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alanjui/workspace/rime/ngeesiokthong/docs/"/>
    </mc:Choice>
  </mc:AlternateContent>
  <xr:revisionPtr revIDLastSave="0" documentId="13_ncr:1_{70819759-8575-4149-8979-9193737E5EDC}" xr6:coauthVersionLast="47" xr6:coauthVersionMax="47" xr10:uidLastSave="{00000000-0000-0000-0000-000000000000}"/>
  <workbookProtection lockStructure="1"/>
  <bookViews>
    <workbookView xWindow="-87040" yWindow="11620" windowWidth="28760" windowHeight="9660" activeTab="1" xr2:uid="{A1048D72-D5F4-9D44-9306-D45A93750B3F}"/>
  </bookViews>
  <sheets>
    <sheet name="文章" sheetId="1" r:id="rId1"/>
    <sheet name="【拼音】注音文章" sheetId="2" r:id="rId2"/>
    <sheet name="【拼音】白話字" sheetId="3" state="hidden" r:id="rId3"/>
    <sheet name="【拼音】方音" sheetId="4" state="hidden" r:id="rId4"/>
    <sheet name="【拼音】閩拼" sheetId="5" state="hidden" r:id="rId5"/>
    <sheet name="【設定】總表" sheetId="6" r:id="rId6"/>
    <sheet name="【設定】聲母十五音對照表" sheetId="7" r:id="rId7"/>
    <sheet name="【設定】韻母十五音對照表" sheetId="8" r:id="rId8"/>
    <sheet name="【設定】白話字聲表" sheetId="9" r:id="rId9"/>
    <sheet name="顎音化聲母" sheetId="10" r:id="rId10"/>
    <sheet name="白話字音節列表" sheetId="11" r:id="rId11"/>
    <sheet name="【設定】白話字韻表" sheetId="12" r:id="rId12"/>
    <sheet name="【設定】白話字韻母八聲調" sheetId="13" r:id="rId13"/>
    <sheet name="【設定】台羅韻表" sheetId="14" r:id="rId14"/>
    <sheet name="「設定】台羅韻母八聲調" sheetId="15" r:id="rId15"/>
    <sheet name="【設定】韻母排序對照表" sheetId="16" state="hidden" r:id="rId16"/>
    <sheet name="【設定】聲調對照表" sheetId="17" state="hidden" r:id="rId17"/>
    <sheet name="【設定】方音八音反切" sheetId="18" r:id="rId18"/>
    <sheet name="【設定】閩拼聲表" sheetId="19" r:id="rId19"/>
    <sheet name="【設定】閩拼韻表" sheetId="20" r:id="rId20"/>
    <sheet name="【設定】閩拼調表" sheetId="21" r:id="rId21"/>
    <sheet name="【設定】閩拼八聲調韻母" sheetId="22" r:id="rId22"/>
    <sheet name="【聲調】列表-bak" sheetId="23" state="hidden" r:id="rId23"/>
    <sheet name="【設定】排序表" sheetId="24" state="hidden" r:id="rId24"/>
    <sheet name="【設定】50韻母八音反切" sheetId="25" state="hidden" r:id="rId25"/>
  </sheets>
  <definedNames>
    <definedName name="_xlnm._FilterDatabase" localSheetId="1" hidden="1">【拼音】注音文章!$B$8:$K$1588</definedName>
    <definedName name="_xlnm._FilterDatabase" localSheetId="11" hidden="1">【設定】白話字韻表!$E$6:$M$97</definedName>
    <definedName name="_xlnm._FilterDatabase" localSheetId="6" hidden="1">【設定】聲母十五音對照表!$B$3:$L$25</definedName>
    <definedName name="_xlnm._FilterDatabase" localSheetId="7" hidden="1">【設定】韻母十五音對照表!$B$3:$V$53</definedName>
    <definedName name="_xlnm._FilterDatabase" localSheetId="15" hidden="1">【設定】韻母排序對照表!$H$4:$U$104</definedName>
    <definedName name="入聲韻母清單">【設定】韻母十五音對照表!$H$4:$H$53</definedName>
    <definedName name="十五音入聲碼">【設定】韻母十五音對照表!$H$4:$H$53</definedName>
    <definedName name="十五音舒聲碼">【設定】韻母十五音對照表!$G$4:$G$53</definedName>
    <definedName name="十五音聲母資料表">【設定】聲母十五音對照表!$B$4:$L$25</definedName>
    <definedName name="十五音韻母清單">【設定】韻母十五音對照表!$C$4:$C$53</definedName>
    <definedName name="十五音韻母資料表">【設定】韻母十五音對照表!$B$4:$V$53</definedName>
    <definedName name="中文數值資料表">【設定】排序表!$T$7:$U$14</definedName>
    <definedName name="中文數值對照表" localSheetId="23">【設定】排序表!$T$5:$U$12</definedName>
    <definedName name="方音八音反切資料表">【設定】方音八音反切!$D$6:$K$55</definedName>
    <definedName name="台羅入聲韻母清單">【設定】韻母十五音對照表!$P$4:$P$53</definedName>
    <definedName name="台羅舒聲韻母清單">【設定】韻母十五音對照表!$O$4:$O$53</definedName>
    <definedName name="台羅韻母八聲調資料表">「設定】台羅韻母八聲調!$AC$5:$AJ$54</definedName>
    <definedName name="台羅韻母清單">【設定】台羅韻表!$F$5:$F$79</definedName>
    <definedName name="白話字聲母">【設定】聲母十五音對照表!$G$4:$G$25</definedName>
    <definedName name="白話字聲母清單">【設定】白話字聲表!$O$9:$O$26</definedName>
    <definedName name="白話字聲母資料表">【設定】白話字聲表!$O$9:$W$26</definedName>
    <definedName name="白話字韻母八聲調資料表" localSheetId="14">「設定】台羅韻母八聲調!$AC$5:$AJ$54</definedName>
    <definedName name="白話字韻母八聲調資料表">【設定】白話字韻母八聲調!$AC$5:$AJ$54</definedName>
    <definedName name="白話字韻母清單" localSheetId="13">【設定】台羅韻表!$F$5:$F$79</definedName>
    <definedName name="白話字韻母清單">【設定】白話字韻表!$F$7:$F$97</definedName>
    <definedName name="白話字韻母資料表" localSheetId="13">【設定】台羅韻表!$F$5:$K$79</definedName>
    <definedName name="白話字韻母資料表">【設定】白話字韻表!$F$7:$M$97</definedName>
    <definedName name="白話字韻母聲調表" localSheetId="14">「設定】台羅韻母八聲調!$AC$5:$AJ$54</definedName>
    <definedName name="白話字韻母聲調表" localSheetId="12">【設定】白話字韻母八聲調!$AC$5:$AJ$54</definedName>
    <definedName name="白話字韻母聲調表" localSheetId="21">【設定】閩拼八聲調韻母!$AC$5:$AJ$54</definedName>
    <definedName name="白話字韻表" localSheetId="13">【設定】台羅韻表!$C$5:$K$79</definedName>
    <definedName name="白話字韻表">【設定】白話字韻表!$C$7:$M$97</definedName>
    <definedName name="麥氏入聲韻母清單">【設定】韻母十五音對照表!$L$4:$L$53</definedName>
    <definedName name="麥氏舒聲韻母清單">【設定】韻母十五音對照表!$K$4:$K$53</definedName>
    <definedName name="舒聲韻母清單">【設定】韻母十五音對照表!$G$4:$G$53</definedName>
    <definedName name="閩拼入聲韻母清單">【設定】韻母十五音對照表!$T$4:$T$53</definedName>
    <definedName name="閩拼舒聲韻母清單">【設定】韻母十五音對照表!$S$4:$S$53</definedName>
    <definedName name="閩拼聲母清單">【設定】聲母十五音對照表!$J$4:$J$25</definedName>
    <definedName name="閩拼韻母八聲調資料表">【設定】閩拼八聲調韻母!$AC$5:$AJ$54</definedName>
    <definedName name="閩拼韻母清單">【設定】閩拼韻表!$L$7:$L$90</definedName>
    <definedName name="閩拼韻母資料表">【設定】閩拼韻表!$L$7:$R$90</definedName>
    <definedName name="閩拼韻表">【設定】閩拼韻表!$B$5:$Q$90</definedName>
    <definedName name="標點符號" localSheetId="5">【設定】總表!$B$3:$B$15</definedName>
    <definedName name="標題符號清單">【設定】總表!$B$3:$B$15</definedName>
    <definedName name="顎音化聲母資料表">顎音化聲母!$L$5:$N$136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9" i="15" l="1"/>
  <c r="G30" i="14"/>
  <c r="I30" i="14" s="1"/>
  <c r="G13" i="14"/>
  <c r="G14" i="14"/>
  <c r="G15" i="14"/>
  <c r="G16" i="14"/>
  <c r="J16" i="14" s="1"/>
  <c r="G17" i="14"/>
  <c r="I17" i="14" s="1"/>
  <c r="G18" i="14"/>
  <c r="G19" i="14"/>
  <c r="K19" i="14" s="1" a="1"/>
  <c r="K19" i="14" s="1"/>
  <c r="G20" i="14"/>
  <c r="J20" i="14" s="1"/>
  <c r="G21" i="14"/>
  <c r="G22" i="14"/>
  <c r="G23" i="14"/>
  <c r="K23" i="14" s="1" a="1"/>
  <c r="K23" i="14" s="1"/>
  <c r="G24" i="14"/>
  <c r="G25" i="14"/>
  <c r="I25" i="14" s="1"/>
  <c r="G26" i="14"/>
  <c r="G27" i="14"/>
  <c r="I27" i="14" s="1"/>
  <c r="G28" i="14"/>
  <c r="J28" i="14" s="1"/>
  <c r="G29" i="14"/>
  <c r="J29" i="14" s="1"/>
  <c r="I6" i="14"/>
  <c r="J6" i="14"/>
  <c r="K6" i="14" a="1"/>
  <c r="K6" i="14" s="1"/>
  <c r="I7" i="14"/>
  <c r="J7" i="14"/>
  <c r="K7" i="14" a="1"/>
  <c r="K7" i="14" s="1"/>
  <c r="I8" i="14"/>
  <c r="J8" i="14"/>
  <c r="K8" i="14" a="1"/>
  <c r="K8" i="14" s="1"/>
  <c r="I9" i="14"/>
  <c r="J9" i="14"/>
  <c r="K9" i="14" a="1"/>
  <c r="K9" i="14" s="1"/>
  <c r="I10" i="14"/>
  <c r="J10" i="14"/>
  <c r="K10" i="14" a="1"/>
  <c r="K10" i="14"/>
  <c r="I11" i="14"/>
  <c r="J11" i="14"/>
  <c r="K11" i="14" a="1"/>
  <c r="K11" i="14"/>
  <c r="I12" i="14"/>
  <c r="J12" i="14"/>
  <c r="K12" i="14" a="1"/>
  <c r="K12" i="14" s="1"/>
  <c r="I13" i="14"/>
  <c r="J13" i="14"/>
  <c r="K13" i="14" a="1"/>
  <c r="K13" i="14" s="1"/>
  <c r="I14" i="14"/>
  <c r="J14" i="14"/>
  <c r="K14" i="14" a="1"/>
  <c r="K14" i="14"/>
  <c r="I15" i="14"/>
  <c r="J15" i="14"/>
  <c r="K15" i="14" a="1"/>
  <c r="K15" i="14" s="1"/>
  <c r="I16" i="14"/>
  <c r="K16" i="14" a="1"/>
  <c r="K16" i="14"/>
  <c r="I18" i="14"/>
  <c r="J18" i="14"/>
  <c r="K18" i="14" a="1"/>
  <c r="K18" i="14" s="1"/>
  <c r="I21" i="14"/>
  <c r="J21" i="14"/>
  <c r="K21" i="14" a="1"/>
  <c r="K21" i="14" s="1"/>
  <c r="I22" i="14"/>
  <c r="J22" i="14"/>
  <c r="K22" i="14" a="1"/>
  <c r="K22" i="14" s="1"/>
  <c r="I23" i="14"/>
  <c r="J23" i="14"/>
  <c r="I24" i="14"/>
  <c r="J24" i="14"/>
  <c r="K24" i="14" a="1"/>
  <c r="K24" i="14" s="1"/>
  <c r="J25" i="14"/>
  <c r="K25" i="14" a="1"/>
  <c r="K25" i="14" s="1"/>
  <c r="I26" i="14"/>
  <c r="J26" i="14"/>
  <c r="K26" i="14" a="1"/>
  <c r="K26" i="14" s="1"/>
  <c r="I31" i="14"/>
  <c r="J31" i="14"/>
  <c r="K31" i="14" a="1"/>
  <c r="K31" i="14"/>
  <c r="I32" i="14"/>
  <c r="J32" i="14"/>
  <c r="K32" i="14" a="1"/>
  <c r="K32" i="14"/>
  <c r="I33" i="14"/>
  <c r="J33" i="14"/>
  <c r="K33" i="14" a="1"/>
  <c r="K33" i="14" s="1"/>
  <c r="I34" i="14"/>
  <c r="J34" i="14"/>
  <c r="K34" i="14" a="1"/>
  <c r="K34" i="14"/>
  <c r="I35" i="14"/>
  <c r="J35" i="14"/>
  <c r="K35" i="14" a="1"/>
  <c r="K35" i="14"/>
  <c r="I36" i="14"/>
  <c r="J36" i="14"/>
  <c r="K36" i="14" a="1"/>
  <c r="K36" i="14" s="1"/>
  <c r="I37" i="14"/>
  <c r="J37" i="14"/>
  <c r="K37" i="14" a="1"/>
  <c r="K37" i="14"/>
  <c r="I38" i="14"/>
  <c r="J38" i="14"/>
  <c r="K38" i="14" a="1"/>
  <c r="K38" i="14"/>
  <c r="I39" i="14"/>
  <c r="J39" i="14"/>
  <c r="K39" i="14" a="1"/>
  <c r="K39" i="14" s="1"/>
  <c r="I40" i="14"/>
  <c r="J40" i="14"/>
  <c r="K40" i="14" a="1"/>
  <c r="K40" i="14"/>
  <c r="I41" i="14"/>
  <c r="J41" i="14"/>
  <c r="K41" i="14" a="1"/>
  <c r="K41" i="14"/>
  <c r="I42" i="14"/>
  <c r="J42" i="14"/>
  <c r="K42" i="14" a="1"/>
  <c r="K42" i="14" s="1"/>
  <c r="I43" i="14"/>
  <c r="J43" i="14"/>
  <c r="K43" i="14" a="1"/>
  <c r="K43" i="14"/>
  <c r="I44" i="14"/>
  <c r="J44" i="14"/>
  <c r="K44" i="14" a="1"/>
  <c r="K44" i="14"/>
  <c r="I45" i="14"/>
  <c r="J45" i="14"/>
  <c r="K45" i="14" a="1"/>
  <c r="K45" i="14" s="1"/>
  <c r="I46" i="14"/>
  <c r="J46" i="14"/>
  <c r="K46" i="14" a="1"/>
  <c r="K46" i="14"/>
  <c r="I47" i="14"/>
  <c r="J47" i="14"/>
  <c r="K47" i="14" a="1"/>
  <c r="K47" i="14"/>
  <c r="I48" i="14"/>
  <c r="J48" i="14"/>
  <c r="K48" i="14" a="1"/>
  <c r="K48" i="14" s="1"/>
  <c r="I49" i="14"/>
  <c r="J49" i="14"/>
  <c r="K49" i="14" a="1"/>
  <c r="K49" i="14"/>
  <c r="I50" i="14"/>
  <c r="J50" i="14"/>
  <c r="K50" i="14" a="1"/>
  <c r="K50" i="14"/>
  <c r="I51" i="14"/>
  <c r="J51" i="14"/>
  <c r="K51" i="14" a="1"/>
  <c r="K51" i="14" s="1"/>
  <c r="I52" i="14"/>
  <c r="J52" i="14"/>
  <c r="K52" i="14" a="1"/>
  <c r="K52" i="14"/>
  <c r="I53" i="14"/>
  <c r="J53" i="14"/>
  <c r="K53" i="14" a="1"/>
  <c r="K53" i="14"/>
  <c r="I54" i="14"/>
  <c r="J54" i="14"/>
  <c r="K54" i="14" a="1"/>
  <c r="K54" i="14" s="1"/>
  <c r="I55" i="14"/>
  <c r="J55" i="14"/>
  <c r="K55" i="14" a="1"/>
  <c r="K55" i="14"/>
  <c r="I56" i="14"/>
  <c r="J56" i="14"/>
  <c r="K56" i="14" a="1"/>
  <c r="K56" i="14" s="1"/>
  <c r="I57" i="14"/>
  <c r="J57" i="14"/>
  <c r="K57" i="14" a="1"/>
  <c r="K57" i="14" s="1"/>
  <c r="I58" i="14"/>
  <c r="J58" i="14"/>
  <c r="K58" i="14" a="1"/>
  <c r="K58" i="14"/>
  <c r="I59" i="14"/>
  <c r="J59" i="14"/>
  <c r="K59" i="14" a="1"/>
  <c r="K59" i="14"/>
  <c r="I60" i="14"/>
  <c r="J60" i="14"/>
  <c r="K60" i="14" a="1"/>
  <c r="K60" i="14" s="1"/>
  <c r="I61" i="14"/>
  <c r="J61" i="14"/>
  <c r="K61" i="14" a="1"/>
  <c r="K61" i="14"/>
  <c r="I62" i="14"/>
  <c r="J62" i="14"/>
  <c r="K62" i="14" a="1"/>
  <c r="K62" i="14"/>
  <c r="I63" i="14"/>
  <c r="J63" i="14"/>
  <c r="K63" i="14" a="1"/>
  <c r="K63" i="14" s="1"/>
  <c r="I64" i="14"/>
  <c r="J64" i="14"/>
  <c r="K64" i="14" a="1"/>
  <c r="K64" i="14" s="1"/>
  <c r="I65" i="14"/>
  <c r="J65" i="14"/>
  <c r="K65" i="14" a="1"/>
  <c r="K65" i="14"/>
  <c r="I66" i="14"/>
  <c r="J66" i="14"/>
  <c r="K66" i="14" a="1"/>
  <c r="K66" i="14" s="1"/>
  <c r="I67" i="14"/>
  <c r="J67" i="14"/>
  <c r="K67" i="14" a="1"/>
  <c r="K67" i="14"/>
  <c r="I68" i="14"/>
  <c r="J68" i="14"/>
  <c r="K68" i="14" a="1"/>
  <c r="K68" i="14" s="1"/>
  <c r="I69" i="14"/>
  <c r="J69" i="14"/>
  <c r="K69" i="14" a="1"/>
  <c r="K69" i="14" s="1"/>
  <c r="I70" i="14"/>
  <c r="J70" i="14"/>
  <c r="K70" i="14" a="1"/>
  <c r="K70" i="14"/>
  <c r="I71" i="14"/>
  <c r="J71" i="14"/>
  <c r="K71" i="14" a="1"/>
  <c r="K71" i="14"/>
  <c r="I72" i="14"/>
  <c r="J72" i="14"/>
  <c r="K72" i="14" a="1"/>
  <c r="K72" i="14" s="1"/>
  <c r="I73" i="14"/>
  <c r="J73" i="14"/>
  <c r="K73" i="14" a="1"/>
  <c r="K73" i="14"/>
  <c r="I74" i="14"/>
  <c r="J74" i="14"/>
  <c r="K74" i="14" a="1"/>
  <c r="K74" i="14"/>
  <c r="I75" i="14"/>
  <c r="J75" i="14"/>
  <c r="K75" i="14" a="1"/>
  <c r="K75" i="14" s="1"/>
  <c r="I76" i="14"/>
  <c r="J76" i="14"/>
  <c r="K76" i="14" a="1"/>
  <c r="K76" i="14"/>
  <c r="I77" i="14"/>
  <c r="J77" i="14"/>
  <c r="K77" i="14" a="1"/>
  <c r="K77" i="14"/>
  <c r="I78" i="14"/>
  <c r="J78" i="14"/>
  <c r="K78" i="14" a="1"/>
  <c r="K78" i="14" s="1"/>
  <c r="I79" i="14"/>
  <c r="J79" i="14"/>
  <c r="K79" i="14" a="1"/>
  <c r="K79" i="14"/>
  <c r="K5" i="14" a="1"/>
  <c r="K5" i="14" s="1"/>
  <c r="J5" i="14"/>
  <c r="I5" i="14"/>
  <c r="P13" i="20" a="1"/>
  <c r="P13" i="20" s="1"/>
  <c r="AK10" i="2"/>
  <c r="AL9" i="2"/>
  <c r="AM9" i="2" s="1" a="1"/>
  <c r="AM9" i="2" s="1"/>
  <c r="AK9" i="2"/>
  <c r="K1" i="7"/>
  <c r="I20" i="14" l="1"/>
  <c r="K29" i="14" a="1"/>
  <c r="K29" i="14" s="1"/>
  <c r="I29" i="14"/>
  <c r="J19" i="14"/>
  <c r="I19" i="14"/>
  <c r="K28" i="14" a="1"/>
  <c r="K28" i="14" s="1"/>
  <c r="K27" i="14" a="1"/>
  <c r="K27" i="14" s="1"/>
  <c r="I28" i="14"/>
  <c r="K30" i="14" a="1"/>
  <c r="K30" i="14" s="1"/>
  <c r="J27" i="14"/>
  <c r="K17" i="14" a="1"/>
  <c r="K17" i="14" s="1"/>
  <c r="J30" i="14"/>
  <c r="K20" i="14" a="1"/>
  <c r="K20" i="14" s="1"/>
  <c r="J17" i="14"/>
  <c r="AL10" i="2"/>
  <c r="AM10" i="2" s="1" a="1"/>
  <c r="AM10" i="2" s="1"/>
  <c r="AK11" i="2"/>
  <c r="AK12" i="2"/>
  <c r="AL12" i="2" s="1"/>
  <c r="AM12" i="2" s="1" a="1"/>
  <c r="AM12" i="2" s="1"/>
  <c r="AK13" i="2"/>
  <c r="AL13" i="2"/>
  <c r="AK14" i="2"/>
  <c r="AL14" i="2"/>
  <c r="AK15" i="2"/>
  <c r="AL15" i="2"/>
  <c r="AM15" i="2" s="1" a="1"/>
  <c r="AM15" i="2" s="1"/>
  <c r="AK16" i="2"/>
  <c r="AL16" i="2"/>
  <c r="AK17" i="2"/>
  <c r="AL17" i="2" s="1"/>
  <c r="AK18" i="2"/>
  <c r="AL18" i="2"/>
  <c r="AM18" i="2" s="1" a="1"/>
  <c r="AM18" i="2" s="1"/>
  <c r="AK19" i="2"/>
  <c r="AL19" i="2"/>
  <c r="AK20" i="2"/>
  <c r="AL20" i="2"/>
  <c r="AK21" i="2"/>
  <c r="AL21" i="2"/>
  <c r="AM21" i="2" s="1" a="1"/>
  <c r="AM21" i="2" s="1"/>
  <c r="AK22" i="2"/>
  <c r="AL22" i="2" s="1"/>
  <c r="AK23" i="2"/>
  <c r="AL23" i="2"/>
  <c r="AK24" i="2"/>
  <c r="AL24" i="2"/>
  <c r="AM24" i="2" s="1" a="1"/>
  <c r="AM24" i="2" s="1"/>
  <c r="AK25" i="2"/>
  <c r="AL25" i="2" s="1"/>
  <c r="AK26" i="2"/>
  <c r="AK27" i="2"/>
  <c r="AL27" i="2"/>
  <c r="AM27" i="2" a="1"/>
  <c r="AM27" i="2" s="1"/>
  <c r="AK28" i="2"/>
  <c r="AL28" i="2" s="1"/>
  <c r="AM28" i="2" s="1" a="1"/>
  <c r="AM28" i="2" s="1"/>
  <c r="AK29" i="2"/>
  <c r="AL29" i="2"/>
  <c r="AK30" i="2"/>
  <c r="AL30" i="2"/>
  <c r="AM30" i="2" a="1"/>
  <c r="AM30" i="2" s="1"/>
  <c r="AK31" i="2"/>
  <c r="AL31" i="2"/>
  <c r="AM31" i="2" s="1" a="1"/>
  <c r="AM31" i="2" s="1"/>
  <c r="AK32" i="2"/>
  <c r="AK33" i="2"/>
  <c r="AL33" i="2" s="1"/>
  <c r="AK34" i="2"/>
  <c r="AL34" i="2" s="1"/>
  <c r="AK35" i="2"/>
  <c r="AL35" i="2"/>
  <c r="AM35" i="2" a="1"/>
  <c r="AM35" i="2" s="1"/>
  <c r="AK36" i="2"/>
  <c r="AL36" i="2" s="1"/>
  <c r="AM36" i="2" s="1" a="1"/>
  <c r="AM36" i="2" s="1"/>
  <c r="AK37" i="2"/>
  <c r="AK38" i="2"/>
  <c r="AL38" i="2"/>
  <c r="AM38" i="2" s="1" a="1"/>
  <c r="AM38" i="2" s="1"/>
  <c r="AK39" i="2"/>
  <c r="AK40" i="2"/>
  <c r="AK41" i="2"/>
  <c r="AL41" i="2"/>
  <c r="AM41" i="2" s="1" a="1"/>
  <c r="AM41" i="2" s="1"/>
  <c r="AK42" i="2"/>
  <c r="AL42" i="2" s="1"/>
  <c r="AK43" i="2"/>
  <c r="AL43" i="2"/>
  <c r="AK44" i="2"/>
  <c r="AL44" i="2"/>
  <c r="AM44" i="2" s="1" a="1"/>
  <c r="AM44" i="2" s="1"/>
  <c r="AK45" i="2"/>
  <c r="AL45" i="2"/>
  <c r="AM45" i="2" a="1"/>
  <c r="AM45" i="2"/>
  <c r="AK46" i="2"/>
  <c r="AL46" i="2"/>
  <c r="AK47" i="2"/>
  <c r="AL47" i="2"/>
  <c r="AK48" i="2"/>
  <c r="AL48" i="2"/>
  <c r="AK49" i="2"/>
  <c r="AK50" i="2"/>
  <c r="AK51" i="2"/>
  <c r="AL51" i="2" s="1"/>
  <c r="AM51" i="2" s="1" a="1"/>
  <c r="AM51" i="2" s="1"/>
  <c r="AK52" i="2"/>
  <c r="AL52" i="2"/>
  <c r="AK53" i="2"/>
  <c r="AL53" i="2"/>
  <c r="AM53" i="2" a="1"/>
  <c r="AM53" i="2" s="1"/>
  <c r="AK54" i="2"/>
  <c r="AL54" i="2" s="1"/>
  <c r="AK55" i="2"/>
  <c r="AL55" i="2" s="1"/>
  <c r="AK56" i="2"/>
  <c r="AL56" i="2" s="1"/>
  <c r="AM56" i="2" a="1"/>
  <c r="AM56" i="2"/>
  <c r="AK57" i="2"/>
  <c r="AL57" i="2"/>
  <c r="AM57" i="2" a="1"/>
  <c r="AM57" i="2" s="1"/>
  <c r="AK58" i="2"/>
  <c r="AL58" i="2"/>
  <c r="AK59" i="2"/>
  <c r="AK60" i="2"/>
  <c r="AK61" i="2"/>
  <c r="AL61" i="2" s="1"/>
  <c r="AK62" i="2"/>
  <c r="AL62" i="2" s="1"/>
  <c r="AM62" i="2" s="1" a="1"/>
  <c r="AM62" i="2" s="1"/>
  <c r="AK63" i="2"/>
  <c r="AL63" i="2" s="1"/>
  <c r="AK64" i="2"/>
  <c r="AL64" i="2"/>
  <c r="AK65" i="2"/>
  <c r="AK66" i="2"/>
  <c r="AL66" i="2"/>
  <c r="AM66" i="2" s="1" a="1"/>
  <c r="AM66" i="2" s="1"/>
  <c r="AK67" i="2"/>
  <c r="AL67" i="2" s="1"/>
  <c r="AK68" i="2"/>
  <c r="AL68" i="2"/>
  <c r="AK69" i="2"/>
  <c r="AL69" i="2" s="1"/>
  <c r="AK70" i="2"/>
  <c r="AL70" i="2" s="1"/>
  <c r="AK71" i="2"/>
  <c r="AL71" i="2"/>
  <c r="AM71" i="2" a="1"/>
  <c r="AM71" i="2" s="1"/>
  <c r="AK72" i="2"/>
  <c r="AL72" i="2"/>
  <c r="AM72" i="2" s="1" a="1"/>
  <c r="AM72" i="2"/>
  <c r="AK73" i="2"/>
  <c r="AK74" i="2"/>
  <c r="AL74" i="2"/>
  <c r="AM74" i="2" a="1"/>
  <c r="AM74" i="2"/>
  <c r="AK75" i="2"/>
  <c r="AL75" i="2"/>
  <c r="AM75" i="2" s="1" a="1"/>
  <c r="AM75" i="2" s="1"/>
  <c r="AK76" i="2"/>
  <c r="AL76" i="2"/>
  <c r="AK77" i="2"/>
  <c r="AK78" i="2"/>
  <c r="AK79" i="2"/>
  <c r="AK80" i="2"/>
  <c r="AK81" i="2"/>
  <c r="AL81" i="2"/>
  <c r="AM81" i="2" a="1"/>
  <c r="AM81" i="2" s="1"/>
  <c r="AK82" i="2"/>
  <c r="AL82" i="2"/>
  <c r="AM82" i="2" s="1" a="1"/>
  <c r="AM82" i="2" s="1"/>
  <c r="AK83" i="2"/>
  <c r="AL83" i="2"/>
  <c r="AM83" i="2" s="1" a="1"/>
  <c r="AM83" i="2" s="1"/>
  <c r="AK84" i="2"/>
  <c r="AK85" i="2"/>
  <c r="AL85" i="2" s="1"/>
  <c r="AM85" i="2" a="1"/>
  <c r="AM85" i="2" s="1"/>
  <c r="AK86" i="2"/>
  <c r="AL86" i="2" s="1"/>
  <c r="AM86" i="2" s="1" a="1"/>
  <c r="AM86" i="2"/>
  <c r="AK87" i="2"/>
  <c r="AL87" i="2"/>
  <c r="AM87" i="2" a="1"/>
  <c r="AM87" i="2" s="1"/>
  <c r="AK88" i="2"/>
  <c r="AL88" i="2" s="1"/>
  <c r="AK89" i="2"/>
  <c r="AL89" i="2"/>
  <c r="AK90" i="2"/>
  <c r="AL90" i="2" s="1"/>
  <c r="AK91" i="2"/>
  <c r="AL91" i="2"/>
  <c r="AM91" i="2" a="1"/>
  <c r="AM91" i="2" s="1"/>
  <c r="AK92" i="2"/>
  <c r="AL92" i="2"/>
  <c r="AM92" i="2" a="1"/>
  <c r="AM92" i="2" s="1"/>
  <c r="AK93" i="2"/>
  <c r="AL93" i="2" s="1"/>
  <c r="AK94" i="2"/>
  <c r="AL94" i="2"/>
  <c r="AK95" i="2"/>
  <c r="AL95" i="2"/>
  <c r="AM95" i="2" a="1"/>
  <c r="AM95" i="2"/>
  <c r="AK96" i="2"/>
  <c r="AL96" i="2" s="1"/>
  <c r="AK97" i="2"/>
  <c r="AL97" i="2" s="1"/>
  <c r="AM97" i="2" s="1" a="1"/>
  <c r="AM97" i="2" s="1"/>
  <c r="AK98" i="2"/>
  <c r="AL98" i="2"/>
  <c r="AM98" i="2" s="1" a="1"/>
  <c r="AM98" i="2" s="1"/>
  <c r="AK99" i="2"/>
  <c r="AL99" i="2" s="1"/>
  <c r="AK100" i="2"/>
  <c r="AK101" i="2"/>
  <c r="AL101" i="2"/>
  <c r="AM101" i="2" s="1" a="1"/>
  <c r="AM101" i="2" s="1"/>
  <c r="AK102" i="2"/>
  <c r="AL102" i="2"/>
  <c r="AM102" i="2" a="1"/>
  <c r="AM102" i="2"/>
  <c r="AK103" i="2"/>
  <c r="AL103" i="2"/>
  <c r="AK104" i="2"/>
  <c r="AL104" i="2"/>
  <c r="AM104" i="2" a="1"/>
  <c r="AM104" i="2"/>
  <c r="AK105" i="2"/>
  <c r="AM105" i="2" s="1" a="1"/>
  <c r="AM105" i="2" s="1"/>
  <c r="AL105" i="2"/>
  <c r="AK106" i="2"/>
  <c r="AL106" i="2"/>
  <c r="AK107" i="2"/>
  <c r="AL107" i="2"/>
  <c r="AM107" i="2" a="1"/>
  <c r="AM107" i="2" s="1"/>
  <c r="AK108" i="2"/>
  <c r="AL108" i="2"/>
  <c r="AK109" i="2"/>
  <c r="AK110" i="2"/>
  <c r="AL110" i="2"/>
  <c r="AM110" i="2" s="1" a="1"/>
  <c r="AM110" i="2"/>
  <c r="AK111" i="2"/>
  <c r="AL111" i="2" s="1"/>
  <c r="AM111" i="2" a="1"/>
  <c r="AM111" i="2" s="1"/>
  <c r="AK112" i="2"/>
  <c r="AL112" i="2"/>
  <c r="AK113" i="2"/>
  <c r="AL113" i="2"/>
  <c r="AM113" i="2" a="1"/>
  <c r="AM113" i="2" s="1"/>
  <c r="AK114" i="2"/>
  <c r="AL114" i="2"/>
  <c r="AM114" i="2" s="1" a="1"/>
  <c r="AM114" i="2" s="1"/>
  <c r="AK115" i="2"/>
  <c r="AK116" i="2"/>
  <c r="AL116" i="2"/>
  <c r="AM116" i="2" a="1"/>
  <c r="AM116" i="2" s="1"/>
  <c r="AK117" i="2"/>
  <c r="AL117" i="2"/>
  <c r="AK118" i="2"/>
  <c r="AL118" i="2"/>
  <c r="AK119" i="2"/>
  <c r="AK120" i="2"/>
  <c r="AK121" i="2"/>
  <c r="AK122" i="2"/>
  <c r="AL122" i="2"/>
  <c r="AK123" i="2"/>
  <c r="AL123" i="2"/>
  <c r="AM123" i="2" a="1"/>
  <c r="AM123" i="2" s="1"/>
  <c r="AK124" i="2"/>
  <c r="AL124" i="2"/>
  <c r="AK125" i="2"/>
  <c r="AL125" i="2" s="1"/>
  <c r="AM125" i="2" a="1"/>
  <c r="AM125" i="2"/>
  <c r="AK126" i="2"/>
  <c r="AL126" i="2"/>
  <c r="AM126" i="2" a="1"/>
  <c r="AM126" i="2" s="1"/>
  <c r="AK127" i="2"/>
  <c r="AK128" i="2"/>
  <c r="AL128" i="2"/>
  <c r="AK129" i="2"/>
  <c r="AK130" i="2"/>
  <c r="AL130" i="2"/>
  <c r="AK131" i="2"/>
  <c r="AL131" i="2"/>
  <c r="AM131" i="2" a="1"/>
  <c r="AM131" i="2"/>
  <c r="AK132" i="2"/>
  <c r="AL132" i="2"/>
  <c r="AK133" i="2"/>
  <c r="AL133" i="2"/>
  <c r="AM133" i="2" a="1"/>
  <c r="AM133" i="2" s="1"/>
  <c r="AK134" i="2"/>
  <c r="AL134" i="2"/>
  <c r="AK135" i="2"/>
  <c r="AM135" i="2" s="1" a="1"/>
  <c r="AM135" i="2" s="1"/>
  <c r="AL135" i="2"/>
  <c r="AK136" i="2"/>
  <c r="AL136" i="2" s="1"/>
  <c r="AM136" i="2" s="1" a="1"/>
  <c r="AM136" i="2" s="1"/>
  <c r="AK137" i="2"/>
  <c r="AL137" i="2"/>
  <c r="AK138" i="2"/>
  <c r="AL138" i="2" s="1"/>
  <c r="AK139" i="2"/>
  <c r="AL139" i="2"/>
  <c r="AM139" i="2" s="1" a="1"/>
  <c r="AM139" i="2"/>
  <c r="AK140" i="2"/>
  <c r="AL140" i="2"/>
  <c r="AK141" i="2"/>
  <c r="AL141" i="2" s="1"/>
  <c r="AM141" i="2" a="1"/>
  <c r="AM141" i="2" s="1"/>
  <c r="AK142" i="2"/>
  <c r="AL142" i="2" s="1"/>
  <c r="AM142" i="2" s="1" a="1"/>
  <c r="AM142" i="2" s="1"/>
  <c r="AK143" i="2"/>
  <c r="AK144" i="2"/>
  <c r="AL144" i="2"/>
  <c r="AM144" i="2" s="1" a="1"/>
  <c r="AM144" i="2" s="1"/>
  <c r="AK145" i="2"/>
  <c r="AK146" i="2"/>
  <c r="AL146" i="2" s="1"/>
  <c r="AK147" i="2"/>
  <c r="AL147" i="2" s="1"/>
  <c r="AK148" i="2"/>
  <c r="AL148" i="2"/>
  <c r="AM148" i="2" s="1" a="1"/>
  <c r="AM148" i="2" s="1"/>
  <c r="AK149" i="2"/>
  <c r="AL149" i="2"/>
  <c r="AK150" i="2"/>
  <c r="AL150" i="2" s="1"/>
  <c r="AM150" i="2" a="1"/>
  <c r="AM150" i="2" s="1"/>
  <c r="AK151" i="2"/>
  <c r="AL151" i="2"/>
  <c r="AM151" i="2" s="1" a="1"/>
  <c r="AM151" i="2"/>
  <c r="AK152" i="2"/>
  <c r="AK153" i="2"/>
  <c r="AK154" i="2"/>
  <c r="AL154" i="2"/>
  <c r="AM154" i="2" a="1"/>
  <c r="AM154" i="2" s="1"/>
  <c r="AK155" i="2"/>
  <c r="AL155" i="2"/>
  <c r="AK156" i="2"/>
  <c r="AL156" i="2"/>
  <c r="AM156" i="2" a="1"/>
  <c r="AM156" i="2" s="1"/>
  <c r="AK157" i="2"/>
  <c r="AL157" i="2"/>
  <c r="AK158" i="2"/>
  <c r="AK159" i="2"/>
  <c r="AK160" i="2"/>
  <c r="AL160" i="2"/>
  <c r="AM160" i="2" a="1"/>
  <c r="AM160" i="2" s="1"/>
  <c r="AK161" i="2"/>
  <c r="AL161" i="2"/>
  <c r="AK162" i="2"/>
  <c r="AM162" i="2" s="1" a="1"/>
  <c r="AL162" i="2"/>
  <c r="AM162" i="2"/>
  <c r="AK163" i="2"/>
  <c r="AL163" i="2" s="1"/>
  <c r="AK164" i="2"/>
  <c r="AL164" i="2"/>
  <c r="AM164" i="2" a="1"/>
  <c r="AM164" i="2" s="1"/>
  <c r="AK165" i="2"/>
  <c r="AL165" i="2"/>
  <c r="AK166" i="2"/>
  <c r="AK167" i="2"/>
  <c r="AL167" i="2"/>
  <c r="AM167" i="2" s="1" a="1"/>
  <c r="AM167" i="2" s="1"/>
  <c r="AK168" i="2"/>
  <c r="AL168" i="2"/>
  <c r="AK169" i="2"/>
  <c r="AL169" i="2" s="1"/>
  <c r="AM169" i="2" a="1"/>
  <c r="AM169" i="2" s="1"/>
  <c r="AK170" i="2"/>
  <c r="AL170" i="2"/>
  <c r="AM170" i="2" s="1" a="1"/>
  <c r="AM170" i="2"/>
  <c r="AK171" i="2"/>
  <c r="AK172" i="2"/>
  <c r="AK173" i="2"/>
  <c r="AL173" i="2"/>
  <c r="AM173" i="2" a="1"/>
  <c r="AM173" i="2"/>
  <c r="AK174" i="2"/>
  <c r="AL174" i="2" s="1"/>
  <c r="AK175" i="2"/>
  <c r="AL175" i="2" s="1"/>
  <c r="AM175" i="2" a="1"/>
  <c r="AM175" i="2"/>
  <c r="AK176" i="2"/>
  <c r="AL176" i="2" s="1"/>
  <c r="AM176" i="2" a="1"/>
  <c r="AM176" i="2" s="1"/>
  <c r="AK177" i="2"/>
  <c r="AL177" i="2"/>
  <c r="AK178" i="2"/>
  <c r="AL178" i="2"/>
  <c r="AK179" i="2"/>
  <c r="AL179" i="2"/>
  <c r="AM179" i="2" a="1"/>
  <c r="AM179" i="2" s="1"/>
  <c r="AK180" i="2"/>
  <c r="AL180" i="2"/>
  <c r="AK181" i="2"/>
  <c r="AL181" i="2" s="1"/>
  <c r="AM181" i="2" s="1" a="1"/>
  <c r="AM181" i="2"/>
  <c r="AK182" i="2"/>
  <c r="AL182" i="2"/>
  <c r="AM182" i="2" a="1"/>
  <c r="AM182" i="2" s="1"/>
  <c r="AK183" i="2"/>
  <c r="AL183" i="2" s="1"/>
  <c r="AK184" i="2"/>
  <c r="AL184" i="2"/>
  <c r="AK185" i="2"/>
  <c r="AL185" i="2" s="1"/>
  <c r="AM185" i="2" a="1"/>
  <c r="AM185" i="2" s="1"/>
  <c r="AK186" i="2"/>
  <c r="AL186" i="2"/>
  <c r="AK187" i="2"/>
  <c r="AL187" i="2"/>
  <c r="AM187" i="2" s="1" a="1"/>
  <c r="AM187" i="2" s="1"/>
  <c r="AK188" i="2"/>
  <c r="AL188" i="2" s="1"/>
  <c r="AM188" i="2" a="1"/>
  <c r="AM188" i="2" s="1"/>
  <c r="AK189" i="2"/>
  <c r="AL189" i="2"/>
  <c r="AK190" i="2"/>
  <c r="AL190" i="2"/>
  <c r="AM190" i="2" a="1"/>
  <c r="AM190" i="2" s="1"/>
  <c r="AK191" i="2"/>
  <c r="AK192" i="2"/>
  <c r="AL192" i="2"/>
  <c r="AK193" i="2"/>
  <c r="AL193" i="2" s="1"/>
  <c r="AM193" i="2" s="1" a="1"/>
  <c r="AM193" i="2" s="1"/>
  <c r="AK194" i="2"/>
  <c r="AL194" i="2" s="1"/>
  <c r="AM194" i="2" s="1" a="1"/>
  <c r="AM194" i="2" s="1"/>
  <c r="AK195" i="2"/>
  <c r="AL195" i="2"/>
  <c r="AK196" i="2"/>
  <c r="AM196" i="2" s="1" a="1"/>
  <c r="AM196" i="2" s="1"/>
  <c r="AL196" i="2"/>
  <c r="AK197" i="2"/>
  <c r="AL197" i="2"/>
  <c r="AM197" i="2" a="1"/>
  <c r="AM197" i="2"/>
  <c r="AK198" i="2"/>
  <c r="AL198" i="2" s="1"/>
  <c r="AK199" i="2"/>
  <c r="AL199" i="2"/>
  <c r="AM199" i="2" a="1"/>
  <c r="AM199" i="2" s="1"/>
  <c r="AK200" i="2"/>
  <c r="AL200" i="2" s="1"/>
  <c r="AK201" i="2"/>
  <c r="AK202" i="2"/>
  <c r="AL202" i="2"/>
  <c r="AK203" i="2"/>
  <c r="AL203" i="2" s="1"/>
  <c r="AM203" i="2" a="1"/>
  <c r="AM203" i="2" s="1"/>
  <c r="AK204" i="2"/>
  <c r="AL204" i="2"/>
  <c r="AK205" i="2"/>
  <c r="AL205" i="2"/>
  <c r="AM205" i="2" a="1"/>
  <c r="AM205" i="2" s="1"/>
  <c r="AK206" i="2"/>
  <c r="AL206" i="2"/>
  <c r="AM206" i="2" a="1"/>
  <c r="AM206" i="2" s="1"/>
  <c r="AK207" i="2"/>
  <c r="AL207" i="2"/>
  <c r="AK208" i="2"/>
  <c r="AK209" i="2"/>
  <c r="AL209" i="2"/>
  <c r="AM209" i="2" s="1" a="1"/>
  <c r="AM209" i="2" s="1"/>
  <c r="AK210" i="2"/>
  <c r="AL210" i="2"/>
  <c r="AK211" i="2"/>
  <c r="AL211" i="2"/>
  <c r="AM211" i="2" a="1"/>
  <c r="AM211" i="2" s="1"/>
  <c r="AK212" i="2"/>
  <c r="AL212" i="2" s="1"/>
  <c r="AK213" i="2"/>
  <c r="AL213" i="2"/>
  <c r="AK214" i="2"/>
  <c r="AL214" i="2" s="1"/>
  <c r="AK215" i="2"/>
  <c r="AL215" i="2"/>
  <c r="AM215" i="2" s="1" a="1"/>
  <c r="AM215" i="2" s="1"/>
  <c r="AK216" i="2"/>
  <c r="AL216" i="2"/>
  <c r="AK217" i="2"/>
  <c r="AL217" i="2"/>
  <c r="AM217" i="2" a="1"/>
  <c r="AM217" i="2" s="1"/>
  <c r="AK218" i="2"/>
  <c r="AL218" i="2"/>
  <c r="AK219" i="2"/>
  <c r="AK220" i="2"/>
  <c r="AL220" i="2" s="1"/>
  <c r="AM220" i="2" a="1"/>
  <c r="AM220" i="2" s="1"/>
  <c r="AK221" i="2"/>
  <c r="AL221" i="2" s="1"/>
  <c r="AK222" i="2"/>
  <c r="AL222" i="2"/>
  <c r="AM222" i="2" s="1" a="1"/>
  <c r="AM222" i="2"/>
  <c r="AK223" i="2"/>
  <c r="AL223" i="2" s="1"/>
  <c r="AM223" i="2" a="1"/>
  <c r="AM223" i="2" s="1"/>
  <c r="AK224" i="2"/>
  <c r="AL224" i="2" s="1"/>
  <c r="AM224" i="2" a="1"/>
  <c r="AM224" i="2" s="1"/>
  <c r="AK225" i="2"/>
  <c r="AL225" i="2"/>
  <c r="AM225" i="2" a="1"/>
  <c r="AM225" i="2" s="1"/>
  <c r="AK226" i="2"/>
  <c r="AL226" i="2" s="1"/>
  <c r="AK227" i="2"/>
  <c r="AL227" i="2" s="1"/>
  <c r="AM227" i="2" a="1"/>
  <c r="AM227" i="2" s="1"/>
  <c r="AK228" i="2"/>
  <c r="AL228" i="2"/>
  <c r="AM228" i="2" a="1"/>
  <c r="AM228" i="2" s="1"/>
  <c r="AK229" i="2"/>
  <c r="AL229" i="2" s="1"/>
  <c r="AK230" i="2"/>
  <c r="AL230" i="2"/>
  <c r="AK231" i="2"/>
  <c r="AL231" i="2" s="1"/>
  <c r="AK232" i="2"/>
  <c r="AL232" i="2"/>
  <c r="AM232" i="2" a="1"/>
  <c r="AM232" i="2" s="1"/>
  <c r="AK233" i="2"/>
  <c r="AK234" i="2"/>
  <c r="AL234" i="2"/>
  <c r="AK235" i="2"/>
  <c r="AL235" i="2" s="1"/>
  <c r="AK236" i="2"/>
  <c r="AL236" i="2" s="1"/>
  <c r="AK237" i="2"/>
  <c r="AK238" i="2"/>
  <c r="AL238" i="2" s="1"/>
  <c r="AM238" i="2" a="1"/>
  <c r="AM238" i="2"/>
  <c r="AK239" i="2"/>
  <c r="AL239" i="2"/>
  <c r="AK240" i="2"/>
  <c r="AL240" i="2" s="1"/>
  <c r="AK241" i="2"/>
  <c r="AK242" i="2"/>
  <c r="AL242" i="2"/>
  <c r="AM242" i="2" s="1" a="1"/>
  <c r="AM242" i="2" s="1"/>
  <c r="AK243" i="2"/>
  <c r="AK244" i="2"/>
  <c r="AL244" i="2"/>
  <c r="AM244" i="2" a="1"/>
  <c r="AM244" i="2"/>
  <c r="AK245" i="2"/>
  <c r="AK246" i="2"/>
  <c r="AL246" i="2" s="1"/>
  <c r="AK247" i="2"/>
  <c r="AL247" i="2"/>
  <c r="AM247" i="2" a="1"/>
  <c r="AM247" i="2"/>
  <c r="AK248" i="2"/>
  <c r="AL248" i="2"/>
  <c r="AK249" i="2"/>
  <c r="AL249" i="2" s="1"/>
  <c r="AK250" i="2"/>
  <c r="AL250" i="2" s="1"/>
  <c r="AM250" i="2" s="1" a="1"/>
  <c r="AM250" i="2" s="1"/>
  <c r="AK251" i="2"/>
  <c r="AL251" i="2"/>
  <c r="AM251" i="2" a="1"/>
  <c r="AM251" i="2"/>
  <c r="AK252" i="2"/>
  <c r="AL252" i="2"/>
  <c r="AK253" i="2"/>
  <c r="AL253" i="2"/>
  <c r="AM253" i="2" a="1"/>
  <c r="AM253" i="2" s="1"/>
  <c r="AK254" i="2"/>
  <c r="AL254" i="2"/>
  <c r="AK255" i="2"/>
  <c r="AK256" i="2"/>
  <c r="AL256" i="2" s="1"/>
  <c r="AK257" i="2"/>
  <c r="AL257" i="2"/>
  <c r="AK258" i="2"/>
  <c r="AL258" i="2" s="1"/>
  <c r="AM258" i="2" s="1" a="1"/>
  <c r="AM258" i="2"/>
  <c r="AK259" i="2"/>
  <c r="AL259" i="2"/>
  <c r="AM259" i="2" a="1"/>
  <c r="AM259" i="2" s="1"/>
  <c r="AK260" i="2"/>
  <c r="AL260" i="2"/>
  <c r="AK261" i="2"/>
  <c r="AL261" i="2" s="1"/>
  <c r="AM261" i="2" s="1" a="1"/>
  <c r="AM261" i="2"/>
  <c r="AK262" i="2"/>
  <c r="AK263" i="2"/>
  <c r="AL263" i="2" s="1"/>
  <c r="AK264" i="2"/>
  <c r="AL264" i="2"/>
  <c r="AM264" i="2" a="1"/>
  <c r="AM264" i="2"/>
  <c r="AK265" i="2"/>
  <c r="AL265" i="2"/>
  <c r="AM265" i="2" a="1"/>
  <c r="AM265" i="2" s="1"/>
  <c r="AK266" i="2"/>
  <c r="AL266" i="2"/>
  <c r="AK267" i="2"/>
  <c r="AL267" i="2"/>
  <c r="AM267" i="2" s="1" a="1"/>
  <c r="AM267" i="2" s="1"/>
  <c r="AK268" i="2"/>
  <c r="AL268" i="2" s="1"/>
  <c r="AM268" i="2" s="1" a="1"/>
  <c r="AM268" i="2"/>
  <c r="AK269" i="2"/>
  <c r="AL269" i="2" s="1"/>
  <c r="AK270" i="2"/>
  <c r="AL270" i="2"/>
  <c r="AM270" i="2" a="1"/>
  <c r="AM270" i="2" s="1"/>
  <c r="AK271" i="2"/>
  <c r="AL271" i="2"/>
  <c r="AM271" i="2" a="1"/>
  <c r="AM271" i="2" s="1"/>
  <c r="AK272" i="2"/>
  <c r="AL272" i="2" s="1"/>
  <c r="AK273" i="2"/>
  <c r="AL273" i="2"/>
  <c r="AM273" i="2" a="1"/>
  <c r="AM273" i="2"/>
  <c r="AK274" i="2"/>
  <c r="AK275" i="2"/>
  <c r="AL275" i="2"/>
  <c r="AK276" i="2"/>
  <c r="AL276" i="2"/>
  <c r="AM276" i="2" a="1"/>
  <c r="AM276" i="2" s="1"/>
  <c r="AK277" i="2"/>
  <c r="AL277" i="2"/>
  <c r="AK278" i="2"/>
  <c r="AL278" i="2"/>
  <c r="AK279" i="2"/>
  <c r="AL279" i="2"/>
  <c r="AM279" i="2" a="1"/>
  <c r="AM279" i="2" s="1"/>
  <c r="AK280" i="2"/>
  <c r="AK281" i="2"/>
  <c r="AL281" i="2" s="1"/>
  <c r="AM281" i="2" s="1" a="1"/>
  <c r="AM281" i="2" s="1"/>
  <c r="AK282" i="2"/>
  <c r="AK283" i="2"/>
  <c r="AL283" i="2"/>
  <c r="AM283" i="2" s="1" a="1"/>
  <c r="AM283" i="2" s="1"/>
  <c r="AK284" i="2"/>
  <c r="AL284" i="2" s="1"/>
  <c r="AM284" i="2" a="1"/>
  <c r="AM284" i="2"/>
  <c r="AK285" i="2"/>
  <c r="AK286" i="2"/>
  <c r="AL286" i="2"/>
  <c r="AM286" i="2" a="1"/>
  <c r="AM286" i="2" s="1"/>
  <c r="AK287" i="2"/>
  <c r="AL287" i="2" s="1"/>
  <c r="AM287" i="2" a="1"/>
  <c r="AM287" i="2" s="1"/>
  <c r="AK288" i="2"/>
  <c r="AK289" i="2"/>
  <c r="AL289" i="2"/>
  <c r="AM289" i="2" s="1" a="1"/>
  <c r="AM289" i="2" s="1"/>
  <c r="AK290" i="2"/>
  <c r="AL290" i="2" s="1"/>
  <c r="AK291" i="2"/>
  <c r="AK292" i="2"/>
  <c r="AL292" i="2"/>
  <c r="AM292" i="2" a="1"/>
  <c r="AM292" i="2" s="1"/>
  <c r="AK293" i="2"/>
  <c r="AL293" i="2" s="1"/>
  <c r="AM293" i="2" a="1"/>
  <c r="AM293" i="2" s="1"/>
  <c r="AK294" i="2"/>
  <c r="AL294" i="2"/>
  <c r="AK295" i="2"/>
  <c r="AL295" i="2"/>
  <c r="AK296" i="2"/>
  <c r="AL296" i="2"/>
  <c r="AM296" i="2" a="1"/>
  <c r="AM296" i="2"/>
  <c r="AK297" i="2"/>
  <c r="AL297" i="2" s="1"/>
  <c r="AK298" i="2"/>
  <c r="AL298" i="2"/>
  <c r="AK299" i="2"/>
  <c r="AL299" i="2" s="1"/>
  <c r="AK300" i="2"/>
  <c r="AL300" i="2"/>
  <c r="AK301" i="2"/>
  <c r="AL301" i="2"/>
  <c r="AM301" i="2" a="1"/>
  <c r="AM301" i="2" s="1"/>
  <c r="AK302" i="2"/>
  <c r="AL302" i="2" s="1"/>
  <c r="AK303" i="2"/>
  <c r="AL303" i="2"/>
  <c r="AK304" i="2"/>
  <c r="AK305" i="2"/>
  <c r="AL305" i="2"/>
  <c r="AM305" i="2" a="1"/>
  <c r="AM305" i="2" s="1"/>
  <c r="AK306" i="2"/>
  <c r="AK307" i="2"/>
  <c r="AM307" i="2" s="1" a="1"/>
  <c r="AM307" i="2" s="1"/>
  <c r="AL307" i="2"/>
  <c r="AK308" i="2"/>
  <c r="AL308" i="2"/>
  <c r="AM308" i="2" a="1"/>
  <c r="AM308" i="2" s="1"/>
  <c r="AK309" i="2"/>
  <c r="AK310" i="2"/>
  <c r="AK311" i="2"/>
  <c r="AL311" i="2"/>
  <c r="AM311" i="2" a="1"/>
  <c r="AM311" i="2" s="1"/>
  <c r="AK312" i="2"/>
  <c r="AL312" i="2" s="1"/>
  <c r="AM312" i="2" a="1"/>
  <c r="AM312" i="2" s="1"/>
  <c r="AK313" i="2"/>
  <c r="AL313" i="2"/>
  <c r="AM313" i="2" a="1"/>
  <c r="AM313" i="2"/>
  <c r="AK314" i="2"/>
  <c r="AL314" i="2"/>
  <c r="AM314" i="2" a="1"/>
  <c r="AM314" i="2" s="1"/>
  <c r="AK315" i="2"/>
  <c r="AL315" i="2" s="1"/>
  <c r="AM315" i="2" a="1"/>
  <c r="AM315" i="2" s="1"/>
  <c r="AK316" i="2"/>
  <c r="AL316" i="2" s="1"/>
  <c r="AM316" i="2" s="1" a="1"/>
  <c r="AM316" i="2" s="1"/>
  <c r="AK317" i="2"/>
  <c r="AL317" i="2"/>
  <c r="AM317" i="2" s="1" a="1"/>
  <c r="AM317" i="2" s="1"/>
  <c r="AK318" i="2"/>
  <c r="AL318" i="2"/>
  <c r="AM318" i="2" a="1"/>
  <c r="AM318" i="2"/>
  <c r="AK319" i="2"/>
  <c r="AL319" i="2"/>
  <c r="AM319" i="2" a="1"/>
  <c r="AM319" i="2"/>
  <c r="AK320" i="2"/>
  <c r="AL320" i="2"/>
  <c r="AM320" i="2" s="1" a="1"/>
  <c r="AM320" i="2" s="1"/>
  <c r="AK321" i="2"/>
  <c r="AL321" i="2" s="1"/>
  <c r="AK322" i="2"/>
  <c r="AK323" i="2"/>
  <c r="AL323" i="2"/>
  <c r="AM323" i="2" a="1"/>
  <c r="AM323" i="2" s="1"/>
  <c r="AK324" i="2"/>
  <c r="AL324" i="2"/>
  <c r="AM324" i="2" a="1"/>
  <c r="AM324" i="2"/>
  <c r="AK325" i="2"/>
  <c r="AL325" i="2" s="1"/>
  <c r="AK326" i="2"/>
  <c r="AL326" i="2"/>
  <c r="AM326" i="2" a="1"/>
  <c r="AM326" i="2" s="1"/>
  <c r="AK327" i="2"/>
  <c r="AK328" i="2"/>
  <c r="AL328" i="2"/>
  <c r="AM328" i="2" a="1"/>
  <c r="AM328" i="2" s="1"/>
  <c r="AK329" i="2"/>
  <c r="AL329" i="2"/>
  <c r="AM329" i="2" a="1"/>
  <c r="AM329" i="2" s="1"/>
  <c r="AK330" i="2"/>
  <c r="AL330" i="2"/>
  <c r="AM330" i="2" a="1"/>
  <c r="AM330" i="2" s="1"/>
  <c r="AK331" i="2"/>
  <c r="AL331" i="2"/>
  <c r="AM331" i="2" s="1" a="1"/>
  <c r="AM331" i="2" s="1"/>
  <c r="AK332" i="2"/>
  <c r="AL332" i="2" s="1"/>
  <c r="AK333" i="2"/>
  <c r="AL333" i="2" s="1"/>
  <c r="AK334" i="2"/>
  <c r="AL334" i="2"/>
  <c r="AM334" i="2" a="1"/>
  <c r="AM334" i="2" s="1"/>
  <c r="AK335" i="2"/>
  <c r="AL335" i="2"/>
  <c r="AM335" i="2" a="1"/>
  <c r="AM335" i="2"/>
  <c r="AK336" i="2"/>
  <c r="AL336" i="2"/>
  <c r="AK337" i="2"/>
  <c r="AL337" i="2"/>
  <c r="AM337" i="2" a="1"/>
  <c r="AM337" i="2" s="1"/>
  <c r="AK338" i="2"/>
  <c r="AL338" i="2"/>
  <c r="AM338" i="2" a="1"/>
  <c r="AM338" i="2"/>
  <c r="AK339" i="2"/>
  <c r="AL339" i="2" s="1"/>
  <c r="AK340" i="2"/>
  <c r="AL340" i="2"/>
  <c r="AM340" i="2" a="1"/>
  <c r="AM340" i="2" s="1"/>
  <c r="AK341" i="2"/>
  <c r="AL341" i="2"/>
  <c r="AM341" i="2" a="1"/>
  <c r="AM341" i="2" s="1"/>
  <c r="AK342" i="2"/>
  <c r="AK343" i="2"/>
  <c r="AL343" i="2"/>
  <c r="AM343" i="2" a="1"/>
  <c r="AM343" i="2" s="1"/>
  <c r="AK344" i="2"/>
  <c r="AL344" i="2"/>
  <c r="AM344" i="2" a="1"/>
  <c r="AM344" i="2"/>
  <c r="AK345" i="2"/>
  <c r="AL345" i="2"/>
  <c r="AK346" i="2"/>
  <c r="AL346" i="2"/>
  <c r="AM346" i="2" a="1"/>
  <c r="AM346" i="2" s="1"/>
  <c r="AK347" i="2"/>
  <c r="AL347" i="2"/>
  <c r="AM347" i="2" a="1"/>
  <c r="AM347" i="2" s="1"/>
  <c r="AK348" i="2"/>
  <c r="AL348" i="2" s="1"/>
  <c r="AK349" i="2"/>
  <c r="AL349" i="2"/>
  <c r="AM349" i="2" a="1"/>
  <c r="AM349" i="2" s="1"/>
  <c r="AK350" i="2"/>
  <c r="AL350" i="2"/>
  <c r="AM350" i="2" s="1" a="1"/>
  <c r="AM350" i="2" s="1"/>
  <c r="AK351" i="2"/>
  <c r="AL351" i="2"/>
  <c r="AK352" i="2"/>
  <c r="AL352" i="2"/>
  <c r="AM352" i="2" s="1" a="1"/>
  <c r="AM352" i="2" s="1"/>
  <c r="AK353" i="2"/>
  <c r="AL353" i="2"/>
  <c r="AM353" i="2" s="1" a="1"/>
  <c r="AM353" i="2" s="1"/>
  <c r="AK354" i="2"/>
  <c r="AL354" i="2"/>
  <c r="AK355" i="2"/>
  <c r="AL355" i="2"/>
  <c r="AM355" i="2" s="1" a="1"/>
  <c r="AM355" i="2" s="1"/>
  <c r="AK356" i="2"/>
  <c r="AL356" i="2"/>
  <c r="AM356" i="2" a="1"/>
  <c r="AM356" i="2" s="1"/>
  <c r="AK357" i="2"/>
  <c r="AK358" i="2"/>
  <c r="AL358" i="2"/>
  <c r="AM358" i="2" a="1"/>
  <c r="AM358" i="2" s="1"/>
  <c r="AK359" i="2"/>
  <c r="AL359" i="2"/>
  <c r="AM359" i="2" a="1"/>
  <c r="AM359" i="2" s="1"/>
  <c r="AK360" i="2"/>
  <c r="AL360" i="2" s="1"/>
  <c r="AK361" i="2"/>
  <c r="AL361" i="2"/>
  <c r="AM361" i="2" a="1"/>
  <c r="AM361" i="2" s="1"/>
  <c r="AK362" i="2"/>
  <c r="AL362" i="2"/>
  <c r="AM362" i="2" s="1" a="1"/>
  <c r="AM362" i="2" s="1"/>
  <c r="AK363" i="2"/>
  <c r="AL363" i="2"/>
  <c r="AK364" i="2"/>
  <c r="AL364" i="2"/>
  <c r="AM364" i="2" s="1" a="1"/>
  <c r="AM364" i="2" s="1"/>
  <c r="AK365" i="2"/>
  <c r="AL365" i="2"/>
  <c r="AM365" i="2" a="1"/>
  <c r="AM365" i="2" s="1"/>
  <c r="AK366" i="2"/>
  <c r="AL366" i="2" s="1"/>
  <c r="AK367" i="2"/>
  <c r="AL367" i="2"/>
  <c r="AM367" i="2" s="1" a="1"/>
  <c r="AM367" i="2" s="1"/>
  <c r="AK368" i="2"/>
  <c r="AL368" i="2"/>
  <c r="AM368" i="2" s="1" a="1"/>
  <c r="AM368" i="2" s="1"/>
  <c r="AK369" i="2"/>
  <c r="AL369" i="2"/>
  <c r="AK370" i="2"/>
  <c r="AL370" i="2"/>
  <c r="AM370" i="2" s="1" a="1"/>
  <c r="AM370" i="2" s="1"/>
  <c r="AK371" i="2"/>
  <c r="AL371" i="2"/>
  <c r="AM371" i="2" a="1"/>
  <c r="AM371" i="2" s="1"/>
  <c r="AK372" i="2"/>
  <c r="AL372" i="2"/>
  <c r="AK373" i="2"/>
  <c r="AL373" i="2"/>
  <c r="AM373" i="2" s="1" a="1"/>
  <c r="AM373" i="2" s="1"/>
  <c r="AK374" i="2"/>
  <c r="AL374" i="2"/>
  <c r="AM374" i="2" s="1" a="1"/>
  <c r="AM374" i="2" s="1"/>
  <c r="AK375" i="2"/>
  <c r="AL375" i="2"/>
  <c r="AK376" i="2"/>
  <c r="AL376" i="2"/>
  <c r="AM376" i="2" s="1" a="1"/>
  <c r="AM376" i="2" s="1"/>
  <c r="AK377" i="2"/>
  <c r="AL377" i="2"/>
  <c r="AM377" i="2" a="1"/>
  <c r="AM377" i="2" s="1"/>
  <c r="AK378" i="2"/>
  <c r="AL378" i="2"/>
  <c r="AK379" i="2"/>
  <c r="AL379" i="2"/>
  <c r="AM379" i="2" s="1" a="1"/>
  <c r="AM379" i="2" s="1"/>
  <c r="AK380" i="2"/>
  <c r="AL380" i="2"/>
  <c r="AM380" i="2" s="1" a="1"/>
  <c r="AM380" i="2" s="1"/>
  <c r="AK381" i="2"/>
  <c r="AL381" i="2" s="1"/>
  <c r="AK382" i="2"/>
  <c r="AL382" i="2"/>
  <c r="AM382" i="2" s="1" a="1"/>
  <c r="AM382" i="2" s="1"/>
  <c r="AK383" i="2"/>
  <c r="AL383" i="2"/>
  <c r="AM383" i="2" a="1"/>
  <c r="AM383" i="2" s="1"/>
  <c r="AK384" i="2"/>
  <c r="AL384" i="2"/>
  <c r="AK385" i="2"/>
  <c r="AL385" i="2"/>
  <c r="AM385" i="2" s="1" a="1"/>
  <c r="AM385" i="2" s="1"/>
  <c r="AK386" i="2"/>
  <c r="AL386" i="2"/>
  <c r="AM386" i="2" a="1"/>
  <c r="AM386" i="2" s="1"/>
  <c r="AK387" i="2"/>
  <c r="AL387" i="2"/>
  <c r="AK388" i="2"/>
  <c r="AL388" i="2"/>
  <c r="AM388" i="2" s="1" a="1"/>
  <c r="AM388" i="2" s="1"/>
  <c r="AK389" i="2"/>
  <c r="AL389" i="2"/>
  <c r="AM389" i="2" a="1"/>
  <c r="AM389" i="2" s="1"/>
  <c r="AK390" i="2"/>
  <c r="AL390" i="2"/>
  <c r="AK391" i="2"/>
  <c r="AL391" i="2"/>
  <c r="AM391" i="2" s="1" a="1"/>
  <c r="AM391" i="2" s="1"/>
  <c r="AK392" i="2"/>
  <c r="AL392" i="2"/>
  <c r="AM392" i="2" s="1" a="1"/>
  <c r="AM392" i="2" s="1"/>
  <c r="AK393" i="2"/>
  <c r="AK394" i="2"/>
  <c r="AL394" i="2"/>
  <c r="AM394" i="2" s="1" a="1"/>
  <c r="AM394" i="2" s="1"/>
  <c r="AK395" i="2"/>
  <c r="AL395" i="2"/>
  <c r="AM395" i="2" a="1"/>
  <c r="AM395" i="2" s="1"/>
  <c r="AK396" i="2"/>
  <c r="AL396" i="2" s="1"/>
  <c r="AK397" i="2"/>
  <c r="AL397" i="2"/>
  <c r="AM397" i="2" a="1"/>
  <c r="AM397" i="2" s="1"/>
  <c r="AK398" i="2"/>
  <c r="AL398" i="2"/>
  <c r="AM398" i="2" s="1" a="1"/>
  <c r="AM398" i="2" s="1"/>
  <c r="AK399" i="2"/>
  <c r="AL399" i="2"/>
  <c r="AK400" i="2"/>
  <c r="AL400" i="2"/>
  <c r="AM400" i="2" s="1" a="1"/>
  <c r="AM400" i="2" s="1"/>
  <c r="AK401" i="2"/>
  <c r="AL401" i="2"/>
  <c r="AM401" i="2" a="1"/>
  <c r="AM401" i="2"/>
  <c r="AK402" i="2"/>
  <c r="AL402" i="2" s="1"/>
  <c r="AK403" i="2"/>
  <c r="AL403" i="2"/>
  <c r="AM403" i="2" a="1"/>
  <c r="AM403" i="2"/>
  <c r="AK404" i="2"/>
  <c r="AL404" i="2"/>
  <c r="AM404" i="2" a="1"/>
  <c r="AM404" i="2"/>
  <c r="AK405" i="2"/>
  <c r="AL405" i="2"/>
  <c r="AK406" i="2"/>
  <c r="AL406" i="2" s="1"/>
  <c r="AM406" i="2" a="1"/>
  <c r="AM406" i="2" s="1"/>
  <c r="AK407" i="2"/>
  <c r="AK408" i="2"/>
  <c r="AK409" i="2"/>
  <c r="AL409" i="2"/>
  <c r="AM409" i="2" a="1"/>
  <c r="AM409" i="2"/>
  <c r="AK410" i="2"/>
  <c r="AL410" i="2"/>
  <c r="AK411" i="2"/>
  <c r="AK412" i="2"/>
  <c r="AL412" i="2"/>
  <c r="AM412" i="2" a="1"/>
  <c r="AM412" i="2"/>
  <c r="AK413" i="2"/>
  <c r="AL413" i="2"/>
  <c r="AK414" i="2"/>
  <c r="AK415" i="2"/>
  <c r="AL415" i="2"/>
  <c r="AM415" i="2" s="1" a="1"/>
  <c r="AM415" i="2" s="1"/>
  <c r="AK416" i="2"/>
  <c r="AK417" i="2"/>
  <c r="AL417" i="2"/>
  <c r="AK418" i="2"/>
  <c r="AL418" i="2"/>
  <c r="AM418" i="2" a="1"/>
  <c r="AM418" i="2" s="1"/>
  <c r="AK419" i="2"/>
  <c r="AL419" i="2"/>
  <c r="AK420" i="2"/>
  <c r="AL420" i="2"/>
  <c r="AK421" i="2"/>
  <c r="AK422" i="2"/>
  <c r="AL422" i="2"/>
  <c r="AK423" i="2"/>
  <c r="AK424" i="2"/>
  <c r="AL424" i="2"/>
  <c r="AM424" i="2" a="1"/>
  <c r="AM424" i="2"/>
  <c r="AK425" i="2"/>
  <c r="AK426" i="2"/>
  <c r="AL426" i="2"/>
  <c r="AK427" i="2"/>
  <c r="AL427" i="2"/>
  <c r="AM427" i="2" a="1"/>
  <c r="AM427" i="2" s="1"/>
  <c r="AK428" i="2"/>
  <c r="AL428" i="2"/>
  <c r="AK429" i="2"/>
  <c r="AL429" i="2"/>
  <c r="AK430" i="2"/>
  <c r="AK431" i="2"/>
  <c r="AL431" i="2"/>
  <c r="AK432" i="2"/>
  <c r="AK433" i="2"/>
  <c r="AL433" i="2" s="1"/>
  <c r="AK434" i="2"/>
  <c r="AK435" i="2"/>
  <c r="AL435" i="2"/>
  <c r="AK436" i="2"/>
  <c r="AL436" i="2"/>
  <c r="AM436" i="2" a="1"/>
  <c r="AM436" i="2" s="1"/>
  <c r="AK437" i="2"/>
  <c r="AL437" i="2"/>
  <c r="AK438" i="2"/>
  <c r="AL438" i="2"/>
  <c r="AK439" i="2"/>
  <c r="AK440" i="2"/>
  <c r="AL440" i="2"/>
  <c r="AK441" i="2"/>
  <c r="AK442" i="2"/>
  <c r="AL442" i="2"/>
  <c r="AM442" i="2" s="1" a="1"/>
  <c r="AM442" i="2" s="1"/>
  <c r="AK443" i="2"/>
  <c r="AK444" i="2"/>
  <c r="AL444" i="2"/>
  <c r="AK445" i="2"/>
  <c r="AL445" i="2"/>
  <c r="AM445" i="2" a="1"/>
  <c r="AM445" i="2" s="1"/>
  <c r="AK446" i="2"/>
  <c r="AL446" i="2" s="1"/>
  <c r="AK447" i="2"/>
  <c r="AL447" i="2"/>
  <c r="AK448" i="2"/>
  <c r="AK449" i="2"/>
  <c r="AK450" i="2"/>
  <c r="AL450" i="2" s="1"/>
  <c r="AK451" i="2"/>
  <c r="AL451" i="2" s="1"/>
  <c r="AK452" i="2"/>
  <c r="AL452" i="2"/>
  <c r="AK453" i="2"/>
  <c r="AL453" i="2"/>
  <c r="AK454" i="2"/>
  <c r="AL454" i="2" s="1"/>
  <c r="AM454" i="2" s="1" a="1"/>
  <c r="AM454" i="2" s="1"/>
  <c r="AK455" i="2"/>
  <c r="AK456" i="2"/>
  <c r="AL456" i="2" s="1"/>
  <c r="AK457" i="2"/>
  <c r="AL457" i="2"/>
  <c r="AK458" i="2"/>
  <c r="AL458" i="2"/>
  <c r="AK459" i="2"/>
  <c r="AL459" i="2"/>
  <c r="AM459" i="2" a="1"/>
  <c r="AM459" i="2" s="1"/>
  <c r="AK460" i="2"/>
  <c r="AL460" i="2"/>
  <c r="AM460" i="2" s="1" a="1"/>
  <c r="AM460" i="2"/>
  <c r="AK461" i="2"/>
  <c r="AL461" i="2"/>
  <c r="AK462" i="2"/>
  <c r="AK463" i="2"/>
  <c r="AL463" i="2"/>
  <c r="AM463" i="2" s="1" a="1"/>
  <c r="AM463" i="2" s="1"/>
  <c r="AK464" i="2"/>
  <c r="AL464" i="2"/>
  <c r="AM464" i="2" s="1" a="1"/>
  <c r="AM464" i="2" s="1"/>
  <c r="AK465" i="2"/>
  <c r="AL465" i="2" s="1"/>
  <c r="AM465" i="2" a="1"/>
  <c r="AM465" i="2"/>
  <c r="AK466" i="2"/>
  <c r="AL466" i="2"/>
  <c r="AM466" i="2" a="1"/>
  <c r="AM466" i="2" s="1"/>
  <c r="AK467" i="2"/>
  <c r="AK468" i="2"/>
  <c r="AL468" i="2" s="1"/>
  <c r="AK469" i="2"/>
  <c r="AL469" i="2" s="1"/>
  <c r="AM469" i="2" a="1"/>
  <c r="AM469" i="2" s="1"/>
  <c r="AK470" i="2"/>
  <c r="AL470" i="2" s="1"/>
  <c r="AM470" i="2" s="1" a="1"/>
  <c r="AM470" i="2" s="1"/>
  <c r="AK471" i="2"/>
  <c r="AL471" i="2" s="1"/>
  <c r="AM471" i="2" a="1"/>
  <c r="AM471" i="2"/>
  <c r="AK472" i="2"/>
  <c r="AL472" i="2"/>
  <c r="AM472" i="2" a="1"/>
  <c r="AM472" i="2"/>
  <c r="AK473" i="2"/>
  <c r="AL473" i="2" s="1"/>
  <c r="AM473" i="2" a="1"/>
  <c r="AM473" i="2"/>
  <c r="AK474" i="2"/>
  <c r="AL474" i="2" s="1"/>
  <c r="AK475" i="2"/>
  <c r="AL475" i="2"/>
  <c r="AM475" i="2" a="1"/>
  <c r="AM475" i="2" s="1"/>
  <c r="AK476" i="2"/>
  <c r="AK477" i="2"/>
  <c r="AL477" i="2" s="1"/>
  <c r="AM477" i="2" s="1" a="1"/>
  <c r="AM477" i="2"/>
  <c r="AK478" i="2"/>
  <c r="AL478" i="2" s="1"/>
  <c r="AM478" i="2" s="1" a="1"/>
  <c r="AM478" i="2" s="1"/>
  <c r="AK479" i="2"/>
  <c r="AK480" i="2"/>
  <c r="AL480" i="2" s="1"/>
  <c r="AK481" i="2"/>
  <c r="AK482" i="2"/>
  <c r="AL482" i="2"/>
  <c r="AK483" i="2"/>
  <c r="AK484" i="2"/>
  <c r="AL484" i="2"/>
  <c r="AM484" i="2" a="1"/>
  <c r="AM484" i="2" s="1"/>
  <c r="AK485" i="2"/>
  <c r="AL485" i="2"/>
  <c r="AK486" i="2"/>
  <c r="AK487" i="2"/>
  <c r="AL487" i="2"/>
  <c r="AM487" i="2" a="1"/>
  <c r="AM487" i="2" s="1"/>
  <c r="AK488" i="2"/>
  <c r="AK489" i="2"/>
  <c r="AK490" i="2"/>
  <c r="AM490" i="2" s="1" a="1"/>
  <c r="AM490" i="2" s="1"/>
  <c r="AL490" i="2"/>
  <c r="AK491" i="2"/>
  <c r="AL491" i="2" s="1"/>
  <c r="AK492" i="2"/>
  <c r="AK493" i="2"/>
  <c r="AK494" i="2"/>
  <c r="AL494" i="2"/>
  <c r="AK495" i="2"/>
  <c r="AL495" i="2" s="1"/>
  <c r="AK496" i="2"/>
  <c r="AL496" i="2"/>
  <c r="AM496" i="2" a="1"/>
  <c r="AM496" i="2"/>
  <c r="AK497" i="2"/>
  <c r="AK498" i="2"/>
  <c r="AL498" i="2"/>
  <c r="AK499" i="2"/>
  <c r="AL499" i="2" s="1"/>
  <c r="AK500" i="2"/>
  <c r="AL500" i="2"/>
  <c r="AK501" i="2"/>
  <c r="AL501" i="2"/>
  <c r="AK502" i="2"/>
  <c r="AL502" i="2"/>
  <c r="AM502" i="2" a="1"/>
  <c r="AM502" i="2"/>
  <c r="AK503" i="2"/>
  <c r="AK504" i="2"/>
  <c r="AL504" i="2"/>
  <c r="AK505" i="2"/>
  <c r="AK506" i="2"/>
  <c r="AL506" i="2"/>
  <c r="AK507" i="2"/>
  <c r="AL507" i="2" s="1"/>
  <c r="AK508" i="2"/>
  <c r="AL508" i="2"/>
  <c r="AM508" i="2" s="1" a="1"/>
  <c r="AM508" i="2" s="1"/>
  <c r="AK509" i="2"/>
  <c r="AK510" i="2"/>
  <c r="AL510" i="2"/>
  <c r="AK511" i="2"/>
  <c r="AL511" i="2" s="1"/>
  <c r="AK512" i="2"/>
  <c r="AL512" i="2" s="1"/>
  <c r="AK513" i="2"/>
  <c r="AL513" i="2"/>
  <c r="AK514" i="2"/>
  <c r="AL514" i="2"/>
  <c r="AM514" i="2" s="1" a="1"/>
  <c r="AM514" i="2" s="1"/>
  <c r="AK515" i="2"/>
  <c r="AK516" i="2"/>
  <c r="AL516" i="2"/>
  <c r="AK517" i="2"/>
  <c r="AL517" i="2"/>
  <c r="AK518" i="2"/>
  <c r="AL518" i="2" s="1"/>
  <c r="AK519" i="2"/>
  <c r="AK520" i="2"/>
  <c r="AL520" i="2"/>
  <c r="AM520" i="2" s="1" a="1"/>
  <c r="AM520" i="2" s="1"/>
  <c r="AK521" i="2"/>
  <c r="AK522" i="2"/>
  <c r="AL522" i="2"/>
  <c r="AK523" i="2"/>
  <c r="AL523" i="2" s="1"/>
  <c r="AK524" i="2"/>
  <c r="AL524" i="2" s="1"/>
  <c r="AK525" i="2"/>
  <c r="AL525" i="2"/>
  <c r="AK526" i="2"/>
  <c r="AL526" i="2" s="1"/>
  <c r="AK527" i="2"/>
  <c r="AL527" i="2" s="1"/>
  <c r="AK528" i="2"/>
  <c r="AL528" i="2" s="1"/>
  <c r="AK529" i="2"/>
  <c r="AM529" i="2" s="1" a="1"/>
  <c r="AL529" i="2"/>
  <c r="AM529" i="2"/>
  <c r="AK530" i="2"/>
  <c r="AL530" i="2" s="1"/>
  <c r="AM530" i="2" s="1" a="1"/>
  <c r="AM530" i="2" s="1"/>
  <c r="AK531" i="2"/>
  <c r="AK532" i="2"/>
  <c r="AL532" i="2"/>
  <c r="AM532" i="2" a="1"/>
  <c r="AM532" i="2"/>
  <c r="AK533" i="2"/>
  <c r="AL533" i="2"/>
  <c r="AM533" i="2" s="1" a="1"/>
  <c r="AM533" i="2" s="1"/>
  <c r="AK534" i="2"/>
  <c r="AL534" i="2"/>
  <c r="AK535" i="2"/>
  <c r="AL535" i="2"/>
  <c r="AM535" i="2" a="1"/>
  <c r="AM535" i="2" s="1"/>
  <c r="AK536" i="2"/>
  <c r="AM536" i="2" s="1" a="1"/>
  <c r="AM536" i="2" s="1"/>
  <c r="AL536" i="2"/>
  <c r="AK537" i="2"/>
  <c r="AM537" i="2" s="1" a="1"/>
  <c r="AM537" i="2" s="1"/>
  <c r="AL537" i="2"/>
  <c r="AK538" i="2"/>
  <c r="AL538" i="2" s="1"/>
  <c r="AM538" i="2" a="1"/>
  <c r="AM538" i="2" s="1"/>
  <c r="AK539" i="2"/>
  <c r="AL539" i="2"/>
  <c r="AM539" i="2" s="1" a="1"/>
  <c r="AM539" i="2" s="1"/>
  <c r="AK540" i="2"/>
  <c r="AL540" i="2"/>
  <c r="AM540" i="2" s="1" a="1"/>
  <c r="AM540" i="2"/>
  <c r="AK541" i="2"/>
  <c r="AL541" i="2" s="1"/>
  <c r="AM541" i="2" a="1"/>
  <c r="AM541" i="2" s="1"/>
  <c r="AK542" i="2"/>
  <c r="AL542" i="2" s="1"/>
  <c r="AK543" i="2"/>
  <c r="AL543" i="2"/>
  <c r="AM543" i="2" a="1"/>
  <c r="AM543" i="2" s="1"/>
  <c r="AK544" i="2"/>
  <c r="AL544" i="2" s="1"/>
  <c r="AM544" i="2" a="1"/>
  <c r="AM544" i="2" s="1"/>
  <c r="AK545" i="2"/>
  <c r="AL545" i="2" s="1"/>
  <c r="AM545" i="2" s="1" a="1"/>
  <c r="AM545" i="2" s="1"/>
  <c r="AK546" i="2"/>
  <c r="AL546" i="2"/>
  <c r="AM546" i="2" s="1" a="1"/>
  <c r="AM546" i="2" s="1"/>
  <c r="AK547" i="2"/>
  <c r="AL547" i="2" s="1"/>
  <c r="AK548" i="2"/>
  <c r="AL548" i="2" s="1"/>
  <c r="AM548" i="2" s="1" a="1"/>
  <c r="AM548" i="2" s="1"/>
  <c r="AK549" i="2"/>
  <c r="AL549" i="2"/>
  <c r="AM549" i="2" a="1"/>
  <c r="AM549" i="2" s="1"/>
  <c r="AK550" i="2"/>
  <c r="AL550" i="2" s="1"/>
  <c r="AM550" i="2" s="1" a="1"/>
  <c r="AM550" i="2" s="1"/>
  <c r="AK551" i="2"/>
  <c r="AL551" i="2"/>
  <c r="AM551" i="2" a="1"/>
  <c r="AM551" i="2" s="1"/>
  <c r="AK552" i="2"/>
  <c r="AL552" i="2"/>
  <c r="AM552" i="2" a="1"/>
  <c r="AM552" i="2" s="1"/>
  <c r="AK553" i="2"/>
  <c r="AL553" i="2"/>
  <c r="AM553" i="2" s="1" a="1"/>
  <c r="AM553" i="2" s="1"/>
  <c r="AK554" i="2"/>
  <c r="AM554" i="2" s="1" a="1"/>
  <c r="AM554" i="2" s="1"/>
  <c r="AL554" i="2"/>
  <c r="AK555" i="2"/>
  <c r="AL555" i="2"/>
  <c r="AM555" i="2" s="1" a="1"/>
  <c r="AM555" i="2" s="1"/>
  <c r="AK556" i="2"/>
  <c r="AM556" i="2" s="1" a="1"/>
  <c r="AM556" i="2" s="1"/>
  <c r="AL556" i="2"/>
  <c r="AK557" i="2"/>
  <c r="AL557" i="2"/>
  <c r="AK558" i="2"/>
  <c r="AL558" i="2"/>
  <c r="AM558" i="2" a="1"/>
  <c r="AM558" i="2" s="1"/>
  <c r="AK559" i="2"/>
  <c r="AL559" i="2" s="1"/>
  <c r="AK560" i="2"/>
  <c r="AL560" i="2"/>
  <c r="AM560" i="2" s="1" a="1"/>
  <c r="AM560" i="2" s="1"/>
  <c r="AK561" i="2"/>
  <c r="AL561" i="2"/>
  <c r="AM561" i="2" s="1" a="1"/>
  <c r="AM561" i="2" s="1"/>
  <c r="AK562" i="2"/>
  <c r="AL562" i="2"/>
  <c r="AM562" i="2" s="1" a="1"/>
  <c r="AM562" i="2" s="1"/>
  <c r="AK563" i="2"/>
  <c r="AK564" i="2"/>
  <c r="AL564" i="2"/>
  <c r="AM564" i="2" s="1" a="1"/>
  <c r="AM564" i="2" s="1"/>
  <c r="AK565" i="2"/>
  <c r="AK566" i="2"/>
  <c r="AL566" i="2" s="1"/>
  <c r="AM566" i="2" s="1" a="1"/>
  <c r="AM566" i="2" s="1"/>
  <c r="AK567" i="2"/>
  <c r="AL567" i="2"/>
  <c r="AM567" i="2" a="1"/>
  <c r="AM567" i="2" s="1"/>
  <c r="AK568" i="2"/>
  <c r="AL568" i="2" s="1"/>
  <c r="AM568" i="2" s="1" a="1"/>
  <c r="AM568" i="2" s="1"/>
  <c r="AK569" i="2"/>
  <c r="AL569" i="2"/>
  <c r="AM569" i="2" a="1"/>
  <c r="AM569" i="2" s="1"/>
  <c r="AK570" i="2"/>
  <c r="AL570" i="2"/>
  <c r="AM570" i="2" a="1"/>
  <c r="AM570" i="2" s="1"/>
  <c r="AK571" i="2"/>
  <c r="AL571" i="2"/>
  <c r="AM571" i="2" a="1"/>
  <c r="AM571" i="2" s="1"/>
  <c r="AK572" i="2"/>
  <c r="AL572" i="2"/>
  <c r="AM572" i="2" a="1"/>
  <c r="AM572" i="2" s="1"/>
  <c r="AK573" i="2"/>
  <c r="AL573" i="2"/>
  <c r="AM573" i="2" s="1" a="1"/>
  <c r="AM573" i="2" s="1"/>
  <c r="AK574" i="2"/>
  <c r="AL574" i="2" s="1"/>
  <c r="AK575" i="2"/>
  <c r="AK576" i="2"/>
  <c r="AL576" i="2"/>
  <c r="AM576" i="2" a="1"/>
  <c r="AM576" i="2" s="1"/>
  <c r="AK577" i="2"/>
  <c r="AK578" i="2"/>
  <c r="AL578" i="2"/>
  <c r="AK579" i="2"/>
  <c r="AL579" i="2"/>
  <c r="AM579" i="2" s="1" a="1"/>
  <c r="AM579" i="2" s="1"/>
  <c r="AK580" i="2"/>
  <c r="AL580" i="2" s="1"/>
  <c r="AK581" i="2"/>
  <c r="AL581" i="2" s="1"/>
  <c r="AK582" i="2"/>
  <c r="AL582" i="2"/>
  <c r="AM582" i="2" a="1"/>
  <c r="AM582" i="2" s="1"/>
  <c r="AK583" i="2"/>
  <c r="AL583" i="2" s="1"/>
  <c r="AM583" i="2" a="1"/>
  <c r="AM583" i="2" s="1"/>
  <c r="AK584" i="2"/>
  <c r="AL584" i="2"/>
  <c r="AM584" i="2" s="1" a="1"/>
  <c r="AM584" i="2" s="1"/>
  <c r="AK585" i="2"/>
  <c r="AL585" i="2"/>
  <c r="AM585" i="2" a="1"/>
  <c r="AM585" i="2" s="1"/>
  <c r="AK586" i="2"/>
  <c r="AK587" i="2"/>
  <c r="AL587" i="2"/>
  <c r="AM587" i="2" a="1"/>
  <c r="AM587" i="2" s="1"/>
  <c r="AK588" i="2"/>
  <c r="AL588" i="2"/>
  <c r="AM588" i="2" a="1"/>
  <c r="AM588" i="2" s="1"/>
  <c r="AK589" i="2"/>
  <c r="AL589" i="2"/>
  <c r="AM589" i="2" s="1" a="1"/>
  <c r="AM589" i="2" s="1"/>
  <c r="AK590" i="2"/>
  <c r="AL590" i="2" s="1"/>
  <c r="AK591" i="2"/>
  <c r="AL591" i="2"/>
  <c r="AM591" i="2" a="1"/>
  <c r="AM591" i="2"/>
  <c r="AK592" i="2"/>
  <c r="AL592" i="2"/>
  <c r="AM592" i="2" s="1" a="1"/>
  <c r="AM592" i="2" s="1"/>
  <c r="AK593" i="2"/>
  <c r="AL593" i="2"/>
  <c r="AM593" i="2" a="1"/>
  <c r="AM593" i="2" s="1"/>
  <c r="AK594" i="2"/>
  <c r="AL594" i="2"/>
  <c r="AM594" i="2" s="1" a="1"/>
  <c r="AM594" i="2" s="1"/>
  <c r="AK595" i="2"/>
  <c r="AL595" i="2" s="1"/>
  <c r="AK596" i="2"/>
  <c r="AL596" i="2"/>
  <c r="AM596" i="2" a="1"/>
  <c r="AM596" i="2" s="1"/>
  <c r="AK597" i="2"/>
  <c r="AL597" i="2"/>
  <c r="AM597" i="2" s="1" a="1"/>
  <c r="AM597" i="2" s="1"/>
  <c r="AK598" i="2"/>
  <c r="AL598" i="2"/>
  <c r="AM598" i="2" s="1" a="1"/>
  <c r="AM598" i="2" s="1"/>
  <c r="AK599" i="2"/>
  <c r="AK600" i="2"/>
  <c r="AL600" i="2"/>
  <c r="AM600" i="2" s="1" a="1"/>
  <c r="AM600" i="2"/>
  <c r="AK601" i="2"/>
  <c r="AL601" i="2"/>
  <c r="AM601" i="2" a="1"/>
  <c r="AM601" i="2" s="1"/>
  <c r="AK602" i="2"/>
  <c r="AK603" i="2"/>
  <c r="AL603" i="2"/>
  <c r="AM603" i="2" a="1"/>
  <c r="AM603" i="2" s="1"/>
  <c r="AK604" i="2"/>
  <c r="AK605" i="2"/>
  <c r="AK606" i="2"/>
  <c r="AL606" i="2"/>
  <c r="AM606" i="2" a="1"/>
  <c r="AM606" i="2" s="1"/>
  <c r="AK607" i="2"/>
  <c r="AL607" i="2" s="1"/>
  <c r="AK608" i="2"/>
  <c r="AL608" i="2"/>
  <c r="AM608" i="2" s="1" a="1"/>
  <c r="AM608" i="2" s="1"/>
  <c r="AK609" i="2"/>
  <c r="AL609" i="2"/>
  <c r="AM609" i="2" s="1" a="1"/>
  <c r="AM609" i="2" s="1"/>
  <c r="AK610" i="2"/>
  <c r="AL610" i="2" s="1"/>
  <c r="AK611" i="2"/>
  <c r="AL611" i="2"/>
  <c r="AM611" i="2" a="1"/>
  <c r="AM611" i="2" s="1"/>
  <c r="AK612" i="2"/>
  <c r="AL612" i="2"/>
  <c r="AM612" i="2" s="1" a="1"/>
  <c r="AM612" i="2" s="1"/>
  <c r="AK613" i="2"/>
  <c r="AK614" i="2"/>
  <c r="AL614" i="2" s="1"/>
  <c r="AK615" i="2"/>
  <c r="AL615" i="2"/>
  <c r="AM615" i="2" a="1"/>
  <c r="AM615" i="2" s="1"/>
  <c r="AK616" i="2"/>
  <c r="AL616" i="2" s="1"/>
  <c r="AK617" i="2"/>
  <c r="AK618" i="2"/>
  <c r="AK619" i="2"/>
  <c r="AL619" i="2"/>
  <c r="AM619" i="2" a="1"/>
  <c r="AM619" i="2" s="1"/>
  <c r="AK620" i="2"/>
  <c r="AL620" i="2" s="1"/>
  <c r="AK621" i="2"/>
  <c r="AL621" i="2" s="1"/>
  <c r="AK622" i="2"/>
  <c r="AK623" i="2"/>
  <c r="AL623" i="2" s="1"/>
  <c r="AM623" i="2" a="1"/>
  <c r="AM623" i="2" s="1"/>
  <c r="AK624" i="2"/>
  <c r="AK625" i="2"/>
  <c r="AL625" i="2"/>
  <c r="AM625" i="2" s="1" a="1"/>
  <c r="AM625" i="2" s="1"/>
  <c r="AK626" i="2"/>
  <c r="AL626" i="2"/>
  <c r="AK627" i="2"/>
  <c r="AL627" i="2"/>
  <c r="AK628" i="2"/>
  <c r="AL628" i="2" s="1"/>
  <c r="AK629" i="2"/>
  <c r="AL629" i="2"/>
  <c r="AM629" i="2" a="1"/>
  <c r="AM629" i="2" s="1"/>
  <c r="AK630" i="2"/>
  <c r="AK631" i="2"/>
  <c r="AL631" i="2" s="1"/>
  <c r="AK632" i="2"/>
  <c r="AL632" i="2"/>
  <c r="AK633" i="2"/>
  <c r="AL633" i="2"/>
  <c r="AM633" i="2" a="1"/>
  <c r="AM633" i="2" s="1"/>
  <c r="AK634" i="2"/>
  <c r="AL634" i="2"/>
  <c r="AM634" i="2" s="1" a="1"/>
  <c r="AM634" i="2" s="1"/>
  <c r="AK635" i="2"/>
  <c r="AL635" i="2"/>
  <c r="AK636" i="2"/>
  <c r="AL636" i="2"/>
  <c r="AM636" i="2" a="1"/>
  <c r="AM636" i="2" s="1"/>
  <c r="AK637" i="2"/>
  <c r="AK638" i="2"/>
  <c r="AK639" i="2"/>
  <c r="AL639" i="2"/>
  <c r="AK640" i="2"/>
  <c r="AM640" i="2" s="1" a="1"/>
  <c r="AM640" i="2" s="1"/>
  <c r="AL640" i="2"/>
  <c r="AK641" i="2"/>
  <c r="AL641" i="2"/>
  <c r="AK642" i="2"/>
  <c r="AL642" i="2"/>
  <c r="AM642" i="2" a="1"/>
  <c r="AM642" i="2" s="1"/>
  <c r="AK643" i="2"/>
  <c r="AL643" i="2"/>
  <c r="AM643" i="2" s="1" a="1"/>
  <c r="AM643" i="2" s="1"/>
  <c r="AK644" i="2"/>
  <c r="AL644" i="2" s="1"/>
  <c r="AK645" i="2"/>
  <c r="AL645" i="2"/>
  <c r="AM645" i="2" a="1"/>
  <c r="AM645" i="2" s="1"/>
  <c r="AK646" i="2"/>
  <c r="AK647" i="2"/>
  <c r="AK648" i="2"/>
  <c r="AL648" i="2"/>
  <c r="AM648" i="2" a="1"/>
  <c r="AM648" i="2" s="1"/>
  <c r="AK649" i="2"/>
  <c r="AL649" i="2"/>
  <c r="AM649" i="2" s="1" a="1"/>
  <c r="AM649" i="2" s="1"/>
  <c r="AK650" i="2"/>
  <c r="AL650" i="2"/>
  <c r="AM650" i="2" a="1"/>
  <c r="AM650" i="2" s="1"/>
  <c r="AK651" i="2"/>
  <c r="AL651" i="2" s="1"/>
  <c r="AM651" i="2" s="1" a="1"/>
  <c r="AM651" i="2" s="1"/>
  <c r="AK652" i="2"/>
  <c r="AL652" i="2" s="1"/>
  <c r="AK653" i="2"/>
  <c r="AL653" i="2"/>
  <c r="AM653" i="2" a="1"/>
  <c r="AM653" i="2"/>
  <c r="AK654" i="2"/>
  <c r="AL654" i="2" s="1"/>
  <c r="AM654" i="2" s="1" a="1"/>
  <c r="AM654" i="2" s="1"/>
  <c r="AK655" i="2"/>
  <c r="AL655" i="2" s="1"/>
  <c r="AK656" i="2"/>
  <c r="AL656" i="2"/>
  <c r="AM656" i="2" a="1"/>
  <c r="AM656" i="2" s="1"/>
  <c r="AK657" i="2"/>
  <c r="AL657" i="2"/>
  <c r="AM657" i="2" a="1"/>
  <c r="AM657" i="2" s="1"/>
  <c r="AK658" i="2"/>
  <c r="AL658" i="2"/>
  <c r="AM658" i="2" a="1"/>
  <c r="AM658" i="2"/>
  <c r="AK659" i="2"/>
  <c r="AL659" i="2"/>
  <c r="AM659" i="2" a="1"/>
  <c r="AM659" i="2"/>
  <c r="AK660" i="2"/>
  <c r="AL660" i="2" s="1"/>
  <c r="AM660" i="2" s="1" a="1"/>
  <c r="AM660" i="2" s="1"/>
  <c r="AK661" i="2"/>
  <c r="AL661" i="2"/>
  <c r="AM661" i="2" a="1"/>
  <c r="AM661" i="2" s="1"/>
  <c r="AK662" i="2"/>
  <c r="AL662" i="2"/>
  <c r="AM662" i="2" a="1"/>
  <c r="AM662" i="2" s="1"/>
  <c r="AK663" i="2"/>
  <c r="AL663" i="2"/>
  <c r="AM663" i="2" s="1" a="1"/>
  <c r="AM663" i="2" s="1"/>
  <c r="AK664" i="2"/>
  <c r="AM664" i="2" s="1" a="1"/>
  <c r="AM664" i="2" s="1"/>
  <c r="AL664" i="2"/>
  <c r="AK665" i="2"/>
  <c r="AL665" i="2"/>
  <c r="AM665" i="2" a="1"/>
  <c r="AM665" i="2"/>
  <c r="AK666" i="2"/>
  <c r="AK667" i="2"/>
  <c r="AL667" i="2"/>
  <c r="AM667" i="2" a="1"/>
  <c r="AM667" i="2"/>
  <c r="AK668" i="2"/>
  <c r="AL668" i="2"/>
  <c r="AM668" i="2" s="1" a="1"/>
  <c r="AM668" i="2"/>
  <c r="AK669" i="2"/>
  <c r="AK670" i="2"/>
  <c r="AL670" i="2" s="1"/>
  <c r="AM670" i="2" s="1" a="1"/>
  <c r="AM670" i="2"/>
  <c r="AK671" i="2"/>
  <c r="AL671" i="2"/>
  <c r="AM671" i="2" s="1" a="1"/>
  <c r="AM671" i="2" s="1"/>
  <c r="AK672" i="2"/>
  <c r="AK673" i="2"/>
  <c r="AL673" i="2"/>
  <c r="AM673" i="2" s="1" a="1"/>
  <c r="AM673" i="2" s="1"/>
  <c r="AK674" i="2"/>
  <c r="AL674" i="2"/>
  <c r="AM674" i="2" s="1" a="1"/>
  <c r="AM674" i="2" s="1"/>
  <c r="AK675" i="2"/>
  <c r="AL675" i="2"/>
  <c r="AM675" i="2" a="1"/>
  <c r="AM675" i="2" s="1"/>
  <c r="AK676" i="2"/>
  <c r="AL676" i="2" s="1"/>
  <c r="AK677" i="2"/>
  <c r="AL677" i="2"/>
  <c r="AM677" i="2" a="1"/>
  <c r="AM677" i="2"/>
  <c r="AK678" i="2"/>
  <c r="AL678" i="2" s="1"/>
  <c r="AM678" i="2" s="1" a="1"/>
  <c r="AM678" i="2" s="1"/>
  <c r="AK679" i="2"/>
  <c r="AK680" i="2"/>
  <c r="AL680" i="2"/>
  <c r="AM680" i="2" a="1"/>
  <c r="AM680" i="2" s="1"/>
  <c r="AK681" i="2"/>
  <c r="AK682" i="2"/>
  <c r="AL682" i="2"/>
  <c r="AK683" i="2"/>
  <c r="AL683" i="2"/>
  <c r="AM683" i="2" a="1"/>
  <c r="AM683" i="2" s="1"/>
  <c r="AK684" i="2"/>
  <c r="AL684" i="2" s="1"/>
  <c r="AM684" i="2" s="1" a="1"/>
  <c r="AM684" i="2" s="1"/>
  <c r="AK685" i="2"/>
  <c r="AL685" i="2"/>
  <c r="AM685" i="2" a="1"/>
  <c r="AM685" i="2" s="1"/>
  <c r="AK686" i="2"/>
  <c r="AL686" i="2"/>
  <c r="AM686" i="2" s="1" a="1"/>
  <c r="AM686" i="2" s="1"/>
  <c r="AK687" i="2"/>
  <c r="AK688" i="2"/>
  <c r="AL688" i="2" s="1"/>
  <c r="AM688" i="2" a="1"/>
  <c r="AM688" i="2" s="1"/>
  <c r="AK689" i="2"/>
  <c r="AL689" i="2"/>
  <c r="AM689" i="2" a="1"/>
  <c r="AM689" i="2" s="1"/>
  <c r="AK690" i="2"/>
  <c r="AM690" i="2" s="1" a="1"/>
  <c r="AM690" i="2" s="1"/>
  <c r="AL690" i="2"/>
  <c r="AK691" i="2"/>
  <c r="AK692" i="2"/>
  <c r="AL692" i="2"/>
  <c r="AM692" i="2" a="1"/>
  <c r="AM692" i="2" s="1"/>
  <c r="AK693" i="2"/>
  <c r="AL693" i="2"/>
  <c r="AM693" i="2" s="1" a="1"/>
  <c r="AM693" i="2" s="1"/>
  <c r="AK694" i="2"/>
  <c r="AL694" i="2" s="1"/>
  <c r="AM694" i="2" s="1" a="1"/>
  <c r="AM694" i="2" s="1"/>
  <c r="AK695" i="2"/>
  <c r="AL695" i="2"/>
  <c r="AM695" i="2" s="1" a="1"/>
  <c r="AM695" i="2" s="1"/>
  <c r="AK696" i="2"/>
  <c r="AL696" i="2" s="1"/>
  <c r="AM696" i="2" s="1" a="1"/>
  <c r="AM696" i="2" s="1"/>
  <c r="AK697" i="2"/>
  <c r="AL697" i="2" s="1"/>
  <c r="AK698" i="2"/>
  <c r="AL698" i="2"/>
  <c r="AM698" i="2" s="1" a="1"/>
  <c r="AM698" i="2" s="1"/>
  <c r="AK699" i="2"/>
  <c r="AL699" i="2"/>
  <c r="AM699" i="2" s="1" a="1"/>
  <c r="AM699" i="2" s="1"/>
  <c r="AK700" i="2"/>
  <c r="AL700" i="2"/>
  <c r="AK701" i="2"/>
  <c r="AL701" i="2"/>
  <c r="AM701" i="2" a="1"/>
  <c r="AM701" i="2"/>
  <c r="AK702" i="2"/>
  <c r="AL702" i="2"/>
  <c r="AK703" i="2"/>
  <c r="AM703" i="2" s="1" a="1"/>
  <c r="AM703" i="2" s="1"/>
  <c r="AL703" i="2"/>
  <c r="AK704" i="2"/>
  <c r="AK705" i="2"/>
  <c r="AL705" i="2"/>
  <c r="AK706" i="2"/>
  <c r="AL706" i="2"/>
  <c r="AK707" i="2"/>
  <c r="AK708" i="2"/>
  <c r="AL708" i="2" s="1"/>
  <c r="AM708" i="2" s="1" a="1"/>
  <c r="AM708" i="2" s="1"/>
  <c r="AK709" i="2"/>
  <c r="AL709" i="2" s="1"/>
  <c r="AM709" i="2" a="1"/>
  <c r="AM709" i="2" s="1"/>
  <c r="AK710" i="2"/>
  <c r="AL710" i="2"/>
  <c r="AM710" i="2" s="1" a="1"/>
  <c r="AM710" i="2" s="1"/>
  <c r="AK711" i="2"/>
  <c r="AL711" i="2" s="1"/>
  <c r="AK712" i="2"/>
  <c r="AK713" i="2"/>
  <c r="AK714" i="2"/>
  <c r="AL714" i="2" s="1"/>
  <c r="AM714" i="2" s="1" a="1"/>
  <c r="AM714" i="2" s="1"/>
  <c r="AK715" i="2"/>
  <c r="AL715" i="2" s="1"/>
  <c r="AM715" i="2" s="1" a="1"/>
  <c r="AM715" i="2" s="1"/>
  <c r="AK716" i="2"/>
  <c r="AL716" i="2"/>
  <c r="AM716" i="2" s="1" a="1"/>
  <c r="AM716" i="2" s="1"/>
  <c r="AK717" i="2"/>
  <c r="AL717" i="2" s="1"/>
  <c r="AM717" i="2" s="1" a="1"/>
  <c r="AM717" i="2" s="1"/>
  <c r="AK718" i="2"/>
  <c r="AL718" i="2" s="1"/>
  <c r="AM718" i="2" s="1" a="1"/>
  <c r="AM718" i="2" s="1"/>
  <c r="AK719" i="2"/>
  <c r="AL719" i="2"/>
  <c r="AM719" i="2" s="1" a="1"/>
  <c r="AM719" i="2" s="1"/>
  <c r="AK720" i="2"/>
  <c r="AK721" i="2"/>
  <c r="AL721" i="2" s="1"/>
  <c r="AM721" i="2" a="1"/>
  <c r="AM721" i="2"/>
  <c r="AK722" i="2"/>
  <c r="AL722" i="2" s="1"/>
  <c r="AK723" i="2"/>
  <c r="AL723" i="2"/>
  <c r="AK724" i="2"/>
  <c r="AL724" i="2" s="1"/>
  <c r="AK725" i="2"/>
  <c r="AK726" i="2"/>
  <c r="AL726" i="2" s="1"/>
  <c r="AM726" i="2" a="1"/>
  <c r="AM726" i="2" s="1"/>
  <c r="AK727" i="2"/>
  <c r="AL727" i="2" s="1"/>
  <c r="AM727" i="2" s="1" a="1"/>
  <c r="AM727" i="2" s="1"/>
  <c r="AK728" i="2"/>
  <c r="AL728" i="2"/>
  <c r="AM728" i="2" s="1" a="1"/>
  <c r="AM728" i="2" s="1"/>
  <c r="AK729" i="2"/>
  <c r="AL729" i="2"/>
  <c r="AK730" i="2"/>
  <c r="AL730" i="2" s="1"/>
  <c r="AK731" i="2"/>
  <c r="AK732" i="2"/>
  <c r="AL732" i="2" s="1"/>
  <c r="AM732" i="2" s="1" a="1"/>
  <c r="AM732" i="2" s="1"/>
  <c r="AK733" i="2"/>
  <c r="AL733" i="2" s="1"/>
  <c r="AM733" i="2" s="1" a="1"/>
  <c r="AM733" i="2" s="1"/>
  <c r="AK734" i="2"/>
  <c r="AL734" i="2"/>
  <c r="AM734" i="2" s="1" a="1"/>
  <c r="AM734" i="2" s="1"/>
  <c r="AK735" i="2"/>
  <c r="AL735" i="2" s="1"/>
  <c r="AM735" i="2" a="1"/>
  <c r="AM735" i="2" s="1"/>
  <c r="AK736" i="2"/>
  <c r="AL736" i="2" s="1"/>
  <c r="AM736" i="2" s="1" a="1"/>
  <c r="AM736" i="2" s="1"/>
  <c r="AK737" i="2"/>
  <c r="AL737" i="2"/>
  <c r="AM737" i="2" a="1"/>
  <c r="AM737" i="2"/>
  <c r="AK738" i="2"/>
  <c r="AL738" i="2" s="1"/>
  <c r="AK739" i="2"/>
  <c r="AL739" i="2" s="1"/>
  <c r="AK740" i="2"/>
  <c r="AL740" i="2"/>
  <c r="AK741" i="2"/>
  <c r="AL741" i="2"/>
  <c r="AM741" i="2" a="1"/>
  <c r="AM741" i="2" s="1"/>
  <c r="AK742" i="2"/>
  <c r="AL742" i="2" s="1"/>
  <c r="AM742" i="2" s="1" a="1"/>
  <c r="AM742" i="2" s="1"/>
  <c r="AK743" i="2"/>
  <c r="AL743" i="2"/>
  <c r="AK744" i="2"/>
  <c r="AL744" i="2" s="1"/>
  <c r="AK745" i="2"/>
  <c r="AL745" i="2" s="1"/>
  <c r="AM745" i="2" a="1"/>
  <c r="AM745" i="2" s="1"/>
  <c r="AK746" i="2"/>
  <c r="AL746" i="2"/>
  <c r="AM746" i="2" a="1"/>
  <c r="AM746" i="2" s="1"/>
  <c r="AK747" i="2"/>
  <c r="AK748" i="2"/>
  <c r="AL748" i="2" s="1"/>
  <c r="AK749" i="2"/>
  <c r="AK750" i="2"/>
  <c r="AL750" i="2" s="1"/>
  <c r="AM750" i="2" s="1" a="1"/>
  <c r="AM750" i="2" s="1"/>
  <c r="AK751" i="2"/>
  <c r="AL751" i="2" s="1"/>
  <c r="AM751" i="2" s="1" a="1"/>
  <c r="AM751" i="2" s="1"/>
  <c r="AK752" i="2"/>
  <c r="AL752" i="2"/>
  <c r="AM752" i="2" s="1" a="1"/>
  <c r="AM752" i="2" s="1"/>
  <c r="AK753" i="2"/>
  <c r="AL753" i="2" s="1"/>
  <c r="AM753" i="2" s="1" a="1"/>
  <c r="AM753" i="2" s="1"/>
  <c r="AK754" i="2"/>
  <c r="AL754" i="2" s="1"/>
  <c r="AM754" i="2" s="1" a="1"/>
  <c r="AM754" i="2" s="1"/>
  <c r="AK755" i="2"/>
  <c r="AL755" i="2"/>
  <c r="AM755" i="2" a="1"/>
  <c r="AM755" i="2"/>
  <c r="AK756" i="2"/>
  <c r="AL756" i="2" s="1"/>
  <c r="AK757" i="2"/>
  <c r="AL757" i="2"/>
  <c r="AK758" i="2"/>
  <c r="AL758" i="2" s="1"/>
  <c r="AK759" i="2"/>
  <c r="AL759" i="2"/>
  <c r="AM759" i="2" s="1" a="1"/>
  <c r="AM759" i="2" s="1"/>
  <c r="AK760" i="2"/>
  <c r="AK761" i="2"/>
  <c r="AL761" i="2" s="1"/>
  <c r="AK762" i="2"/>
  <c r="AL762" i="2" s="1"/>
  <c r="AK763" i="2"/>
  <c r="AL763" i="2"/>
  <c r="AK764" i="2"/>
  <c r="AL764" i="2" s="1"/>
  <c r="AM764" i="2" a="1"/>
  <c r="AM764" i="2" s="1"/>
  <c r="AK765" i="2"/>
  <c r="AL765" i="2" s="1"/>
  <c r="AK766" i="2"/>
  <c r="AL766" i="2" s="1"/>
  <c r="AK767" i="2"/>
  <c r="AK768" i="2"/>
  <c r="AL768" i="2" s="1"/>
  <c r="AK769" i="2"/>
  <c r="AL769" i="2" s="1"/>
  <c r="AK770" i="2"/>
  <c r="AL770" i="2" s="1"/>
  <c r="AK771" i="2"/>
  <c r="AL771" i="2"/>
  <c r="AM771" i="2" s="1" a="1"/>
  <c r="AM771" i="2" s="1"/>
  <c r="AK772" i="2"/>
  <c r="AK773" i="2"/>
  <c r="AK774" i="2"/>
  <c r="AL774" i="2" s="1"/>
  <c r="AK775" i="2"/>
  <c r="AL775" i="2" s="1"/>
  <c r="AK776" i="2"/>
  <c r="AM776" i="2" s="1" a="1"/>
  <c r="AM776" i="2" s="1"/>
  <c r="AL776" i="2"/>
  <c r="AK777" i="2"/>
  <c r="AL777" i="2" s="1"/>
  <c r="AK778" i="2"/>
  <c r="AL778" i="2" s="1"/>
  <c r="AK779" i="2"/>
  <c r="AL779" i="2"/>
  <c r="AM779" i="2" a="1"/>
  <c r="AM779" i="2" s="1"/>
  <c r="AK780" i="2"/>
  <c r="AL780" i="2" s="1"/>
  <c r="AK781" i="2"/>
  <c r="AL781" i="2" s="1"/>
  <c r="AK782" i="2"/>
  <c r="AM782" i="2" s="1" a="1"/>
  <c r="AM782" i="2" s="1"/>
  <c r="AL782" i="2"/>
  <c r="AK783" i="2"/>
  <c r="AL783" i="2" s="1"/>
  <c r="AK784" i="2"/>
  <c r="AL784" i="2" s="1"/>
  <c r="AK785" i="2"/>
  <c r="AL785" i="2"/>
  <c r="AM785" i="2" a="1"/>
  <c r="AM785" i="2" s="1"/>
  <c r="AK786" i="2"/>
  <c r="AL786" i="2" s="1"/>
  <c r="AK787" i="2"/>
  <c r="AL787" i="2" s="1"/>
  <c r="AK788" i="2"/>
  <c r="AM788" i="2" s="1" a="1"/>
  <c r="AM788" i="2" s="1"/>
  <c r="AL788" i="2"/>
  <c r="AK789" i="2"/>
  <c r="AL789" i="2" s="1"/>
  <c r="AK790" i="2"/>
  <c r="AL790" i="2" s="1"/>
  <c r="AK791" i="2"/>
  <c r="AL791" i="2"/>
  <c r="AM791" i="2" a="1"/>
  <c r="AM791" i="2" s="1"/>
  <c r="AK792" i="2"/>
  <c r="AL792" i="2" s="1"/>
  <c r="AK793" i="2"/>
  <c r="AL793" i="2" s="1"/>
  <c r="AK794" i="2"/>
  <c r="AL794" i="2"/>
  <c r="AK795" i="2"/>
  <c r="AL795" i="2"/>
  <c r="AK796" i="2"/>
  <c r="AK797" i="2"/>
  <c r="AL797" i="2" s="1"/>
  <c r="AM797" i="2" s="1" a="1"/>
  <c r="AM797" i="2" s="1"/>
  <c r="AK798" i="2"/>
  <c r="AK799" i="2"/>
  <c r="AL799" i="2"/>
  <c r="AK800" i="2"/>
  <c r="AL800" i="2"/>
  <c r="AK801" i="2"/>
  <c r="AL801" i="2"/>
  <c r="AK802" i="2"/>
  <c r="AK803" i="2"/>
  <c r="AL803" i="2"/>
  <c r="AK804" i="2"/>
  <c r="AK805" i="2"/>
  <c r="AK806" i="2"/>
  <c r="AL806" i="2" s="1"/>
  <c r="AM806" i="2" s="1" a="1"/>
  <c r="AM806" i="2" s="1"/>
  <c r="AK807" i="2"/>
  <c r="AL807" i="2"/>
  <c r="AM807" i="2" s="1" a="1"/>
  <c r="AM807" i="2" s="1"/>
  <c r="AK808" i="2"/>
  <c r="AL808" i="2"/>
  <c r="AM808" i="2" s="1" a="1"/>
  <c r="AM808" i="2"/>
  <c r="AK809" i="2"/>
  <c r="AL809" i="2"/>
  <c r="AM809" i="2" a="1"/>
  <c r="AM809" i="2"/>
  <c r="AK810" i="2"/>
  <c r="AL810" i="2"/>
  <c r="AM810" i="2" a="1"/>
  <c r="AM810" i="2" s="1"/>
  <c r="AK811" i="2"/>
  <c r="AL811" i="2"/>
  <c r="AM811" i="2" s="1" a="1"/>
  <c r="AM811" i="2" s="1"/>
  <c r="AK812" i="2"/>
  <c r="AK813" i="2"/>
  <c r="AL813" i="2" s="1"/>
  <c r="AK814" i="2"/>
  <c r="AL814" i="2" s="1"/>
  <c r="AK815" i="2"/>
  <c r="AL815" i="2" s="1"/>
  <c r="AK816" i="2"/>
  <c r="AL816" i="2"/>
  <c r="AM816" i="2" s="1" a="1"/>
  <c r="AM816" i="2" s="1"/>
  <c r="AK817" i="2"/>
  <c r="AL817" i="2"/>
  <c r="AM817" i="2" a="1"/>
  <c r="AM817" i="2" s="1"/>
  <c r="AK818" i="2"/>
  <c r="AK819" i="2"/>
  <c r="AL819" i="2" s="1"/>
  <c r="AM819" i="2" s="1" a="1"/>
  <c r="AM819" i="2" s="1"/>
  <c r="AK820" i="2"/>
  <c r="AL820" i="2"/>
  <c r="AM820" i="2" a="1"/>
  <c r="AM820" i="2" s="1"/>
  <c r="AK821" i="2"/>
  <c r="AK822" i="2"/>
  <c r="AL822" i="2"/>
  <c r="AM822" i="2" a="1"/>
  <c r="AM822" i="2"/>
  <c r="AK823" i="2"/>
  <c r="AL823" i="2"/>
  <c r="AM823" i="2" s="1" a="1"/>
  <c r="AM823" i="2" s="1"/>
  <c r="AK824" i="2"/>
  <c r="AK825" i="2"/>
  <c r="AL825" i="2"/>
  <c r="AM825" i="2" a="1"/>
  <c r="AM825" i="2"/>
  <c r="AK826" i="2"/>
  <c r="AL826" i="2"/>
  <c r="AM826" i="2" s="1" a="1"/>
  <c r="AM826" i="2" s="1"/>
  <c r="AK827" i="2"/>
  <c r="AL827" i="2"/>
  <c r="AK828" i="2"/>
  <c r="AL828" i="2"/>
  <c r="AK829" i="2"/>
  <c r="AL829" i="2"/>
  <c r="AM829" i="2" a="1"/>
  <c r="AM829" i="2" s="1"/>
  <c r="AK830" i="2"/>
  <c r="AK831" i="2"/>
  <c r="AL831" i="2"/>
  <c r="AM831" i="2" a="1"/>
  <c r="AM831" i="2"/>
  <c r="AK832" i="2"/>
  <c r="AL832" i="2"/>
  <c r="AM832" i="2" a="1"/>
  <c r="AM832" i="2"/>
  <c r="AK833" i="2"/>
  <c r="AL833" i="2"/>
  <c r="AK834" i="2"/>
  <c r="AK835" i="2"/>
  <c r="AL835" i="2"/>
  <c r="AM835" i="2" s="1" a="1"/>
  <c r="AM835" i="2" s="1"/>
  <c r="AK836" i="2"/>
  <c r="AL836" i="2"/>
  <c r="AK837" i="2"/>
  <c r="AL837" i="2"/>
  <c r="AM837" i="2" a="1"/>
  <c r="AM837" i="2"/>
  <c r="AK838" i="2"/>
  <c r="AL838" i="2"/>
  <c r="AM838" i="2" s="1" a="1"/>
  <c r="AM838" i="2" s="1"/>
  <c r="AK839" i="2"/>
  <c r="AL839" i="2" s="1"/>
  <c r="AK840" i="2"/>
  <c r="AK841" i="2"/>
  <c r="AL841" i="2"/>
  <c r="AM841" i="2" a="1"/>
  <c r="AM841" i="2" s="1"/>
  <c r="AK842" i="2"/>
  <c r="AL842" i="2"/>
  <c r="AK843" i="2"/>
  <c r="AK844" i="2"/>
  <c r="AL844" i="2"/>
  <c r="AM844" i="2" a="1"/>
  <c r="AM844" i="2"/>
  <c r="AK845" i="2"/>
  <c r="AL845" i="2"/>
  <c r="AM845" i="2" a="1"/>
  <c r="AM845" i="2" s="1"/>
  <c r="AK846" i="2"/>
  <c r="AM846" i="2" s="1" a="1"/>
  <c r="AM846" i="2" s="1"/>
  <c r="AL846" i="2"/>
  <c r="AK847" i="2"/>
  <c r="AL847" i="2"/>
  <c r="AM847" i="2" a="1"/>
  <c r="AM847" i="2"/>
  <c r="AK848" i="2"/>
  <c r="AL848" i="2"/>
  <c r="AM848" i="2" a="1"/>
  <c r="AM848" i="2"/>
  <c r="AK849" i="2"/>
  <c r="AL849" i="2"/>
  <c r="AM849" i="2" a="1"/>
  <c r="AM849" i="2"/>
  <c r="AK850" i="2"/>
  <c r="AL850" i="2"/>
  <c r="AM850" i="2" a="1"/>
  <c r="AM850" i="2" s="1"/>
  <c r="AK851" i="2"/>
  <c r="AL851" i="2"/>
  <c r="AM851" i="2" a="1"/>
  <c r="AM851" i="2"/>
  <c r="AK852" i="2"/>
  <c r="AK853" i="2"/>
  <c r="AL853" i="2"/>
  <c r="AM853" i="2" s="1" a="1"/>
  <c r="AM853" i="2" s="1"/>
  <c r="AK854" i="2"/>
  <c r="AL854" i="2"/>
  <c r="AK855" i="2"/>
  <c r="AK856" i="2"/>
  <c r="AL856" i="2"/>
  <c r="AM856" i="2" a="1"/>
  <c r="AM856" i="2"/>
  <c r="AK857" i="2"/>
  <c r="AL857" i="2"/>
  <c r="AM857" i="2" a="1"/>
  <c r="AM857" i="2" s="1"/>
  <c r="AK858" i="2"/>
  <c r="AM858" i="2" s="1" a="1"/>
  <c r="AM858" i="2" s="1"/>
  <c r="AL858" i="2"/>
  <c r="AK859" i="2"/>
  <c r="AL859" i="2"/>
  <c r="AM859" i="2" a="1"/>
  <c r="AM859" i="2"/>
  <c r="AK860" i="2"/>
  <c r="AL860" i="2"/>
  <c r="AM860" i="2" a="1"/>
  <c r="AM860" i="2"/>
  <c r="AK861" i="2"/>
  <c r="AL861" i="2"/>
  <c r="AM861" i="2" a="1"/>
  <c r="AM861" i="2"/>
  <c r="AK862" i="2"/>
  <c r="AL862" i="2"/>
  <c r="AM862" i="2" a="1"/>
  <c r="AM862" i="2"/>
  <c r="AK863" i="2"/>
  <c r="AL863" i="2"/>
  <c r="AM863" i="2" a="1"/>
  <c r="AM863" i="2" s="1"/>
  <c r="AK864" i="2"/>
  <c r="AL864" i="2" s="1"/>
  <c r="AM864" i="2" s="1" a="1"/>
  <c r="AM864" i="2" s="1"/>
  <c r="AK865" i="2"/>
  <c r="AL865" i="2"/>
  <c r="AM865" i="2" s="1" a="1"/>
  <c r="AM865" i="2" s="1"/>
  <c r="AK866" i="2"/>
  <c r="AL866" i="2" s="1"/>
  <c r="AK867" i="2"/>
  <c r="AK868" i="2"/>
  <c r="AL868" i="2"/>
  <c r="AM868" i="2" a="1"/>
  <c r="AM868" i="2"/>
  <c r="AK869" i="2"/>
  <c r="AL869" i="2"/>
  <c r="AM869" i="2" a="1"/>
  <c r="AM869" i="2" s="1"/>
  <c r="AK870" i="2"/>
  <c r="AM870" i="2" s="1" a="1"/>
  <c r="AM870" i="2" s="1"/>
  <c r="AL870" i="2"/>
  <c r="AK871" i="2"/>
  <c r="AL871" i="2"/>
  <c r="AM871" i="2" a="1"/>
  <c r="AM871" i="2"/>
  <c r="AK872" i="2"/>
  <c r="AL872" i="2"/>
  <c r="AM872" i="2" s="1" a="1"/>
  <c r="AM872" i="2" s="1"/>
  <c r="AK873" i="2"/>
  <c r="AK874" i="2"/>
  <c r="AK875" i="2"/>
  <c r="AL875" i="2"/>
  <c r="AM875" i="2" a="1"/>
  <c r="AM875" i="2" s="1"/>
  <c r="AK876" i="2"/>
  <c r="AK877" i="2"/>
  <c r="AK878" i="2"/>
  <c r="AL878" i="2"/>
  <c r="AM878" i="2" a="1"/>
  <c r="AM878" i="2"/>
  <c r="AK879" i="2"/>
  <c r="AK880" i="2"/>
  <c r="AK881" i="2"/>
  <c r="AL881" i="2"/>
  <c r="AM881" i="2" a="1"/>
  <c r="AM881" i="2" s="1"/>
  <c r="AK882" i="2"/>
  <c r="AK883" i="2"/>
  <c r="AK884" i="2"/>
  <c r="AL884" i="2"/>
  <c r="AM884" i="2" s="1" a="1"/>
  <c r="AM884" i="2" s="1"/>
  <c r="AK885" i="2"/>
  <c r="AK886" i="2"/>
  <c r="AK887" i="2"/>
  <c r="AL887" i="2"/>
  <c r="AM887" i="2" s="1" a="1"/>
  <c r="AM887" i="2" s="1"/>
  <c r="AK888" i="2"/>
  <c r="AK889" i="2"/>
  <c r="AK890" i="2"/>
  <c r="AL890" i="2"/>
  <c r="AM890" i="2" a="1"/>
  <c r="AM890" i="2"/>
  <c r="AK891" i="2"/>
  <c r="AK892" i="2"/>
  <c r="AK893" i="2"/>
  <c r="AL893" i="2"/>
  <c r="AM893" i="2" a="1"/>
  <c r="AM893" i="2"/>
  <c r="AK894" i="2"/>
  <c r="AK895" i="2"/>
  <c r="AK896" i="2"/>
  <c r="AL896" i="2"/>
  <c r="AM896" i="2" s="1" a="1"/>
  <c r="AM896" i="2" s="1"/>
  <c r="AK897" i="2"/>
  <c r="AK898" i="2"/>
  <c r="AK899" i="2"/>
  <c r="AL899" i="2"/>
  <c r="AM899" i="2" s="1" a="1"/>
  <c r="AM899" i="2" s="1"/>
  <c r="AK900" i="2"/>
  <c r="AK901" i="2"/>
  <c r="AK902" i="2"/>
  <c r="AL902" i="2"/>
  <c r="AM902" i="2" a="1"/>
  <c r="AM902" i="2" s="1"/>
  <c r="AK903" i="2"/>
  <c r="AK904" i="2"/>
  <c r="AK905" i="2"/>
  <c r="AL905" i="2"/>
  <c r="AM905" i="2" s="1" a="1"/>
  <c r="AM905" i="2" s="1"/>
  <c r="AK906" i="2"/>
  <c r="AK907" i="2"/>
  <c r="AK908" i="2"/>
  <c r="AL908" i="2"/>
  <c r="AM908" i="2" a="1"/>
  <c r="AM908" i="2"/>
  <c r="AK909" i="2"/>
  <c r="AK910" i="2"/>
  <c r="AK911" i="2"/>
  <c r="AL911" i="2"/>
  <c r="AM911" i="2" a="1"/>
  <c r="AM911" i="2" s="1"/>
  <c r="AK912" i="2"/>
  <c r="AK913" i="2"/>
  <c r="AK914" i="2"/>
  <c r="AL914" i="2"/>
  <c r="AM914" i="2" a="1"/>
  <c r="AM914" i="2"/>
  <c r="AK915" i="2"/>
  <c r="AK916" i="2"/>
  <c r="AK917" i="2"/>
  <c r="AL917" i="2"/>
  <c r="AM917" i="2" s="1" a="1"/>
  <c r="AM917" i="2" s="1"/>
  <c r="AK918" i="2"/>
  <c r="AK919" i="2"/>
  <c r="AK920" i="2"/>
  <c r="AL920" i="2"/>
  <c r="AM920" i="2" s="1" a="1"/>
  <c r="AM920" i="2" s="1"/>
  <c r="AK921" i="2"/>
  <c r="AK922" i="2"/>
  <c r="AK923" i="2"/>
  <c r="AL923" i="2"/>
  <c r="AM923" i="2" s="1" a="1"/>
  <c r="AM923" i="2" s="1"/>
  <c r="AK924" i="2"/>
  <c r="AK925" i="2"/>
  <c r="AK926" i="2"/>
  <c r="AL926" i="2"/>
  <c r="AM926" i="2" a="1"/>
  <c r="AM926" i="2"/>
  <c r="AK927" i="2"/>
  <c r="AL927" i="2" s="1"/>
  <c r="AK928" i="2"/>
  <c r="AK929" i="2"/>
  <c r="AL929" i="2"/>
  <c r="AM929" i="2" s="1" a="1"/>
  <c r="AM929" i="2" s="1"/>
  <c r="AK930" i="2"/>
  <c r="AK931" i="2"/>
  <c r="AK932" i="2"/>
  <c r="AL932" i="2"/>
  <c r="AM932" i="2" s="1" a="1"/>
  <c r="AM932" i="2" s="1"/>
  <c r="AK933" i="2"/>
  <c r="AL933" i="2"/>
  <c r="AK934" i="2"/>
  <c r="AK935" i="2"/>
  <c r="AL935" i="2"/>
  <c r="AM935" i="2" s="1" a="1"/>
  <c r="AM935" i="2" s="1"/>
  <c r="AK936" i="2"/>
  <c r="AL936" i="2" s="1"/>
  <c r="AK937" i="2"/>
  <c r="AL937" i="2" s="1"/>
  <c r="AM937" i="2" a="1"/>
  <c r="AM937" i="2"/>
  <c r="AK938" i="2"/>
  <c r="AK939" i="2"/>
  <c r="AL939" i="2"/>
  <c r="AK940" i="2"/>
  <c r="AL940" i="2" s="1"/>
  <c r="AK941" i="2"/>
  <c r="AL941" i="2" s="1"/>
  <c r="AK942" i="2"/>
  <c r="AL942" i="2"/>
  <c r="AK943" i="2"/>
  <c r="AL943" i="2" s="1"/>
  <c r="AK944" i="2"/>
  <c r="AM944" i="2" s="1" a="1"/>
  <c r="AM944" i="2" s="1"/>
  <c r="AL944" i="2"/>
  <c r="AK945" i="2"/>
  <c r="AL945" i="2"/>
  <c r="AK946" i="2"/>
  <c r="AL946" i="2"/>
  <c r="AM946" i="2" a="1"/>
  <c r="AM946" i="2" s="1"/>
  <c r="AK947" i="2"/>
  <c r="AL947" i="2"/>
  <c r="AK948" i="2"/>
  <c r="AK949" i="2"/>
  <c r="AK950" i="2"/>
  <c r="AL950" i="2"/>
  <c r="AM950" i="2" a="1"/>
  <c r="AM950" i="2" s="1"/>
  <c r="AK951" i="2"/>
  <c r="AL951" i="2"/>
  <c r="AK952" i="2"/>
  <c r="AL952" i="2"/>
  <c r="AM952" i="2" s="1" a="1"/>
  <c r="AM952" i="2" s="1"/>
  <c r="AK953" i="2"/>
  <c r="AL953" i="2" s="1"/>
  <c r="AK954" i="2"/>
  <c r="AL954" i="2" s="1"/>
  <c r="AK955" i="2"/>
  <c r="AL955" i="2" s="1"/>
  <c r="AK956" i="2"/>
  <c r="AL956" i="2"/>
  <c r="AM956" i="2" s="1" a="1"/>
  <c r="AM956" i="2" s="1"/>
  <c r="AK957" i="2"/>
  <c r="AL957" i="2" s="1"/>
  <c r="AK958" i="2"/>
  <c r="AL958" i="2" s="1"/>
  <c r="AK959" i="2"/>
  <c r="AL959" i="2"/>
  <c r="AM959" i="2" a="1"/>
  <c r="AM959" i="2"/>
  <c r="AK960" i="2"/>
  <c r="AL960" i="2"/>
  <c r="AK961" i="2"/>
  <c r="AL961" i="2"/>
  <c r="AM961" i="2" s="1" a="1"/>
  <c r="AM961" i="2" s="1"/>
  <c r="AK962" i="2"/>
  <c r="AL962" i="2" s="1"/>
  <c r="AM962" i="2" s="1" a="1"/>
  <c r="AM962" i="2" s="1"/>
  <c r="AK963" i="2"/>
  <c r="AK964" i="2"/>
  <c r="AM964" i="2" s="1" a="1"/>
  <c r="AM964" i="2" s="1"/>
  <c r="AL964" i="2"/>
  <c r="AK965" i="2"/>
  <c r="AL965" i="2"/>
  <c r="AK966" i="2"/>
  <c r="AK967" i="2"/>
  <c r="AK968" i="2"/>
  <c r="AL968" i="2"/>
  <c r="AM968" i="2" a="1"/>
  <c r="AM968" i="2" s="1"/>
  <c r="AK969" i="2"/>
  <c r="AL969" i="2"/>
  <c r="AK970" i="2"/>
  <c r="AL970" i="2"/>
  <c r="AM970" i="2" s="1" a="1"/>
  <c r="AM970" i="2" s="1"/>
  <c r="AK971" i="2"/>
  <c r="AL971" i="2" s="1"/>
  <c r="AK972" i="2"/>
  <c r="AL972" i="2" s="1"/>
  <c r="AK973" i="2"/>
  <c r="AL973" i="2" s="1"/>
  <c r="AK974" i="2"/>
  <c r="AL974" i="2"/>
  <c r="AM974" i="2" s="1" a="1"/>
  <c r="AM974" i="2" s="1"/>
  <c r="AK975" i="2"/>
  <c r="AL975" i="2" s="1"/>
  <c r="AK976" i="2"/>
  <c r="AL976" i="2" s="1"/>
  <c r="AK977" i="2"/>
  <c r="AL977" i="2"/>
  <c r="AM977" i="2" a="1"/>
  <c r="AM977" i="2" s="1"/>
  <c r="AK978" i="2"/>
  <c r="AL978" i="2"/>
  <c r="AK979" i="2"/>
  <c r="AL979" i="2"/>
  <c r="AM979" i="2" a="1"/>
  <c r="AM979" i="2"/>
  <c r="AK980" i="2"/>
  <c r="AK981" i="2"/>
  <c r="AL981" i="2" s="1"/>
  <c r="AK982" i="2"/>
  <c r="AL982" i="2"/>
  <c r="AM982" i="2" a="1"/>
  <c r="AM982" i="2" s="1"/>
  <c r="AK983" i="2"/>
  <c r="AL983" i="2"/>
  <c r="AK984" i="2"/>
  <c r="AK985" i="2"/>
  <c r="AK986" i="2"/>
  <c r="AL986" i="2"/>
  <c r="AM986" i="2" a="1"/>
  <c r="AM986" i="2" s="1"/>
  <c r="AK987" i="2"/>
  <c r="AL987" i="2"/>
  <c r="AK988" i="2"/>
  <c r="AL988" i="2"/>
  <c r="AM988" i="2" s="1" a="1"/>
  <c r="AM988" i="2" s="1"/>
  <c r="AK989" i="2"/>
  <c r="AL989" i="2" s="1"/>
  <c r="AK990" i="2"/>
  <c r="AK991" i="2"/>
  <c r="AL991" i="2"/>
  <c r="AM991" i="2" s="1" a="1"/>
  <c r="AM991" i="2" s="1"/>
  <c r="AK992" i="2"/>
  <c r="AL992" i="2" s="1"/>
  <c r="AK993" i="2"/>
  <c r="AL993" i="2"/>
  <c r="AM993" i="2" a="1"/>
  <c r="AM993" i="2" s="1"/>
  <c r="AK994" i="2"/>
  <c r="AL994" i="2"/>
  <c r="AM994" i="2" s="1" a="1"/>
  <c r="AM994" i="2" s="1"/>
  <c r="AK995" i="2"/>
  <c r="AL995" i="2" s="1"/>
  <c r="AK996" i="2"/>
  <c r="AK997" i="2"/>
  <c r="AL997" i="2"/>
  <c r="AM997" i="2" s="1" a="1"/>
  <c r="AM997" i="2" s="1"/>
  <c r="AK998" i="2"/>
  <c r="AL998" i="2" s="1"/>
  <c r="AK999" i="2"/>
  <c r="AL999" i="2"/>
  <c r="AM999" i="2" a="1"/>
  <c r="AM999" i="2" s="1"/>
  <c r="AK1000" i="2"/>
  <c r="AL1000" i="2"/>
  <c r="AM1000" i="2" s="1" a="1"/>
  <c r="AM1000" i="2" s="1"/>
  <c r="AK1001" i="2"/>
  <c r="AL1001" i="2" s="1"/>
  <c r="AK1002" i="2"/>
  <c r="AK1003" i="2"/>
  <c r="AL1003" i="2"/>
  <c r="AM1003" i="2" s="1" a="1"/>
  <c r="AM1003" i="2" s="1"/>
  <c r="AK1004" i="2"/>
  <c r="AL1004" i="2" s="1"/>
  <c r="AK1005" i="2"/>
  <c r="AL1005" i="2"/>
  <c r="AM1005" i="2" a="1"/>
  <c r="AM1005" i="2" s="1"/>
  <c r="AK1006" i="2"/>
  <c r="AL1006" i="2"/>
  <c r="AM1006" i="2" s="1" a="1"/>
  <c r="AM1006" i="2" s="1"/>
  <c r="AK1007" i="2"/>
  <c r="AL1007" i="2" s="1"/>
  <c r="AK1008" i="2"/>
  <c r="AL1008" i="2" s="1"/>
  <c r="AM1008" i="2" s="1" a="1"/>
  <c r="AM1008" i="2" s="1"/>
  <c r="AK1009" i="2"/>
  <c r="AL1009" i="2"/>
  <c r="AM1009" i="2" s="1" a="1"/>
  <c r="AM1009" i="2" s="1"/>
  <c r="AK1010" i="2"/>
  <c r="AL1010" i="2" s="1"/>
  <c r="AK1011" i="2"/>
  <c r="AL1011" i="2"/>
  <c r="AM1011" i="2" a="1"/>
  <c r="AM1011" i="2" s="1"/>
  <c r="AK1012" i="2"/>
  <c r="AL1012" i="2"/>
  <c r="AM1012" i="2" a="1"/>
  <c r="AM1012" i="2" s="1"/>
  <c r="AK1013" i="2"/>
  <c r="AL1013" i="2" s="1"/>
  <c r="AK1014" i="2"/>
  <c r="AL1014" i="2" s="1"/>
  <c r="AK1015" i="2"/>
  <c r="AL1015" i="2"/>
  <c r="AM1015" i="2" a="1"/>
  <c r="AM1015" i="2" s="1"/>
  <c r="AK1016" i="2"/>
  <c r="AL1016" i="2" s="1"/>
  <c r="AK1017" i="2"/>
  <c r="AL1017" i="2" s="1"/>
  <c r="AM1017" i="2" s="1" a="1"/>
  <c r="AM1017" i="2" s="1"/>
  <c r="AK1018" i="2"/>
  <c r="AL1018" i="2"/>
  <c r="AM1018" i="2" s="1" a="1"/>
  <c r="AM1018" i="2" s="1"/>
  <c r="AK1019" i="2"/>
  <c r="AL1019" i="2" s="1"/>
  <c r="AK1020" i="2"/>
  <c r="AL1020" i="2"/>
  <c r="AM1020" i="2" a="1"/>
  <c r="AM1020" i="2" s="1"/>
  <c r="AK1021" i="2"/>
  <c r="AL1021" i="2"/>
  <c r="AM1021" i="2" a="1"/>
  <c r="AM1021" i="2" s="1"/>
  <c r="AK1022" i="2"/>
  <c r="AL1022" i="2" s="1"/>
  <c r="AK1023" i="2"/>
  <c r="AL1023" i="2"/>
  <c r="AM1023" i="2" a="1"/>
  <c r="AM1023" i="2" s="1"/>
  <c r="AK1024" i="2"/>
  <c r="AL1024" i="2"/>
  <c r="AM1024" i="2" s="1" a="1"/>
  <c r="AM1024" i="2" s="1"/>
  <c r="AK1025" i="2"/>
  <c r="AL1025" i="2" s="1"/>
  <c r="AK1026" i="2"/>
  <c r="AL1026" i="2"/>
  <c r="AM1026" i="2" s="1" a="1"/>
  <c r="AM1026" i="2" s="1"/>
  <c r="AK1027" i="2"/>
  <c r="AL1027" i="2"/>
  <c r="AM1027" i="2" s="1" a="1"/>
  <c r="AM1027" i="2" s="1"/>
  <c r="AK1028" i="2"/>
  <c r="AL1028" i="2" s="1"/>
  <c r="AK1029" i="2"/>
  <c r="AL1029" i="2"/>
  <c r="AM1029" i="2" s="1" a="1"/>
  <c r="AM1029" i="2" s="1"/>
  <c r="AK1030" i="2"/>
  <c r="AL1030" i="2"/>
  <c r="AM1030" i="2" s="1" a="1"/>
  <c r="AM1030" i="2" s="1"/>
  <c r="AK1031" i="2"/>
  <c r="AL1031" i="2" s="1"/>
  <c r="AK1032" i="2"/>
  <c r="AL1032" i="2"/>
  <c r="AM1032" i="2" a="1"/>
  <c r="AM1032" i="2" s="1"/>
  <c r="AK1033" i="2"/>
  <c r="AL1033" i="2"/>
  <c r="AM1033" i="2" a="1"/>
  <c r="AM1033" i="2" s="1"/>
  <c r="AK1034" i="2"/>
  <c r="AL1034" i="2" s="1"/>
  <c r="AK1035" i="2"/>
  <c r="AL1035" i="2" s="1"/>
  <c r="AM1035" i="2" s="1" a="1"/>
  <c r="AM1035" i="2" s="1"/>
  <c r="AK1036" i="2"/>
  <c r="AL1036" i="2"/>
  <c r="AM1036" i="2" a="1"/>
  <c r="AM1036" i="2" s="1"/>
  <c r="AK1037" i="2"/>
  <c r="AL1037" i="2" s="1"/>
  <c r="AK1038" i="2"/>
  <c r="AL1038" i="2"/>
  <c r="AM1038" i="2" s="1" a="1"/>
  <c r="AM1038" i="2" s="1"/>
  <c r="AK1039" i="2"/>
  <c r="AL1039" i="2"/>
  <c r="AM1039" i="2" s="1" a="1"/>
  <c r="AM1039" i="2" s="1"/>
  <c r="AK1040" i="2"/>
  <c r="AL1040" i="2" s="1"/>
  <c r="AK1041" i="2"/>
  <c r="AL1041" i="2"/>
  <c r="AM1041" i="2" s="1" a="1"/>
  <c r="AM1041" i="2" s="1"/>
  <c r="AK1042" i="2"/>
  <c r="AL1042" i="2"/>
  <c r="AM1042" i="2" a="1"/>
  <c r="AM1042" i="2" s="1"/>
  <c r="AK1043" i="2"/>
  <c r="AM1043" i="2" s="1" a="1"/>
  <c r="AM1043" i="2" s="1"/>
  <c r="AL1043" i="2"/>
  <c r="AK1044" i="2"/>
  <c r="AL1044" i="2" s="1"/>
  <c r="AK1045" i="2"/>
  <c r="AL1045" i="2" s="1"/>
  <c r="AM1045" i="2" s="1" a="1"/>
  <c r="AM1045" i="2" s="1"/>
  <c r="AK1046" i="2"/>
  <c r="AL1046" i="2"/>
  <c r="AK1047" i="2"/>
  <c r="AL1047" i="2"/>
  <c r="AM1047" i="2" s="1" a="1"/>
  <c r="AM1047" i="2" s="1"/>
  <c r="AK1048" i="2"/>
  <c r="AL1048" i="2"/>
  <c r="AM1048" i="2" a="1"/>
  <c r="AM1048" i="2" s="1"/>
  <c r="AK1049" i="2"/>
  <c r="AM1049" i="2" s="1" a="1"/>
  <c r="AM1049" i="2" s="1"/>
  <c r="AL1049" i="2"/>
  <c r="AK1050" i="2"/>
  <c r="AL1050" i="2"/>
  <c r="AM1050" i="2" s="1" a="1"/>
  <c r="AM1050" i="2" s="1"/>
  <c r="AK1051" i="2"/>
  <c r="AL1051" i="2"/>
  <c r="AM1051" i="2" a="1"/>
  <c r="AM1051" i="2" s="1"/>
  <c r="AK1052" i="2"/>
  <c r="AK1053" i="2"/>
  <c r="AL1053" i="2"/>
  <c r="AM1053" i="2" a="1"/>
  <c r="AM1053" i="2" s="1"/>
  <c r="AK1054" i="2"/>
  <c r="AK1055" i="2"/>
  <c r="AL1055" i="2"/>
  <c r="AK1056" i="2"/>
  <c r="AK1057" i="2"/>
  <c r="AL1057" i="2"/>
  <c r="AM1057" i="2" a="1"/>
  <c r="AM1057" i="2" s="1"/>
  <c r="AK1058" i="2"/>
  <c r="AK1059" i="2"/>
  <c r="AL1059" i="2"/>
  <c r="AM1059" i="2" a="1"/>
  <c r="AM1059" i="2" s="1"/>
  <c r="AK1060" i="2"/>
  <c r="AK1061" i="2"/>
  <c r="AL1061" i="2"/>
  <c r="AM1061" i="2" a="1"/>
  <c r="AM1061" i="2"/>
  <c r="AK1062" i="2"/>
  <c r="AL1062" i="2" s="1"/>
  <c r="AK1063" i="2"/>
  <c r="AL1063" i="2"/>
  <c r="AM1063" i="2" s="1" a="1"/>
  <c r="AM1063" i="2" s="1"/>
  <c r="AK1064" i="2"/>
  <c r="AL1064" i="2"/>
  <c r="AM1064" i="2" a="1"/>
  <c r="AM1064" i="2" s="1"/>
  <c r="AK1065" i="2"/>
  <c r="AL1065" i="2"/>
  <c r="AM1065" i="2" a="1"/>
  <c r="AM1065" i="2" s="1"/>
  <c r="AK1066" i="2"/>
  <c r="AL1066" i="2" s="1"/>
  <c r="AM1066" i="2" s="1" a="1"/>
  <c r="AM1066" i="2" s="1"/>
  <c r="AK1067" i="2"/>
  <c r="AL1067" i="2" s="1"/>
  <c r="AM1067" i="2" s="1" a="1"/>
  <c r="AM1067" i="2" s="1"/>
  <c r="AK1068" i="2"/>
  <c r="AK1069" i="2"/>
  <c r="AL1069" i="2"/>
  <c r="AM1069" i="2" s="1" a="1"/>
  <c r="AM1069" i="2" s="1"/>
  <c r="AK1070" i="2"/>
  <c r="AL1070" i="2"/>
  <c r="AM1070" i="2" a="1"/>
  <c r="AM1070" i="2"/>
  <c r="AK1071" i="2"/>
  <c r="AL1071" i="2" s="1"/>
  <c r="AK1072" i="2"/>
  <c r="AL1072" i="2"/>
  <c r="AM1072" i="2" a="1"/>
  <c r="AM1072" i="2" s="1"/>
  <c r="AK1073" i="2"/>
  <c r="AL1073" i="2"/>
  <c r="AM1073" i="2" a="1"/>
  <c r="AM1073" i="2" s="1"/>
  <c r="AK1074" i="2"/>
  <c r="AL1074" i="2"/>
  <c r="AM1074" i="2" s="1" a="1"/>
  <c r="AM1074" i="2" s="1"/>
  <c r="AK1075" i="2"/>
  <c r="AL1075" i="2" s="1"/>
  <c r="AM1075" i="2" s="1" a="1"/>
  <c r="AM1075" i="2" s="1"/>
  <c r="AK1076" i="2"/>
  <c r="AL1076" i="2"/>
  <c r="AM1076" i="2" a="1"/>
  <c r="AM1076" i="2" s="1"/>
  <c r="AK1077" i="2"/>
  <c r="AK1078" i="2"/>
  <c r="AL1078" i="2"/>
  <c r="AM1078" i="2" s="1" a="1"/>
  <c r="AM1078" i="2" s="1"/>
  <c r="AK1079" i="2"/>
  <c r="AL1079" i="2" s="1"/>
  <c r="AK1080" i="2"/>
  <c r="AL1080" i="2"/>
  <c r="AK1081" i="2"/>
  <c r="AK1082" i="2"/>
  <c r="AK1083" i="2"/>
  <c r="AL1083" i="2"/>
  <c r="AM1083" i="2" s="1" a="1"/>
  <c r="AM1083" i="2" s="1"/>
  <c r="AK1084" i="2"/>
  <c r="AL1084" i="2" s="1"/>
  <c r="AM1084" i="2" s="1" a="1"/>
  <c r="AM1084" i="2" s="1"/>
  <c r="AK1085" i="2"/>
  <c r="AL1085" i="2" s="1"/>
  <c r="AM1085" i="2" s="1" a="1"/>
  <c r="AM1085" i="2" s="1"/>
  <c r="AK1086" i="2"/>
  <c r="AL1086" i="2"/>
  <c r="AM1086" i="2" s="1" a="1"/>
  <c r="AM1086" i="2" s="1"/>
  <c r="AK1087" i="2"/>
  <c r="AL1087" i="2" s="1"/>
  <c r="AK1088" i="2"/>
  <c r="AL1088" i="2" s="1"/>
  <c r="AK1089" i="2"/>
  <c r="AL1089" i="2" s="1"/>
  <c r="AM1089" i="2" s="1" a="1"/>
  <c r="AM1089" i="2" s="1"/>
  <c r="AK1090" i="2"/>
  <c r="AL1090" i="2"/>
  <c r="AM1090" i="2" a="1"/>
  <c r="AM1090" i="2" s="1"/>
  <c r="AK1091" i="2"/>
  <c r="AL1091" i="2"/>
  <c r="AM1091" i="2" a="1"/>
  <c r="AM1091" i="2"/>
  <c r="AK1092" i="2"/>
  <c r="AL1092" i="2"/>
  <c r="AM1092" i="2" a="1"/>
  <c r="AM1092" i="2"/>
  <c r="AK1093" i="2"/>
  <c r="AL1093" i="2"/>
  <c r="AM1093" i="2" s="1" a="1"/>
  <c r="AM1093" i="2" s="1"/>
  <c r="AK1094" i="2"/>
  <c r="AL1094" i="2"/>
  <c r="AM1094" i="2" a="1"/>
  <c r="AM1094" i="2" s="1"/>
  <c r="AK1095" i="2"/>
  <c r="AL1095" i="2" s="1"/>
  <c r="AK1096" i="2"/>
  <c r="AM1096" i="2" s="1" a="1"/>
  <c r="AM1096" i="2" s="1"/>
  <c r="AL1096" i="2"/>
  <c r="AK1097" i="2"/>
  <c r="AL1097" i="2"/>
  <c r="AM1097" i="2" s="1" a="1"/>
  <c r="AM1097" i="2" s="1"/>
  <c r="AK1098" i="2"/>
  <c r="AL1098" i="2" s="1"/>
  <c r="AM1098" i="2" s="1" a="1"/>
  <c r="AM1098" i="2"/>
  <c r="AK1099" i="2"/>
  <c r="AL1099" i="2"/>
  <c r="AK1100" i="2"/>
  <c r="AL1100" i="2"/>
  <c r="AM1100" i="2" s="1" a="1"/>
  <c r="AM1100" i="2" s="1"/>
  <c r="AK1101" i="2"/>
  <c r="AL1101" i="2" s="1"/>
  <c r="AM1101" i="2" s="1" a="1"/>
  <c r="AM1101" i="2" s="1"/>
  <c r="AK1102" i="2"/>
  <c r="AL1102" i="2"/>
  <c r="AM1102" i="2" a="1"/>
  <c r="AM1102" i="2"/>
  <c r="AK1103" i="2"/>
  <c r="AL1103" i="2"/>
  <c r="AM1103" i="2" s="1" a="1"/>
  <c r="AM1103" i="2" s="1"/>
  <c r="AK1104" i="2"/>
  <c r="AL1104" i="2" s="1"/>
  <c r="AM1104" i="2" s="1" a="1"/>
  <c r="AM1104" i="2"/>
  <c r="AK1105" i="2"/>
  <c r="AL1105" i="2"/>
  <c r="AM1105" i="2" s="1" a="1"/>
  <c r="AM1105" i="2" s="1"/>
  <c r="AK1106" i="2"/>
  <c r="AL1106" i="2"/>
  <c r="AM1106" i="2" s="1" a="1"/>
  <c r="AM1106" i="2"/>
  <c r="AK1107" i="2"/>
  <c r="AL1107" i="2" s="1"/>
  <c r="AM1107" i="2" s="1" a="1"/>
  <c r="AM1107" i="2" s="1"/>
  <c r="AK1108" i="2"/>
  <c r="AL1108" i="2"/>
  <c r="AM1108" i="2" s="1" a="1"/>
  <c r="AM1108" i="2" s="1"/>
  <c r="AK1109" i="2"/>
  <c r="AL1109" i="2"/>
  <c r="AM1109" i="2" s="1" a="1"/>
  <c r="AM1109" i="2" s="1"/>
  <c r="AK1110" i="2"/>
  <c r="AL1110" i="2" s="1"/>
  <c r="AM1110" i="2" s="1" a="1"/>
  <c r="AM1110" i="2" s="1"/>
  <c r="AK1111" i="2"/>
  <c r="AL1111" i="2"/>
  <c r="AM1111" i="2" s="1" a="1"/>
  <c r="AM1111" i="2" s="1"/>
  <c r="AK1112" i="2"/>
  <c r="AL1112" i="2"/>
  <c r="AM1112" i="2" s="1" a="1"/>
  <c r="AM1112" i="2" s="1"/>
  <c r="AK1113" i="2"/>
  <c r="AL1113" i="2" s="1"/>
  <c r="AM1113" i="2" s="1" a="1"/>
  <c r="AM1113" i="2" s="1"/>
  <c r="AK1114" i="2"/>
  <c r="AL1114" i="2"/>
  <c r="AM1114" i="2" s="1" a="1"/>
  <c r="AM1114" i="2" s="1"/>
  <c r="AK1115" i="2"/>
  <c r="AL1115" i="2"/>
  <c r="AM1115" i="2" s="1" a="1"/>
  <c r="AM1115" i="2" s="1"/>
  <c r="AK1116" i="2"/>
  <c r="AL1116" i="2" s="1"/>
  <c r="AM1116" i="2" s="1" a="1"/>
  <c r="AM1116" i="2" s="1"/>
  <c r="AK1117" i="2"/>
  <c r="AL1117" i="2" s="1"/>
  <c r="AM1117" i="2" s="1" a="1"/>
  <c r="AM1117" i="2" s="1"/>
  <c r="AK1118" i="2"/>
  <c r="AL1118" i="2"/>
  <c r="AM1118" i="2" s="1" a="1"/>
  <c r="AM1118" i="2" s="1"/>
  <c r="AK1119" i="2"/>
  <c r="AL1119" i="2" s="1"/>
  <c r="AM1119" i="2" s="1" a="1"/>
  <c r="AM1119" i="2" s="1"/>
  <c r="AK1120" i="2"/>
  <c r="AL1120" i="2" s="1"/>
  <c r="AK1121" i="2"/>
  <c r="AL1121" i="2"/>
  <c r="AM1121" i="2" s="1" a="1"/>
  <c r="AM1121" i="2"/>
  <c r="AK1122" i="2"/>
  <c r="AL1122" i="2" s="1"/>
  <c r="AM1122" i="2" s="1" a="1"/>
  <c r="AM1122" i="2" s="1"/>
  <c r="AK1123" i="2"/>
  <c r="AL1123" i="2" s="1"/>
  <c r="AK1124" i="2"/>
  <c r="AL1124" i="2"/>
  <c r="AM1124" i="2" s="1" a="1"/>
  <c r="AM1124" i="2" s="1"/>
  <c r="AK1125" i="2"/>
  <c r="AL1125" i="2" s="1"/>
  <c r="AK1126" i="2"/>
  <c r="AK1127" i="2"/>
  <c r="AL1127" i="2"/>
  <c r="AM1127" i="2" s="1" a="1"/>
  <c r="AM1127" i="2" s="1"/>
  <c r="AK1128" i="2"/>
  <c r="AL1128" i="2" s="1"/>
  <c r="AM1128" i="2" a="1"/>
  <c r="AM1128" i="2" s="1"/>
  <c r="AK1129" i="2"/>
  <c r="AL1129" i="2" s="1"/>
  <c r="AK1130" i="2"/>
  <c r="AL1130" i="2"/>
  <c r="AM1130" i="2" s="1" a="1"/>
  <c r="AM1130" i="2" s="1"/>
  <c r="AK1131" i="2"/>
  <c r="AM1131" i="2" s="1" a="1"/>
  <c r="AM1131" i="2" s="1"/>
  <c r="AL1131" i="2"/>
  <c r="AK1132" i="2"/>
  <c r="AL1132" i="2" s="1"/>
  <c r="AK1133" i="2"/>
  <c r="AL1133" i="2"/>
  <c r="AM1133" i="2" s="1" a="1"/>
  <c r="AM1133" i="2"/>
  <c r="AK1134" i="2"/>
  <c r="AL1134" i="2"/>
  <c r="AM1134" i="2" a="1"/>
  <c r="AM1134" i="2" s="1"/>
  <c r="AK1135" i="2"/>
  <c r="AL1135" i="2"/>
  <c r="AM1135" i="2" a="1"/>
  <c r="AM1135" i="2"/>
  <c r="AK1136" i="2"/>
  <c r="AL1136" i="2"/>
  <c r="AM1136" i="2" s="1" a="1"/>
  <c r="AM1136" i="2" s="1"/>
  <c r="AK1137" i="2"/>
  <c r="AL1137" i="2" s="1"/>
  <c r="AK1138" i="2"/>
  <c r="AL1138" i="2" s="1"/>
  <c r="AM1138" i="2" s="1" a="1"/>
  <c r="AM1138" i="2" s="1"/>
  <c r="AK1139" i="2"/>
  <c r="AL1139" i="2"/>
  <c r="AM1139" i="2" s="1" a="1"/>
  <c r="AM1139" i="2" s="1"/>
  <c r="AK1140" i="2"/>
  <c r="AL1140" i="2"/>
  <c r="AM1140" i="2" s="1" a="1"/>
  <c r="AM1140" i="2" s="1"/>
  <c r="AK1141" i="2"/>
  <c r="AL1141" i="2" s="1"/>
  <c r="AK1142" i="2"/>
  <c r="AL1142" i="2"/>
  <c r="AM1142" i="2" s="1" a="1"/>
  <c r="AM1142" i="2" s="1"/>
  <c r="AK1143" i="2"/>
  <c r="AL1143" i="2" s="1"/>
  <c r="AM1143" i="2" s="1" a="1"/>
  <c r="AM1143" i="2" s="1"/>
  <c r="AK1144" i="2"/>
  <c r="AL1144" i="2" s="1"/>
  <c r="AK1145" i="2"/>
  <c r="AL1145" i="2"/>
  <c r="AM1145" i="2" s="1" a="1"/>
  <c r="AM1145" i="2"/>
  <c r="AK1146" i="2"/>
  <c r="AL1146" i="2" s="1"/>
  <c r="AK1147" i="2"/>
  <c r="AL1147" i="2" s="1"/>
  <c r="AK1148" i="2"/>
  <c r="AL1148" i="2"/>
  <c r="AM1148" i="2" s="1" a="1"/>
  <c r="AM1148" i="2" s="1"/>
  <c r="AK1149" i="2"/>
  <c r="AL1149" i="2"/>
  <c r="AM1149" i="2" s="1" a="1"/>
  <c r="AM1149" i="2" s="1"/>
  <c r="AK1150" i="2"/>
  <c r="AL1150" i="2" s="1"/>
  <c r="AK1151" i="2"/>
  <c r="AL1151" i="2"/>
  <c r="AM1151" i="2" a="1"/>
  <c r="AM1151" i="2" s="1"/>
  <c r="AK1152" i="2"/>
  <c r="AM1152" i="2" s="1" a="1"/>
  <c r="AM1152" i="2" s="1"/>
  <c r="AL1152" i="2"/>
  <c r="AK1153" i="2"/>
  <c r="AL1153" i="2" s="1"/>
  <c r="AK1154" i="2"/>
  <c r="AL1154" i="2"/>
  <c r="AM1154" i="2" a="1"/>
  <c r="AM1154" i="2"/>
  <c r="AK1155" i="2"/>
  <c r="AL1155" i="2"/>
  <c r="AM1155" i="2" a="1"/>
  <c r="AM1155" i="2" s="1"/>
  <c r="AK1156" i="2"/>
  <c r="AL1156" i="2" s="1"/>
  <c r="AK1157" i="2"/>
  <c r="AL1157" i="2"/>
  <c r="AM1157" i="2" a="1"/>
  <c r="AM1157" i="2" s="1"/>
  <c r="AK1158" i="2"/>
  <c r="AL1158" i="2"/>
  <c r="AK1159" i="2"/>
  <c r="AK1160" i="2"/>
  <c r="AL1160" i="2"/>
  <c r="AM1160" i="2" a="1"/>
  <c r="AM1160" i="2" s="1"/>
  <c r="AK1161" i="2"/>
  <c r="AL1161" i="2"/>
  <c r="AM1161" i="2" s="1" a="1"/>
  <c r="AM1161" i="2" s="1"/>
  <c r="AK1162" i="2"/>
  <c r="AL1162" i="2" s="1"/>
  <c r="AK1163" i="2"/>
  <c r="AL1163" i="2"/>
  <c r="AM1163" i="2" a="1"/>
  <c r="AM1163" i="2" s="1"/>
  <c r="AK1164" i="2"/>
  <c r="AM1164" i="2" s="1" a="1"/>
  <c r="AM1164" i="2" s="1"/>
  <c r="AL1164" i="2"/>
  <c r="AK1165" i="2"/>
  <c r="AL1165" i="2" s="1"/>
  <c r="AK1166" i="2"/>
  <c r="AL1166" i="2"/>
  <c r="AM1166" i="2" a="1"/>
  <c r="AM1166" i="2"/>
  <c r="AK1167" i="2"/>
  <c r="AL1167" i="2"/>
  <c r="AM1167" i="2" s="1" a="1"/>
  <c r="AM1167" i="2" s="1"/>
  <c r="AK1168" i="2"/>
  <c r="AL1168" i="2"/>
  <c r="AM1168" i="2" a="1"/>
  <c r="AM1168" i="2"/>
  <c r="AK1169" i="2"/>
  <c r="AL1169" i="2"/>
  <c r="AM1169" i="2" a="1"/>
  <c r="AM1169" i="2" s="1"/>
  <c r="AK1170" i="2"/>
  <c r="AL1170" i="2" s="1"/>
  <c r="AK1171" i="2"/>
  <c r="AK1172" i="2"/>
  <c r="AL1172" i="2"/>
  <c r="AM1172" i="2" a="1"/>
  <c r="AM1172" i="2" s="1"/>
  <c r="AK1173" i="2"/>
  <c r="AL1173" i="2"/>
  <c r="AM1173" i="2" s="1" a="1"/>
  <c r="AM1173" i="2" s="1"/>
  <c r="AK1174" i="2"/>
  <c r="AL1174" i="2" s="1"/>
  <c r="AK1175" i="2"/>
  <c r="AL1175" i="2"/>
  <c r="AM1175" i="2" a="1"/>
  <c r="AM1175" i="2" s="1"/>
  <c r="AK1176" i="2"/>
  <c r="AM1176" i="2" s="1" a="1"/>
  <c r="AM1176" i="2" s="1"/>
  <c r="AL1176" i="2"/>
  <c r="AK1177" i="2"/>
  <c r="AL1177" i="2" s="1"/>
  <c r="AK1178" i="2"/>
  <c r="AL1178" i="2"/>
  <c r="AM1178" i="2" a="1"/>
  <c r="AM1178" i="2" s="1"/>
  <c r="AK1179" i="2"/>
  <c r="AL1179" i="2"/>
  <c r="AM1179" i="2" a="1"/>
  <c r="AM1179" i="2" s="1"/>
  <c r="AK1180" i="2"/>
  <c r="AL1180" i="2" s="1"/>
  <c r="AK1181" i="2"/>
  <c r="AL1181" i="2"/>
  <c r="AM1181" i="2" s="1" a="1"/>
  <c r="AM1181" i="2" s="1"/>
  <c r="AK1182" i="2"/>
  <c r="AL1182" i="2"/>
  <c r="AK1183" i="2"/>
  <c r="AK1184" i="2"/>
  <c r="AL1184" i="2"/>
  <c r="AM1184" i="2" a="1"/>
  <c r="AM1184" i="2" s="1"/>
  <c r="AK1185" i="2"/>
  <c r="AL1185" i="2"/>
  <c r="AM1185" i="2" s="1" a="1"/>
  <c r="AM1185" i="2" s="1"/>
  <c r="AK1186" i="2"/>
  <c r="AL1186" i="2" s="1"/>
  <c r="AK1187" i="2"/>
  <c r="AL1187" i="2"/>
  <c r="AM1187" i="2" a="1"/>
  <c r="AM1187" i="2" s="1"/>
  <c r="AK1188" i="2"/>
  <c r="AL1188" i="2"/>
  <c r="AM1188" i="2" s="1" a="1"/>
  <c r="AM1188" i="2" s="1"/>
  <c r="AK1189" i="2"/>
  <c r="AL1189" i="2" s="1"/>
  <c r="AK1190" i="2"/>
  <c r="AL1190" i="2"/>
  <c r="AM1190" i="2" a="1"/>
  <c r="AM1190" i="2"/>
  <c r="AK1191" i="2"/>
  <c r="AL1191" i="2"/>
  <c r="AM1191" i="2" a="1"/>
  <c r="AM1191" i="2" s="1"/>
  <c r="AK1192" i="2"/>
  <c r="AL1192" i="2"/>
  <c r="AK1193" i="2"/>
  <c r="AL1193" i="2"/>
  <c r="AM1193" i="2" a="1"/>
  <c r="AM1193" i="2" s="1"/>
  <c r="AK1194" i="2"/>
  <c r="AL1194" i="2" s="1"/>
  <c r="AK1195" i="2"/>
  <c r="AK1196" i="2"/>
  <c r="AL1196" i="2"/>
  <c r="AM1196" i="2" a="1"/>
  <c r="AM1196" i="2" s="1"/>
  <c r="AK1197" i="2"/>
  <c r="AL1197" i="2"/>
  <c r="AM1197" i="2" s="1" a="1"/>
  <c r="AM1197" i="2" s="1"/>
  <c r="AK1198" i="2"/>
  <c r="AL1198" i="2" s="1"/>
  <c r="AK1199" i="2"/>
  <c r="AL1199" i="2"/>
  <c r="AM1199" i="2" a="1"/>
  <c r="AM1199" i="2" s="1"/>
  <c r="AK1200" i="2"/>
  <c r="AL1200" i="2"/>
  <c r="AM1200" i="2" s="1" a="1"/>
  <c r="AM1200" i="2" s="1"/>
  <c r="AK1201" i="2"/>
  <c r="AL1201" i="2" s="1"/>
  <c r="AK1202" i="2"/>
  <c r="AL1202" i="2"/>
  <c r="AM1202" i="2" a="1"/>
  <c r="AM1202" i="2"/>
  <c r="AK1203" i="2"/>
  <c r="AL1203" i="2"/>
  <c r="AM1203" i="2" a="1"/>
  <c r="AM1203" i="2"/>
  <c r="AK1204" i="2"/>
  <c r="AL1204" i="2" s="1"/>
  <c r="AK1205" i="2"/>
  <c r="AL1205" i="2"/>
  <c r="AM1205" i="2" s="1" a="1"/>
  <c r="AM1205" i="2" s="1"/>
  <c r="AK1206" i="2"/>
  <c r="AL1206" i="2"/>
  <c r="AK1207" i="2"/>
  <c r="AK1208" i="2"/>
  <c r="AL1208" i="2"/>
  <c r="AM1208" i="2" a="1"/>
  <c r="AM1208" i="2" s="1"/>
  <c r="AK1209" i="2"/>
  <c r="AL1209" i="2"/>
  <c r="AM1209" i="2" s="1" a="1"/>
  <c r="AM1209" i="2" s="1"/>
  <c r="AK1210" i="2"/>
  <c r="AK1211" i="2"/>
  <c r="AL1211" i="2"/>
  <c r="AM1211" i="2" a="1"/>
  <c r="AM1211" i="2" s="1"/>
  <c r="AK1212" i="2"/>
  <c r="AL1212" i="2"/>
  <c r="AM1212" i="2" s="1" a="1"/>
  <c r="AM1212" i="2" s="1"/>
  <c r="AK1213" i="2"/>
  <c r="AL1213" i="2" s="1"/>
  <c r="AK1214" i="2"/>
  <c r="AL1214" i="2"/>
  <c r="AM1214" i="2" a="1"/>
  <c r="AM1214" i="2"/>
  <c r="AK1215" i="2"/>
  <c r="AL1215" i="2"/>
  <c r="AM1215" i="2" s="1" a="1"/>
  <c r="AM1215" i="2" s="1"/>
  <c r="AK1216" i="2"/>
  <c r="AL1216" i="2"/>
  <c r="AM1216" i="2" a="1"/>
  <c r="AM1216" i="2" s="1"/>
  <c r="AK1217" i="2"/>
  <c r="AL1217" i="2" s="1"/>
  <c r="AM1217" i="2" a="1"/>
  <c r="AM1217" i="2" s="1"/>
  <c r="AK1218" i="2"/>
  <c r="AL1218" i="2"/>
  <c r="AM1218" i="2" s="1" a="1"/>
  <c r="AM1218" i="2" s="1"/>
  <c r="AK1219" i="2"/>
  <c r="AK1220" i="2"/>
  <c r="AL1220" i="2" s="1"/>
  <c r="AM1220" i="2" s="1" a="1"/>
  <c r="AM1220" i="2" s="1"/>
  <c r="AK1221" i="2"/>
  <c r="AL1221" i="2"/>
  <c r="AM1221" i="2" s="1" a="1"/>
  <c r="AM1221" i="2" s="1"/>
  <c r="AK1222" i="2"/>
  <c r="AL1222" i="2" s="1"/>
  <c r="AK1223" i="2"/>
  <c r="AL1223" i="2" s="1"/>
  <c r="AM1223" i="2" s="1" a="1"/>
  <c r="AM1223" i="2" s="1"/>
  <c r="AK1224" i="2"/>
  <c r="AL1224" i="2"/>
  <c r="AM1224" i="2" s="1" a="1"/>
  <c r="AM1224" i="2" s="1"/>
  <c r="AK1225" i="2"/>
  <c r="AK1226" i="2"/>
  <c r="AL1226" i="2" s="1"/>
  <c r="AM1226" i="2" a="1"/>
  <c r="AM1226" i="2" s="1"/>
  <c r="AK1227" i="2"/>
  <c r="AL1227" i="2"/>
  <c r="AM1227" i="2" s="1" a="1"/>
  <c r="AM1227" i="2" s="1"/>
  <c r="AK1228" i="2"/>
  <c r="AL1228" i="2" s="1"/>
  <c r="AM1228" i="2" s="1" a="1"/>
  <c r="AM1228" i="2"/>
  <c r="AK1229" i="2"/>
  <c r="AL1229" i="2" s="1"/>
  <c r="AM1229" i="2" a="1"/>
  <c r="AM1229" i="2" s="1"/>
  <c r="AK1230" i="2"/>
  <c r="AL1230" i="2"/>
  <c r="AM1230" i="2" s="1" a="1"/>
  <c r="AM1230" i="2" s="1"/>
  <c r="AK1231" i="2"/>
  <c r="AL1231" i="2"/>
  <c r="AM1231" i="2" a="1"/>
  <c r="AM1231" i="2" s="1"/>
  <c r="AK1232" i="2"/>
  <c r="AL1232" i="2" s="1"/>
  <c r="AM1232" i="2" s="1" a="1"/>
  <c r="AM1232" i="2" s="1"/>
  <c r="AK1233" i="2"/>
  <c r="AL1233" i="2"/>
  <c r="AM1233" i="2" s="1" a="1"/>
  <c r="AM1233" i="2" s="1"/>
  <c r="AK1234" i="2"/>
  <c r="AL1234" i="2"/>
  <c r="AM1234" i="2" s="1" a="1"/>
  <c r="AM1234" i="2" s="1"/>
  <c r="AK1235" i="2"/>
  <c r="AL1235" i="2"/>
  <c r="AM1235" i="2" a="1"/>
  <c r="AM1235" i="2" s="1"/>
  <c r="AK1236" i="2"/>
  <c r="AL1236" i="2"/>
  <c r="AM1236" i="2" s="1" a="1"/>
  <c r="AM1236" i="2" s="1"/>
  <c r="AK1237" i="2"/>
  <c r="AL1237" i="2" s="1"/>
  <c r="AK1238" i="2"/>
  <c r="AL1238" i="2"/>
  <c r="AM1238" i="2" a="1"/>
  <c r="AM1238" i="2" s="1"/>
  <c r="AK1239" i="2"/>
  <c r="AL1239" i="2"/>
  <c r="AM1239" i="2" s="1" a="1"/>
  <c r="AM1239" i="2" s="1"/>
  <c r="AK1240" i="2"/>
  <c r="AK1241" i="2"/>
  <c r="AL1241" i="2"/>
  <c r="AM1241" i="2" a="1"/>
  <c r="AM1241" i="2" s="1"/>
  <c r="AK1242" i="2"/>
  <c r="AL1242" i="2"/>
  <c r="AM1242" i="2" s="1" a="1"/>
  <c r="AM1242" i="2" s="1"/>
  <c r="AK1243" i="2"/>
  <c r="AL1243" i="2"/>
  <c r="AM1243" i="2" s="1" a="1"/>
  <c r="AM1243" i="2" s="1"/>
  <c r="AK1244" i="2"/>
  <c r="AL1244" i="2"/>
  <c r="AM1244" i="2" a="1"/>
  <c r="AM1244" i="2" s="1"/>
  <c r="AK1245" i="2"/>
  <c r="AL1245" i="2"/>
  <c r="AM1245" i="2" s="1" a="1"/>
  <c r="AM1245" i="2" s="1"/>
  <c r="AK1246" i="2"/>
  <c r="AL1246" i="2" s="1"/>
  <c r="AM1246" i="2" s="1" a="1"/>
  <c r="AM1246" i="2" s="1"/>
  <c r="AK1247" i="2"/>
  <c r="AL1247" i="2"/>
  <c r="AM1247" i="2" a="1"/>
  <c r="AM1247" i="2" s="1"/>
  <c r="AK1248" i="2"/>
  <c r="AL1248" i="2"/>
  <c r="AM1248" i="2" s="1" a="1"/>
  <c r="AM1248" i="2" s="1"/>
  <c r="AK1249" i="2"/>
  <c r="AL1249" i="2" s="1"/>
  <c r="AK1250" i="2"/>
  <c r="AL1250" i="2"/>
  <c r="AM1250" i="2" a="1"/>
  <c r="AM1250" i="2" s="1"/>
  <c r="AK1251" i="2"/>
  <c r="AL1251" i="2"/>
  <c r="AM1251" i="2" s="1" a="1"/>
  <c r="AM1251" i="2" s="1"/>
  <c r="AK1252" i="2"/>
  <c r="AL1252" i="2"/>
  <c r="AM1252" i="2" s="1" a="1"/>
  <c r="AM1252" i="2" s="1"/>
  <c r="AK1253" i="2"/>
  <c r="AL1253" i="2"/>
  <c r="AM1253" i="2" a="1"/>
  <c r="AM1253" i="2" s="1"/>
  <c r="AK1254" i="2"/>
  <c r="AL1254" i="2"/>
  <c r="AM1254" i="2" s="1" a="1"/>
  <c r="AM1254" i="2" s="1"/>
  <c r="AK1255" i="2"/>
  <c r="AL1255" i="2" s="1"/>
  <c r="AK1256" i="2"/>
  <c r="AL1256" i="2"/>
  <c r="AM1256" i="2" a="1"/>
  <c r="AM1256" i="2"/>
  <c r="AK1257" i="2"/>
  <c r="AL1257" i="2"/>
  <c r="AM1257" i="2" s="1" a="1"/>
  <c r="AM1257" i="2" s="1"/>
  <c r="AK1258" i="2"/>
  <c r="AL1258" i="2"/>
  <c r="AM1258" i="2" a="1"/>
  <c r="AM1258" i="2"/>
  <c r="AK1259" i="2"/>
  <c r="AL1259" i="2"/>
  <c r="AM1259" i="2" s="1" a="1"/>
  <c r="AM1259" i="2" s="1"/>
  <c r="AK1260" i="2"/>
  <c r="AL1260" i="2"/>
  <c r="AM1260" i="2" s="1" a="1"/>
  <c r="AM1260" i="2" s="1"/>
  <c r="AK1261" i="2"/>
  <c r="AL1261" i="2" s="1"/>
  <c r="AK1262" i="2"/>
  <c r="AL1262" i="2"/>
  <c r="AM1262" i="2" a="1"/>
  <c r="AM1262" i="2" s="1"/>
  <c r="AK1263" i="2"/>
  <c r="AL1263" i="2"/>
  <c r="AM1263" i="2" s="1" a="1"/>
  <c r="AM1263" i="2" s="1"/>
  <c r="AK1264" i="2"/>
  <c r="AL1264" i="2" s="1"/>
  <c r="AK1265" i="2"/>
  <c r="AL1265" i="2"/>
  <c r="AM1265" i="2" a="1"/>
  <c r="AM1265" i="2" s="1"/>
  <c r="AK1266" i="2"/>
  <c r="AL1266" i="2"/>
  <c r="AM1266" i="2" s="1" a="1"/>
  <c r="AM1266" i="2" s="1"/>
  <c r="AK1267" i="2"/>
  <c r="AL1267" i="2"/>
  <c r="AM1267" i="2" a="1"/>
  <c r="AM1267" i="2" s="1"/>
  <c r="AK1268" i="2"/>
  <c r="AL1268" i="2"/>
  <c r="AM1268" i="2" s="1" a="1"/>
  <c r="AM1268" i="2" s="1"/>
  <c r="AK1269" i="2"/>
  <c r="AL1269" i="2"/>
  <c r="AM1269" i="2" s="1" a="1"/>
  <c r="AM1269" i="2" s="1"/>
  <c r="AK1270" i="2"/>
  <c r="AK1271" i="2"/>
  <c r="AL1271" i="2"/>
  <c r="AM1271" i="2" s="1" a="1"/>
  <c r="AM1271" i="2" s="1"/>
  <c r="AK1272" i="2"/>
  <c r="AL1272" i="2"/>
  <c r="AM1272" i="2" s="1" a="1"/>
  <c r="AM1272" i="2" s="1"/>
  <c r="AK1273" i="2"/>
  <c r="AL1273" i="2"/>
  <c r="AM1273" i="2" s="1" a="1"/>
  <c r="AM1273" i="2" s="1"/>
  <c r="AK1274" i="2"/>
  <c r="AL1274" i="2"/>
  <c r="AM1274" i="2" a="1"/>
  <c r="AM1274" i="2" s="1"/>
  <c r="AK1275" i="2"/>
  <c r="AL1275" i="2"/>
  <c r="AM1275" i="2" s="1" a="1"/>
  <c r="AM1275" i="2" s="1"/>
  <c r="AK1276" i="2"/>
  <c r="AL1276" i="2"/>
  <c r="AM1276" i="2" a="1"/>
  <c r="AM1276" i="2"/>
  <c r="AK1277" i="2"/>
  <c r="AL1277" i="2"/>
  <c r="AM1277" i="2" s="1" a="1"/>
  <c r="AM1277" i="2" s="1"/>
  <c r="AK1278" i="2"/>
  <c r="AL1278" i="2"/>
  <c r="AM1278" i="2" s="1" a="1"/>
  <c r="AM1278" i="2" s="1"/>
  <c r="AK1279" i="2"/>
  <c r="AL1279" i="2" s="1"/>
  <c r="AK1280" i="2"/>
  <c r="AL1280" i="2"/>
  <c r="AM1280" i="2" s="1" a="1"/>
  <c r="AM1280" i="2" s="1"/>
  <c r="AK1281" i="2"/>
  <c r="AL1281" i="2"/>
  <c r="AM1281" i="2" s="1" a="1"/>
  <c r="AM1281" i="2" s="1"/>
  <c r="AK1282" i="2"/>
  <c r="AL1282" i="2" s="1"/>
  <c r="AK1283" i="2"/>
  <c r="AL1283" i="2"/>
  <c r="AM1283" i="2" a="1"/>
  <c r="AM1283" i="2" s="1"/>
  <c r="AK1284" i="2"/>
  <c r="AL1284" i="2"/>
  <c r="AM1284" i="2" s="1" a="1"/>
  <c r="AM1284" i="2" s="1"/>
  <c r="AK1285" i="2"/>
  <c r="AL1285" i="2"/>
  <c r="AM1285" i="2" a="1"/>
  <c r="AM1285" i="2" s="1"/>
  <c r="AK1286" i="2"/>
  <c r="AL1286" i="2"/>
  <c r="AM1286" i="2" s="1" a="1"/>
  <c r="AM1286" i="2" s="1"/>
  <c r="AK1287" i="2"/>
  <c r="AL1287" i="2"/>
  <c r="AM1287" i="2" s="1" a="1"/>
  <c r="AM1287" i="2" s="1"/>
  <c r="AK1288" i="2"/>
  <c r="AL1288" i="2"/>
  <c r="AM1288" i="2" s="1" a="1"/>
  <c r="AM1288" i="2" s="1"/>
  <c r="AK1289" i="2"/>
  <c r="AL1289" i="2"/>
  <c r="AK1290" i="2"/>
  <c r="AL1290" i="2"/>
  <c r="AM1290" i="2" s="1" a="1"/>
  <c r="AM1290" i="2" s="1"/>
  <c r="AK1291" i="2"/>
  <c r="AL1291" i="2" s="1"/>
  <c r="AK1292" i="2"/>
  <c r="AL1292" i="2" s="1"/>
  <c r="AK1293" i="2"/>
  <c r="AL1293" i="2"/>
  <c r="AM1293" i="2" s="1" a="1"/>
  <c r="AM1293" i="2" s="1"/>
  <c r="AK1294" i="2"/>
  <c r="AL1294" i="2" s="1"/>
  <c r="AM1294" i="2" s="1" a="1"/>
  <c r="AM1294" i="2" s="1"/>
  <c r="AK1295" i="2"/>
  <c r="AL1295" i="2" s="1"/>
  <c r="AK1296" i="2"/>
  <c r="AL1296" i="2"/>
  <c r="AM1296" i="2" s="1" a="1"/>
  <c r="AM1296" i="2" s="1"/>
  <c r="AK1297" i="2"/>
  <c r="AL1297" i="2" s="1"/>
  <c r="AK1298" i="2"/>
  <c r="AM1298" i="2" s="1" a="1"/>
  <c r="AM1298" i="2" s="1"/>
  <c r="AL1298" i="2"/>
  <c r="AK1299" i="2"/>
  <c r="AL1299" i="2"/>
  <c r="AM1299" i="2" a="1"/>
  <c r="AM1299" i="2" s="1"/>
  <c r="AK1300" i="2"/>
  <c r="AL1300" i="2" s="1"/>
  <c r="AK1301" i="2"/>
  <c r="AL1301" i="2" s="1"/>
  <c r="AK1302" i="2"/>
  <c r="AL1302" i="2" s="1"/>
  <c r="AM1302" i="2" s="1" a="1"/>
  <c r="AM1302" i="2" s="1"/>
  <c r="AK1303" i="2"/>
  <c r="AL1303" i="2" s="1"/>
  <c r="AM1303" i="2" s="1" a="1"/>
  <c r="AM1303" i="2"/>
  <c r="AK1304" i="2"/>
  <c r="AL1304" i="2"/>
  <c r="AM1304" i="2" a="1"/>
  <c r="AM1304" i="2" s="1"/>
  <c r="AK1305" i="2"/>
  <c r="AL1305" i="2"/>
  <c r="AM1305" i="2" s="1" a="1"/>
  <c r="AM1305" i="2" s="1"/>
  <c r="AK1306" i="2"/>
  <c r="AL1306" i="2"/>
  <c r="AM1306" i="2" a="1"/>
  <c r="AM1306" i="2" s="1"/>
  <c r="AK1307" i="2"/>
  <c r="AL1307" i="2"/>
  <c r="AM1307" i="2" s="1" a="1"/>
  <c r="AM1307" i="2" s="1"/>
  <c r="AK1308" i="2"/>
  <c r="AL1308" i="2"/>
  <c r="AM1308" i="2" s="1" a="1"/>
  <c r="AM1308" i="2" s="1"/>
  <c r="AK1309" i="2"/>
  <c r="AL1309" i="2" s="1"/>
  <c r="AM1309" i="2" s="1" a="1"/>
  <c r="AM1309" i="2" s="1"/>
  <c r="AK1310" i="2"/>
  <c r="AM1310" i="2" s="1" a="1"/>
  <c r="AM1310" i="2" s="1"/>
  <c r="AL1310" i="2"/>
  <c r="AK1311" i="2"/>
  <c r="AL1311" i="2"/>
  <c r="AM1311" i="2" s="1" a="1"/>
  <c r="AM1311" i="2" s="1"/>
  <c r="AK1312" i="2"/>
  <c r="AL1312" i="2" s="1"/>
  <c r="AM1312" i="2" s="1" a="1"/>
  <c r="AM1312" i="2"/>
  <c r="AK1313" i="2"/>
  <c r="AL1313" i="2" s="1"/>
  <c r="AK1314" i="2"/>
  <c r="AL1314" i="2"/>
  <c r="AM1314" i="2" s="1" a="1"/>
  <c r="AM1314" i="2" s="1"/>
  <c r="AK1315" i="2"/>
  <c r="AL1315" i="2" s="1"/>
  <c r="AM1315" i="2" s="1" a="1"/>
  <c r="AM1315" i="2"/>
  <c r="AK1316" i="2"/>
  <c r="AL1316" i="2"/>
  <c r="AM1316" i="2" a="1"/>
  <c r="AM1316" i="2" s="1"/>
  <c r="AK1317" i="2"/>
  <c r="AL1317" i="2"/>
  <c r="AM1317" i="2" s="1" a="1"/>
  <c r="AM1317" i="2" s="1"/>
  <c r="AK1318" i="2"/>
  <c r="AL1318" i="2" s="1"/>
  <c r="AM1318" i="2" s="1" a="1"/>
  <c r="AM1318" i="2" s="1"/>
  <c r="AK1319" i="2"/>
  <c r="AK1320" i="2"/>
  <c r="AL1320" i="2"/>
  <c r="AM1320" i="2" s="1" a="1"/>
  <c r="AM1320" i="2" s="1"/>
  <c r="AK1321" i="2"/>
  <c r="AL1321" i="2" s="1"/>
  <c r="AM1321" i="2" s="1" a="1"/>
  <c r="AM1321" i="2" s="1"/>
  <c r="AK1322" i="2"/>
  <c r="AL1322" i="2"/>
  <c r="AM1322" i="2" a="1"/>
  <c r="AM1322" i="2" s="1"/>
  <c r="AK1323" i="2"/>
  <c r="AL1323" i="2"/>
  <c r="AM1323" i="2" s="1" a="1"/>
  <c r="AM1323" i="2" s="1"/>
  <c r="AK1324" i="2"/>
  <c r="AL1324" i="2" s="1"/>
  <c r="AM1324" i="2" s="1" a="1"/>
  <c r="AM1324" i="2" s="1"/>
  <c r="AK1325" i="2"/>
  <c r="AL1325" i="2"/>
  <c r="AM1325" i="2" s="1" a="1"/>
  <c r="AM1325" i="2" s="1"/>
  <c r="AK1326" i="2"/>
  <c r="AL1326" i="2"/>
  <c r="AM1326" i="2" s="1" a="1"/>
  <c r="AM1326" i="2" s="1"/>
  <c r="AK1327" i="2"/>
  <c r="AL1327" i="2" s="1"/>
  <c r="AM1327" i="2" s="1" a="1"/>
  <c r="AM1327" i="2" s="1"/>
  <c r="AK1328" i="2"/>
  <c r="AM1328" i="2" s="1" a="1"/>
  <c r="AM1328" i="2" s="1"/>
  <c r="AL1328" i="2"/>
  <c r="AK1329" i="2"/>
  <c r="AL1329" i="2"/>
  <c r="AM1329" i="2" s="1" a="1"/>
  <c r="AM1329" i="2" s="1"/>
  <c r="AK1330" i="2"/>
  <c r="AL1330" i="2" s="1"/>
  <c r="AM1330" i="2" s="1" a="1"/>
  <c r="AM1330" i="2"/>
  <c r="AK1331" i="2"/>
  <c r="AL1331" i="2"/>
  <c r="AK1332" i="2"/>
  <c r="AL1332" i="2"/>
  <c r="AM1332" i="2" s="1" a="1"/>
  <c r="AM1332" i="2" s="1"/>
  <c r="AK1333" i="2"/>
  <c r="AL1333" i="2"/>
  <c r="AM1333" i="2" a="1"/>
  <c r="AM1333" i="2"/>
  <c r="AK1334" i="2"/>
  <c r="AL1334" i="2" s="1"/>
  <c r="AK1335" i="2"/>
  <c r="AL1335" i="2"/>
  <c r="AM1335" i="2" s="1" a="1"/>
  <c r="AM1335" i="2" s="1"/>
  <c r="AK1336" i="2"/>
  <c r="AL1336" i="2"/>
  <c r="AM1336" i="2" a="1"/>
  <c r="AM1336" i="2"/>
  <c r="AK1337" i="2"/>
  <c r="AL1337" i="2" s="1"/>
  <c r="AK1338" i="2"/>
  <c r="AL1338" i="2"/>
  <c r="AM1338" i="2" s="1" a="1"/>
  <c r="AM1338" i="2" s="1"/>
  <c r="AK1339" i="2"/>
  <c r="AL1339" i="2"/>
  <c r="AM1339" i="2" a="1"/>
  <c r="AM1339" i="2"/>
  <c r="AK1340" i="2"/>
  <c r="AL1340" i="2" s="1"/>
  <c r="AK1341" i="2"/>
  <c r="AL1341" i="2"/>
  <c r="AM1341" i="2" s="1" a="1"/>
  <c r="AM1341" i="2" s="1"/>
  <c r="AK1342" i="2"/>
  <c r="AL1342" i="2"/>
  <c r="AM1342" i="2" a="1"/>
  <c r="AM1342" i="2"/>
  <c r="AK1343" i="2"/>
  <c r="AL1343" i="2"/>
  <c r="AM1343" i="2" a="1"/>
  <c r="AM1343" i="2" s="1"/>
  <c r="AK1344" i="2"/>
  <c r="AL1344" i="2"/>
  <c r="AM1344" i="2" s="1" a="1"/>
  <c r="AM1344" i="2" s="1"/>
  <c r="AK1345" i="2"/>
  <c r="AL1345" i="2"/>
  <c r="AM1345" i="2" a="1"/>
  <c r="AM1345" i="2"/>
  <c r="AK1346" i="2"/>
  <c r="AL1346" i="2" s="1"/>
  <c r="AK1347" i="2"/>
  <c r="AL1347" i="2"/>
  <c r="AM1347" i="2" s="1" a="1"/>
  <c r="AM1347" i="2" s="1"/>
  <c r="AK1348" i="2"/>
  <c r="AL1348" i="2"/>
  <c r="AM1348" i="2" a="1"/>
  <c r="AM1348" i="2"/>
  <c r="AK1349" i="2"/>
  <c r="AL1349" i="2"/>
  <c r="AM1349" i="2" a="1"/>
  <c r="AM1349" i="2" s="1"/>
  <c r="AK1350" i="2"/>
  <c r="AL1350" i="2"/>
  <c r="AM1350" i="2" s="1" a="1"/>
  <c r="AM1350" i="2" s="1"/>
  <c r="AK1351" i="2"/>
  <c r="AL1351" i="2"/>
  <c r="AM1351" i="2" a="1"/>
  <c r="AM1351" i="2"/>
  <c r="AK1352" i="2"/>
  <c r="AL1352" i="2"/>
  <c r="AM1352" i="2" a="1"/>
  <c r="AM1352" i="2" s="1"/>
  <c r="AK1353" i="2"/>
  <c r="AL1353" i="2"/>
  <c r="AM1353" i="2" s="1" a="1"/>
  <c r="AM1353" i="2" s="1"/>
  <c r="AK1354" i="2"/>
  <c r="AL1354" i="2"/>
  <c r="AM1354" i="2" a="1"/>
  <c r="AM1354" i="2"/>
  <c r="AK1355" i="2"/>
  <c r="AL1355" i="2" s="1"/>
  <c r="AK1356" i="2"/>
  <c r="AL1356" i="2"/>
  <c r="AM1356" i="2" s="1" a="1"/>
  <c r="AM1356" i="2" s="1"/>
  <c r="AK1357" i="2"/>
  <c r="AL1357" i="2"/>
  <c r="AM1357" i="2" a="1"/>
  <c r="AM1357" i="2"/>
  <c r="AK1358" i="2"/>
  <c r="AL1358" i="2" s="1"/>
  <c r="AM1358" i="2" a="1"/>
  <c r="AM1358" i="2" s="1"/>
  <c r="AK1359" i="2"/>
  <c r="AL1359" i="2"/>
  <c r="AM1359" i="2" s="1" a="1"/>
  <c r="AM1359" i="2" s="1"/>
  <c r="AK1360" i="2"/>
  <c r="AL1360" i="2"/>
  <c r="AM1360" i="2" a="1"/>
  <c r="AM1360" i="2"/>
  <c r="AK1361" i="2"/>
  <c r="AM1361" i="2" s="1" a="1"/>
  <c r="AM1361" i="2" s="1"/>
  <c r="AL1361" i="2"/>
  <c r="AK1362" i="2"/>
  <c r="AL1362" i="2"/>
  <c r="AM1362" i="2" s="1" a="1"/>
  <c r="AM1362" i="2" s="1"/>
  <c r="AK1363" i="2"/>
  <c r="AL1363" i="2"/>
  <c r="AM1363" i="2" a="1"/>
  <c r="AM1363" i="2"/>
  <c r="AK1364" i="2"/>
  <c r="AL1364" i="2"/>
  <c r="AM1364" i="2" a="1"/>
  <c r="AM1364" i="2" s="1"/>
  <c r="AK1365" i="2"/>
  <c r="AL1365" i="2"/>
  <c r="AM1365" i="2" s="1" a="1"/>
  <c r="AM1365" i="2" s="1"/>
  <c r="AK1366" i="2"/>
  <c r="AL1366" i="2"/>
  <c r="AM1366" i="2" a="1"/>
  <c r="AM1366" i="2"/>
  <c r="AK1367" i="2"/>
  <c r="AM1367" i="2" s="1" a="1"/>
  <c r="AM1367" i="2" s="1"/>
  <c r="AL1367" i="2"/>
  <c r="AK1368" i="2"/>
  <c r="AL1368" i="2"/>
  <c r="AM1368" i="2" s="1" a="1"/>
  <c r="AM1368" i="2" s="1"/>
  <c r="AK1369" i="2"/>
  <c r="AL1369" i="2"/>
  <c r="AM1369" i="2" a="1"/>
  <c r="AM1369" i="2"/>
  <c r="AK1370" i="2"/>
  <c r="AL1370" i="2"/>
  <c r="AM1370" i="2" s="1" a="1"/>
  <c r="AM1370" i="2" s="1"/>
  <c r="AK1371" i="2"/>
  <c r="AL1371" i="2"/>
  <c r="AM1371" i="2" s="1" a="1"/>
  <c r="AM1371" i="2" s="1"/>
  <c r="AK1372" i="2"/>
  <c r="AL1372" i="2"/>
  <c r="AM1372" i="2" a="1"/>
  <c r="AM1372" i="2"/>
  <c r="AK1373" i="2"/>
  <c r="AM1373" i="2" s="1" a="1"/>
  <c r="AM1373" i="2" s="1"/>
  <c r="AL1373" i="2"/>
  <c r="AK1374" i="2"/>
  <c r="AL1374" i="2"/>
  <c r="AM1374" i="2" s="1" a="1"/>
  <c r="AM1374" i="2" s="1"/>
  <c r="AK1375" i="2"/>
  <c r="AL1375" i="2"/>
  <c r="AM1375" i="2" a="1"/>
  <c r="AM1375" i="2"/>
  <c r="AK1376" i="2"/>
  <c r="AM1376" i="2" s="1" a="1"/>
  <c r="AM1376" i="2" s="1"/>
  <c r="AL1376" i="2"/>
  <c r="AK1377" i="2"/>
  <c r="AL1377" i="2"/>
  <c r="AM1377" i="2" s="1" a="1"/>
  <c r="AM1377" i="2" s="1"/>
  <c r="AK1378" i="2"/>
  <c r="AL1378" i="2"/>
  <c r="AM1378" i="2" s="1" a="1"/>
  <c r="AM1378" i="2" s="1"/>
  <c r="AK1379" i="2"/>
  <c r="AK1380" i="2"/>
  <c r="AL1380" i="2"/>
  <c r="AM1380" i="2" s="1" a="1"/>
  <c r="AM1380" i="2" s="1"/>
  <c r="AK1381" i="2"/>
  <c r="AL1381" i="2"/>
  <c r="AM1381" i="2" a="1"/>
  <c r="AM1381" i="2"/>
  <c r="AK1382" i="2"/>
  <c r="AL1382" i="2" s="1"/>
  <c r="AK1383" i="2"/>
  <c r="AL1383" i="2"/>
  <c r="AM1383" i="2" s="1" a="1"/>
  <c r="AM1383" i="2" s="1"/>
  <c r="AK1384" i="2"/>
  <c r="AL1384" i="2"/>
  <c r="AM1384" i="2" s="1" a="1"/>
  <c r="AM1384" i="2" s="1"/>
  <c r="AK1385" i="2"/>
  <c r="AL1385" i="2"/>
  <c r="AM1385" i="2" a="1"/>
  <c r="AM1385" i="2" s="1"/>
  <c r="AK1386" i="2"/>
  <c r="AL1386" i="2"/>
  <c r="AM1386" i="2" s="1" a="1"/>
  <c r="AM1386" i="2" s="1"/>
  <c r="AK1387" i="2"/>
  <c r="AL1387" i="2"/>
  <c r="AM1387" i="2" s="1" a="1"/>
  <c r="AM1387" i="2"/>
  <c r="AK1388" i="2"/>
  <c r="AL1388" i="2" s="1"/>
  <c r="AK1389" i="2"/>
  <c r="AL1389" i="2"/>
  <c r="AM1389" i="2" s="1" a="1"/>
  <c r="AM1389" i="2" s="1"/>
  <c r="AK1390" i="2"/>
  <c r="AL1390" i="2"/>
  <c r="AM1390" i="2" s="1" a="1"/>
  <c r="AM1390" i="2" s="1"/>
  <c r="AK1391" i="2"/>
  <c r="AL1391" i="2" s="1"/>
  <c r="AM1391" i="2" s="1" a="1"/>
  <c r="AM1391" i="2" s="1"/>
  <c r="AK1392" i="2"/>
  <c r="AL1392" i="2"/>
  <c r="AM1392" i="2" s="1" a="1"/>
  <c r="AM1392" i="2" s="1"/>
  <c r="AK1393" i="2"/>
  <c r="AL1393" i="2"/>
  <c r="AM1393" i="2" s="1" a="1"/>
  <c r="AM1393" i="2" s="1"/>
  <c r="AK1394" i="2"/>
  <c r="AK1395" i="2"/>
  <c r="AL1395" i="2"/>
  <c r="AM1395" i="2" a="1"/>
  <c r="AM1395" i="2" s="1"/>
  <c r="AK1396" i="2"/>
  <c r="AL1396" i="2"/>
  <c r="AM1396" i="2" s="1" a="1"/>
  <c r="AM1396" i="2"/>
  <c r="AK1397" i="2"/>
  <c r="AL1397" i="2" s="1"/>
  <c r="AK1398" i="2"/>
  <c r="AL1398" i="2"/>
  <c r="AM1398" i="2" s="1" a="1"/>
  <c r="AM1398" i="2" s="1"/>
  <c r="AK1399" i="2"/>
  <c r="AL1399" i="2"/>
  <c r="AM1399" i="2" s="1" a="1"/>
  <c r="AM1399" i="2" s="1"/>
  <c r="AK1400" i="2"/>
  <c r="AK1401" i="2"/>
  <c r="AL1401" i="2"/>
  <c r="AM1401" i="2" s="1" a="1"/>
  <c r="AM1401" i="2" s="1"/>
  <c r="AK1402" i="2"/>
  <c r="AL1402" i="2"/>
  <c r="AM1402" i="2" s="1" a="1"/>
  <c r="AM1402" i="2"/>
  <c r="AK1403" i="2"/>
  <c r="AK1404" i="2"/>
  <c r="AL1404" i="2"/>
  <c r="AM1404" i="2" s="1" a="1"/>
  <c r="AM1404" i="2" s="1"/>
  <c r="AK1405" i="2"/>
  <c r="AL1405" i="2"/>
  <c r="AM1405" i="2" s="1" a="1"/>
  <c r="AM1405" i="2"/>
  <c r="AK1406" i="2"/>
  <c r="AK1407" i="2"/>
  <c r="AL1407" i="2"/>
  <c r="AM1407" i="2" s="1" a="1"/>
  <c r="AM1407" i="2" s="1"/>
  <c r="AK1408" i="2"/>
  <c r="AL1408" i="2"/>
  <c r="AM1408" i="2" s="1" a="1"/>
  <c r="AM1408" i="2"/>
  <c r="AK1409" i="2"/>
  <c r="AK1410" i="2"/>
  <c r="AL1410" i="2"/>
  <c r="AM1410" i="2" s="1" a="1"/>
  <c r="AM1410" i="2" s="1"/>
  <c r="AK1411" i="2"/>
  <c r="AL1411" i="2"/>
  <c r="AM1411" i="2" s="1" a="1"/>
  <c r="AM1411" i="2"/>
  <c r="AK1412" i="2"/>
  <c r="AK1413" i="2"/>
  <c r="AL1413" i="2"/>
  <c r="AM1413" i="2" s="1" a="1"/>
  <c r="AM1413" i="2" s="1"/>
  <c r="AK1414" i="2"/>
  <c r="AL1414" i="2"/>
  <c r="AM1414" i="2" s="1" a="1"/>
  <c r="AM1414" i="2"/>
  <c r="AK1415" i="2"/>
  <c r="AL1415" i="2"/>
  <c r="AM1415" i="2" a="1"/>
  <c r="AM1415" i="2" s="1"/>
  <c r="AK1416" i="2"/>
  <c r="AL1416" i="2"/>
  <c r="AM1416" i="2" s="1" a="1"/>
  <c r="AM1416" i="2" s="1"/>
  <c r="AK1417" i="2"/>
  <c r="AL1417" i="2"/>
  <c r="AM1417" i="2" a="1"/>
  <c r="AM1417" i="2"/>
  <c r="AK1418" i="2"/>
  <c r="AL1418" i="2"/>
  <c r="AK1419" i="2"/>
  <c r="AL1419" i="2"/>
  <c r="AM1419" i="2" a="1"/>
  <c r="AM1419" i="2" s="1"/>
  <c r="AK1420" i="2"/>
  <c r="AL1420" i="2"/>
  <c r="AM1420" i="2" a="1"/>
  <c r="AM1420" i="2"/>
  <c r="AK1421" i="2"/>
  <c r="AL1421" i="2"/>
  <c r="AM1421" i="2" a="1"/>
  <c r="AM1421" i="2" s="1"/>
  <c r="AK1422" i="2"/>
  <c r="AL1422" i="2"/>
  <c r="AM1422" i="2" a="1"/>
  <c r="AM1422" i="2" s="1"/>
  <c r="AK1423" i="2"/>
  <c r="AL1423" i="2"/>
  <c r="AM1423" i="2" s="1" a="1"/>
  <c r="AM1423" i="2" s="1"/>
  <c r="AK1424" i="2"/>
  <c r="AL1424" i="2"/>
  <c r="AM1424" i="2" s="1" a="1"/>
  <c r="AM1424" i="2" s="1"/>
  <c r="AK1425" i="2"/>
  <c r="AL1425" i="2"/>
  <c r="AK1426" i="2"/>
  <c r="AL1426" i="2"/>
  <c r="AM1426" i="2" s="1" a="1"/>
  <c r="AM1426" i="2" s="1"/>
  <c r="AK1427" i="2"/>
  <c r="AK1428" i="2"/>
  <c r="AK1429" i="2"/>
  <c r="AL1429" i="2"/>
  <c r="AM1429" i="2" s="1" a="1"/>
  <c r="AM1429" i="2"/>
  <c r="AK1430" i="2"/>
  <c r="AL1430" i="2"/>
  <c r="AK1431" i="2"/>
  <c r="AL1431" i="2" s="1"/>
  <c r="AM1431" i="2" a="1"/>
  <c r="AM1431" i="2" s="1"/>
  <c r="AK1432" i="2"/>
  <c r="AL1432" i="2"/>
  <c r="AM1432" i="2" s="1" a="1"/>
  <c r="AM1432" i="2" s="1"/>
  <c r="AK1433" i="2"/>
  <c r="AL1433" i="2"/>
  <c r="AK1434" i="2"/>
  <c r="AL1434" i="2" s="1"/>
  <c r="AK1435" i="2"/>
  <c r="AL1435" i="2"/>
  <c r="AM1435" i="2" s="1" a="1"/>
  <c r="AM1435" i="2" s="1"/>
  <c r="AK1436" i="2"/>
  <c r="AL1436" i="2" s="1"/>
  <c r="AK1437" i="2"/>
  <c r="AL1437" i="2" s="1"/>
  <c r="AM1437" i="2" a="1"/>
  <c r="AM1437" i="2" s="1"/>
  <c r="AK1438" i="2"/>
  <c r="AL1438" i="2"/>
  <c r="AM1438" i="2" a="1"/>
  <c r="AM1438" i="2" s="1"/>
  <c r="AK1439" i="2"/>
  <c r="AL1439" i="2"/>
  <c r="AM1439" i="2" a="1"/>
  <c r="AM1439" i="2" s="1"/>
  <c r="AK1440" i="2"/>
  <c r="AL1440" i="2"/>
  <c r="AM1440" i="2" a="1"/>
  <c r="AM1440" i="2" s="1"/>
  <c r="AK1441" i="2"/>
  <c r="AL1441" i="2"/>
  <c r="AM1441" i="2" a="1"/>
  <c r="AM1441" i="2" s="1"/>
  <c r="AK1442" i="2"/>
  <c r="AL1442" i="2"/>
  <c r="AM1442" i="2" a="1"/>
  <c r="AM1442" i="2" s="1"/>
  <c r="AK1443" i="2"/>
  <c r="AL1443" i="2"/>
  <c r="AM1443" i="2" s="1" a="1"/>
  <c r="AM1443" i="2" s="1"/>
  <c r="AK1444" i="2"/>
  <c r="AL1444" i="2"/>
  <c r="AM1444" i="2" a="1"/>
  <c r="AM1444" i="2"/>
  <c r="AK1445" i="2"/>
  <c r="AL1445" i="2"/>
  <c r="AM1445" i="2" a="1"/>
  <c r="AM1445" i="2" s="1"/>
  <c r="AK1446" i="2"/>
  <c r="AL1446" i="2"/>
  <c r="AM1446" i="2" a="1"/>
  <c r="AM1446" i="2" s="1"/>
  <c r="AK1447" i="2"/>
  <c r="AL1447" i="2"/>
  <c r="AK1448" i="2"/>
  <c r="AK1449" i="2"/>
  <c r="AK1450" i="2"/>
  <c r="AL1450" i="2"/>
  <c r="AM1450" i="2" a="1"/>
  <c r="AM1450" i="2"/>
  <c r="AK1451" i="2"/>
  <c r="AL1451" i="2"/>
  <c r="AM1451" i="2" a="1"/>
  <c r="AM1451" i="2" s="1"/>
  <c r="AK1452" i="2"/>
  <c r="AL1452" i="2"/>
  <c r="AK1453" i="2"/>
  <c r="AL1453" i="2" s="1"/>
  <c r="AM1453" i="2" a="1"/>
  <c r="AM1453" i="2" s="1"/>
  <c r="AK1454" i="2"/>
  <c r="AK1455" i="2"/>
  <c r="AL1455" i="2"/>
  <c r="AM1455" i="2" s="1" a="1"/>
  <c r="AM1455" i="2" s="1"/>
  <c r="AK1456" i="2"/>
  <c r="AL1456" i="2" s="1"/>
  <c r="AM1456" i="2" a="1"/>
  <c r="AM1456" i="2" s="1"/>
  <c r="AK1457" i="2"/>
  <c r="AL1457" i="2" s="1"/>
  <c r="AK1458" i="2"/>
  <c r="AL1458" i="2" s="1"/>
  <c r="AK1459" i="2"/>
  <c r="AL1459" i="2"/>
  <c r="AM1459" i="2" a="1"/>
  <c r="AM1459" i="2" s="1"/>
  <c r="AK1460" i="2"/>
  <c r="AL1460" i="2"/>
  <c r="AK1461" i="2"/>
  <c r="AM1461" i="2" s="1" a="1"/>
  <c r="AM1461" i="2" s="1"/>
  <c r="AL1461" i="2"/>
  <c r="AK1462" i="2"/>
  <c r="AL1462" i="2" s="1"/>
  <c r="AM1462" i="2" s="1" a="1"/>
  <c r="AM1462" i="2" s="1"/>
  <c r="AK1463" i="2"/>
  <c r="AL1463" i="2"/>
  <c r="AK1464" i="2"/>
  <c r="AM1464" i="2" s="1" a="1"/>
  <c r="AM1464" i="2" s="1"/>
  <c r="AL1464" i="2"/>
  <c r="AK1465" i="2"/>
  <c r="AL1465" i="2" s="1"/>
  <c r="AK1466" i="2"/>
  <c r="AL1466" i="2"/>
  <c r="AK1467" i="2"/>
  <c r="AL1467" i="2"/>
  <c r="AM1467" i="2" a="1"/>
  <c r="AM1467" i="2"/>
  <c r="AK1468" i="2"/>
  <c r="AL1468" i="2"/>
  <c r="AM1468" i="2" a="1"/>
  <c r="AM1468" i="2"/>
  <c r="AK1469" i="2"/>
  <c r="AL1469" i="2"/>
  <c r="AM1469" i="2" a="1"/>
  <c r="AM1469" i="2" s="1"/>
  <c r="AK1470" i="2"/>
  <c r="AL1470" i="2" s="1"/>
  <c r="AK1471" i="2"/>
  <c r="AM1471" i="2" s="1" a="1"/>
  <c r="AM1471" i="2" s="1"/>
  <c r="AL1471" i="2"/>
  <c r="AK1472" i="2"/>
  <c r="AL1472" i="2"/>
  <c r="AM1472" i="2" a="1"/>
  <c r="AM1472" i="2" s="1"/>
  <c r="AK1473" i="2"/>
  <c r="AL1473" i="2" s="1"/>
  <c r="AK1474" i="2"/>
  <c r="AM1474" i="2" s="1" a="1"/>
  <c r="AM1474" i="2" s="1"/>
  <c r="AL1474" i="2"/>
  <c r="AK1475" i="2"/>
  <c r="AL1475" i="2"/>
  <c r="AM1475" i="2" a="1"/>
  <c r="AM1475" i="2" s="1"/>
  <c r="AK1476" i="2"/>
  <c r="AL1476" i="2" s="1"/>
  <c r="AK1477" i="2"/>
  <c r="AM1477" i="2" s="1" a="1"/>
  <c r="AM1477" i="2" s="1"/>
  <c r="AL1477" i="2"/>
  <c r="AK1478" i="2"/>
  <c r="AL1478" i="2"/>
  <c r="AM1478" i="2" a="1"/>
  <c r="AM1478" i="2" s="1"/>
  <c r="AK1479" i="2"/>
  <c r="AL1479" i="2" s="1"/>
  <c r="AK1480" i="2"/>
  <c r="AM1480" i="2" s="1" a="1"/>
  <c r="AM1480" i="2" s="1"/>
  <c r="AL1480" i="2"/>
  <c r="AK1481" i="2"/>
  <c r="AL1481" i="2"/>
  <c r="AM1481" i="2" s="1" a="1"/>
  <c r="AM1481" i="2" s="1"/>
  <c r="AK1482" i="2"/>
  <c r="AL1482" i="2" s="1"/>
  <c r="AK1483" i="2"/>
  <c r="AM1483" i="2" s="1" a="1"/>
  <c r="AM1483" i="2" s="1"/>
  <c r="AL1483" i="2"/>
  <c r="AK1484" i="2"/>
  <c r="AL1484" i="2"/>
  <c r="AM1484" i="2" a="1"/>
  <c r="AM1484" i="2" s="1"/>
  <c r="AK1485" i="2"/>
  <c r="AL1485" i="2" s="1"/>
  <c r="AK1486" i="2"/>
  <c r="AL1486" i="2"/>
  <c r="AK1487" i="2"/>
  <c r="AL1487" i="2"/>
  <c r="AM1487" i="2" s="1" a="1"/>
  <c r="AM1487" i="2" s="1"/>
  <c r="AK1488" i="2"/>
  <c r="AL1488" i="2" s="1"/>
  <c r="AK1489" i="2"/>
  <c r="AM1489" i="2" s="1" a="1"/>
  <c r="AM1489" i="2" s="1"/>
  <c r="AL1489" i="2"/>
  <c r="AK1490" i="2"/>
  <c r="AL1490" i="2"/>
  <c r="AM1490" i="2" a="1"/>
  <c r="AM1490" i="2" s="1"/>
  <c r="AK1491" i="2"/>
  <c r="AK1492" i="2"/>
  <c r="AL1492" i="2"/>
  <c r="AK1493" i="2"/>
  <c r="AK1494" i="2"/>
  <c r="AK1495" i="2"/>
  <c r="AM1495" i="2" s="1" a="1"/>
  <c r="AM1495" i="2" s="1"/>
  <c r="AL1495" i="2"/>
  <c r="AK1496" i="2"/>
  <c r="AL1496" i="2"/>
  <c r="AM1496" i="2" a="1"/>
  <c r="AM1496" i="2" s="1"/>
  <c r="AK1497" i="2"/>
  <c r="AK1498" i="2"/>
  <c r="AL1498" i="2"/>
  <c r="AK1499" i="2"/>
  <c r="AK1500" i="2"/>
  <c r="AK1501" i="2"/>
  <c r="AL1501" i="2"/>
  <c r="AK1502" i="2"/>
  <c r="AK1503" i="2"/>
  <c r="AK1504" i="2"/>
  <c r="AL1504" i="2"/>
  <c r="AK1505" i="2"/>
  <c r="AL1505" i="2"/>
  <c r="AM1505" i="2" s="1" a="1"/>
  <c r="AM1505" i="2" s="1"/>
  <c r="AK1506" i="2"/>
  <c r="AL1506" i="2" s="1"/>
  <c r="AK1507" i="2"/>
  <c r="AL1507" i="2"/>
  <c r="AK1508" i="2"/>
  <c r="AL1508" i="2" s="1"/>
  <c r="AK1509" i="2"/>
  <c r="AL1509" i="2" s="1"/>
  <c r="AM1509" i="2" s="1" a="1"/>
  <c r="AM1509" i="2" s="1"/>
  <c r="AK1510" i="2"/>
  <c r="AL1510" i="2"/>
  <c r="AK1511" i="2"/>
  <c r="AL1511" i="2" s="1"/>
  <c r="AM1511" i="2" a="1"/>
  <c r="AM1511" i="2" s="1"/>
  <c r="AK1512" i="2"/>
  <c r="AL1512" i="2" s="1"/>
  <c r="AK1513" i="2"/>
  <c r="AL1513" i="2"/>
  <c r="AK1514" i="2"/>
  <c r="AL1514" i="2"/>
  <c r="AM1514" i="2" a="1"/>
  <c r="AM1514" i="2" s="1"/>
  <c r="AK1515" i="2"/>
  <c r="AL1515" i="2" s="1"/>
  <c r="AM1515" i="2" a="1"/>
  <c r="AM1515" i="2" s="1"/>
  <c r="AK1516" i="2"/>
  <c r="AL1516" i="2"/>
  <c r="AK1517" i="2"/>
  <c r="AL1517" i="2" s="1"/>
  <c r="AM1517" i="2" s="1" a="1"/>
  <c r="AM1517" i="2" s="1"/>
  <c r="AK1518" i="2"/>
  <c r="AL1518" i="2"/>
  <c r="AM1518" i="2" a="1"/>
  <c r="AM1518" i="2" s="1"/>
  <c r="AK1519" i="2"/>
  <c r="AL1519" i="2"/>
  <c r="AK1520" i="2"/>
  <c r="AL1520" i="2" s="1"/>
  <c r="AK1521" i="2"/>
  <c r="AL1521" i="2" s="1"/>
  <c r="AK1522" i="2"/>
  <c r="AL1522" i="2"/>
  <c r="AK1523" i="2"/>
  <c r="AL1523" i="2" s="1"/>
  <c r="AK1524" i="2"/>
  <c r="AK1525" i="2"/>
  <c r="AL1525" i="2"/>
  <c r="AK1526" i="2"/>
  <c r="AL1526" i="2" s="1"/>
  <c r="AM1526" i="2" s="1" a="1"/>
  <c r="AM1526" i="2" s="1"/>
  <c r="AK1527" i="2"/>
  <c r="AL1527" i="2"/>
  <c r="AM1527" i="2" a="1"/>
  <c r="AM1527" i="2" s="1"/>
  <c r="AK1528" i="2"/>
  <c r="AL1528" i="2" s="1"/>
  <c r="AK1529" i="2"/>
  <c r="AL1529" i="2" s="1"/>
  <c r="AK1530" i="2"/>
  <c r="AK1531" i="2"/>
  <c r="AL1531" i="2" s="1"/>
  <c r="AK1532" i="2"/>
  <c r="AL1532" i="2" s="1"/>
  <c r="AK1533" i="2"/>
  <c r="AL1533" i="2" s="1"/>
  <c r="AK1534" i="2"/>
  <c r="AL1534" i="2"/>
  <c r="AK1535" i="2"/>
  <c r="AL1535" i="2"/>
  <c r="AM1535" i="2" a="1"/>
  <c r="AM1535" i="2" s="1"/>
  <c r="AK1536" i="2"/>
  <c r="AL1536" i="2"/>
  <c r="AM1536" i="2" a="1"/>
  <c r="AM1536" i="2"/>
  <c r="AK1537" i="2"/>
  <c r="AL1537" i="2"/>
  <c r="AM1537" i="2" a="1"/>
  <c r="AM1537" i="2" s="1"/>
  <c r="AK1538" i="2"/>
  <c r="AL1538" i="2"/>
  <c r="AM1538" i="2" a="1"/>
  <c r="AM1538" i="2"/>
  <c r="AK1539" i="2"/>
  <c r="AK1540" i="2"/>
  <c r="AL1540" i="2"/>
  <c r="AM1540" i="2" a="1"/>
  <c r="AM1540" i="2" s="1"/>
  <c r="AK1541" i="2"/>
  <c r="AL1541" i="2" s="1"/>
  <c r="AK1542" i="2"/>
  <c r="AL1542" i="2" s="1"/>
  <c r="AK1543" i="2"/>
  <c r="AL1543" i="2"/>
  <c r="AM1543" i="2" s="1" a="1"/>
  <c r="AM1543" i="2" s="1"/>
  <c r="AK1544" i="2"/>
  <c r="AL1544" i="2"/>
  <c r="AM1544" i="2" a="1"/>
  <c r="AM1544" i="2" s="1"/>
  <c r="AK1545" i="2"/>
  <c r="AL1545" i="2"/>
  <c r="AM1545" i="2" s="1" a="1"/>
  <c r="AM1545" i="2" s="1"/>
  <c r="AK1546" i="2"/>
  <c r="AL1546" i="2" s="1"/>
  <c r="AK1547" i="2"/>
  <c r="AL1547" i="2" s="1"/>
  <c r="AK1548" i="2"/>
  <c r="AL1548" i="2" s="1"/>
  <c r="AK1549" i="2"/>
  <c r="AL1549" i="2" s="1"/>
  <c r="AM1549" i="2" s="1" a="1"/>
  <c r="AM1549" i="2" s="1"/>
  <c r="AK1550" i="2"/>
  <c r="AL1550" i="2" s="1"/>
  <c r="AM1550" i="2" s="1" a="1"/>
  <c r="AM1550" i="2" s="1"/>
  <c r="AK1551" i="2"/>
  <c r="AM1551" i="2" s="1" a="1"/>
  <c r="AM1551" i="2" s="1"/>
  <c r="AL1551" i="2"/>
  <c r="AK1552" i="2"/>
  <c r="AL1552" i="2" s="1"/>
  <c r="AK1553" i="2"/>
  <c r="AL1553" i="2"/>
  <c r="AM1553" i="2" a="1"/>
  <c r="AM1553" i="2"/>
  <c r="AK1554" i="2"/>
  <c r="AL1554" i="2"/>
  <c r="AM1554" i="2" s="1" a="1"/>
  <c r="AM1554" i="2" s="1"/>
  <c r="AK1555" i="2"/>
  <c r="AL1555" i="2"/>
  <c r="AM1555" i="2" a="1"/>
  <c r="AM1555" i="2" s="1"/>
  <c r="AK1556" i="2"/>
  <c r="AL1556" i="2"/>
  <c r="AM1556" i="2" a="1"/>
  <c r="AM1556" i="2"/>
  <c r="AK1557" i="2"/>
  <c r="AL1557" i="2"/>
  <c r="AM1557" i="2" s="1" a="1"/>
  <c r="AM1557" i="2" s="1"/>
  <c r="AK1558" i="2"/>
  <c r="AL1558" i="2"/>
  <c r="AM1558" i="2" a="1"/>
  <c r="AM1558" i="2" s="1"/>
  <c r="AK1559" i="2"/>
  <c r="AL1559" i="2"/>
  <c r="AM1559" i="2" a="1"/>
  <c r="AM1559" i="2"/>
  <c r="AK1560" i="2"/>
  <c r="AL1560" i="2"/>
  <c r="AM1560" i="2" s="1" a="1"/>
  <c r="AM1560" i="2" s="1"/>
  <c r="AK1561" i="2"/>
  <c r="AL1561" i="2"/>
  <c r="AM1561" i="2" a="1"/>
  <c r="AM1561" i="2" s="1"/>
  <c r="AK1562" i="2"/>
  <c r="AL1562" i="2"/>
  <c r="AM1562" i="2" a="1"/>
  <c r="AM1562" i="2"/>
  <c r="AK1563" i="2"/>
  <c r="AL1563" i="2"/>
  <c r="AM1563" i="2" s="1" a="1"/>
  <c r="AM1563" i="2" s="1"/>
  <c r="AK1564" i="2"/>
  <c r="AL1564" i="2"/>
  <c r="AM1564" i="2" a="1"/>
  <c r="AM1564" i="2" s="1"/>
  <c r="AK1565" i="2"/>
  <c r="AL1565" i="2"/>
  <c r="AM1565" i="2" a="1"/>
  <c r="AM1565" i="2"/>
  <c r="AK1566" i="2"/>
  <c r="AL1566" i="2"/>
  <c r="AM1566" i="2" s="1" a="1"/>
  <c r="AM1566" i="2" s="1"/>
  <c r="AK1567" i="2"/>
  <c r="AL1567" i="2"/>
  <c r="AM1567" i="2" a="1"/>
  <c r="AM1567" i="2" s="1"/>
  <c r="AK1568" i="2"/>
  <c r="AL1568" i="2"/>
  <c r="AM1568" i="2" a="1"/>
  <c r="AM1568" i="2"/>
  <c r="AK1569" i="2"/>
  <c r="AL1569" i="2"/>
  <c r="AM1569" i="2" s="1" a="1"/>
  <c r="AM1569" i="2" s="1"/>
  <c r="AK1570" i="2"/>
  <c r="AL1570" i="2"/>
  <c r="AM1570" i="2" a="1"/>
  <c r="AM1570" i="2" s="1"/>
  <c r="AK1571" i="2"/>
  <c r="AL1571" i="2"/>
  <c r="AM1571" i="2" a="1"/>
  <c r="AM1571" i="2"/>
  <c r="AK1572" i="2"/>
  <c r="AL1572" i="2"/>
  <c r="AM1572" i="2" s="1" a="1"/>
  <c r="AM1572" i="2" s="1"/>
  <c r="AK1573" i="2"/>
  <c r="AL1573" i="2"/>
  <c r="AM1573" i="2" a="1"/>
  <c r="AM1573" i="2" s="1"/>
  <c r="AK1574" i="2"/>
  <c r="AL1574" i="2"/>
  <c r="AM1574" i="2" a="1"/>
  <c r="AM1574" i="2"/>
  <c r="AK1575" i="2"/>
  <c r="AL1575" i="2"/>
  <c r="AM1575" i="2" s="1" a="1"/>
  <c r="AM1575" i="2" s="1"/>
  <c r="AK1576" i="2"/>
  <c r="AL1576" i="2"/>
  <c r="AM1576" i="2" a="1"/>
  <c r="AM1576" i="2" s="1"/>
  <c r="AK1577" i="2"/>
  <c r="AL1577" i="2"/>
  <c r="AM1577" i="2" a="1"/>
  <c r="AM1577" i="2"/>
  <c r="AK1578" i="2"/>
  <c r="AL1578" i="2"/>
  <c r="AM1578" i="2" s="1" a="1"/>
  <c r="AM1578" i="2" s="1"/>
  <c r="AK1579" i="2"/>
  <c r="AL1579" i="2"/>
  <c r="AM1579" i="2" s="1" a="1"/>
  <c r="AM1579" i="2" s="1"/>
  <c r="AK1580" i="2"/>
  <c r="AL1580" i="2"/>
  <c r="AM1580" i="2" a="1"/>
  <c r="AM1580" i="2"/>
  <c r="AK1581" i="2"/>
  <c r="AL1581" i="2"/>
  <c r="AM1581" i="2" s="1" a="1"/>
  <c r="AM1581" i="2" s="1"/>
  <c r="AK1582" i="2"/>
  <c r="AL1582" i="2"/>
  <c r="AM1582" i="2" s="1" a="1"/>
  <c r="AM1582" i="2" s="1"/>
  <c r="AK1583" i="2"/>
  <c r="AL1583" i="2"/>
  <c r="AM1583" i="2" a="1"/>
  <c r="AM1583" i="2"/>
  <c r="AK1584" i="2"/>
  <c r="AL1584" i="2"/>
  <c r="AM1584" i="2" s="1" a="1"/>
  <c r="AM1584" i="2" s="1"/>
  <c r="AK1585" i="2"/>
  <c r="AL1585" i="2"/>
  <c r="AM1585" i="2" s="1" a="1"/>
  <c r="AM1585" i="2" s="1"/>
  <c r="AK1586" i="2"/>
  <c r="AL1586" i="2"/>
  <c r="AM1586" i="2" a="1"/>
  <c r="AM1586" i="2"/>
  <c r="AK1587" i="2"/>
  <c r="AL1587" i="2"/>
  <c r="AM1587" i="2" s="1" a="1"/>
  <c r="AM1587" i="2" s="1"/>
  <c r="AK1588" i="2"/>
  <c r="AL1588" i="2"/>
  <c r="AM1588" i="2" s="1" a="1"/>
  <c r="AM1588" i="2" s="1"/>
  <c r="R13" i="15"/>
  <c r="R12" i="15"/>
  <c r="T11" i="15"/>
  <c r="R11" i="15"/>
  <c r="R13" i="13"/>
  <c r="F8" i="12"/>
  <c r="G8" i="12" s="1"/>
  <c r="F9" i="12"/>
  <c r="G9" i="12" s="1"/>
  <c r="F10" i="12"/>
  <c r="H10" i="12" s="1"/>
  <c r="G10" i="12"/>
  <c r="F11" i="12"/>
  <c r="G11" i="12"/>
  <c r="I11" i="12" s="1"/>
  <c r="H11" i="12"/>
  <c r="F12" i="12"/>
  <c r="G12" i="12"/>
  <c r="J12" i="12" s="1"/>
  <c r="H12" i="12"/>
  <c r="F13" i="12"/>
  <c r="G13" i="12"/>
  <c r="J13" i="12" s="1"/>
  <c r="H13" i="12"/>
  <c r="F14" i="12"/>
  <c r="G14" i="12" s="1"/>
  <c r="H14" i="12"/>
  <c r="F15" i="12"/>
  <c r="G15" i="12"/>
  <c r="J15" i="12" s="1"/>
  <c r="H15" i="12"/>
  <c r="F16" i="12"/>
  <c r="G16" i="12" s="1"/>
  <c r="H16" i="12"/>
  <c r="F17" i="12"/>
  <c r="G17" i="12"/>
  <c r="J17" i="12" s="1"/>
  <c r="H17" i="12"/>
  <c r="F18" i="12"/>
  <c r="G18" i="12"/>
  <c r="J18" i="12" s="1"/>
  <c r="H18" i="12"/>
  <c r="F19" i="12"/>
  <c r="G19" i="12" s="1"/>
  <c r="H19" i="12"/>
  <c r="F20" i="12"/>
  <c r="G20" i="12"/>
  <c r="J20" i="12" s="1"/>
  <c r="H20" i="12"/>
  <c r="F21" i="12"/>
  <c r="G21" i="12" s="1"/>
  <c r="F22" i="12"/>
  <c r="H22" i="12" s="1"/>
  <c r="G22" i="12"/>
  <c r="I22" i="12" s="1"/>
  <c r="F23" i="12"/>
  <c r="G23" i="12"/>
  <c r="H23" i="12"/>
  <c r="F24" i="12"/>
  <c r="G24" i="12" s="1"/>
  <c r="F25" i="12"/>
  <c r="H25" i="12" s="1"/>
  <c r="G25" i="12"/>
  <c r="F26" i="12"/>
  <c r="G26" i="12" s="1"/>
  <c r="H26" i="12"/>
  <c r="F27" i="12"/>
  <c r="G27" i="12"/>
  <c r="K27" i="12" s="1" a="1"/>
  <c r="K27" i="12" s="1"/>
  <c r="H27" i="12"/>
  <c r="F28" i="12"/>
  <c r="G28" i="12" s="1"/>
  <c r="H28" i="12"/>
  <c r="F29" i="12"/>
  <c r="G29" i="12" s="1"/>
  <c r="F30" i="12"/>
  <c r="G30" i="12"/>
  <c r="I30" i="12" s="1"/>
  <c r="M30" i="12" s="1" a="1"/>
  <c r="M30" i="12" s="1"/>
  <c r="H30" i="12"/>
  <c r="F31" i="12"/>
  <c r="G31" i="12" s="1"/>
  <c r="H31" i="12"/>
  <c r="F32" i="12"/>
  <c r="G32" i="12"/>
  <c r="J32" i="12" s="1"/>
  <c r="H32" i="12"/>
  <c r="F33" i="12"/>
  <c r="G33" i="12" s="1"/>
  <c r="F34" i="12"/>
  <c r="H34" i="12" s="1"/>
  <c r="G34" i="12"/>
  <c r="I34" i="12" s="1"/>
  <c r="F35" i="12"/>
  <c r="G35" i="12"/>
  <c r="I35" i="12" s="1"/>
  <c r="M35" i="12" s="1" a="1"/>
  <c r="M35" i="12" s="1"/>
  <c r="H35" i="12"/>
  <c r="F36" i="12"/>
  <c r="G36" i="12" s="1"/>
  <c r="F37" i="12"/>
  <c r="H37" i="12" s="1"/>
  <c r="G37" i="12"/>
  <c r="F38" i="12"/>
  <c r="G38" i="12" s="1"/>
  <c r="H38" i="12"/>
  <c r="F39" i="12"/>
  <c r="G39" i="12"/>
  <c r="I39" i="12" s="1"/>
  <c r="H39" i="12"/>
  <c r="F40" i="12"/>
  <c r="G40" i="12" s="1"/>
  <c r="H40" i="12"/>
  <c r="F41" i="12"/>
  <c r="G41" i="12" s="1"/>
  <c r="F42" i="12"/>
  <c r="G42" i="12"/>
  <c r="H42" i="12"/>
  <c r="F43" i="12"/>
  <c r="G43" i="12" s="1"/>
  <c r="H43" i="12"/>
  <c r="F44" i="12"/>
  <c r="G44" i="12"/>
  <c r="K44" i="12" s="1" a="1"/>
  <c r="K44" i="12" s="1"/>
  <c r="H44" i="12"/>
  <c r="F45" i="12"/>
  <c r="G45" i="12" s="1"/>
  <c r="F46" i="12"/>
  <c r="H46" i="12" s="1"/>
  <c r="G46" i="12"/>
  <c r="F47" i="12"/>
  <c r="G47" i="12"/>
  <c r="H47" i="12"/>
  <c r="F48" i="12"/>
  <c r="G48" i="12" s="1"/>
  <c r="F49" i="12"/>
  <c r="H49" i="12" s="1"/>
  <c r="G49" i="12"/>
  <c r="F50" i="12"/>
  <c r="G50" i="12" s="1"/>
  <c r="H50" i="12"/>
  <c r="F51" i="12"/>
  <c r="G51" i="12"/>
  <c r="I51" i="12" s="1"/>
  <c r="H51" i="12"/>
  <c r="F52" i="12"/>
  <c r="G52" i="12" s="1"/>
  <c r="H52" i="12"/>
  <c r="F53" i="12"/>
  <c r="G53" i="12" s="1"/>
  <c r="F54" i="12"/>
  <c r="G54" i="12"/>
  <c r="I54" i="12" s="1"/>
  <c r="H54" i="12"/>
  <c r="F55" i="12"/>
  <c r="G55" i="12"/>
  <c r="J55" i="12" s="1"/>
  <c r="H55" i="12"/>
  <c r="F56" i="12"/>
  <c r="G56" i="12"/>
  <c r="K56" i="12" s="1" a="1"/>
  <c r="K56" i="12" s="1"/>
  <c r="H56" i="12"/>
  <c r="F57" i="12"/>
  <c r="G57" i="12" s="1"/>
  <c r="F58" i="12"/>
  <c r="H58" i="12" s="1"/>
  <c r="G58" i="12"/>
  <c r="I58" i="12" s="1"/>
  <c r="F59" i="12"/>
  <c r="G59" i="12"/>
  <c r="I59" i="12" s="1"/>
  <c r="M59" i="12" s="1" a="1"/>
  <c r="M59" i="12" s="1"/>
  <c r="H59" i="12"/>
  <c r="F60" i="12"/>
  <c r="G60" i="12" s="1"/>
  <c r="F61" i="12"/>
  <c r="H61" i="12" s="1"/>
  <c r="G61" i="12"/>
  <c r="K61" i="12" s="1" a="1"/>
  <c r="K61" i="12" s="1"/>
  <c r="F62" i="12"/>
  <c r="G62" i="12" s="1"/>
  <c r="H62" i="12"/>
  <c r="F63" i="12"/>
  <c r="G63" i="12"/>
  <c r="H63" i="12"/>
  <c r="F64" i="12"/>
  <c r="G64" i="12" s="1"/>
  <c r="H64" i="12"/>
  <c r="F65" i="12"/>
  <c r="G65" i="12" s="1"/>
  <c r="F66" i="12"/>
  <c r="G66" i="12"/>
  <c r="I66" i="12" s="1"/>
  <c r="H66" i="12"/>
  <c r="F67" i="12"/>
  <c r="G67" i="12"/>
  <c r="J67" i="12" s="1"/>
  <c r="H67" i="12"/>
  <c r="F68" i="12"/>
  <c r="G68" i="12"/>
  <c r="J68" i="12" s="1"/>
  <c r="H68" i="12"/>
  <c r="F69" i="12"/>
  <c r="G69" i="12" s="1"/>
  <c r="F70" i="12"/>
  <c r="H70" i="12" s="1"/>
  <c r="G70" i="12"/>
  <c r="F71" i="12"/>
  <c r="G71" i="12"/>
  <c r="H71" i="12"/>
  <c r="F72" i="12"/>
  <c r="G72" i="12" s="1"/>
  <c r="F73" i="12"/>
  <c r="H73" i="12" s="1"/>
  <c r="G73" i="12"/>
  <c r="F74" i="12"/>
  <c r="G74" i="12" s="1"/>
  <c r="H74" i="12"/>
  <c r="F75" i="12"/>
  <c r="G75" i="12"/>
  <c r="H75" i="12"/>
  <c r="I75" i="12"/>
  <c r="F76" i="12"/>
  <c r="G76" i="12" s="1"/>
  <c r="H76" i="12"/>
  <c r="F77" i="12"/>
  <c r="G77" i="12" s="1"/>
  <c r="F78" i="12"/>
  <c r="G78" i="12"/>
  <c r="I78" i="12" s="1"/>
  <c r="H78" i="12"/>
  <c r="F79" i="12"/>
  <c r="G79" i="12"/>
  <c r="J79" i="12" s="1"/>
  <c r="H79" i="12"/>
  <c r="F80" i="12"/>
  <c r="G80" i="12"/>
  <c r="J80" i="12" s="1"/>
  <c r="H80" i="12"/>
  <c r="F81" i="12"/>
  <c r="G81" i="12" s="1"/>
  <c r="F82" i="12"/>
  <c r="H82" i="12" s="1"/>
  <c r="G82" i="12"/>
  <c r="F83" i="12"/>
  <c r="G83" i="12"/>
  <c r="I83" i="12" s="1"/>
  <c r="H83" i="12"/>
  <c r="F84" i="12"/>
  <c r="G84" i="12" s="1"/>
  <c r="F85" i="12"/>
  <c r="H85" i="12" s="1"/>
  <c r="G85" i="12"/>
  <c r="K85" i="12" s="1" a="1"/>
  <c r="K85" i="12" s="1"/>
  <c r="F86" i="12"/>
  <c r="G86" i="12" s="1"/>
  <c r="H86" i="12"/>
  <c r="F87" i="12"/>
  <c r="G87" i="12"/>
  <c r="H87" i="12"/>
  <c r="F88" i="12"/>
  <c r="G88" i="12" s="1"/>
  <c r="H88" i="12"/>
  <c r="F89" i="12"/>
  <c r="G89" i="12" s="1"/>
  <c r="F90" i="12"/>
  <c r="G90" i="12"/>
  <c r="H90" i="12"/>
  <c r="F91" i="12"/>
  <c r="G91" i="12"/>
  <c r="J91" i="12" s="1"/>
  <c r="H91" i="12"/>
  <c r="F92" i="12"/>
  <c r="G92" i="12"/>
  <c r="J92" i="12" s="1"/>
  <c r="H92" i="12"/>
  <c r="F93" i="12"/>
  <c r="G93" i="12" s="1"/>
  <c r="F94" i="12"/>
  <c r="H94" i="12" s="1"/>
  <c r="G94" i="12"/>
  <c r="F95" i="12"/>
  <c r="G95" i="12"/>
  <c r="I95" i="12" s="1"/>
  <c r="H95" i="12"/>
  <c r="F96" i="12"/>
  <c r="G96" i="12" s="1"/>
  <c r="F97" i="12"/>
  <c r="H97" i="12" s="1"/>
  <c r="G97" i="12"/>
  <c r="AF54" i="25" a="1"/>
  <c r="AF54" i="25" s="1"/>
  <c r="AE54" i="25" a="1"/>
  <c r="AE54" i="25" s="1"/>
  <c r="AD54" i="25" a="1"/>
  <c r="AD54" i="25" s="1"/>
  <c r="AB54" i="25" a="1"/>
  <c r="AB54" i="25" s="1"/>
  <c r="AA54" i="25" a="1"/>
  <c r="AA54" i="25" s="1"/>
  <c r="Z54" i="25" a="1"/>
  <c r="Z54" i="25" s="1"/>
  <c r="U54" i="25" a="1"/>
  <c r="U54" i="25" s="1"/>
  <c r="T54" i="25" a="1"/>
  <c r="T54" i="25" s="1"/>
  <c r="S54" i="25" a="1"/>
  <c r="S54" i="25" s="1"/>
  <c r="Q54" i="25" a="1"/>
  <c r="Q54" i="25" s="1"/>
  <c r="P54" i="25" a="1"/>
  <c r="P54" i="25" s="1"/>
  <c r="O54" i="25" a="1"/>
  <c r="O54" i="25" s="1"/>
  <c r="AF53" i="25" a="1"/>
  <c r="AF53" i="25" s="1"/>
  <c r="AE53" i="25" a="1"/>
  <c r="AE53" i="25" s="1"/>
  <c r="AD53" i="25" a="1"/>
  <c r="AD53" i="25" s="1"/>
  <c r="AB53" i="25" a="1"/>
  <c r="AB53" i="25" s="1"/>
  <c r="AA53" i="25" a="1"/>
  <c r="AA53" i="25" s="1"/>
  <c r="Z53" i="25" a="1"/>
  <c r="Z53" i="25" s="1"/>
  <c r="U53" i="25" a="1"/>
  <c r="U53" i="25" s="1"/>
  <c r="T53" i="25" a="1"/>
  <c r="T53" i="25" s="1"/>
  <c r="S53" i="25" a="1"/>
  <c r="S53" i="25" s="1"/>
  <c r="Q53" i="25" a="1"/>
  <c r="Q53" i="25" s="1"/>
  <c r="P53" i="25" a="1"/>
  <c r="P53" i="25" s="1"/>
  <c r="O53" i="25" a="1"/>
  <c r="O53" i="25" s="1"/>
  <c r="AF52" i="25" a="1"/>
  <c r="AF52" i="25" s="1"/>
  <c r="AE52" i="25" a="1"/>
  <c r="AE52" i="25" s="1"/>
  <c r="AD52" i="25" a="1"/>
  <c r="AD52" i="25" s="1"/>
  <c r="AB52" i="25" a="1"/>
  <c r="AB52" i="25" s="1"/>
  <c r="AA52" i="25" a="1"/>
  <c r="AA52" i="25" s="1"/>
  <c r="Z52" i="25" a="1"/>
  <c r="Z52" i="25" s="1"/>
  <c r="U52" i="25" a="1"/>
  <c r="U52" i="25" s="1"/>
  <c r="T52" i="25" a="1"/>
  <c r="T52" i="25" s="1"/>
  <c r="S52" i="25" a="1"/>
  <c r="S52" i="25" s="1"/>
  <c r="Q52" i="25" a="1"/>
  <c r="Q52" i="25" s="1"/>
  <c r="P52" i="25" a="1"/>
  <c r="P52" i="25" s="1"/>
  <c r="O52" i="25" a="1"/>
  <c r="O52" i="25" s="1"/>
  <c r="AF51" i="25" a="1"/>
  <c r="AF51" i="25" s="1"/>
  <c r="AE51" i="25" a="1"/>
  <c r="AE51" i="25" s="1"/>
  <c r="AD51" i="25" a="1"/>
  <c r="AD51" i="25" s="1"/>
  <c r="AB51" i="25" a="1"/>
  <c r="AB51" i="25" s="1"/>
  <c r="AA51" i="25" a="1"/>
  <c r="AA51" i="25" s="1"/>
  <c r="Z51" i="25" a="1"/>
  <c r="Z51" i="25" s="1"/>
  <c r="U51" i="25" a="1"/>
  <c r="U51" i="25" s="1"/>
  <c r="T51" i="25" a="1"/>
  <c r="T51" i="25" s="1"/>
  <c r="S51" i="25" a="1"/>
  <c r="S51" i="25" s="1"/>
  <c r="Q51" i="25" a="1"/>
  <c r="Q51" i="25" s="1"/>
  <c r="P51" i="25" a="1"/>
  <c r="P51" i="25" s="1"/>
  <c r="O51" i="25" a="1"/>
  <c r="O51" i="25" s="1"/>
  <c r="AF50" i="25" a="1"/>
  <c r="AF50" i="25" s="1"/>
  <c r="AE50" i="25" a="1"/>
  <c r="AE50" i="25" s="1"/>
  <c r="AD50" i="25" a="1"/>
  <c r="AD50" i="25" s="1"/>
  <c r="AB50" i="25" a="1"/>
  <c r="AB50" i="25" s="1"/>
  <c r="AA50" i="25" a="1"/>
  <c r="AA50" i="25" s="1"/>
  <c r="Z50" i="25" a="1"/>
  <c r="Z50" i="25" s="1"/>
  <c r="U50" i="25" a="1"/>
  <c r="U50" i="25" s="1"/>
  <c r="T50" i="25" a="1"/>
  <c r="T50" i="25" s="1"/>
  <c r="S50" i="25" a="1"/>
  <c r="S50" i="25" s="1"/>
  <c r="Q50" i="25" a="1"/>
  <c r="Q50" i="25" s="1"/>
  <c r="P50" i="25" a="1"/>
  <c r="P50" i="25" s="1"/>
  <c r="O50" i="25" a="1"/>
  <c r="O50" i="25" s="1"/>
  <c r="AF49" i="25" a="1"/>
  <c r="AF49" i="25" s="1"/>
  <c r="AE49" i="25" a="1"/>
  <c r="AE49" i="25" s="1"/>
  <c r="AD49" i="25" a="1"/>
  <c r="AD49" i="25" s="1"/>
  <c r="AB49" i="25" a="1"/>
  <c r="AB49" i="25" s="1"/>
  <c r="AA49" i="25" a="1"/>
  <c r="AA49" i="25" s="1"/>
  <c r="Z49" i="25" a="1"/>
  <c r="Z49" i="25" s="1"/>
  <c r="U49" i="25" a="1"/>
  <c r="U49" i="25" s="1"/>
  <c r="T49" i="25" a="1"/>
  <c r="T49" i="25" s="1"/>
  <c r="S49" i="25" a="1"/>
  <c r="S49" i="25" s="1"/>
  <c r="Q49" i="25" a="1"/>
  <c r="Q49" i="25" s="1"/>
  <c r="P49" i="25" a="1"/>
  <c r="P49" i="25" s="1"/>
  <c r="O49" i="25" a="1"/>
  <c r="O49" i="25" s="1"/>
  <c r="AF48" i="25" a="1"/>
  <c r="AF48" i="25" s="1"/>
  <c r="AE48" i="25" a="1"/>
  <c r="AE48" i="25" s="1"/>
  <c r="AD48" i="25" a="1"/>
  <c r="AD48" i="25" s="1"/>
  <c r="AB48" i="25" a="1"/>
  <c r="AB48" i="25" s="1"/>
  <c r="AA48" i="25" a="1"/>
  <c r="AA48" i="25" s="1"/>
  <c r="Z48" i="25" a="1"/>
  <c r="Z48" i="25" s="1"/>
  <c r="U48" i="25" a="1"/>
  <c r="U48" i="25" s="1"/>
  <c r="T48" i="25" a="1"/>
  <c r="T48" i="25" s="1"/>
  <c r="S48" i="25" a="1"/>
  <c r="S48" i="25" s="1"/>
  <c r="Q48" i="25" a="1"/>
  <c r="Q48" i="25" s="1"/>
  <c r="P48" i="25" a="1"/>
  <c r="P48" i="25" s="1"/>
  <c r="O48" i="25" a="1"/>
  <c r="O48" i="25" s="1"/>
  <c r="AF47" i="25" a="1"/>
  <c r="AF47" i="25" s="1"/>
  <c r="AE47" i="25" a="1"/>
  <c r="AE47" i="25" s="1"/>
  <c r="AD47" i="25" a="1"/>
  <c r="AD47" i="25" s="1"/>
  <c r="AB47" i="25" a="1"/>
  <c r="AB47" i="25" s="1"/>
  <c r="AA47" i="25" a="1"/>
  <c r="AA47" i="25" s="1"/>
  <c r="Z47" i="25" a="1"/>
  <c r="Z47" i="25" s="1"/>
  <c r="U47" i="25" a="1"/>
  <c r="U47" i="25" s="1"/>
  <c r="T47" i="25" a="1"/>
  <c r="T47" i="25" s="1"/>
  <c r="S47" i="25" a="1"/>
  <c r="S47" i="25" s="1"/>
  <c r="Q47" i="25" a="1"/>
  <c r="Q47" i="25" s="1"/>
  <c r="P47" i="25" a="1"/>
  <c r="P47" i="25" s="1"/>
  <c r="O47" i="25" a="1"/>
  <c r="O47" i="25" s="1"/>
  <c r="AF46" i="25" a="1"/>
  <c r="AF46" i="25" s="1"/>
  <c r="AE46" i="25" a="1"/>
  <c r="AE46" i="25" s="1"/>
  <c r="AD46" i="25" a="1"/>
  <c r="AD46" i="25" s="1"/>
  <c r="AC46" i="25" a="1"/>
  <c r="AC46" i="25" s="1"/>
  <c r="AB46" i="25" a="1"/>
  <c r="AB46" i="25" s="1"/>
  <c r="AA46" i="25" a="1"/>
  <c r="AA46" i="25" s="1"/>
  <c r="Z46" i="25" a="1"/>
  <c r="Z46" i="25" s="1"/>
  <c r="U46" i="25" a="1"/>
  <c r="U46" i="25" s="1"/>
  <c r="T46" i="25" a="1"/>
  <c r="T46" i="25" s="1"/>
  <c r="S46" i="25" a="1"/>
  <c r="S46" i="25" s="1"/>
  <c r="Q46" i="25" a="1"/>
  <c r="Q46" i="25" s="1"/>
  <c r="P46" i="25" a="1"/>
  <c r="P46" i="25" s="1"/>
  <c r="O46" i="25" a="1"/>
  <c r="O46" i="25" s="1"/>
  <c r="AF45" i="25" a="1"/>
  <c r="AF45" i="25" s="1"/>
  <c r="AE45" i="25" a="1"/>
  <c r="AE45" i="25" s="1"/>
  <c r="AD45" i="25" a="1"/>
  <c r="AD45" i="25" s="1"/>
  <c r="AB45" i="25" a="1"/>
  <c r="AB45" i="25" s="1"/>
  <c r="AA45" i="25" a="1"/>
  <c r="AA45" i="25" s="1"/>
  <c r="Z45" i="25" a="1"/>
  <c r="Z45" i="25" s="1"/>
  <c r="U45" i="25" a="1"/>
  <c r="U45" i="25" s="1"/>
  <c r="T45" i="25" a="1"/>
  <c r="T45" i="25" s="1"/>
  <c r="S45" i="25" a="1"/>
  <c r="S45" i="25" s="1"/>
  <c r="Q45" i="25" a="1"/>
  <c r="Q45" i="25" s="1"/>
  <c r="P45" i="25" a="1"/>
  <c r="P45" i="25" s="1"/>
  <c r="O45" i="25" a="1"/>
  <c r="O45" i="25" s="1"/>
  <c r="AF44" i="25" a="1"/>
  <c r="AF44" i="25" s="1"/>
  <c r="AE44" i="25" a="1"/>
  <c r="AE44" i="25" s="1"/>
  <c r="AD44" i="25" a="1"/>
  <c r="AD44" i="25" s="1"/>
  <c r="AB44" i="25" a="1"/>
  <c r="AB44" i="25" s="1"/>
  <c r="AA44" i="25" a="1"/>
  <c r="AA44" i="25" s="1"/>
  <c r="Z44" i="25" a="1"/>
  <c r="Z44" i="25" s="1"/>
  <c r="U44" i="25" a="1"/>
  <c r="U44" i="25" s="1"/>
  <c r="T44" i="25" a="1"/>
  <c r="T44" i="25" s="1"/>
  <c r="S44" i="25" a="1"/>
  <c r="S44" i="25" s="1"/>
  <c r="Q44" i="25" a="1"/>
  <c r="Q44" i="25" s="1"/>
  <c r="P44" i="25" a="1"/>
  <c r="P44" i="25" s="1"/>
  <c r="O44" i="25" a="1"/>
  <c r="O44" i="25" s="1"/>
  <c r="AG43" i="25" a="1"/>
  <c r="AG43" i="25" s="1"/>
  <c r="AF43" i="25" a="1"/>
  <c r="AF43" i="25" s="1"/>
  <c r="AE43" i="25" a="1"/>
  <c r="AE43" i="25" s="1"/>
  <c r="AD43" i="25" a="1"/>
  <c r="AD43" i="25" s="1"/>
  <c r="AB43" i="25" a="1"/>
  <c r="AB43" i="25" s="1"/>
  <c r="AA43" i="25" a="1"/>
  <c r="AA43" i="25" s="1"/>
  <c r="Z43" i="25" a="1"/>
  <c r="Z43" i="25" s="1"/>
  <c r="U43" i="25" a="1"/>
  <c r="U43" i="25" s="1"/>
  <c r="T43" i="25" a="1"/>
  <c r="T43" i="25" s="1"/>
  <c r="S43" i="25" a="1"/>
  <c r="S43" i="25" s="1"/>
  <c r="Q43" i="25" a="1"/>
  <c r="Q43" i="25" s="1"/>
  <c r="P43" i="25" a="1"/>
  <c r="P43" i="25" s="1"/>
  <c r="O43" i="25" a="1"/>
  <c r="O43" i="25" s="1"/>
  <c r="AF42" i="25" a="1"/>
  <c r="AF42" i="25" s="1"/>
  <c r="AE42" i="25" a="1"/>
  <c r="AE42" i="25" s="1"/>
  <c r="AD42" i="25" a="1"/>
  <c r="AD42" i="25" s="1"/>
  <c r="AC42" i="25" a="1"/>
  <c r="AC42" i="25" s="1"/>
  <c r="AB42" i="25" a="1"/>
  <c r="AB42" i="25" s="1"/>
  <c r="AA42" i="25" a="1"/>
  <c r="AA42" i="25" s="1"/>
  <c r="Z42" i="25" a="1"/>
  <c r="Z42" i="25" s="1"/>
  <c r="U42" i="25" a="1"/>
  <c r="U42" i="25" s="1"/>
  <c r="T42" i="25" a="1"/>
  <c r="T42" i="25" s="1"/>
  <c r="S42" i="25" a="1"/>
  <c r="S42" i="25" s="1"/>
  <c r="Q42" i="25" a="1"/>
  <c r="Q42" i="25" s="1"/>
  <c r="P42" i="25" a="1"/>
  <c r="P42" i="25" s="1"/>
  <c r="O42" i="25" a="1"/>
  <c r="O42" i="25" s="1"/>
  <c r="AF41" i="25" a="1"/>
  <c r="AF41" i="25" s="1"/>
  <c r="AE41" i="25" a="1"/>
  <c r="AE41" i="25" s="1"/>
  <c r="AD41" i="25" a="1"/>
  <c r="AD41" i="25" s="1"/>
  <c r="AB41" i="25" a="1"/>
  <c r="AB41" i="25" s="1"/>
  <c r="AA41" i="25" a="1"/>
  <c r="AA41" i="25" s="1"/>
  <c r="Z41" i="25" a="1"/>
  <c r="Z41" i="25" s="1"/>
  <c r="U41" i="25" a="1"/>
  <c r="U41" i="25" s="1"/>
  <c r="T41" i="25" a="1"/>
  <c r="T41" i="25" s="1"/>
  <c r="S41" i="25" a="1"/>
  <c r="S41" i="25" s="1"/>
  <c r="Q41" i="25" a="1"/>
  <c r="Q41" i="25" s="1"/>
  <c r="P41" i="25" a="1"/>
  <c r="P41" i="25" s="1"/>
  <c r="O41" i="25" a="1"/>
  <c r="O41" i="25" s="1"/>
  <c r="AF40" i="25" a="1"/>
  <c r="AF40" i="25" s="1"/>
  <c r="AE40" i="25" a="1"/>
  <c r="AE40" i="25" s="1"/>
  <c r="AD40" i="25" a="1"/>
  <c r="AD40" i="25" s="1"/>
  <c r="AB40" i="25" a="1"/>
  <c r="AB40" i="25" s="1"/>
  <c r="AA40" i="25" a="1"/>
  <c r="AA40" i="25" s="1"/>
  <c r="Z40" i="25" a="1"/>
  <c r="Z40" i="25" s="1"/>
  <c r="U40" i="25" a="1"/>
  <c r="U40" i="25" s="1"/>
  <c r="T40" i="25" a="1"/>
  <c r="T40" i="25" s="1"/>
  <c r="S40" i="25" a="1"/>
  <c r="S40" i="25" s="1"/>
  <c r="Q40" i="25" a="1"/>
  <c r="Q40" i="25" s="1"/>
  <c r="P40" i="25" a="1"/>
  <c r="P40" i="25" s="1"/>
  <c r="O40" i="25" a="1"/>
  <c r="O40" i="25" s="1"/>
  <c r="AF39" i="25" a="1"/>
  <c r="AF39" i="25" s="1"/>
  <c r="AE39" i="25" a="1"/>
  <c r="AE39" i="25" s="1"/>
  <c r="AD39" i="25" a="1"/>
  <c r="AD39" i="25" s="1"/>
  <c r="AB39" i="25" a="1"/>
  <c r="AB39" i="25" s="1"/>
  <c r="AA39" i="25" a="1"/>
  <c r="AA39" i="25" s="1"/>
  <c r="Z39" i="25" a="1"/>
  <c r="Z39" i="25" s="1"/>
  <c r="U39" i="25" a="1"/>
  <c r="U39" i="25" s="1"/>
  <c r="T39" i="25" a="1"/>
  <c r="T39" i="25" s="1"/>
  <c r="S39" i="25" a="1"/>
  <c r="S39" i="25" s="1"/>
  <c r="Q39" i="25" a="1"/>
  <c r="Q39" i="25" s="1"/>
  <c r="P39" i="25" a="1"/>
  <c r="P39" i="25" s="1"/>
  <c r="O39" i="25" a="1"/>
  <c r="O39" i="25" s="1"/>
  <c r="AF38" i="25" a="1"/>
  <c r="AF38" i="25" s="1"/>
  <c r="AE38" i="25" a="1"/>
  <c r="AE38" i="25" s="1"/>
  <c r="AD38" i="25" a="1"/>
  <c r="AD38" i="25" s="1"/>
  <c r="AB38" i="25" a="1"/>
  <c r="AB38" i="25" s="1"/>
  <c r="AA38" i="25" a="1"/>
  <c r="AA38" i="25" s="1"/>
  <c r="Z38" i="25" a="1"/>
  <c r="Z38" i="25" s="1"/>
  <c r="U38" i="25" a="1"/>
  <c r="U38" i="25" s="1"/>
  <c r="T38" i="25" a="1"/>
  <c r="T38" i="25" s="1"/>
  <c r="S38" i="25" a="1"/>
  <c r="S38" i="25" s="1"/>
  <c r="Q38" i="25" a="1"/>
  <c r="Q38" i="25" s="1"/>
  <c r="P38" i="25" a="1"/>
  <c r="P38" i="25" s="1"/>
  <c r="O38" i="25" a="1"/>
  <c r="O38" i="25" s="1"/>
  <c r="AG37" i="25" a="1"/>
  <c r="AG37" i="25" s="1"/>
  <c r="AF37" i="25" a="1"/>
  <c r="AF37" i="25" s="1"/>
  <c r="AE37" i="25" a="1"/>
  <c r="AE37" i="25" s="1"/>
  <c r="AD37" i="25" a="1"/>
  <c r="AD37" i="25" s="1"/>
  <c r="AB37" i="25" a="1"/>
  <c r="AB37" i="25" s="1"/>
  <c r="AA37" i="25" a="1"/>
  <c r="AA37" i="25" s="1"/>
  <c r="Z37" i="25" a="1"/>
  <c r="Z37" i="25" s="1"/>
  <c r="U37" i="25" a="1"/>
  <c r="U37" i="25" s="1"/>
  <c r="T37" i="25" a="1"/>
  <c r="T37" i="25" s="1"/>
  <c r="S37" i="25" a="1"/>
  <c r="S37" i="25" s="1"/>
  <c r="Q37" i="25" a="1"/>
  <c r="Q37" i="25" s="1"/>
  <c r="P37" i="25" a="1"/>
  <c r="P37" i="25" s="1"/>
  <c r="O37" i="25" a="1"/>
  <c r="O37" i="25" s="1"/>
  <c r="AF36" i="25" a="1"/>
  <c r="AF36" i="25" s="1"/>
  <c r="AE36" i="25" a="1"/>
  <c r="AE36" i="25" s="1"/>
  <c r="AD36" i="25" a="1"/>
  <c r="AD36" i="25" s="1"/>
  <c r="AB36" i="25" a="1"/>
  <c r="AB36" i="25" s="1"/>
  <c r="AA36" i="25" a="1"/>
  <c r="AA36" i="25" s="1"/>
  <c r="Z36" i="25" a="1"/>
  <c r="Z36" i="25" s="1"/>
  <c r="U36" i="25" a="1"/>
  <c r="U36" i="25" s="1"/>
  <c r="T36" i="25" a="1"/>
  <c r="T36" i="25" s="1"/>
  <c r="S36" i="25" a="1"/>
  <c r="S36" i="25" s="1"/>
  <c r="Q36" i="25" a="1"/>
  <c r="Q36" i="25" s="1"/>
  <c r="P36" i="25" a="1"/>
  <c r="P36" i="25" s="1"/>
  <c r="O36" i="25" a="1"/>
  <c r="O36" i="25" s="1"/>
  <c r="AF35" i="25" a="1"/>
  <c r="AF35" i="25" s="1"/>
  <c r="AE35" i="25" a="1"/>
  <c r="AE35" i="25" s="1"/>
  <c r="AD35" i="25" a="1"/>
  <c r="AD35" i="25" s="1"/>
  <c r="AB35" i="25" a="1"/>
  <c r="AB35" i="25" s="1"/>
  <c r="AA35" i="25" a="1"/>
  <c r="AA35" i="25" s="1"/>
  <c r="Z35" i="25" a="1"/>
  <c r="Z35" i="25" s="1"/>
  <c r="U35" i="25" a="1"/>
  <c r="U35" i="25" s="1"/>
  <c r="T35" i="25" a="1"/>
  <c r="T35" i="25" s="1"/>
  <c r="S35" i="25" a="1"/>
  <c r="S35" i="25" s="1"/>
  <c r="Q35" i="25" a="1"/>
  <c r="Q35" i="25" s="1"/>
  <c r="P35" i="25" a="1"/>
  <c r="P35" i="25" s="1"/>
  <c r="O35" i="25" a="1"/>
  <c r="O35" i="25" s="1"/>
  <c r="AF34" i="25" a="1"/>
  <c r="AF34" i="25" s="1"/>
  <c r="AE34" i="25" a="1"/>
  <c r="AE34" i="25" s="1"/>
  <c r="AD34" i="25" a="1"/>
  <c r="AD34" i="25" s="1"/>
  <c r="AB34" i="25" a="1"/>
  <c r="AB34" i="25" s="1"/>
  <c r="AA34" i="25" a="1"/>
  <c r="AA34" i="25" s="1"/>
  <c r="Z34" i="25" a="1"/>
  <c r="Z34" i="25" s="1"/>
  <c r="U34" i="25" a="1"/>
  <c r="U34" i="25" s="1"/>
  <c r="T34" i="25" a="1"/>
  <c r="T34" i="25" s="1"/>
  <c r="S34" i="25" a="1"/>
  <c r="S34" i="25" s="1"/>
  <c r="Q34" i="25" a="1"/>
  <c r="Q34" i="25" s="1"/>
  <c r="P34" i="25" a="1"/>
  <c r="P34" i="25" s="1"/>
  <c r="O34" i="25" a="1"/>
  <c r="O34" i="25" s="1"/>
  <c r="AF33" i="25" a="1"/>
  <c r="AF33" i="25" s="1"/>
  <c r="AE33" i="25" a="1"/>
  <c r="AE33" i="25" s="1"/>
  <c r="AD33" i="25" a="1"/>
  <c r="AD33" i="25" s="1"/>
  <c r="AB33" i="25" a="1"/>
  <c r="AB33" i="25" s="1"/>
  <c r="AA33" i="25" a="1"/>
  <c r="AA33" i="25" s="1"/>
  <c r="Z33" i="25" a="1"/>
  <c r="Z33" i="25" s="1"/>
  <c r="U33" i="25" a="1"/>
  <c r="U33" i="25" s="1"/>
  <c r="T33" i="25" a="1"/>
  <c r="T33" i="25" s="1"/>
  <c r="S33" i="25" a="1"/>
  <c r="S33" i="25" s="1"/>
  <c r="Q33" i="25" a="1"/>
  <c r="Q33" i="25" s="1"/>
  <c r="P33" i="25" a="1"/>
  <c r="P33" i="25" s="1"/>
  <c r="O33" i="25" a="1"/>
  <c r="O33" i="25" s="1"/>
  <c r="AG32" i="25" a="1"/>
  <c r="AG32" i="25" s="1"/>
  <c r="AF32" i="25" a="1"/>
  <c r="AF32" i="25" s="1"/>
  <c r="AE32" i="25" a="1"/>
  <c r="AE32" i="25" s="1"/>
  <c r="AD32" i="25" a="1"/>
  <c r="AD32" i="25" s="1"/>
  <c r="AB32" i="25" a="1"/>
  <c r="AB32" i="25" s="1"/>
  <c r="AA32" i="25" a="1"/>
  <c r="AA32" i="25" s="1"/>
  <c r="Z32" i="25" a="1"/>
  <c r="Z32" i="25" s="1"/>
  <c r="U32" i="25" a="1"/>
  <c r="U32" i="25" s="1"/>
  <c r="T32" i="25" a="1"/>
  <c r="T32" i="25" s="1"/>
  <c r="S32" i="25" a="1"/>
  <c r="S32" i="25" s="1"/>
  <c r="Q32" i="25" a="1"/>
  <c r="Q32" i="25" s="1"/>
  <c r="P32" i="25" a="1"/>
  <c r="P32" i="25" s="1"/>
  <c r="O32" i="25" a="1"/>
  <c r="O32" i="25" s="1"/>
  <c r="AF31" i="25" a="1"/>
  <c r="AF31" i="25" s="1"/>
  <c r="AE31" i="25" a="1"/>
  <c r="AE31" i="25" s="1"/>
  <c r="AD31" i="25" a="1"/>
  <c r="AD31" i="25" s="1"/>
  <c r="AC31" i="25" a="1"/>
  <c r="AC31" i="25" s="1"/>
  <c r="AB31" i="25" a="1"/>
  <c r="AB31" i="25" s="1"/>
  <c r="AA31" i="25" a="1"/>
  <c r="AA31" i="25" s="1"/>
  <c r="Z31" i="25" a="1"/>
  <c r="Z31" i="25" s="1"/>
  <c r="U31" i="25" a="1"/>
  <c r="U31" i="25" s="1"/>
  <c r="T31" i="25" a="1"/>
  <c r="T31" i="25" s="1"/>
  <c r="S31" i="25" a="1"/>
  <c r="S31" i="25" s="1"/>
  <c r="Q31" i="25" a="1"/>
  <c r="Q31" i="25" s="1"/>
  <c r="P31" i="25" a="1"/>
  <c r="P31" i="25" s="1"/>
  <c r="O31" i="25" a="1"/>
  <c r="O31" i="25" s="1"/>
  <c r="AF30" i="25" a="1"/>
  <c r="AF30" i="25" s="1"/>
  <c r="AE30" i="25" a="1"/>
  <c r="AE30" i="25" s="1"/>
  <c r="AD30" i="25" a="1"/>
  <c r="AD30" i="25" s="1"/>
  <c r="AB30" i="25" a="1"/>
  <c r="AB30" i="25" s="1"/>
  <c r="AA30" i="25" a="1"/>
  <c r="AA30" i="25" s="1"/>
  <c r="Z30" i="25" a="1"/>
  <c r="Z30" i="25" s="1"/>
  <c r="V30" i="25" a="1"/>
  <c r="V30" i="25" s="1"/>
  <c r="U30" i="25" a="1"/>
  <c r="U30" i="25" s="1"/>
  <c r="T30" i="25" a="1"/>
  <c r="T30" i="25" s="1"/>
  <c r="S30" i="25" a="1"/>
  <c r="S30" i="25" s="1"/>
  <c r="Q30" i="25" a="1"/>
  <c r="Q30" i="25" s="1"/>
  <c r="P30" i="25" a="1"/>
  <c r="P30" i="25" s="1"/>
  <c r="O30" i="25" a="1"/>
  <c r="O30" i="25" s="1"/>
  <c r="AF29" i="25" a="1"/>
  <c r="AF29" i="25" s="1"/>
  <c r="AE29" i="25" a="1"/>
  <c r="AE29" i="25" s="1"/>
  <c r="AD29" i="25" a="1"/>
  <c r="AD29" i="25" s="1"/>
  <c r="AC29" i="25" a="1"/>
  <c r="AC29" i="25" s="1"/>
  <c r="AB29" i="25" a="1"/>
  <c r="AB29" i="25" s="1"/>
  <c r="AA29" i="25" a="1"/>
  <c r="AA29" i="25" s="1"/>
  <c r="Z29" i="25" a="1"/>
  <c r="Z29" i="25" s="1"/>
  <c r="U29" i="25" a="1"/>
  <c r="U29" i="25" s="1"/>
  <c r="T29" i="25" a="1"/>
  <c r="T29" i="25" s="1"/>
  <c r="S29" i="25" a="1"/>
  <c r="S29" i="25" s="1"/>
  <c r="R29" i="25" a="1"/>
  <c r="R29" i="25" s="1"/>
  <c r="Q29" i="25" a="1"/>
  <c r="Q29" i="25" s="1"/>
  <c r="P29" i="25" a="1"/>
  <c r="P29" i="25" s="1"/>
  <c r="O29" i="25" a="1"/>
  <c r="O29" i="25" s="1"/>
  <c r="AF28" i="25" a="1"/>
  <c r="AF28" i="25" s="1"/>
  <c r="AE28" i="25" a="1"/>
  <c r="AE28" i="25" s="1"/>
  <c r="AD28" i="25" a="1"/>
  <c r="AD28" i="25" s="1"/>
  <c r="AC28" i="25" a="1"/>
  <c r="AC28" i="25" s="1"/>
  <c r="AB28" i="25" a="1"/>
  <c r="AB28" i="25" s="1"/>
  <c r="AA28" i="25" a="1"/>
  <c r="AA28" i="25" s="1"/>
  <c r="Z28" i="25" a="1"/>
  <c r="Z28" i="25" s="1"/>
  <c r="U28" i="25" a="1"/>
  <c r="U28" i="25" s="1"/>
  <c r="T28" i="25" a="1"/>
  <c r="T28" i="25" s="1"/>
  <c r="S28" i="25" a="1"/>
  <c r="S28" i="25" s="1"/>
  <c r="Q28" i="25" a="1"/>
  <c r="Q28" i="25" s="1"/>
  <c r="P28" i="25" a="1"/>
  <c r="P28" i="25" s="1"/>
  <c r="O28" i="25" a="1"/>
  <c r="O28" i="25" s="1"/>
  <c r="AG27" i="25" a="1"/>
  <c r="AG27" i="25" s="1"/>
  <c r="AF27" i="25" a="1"/>
  <c r="AF27" i="25" s="1"/>
  <c r="AE27" i="25" a="1"/>
  <c r="AE27" i="25" s="1"/>
  <c r="AD27" i="25" a="1"/>
  <c r="AD27" i="25" s="1"/>
  <c r="AB27" i="25" a="1"/>
  <c r="AB27" i="25" s="1"/>
  <c r="AA27" i="25" a="1"/>
  <c r="AA27" i="25" s="1"/>
  <c r="Z27" i="25" a="1"/>
  <c r="Z27" i="25" s="1"/>
  <c r="U27" i="25" a="1"/>
  <c r="U27" i="25" s="1"/>
  <c r="T27" i="25" a="1"/>
  <c r="T27" i="25" s="1"/>
  <c r="S27" i="25" a="1"/>
  <c r="S27" i="25" s="1"/>
  <c r="Q27" i="25" a="1"/>
  <c r="Q27" i="25" s="1"/>
  <c r="P27" i="25" a="1"/>
  <c r="P27" i="25" s="1"/>
  <c r="O27" i="25" a="1"/>
  <c r="O27" i="25" s="1"/>
  <c r="AF26" i="25" a="1"/>
  <c r="AF26" i="25" s="1"/>
  <c r="AE26" i="25" a="1"/>
  <c r="AE26" i="25" s="1"/>
  <c r="AD26" i="25" a="1"/>
  <c r="AD26" i="25" s="1"/>
  <c r="AB26" i="25" a="1"/>
  <c r="AB26" i="25" s="1"/>
  <c r="AA26" i="25" a="1"/>
  <c r="AA26" i="25" s="1"/>
  <c r="Z26" i="25" a="1"/>
  <c r="Z26" i="25" s="1"/>
  <c r="U26" i="25" a="1"/>
  <c r="U26" i="25" s="1"/>
  <c r="T26" i="25" a="1"/>
  <c r="T26" i="25" s="1"/>
  <c r="S26" i="25" a="1"/>
  <c r="S26" i="25" s="1"/>
  <c r="R26" i="25" a="1"/>
  <c r="R26" i="25" s="1"/>
  <c r="Q26" i="25" a="1"/>
  <c r="Q26" i="25" s="1"/>
  <c r="P26" i="25" a="1"/>
  <c r="P26" i="25" s="1"/>
  <c r="O26" i="25" a="1"/>
  <c r="O26" i="25" s="1"/>
  <c r="AF25" i="25" a="1"/>
  <c r="AF25" i="25" s="1"/>
  <c r="AE25" i="25" a="1"/>
  <c r="AE25" i="25" s="1"/>
  <c r="AD25" i="25" a="1"/>
  <c r="AD25" i="25" s="1"/>
  <c r="AC25" i="25" a="1"/>
  <c r="AC25" i="25" s="1"/>
  <c r="AB25" i="25" a="1"/>
  <c r="AB25" i="25" s="1"/>
  <c r="AA25" i="25" a="1"/>
  <c r="AA25" i="25" s="1"/>
  <c r="Z25" i="25" a="1"/>
  <c r="Z25" i="25" s="1"/>
  <c r="U25" i="25" a="1"/>
  <c r="U25" i="25" s="1"/>
  <c r="T25" i="25" a="1"/>
  <c r="T25" i="25" s="1"/>
  <c r="S25" i="25" a="1"/>
  <c r="S25" i="25" s="1"/>
  <c r="Q25" i="25" a="1"/>
  <c r="Q25" i="25" s="1"/>
  <c r="P25" i="25" a="1"/>
  <c r="P25" i="25" s="1"/>
  <c r="O25" i="25" a="1"/>
  <c r="O25" i="25" s="1"/>
  <c r="AF24" i="25" a="1"/>
  <c r="AF24" i="25" s="1"/>
  <c r="AE24" i="25" a="1"/>
  <c r="AE24" i="25" s="1"/>
  <c r="AD24" i="25" a="1"/>
  <c r="AD24" i="25" s="1"/>
  <c r="AB24" i="25" a="1"/>
  <c r="AB24" i="25" s="1"/>
  <c r="AA24" i="25" a="1"/>
  <c r="AA24" i="25" s="1"/>
  <c r="Z24" i="25" a="1"/>
  <c r="Z24" i="25" s="1"/>
  <c r="V24" i="25" a="1"/>
  <c r="V24" i="25" s="1"/>
  <c r="U24" i="25" a="1"/>
  <c r="U24" i="25" s="1"/>
  <c r="T24" i="25" a="1"/>
  <c r="T24" i="25" s="1"/>
  <c r="S24" i="25" a="1"/>
  <c r="S24" i="25" s="1"/>
  <c r="Q24" i="25" a="1"/>
  <c r="Q24" i="25" s="1"/>
  <c r="P24" i="25" a="1"/>
  <c r="P24" i="25" s="1"/>
  <c r="O24" i="25" a="1"/>
  <c r="O24" i="25" s="1"/>
  <c r="AG23" i="25" a="1"/>
  <c r="AG23" i="25" s="1"/>
  <c r="AF23" i="25" a="1"/>
  <c r="AF23" i="25" s="1"/>
  <c r="AE23" i="25" a="1"/>
  <c r="AE23" i="25" s="1"/>
  <c r="AD23" i="25" a="1"/>
  <c r="AD23" i="25" s="1"/>
  <c r="AB23" i="25" a="1"/>
  <c r="AB23" i="25" s="1"/>
  <c r="AA23" i="25" a="1"/>
  <c r="AA23" i="25" s="1"/>
  <c r="Z23" i="25" a="1"/>
  <c r="Z23" i="25" s="1"/>
  <c r="U23" i="25" a="1"/>
  <c r="U23" i="25" s="1"/>
  <c r="T23" i="25" a="1"/>
  <c r="T23" i="25" s="1"/>
  <c r="S23" i="25" a="1"/>
  <c r="S23" i="25" s="1"/>
  <c r="Q23" i="25" a="1"/>
  <c r="Q23" i="25" s="1"/>
  <c r="P23" i="25" a="1"/>
  <c r="P23" i="25" s="1"/>
  <c r="O23" i="25" a="1"/>
  <c r="O23" i="25" s="1"/>
  <c r="AF22" i="25" a="1"/>
  <c r="AF22" i="25" s="1"/>
  <c r="AE22" i="25" a="1"/>
  <c r="AE22" i="25" s="1"/>
  <c r="AD22" i="25" a="1"/>
  <c r="AD22" i="25" s="1"/>
  <c r="AB22" i="25" a="1"/>
  <c r="AB22" i="25" s="1"/>
  <c r="AA22" i="25" a="1"/>
  <c r="AA22" i="25" s="1"/>
  <c r="Z22" i="25" a="1"/>
  <c r="Z22" i="25" s="1"/>
  <c r="U22" i="25" a="1"/>
  <c r="U22" i="25" s="1"/>
  <c r="T22" i="25" a="1"/>
  <c r="T22" i="25" s="1"/>
  <c r="S22" i="25" a="1"/>
  <c r="S22" i="25" s="1"/>
  <c r="Q22" i="25" a="1"/>
  <c r="Q22" i="25" s="1"/>
  <c r="P22" i="25" a="1"/>
  <c r="P22" i="25" s="1"/>
  <c r="O22" i="25" a="1"/>
  <c r="O22" i="25" s="1"/>
  <c r="AF21" i="25" a="1"/>
  <c r="AF21" i="25" s="1"/>
  <c r="AE21" i="25" a="1"/>
  <c r="AE21" i="25" s="1"/>
  <c r="AD21" i="25" a="1"/>
  <c r="AD21" i="25" s="1"/>
  <c r="AB21" i="25" a="1"/>
  <c r="AB21" i="25" s="1"/>
  <c r="AA21" i="25" a="1"/>
  <c r="AA21" i="25" s="1"/>
  <c r="Z21" i="25" a="1"/>
  <c r="Z21" i="25" s="1"/>
  <c r="U21" i="25" a="1"/>
  <c r="U21" i="25" s="1"/>
  <c r="T21" i="25" a="1"/>
  <c r="T21" i="25" s="1"/>
  <c r="S21" i="25" a="1"/>
  <c r="S21" i="25" s="1"/>
  <c r="Q21" i="25" a="1"/>
  <c r="Q21" i="25" s="1"/>
  <c r="P21" i="25" a="1"/>
  <c r="P21" i="25" s="1"/>
  <c r="O21" i="25" a="1"/>
  <c r="O21" i="25" s="1"/>
  <c r="AF20" i="25" a="1"/>
  <c r="AF20" i="25" s="1"/>
  <c r="AE20" i="25" a="1"/>
  <c r="AE20" i="25" s="1"/>
  <c r="AD20" i="25" a="1"/>
  <c r="AD20" i="25" s="1"/>
  <c r="AB20" i="25" a="1"/>
  <c r="AB20" i="25" s="1"/>
  <c r="AA20" i="25" a="1"/>
  <c r="AA20" i="25" s="1"/>
  <c r="Z20" i="25" a="1"/>
  <c r="Z20" i="25" s="1"/>
  <c r="U20" i="25" a="1"/>
  <c r="U20" i="25" s="1"/>
  <c r="T20" i="25" a="1"/>
  <c r="T20" i="25" s="1"/>
  <c r="S20" i="25" a="1"/>
  <c r="S20" i="25" s="1"/>
  <c r="Q20" i="25" a="1"/>
  <c r="Q20" i="25" s="1"/>
  <c r="P20" i="25" a="1"/>
  <c r="P20" i="25" s="1"/>
  <c r="O20" i="25" a="1"/>
  <c r="O20" i="25" s="1"/>
  <c r="AG19" i="25" a="1"/>
  <c r="AG19" i="25" s="1"/>
  <c r="AF19" i="25" a="1"/>
  <c r="AF19" i="25" s="1"/>
  <c r="AE19" i="25" a="1"/>
  <c r="AE19" i="25" s="1"/>
  <c r="AD19" i="25" a="1"/>
  <c r="AD19" i="25" s="1"/>
  <c r="AB19" i="25" a="1"/>
  <c r="AB19" i="25" s="1"/>
  <c r="AA19" i="25" a="1"/>
  <c r="AA19" i="25" s="1"/>
  <c r="Z19" i="25" a="1"/>
  <c r="Z19" i="25" s="1"/>
  <c r="V19" i="25" a="1"/>
  <c r="V19" i="25" s="1"/>
  <c r="U19" i="25" a="1"/>
  <c r="U19" i="25" s="1"/>
  <c r="T19" i="25" a="1"/>
  <c r="T19" i="25" s="1"/>
  <c r="S19" i="25" a="1"/>
  <c r="S19" i="25" s="1"/>
  <c r="Q19" i="25" a="1"/>
  <c r="Q19" i="25" s="1"/>
  <c r="P19" i="25" a="1"/>
  <c r="P19" i="25" s="1"/>
  <c r="O19" i="25" a="1"/>
  <c r="O19" i="25" s="1"/>
  <c r="AF18" i="25" a="1"/>
  <c r="AF18" i="25" s="1"/>
  <c r="AE18" i="25" a="1"/>
  <c r="AE18" i="25" s="1"/>
  <c r="AD18" i="25" a="1"/>
  <c r="AD18" i="25" s="1"/>
  <c r="AC18" i="25" a="1"/>
  <c r="AC18" i="25" s="1"/>
  <c r="AB18" i="25" a="1"/>
  <c r="AB18" i="25" s="1"/>
  <c r="AA18" i="25" a="1"/>
  <c r="AA18" i="25" s="1"/>
  <c r="Z18" i="25" a="1"/>
  <c r="Z18" i="25" s="1"/>
  <c r="U18" i="25" a="1"/>
  <c r="U18" i="25" s="1"/>
  <c r="T18" i="25" a="1"/>
  <c r="T18" i="25" s="1"/>
  <c r="S18" i="25" a="1"/>
  <c r="S18" i="25" s="1"/>
  <c r="Q18" i="25" a="1"/>
  <c r="Q18" i="25" s="1"/>
  <c r="P18" i="25" a="1"/>
  <c r="P18" i="25" s="1"/>
  <c r="O18" i="25" a="1"/>
  <c r="O18" i="25" s="1"/>
  <c r="AF17" i="25" a="1"/>
  <c r="AF17" i="25" s="1"/>
  <c r="AE17" i="25" a="1"/>
  <c r="AE17" i="25" s="1"/>
  <c r="AD17" i="25" a="1"/>
  <c r="AD17" i="25" s="1"/>
  <c r="AC17" i="25" a="1"/>
  <c r="AC17" i="25" s="1"/>
  <c r="AB17" i="25" a="1"/>
  <c r="AB17" i="25" s="1"/>
  <c r="AA17" i="25" a="1"/>
  <c r="AA17" i="25" s="1"/>
  <c r="Z17" i="25" a="1"/>
  <c r="Z17" i="25" s="1"/>
  <c r="U17" i="25" a="1"/>
  <c r="U17" i="25" s="1"/>
  <c r="T17" i="25" a="1"/>
  <c r="T17" i="25" s="1"/>
  <c r="S17" i="25" a="1"/>
  <c r="S17" i="25" s="1"/>
  <c r="R17" i="25" a="1"/>
  <c r="R17" i="25" s="1"/>
  <c r="Q17" i="25" a="1"/>
  <c r="Q17" i="25" s="1"/>
  <c r="P17" i="25" a="1"/>
  <c r="P17" i="25" s="1"/>
  <c r="O17" i="25" a="1"/>
  <c r="O17" i="25" s="1"/>
  <c r="AG16" i="25" a="1"/>
  <c r="AG16" i="25" s="1"/>
  <c r="AF16" i="25" a="1"/>
  <c r="AF16" i="25" s="1"/>
  <c r="AE16" i="25" a="1"/>
  <c r="AE16" i="25" s="1"/>
  <c r="AD16" i="25" a="1"/>
  <c r="AD16" i="25" s="1"/>
  <c r="AB16" i="25" a="1"/>
  <c r="AB16" i="25" s="1"/>
  <c r="AA16" i="25" a="1"/>
  <c r="AA16" i="25" s="1"/>
  <c r="Z16" i="25" a="1"/>
  <c r="Z16" i="25" s="1"/>
  <c r="U16" i="25" a="1"/>
  <c r="U16" i="25" s="1"/>
  <c r="T16" i="25" a="1"/>
  <c r="T16" i="25" s="1"/>
  <c r="S16" i="25" a="1"/>
  <c r="S16" i="25" s="1"/>
  <c r="Q16" i="25" a="1"/>
  <c r="Q16" i="25" s="1"/>
  <c r="P16" i="25" a="1"/>
  <c r="P16" i="25" s="1"/>
  <c r="O16" i="25" a="1"/>
  <c r="O16" i="25" s="1"/>
  <c r="AG15" i="25" a="1"/>
  <c r="AG15" i="25" s="1"/>
  <c r="AF15" i="25" a="1"/>
  <c r="AF15" i="25" s="1"/>
  <c r="AE15" i="25" a="1"/>
  <c r="AE15" i="25" s="1"/>
  <c r="AD15" i="25" a="1"/>
  <c r="AD15" i="25" s="1"/>
  <c r="AC15" i="25" a="1"/>
  <c r="AC15" i="25" s="1"/>
  <c r="AB15" i="25" a="1"/>
  <c r="AB15" i="25" s="1"/>
  <c r="AA15" i="25" a="1"/>
  <c r="AA15" i="25" s="1"/>
  <c r="Z15" i="25" a="1"/>
  <c r="Z15" i="25" s="1"/>
  <c r="V15" i="25" a="1"/>
  <c r="V15" i="25" s="1"/>
  <c r="U15" i="25" a="1"/>
  <c r="U15" i="25" s="1"/>
  <c r="T15" i="25" a="1"/>
  <c r="T15" i="25" s="1"/>
  <c r="S15" i="25" a="1"/>
  <c r="S15" i="25" s="1"/>
  <c r="Q15" i="25" a="1"/>
  <c r="Q15" i="25" s="1"/>
  <c r="P15" i="25" a="1"/>
  <c r="P15" i="25" s="1"/>
  <c r="O15" i="25" a="1"/>
  <c r="O15" i="25" s="1"/>
  <c r="AG14" i="25" a="1"/>
  <c r="AG14" i="25" s="1"/>
  <c r="AF14" i="25" a="1"/>
  <c r="AF14" i="25" s="1"/>
  <c r="AE14" i="25" a="1"/>
  <c r="AE14" i="25" s="1"/>
  <c r="AD14" i="25" a="1"/>
  <c r="AD14" i="25" s="1"/>
  <c r="AC14" i="25" a="1"/>
  <c r="AC14" i="25" s="1"/>
  <c r="AB14" i="25" a="1"/>
  <c r="AB14" i="25" s="1"/>
  <c r="AA14" i="25" a="1"/>
  <c r="AA14" i="25" s="1"/>
  <c r="Z14" i="25" a="1"/>
  <c r="Z14" i="25" s="1"/>
  <c r="U14" i="25" a="1"/>
  <c r="U14" i="25" s="1"/>
  <c r="T14" i="25" a="1"/>
  <c r="T14" i="25" s="1"/>
  <c r="S14" i="25" a="1"/>
  <c r="S14" i="25" s="1"/>
  <c r="Q14" i="25" a="1"/>
  <c r="Q14" i="25" s="1"/>
  <c r="P14" i="25" a="1"/>
  <c r="P14" i="25" s="1"/>
  <c r="O14" i="25" a="1"/>
  <c r="O14" i="25" s="1"/>
  <c r="AF13" i="25" a="1"/>
  <c r="AF13" i="25" s="1"/>
  <c r="AE13" i="25" a="1"/>
  <c r="AE13" i="25" s="1"/>
  <c r="AD13" i="25" a="1"/>
  <c r="AD13" i="25" s="1"/>
  <c r="AC13" i="25" a="1"/>
  <c r="AC13" i="25" s="1"/>
  <c r="AB13" i="25" a="1"/>
  <c r="AB13" i="25" s="1"/>
  <c r="AA13" i="25" a="1"/>
  <c r="AA13" i="25" s="1"/>
  <c r="Z13" i="25" a="1"/>
  <c r="Z13" i="25" s="1"/>
  <c r="U13" i="25" a="1"/>
  <c r="U13" i="25" s="1"/>
  <c r="T13" i="25" a="1"/>
  <c r="T13" i="25" s="1"/>
  <c r="S13" i="25" a="1"/>
  <c r="S13" i="25" s="1"/>
  <c r="R13" i="25" a="1"/>
  <c r="R13" i="25" s="1"/>
  <c r="Q13" i="25" a="1"/>
  <c r="Q13" i="25" s="1"/>
  <c r="P13" i="25" a="1"/>
  <c r="P13" i="25" s="1"/>
  <c r="O13" i="25" a="1"/>
  <c r="O13" i="25" s="1"/>
  <c r="AF12" i="25" a="1"/>
  <c r="AF12" i="25" s="1"/>
  <c r="AE12" i="25" a="1"/>
  <c r="AE12" i="25" s="1"/>
  <c r="AD12" i="25" a="1"/>
  <c r="AD12" i="25" s="1"/>
  <c r="AC12" i="25" a="1"/>
  <c r="AC12" i="25" s="1"/>
  <c r="AB12" i="25" a="1"/>
  <c r="AB12" i="25" s="1"/>
  <c r="AA12" i="25" a="1"/>
  <c r="AA12" i="25" s="1"/>
  <c r="Z12" i="25" a="1"/>
  <c r="Z12" i="25" s="1"/>
  <c r="U12" i="25" a="1"/>
  <c r="U12" i="25" s="1"/>
  <c r="T12" i="25" a="1"/>
  <c r="T12" i="25" s="1"/>
  <c r="S12" i="25" a="1"/>
  <c r="S12" i="25" s="1"/>
  <c r="Q12" i="25" a="1"/>
  <c r="Q12" i="25" s="1"/>
  <c r="P12" i="25" a="1"/>
  <c r="P12" i="25" s="1"/>
  <c r="O12" i="25" a="1"/>
  <c r="O12" i="25" s="1"/>
  <c r="AG11" i="25" a="1"/>
  <c r="AG11" i="25" s="1"/>
  <c r="AF11" i="25" a="1"/>
  <c r="AF11" i="25" s="1"/>
  <c r="AE11" i="25" a="1"/>
  <c r="AE11" i="25" s="1"/>
  <c r="AD11" i="25" a="1"/>
  <c r="AD11" i="25" s="1"/>
  <c r="AB11" i="25" a="1"/>
  <c r="AB11" i="25" s="1"/>
  <c r="AA11" i="25" a="1"/>
  <c r="AA11" i="25" s="1"/>
  <c r="Z11" i="25" a="1"/>
  <c r="Z11" i="25" s="1"/>
  <c r="V11" i="25" a="1"/>
  <c r="V11" i="25" s="1"/>
  <c r="U11" i="25" a="1"/>
  <c r="U11" i="25" s="1"/>
  <c r="T11" i="25" a="1"/>
  <c r="T11" i="25" s="1"/>
  <c r="S11" i="25" a="1"/>
  <c r="S11" i="25" s="1"/>
  <c r="Q11" i="25" a="1"/>
  <c r="Q11" i="25" s="1"/>
  <c r="P11" i="25" a="1"/>
  <c r="P11" i="25" s="1"/>
  <c r="O11" i="25" a="1"/>
  <c r="O11" i="25" s="1"/>
  <c r="AG10" i="25" a="1"/>
  <c r="AG10" i="25" s="1"/>
  <c r="AF10" i="25" a="1"/>
  <c r="AF10" i="25" s="1"/>
  <c r="AE10" i="25" a="1"/>
  <c r="AE10" i="25" s="1"/>
  <c r="AD10" i="25" a="1"/>
  <c r="AD10" i="25" s="1"/>
  <c r="AB10" i="25" a="1"/>
  <c r="AB10" i="25" s="1"/>
  <c r="AA10" i="25" a="1"/>
  <c r="AA10" i="25" s="1"/>
  <c r="Z10" i="25" a="1"/>
  <c r="Z10" i="25" s="1"/>
  <c r="V10" i="25" a="1"/>
  <c r="V10" i="25" s="1"/>
  <c r="U10" i="25" a="1"/>
  <c r="U10" i="25" s="1"/>
  <c r="T10" i="25" a="1"/>
  <c r="T10" i="25" s="1"/>
  <c r="S10" i="25" a="1"/>
  <c r="S10" i="25" s="1"/>
  <c r="Q10" i="25" a="1"/>
  <c r="Q10" i="25" s="1"/>
  <c r="P10" i="25" a="1"/>
  <c r="P10" i="25" s="1"/>
  <c r="O10" i="25" a="1"/>
  <c r="O10" i="25" s="1"/>
  <c r="AF9" i="25" a="1"/>
  <c r="AF9" i="25" s="1"/>
  <c r="AE9" i="25" a="1"/>
  <c r="AE9" i="25" s="1"/>
  <c r="AD9" i="25" a="1"/>
  <c r="AD9" i="25" s="1"/>
  <c r="AC9" i="25" a="1"/>
  <c r="AC9" i="25" s="1"/>
  <c r="AB9" i="25" a="1"/>
  <c r="AB9" i="25" s="1"/>
  <c r="AA9" i="25" a="1"/>
  <c r="AA9" i="25" s="1"/>
  <c r="Z9" i="25" a="1"/>
  <c r="Z9" i="25" s="1"/>
  <c r="U9" i="25" a="1"/>
  <c r="U9" i="25" s="1"/>
  <c r="T9" i="25" a="1"/>
  <c r="T9" i="25" s="1"/>
  <c r="S9" i="25" a="1"/>
  <c r="S9" i="25" s="1"/>
  <c r="R9" i="25" a="1"/>
  <c r="R9" i="25" s="1"/>
  <c r="Q9" i="25" a="1"/>
  <c r="Q9" i="25" s="1"/>
  <c r="P9" i="25" a="1"/>
  <c r="P9" i="25" s="1"/>
  <c r="O9" i="25" a="1"/>
  <c r="O9" i="25" s="1"/>
  <c r="AG8" i="25" a="1"/>
  <c r="AG8" i="25" s="1"/>
  <c r="AF8" i="25" a="1"/>
  <c r="AF8" i="25" s="1"/>
  <c r="AE8" i="25" a="1"/>
  <c r="AE8" i="25" s="1"/>
  <c r="AD8" i="25" a="1"/>
  <c r="AD8" i="25" s="1"/>
  <c r="AC8" i="25" a="1"/>
  <c r="AC8" i="25" s="1"/>
  <c r="AB8" i="25" a="1"/>
  <c r="AB8" i="25" s="1"/>
  <c r="AA8" i="25" a="1"/>
  <c r="AA8" i="25" s="1"/>
  <c r="Z8" i="25" a="1"/>
  <c r="Z8" i="25" s="1"/>
  <c r="V8" i="25" a="1"/>
  <c r="V8" i="25" s="1"/>
  <c r="U8" i="25" a="1"/>
  <c r="U8" i="25" s="1"/>
  <c r="T8" i="25" a="1"/>
  <c r="T8" i="25" s="1"/>
  <c r="S8" i="25" a="1"/>
  <c r="S8" i="25" s="1"/>
  <c r="Q8" i="25" a="1"/>
  <c r="Q8" i="25" s="1"/>
  <c r="P8" i="25" a="1"/>
  <c r="P8" i="25" s="1"/>
  <c r="O8" i="25" a="1"/>
  <c r="O8" i="25" s="1"/>
  <c r="AF7" i="25" a="1"/>
  <c r="AF7" i="25" s="1"/>
  <c r="AE7" i="25" a="1"/>
  <c r="AE7" i="25" s="1"/>
  <c r="AD7" i="25" a="1"/>
  <c r="AD7" i="25" s="1"/>
  <c r="AC7" i="25" a="1"/>
  <c r="AC7" i="25" s="1"/>
  <c r="AB7" i="25" a="1"/>
  <c r="AB7" i="25" s="1"/>
  <c r="AA7" i="25" a="1"/>
  <c r="AA7" i="25" s="1"/>
  <c r="Z7" i="25" a="1"/>
  <c r="Z7" i="25" s="1"/>
  <c r="U7" i="25" a="1"/>
  <c r="U7" i="25" s="1"/>
  <c r="T7" i="25" a="1"/>
  <c r="T7" i="25" s="1"/>
  <c r="S7" i="25" a="1"/>
  <c r="S7" i="25" s="1"/>
  <c r="R7" i="25" a="1"/>
  <c r="R7" i="25" s="1"/>
  <c r="Q7" i="25" a="1"/>
  <c r="Q7" i="25" s="1"/>
  <c r="P7" i="25" a="1"/>
  <c r="P7" i="25" s="1"/>
  <c r="O7" i="25" a="1"/>
  <c r="O7" i="25" s="1"/>
  <c r="AG6" i="25" a="1"/>
  <c r="AG6" i="25" s="1"/>
  <c r="AF6" i="25" a="1"/>
  <c r="AF6" i="25" s="1"/>
  <c r="AE6" i="25" a="1"/>
  <c r="AE6" i="25" s="1"/>
  <c r="AD6" i="25" a="1"/>
  <c r="AD6" i="25" s="1"/>
  <c r="AB6" i="25" a="1"/>
  <c r="AB6" i="25" s="1"/>
  <c r="AA6" i="25" a="1"/>
  <c r="AA6" i="25" s="1"/>
  <c r="Z6" i="25" a="1"/>
  <c r="Z6" i="25" s="1"/>
  <c r="V6" i="25" a="1"/>
  <c r="V6" i="25" s="1"/>
  <c r="U6" i="25" a="1"/>
  <c r="U6" i="25" s="1"/>
  <c r="T6" i="25" a="1"/>
  <c r="T6" i="25" s="1"/>
  <c r="S6" i="25" a="1"/>
  <c r="S6" i="25" s="1"/>
  <c r="Q6" i="25" a="1"/>
  <c r="Q6" i="25" s="1"/>
  <c r="P6" i="25" a="1"/>
  <c r="P6" i="25" s="1"/>
  <c r="O6" i="25" a="1"/>
  <c r="O6" i="25" s="1"/>
  <c r="AG5" i="25" a="1"/>
  <c r="AG5" i="25" s="1"/>
  <c r="AF5" i="25" a="1"/>
  <c r="AF5" i="25" s="1"/>
  <c r="AE5" i="25" a="1"/>
  <c r="AE5" i="25" s="1"/>
  <c r="AD5" i="25" a="1"/>
  <c r="AD5" i="25" s="1"/>
  <c r="AC5" i="25" a="1"/>
  <c r="AC5" i="25" s="1"/>
  <c r="AB5" i="25" a="1"/>
  <c r="AB5" i="25" s="1"/>
  <c r="AA5" i="25" a="1"/>
  <c r="AA5" i="25" s="1"/>
  <c r="Z5" i="25" a="1"/>
  <c r="Z5" i="25" s="1"/>
  <c r="U5" i="25" a="1"/>
  <c r="U5" i="25" s="1"/>
  <c r="T5" i="25" a="1"/>
  <c r="T5" i="25" s="1"/>
  <c r="S5" i="25" a="1"/>
  <c r="S5" i="25" s="1"/>
  <c r="R5" i="25" a="1"/>
  <c r="R5" i="25" s="1"/>
  <c r="Q5" i="25" a="1"/>
  <c r="Q5" i="25" s="1"/>
  <c r="P5" i="25" a="1"/>
  <c r="P5" i="25" s="1"/>
  <c r="O5" i="25" a="1"/>
  <c r="O5" i="25" s="1"/>
  <c r="AC1" i="25"/>
  <c r="AG39" i="25" s="1" a="1"/>
  <c r="AG39" i="25" s="1"/>
  <c r="R1" i="25"/>
  <c r="V40" i="25" s="1" a="1"/>
  <c r="V40" i="25" s="1"/>
  <c r="K1" i="25"/>
  <c r="J1" i="25"/>
  <c r="I1" i="25"/>
  <c r="H1" i="25"/>
  <c r="G1" i="25"/>
  <c r="F1" i="25"/>
  <c r="E1" i="25"/>
  <c r="D1" i="25"/>
  <c r="C1" i="25"/>
  <c r="B1" i="25"/>
  <c r="AF84" i="24"/>
  <c r="AG84" i="24" s="1" a="1"/>
  <c r="AG84" i="24" s="1"/>
  <c r="AF82" i="24"/>
  <c r="AG82" i="24" s="1" a="1"/>
  <c r="AG82" i="24" s="1"/>
  <c r="AF80" i="24"/>
  <c r="AG80" i="24" s="1" a="1"/>
  <c r="AG80" i="24" s="1"/>
  <c r="AF78" i="24"/>
  <c r="AG78" i="24" s="1" a="1"/>
  <c r="AG78" i="24" s="1"/>
  <c r="AF76" i="24"/>
  <c r="AG76" i="24" s="1" a="1"/>
  <c r="AG76" i="24" s="1"/>
  <c r="AF74" i="24"/>
  <c r="AG74" i="24" s="1" a="1"/>
  <c r="AG74" i="24" s="1"/>
  <c r="AF72" i="24"/>
  <c r="AG72" i="24" s="1" a="1"/>
  <c r="AG72" i="24" s="1"/>
  <c r="AF70" i="24"/>
  <c r="AG70" i="24" s="1" a="1"/>
  <c r="AG70" i="24" s="1"/>
  <c r="AF68" i="24"/>
  <c r="AG68" i="24" s="1" a="1"/>
  <c r="AG68" i="24" s="1"/>
  <c r="AF66" i="24"/>
  <c r="AG66" i="24" s="1" a="1"/>
  <c r="AG66" i="24" s="1"/>
  <c r="AF64" i="24"/>
  <c r="AG64" i="24" s="1" a="1"/>
  <c r="AG64" i="24" s="1"/>
  <c r="AF62" i="24"/>
  <c r="AG62" i="24" s="1" a="1"/>
  <c r="AG62" i="24" s="1"/>
  <c r="AF60" i="24"/>
  <c r="AG60" i="24" s="1" a="1"/>
  <c r="AG60" i="24" s="1"/>
  <c r="AF58" i="24"/>
  <c r="AG58" i="24" s="1" a="1"/>
  <c r="AG58" i="24" s="1"/>
  <c r="AF56" i="24"/>
  <c r="AG56" i="24" s="1" a="1"/>
  <c r="AG56" i="24" s="1"/>
  <c r="AF54" i="24"/>
  <c r="AG54" i="24" s="1" a="1"/>
  <c r="AG54" i="24" s="1"/>
  <c r="AF52" i="24"/>
  <c r="AG52" i="24" s="1" a="1"/>
  <c r="AG52" i="24" s="1"/>
  <c r="AF50" i="24"/>
  <c r="AG50" i="24" s="1" a="1"/>
  <c r="AG50" i="24" s="1"/>
  <c r="AF48" i="24"/>
  <c r="AG48" i="24" s="1" a="1"/>
  <c r="AG48" i="24" s="1"/>
  <c r="AF47" i="24"/>
  <c r="AG47" i="24" s="1" a="1"/>
  <c r="AG47" i="24" s="1"/>
  <c r="AF46" i="24"/>
  <c r="AG46" i="24" s="1" a="1"/>
  <c r="AG46" i="24" s="1"/>
  <c r="AF45" i="24"/>
  <c r="AG45" i="24" s="1" a="1"/>
  <c r="AG45" i="24" s="1"/>
  <c r="AF44" i="24"/>
  <c r="AG44" i="24" s="1" a="1"/>
  <c r="AG44" i="24" s="1"/>
  <c r="AF41" i="24"/>
  <c r="AG41" i="24" s="1" a="1"/>
  <c r="AG41" i="24" s="1"/>
  <c r="AF39" i="24"/>
  <c r="AG39" i="24" s="1" a="1"/>
  <c r="AG39" i="24" s="1"/>
  <c r="AF37" i="24"/>
  <c r="AG37" i="24" s="1" a="1"/>
  <c r="AG37" i="24" s="1"/>
  <c r="AF35" i="24"/>
  <c r="AG35" i="24" s="1" a="1"/>
  <c r="AG35" i="24" s="1"/>
  <c r="AF33" i="24"/>
  <c r="AG33" i="24" s="1" a="1"/>
  <c r="AG33" i="24" s="1"/>
  <c r="AF31" i="24"/>
  <c r="AG31" i="24" s="1" a="1"/>
  <c r="AG31" i="24" s="1"/>
  <c r="AF30" i="24"/>
  <c r="AG30" i="24" s="1" a="1"/>
  <c r="AG30" i="24" s="1"/>
  <c r="AF29" i="24"/>
  <c r="AG29" i="24" s="1" a="1"/>
  <c r="AG29" i="24" s="1"/>
  <c r="AF27" i="24"/>
  <c r="AG27" i="24" s="1" a="1"/>
  <c r="AG27" i="24" s="1"/>
  <c r="AF25" i="24"/>
  <c r="AG25" i="24" s="1" a="1"/>
  <c r="AG25" i="24" s="1"/>
  <c r="AF23" i="24"/>
  <c r="AG23" i="24" s="1" a="1"/>
  <c r="AG23" i="24" s="1"/>
  <c r="AF21" i="24"/>
  <c r="AG21" i="24" s="1" a="1"/>
  <c r="AG21" i="24" s="1"/>
  <c r="AF19" i="24"/>
  <c r="AG19" i="24" s="1" a="1"/>
  <c r="AG19" i="24" s="1"/>
  <c r="Z19" i="24"/>
  <c r="AA19" i="24" s="1" a="1"/>
  <c r="AA19" i="24" s="1"/>
  <c r="Z18" i="24"/>
  <c r="AA18" i="24" s="1" a="1"/>
  <c r="AA18" i="24" s="1"/>
  <c r="Z17" i="24"/>
  <c r="AA17" i="24" s="1" a="1"/>
  <c r="AA17" i="24" s="1"/>
  <c r="AF16" i="24"/>
  <c r="AG16" i="24" s="1" a="1"/>
  <c r="AG16" i="24" s="1"/>
  <c r="Z16" i="24"/>
  <c r="AA16" i="24" s="1" a="1"/>
  <c r="AA16" i="24" s="1"/>
  <c r="Z15" i="24"/>
  <c r="AA15" i="24" s="1" a="1"/>
  <c r="AA15" i="24" s="1"/>
  <c r="AF14" i="24"/>
  <c r="AG14" i="24" s="1" a="1"/>
  <c r="AG14" i="24" s="1"/>
  <c r="Z14" i="24"/>
  <c r="AA14" i="24" s="1" a="1"/>
  <c r="AA14" i="24" s="1"/>
  <c r="AF13" i="24"/>
  <c r="AG13" i="24" s="1" a="1"/>
  <c r="AG13" i="24" s="1"/>
  <c r="Z13" i="24"/>
  <c r="AA13" i="24" s="1" a="1"/>
  <c r="AA13" i="24" s="1"/>
  <c r="Z12" i="24"/>
  <c r="AA12" i="24" s="1" a="1"/>
  <c r="AA12" i="24" s="1"/>
  <c r="AF11" i="24"/>
  <c r="AG11" i="24" s="1" a="1"/>
  <c r="AG11" i="24" s="1"/>
  <c r="Z11" i="24"/>
  <c r="AA11" i="24" s="1" a="1"/>
  <c r="AA11" i="24" s="1"/>
  <c r="Z10" i="24"/>
  <c r="AA10" i="24" s="1" a="1"/>
  <c r="AA10" i="24" s="1"/>
  <c r="AF9" i="24"/>
  <c r="AG9" i="24" s="1" a="1"/>
  <c r="AG9" i="24" s="1"/>
  <c r="Z9" i="24"/>
  <c r="AA9" i="24" s="1" a="1"/>
  <c r="AA9" i="24" s="1"/>
  <c r="Z8" i="24"/>
  <c r="AA8" i="24" s="1" a="1"/>
  <c r="AA8" i="24" s="1"/>
  <c r="AF7" i="24"/>
  <c r="AG7" i="24" s="1" a="1"/>
  <c r="AG7" i="24" s="1"/>
  <c r="Z7" i="24"/>
  <c r="AA7" i="24" s="1" a="1"/>
  <c r="AA7" i="24" s="1"/>
  <c r="U11" i="23"/>
  <c r="R11" i="23"/>
  <c r="U10" i="23"/>
  <c r="R10" i="23"/>
  <c r="U9" i="23"/>
  <c r="R9" i="23"/>
  <c r="U8" i="23"/>
  <c r="R8" i="23"/>
  <c r="U7" i="23"/>
  <c r="R7" i="23"/>
  <c r="U6" i="23"/>
  <c r="R6" i="23"/>
  <c r="U5" i="23"/>
  <c r="R5" i="23"/>
  <c r="U4" i="23"/>
  <c r="R4" i="23"/>
  <c r="AT54" i="22"/>
  <c r="AR54" i="22"/>
  <c r="AP54" i="22"/>
  <c r="AN54" i="22"/>
  <c r="AM54" i="22"/>
  <c r="AA54" i="22" a="1"/>
  <c r="AA54" i="22" s="1"/>
  <c r="AF54" i="22" s="1"/>
  <c r="Z54" i="22" a="1"/>
  <c r="Z54" i="22" s="1"/>
  <c r="AE54" i="22" s="1"/>
  <c r="AN53" i="22"/>
  <c r="AM53" i="22"/>
  <c r="AS53" i="22" s="1"/>
  <c r="AU52" i="22"/>
  <c r="AR52" i="22"/>
  <c r="AO52" i="22"/>
  <c r="AN52" i="22"/>
  <c r="AM52" i="22"/>
  <c r="AA52" i="22" a="1"/>
  <c r="AA52" i="22" s="1"/>
  <c r="AJ52" i="22" s="1"/>
  <c r="Z52" i="22" a="1"/>
  <c r="Z52" i="22" s="1"/>
  <c r="AL52" i="22" s="1"/>
  <c r="AN51" i="22"/>
  <c r="AM51" i="22"/>
  <c r="AA51" i="22" a="1"/>
  <c r="AA51" i="22" s="1"/>
  <c r="Z51" i="22" a="1"/>
  <c r="Z51" i="22" s="1"/>
  <c r="AM50" i="22"/>
  <c r="AP50" i="22" s="1"/>
  <c r="AA50" i="22" a="1"/>
  <c r="AA50" i="22" s="1"/>
  <c r="Z50" i="22" a="1"/>
  <c r="Z50" i="22" s="1"/>
  <c r="AL50" i="22" s="1"/>
  <c r="AU49" i="22"/>
  <c r="AT49" i="22"/>
  <c r="AS49" i="22"/>
  <c r="AR49" i="22"/>
  <c r="AP49" i="22"/>
  <c r="AM49" i="22"/>
  <c r="AN49" i="22" s="1"/>
  <c r="AA49" i="22" a="1"/>
  <c r="AA49" i="22" s="1"/>
  <c r="AJ49" i="22" s="1"/>
  <c r="Z49" i="22" a="1"/>
  <c r="Z49" i="22" s="1"/>
  <c r="AU48" i="22"/>
  <c r="AT48" i="22"/>
  <c r="AR48" i="22"/>
  <c r="AQ48" i="22"/>
  <c r="AP48" i="22"/>
  <c r="AO48" i="22"/>
  <c r="AN48" i="22"/>
  <c r="AM48" i="22"/>
  <c r="AS48" i="22" s="1"/>
  <c r="AA48" i="22" a="1"/>
  <c r="AA48" i="22" s="1"/>
  <c r="Z48" i="22" a="1"/>
  <c r="Z48" i="22" s="1"/>
  <c r="AT47" i="22"/>
  <c r="AQ47" i="22"/>
  <c r="AN47" i="22"/>
  <c r="AM47" i="22"/>
  <c r="AU47" i="22" s="1"/>
  <c r="AA47" i="22" a="1"/>
  <c r="AA47" i="22" s="1"/>
  <c r="Z47" i="22" a="1"/>
  <c r="Z47" i="22" s="1"/>
  <c r="AC47" i="22" s="1"/>
  <c r="AM46" i="22"/>
  <c r="AA46" i="22" a="1"/>
  <c r="AA46" i="22" s="1"/>
  <c r="Z46" i="22" a="1"/>
  <c r="Z46" i="22" s="1"/>
  <c r="AU45" i="22"/>
  <c r="AS45" i="22"/>
  <c r="AQ45" i="22"/>
  <c r="AP45" i="22"/>
  <c r="AO45" i="22"/>
  <c r="AN45" i="22"/>
  <c r="AM45" i="22"/>
  <c r="AR45" i="22" s="1"/>
  <c r="AA45" i="22" a="1"/>
  <c r="AA45" i="22" s="1"/>
  <c r="Z45" i="22" a="1"/>
  <c r="Z45" i="22" s="1"/>
  <c r="AU44" i="22"/>
  <c r="AR44" i="22"/>
  <c r="AN44" i="22"/>
  <c r="AM44" i="22"/>
  <c r="AP44" i="22" s="1"/>
  <c r="AA44" i="22" a="1"/>
  <c r="AA44" i="22" s="1"/>
  <c r="AF44" i="22" s="1"/>
  <c r="Z44" i="22" a="1"/>
  <c r="Z44" i="22" s="1"/>
  <c r="AS43" i="22"/>
  <c r="AM43" i="22"/>
  <c r="AA43" i="22" a="1"/>
  <c r="AA43" i="22" s="1"/>
  <c r="AF43" i="22" s="1"/>
  <c r="Z43" i="22" a="1"/>
  <c r="Z43" i="22" s="1"/>
  <c r="AS42" i="22"/>
  <c r="AQ42" i="22"/>
  <c r="AP42" i="22"/>
  <c r="AO42" i="22"/>
  <c r="AM42" i="22"/>
  <c r="AN42" i="22" s="1"/>
  <c r="AA42" i="22" a="1"/>
  <c r="AA42" i="22" s="1"/>
  <c r="Z42" i="22" a="1"/>
  <c r="Z42" i="22" s="1"/>
  <c r="AL42" i="22" s="1"/>
  <c r="AR41" i="22"/>
  <c r="AO41" i="22"/>
  <c r="AM41" i="22"/>
  <c r="AU41" i="22" s="1"/>
  <c r="AA41" i="22" a="1"/>
  <c r="AA41" i="22" s="1"/>
  <c r="Z41" i="22" a="1"/>
  <c r="Z41" i="22" s="1"/>
  <c r="AL41" i="22" s="1"/>
  <c r="AU40" i="22"/>
  <c r="AS40" i="22"/>
  <c r="AR40" i="22"/>
  <c r="AQ40" i="22"/>
  <c r="AO40" i="22"/>
  <c r="AN40" i="22"/>
  <c r="AM40" i="22"/>
  <c r="AT40" i="22" s="1"/>
  <c r="AA40" i="22" a="1"/>
  <c r="AA40" i="22" s="1"/>
  <c r="AF40" i="22" s="1"/>
  <c r="Z40" i="22" a="1"/>
  <c r="Z40" i="22" s="1"/>
  <c r="AD40" i="22" s="1"/>
  <c r="AT39" i="22"/>
  <c r="AQ39" i="22"/>
  <c r="AP39" i="22"/>
  <c r="AO39" i="22"/>
  <c r="AN39" i="22"/>
  <c r="AM39" i="22"/>
  <c r="AR39" i="22" s="1"/>
  <c r="AA39" i="22" a="1"/>
  <c r="AA39" i="22" s="1"/>
  <c r="Z39" i="22" a="1"/>
  <c r="Z39" i="22" s="1"/>
  <c r="AS38" i="22"/>
  <c r="AO38" i="22"/>
  <c r="AM38" i="22"/>
  <c r="AP38" i="22" s="1"/>
  <c r="AA38" i="22" a="1"/>
  <c r="AA38" i="22" s="1"/>
  <c r="AF38" i="22" s="1"/>
  <c r="Z38" i="22" a="1"/>
  <c r="Z38" i="22" s="1"/>
  <c r="AU37" i="22"/>
  <c r="AT37" i="22"/>
  <c r="AS37" i="22"/>
  <c r="AR37" i="22"/>
  <c r="AP37" i="22"/>
  <c r="AO37" i="22"/>
  <c r="AM37" i="22"/>
  <c r="AN37" i="22" s="1"/>
  <c r="AA37" i="22" a="1"/>
  <c r="AA37" i="22" s="1"/>
  <c r="AF37" i="22" s="1"/>
  <c r="Z37" i="22" a="1"/>
  <c r="Z37" i="22" s="1"/>
  <c r="AU36" i="22"/>
  <c r="AT36" i="22"/>
  <c r="AS36" i="22"/>
  <c r="AR36" i="22"/>
  <c r="AQ36" i="22"/>
  <c r="AP36" i="22"/>
  <c r="AO36" i="22"/>
  <c r="AN36" i="22"/>
  <c r="AM36" i="22"/>
  <c r="AA36" i="22" a="1"/>
  <c r="AA36" i="22" s="1"/>
  <c r="Z36" i="22" a="1"/>
  <c r="Z36" i="22" s="1"/>
  <c r="AL36" i="22" s="1"/>
  <c r="AM35" i="22"/>
  <c r="AA35" i="22" a="1"/>
  <c r="AA35" i="22" s="1"/>
  <c r="AF35" i="22" s="1"/>
  <c r="Z35" i="22" a="1"/>
  <c r="Z35" i="22" s="1"/>
  <c r="AL35" i="22" s="1"/>
  <c r="AU34" i="22"/>
  <c r="AS34" i="22"/>
  <c r="AR34" i="22"/>
  <c r="AP34" i="22"/>
  <c r="AO34" i="22"/>
  <c r="AN34" i="22"/>
  <c r="AM34" i="22"/>
  <c r="AT34" i="22" s="1"/>
  <c r="AA34" i="22" a="1"/>
  <c r="AA34" i="22" s="1"/>
  <c r="AJ34" i="22" s="1"/>
  <c r="Z34" i="22" a="1"/>
  <c r="Z34" i="22" s="1"/>
  <c r="AU33" i="22"/>
  <c r="AT33" i="22"/>
  <c r="AS33" i="22"/>
  <c r="AQ33" i="22"/>
  <c r="AP33" i="22"/>
  <c r="AO33" i="22"/>
  <c r="AN33" i="22"/>
  <c r="AM33" i="22"/>
  <c r="AR33" i="22" s="1"/>
  <c r="AA33" i="22" a="1"/>
  <c r="AA33" i="22" s="1"/>
  <c r="Z33" i="22" a="1"/>
  <c r="Z33" i="22" s="1"/>
  <c r="AC33" i="22" s="1"/>
  <c r="AM32" i="22"/>
  <c r="AA32" i="22" a="1"/>
  <c r="AA32" i="22" s="1"/>
  <c r="Z32" i="22" a="1"/>
  <c r="Z32" i="22" s="1"/>
  <c r="AL32" i="22" s="1"/>
  <c r="AU31" i="22"/>
  <c r="AT31" i="22"/>
  <c r="AS31" i="22"/>
  <c r="AQ31" i="22"/>
  <c r="AP31" i="22"/>
  <c r="AO31" i="22"/>
  <c r="AM31" i="22"/>
  <c r="AN31" i="22" s="1"/>
  <c r="AA31" i="22" a="1"/>
  <c r="AA31" i="22" s="1"/>
  <c r="AJ31" i="22" s="1"/>
  <c r="Z31" i="22" a="1"/>
  <c r="Z31" i="22" s="1"/>
  <c r="AU30" i="22"/>
  <c r="AT30" i="22"/>
  <c r="AS30" i="22"/>
  <c r="AR30" i="22"/>
  <c r="AQ30" i="22"/>
  <c r="AP30" i="22"/>
  <c r="AO30" i="22"/>
  <c r="AM30" i="22"/>
  <c r="AN30" i="22" s="1"/>
  <c r="AA30" i="22" a="1"/>
  <c r="AA30" i="22" s="1"/>
  <c r="AF30" i="22" s="1"/>
  <c r="Z30" i="22" a="1"/>
  <c r="Z30" i="22" s="1"/>
  <c r="AL30" i="22" s="1"/>
  <c r="AT29" i="22"/>
  <c r="AM29" i="22"/>
  <c r="AA29" i="22" a="1"/>
  <c r="AA29" i="22" s="1"/>
  <c r="AF29" i="22" s="1"/>
  <c r="Z29" i="22" a="1"/>
  <c r="Z29" i="22" s="1"/>
  <c r="AP28" i="22"/>
  <c r="AM28" i="22"/>
  <c r="AA28" i="22" a="1"/>
  <c r="AA28" i="22" s="1"/>
  <c r="Z28" i="22" a="1"/>
  <c r="Z28" i="22" s="1"/>
  <c r="AU27" i="22"/>
  <c r="AT27" i="22"/>
  <c r="AS27" i="22"/>
  <c r="AQ27" i="22"/>
  <c r="AP27" i="22"/>
  <c r="AO27" i="22"/>
  <c r="AN27" i="22"/>
  <c r="AM27" i="22"/>
  <c r="AR27" i="22" s="1"/>
  <c r="AA27" i="22" a="1"/>
  <c r="AA27" i="22" s="1"/>
  <c r="Z27" i="22" a="1"/>
  <c r="Z27" i="22" s="1"/>
  <c r="AL27" i="22" s="1"/>
  <c r="AN26" i="22"/>
  <c r="AM26" i="22"/>
  <c r="AA26" i="22" a="1"/>
  <c r="AA26" i="22" s="1"/>
  <c r="AF26" i="22" s="1"/>
  <c r="Z26" i="22" a="1"/>
  <c r="Z26" i="22" s="1"/>
  <c r="AT25" i="22"/>
  <c r="AS25" i="22"/>
  <c r="AM25" i="22"/>
  <c r="AA25" i="22" a="1"/>
  <c r="AA25" i="22" s="1"/>
  <c r="AF25" i="22" s="1"/>
  <c r="Z25" i="22" a="1"/>
  <c r="Z25" i="22" s="1"/>
  <c r="AS24" i="22"/>
  <c r="AR24" i="22"/>
  <c r="AQ24" i="22"/>
  <c r="AP24" i="22"/>
  <c r="AO24" i="22"/>
  <c r="AM24" i="22"/>
  <c r="AA24" i="22" a="1"/>
  <c r="AA24" i="22" s="1"/>
  <c r="Z24" i="22" a="1"/>
  <c r="Z24" i="22" s="1"/>
  <c r="AL24" i="22" s="1"/>
  <c r="AU23" i="22"/>
  <c r="AR23" i="22"/>
  <c r="AO23" i="22"/>
  <c r="AN23" i="22"/>
  <c r="AM23" i="22"/>
  <c r="AA23" i="22" a="1"/>
  <c r="AA23" i="22" s="1"/>
  <c r="AF23" i="22" s="1"/>
  <c r="Z23" i="22" a="1"/>
  <c r="Z23" i="22" s="1"/>
  <c r="AU22" i="22"/>
  <c r="AS22" i="22"/>
  <c r="AR22" i="22"/>
  <c r="AQ22" i="22"/>
  <c r="AN22" i="22"/>
  <c r="AM22" i="22"/>
  <c r="AT22" i="22" s="1"/>
  <c r="AA22" i="22" a="1"/>
  <c r="AA22" i="22" s="1"/>
  <c r="Z22" i="22" a="1"/>
  <c r="Z22" i="22" s="1"/>
  <c r="AH22" i="22" s="1"/>
  <c r="AN21" i="22"/>
  <c r="AM21" i="22"/>
  <c r="AA21" i="22" a="1"/>
  <c r="AA21" i="22" s="1"/>
  <c r="AF21" i="22" s="1"/>
  <c r="Z21" i="22" a="1"/>
  <c r="Z21" i="22" s="1"/>
  <c r="AC21" i="22" s="1"/>
  <c r="AN20" i="22"/>
  <c r="AM20" i="22"/>
  <c r="AA20" i="22" a="1"/>
  <c r="AA20" i="22" s="1"/>
  <c r="AF20" i="22" s="1"/>
  <c r="Z20" i="22" a="1"/>
  <c r="Z20" i="22" s="1"/>
  <c r="AU19" i="22"/>
  <c r="AT19" i="22"/>
  <c r="AS19" i="22"/>
  <c r="AR19" i="22"/>
  <c r="AO19" i="22"/>
  <c r="AM19" i="22"/>
  <c r="AN19" i="22" s="1"/>
  <c r="AA19" i="22" a="1"/>
  <c r="AA19" i="22" s="1"/>
  <c r="AF19" i="22" s="1"/>
  <c r="Z19" i="22" a="1"/>
  <c r="Z19" i="22" s="1"/>
  <c r="AU18" i="22"/>
  <c r="AT18" i="22"/>
  <c r="AS18" i="22"/>
  <c r="AR18" i="22"/>
  <c r="AQ18" i="22"/>
  <c r="AP18" i="22"/>
  <c r="AO18" i="22"/>
  <c r="AN18" i="22"/>
  <c r="AM18" i="22"/>
  <c r="AA18" i="22" a="1"/>
  <c r="AA18" i="22" s="1"/>
  <c r="AJ18" i="22" s="1"/>
  <c r="Z18" i="22" a="1"/>
  <c r="Z18" i="22" s="1"/>
  <c r="AD18" i="22" s="1"/>
  <c r="AM17" i="22"/>
  <c r="AA17" i="22" a="1"/>
  <c r="AA17" i="22" s="1"/>
  <c r="Z17" i="22" a="1"/>
  <c r="Z17" i="22" s="1"/>
  <c r="AL17" i="22" s="1"/>
  <c r="AU16" i="22"/>
  <c r="AS16" i="22"/>
  <c r="AR16" i="22"/>
  <c r="AO16" i="22"/>
  <c r="AN16" i="22"/>
  <c r="AM16" i="22"/>
  <c r="AT16" i="22" s="1"/>
  <c r="AA16" i="22" a="1"/>
  <c r="AA16" i="22" s="1"/>
  <c r="AF16" i="22" s="1"/>
  <c r="Z16" i="22" a="1"/>
  <c r="Z16" i="22" s="1"/>
  <c r="AL16" i="22" s="1"/>
  <c r="AU15" i="22"/>
  <c r="AT15" i="22"/>
  <c r="AS15" i="22"/>
  <c r="AQ15" i="22"/>
  <c r="AP15" i="22"/>
  <c r="AO15" i="22"/>
  <c r="AN15" i="22"/>
  <c r="AM15" i="22"/>
  <c r="AR15" i="22" s="1"/>
  <c r="AA15" i="22" a="1"/>
  <c r="AA15" i="22" s="1"/>
  <c r="Z15" i="22" a="1"/>
  <c r="Z15" i="22" s="1"/>
  <c r="AT14" i="22"/>
  <c r="AQ14" i="22"/>
  <c r="AM14" i="22"/>
  <c r="AA14" i="22" a="1"/>
  <c r="AA14" i="22" s="1"/>
  <c r="Z14" i="22" a="1"/>
  <c r="Z14" i="22" s="1"/>
  <c r="AU13" i="22"/>
  <c r="AT13" i="22"/>
  <c r="AS13" i="22"/>
  <c r="AP13" i="22"/>
  <c r="AM13" i="22"/>
  <c r="AN13" i="22" s="1"/>
  <c r="AA13" i="22" a="1"/>
  <c r="AA13" i="22" s="1"/>
  <c r="Z13" i="22" a="1"/>
  <c r="Z13" i="22" s="1"/>
  <c r="AU12" i="22"/>
  <c r="AT12" i="22"/>
  <c r="AS12" i="22"/>
  <c r="AR12" i="22"/>
  <c r="AQ12" i="22"/>
  <c r="AP12" i="22"/>
  <c r="AO12" i="22"/>
  <c r="AN12" i="22"/>
  <c r="AM12" i="22"/>
  <c r="AA12" i="22" a="1"/>
  <c r="AA12" i="22" s="1"/>
  <c r="AF12" i="22" s="1"/>
  <c r="Z12" i="22" a="1"/>
  <c r="Z12" i="22" s="1"/>
  <c r="AL12" i="22" s="1"/>
  <c r="AT11" i="22"/>
  <c r="AQ11" i="22"/>
  <c r="AP11" i="22"/>
  <c r="AO11" i="22"/>
  <c r="AM11" i="22"/>
  <c r="AA11" i="22" a="1"/>
  <c r="AA11" i="22" s="1"/>
  <c r="Z11" i="22" a="1"/>
  <c r="Z11" i="22" s="1"/>
  <c r="AU10" i="22"/>
  <c r="AM10" i="22"/>
  <c r="AA10" i="22" a="1"/>
  <c r="AA10" i="22" s="1"/>
  <c r="Z10" i="22" a="1"/>
  <c r="Z10" i="22" s="1"/>
  <c r="AL10" i="22" s="1"/>
  <c r="AU9" i="22"/>
  <c r="AT9" i="22"/>
  <c r="AS9" i="22"/>
  <c r="AQ9" i="22"/>
  <c r="AP9" i="22"/>
  <c r="AO9" i="22"/>
  <c r="AN9" i="22"/>
  <c r="AM9" i="22"/>
  <c r="AR9" i="22" s="1"/>
  <c r="AA9" i="22" a="1"/>
  <c r="AA9" i="22" s="1"/>
  <c r="AJ9" i="22" s="1"/>
  <c r="Z9" i="22" a="1"/>
  <c r="Z9" i="22" s="1"/>
  <c r="AU8" i="22"/>
  <c r="AR8" i="22"/>
  <c r="AQ8" i="22"/>
  <c r="AO8" i="22"/>
  <c r="AN8" i="22"/>
  <c r="AM8" i="22"/>
  <c r="AA8" i="22" a="1"/>
  <c r="AA8" i="22" s="1"/>
  <c r="Z8" i="22" a="1"/>
  <c r="Z8" i="22" s="1"/>
  <c r="AU7" i="22"/>
  <c r="AT7" i="22"/>
  <c r="AM7" i="22"/>
  <c r="AA7" i="22" a="1"/>
  <c r="AA7" i="22" s="1"/>
  <c r="AF7" i="22" s="1"/>
  <c r="Z7" i="22" a="1"/>
  <c r="Z7" i="22" s="1"/>
  <c r="AM6" i="22"/>
  <c r="AA6" i="22" a="1"/>
  <c r="AA6" i="22" s="1"/>
  <c r="Z6" i="22" a="1"/>
  <c r="Z6" i="22" s="1"/>
  <c r="AL6" i="22" s="1"/>
  <c r="AU5" i="22"/>
  <c r="AR5" i="22"/>
  <c r="AQ5" i="22"/>
  <c r="AP5" i="22"/>
  <c r="AO5" i="22"/>
  <c r="AM5" i="22"/>
  <c r="AA5" i="22" a="1"/>
  <c r="AA5" i="22" s="1"/>
  <c r="Z5" i="22" a="1"/>
  <c r="Z5" i="22" s="1"/>
  <c r="AF1" i="22"/>
  <c r="K1" i="22"/>
  <c r="J1" i="22"/>
  <c r="I1" i="22"/>
  <c r="H1" i="22"/>
  <c r="G1" i="22"/>
  <c r="F1" i="22"/>
  <c r="E1" i="22"/>
  <c r="D1" i="22"/>
  <c r="C1" i="22"/>
  <c r="B1" i="22"/>
  <c r="L90" i="20"/>
  <c r="M90" i="20" s="1"/>
  <c r="L89" i="20"/>
  <c r="M89" i="20" s="1"/>
  <c r="L88" i="20"/>
  <c r="M88" i="20" s="1"/>
  <c r="L87" i="20"/>
  <c r="M87" i="20" s="1"/>
  <c r="L86" i="20"/>
  <c r="M86" i="20" s="1"/>
  <c r="O86" i="20" s="1"/>
  <c r="L85" i="20"/>
  <c r="M85" i="20" s="1"/>
  <c r="L84" i="20"/>
  <c r="M84" i="20" s="1"/>
  <c r="E84" i="20"/>
  <c r="F84" i="20" s="1" a="1"/>
  <c r="F84" i="20" s="1"/>
  <c r="L83" i="20"/>
  <c r="M83" i="20" s="1"/>
  <c r="O83" i="20" s="1"/>
  <c r="L82" i="20"/>
  <c r="M82" i="20" s="1"/>
  <c r="E82" i="20"/>
  <c r="F82" i="20" s="1" a="1"/>
  <c r="F82" i="20" s="1"/>
  <c r="L81" i="20"/>
  <c r="M81" i="20" s="1"/>
  <c r="L80" i="20"/>
  <c r="M80" i="20" s="1"/>
  <c r="O80" i="20" s="1"/>
  <c r="E80" i="20"/>
  <c r="F80" i="20" s="1" a="1"/>
  <c r="F80" i="20" s="1"/>
  <c r="L79" i="20"/>
  <c r="M79" i="20" s="1"/>
  <c r="L78" i="20"/>
  <c r="M78" i="20" s="1"/>
  <c r="E78" i="20"/>
  <c r="F78" i="20" s="1" a="1"/>
  <c r="F78" i="20" s="1"/>
  <c r="L77" i="20"/>
  <c r="M77" i="20" s="1"/>
  <c r="O77" i="20" s="1"/>
  <c r="L76" i="20"/>
  <c r="M76" i="20" s="1"/>
  <c r="E76" i="20"/>
  <c r="F76" i="20" s="1" a="1"/>
  <c r="F76" i="20" s="1"/>
  <c r="L75" i="20"/>
  <c r="M75" i="20" s="1"/>
  <c r="L74" i="20"/>
  <c r="E74" i="20"/>
  <c r="F74" i="20" s="1" a="1"/>
  <c r="F74" i="20" s="1"/>
  <c r="L73" i="20"/>
  <c r="M73" i="20" s="1"/>
  <c r="L72" i="20"/>
  <c r="M72" i="20" s="1"/>
  <c r="E72" i="20"/>
  <c r="F72" i="20" s="1" a="1"/>
  <c r="F72" i="20" s="1"/>
  <c r="L71" i="20"/>
  <c r="M71" i="20" s="1"/>
  <c r="L70" i="20"/>
  <c r="M70" i="20" s="1"/>
  <c r="E70" i="20"/>
  <c r="F70" i="20" s="1" a="1"/>
  <c r="F70" i="20" s="1"/>
  <c r="L69" i="20"/>
  <c r="N69" i="20" s="1"/>
  <c r="L68" i="20"/>
  <c r="M68" i="20" s="1"/>
  <c r="O68" i="20" s="1"/>
  <c r="E68" i="20"/>
  <c r="F68" i="20" s="1" a="1"/>
  <c r="F68" i="20" s="1"/>
  <c r="L67" i="20"/>
  <c r="M67" i="20" s="1"/>
  <c r="L66" i="20"/>
  <c r="M66" i="20" s="1"/>
  <c r="E66" i="20"/>
  <c r="F66" i="20" s="1" a="1"/>
  <c r="F66" i="20" s="1"/>
  <c r="L65" i="20"/>
  <c r="M65" i="20" s="1"/>
  <c r="L64" i="20"/>
  <c r="M64" i="20" s="1"/>
  <c r="E64" i="20"/>
  <c r="F64" i="20" s="1" a="1"/>
  <c r="F64" i="20" s="1"/>
  <c r="L63" i="20"/>
  <c r="M63" i="20" s="1"/>
  <c r="L62" i="20"/>
  <c r="M62" i="20" s="1"/>
  <c r="O62" i="20" s="1"/>
  <c r="E62" i="20"/>
  <c r="F62" i="20" s="1" a="1"/>
  <c r="F62" i="20" s="1"/>
  <c r="L61" i="20"/>
  <c r="M61" i="20" s="1"/>
  <c r="L60" i="20"/>
  <c r="M60" i="20" s="1"/>
  <c r="E60" i="20"/>
  <c r="F60" i="20" s="1" a="1"/>
  <c r="F60" i="20" s="1"/>
  <c r="L59" i="20"/>
  <c r="M59" i="20" s="1"/>
  <c r="L58" i="20"/>
  <c r="E58" i="20"/>
  <c r="F58" i="20" s="1" a="1"/>
  <c r="F58" i="20" s="1"/>
  <c r="L57" i="20"/>
  <c r="M57" i="20" s="1"/>
  <c r="L56" i="20"/>
  <c r="M56" i="20" s="1"/>
  <c r="E56" i="20"/>
  <c r="F56" i="20" s="1" a="1"/>
  <c r="F56" i="20" s="1"/>
  <c r="L55" i="20"/>
  <c r="M55" i="20" s="1"/>
  <c r="L54" i="20"/>
  <c r="M54" i="20" s="1"/>
  <c r="E54" i="20"/>
  <c r="F54" i="20" s="1" a="1"/>
  <c r="F54" i="20" s="1"/>
  <c r="L53" i="20"/>
  <c r="M53" i="20" s="1"/>
  <c r="L52" i="20"/>
  <c r="M52" i="20" s="1"/>
  <c r="E52" i="20"/>
  <c r="F52" i="20" s="1" a="1"/>
  <c r="F52" i="20" s="1"/>
  <c r="L51" i="20"/>
  <c r="M51" i="20" s="1"/>
  <c r="L50" i="20"/>
  <c r="M50" i="20" s="1"/>
  <c r="E50" i="20"/>
  <c r="F50" i="20" s="1" a="1"/>
  <c r="F50" i="20" s="1"/>
  <c r="L49" i="20"/>
  <c r="M49" i="20" s="1"/>
  <c r="L48" i="20"/>
  <c r="M48" i="20" s="1"/>
  <c r="E48" i="20"/>
  <c r="F48" i="20" s="1" a="1"/>
  <c r="F48" i="20" s="1"/>
  <c r="L47" i="20"/>
  <c r="M47" i="20" s="1"/>
  <c r="E47" i="20"/>
  <c r="F47" i="20" s="1" a="1"/>
  <c r="F47" i="20" s="1"/>
  <c r="L46" i="20"/>
  <c r="M46" i="20" s="1"/>
  <c r="E46" i="20"/>
  <c r="F46" i="20" s="1" a="1"/>
  <c r="F46" i="20" s="1"/>
  <c r="L45" i="20"/>
  <c r="M45" i="20" s="1"/>
  <c r="E45" i="20"/>
  <c r="F45" i="20" s="1" a="1"/>
  <c r="F45" i="20" s="1"/>
  <c r="L44" i="20"/>
  <c r="M44" i="20" s="1"/>
  <c r="O44" i="20" s="1"/>
  <c r="E44" i="20"/>
  <c r="F44" i="20" s="1" a="1"/>
  <c r="F44" i="20" s="1"/>
  <c r="L43" i="20"/>
  <c r="M43" i="20" s="1"/>
  <c r="L42" i="20"/>
  <c r="M42" i="20" s="1"/>
  <c r="L41" i="20"/>
  <c r="M41" i="20" s="1"/>
  <c r="O41" i="20" s="1"/>
  <c r="E41" i="20"/>
  <c r="F41" i="20" s="1" a="1"/>
  <c r="F41" i="20" s="1"/>
  <c r="L40" i="20"/>
  <c r="M40" i="20" s="1"/>
  <c r="L39" i="20"/>
  <c r="M39" i="20" s="1"/>
  <c r="E39" i="20"/>
  <c r="F39" i="20" s="1" a="1"/>
  <c r="F39" i="20" s="1"/>
  <c r="L38" i="20"/>
  <c r="L37" i="20"/>
  <c r="M37" i="20" s="1"/>
  <c r="E37" i="20"/>
  <c r="F37" i="20" s="1" a="1"/>
  <c r="F37" i="20" s="1"/>
  <c r="L36" i="20"/>
  <c r="M36" i="20" s="1"/>
  <c r="L35" i="20"/>
  <c r="M35" i="20" s="1"/>
  <c r="E35" i="20"/>
  <c r="F35" i="20" s="1" a="1"/>
  <c r="F35" i="20" s="1"/>
  <c r="L34" i="20"/>
  <c r="M34" i="20" s="1"/>
  <c r="L33" i="20"/>
  <c r="N33" i="20" s="1"/>
  <c r="E33" i="20"/>
  <c r="F33" i="20" s="1" a="1"/>
  <c r="F33" i="20" s="1"/>
  <c r="L32" i="20"/>
  <c r="M32" i="20" s="1"/>
  <c r="O32" i="20" s="1"/>
  <c r="L31" i="20"/>
  <c r="M31" i="20" s="1"/>
  <c r="E31" i="20"/>
  <c r="F31" i="20" s="1" a="1"/>
  <c r="F31" i="20" s="1"/>
  <c r="L30" i="20"/>
  <c r="M30" i="20" s="1"/>
  <c r="E30" i="20"/>
  <c r="F30" i="20" s="1" a="1"/>
  <c r="F30" i="20" s="1"/>
  <c r="L29" i="20"/>
  <c r="M29" i="20" s="1"/>
  <c r="E29" i="20"/>
  <c r="F29" i="20" s="1" a="1"/>
  <c r="F29" i="20" s="1"/>
  <c r="L28" i="20"/>
  <c r="M28" i="20" s="1"/>
  <c r="L27" i="20"/>
  <c r="M27" i="20" s="1"/>
  <c r="E27" i="20"/>
  <c r="F27" i="20" s="1" a="1"/>
  <c r="F27" i="20" s="1"/>
  <c r="L26" i="20"/>
  <c r="M26" i="20" s="1"/>
  <c r="L25" i="20"/>
  <c r="M25" i="20" s="1"/>
  <c r="E25" i="20"/>
  <c r="F25" i="20" s="1" a="1"/>
  <c r="F25" i="20" s="1"/>
  <c r="L24" i="20"/>
  <c r="M24" i="20" s="1"/>
  <c r="L23" i="20"/>
  <c r="M23" i="20" s="1"/>
  <c r="E23" i="20"/>
  <c r="F23" i="20" s="1" a="1"/>
  <c r="F23" i="20" s="1"/>
  <c r="L22" i="20"/>
  <c r="L21" i="20"/>
  <c r="M21" i="20" s="1"/>
  <c r="E21" i="20"/>
  <c r="F21" i="20" s="1" a="1"/>
  <c r="F21" i="20" s="1"/>
  <c r="L20" i="20"/>
  <c r="M20" i="20" s="1"/>
  <c r="O20" i="20" s="1"/>
  <c r="L19" i="20"/>
  <c r="M19" i="20" s="1"/>
  <c r="E19" i="20"/>
  <c r="F19" i="20" s="1" a="1"/>
  <c r="F19" i="20" s="1"/>
  <c r="L18" i="20"/>
  <c r="M18" i="20" s="1"/>
  <c r="L17" i="20"/>
  <c r="M17" i="20" s="1"/>
  <c r="O17" i="20" s="1"/>
  <c r="L16" i="20"/>
  <c r="M16" i="20" s="1"/>
  <c r="E16" i="20"/>
  <c r="F16" i="20" s="1" a="1"/>
  <c r="F16" i="20" s="1"/>
  <c r="L15" i="20"/>
  <c r="M15" i="20" s="1"/>
  <c r="L14" i="20"/>
  <c r="M14" i="20" s="1"/>
  <c r="E14" i="20"/>
  <c r="F14" i="20" s="1" a="1"/>
  <c r="F14" i="20" s="1"/>
  <c r="L13" i="20"/>
  <c r="M13" i="20" s="1"/>
  <c r="E13" i="20"/>
  <c r="F13" i="20" s="1" a="1"/>
  <c r="F13" i="20" s="1"/>
  <c r="L12" i="20"/>
  <c r="M12" i="20" s="1"/>
  <c r="L11" i="20"/>
  <c r="M11" i="20" s="1"/>
  <c r="E11" i="20"/>
  <c r="F11" i="20" s="1" a="1"/>
  <c r="F11" i="20" s="1"/>
  <c r="L10" i="20"/>
  <c r="M10" i="20" s="1"/>
  <c r="L9" i="20"/>
  <c r="M9" i="20" s="1"/>
  <c r="E9" i="20"/>
  <c r="F9" i="20" s="1" a="1"/>
  <c r="F9" i="20" s="1"/>
  <c r="L8" i="20"/>
  <c r="M8" i="20" s="1"/>
  <c r="O8" i="20" s="1"/>
  <c r="M7" i="20"/>
  <c r="Q7" i="20" s="1"/>
  <c r="L7" i="20"/>
  <c r="E7" i="20"/>
  <c r="F7" i="20" s="1" a="1"/>
  <c r="F7" i="20" s="1"/>
  <c r="R4" i="20"/>
  <c r="Q4" i="20"/>
  <c r="P4" i="20"/>
  <c r="O4" i="20"/>
  <c r="N4" i="20"/>
  <c r="M4" i="20"/>
  <c r="L4" i="20"/>
  <c r="W42" i="19" a="1"/>
  <c r="W42" i="19" s="1"/>
  <c r="W41" i="19" a="1"/>
  <c r="W41" i="19" s="1"/>
  <c r="W40" i="19" a="1"/>
  <c r="W40" i="19" s="1"/>
  <c r="W39" i="19" a="1"/>
  <c r="W39" i="19" s="1"/>
  <c r="W38" i="19" a="1"/>
  <c r="W38" i="19" s="1"/>
  <c r="W37" i="19" a="1"/>
  <c r="W37" i="19" s="1"/>
  <c r="W36" i="19" a="1"/>
  <c r="W36" i="19" s="1"/>
  <c r="W35" i="19" a="1"/>
  <c r="W35" i="19" s="1"/>
  <c r="W34" i="19" a="1"/>
  <c r="W34" i="19" s="1"/>
  <c r="W33" i="19" a="1"/>
  <c r="W33" i="19" s="1"/>
  <c r="W32" i="19" a="1"/>
  <c r="W32" i="19" s="1"/>
  <c r="W31" i="19" a="1"/>
  <c r="W31" i="19" s="1"/>
  <c r="W30" i="19" a="1"/>
  <c r="W30" i="19" s="1"/>
  <c r="V29" i="19"/>
  <c r="Y29" i="19" s="1" a="1"/>
  <c r="Y29" i="19" s="1"/>
  <c r="E29" i="19"/>
  <c r="V28" i="19"/>
  <c r="Y28" i="19" s="1" a="1"/>
  <c r="Y28" i="19" s="1"/>
  <c r="E28" i="19"/>
  <c r="C28" i="19"/>
  <c r="V27" i="19"/>
  <c r="X27" i="19" s="1" a="1"/>
  <c r="X27" i="19" s="1"/>
  <c r="E27" i="19"/>
  <c r="C27" i="19"/>
  <c r="V26" i="19"/>
  <c r="X26" i="19" s="1" a="1"/>
  <c r="X26" i="19" s="1"/>
  <c r="C26" i="19"/>
  <c r="V25" i="19"/>
  <c r="AA25" i="19" s="1" a="1"/>
  <c r="AA25" i="19" s="1"/>
  <c r="E25" i="19"/>
  <c r="C25" i="19"/>
  <c r="V24" i="19"/>
  <c r="X24" i="19" s="1" a="1"/>
  <c r="X24" i="19" s="1"/>
  <c r="E24" i="19"/>
  <c r="C24" i="19"/>
  <c r="V23" i="19"/>
  <c r="Y23" i="19" s="1" a="1"/>
  <c r="Y23" i="19" s="1"/>
  <c r="E23" i="19"/>
  <c r="C23" i="19"/>
  <c r="V22" i="19"/>
  <c r="Z22" i="19" s="1" a="1"/>
  <c r="Z22" i="19" s="1"/>
  <c r="E22" i="19"/>
  <c r="C22" i="19"/>
  <c r="V21" i="19"/>
  <c r="Y21" i="19" s="1" a="1"/>
  <c r="Y21" i="19" s="1"/>
  <c r="E21" i="19"/>
  <c r="C21" i="19"/>
  <c r="V20" i="19"/>
  <c r="E20" i="19"/>
  <c r="C20" i="19"/>
  <c r="V19" i="19"/>
  <c r="X19" i="19" s="1" a="1"/>
  <c r="X19" i="19" s="1"/>
  <c r="I19" i="19"/>
  <c r="J19" i="19" s="1" a="1"/>
  <c r="J19" i="19" s="1"/>
  <c r="E19" i="19"/>
  <c r="C19" i="19"/>
  <c r="V18" i="19"/>
  <c r="Y18" i="19" s="1" a="1"/>
  <c r="Y18" i="19" s="1"/>
  <c r="I18" i="19"/>
  <c r="J18" i="19" s="1" a="1"/>
  <c r="J18" i="19" s="1"/>
  <c r="E18" i="19"/>
  <c r="C18" i="19"/>
  <c r="V17" i="19"/>
  <c r="AA17" i="19" s="1" a="1"/>
  <c r="AA17" i="19" s="1"/>
  <c r="I17" i="19"/>
  <c r="J17" i="19" s="1" a="1"/>
  <c r="J17" i="19" s="1"/>
  <c r="E17" i="19"/>
  <c r="C17" i="19"/>
  <c r="V16" i="19"/>
  <c r="X16" i="19" s="1" a="1"/>
  <c r="X16" i="19" s="1"/>
  <c r="I16" i="19"/>
  <c r="J16" i="19" s="1" a="1"/>
  <c r="J16" i="19" s="1"/>
  <c r="E16" i="19"/>
  <c r="C16" i="19"/>
  <c r="V15" i="19"/>
  <c r="I15" i="19"/>
  <c r="J15" i="19" s="1" a="1"/>
  <c r="J15" i="19" s="1"/>
  <c r="E15" i="19"/>
  <c r="C15" i="19"/>
  <c r="V14" i="19"/>
  <c r="I14" i="19"/>
  <c r="J14" i="19" s="1" a="1"/>
  <c r="J14" i="19" s="1"/>
  <c r="E14" i="19"/>
  <c r="C14" i="19"/>
  <c r="V13" i="19"/>
  <c r="X13" i="19" s="1" a="1"/>
  <c r="X13" i="19" s="1"/>
  <c r="I13" i="19"/>
  <c r="J13" i="19" s="1" a="1"/>
  <c r="J13" i="19" s="1"/>
  <c r="E13" i="19"/>
  <c r="C13" i="19"/>
  <c r="V12" i="19"/>
  <c r="I12" i="19"/>
  <c r="J12" i="19" s="1" a="1"/>
  <c r="J12" i="19" s="1"/>
  <c r="E12" i="19"/>
  <c r="C12" i="19"/>
  <c r="V11" i="19"/>
  <c r="I11" i="19"/>
  <c r="J11" i="19" s="1" a="1"/>
  <c r="J11" i="19" s="1"/>
  <c r="E11" i="19"/>
  <c r="C11" i="19"/>
  <c r="V10" i="19"/>
  <c r="I10" i="19"/>
  <c r="J10" i="19" s="1" a="1"/>
  <c r="J10" i="19" s="1"/>
  <c r="E10" i="19"/>
  <c r="C10" i="19"/>
  <c r="V9" i="19"/>
  <c r="Z9" i="19" s="1" a="1"/>
  <c r="Z9" i="19" s="1"/>
  <c r="I9" i="19"/>
  <c r="J9" i="19" s="1" a="1"/>
  <c r="J9" i="19" s="1"/>
  <c r="E9" i="19"/>
  <c r="C9" i="19"/>
  <c r="V8" i="19"/>
  <c r="W8" i="19" s="1" a="1"/>
  <c r="W8" i="19" s="1"/>
  <c r="I8" i="19"/>
  <c r="J8" i="19" s="1" a="1"/>
  <c r="J8" i="19" s="1"/>
  <c r="E8" i="19"/>
  <c r="C8" i="19"/>
  <c r="V7" i="19"/>
  <c r="X7" i="19" s="1" a="1"/>
  <c r="X7" i="19" s="1"/>
  <c r="I7" i="19"/>
  <c r="J7" i="19" s="1" a="1"/>
  <c r="J7" i="19" s="1"/>
  <c r="E7" i="19"/>
  <c r="C7" i="19"/>
  <c r="J55" i="18" a="1"/>
  <c r="J55" i="18" s="1"/>
  <c r="I55" i="18" a="1"/>
  <c r="I55" i="18" s="1"/>
  <c r="H55" i="18" a="1"/>
  <c r="H55" i="18" s="1"/>
  <c r="G55" i="18" a="1"/>
  <c r="G55" i="18" s="1"/>
  <c r="O55" i="18" s="1"/>
  <c r="P55" i="18" s="1"/>
  <c r="F55" i="18" a="1"/>
  <c r="F55" i="18" s="1"/>
  <c r="E55" i="18" a="1"/>
  <c r="E55" i="18" s="1"/>
  <c r="D55" i="18" a="1"/>
  <c r="D55" i="18" s="1"/>
  <c r="J54" i="18" a="1"/>
  <c r="J54" i="18" s="1"/>
  <c r="I54" i="18" a="1"/>
  <c r="I54" i="18" s="1"/>
  <c r="H54" i="18" a="1"/>
  <c r="H54" i="18" s="1"/>
  <c r="F54" i="18" a="1"/>
  <c r="F54" i="18" s="1"/>
  <c r="E54" i="18" a="1"/>
  <c r="E54" i="18" s="1"/>
  <c r="D54" i="18" a="1"/>
  <c r="D54" i="18" s="1"/>
  <c r="J53" i="18" a="1"/>
  <c r="J53" i="18" s="1"/>
  <c r="I53" i="18" a="1"/>
  <c r="I53" i="18" s="1"/>
  <c r="H53" i="18" a="1"/>
  <c r="H53" i="18" s="1"/>
  <c r="G53" i="18" a="1"/>
  <c r="G53" i="18" s="1"/>
  <c r="O53" i="18" s="1"/>
  <c r="P53" i="18" s="1"/>
  <c r="Q53" i="18" s="1"/>
  <c r="F53" i="18" a="1"/>
  <c r="F53" i="18" s="1"/>
  <c r="E53" i="18" a="1"/>
  <c r="E53" i="18" s="1"/>
  <c r="D53" i="18" a="1"/>
  <c r="D53" i="18" s="1"/>
  <c r="J52" i="18" a="1"/>
  <c r="J52" i="18" s="1"/>
  <c r="I52" i="18" a="1"/>
  <c r="I52" i="18" s="1"/>
  <c r="H52" i="18" a="1"/>
  <c r="H52" i="18" s="1"/>
  <c r="F52" i="18" a="1"/>
  <c r="F52" i="18" s="1"/>
  <c r="E52" i="18" a="1"/>
  <c r="E52" i="18" s="1"/>
  <c r="D52" i="18" a="1"/>
  <c r="D52" i="18" s="1"/>
  <c r="J51" i="18" a="1"/>
  <c r="J51" i="18" s="1"/>
  <c r="I51" i="18" a="1"/>
  <c r="I51" i="18" s="1"/>
  <c r="H51" i="18" a="1"/>
  <c r="H51" i="18" s="1"/>
  <c r="F51" i="18" a="1"/>
  <c r="F51" i="18" s="1"/>
  <c r="E51" i="18" a="1"/>
  <c r="E51" i="18" s="1"/>
  <c r="D51" i="18" a="1"/>
  <c r="D51" i="18" s="1"/>
  <c r="J50" i="18" a="1"/>
  <c r="J50" i="18" s="1"/>
  <c r="I50" i="18" a="1"/>
  <c r="I50" i="18" s="1"/>
  <c r="H50" i="18" a="1"/>
  <c r="H50" i="18" s="1"/>
  <c r="F50" i="18" a="1"/>
  <c r="F50" i="18" s="1"/>
  <c r="E50" i="18" a="1"/>
  <c r="E50" i="18" s="1"/>
  <c r="D50" i="18" a="1"/>
  <c r="D50" i="18" s="1"/>
  <c r="J49" i="18" a="1"/>
  <c r="J49" i="18" s="1"/>
  <c r="I49" i="18" a="1"/>
  <c r="I49" i="18" s="1"/>
  <c r="H49" i="18" a="1"/>
  <c r="H49" i="18" s="1"/>
  <c r="F49" i="18" a="1"/>
  <c r="F49" i="18" s="1"/>
  <c r="E49" i="18" a="1"/>
  <c r="E49" i="18" s="1"/>
  <c r="D49" i="18" a="1"/>
  <c r="D49" i="18" s="1"/>
  <c r="J48" i="18" a="1"/>
  <c r="J48" i="18" s="1"/>
  <c r="I48" i="18" a="1"/>
  <c r="I48" i="18" s="1"/>
  <c r="H48" i="18" a="1"/>
  <c r="H48" i="18" s="1"/>
  <c r="F48" i="18" a="1"/>
  <c r="F48" i="18" s="1"/>
  <c r="E48" i="18" a="1"/>
  <c r="E48" i="18" s="1"/>
  <c r="D48" i="18" a="1"/>
  <c r="D48" i="18" s="1"/>
  <c r="J47" i="18" a="1"/>
  <c r="J47" i="18" s="1"/>
  <c r="I47" i="18" a="1"/>
  <c r="I47" i="18" s="1"/>
  <c r="H47" i="18" a="1"/>
  <c r="H47" i="18" s="1"/>
  <c r="F47" i="18" a="1"/>
  <c r="F47" i="18" s="1"/>
  <c r="E47" i="18" a="1"/>
  <c r="E47" i="18" s="1"/>
  <c r="D47" i="18" a="1"/>
  <c r="D47" i="18" s="1"/>
  <c r="J46" i="18" a="1"/>
  <c r="J46" i="18" s="1"/>
  <c r="I46" i="18" a="1"/>
  <c r="I46" i="18" s="1"/>
  <c r="H46" i="18" a="1"/>
  <c r="H46" i="18" s="1"/>
  <c r="F46" i="18" a="1"/>
  <c r="F46" i="18" s="1"/>
  <c r="E46" i="18" a="1"/>
  <c r="E46" i="18" s="1"/>
  <c r="D46" i="18" a="1"/>
  <c r="D46" i="18" s="1"/>
  <c r="J45" i="18" a="1"/>
  <c r="J45" i="18" s="1"/>
  <c r="I45" i="18" a="1"/>
  <c r="I45" i="18" s="1"/>
  <c r="H45" i="18" a="1"/>
  <c r="H45" i="18" s="1"/>
  <c r="F45" i="18" a="1"/>
  <c r="F45" i="18" s="1"/>
  <c r="E45" i="18" a="1"/>
  <c r="E45" i="18" s="1"/>
  <c r="D45" i="18" a="1"/>
  <c r="D45" i="18" s="1"/>
  <c r="J44" i="18" a="1"/>
  <c r="J44" i="18" s="1"/>
  <c r="I44" i="18" a="1"/>
  <c r="I44" i="18" s="1"/>
  <c r="H44" i="18" a="1"/>
  <c r="H44" i="18" s="1"/>
  <c r="F44" i="18" a="1"/>
  <c r="F44" i="18" s="1"/>
  <c r="E44" i="18" a="1"/>
  <c r="E44" i="18" s="1"/>
  <c r="D44" i="18" a="1"/>
  <c r="D44" i="18" s="1"/>
  <c r="J43" i="18" a="1"/>
  <c r="J43" i="18" s="1"/>
  <c r="I43" i="18" a="1"/>
  <c r="I43" i="18" s="1"/>
  <c r="H43" i="18" a="1"/>
  <c r="H43" i="18" s="1"/>
  <c r="F43" i="18" a="1"/>
  <c r="F43" i="18" s="1"/>
  <c r="E43" i="18" a="1"/>
  <c r="E43" i="18" s="1"/>
  <c r="D43" i="18" a="1"/>
  <c r="D43" i="18" s="1"/>
  <c r="J42" i="18" a="1"/>
  <c r="J42" i="18" s="1"/>
  <c r="I42" i="18" a="1"/>
  <c r="I42" i="18" s="1"/>
  <c r="H42" i="18" a="1"/>
  <c r="H42" i="18" s="1"/>
  <c r="F42" i="18" a="1"/>
  <c r="F42" i="18" s="1"/>
  <c r="E42" i="18" a="1"/>
  <c r="E42" i="18" s="1"/>
  <c r="D42" i="18" a="1"/>
  <c r="D42" i="18" s="1"/>
  <c r="J41" i="18" a="1"/>
  <c r="J41" i="18" s="1"/>
  <c r="I41" i="18" a="1"/>
  <c r="I41" i="18" s="1"/>
  <c r="H41" i="18" a="1"/>
  <c r="H41" i="18" s="1"/>
  <c r="F41" i="18" a="1"/>
  <c r="F41" i="18" s="1"/>
  <c r="E41" i="18" a="1"/>
  <c r="E41" i="18" s="1"/>
  <c r="D41" i="18" a="1"/>
  <c r="D41" i="18" s="1"/>
  <c r="J40" i="18" a="1"/>
  <c r="J40" i="18" s="1"/>
  <c r="I40" i="18" a="1"/>
  <c r="I40" i="18" s="1"/>
  <c r="H40" i="18" a="1"/>
  <c r="H40" i="18" s="1"/>
  <c r="F40" i="18" a="1"/>
  <c r="F40" i="18" s="1"/>
  <c r="E40" i="18" a="1"/>
  <c r="E40" i="18" s="1"/>
  <c r="D40" i="18" a="1"/>
  <c r="D40" i="18" s="1"/>
  <c r="J39" i="18" a="1"/>
  <c r="J39" i="18" s="1"/>
  <c r="I39" i="18" a="1"/>
  <c r="I39" i="18" s="1"/>
  <c r="H39" i="18" a="1"/>
  <c r="H39" i="18" s="1"/>
  <c r="F39" i="18" a="1"/>
  <c r="F39" i="18" s="1"/>
  <c r="E39" i="18" a="1"/>
  <c r="E39" i="18" s="1"/>
  <c r="D39" i="18" a="1"/>
  <c r="D39" i="18" s="1"/>
  <c r="J38" i="18" a="1"/>
  <c r="J38" i="18" s="1"/>
  <c r="I38" i="18" a="1"/>
  <c r="I38" i="18" s="1"/>
  <c r="H38" i="18" a="1"/>
  <c r="H38" i="18" s="1"/>
  <c r="F38" i="18" a="1"/>
  <c r="F38" i="18" s="1"/>
  <c r="E38" i="18" a="1"/>
  <c r="E38" i="18" s="1"/>
  <c r="D38" i="18" a="1"/>
  <c r="D38" i="18" s="1"/>
  <c r="J37" i="18" a="1"/>
  <c r="J37" i="18" s="1"/>
  <c r="I37" i="18" a="1"/>
  <c r="I37" i="18" s="1"/>
  <c r="H37" i="18" a="1"/>
  <c r="H37" i="18" s="1"/>
  <c r="F37" i="18" a="1"/>
  <c r="F37" i="18" s="1"/>
  <c r="E37" i="18" a="1"/>
  <c r="E37" i="18" s="1"/>
  <c r="D37" i="18" a="1"/>
  <c r="D37" i="18" s="1"/>
  <c r="J36" i="18" a="1"/>
  <c r="J36" i="18" s="1"/>
  <c r="I36" i="18" a="1"/>
  <c r="I36" i="18" s="1"/>
  <c r="H36" i="18" a="1"/>
  <c r="H36" i="18" s="1"/>
  <c r="F36" i="18" a="1"/>
  <c r="F36" i="18" s="1"/>
  <c r="E36" i="18" a="1"/>
  <c r="E36" i="18" s="1"/>
  <c r="D36" i="18" a="1"/>
  <c r="D36" i="18" s="1"/>
  <c r="J35" i="18" a="1"/>
  <c r="J35" i="18" s="1"/>
  <c r="I35" i="18" a="1"/>
  <c r="I35" i="18" s="1"/>
  <c r="H35" i="18" a="1"/>
  <c r="H35" i="18" s="1"/>
  <c r="F35" i="18" a="1"/>
  <c r="F35" i="18" s="1"/>
  <c r="E35" i="18" a="1"/>
  <c r="E35" i="18" s="1"/>
  <c r="D35" i="18" a="1"/>
  <c r="D35" i="18" s="1"/>
  <c r="J34" i="18" a="1"/>
  <c r="J34" i="18" s="1"/>
  <c r="I34" i="18" a="1"/>
  <c r="I34" i="18" s="1"/>
  <c r="H34" i="18" a="1"/>
  <c r="H34" i="18" s="1"/>
  <c r="F34" i="18" a="1"/>
  <c r="F34" i="18" s="1"/>
  <c r="E34" i="18" a="1"/>
  <c r="E34" i="18" s="1"/>
  <c r="D34" i="18" a="1"/>
  <c r="D34" i="18" s="1"/>
  <c r="J33" i="18" a="1"/>
  <c r="J33" i="18" s="1"/>
  <c r="I33" i="18" a="1"/>
  <c r="I33" i="18" s="1"/>
  <c r="H33" i="18" a="1"/>
  <c r="H33" i="18" s="1"/>
  <c r="F33" i="18" a="1"/>
  <c r="F33" i="18" s="1"/>
  <c r="E33" i="18" a="1"/>
  <c r="E33" i="18" s="1"/>
  <c r="D33" i="18" a="1"/>
  <c r="D33" i="18" s="1"/>
  <c r="J32" i="18" a="1"/>
  <c r="J32" i="18" s="1"/>
  <c r="I32" i="18" a="1"/>
  <c r="I32" i="18" s="1"/>
  <c r="H32" i="18" a="1"/>
  <c r="H32" i="18" s="1"/>
  <c r="F32" i="18" a="1"/>
  <c r="F32" i="18" s="1"/>
  <c r="E32" i="18" a="1"/>
  <c r="E32" i="18" s="1"/>
  <c r="D32" i="18" a="1"/>
  <c r="D32" i="18" s="1"/>
  <c r="J31" i="18" a="1"/>
  <c r="J31" i="18" s="1"/>
  <c r="I31" i="18" a="1"/>
  <c r="I31" i="18" s="1"/>
  <c r="H31" i="18" a="1"/>
  <c r="H31" i="18" s="1"/>
  <c r="F31" i="18" a="1"/>
  <c r="F31" i="18" s="1"/>
  <c r="E31" i="18" a="1"/>
  <c r="E31" i="18" s="1"/>
  <c r="D31" i="18" a="1"/>
  <c r="D31" i="18" s="1"/>
  <c r="J30" i="18" a="1"/>
  <c r="J30" i="18" s="1"/>
  <c r="I30" i="18" a="1"/>
  <c r="I30" i="18" s="1"/>
  <c r="H30" i="18" a="1"/>
  <c r="H30" i="18" s="1"/>
  <c r="G30" i="18" a="1"/>
  <c r="G30" i="18" s="1"/>
  <c r="O30" i="18" s="1"/>
  <c r="P30" i="18" s="1"/>
  <c r="Q30" i="18" s="1"/>
  <c r="F30" i="18" a="1"/>
  <c r="F30" i="18" s="1"/>
  <c r="E30" i="18" a="1"/>
  <c r="E30" i="18" s="1"/>
  <c r="D30" i="18" a="1"/>
  <c r="D30" i="18" s="1"/>
  <c r="J29" i="18" a="1"/>
  <c r="J29" i="18" s="1"/>
  <c r="I29" i="18" a="1"/>
  <c r="I29" i="18" s="1"/>
  <c r="H29" i="18" a="1"/>
  <c r="H29" i="18" s="1"/>
  <c r="F29" i="18" a="1"/>
  <c r="F29" i="18" s="1"/>
  <c r="E29" i="18" a="1"/>
  <c r="E29" i="18" s="1"/>
  <c r="D29" i="18" a="1"/>
  <c r="D29" i="18" s="1"/>
  <c r="J28" i="18" a="1"/>
  <c r="J28" i="18" s="1"/>
  <c r="I28" i="18" a="1"/>
  <c r="I28" i="18" s="1"/>
  <c r="H28" i="18" a="1"/>
  <c r="H28" i="18" s="1"/>
  <c r="F28" i="18" a="1"/>
  <c r="F28" i="18" s="1"/>
  <c r="E28" i="18" a="1"/>
  <c r="E28" i="18" s="1"/>
  <c r="D28" i="18" a="1"/>
  <c r="D28" i="18" s="1"/>
  <c r="J27" i="18" a="1"/>
  <c r="J27" i="18" s="1"/>
  <c r="I27" i="18" a="1"/>
  <c r="I27" i="18" s="1"/>
  <c r="H27" i="18" a="1"/>
  <c r="H27" i="18" s="1"/>
  <c r="G27" i="18" a="1"/>
  <c r="G27" i="18" s="1"/>
  <c r="O27" i="18" s="1"/>
  <c r="P27" i="18" s="1"/>
  <c r="F27" i="18" a="1"/>
  <c r="F27" i="18" s="1"/>
  <c r="E27" i="18" a="1"/>
  <c r="E27" i="18" s="1"/>
  <c r="D27" i="18" a="1"/>
  <c r="D27" i="18" s="1"/>
  <c r="J26" i="18" a="1"/>
  <c r="J26" i="18" s="1"/>
  <c r="I26" i="18" a="1"/>
  <c r="I26" i="18" s="1"/>
  <c r="H26" i="18" a="1"/>
  <c r="H26" i="18" s="1"/>
  <c r="F26" i="18" a="1"/>
  <c r="F26" i="18" s="1"/>
  <c r="E26" i="18" a="1"/>
  <c r="E26" i="18" s="1"/>
  <c r="D26" i="18" a="1"/>
  <c r="D26" i="18" s="1"/>
  <c r="J25" i="18" a="1"/>
  <c r="J25" i="18" s="1"/>
  <c r="I25" i="18" a="1"/>
  <c r="I25" i="18" s="1"/>
  <c r="H25" i="18" a="1"/>
  <c r="H25" i="18" s="1"/>
  <c r="F25" i="18" a="1"/>
  <c r="F25" i="18" s="1"/>
  <c r="E25" i="18" a="1"/>
  <c r="E25" i="18" s="1"/>
  <c r="D25" i="18" a="1"/>
  <c r="D25" i="18" s="1"/>
  <c r="J24" i="18" a="1"/>
  <c r="J24" i="18" s="1"/>
  <c r="I24" i="18" a="1"/>
  <c r="I24" i="18" s="1"/>
  <c r="H24" i="18" a="1"/>
  <c r="H24" i="18" s="1"/>
  <c r="F24" i="18" a="1"/>
  <c r="F24" i="18" s="1"/>
  <c r="E24" i="18" a="1"/>
  <c r="E24" i="18" s="1"/>
  <c r="D24" i="18" a="1"/>
  <c r="D24" i="18" s="1"/>
  <c r="M23" i="18" a="1"/>
  <c r="M23" i="18" s="1"/>
  <c r="N23" i="18" s="1"/>
  <c r="K23" i="18" a="1"/>
  <c r="K23" i="18" s="1"/>
  <c r="J23" i="18" a="1"/>
  <c r="J23" i="18" s="1"/>
  <c r="I23" i="18" a="1"/>
  <c r="I23" i="18" s="1"/>
  <c r="H23" i="18" a="1"/>
  <c r="H23" i="18" s="1"/>
  <c r="F23" i="18" a="1"/>
  <c r="F23" i="18" s="1"/>
  <c r="E23" i="18" a="1"/>
  <c r="E23" i="18" s="1"/>
  <c r="D23" i="18" a="1"/>
  <c r="D23" i="18" s="1"/>
  <c r="J22" i="18" a="1"/>
  <c r="J22" i="18" s="1"/>
  <c r="I22" i="18" a="1"/>
  <c r="I22" i="18" s="1"/>
  <c r="H22" i="18" a="1"/>
  <c r="H22" i="18" s="1"/>
  <c r="F22" i="18" a="1"/>
  <c r="F22" i="18" s="1"/>
  <c r="E22" i="18" a="1"/>
  <c r="E22" i="18" s="1"/>
  <c r="D22" i="18" a="1"/>
  <c r="D22" i="18" s="1"/>
  <c r="J21" i="18" a="1"/>
  <c r="J21" i="18" s="1"/>
  <c r="I21" i="18" a="1"/>
  <c r="I21" i="18" s="1"/>
  <c r="H21" i="18" a="1"/>
  <c r="H21" i="18" s="1"/>
  <c r="G21" i="18" a="1"/>
  <c r="G21" i="18" s="1"/>
  <c r="O21" i="18" s="1"/>
  <c r="P21" i="18" s="1"/>
  <c r="Q21" i="18" s="1"/>
  <c r="F21" i="18" a="1"/>
  <c r="F21" i="18" s="1"/>
  <c r="E21" i="18" a="1"/>
  <c r="E21" i="18" s="1"/>
  <c r="D21" i="18" a="1"/>
  <c r="D21" i="18" s="1"/>
  <c r="J20" i="18" a="1"/>
  <c r="J20" i="18" s="1"/>
  <c r="I20" i="18" a="1"/>
  <c r="I20" i="18" s="1"/>
  <c r="H20" i="18" a="1"/>
  <c r="H20" i="18" s="1"/>
  <c r="G20" i="18" a="1"/>
  <c r="G20" i="18" s="1"/>
  <c r="O20" i="18" s="1"/>
  <c r="P20" i="18" s="1"/>
  <c r="Q20" i="18" s="1"/>
  <c r="F20" i="18" a="1"/>
  <c r="F20" i="18" s="1"/>
  <c r="E20" i="18" a="1"/>
  <c r="E20" i="18" s="1"/>
  <c r="D20" i="18" a="1"/>
  <c r="D20" i="18" s="1"/>
  <c r="W19" i="18"/>
  <c r="M19" i="18" a="1"/>
  <c r="M19" i="18" s="1"/>
  <c r="N19" i="18" s="1"/>
  <c r="J19" i="18" a="1"/>
  <c r="J19" i="18" s="1"/>
  <c r="I19" i="18" a="1"/>
  <c r="I19" i="18" s="1"/>
  <c r="H19" i="18" a="1"/>
  <c r="H19" i="18" s="1"/>
  <c r="F19" i="18" a="1"/>
  <c r="F19" i="18" s="1"/>
  <c r="E19" i="18" a="1"/>
  <c r="E19" i="18" s="1"/>
  <c r="D19" i="18" a="1"/>
  <c r="D19" i="18" s="1"/>
  <c r="W18" i="18"/>
  <c r="M18" i="18" a="1"/>
  <c r="M18" i="18" s="1"/>
  <c r="N18" i="18" s="1"/>
  <c r="K18" i="18" a="1"/>
  <c r="K18" i="18" s="1"/>
  <c r="J18" i="18" a="1"/>
  <c r="J18" i="18" s="1"/>
  <c r="I18" i="18" a="1"/>
  <c r="I18" i="18" s="1"/>
  <c r="H18" i="18" a="1"/>
  <c r="H18" i="18" s="1"/>
  <c r="F18" i="18" a="1"/>
  <c r="F18" i="18" s="1"/>
  <c r="E18" i="18" a="1"/>
  <c r="E18" i="18" s="1"/>
  <c r="D18" i="18" a="1"/>
  <c r="D18" i="18" s="1"/>
  <c r="J17" i="18" a="1"/>
  <c r="J17" i="18" s="1"/>
  <c r="I17" i="18" a="1"/>
  <c r="I17" i="18" s="1"/>
  <c r="H17" i="18" a="1"/>
  <c r="H17" i="18" s="1"/>
  <c r="G17" i="18" a="1"/>
  <c r="G17" i="18" s="1"/>
  <c r="O17" i="18" s="1"/>
  <c r="P17" i="18" s="1"/>
  <c r="Q17" i="18" s="1"/>
  <c r="F17" i="18" a="1"/>
  <c r="F17" i="18" s="1"/>
  <c r="E17" i="18" a="1"/>
  <c r="E17" i="18" s="1"/>
  <c r="D17" i="18" a="1"/>
  <c r="D17" i="18" s="1"/>
  <c r="W16" i="18"/>
  <c r="J16" i="18" a="1"/>
  <c r="J16" i="18" s="1"/>
  <c r="I16" i="18" a="1"/>
  <c r="I16" i="18" s="1"/>
  <c r="H16" i="18" a="1"/>
  <c r="H16" i="18" s="1"/>
  <c r="F16" i="18" a="1"/>
  <c r="F16" i="18" s="1"/>
  <c r="E16" i="18" a="1"/>
  <c r="E16" i="18" s="1"/>
  <c r="D16" i="18" a="1"/>
  <c r="D16" i="18" s="1"/>
  <c r="M15" i="18" a="1"/>
  <c r="M15" i="18" s="1"/>
  <c r="N15" i="18" s="1"/>
  <c r="J15" i="18" a="1"/>
  <c r="J15" i="18" s="1"/>
  <c r="I15" i="18" a="1"/>
  <c r="I15" i="18" s="1"/>
  <c r="H15" i="18" a="1"/>
  <c r="H15" i="18" s="1"/>
  <c r="F15" i="18" a="1"/>
  <c r="F15" i="18" s="1"/>
  <c r="E15" i="18" a="1"/>
  <c r="E15" i="18" s="1"/>
  <c r="D15" i="18" a="1"/>
  <c r="D15" i="18" s="1"/>
  <c r="W14" i="18"/>
  <c r="J14" i="18" a="1"/>
  <c r="J14" i="18" s="1"/>
  <c r="I14" i="18" a="1"/>
  <c r="I14" i="18" s="1"/>
  <c r="H14" i="18" a="1"/>
  <c r="H14" i="18" s="1"/>
  <c r="F14" i="18" a="1"/>
  <c r="F14" i="18" s="1"/>
  <c r="E14" i="18" a="1"/>
  <c r="E14" i="18" s="1"/>
  <c r="D14" i="18" a="1"/>
  <c r="D14" i="18" s="1"/>
  <c r="W13" i="18"/>
  <c r="M13" i="18" a="1"/>
  <c r="M13" i="18" s="1"/>
  <c r="N13" i="18" s="1"/>
  <c r="J13" i="18" a="1"/>
  <c r="J13" i="18" s="1"/>
  <c r="I13" i="18" a="1"/>
  <c r="I13" i="18" s="1"/>
  <c r="H13" i="18" a="1"/>
  <c r="H13" i="18" s="1"/>
  <c r="F13" i="18" a="1"/>
  <c r="F13" i="18" s="1"/>
  <c r="E13" i="18" a="1"/>
  <c r="E13" i="18" s="1"/>
  <c r="D13" i="18" a="1"/>
  <c r="D13" i="18" s="1"/>
  <c r="J12" i="18" a="1"/>
  <c r="J12" i="18" s="1"/>
  <c r="I12" i="18" a="1"/>
  <c r="I12" i="18" s="1"/>
  <c r="H12" i="18" a="1"/>
  <c r="H12" i="18" s="1"/>
  <c r="F12" i="18" a="1"/>
  <c r="F12" i="18" s="1"/>
  <c r="E12" i="18" a="1"/>
  <c r="E12" i="18" s="1"/>
  <c r="D12" i="18" a="1"/>
  <c r="D12" i="18" s="1"/>
  <c r="W11" i="18"/>
  <c r="K11" i="18" a="1"/>
  <c r="K11" i="18" s="1"/>
  <c r="J11" i="18" a="1"/>
  <c r="J11" i="18" s="1"/>
  <c r="I11" i="18" a="1"/>
  <c r="I11" i="18" s="1"/>
  <c r="H11" i="18" a="1"/>
  <c r="H11" i="18" s="1"/>
  <c r="G11" i="18" a="1"/>
  <c r="G11" i="18" s="1"/>
  <c r="O11" i="18" s="1"/>
  <c r="P11" i="18" s="1"/>
  <c r="Q11" i="18" s="1"/>
  <c r="F11" i="18" a="1"/>
  <c r="F11" i="18" s="1"/>
  <c r="E11" i="18" a="1"/>
  <c r="E11" i="18" s="1"/>
  <c r="D11" i="18" a="1"/>
  <c r="D11" i="18" s="1"/>
  <c r="M10" i="18" a="1"/>
  <c r="M10" i="18" s="1"/>
  <c r="N10" i="18" s="1"/>
  <c r="J10" i="18" a="1"/>
  <c r="J10" i="18" s="1"/>
  <c r="I10" i="18" a="1"/>
  <c r="I10" i="18" s="1"/>
  <c r="H10" i="18" a="1"/>
  <c r="H10" i="18" s="1"/>
  <c r="F10" i="18" a="1"/>
  <c r="F10" i="18" s="1"/>
  <c r="E10" i="18" a="1"/>
  <c r="E10" i="18" s="1"/>
  <c r="D10" i="18" a="1"/>
  <c r="D10" i="18" s="1"/>
  <c r="Y9" i="18"/>
  <c r="V9" i="18"/>
  <c r="J9" i="18" a="1"/>
  <c r="J9" i="18" s="1"/>
  <c r="I9" i="18" a="1"/>
  <c r="I9" i="18" s="1"/>
  <c r="H9" i="18" a="1"/>
  <c r="H9" i="18" s="1"/>
  <c r="G9" i="18" a="1"/>
  <c r="G9" i="18" s="1"/>
  <c r="O9" i="18" s="1"/>
  <c r="P9" i="18" s="1"/>
  <c r="Q9" i="18" s="1"/>
  <c r="F9" i="18" a="1"/>
  <c r="F9" i="18" s="1"/>
  <c r="E9" i="18" a="1"/>
  <c r="E9" i="18" s="1"/>
  <c r="D9" i="18" a="1"/>
  <c r="D9" i="18" s="1"/>
  <c r="Y8" i="18"/>
  <c r="V8" i="18"/>
  <c r="M8" i="18" a="1"/>
  <c r="M8" i="18" s="1"/>
  <c r="N8" i="18" s="1"/>
  <c r="J8" i="18" a="1"/>
  <c r="J8" i="18" s="1"/>
  <c r="I8" i="18" a="1"/>
  <c r="I8" i="18" s="1"/>
  <c r="H8" i="18" a="1"/>
  <c r="H8" i="18" s="1"/>
  <c r="G8" i="18" a="1"/>
  <c r="G8" i="18" s="1"/>
  <c r="O8" i="18" s="1"/>
  <c r="P8" i="18" s="1"/>
  <c r="F8" i="18" a="1"/>
  <c r="F8" i="18" s="1"/>
  <c r="E8" i="18" a="1"/>
  <c r="E8" i="18" s="1"/>
  <c r="D8" i="18" a="1"/>
  <c r="D8" i="18" s="1"/>
  <c r="Y7" i="18"/>
  <c r="V7" i="18"/>
  <c r="M7" i="18" a="1"/>
  <c r="M7" i="18" s="1"/>
  <c r="N7" i="18" s="1"/>
  <c r="J7" i="18" a="1"/>
  <c r="J7" i="18" s="1"/>
  <c r="I7" i="18" a="1"/>
  <c r="I7" i="18" s="1"/>
  <c r="H7" i="18" a="1"/>
  <c r="H7" i="18" s="1"/>
  <c r="F7" i="18" a="1"/>
  <c r="F7" i="18" s="1"/>
  <c r="E7" i="18" a="1"/>
  <c r="E7" i="18" s="1"/>
  <c r="D7" i="18" a="1"/>
  <c r="D7" i="18" s="1"/>
  <c r="Y6" i="18"/>
  <c r="V6" i="18"/>
  <c r="J6" i="18" a="1"/>
  <c r="J6" i="18" s="1"/>
  <c r="I6" i="18" a="1"/>
  <c r="I6" i="18" s="1"/>
  <c r="H6" i="18" a="1"/>
  <c r="H6" i="18" s="1"/>
  <c r="G6" i="18" a="1"/>
  <c r="G6" i="18" s="1"/>
  <c r="O6" i="18" s="1"/>
  <c r="P6" i="18" s="1"/>
  <c r="Q6" i="18" s="1"/>
  <c r="F6" i="18" a="1"/>
  <c r="F6" i="18" s="1"/>
  <c r="E6" i="18" a="1"/>
  <c r="E6" i="18" s="1"/>
  <c r="D6" i="18" a="1"/>
  <c r="D6" i="18" s="1"/>
  <c r="Y5" i="18"/>
  <c r="G1" i="18"/>
  <c r="G49" i="18" s="1" a="1"/>
  <c r="G49" i="18" s="1"/>
  <c r="O49" i="18" s="1"/>
  <c r="P49" i="18" s="1"/>
  <c r="Q49" i="18" s="1"/>
  <c r="L104" i="16"/>
  <c r="T104" i="16" s="1" a="1"/>
  <c r="T104" i="16" s="1"/>
  <c r="K104" i="16"/>
  <c r="L103" i="16"/>
  <c r="P103" i="16" s="1" a="1"/>
  <c r="P103" i="16" s="1"/>
  <c r="K103" i="16"/>
  <c r="L102" i="16"/>
  <c r="U102" i="16" s="1" a="1"/>
  <c r="U102" i="16" s="1"/>
  <c r="K102" i="16"/>
  <c r="L101" i="16"/>
  <c r="S101" i="16" s="1" a="1"/>
  <c r="S101" i="16" s="1"/>
  <c r="K101" i="16"/>
  <c r="L100" i="16"/>
  <c r="S100" i="16" s="1" a="1"/>
  <c r="S100" i="16" s="1"/>
  <c r="K100" i="16"/>
  <c r="L99" i="16"/>
  <c r="R99" i="16" s="1" a="1"/>
  <c r="R99" i="16" s="1"/>
  <c r="K99" i="16"/>
  <c r="L98" i="16"/>
  <c r="T98" i="16" s="1" a="1"/>
  <c r="T98" i="16" s="1"/>
  <c r="K98" i="16"/>
  <c r="L97" i="16"/>
  <c r="R97" i="16" s="1" a="1"/>
  <c r="R97" i="16" s="1"/>
  <c r="K97" i="16"/>
  <c r="L96" i="16"/>
  <c r="T96" i="16" s="1" a="1"/>
  <c r="T96" i="16" s="1"/>
  <c r="K96" i="16"/>
  <c r="L95" i="16"/>
  <c r="T95" i="16" s="1" a="1"/>
  <c r="T95" i="16" s="1"/>
  <c r="K95" i="16"/>
  <c r="L94" i="16"/>
  <c r="S94" i="16" s="1" a="1"/>
  <c r="S94" i="16" s="1"/>
  <c r="K94" i="16"/>
  <c r="L93" i="16"/>
  <c r="U93" i="16" s="1" a="1"/>
  <c r="U93" i="16" s="1"/>
  <c r="K93" i="16"/>
  <c r="L92" i="16"/>
  <c r="S92" i="16" s="1" a="1"/>
  <c r="S92" i="16" s="1"/>
  <c r="K92" i="16"/>
  <c r="L91" i="16"/>
  <c r="P91" i="16" s="1" a="1"/>
  <c r="P91" i="16" s="1"/>
  <c r="K91" i="16"/>
  <c r="L90" i="16"/>
  <c r="T90" i="16" s="1" a="1"/>
  <c r="T90" i="16" s="1"/>
  <c r="K90" i="16"/>
  <c r="L89" i="16"/>
  <c r="S89" i="16" s="1" a="1"/>
  <c r="S89" i="16" s="1"/>
  <c r="K89" i="16"/>
  <c r="L88" i="16"/>
  <c r="R88" i="16" s="1" a="1"/>
  <c r="R88" i="16" s="1"/>
  <c r="K88" i="16"/>
  <c r="N87" i="16"/>
  <c r="L87" i="16"/>
  <c r="R87" i="16" s="1" a="1"/>
  <c r="R87" i="16" s="1"/>
  <c r="K87" i="16"/>
  <c r="N86" i="16"/>
  <c r="L86" i="16"/>
  <c r="T86" i="16" s="1" a="1"/>
  <c r="T86" i="16" s="1"/>
  <c r="K86" i="16"/>
  <c r="L85" i="16"/>
  <c r="Q85" i="16" s="1" a="1"/>
  <c r="Q85" i="16" s="1"/>
  <c r="K85" i="16"/>
  <c r="L84" i="16"/>
  <c r="S84" i="16" s="1" a="1"/>
  <c r="S84" i="16" s="1"/>
  <c r="K84" i="16"/>
  <c r="N83" i="16"/>
  <c r="L83" i="16"/>
  <c r="T83" i="16" s="1" a="1"/>
  <c r="T83" i="16" s="1"/>
  <c r="K83" i="16"/>
  <c r="L82" i="16"/>
  <c r="S82" i="16" s="1" a="1"/>
  <c r="S82" i="16" s="1"/>
  <c r="K82" i="16"/>
  <c r="L81" i="16"/>
  <c r="R81" i="16" s="1" a="1"/>
  <c r="R81" i="16" s="1"/>
  <c r="K81" i="16"/>
  <c r="N80" i="16"/>
  <c r="L80" i="16"/>
  <c r="U80" i="16" s="1" a="1"/>
  <c r="U80" i="16" s="1"/>
  <c r="K80" i="16"/>
  <c r="N79" i="16"/>
  <c r="L79" i="16"/>
  <c r="T79" i="16" s="1" a="1"/>
  <c r="T79" i="16" s="1"/>
  <c r="K79" i="16"/>
  <c r="L78" i="16"/>
  <c r="K78" i="16"/>
  <c r="L77" i="16"/>
  <c r="Q77" i="16" s="1" a="1"/>
  <c r="Q77" i="16" s="1"/>
  <c r="K77" i="16"/>
  <c r="L76" i="16"/>
  <c r="K76" i="16"/>
  <c r="L75" i="16"/>
  <c r="R75" i="16" s="1" a="1"/>
  <c r="R75" i="16" s="1"/>
  <c r="K75" i="16"/>
  <c r="L74" i="16"/>
  <c r="R74" i="16" s="1" a="1"/>
  <c r="R74" i="16" s="1"/>
  <c r="K74" i="16"/>
  <c r="N73" i="16"/>
  <c r="L73" i="16"/>
  <c r="K73" i="16"/>
  <c r="L72" i="16"/>
  <c r="Q72" i="16" s="1" a="1"/>
  <c r="Q72" i="16" s="1"/>
  <c r="K72" i="16"/>
  <c r="L71" i="16"/>
  <c r="K71" i="16"/>
  <c r="N70" i="16"/>
  <c r="L70" i="16"/>
  <c r="T70" i="16" s="1" a="1"/>
  <c r="T70" i="16" s="1"/>
  <c r="K70" i="16"/>
  <c r="L69" i="16"/>
  <c r="S69" i="16" s="1" a="1"/>
  <c r="S69" i="16" s="1"/>
  <c r="K69" i="16"/>
  <c r="N68" i="16"/>
  <c r="L68" i="16"/>
  <c r="P68" i="16" s="1" a="1"/>
  <c r="P68" i="16" s="1"/>
  <c r="K68" i="16"/>
  <c r="N67" i="16"/>
  <c r="L67" i="16"/>
  <c r="Q67" i="16" s="1" a="1"/>
  <c r="Q67" i="16" s="1"/>
  <c r="K67" i="16"/>
  <c r="L66" i="16"/>
  <c r="K66" i="16"/>
  <c r="L65" i="16"/>
  <c r="Q65" i="16" s="1" a="1"/>
  <c r="Q65" i="16" s="1"/>
  <c r="K65" i="16"/>
  <c r="N64" i="16"/>
  <c r="L64" i="16"/>
  <c r="U64" i="16" s="1" a="1"/>
  <c r="U64" i="16" s="1"/>
  <c r="K64" i="16"/>
  <c r="L63" i="16"/>
  <c r="P63" i="16" s="1" a="1"/>
  <c r="P63" i="16" s="1"/>
  <c r="K63" i="16"/>
  <c r="L62" i="16"/>
  <c r="S62" i="16" s="1" a="1"/>
  <c r="S62" i="16" s="1"/>
  <c r="K62" i="16"/>
  <c r="N61" i="16"/>
  <c r="L61" i="16"/>
  <c r="U61" i="16" s="1" a="1"/>
  <c r="U61" i="16" s="1"/>
  <c r="K61" i="16"/>
  <c r="L60" i="16"/>
  <c r="S60" i="16" s="1" a="1"/>
  <c r="S60" i="16" s="1"/>
  <c r="K60" i="16"/>
  <c r="L59" i="16"/>
  <c r="S59" i="16" s="1" a="1"/>
  <c r="S59" i="16" s="1"/>
  <c r="K59" i="16"/>
  <c r="N58" i="16"/>
  <c r="L58" i="16"/>
  <c r="U58" i="16" s="1" a="1"/>
  <c r="U58" i="16" s="1"/>
  <c r="K58" i="16"/>
  <c r="L57" i="16"/>
  <c r="S57" i="16" s="1" a="1"/>
  <c r="S57" i="16" s="1"/>
  <c r="K57" i="16"/>
  <c r="L56" i="16"/>
  <c r="S56" i="16" s="1" a="1"/>
  <c r="S56" i="16" s="1"/>
  <c r="K56" i="16"/>
  <c r="N55" i="16"/>
  <c r="L55" i="16"/>
  <c r="K55" i="16"/>
  <c r="L54" i="16"/>
  <c r="U54" i="16" s="1" a="1"/>
  <c r="U54" i="16" s="1"/>
  <c r="K54" i="16"/>
  <c r="D54" i="16"/>
  <c r="C54" i="16"/>
  <c r="N53" i="16"/>
  <c r="L53" i="16"/>
  <c r="Q53" i="16" s="1" a="1"/>
  <c r="Q53" i="16" s="1"/>
  <c r="K53" i="16"/>
  <c r="D53" i="16"/>
  <c r="C53" i="16"/>
  <c r="N52" i="16"/>
  <c r="L52" i="16"/>
  <c r="Q52" i="16" s="1" a="1"/>
  <c r="Q52" i="16" s="1"/>
  <c r="K52" i="16"/>
  <c r="D52" i="16"/>
  <c r="C52" i="16"/>
  <c r="L51" i="16"/>
  <c r="S51" i="16" s="1" a="1"/>
  <c r="S51" i="16" s="1"/>
  <c r="K51" i="16"/>
  <c r="D51" i="16"/>
  <c r="C51" i="16"/>
  <c r="N50" i="16"/>
  <c r="L50" i="16"/>
  <c r="K50" i="16"/>
  <c r="D50" i="16"/>
  <c r="C50" i="16"/>
  <c r="N49" i="16"/>
  <c r="L49" i="16"/>
  <c r="S49" i="16" s="1" a="1"/>
  <c r="S49" i="16" s="1"/>
  <c r="K49" i="16"/>
  <c r="D49" i="16"/>
  <c r="C49" i="16"/>
  <c r="L48" i="16"/>
  <c r="S48" i="16" s="1" a="1"/>
  <c r="S48" i="16" s="1"/>
  <c r="K48" i="16"/>
  <c r="D48" i="16"/>
  <c r="C48" i="16"/>
  <c r="N47" i="16"/>
  <c r="L47" i="16"/>
  <c r="U47" i="16" s="1" a="1"/>
  <c r="U47" i="16" s="1"/>
  <c r="K47" i="16"/>
  <c r="D47" i="16"/>
  <c r="C47" i="16"/>
  <c r="N46" i="16"/>
  <c r="L46" i="16"/>
  <c r="R46" i="16" s="1" a="1"/>
  <c r="R46" i="16" s="1"/>
  <c r="K46" i="16"/>
  <c r="D46" i="16"/>
  <c r="C46" i="16"/>
  <c r="N45" i="16"/>
  <c r="L45" i="16"/>
  <c r="U45" i="16" s="1" a="1"/>
  <c r="U45" i="16" s="1"/>
  <c r="K45" i="16"/>
  <c r="D45" i="16"/>
  <c r="C45" i="16"/>
  <c r="L44" i="16"/>
  <c r="T44" i="16" s="1" a="1"/>
  <c r="T44" i="16" s="1"/>
  <c r="K44" i="16"/>
  <c r="D44" i="16"/>
  <c r="C44" i="16"/>
  <c r="L43" i="16"/>
  <c r="S43" i="16" s="1" a="1"/>
  <c r="S43" i="16" s="1"/>
  <c r="K43" i="16"/>
  <c r="D43" i="16"/>
  <c r="C43" i="16"/>
  <c r="L42" i="16"/>
  <c r="S42" i="16" s="1" a="1"/>
  <c r="S42" i="16" s="1"/>
  <c r="K42" i="16"/>
  <c r="D42" i="16"/>
  <c r="C42" i="16"/>
  <c r="N41" i="16"/>
  <c r="L41" i="16"/>
  <c r="K41" i="16"/>
  <c r="D41" i="16"/>
  <c r="C41" i="16"/>
  <c r="N40" i="16"/>
  <c r="L40" i="16"/>
  <c r="U40" i="16" s="1" a="1"/>
  <c r="U40" i="16" s="1"/>
  <c r="K40" i="16"/>
  <c r="D40" i="16"/>
  <c r="C40" i="16"/>
  <c r="N39" i="16"/>
  <c r="L39" i="16"/>
  <c r="K39" i="16"/>
  <c r="D39" i="16"/>
  <c r="C39" i="16"/>
  <c r="L38" i="16"/>
  <c r="K38" i="16"/>
  <c r="D38" i="16"/>
  <c r="C38" i="16"/>
  <c r="L37" i="16"/>
  <c r="U37" i="16" s="1" a="1"/>
  <c r="U37" i="16" s="1"/>
  <c r="K37" i="16"/>
  <c r="D37" i="16"/>
  <c r="C37" i="16"/>
  <c r="L36" i="16"/>
  <c r="K36" i="16"/>
  <c r="D36" i="16"/>
  <c r="C36" i="16"/>
  <c r="L35" i="16"/>
  <c r="R35" i="16" s="1" a="1"/>
  <c r="R35" i="16" s="1"/>
  <c r="K35" i="16"/>
  <c r="D35" i="16"/>
  <c r="C35" i="16"/>
  <c r="L34" i="16"/>
  <c r="K34" i="16"/>
  <c r="D34" i="16"/>
  <c r="C34" i="16"/>
  <c r="L33" i="16"/>
  <c r="S33" i="16" s="1" a="1"/>
  <c r="S33" i="16" s="1"/>
  <c r="K33" i="16"/>
  <c r="D33" i="16"/>
  <c r="C33" i="16"/>
  <c r="N32" i="16"/>
  <c r="L32" i="16"/>
  <c r="P32" i="16" s="1" a="1"/>
  <c r="P32" i="16" s="1"/>
  <c r="K32" i="16"/>
  <c r="D32" i="16"/>
  <c r="C32" i="16"/>
  <c r="L31" i="16"/>
  <c r="T31" i="16" s="1" a="1"/>
  <c r="T31" i="16" s="1"/>
  <c r="K31" i="16"/>
  <c r="D31" i="16"/>
  <c r="C31" i="16"/>
  <c r="L30" i="16"/>
  <c r="P30" i="16" s="1" a="1"/>
  <c r="P30" i="16" s="1"/>
  <c r="K30" i="16"/>
  <c r="D30" i="16"/>
  <c r="C30" i="16"/>
  <c r="L29" i="16"/>
  <c r="K29" i="16"/>
  <c r="D29" i="16"/>
  <c r="C29" i="16"/>
  <c r="N28" i="16"/>
  <c r="L28" i="16"/>
  <c r="T28" i="16" s="1" a="1"/>
  <c r="T28" i="16" s="1"/>
  <c r="K28" i="16"/>
  <c r="D28" i="16"/>
  <c r="C28" i="16"/>
  <c r="N27" i="16"/>
  <c r="L27" i="16"/>
  <c r="U27" i="16" s="1" a="1"/>
  <c r="U27" i="16" s="1"/>
  <c r="K27" i="16"/>
  <c r="D27" i="16"/>
  <c r="C27" i="16"/>
  <c r="L26" i="16"/>
  <c r="S26" i="16" s="1" a="1"/>
  <c r="S26" i="16" s="1"/>
  <c r="K26" i="16"/>
  <c r="D26" i="16"/>
  <c r="C26" i="16"/>
  <c r="L25" i="16"/>
  <c r="U25" i="16" s="1" a="1"/>
  <c r="U25" i="16" s="1"/>
  <c r="K25" i="16"/>
  <c r="D25" i="16"/>
  <c r="C25" i="16"/>
  <c r="K24" i="16"/>
  <c r="D24" i="16"/>
  <c r="C24" i="16"/>
  <c r="L23" i="16"/>
  <c r="U23" i="16" s="1" a="1"/>
  <c r="U23" i="16" s="1"/>
  <c r="K23" i="16"/>
  <c r="D23" i="16"/>
  <c r="C23" i="16"/>
  <c r="N22" i="16"/>
  <c r="L22" i="16"/>
  <c r="D22" i="16"/>
  <c r="C22" i="16"/>
  <c r="L21" i="16"/>
  <c r="Q21" i="16" s="1" a="1"/>
  <c r="Q21" i="16" s="1"/>
  <c r="K21" i="16"/>
  <c r="D21" i="16"/>
  <c r="C21" i="16"/>
  <c r="L20" i="16"/>
  <c r="S20" i="16" s="1" a="1"/>
  <c r="S20" i="16" s="1"/>
  <c r="K20" i="16"/>
  <c r="D20" i="16"/>
  <c r="C20" i="16"/>
  <c r="L19" i="16"/>
  <c r="S19" i="16" s="1" a="1"/>
  <c r="S19" i="16" s="1"/>
  <c r="K19" i="16"/>
  <c r="D19" i="16"/>
  <c r="C19" i="16"/>
  <c r="N18" i="16"/>
  <c r="L18" i="16"/>
  <c r="U18" i="16" s="1" a="1"/>
  <c r="U18" i="16" s="1"/>
  <c r="K18" i="16"/>
  <c r="D18" i="16"/>
  <c r="C18" i="16"/>
  <c r="N17" i="16"/>
  <c r="L17" i="16"/>
  <c r="T17" i="16" s="1" a="1"/>
  <c r="T17" i="16" s="1"/>
  <c r="K17" i="16"/>
  <c r="D17" i="16"/>
  <c r="C17" i="16"/>
  <c r="L16" i="16"/>
  <c r="U16" i="16" s="1" a="1"/>
  <c r="U16" i="16" s="1"/>
  <c r="K16" i="16"/>
  <c r="D16" i="16"/>
  <c r="C16" i="16"/>
  <c r="N15" i="16"/>
  <c r="L15" i="16"/>
  <c r="K15" i="16"/>
  <c r="D15" i="16"/>
  <c r="C15" i="16"/>
  <c r="N14" i="16"/>
  <c r="L14" i="16"/>
  <c r="T14" i="16" s="1" a="1"/>
  <c r="T14" i="16" s="1"/>
  <c r="K14" i="16"/>
  <c r="D14" i="16"/>
  <c r="C14" i="16"/>
  <c r="N13" i="16"/>
  <c r="L13" i="16"/>
  <c r="T13" i="16" s="1" a="1"/>
  <c r="T13" i="16" s="1"/>
  <c r="K13" i="16"/>
  <c r="D13" i="16"/>
  <c r="C13" i="16"/>
  <c r="L12" i="16"/>
  <c r="S12" i="16" s="1" a="1"/>
  <c r="S12" i="16" s="1"/>
  <c r="K12" i="16"/>
  <c r="D12" i="16"/>
  <c r="C12" i="16"/>
  <c r="L11" i="16"/>
  <c r="R11" i="16" s="1" a="1"/>
  <c r="R11" i="16" s="1"/>
  <c r="K11" i="16"/>
  <c r="D11" i="16"/>
  <c r="C11" i="16"/>
  <c r="L10" i="16"/>
  <c r="K10" i="16"/>
  <c r="D10" i="16"/>
  <c r="C10" i="16"/>
  <c r="L9" i="16"/>
  <c r="R9" i="16" s="1" a="1"/>
  <c r="R9" i="16" s="1"/>
  <c r="K9" i="16"/>
  <c r="D9" i="16"/>
  <c r="C9" i="16"/>
  <c r="L8" i="16"/>
  <c r="K8" i="16"/>
  <c r="D8" i="16"/>
  <c r="C8" i="16"/>
  <c r="L7" i="16"/>
  <c r="K7" i="16"/>
  <c r="D7" i="16"/>
  <c r="C7" i="16"/>
  <c r="N6" i="16"/>
  <c r="L6" i="16"/>
  <c r="R6" i="16" s="1" a="1"/>
  <c r="R6" i="16" s="1"/>
  <c r="K6" i="16"/>
  <c r="D6" i="16"/>
  <c r="C6" i="16"/>
  <c r="L5" i="16"/>
  <c r="K5" i="16"/>
  <c r="D5" i="16"/>
  <c r="C5" i="16"/>
  <c r="AM54" i="15"/>
  <c r="Z54" i="15" a="1"/>
  <c r="Z54" i="15" s="1"/>
  <c r="AM53" i="15"/>
  <c r="AR53" i="15" s="1"/>
  <c r="Z53" i="15" a="1"/>
  <c r="Z53" i="15" s="1"/>
  <c r="AL53" i="15" s="1"/>
  <c r="AM52" i="15"/>
  <c r="AP52" i="15" s="1"/>
  <c r="Z52" i="15" a="1"/>
  <c r="Z52" i="15" s="1"/>
  <c r="AM51" i="15"/>
  <c r="AT51" i="15" s="1"/>
  <c r="Z51" i="15" a="1"/>
  <c r="Z51" i="15" s="1"/>
  <c r="AL51" i="15" s="1"/>
  <c r="AM50" i="15"/>
  <c r="AR50" i="15" s="1"/>
  <c r="Z50" i="15" a="1"/>
  <c r="Z50" i="15" s="1"/>
  <c r="AM49" i="15"/>
  <c r="Z49" i="15" a="1"/>
  <c r="Z49" i="15" s="1"/>
  <c r="AM48" i="15"/>
  <c r="Z48" i="15" a="1"/>
  <c r="Z48" i="15" s="1"/>
  <c r="AL48" i="15" s="1"/>
  <c r="AM47" i="15"/>
  <c r="AR47" i="15" s="1"/>
  <c r="Z47" i="15" a="1"/>
  <c r="Z47" i="15" s="1"/>
  <c r="AM46" i="15"/>
  <c r="AP46" i="15" s="1"/>
  <c r="Z46" i="15" a="1"/>
  <c r="Z46" i="15" s="1"/>
  <c r="AL46" i="15" s="1"/>
  <c r="AM45" i="15"/>
  <c r="AO45" i="15" s="1"/>
  <c r="AA45" i="15" a="1"/>
  <c r="AA45" i="15" s="1"/>
  <c r="Z45" i="15" a="1"/>
  <c r="Z45" i="15" s="1"/>
  <c r="AL45" i="15" s="1"/>
  <c r="AM44" i="15"/>
  <c r="AN44" i="15" s="1"/>
  <c r="AA44" i="15" a="1"/>
  <c r="AA44" i="15" s="1"/>
  <c r="Z44" i="15" a="1"/>
  <c r="Z44" i="15" s="1"/>
  <c r="AM43" i="15"/>
  <c r="AO43" i="15" s="1"/>
  <c r="AA43" i="15" a="1"/>
  <c r="AA43" i="15" s="1"/>
  <c r="Z43" i="15" a="1"/>
  <c r="Z43" i="15" s="1"/>
  <c r="AM42" i="15"/>
  <c r="AP42" i="15" s="1"/>
  <c r="Z42" i="15" a="1"/>
  <c r="Z42" i="15" s="1"/>
  <c r="AM41" i="15"/>
  <c r="AR41" i="15" s="1"/>
  <c r="Z41" i="15" a="1"/>
  <c r="Z41" i="15" s="1"/>
  <c r="AL41" i="15" s="1"/>
  <c r="AM40" i="15"/>
  <c r="AP40" i="15" s="1"/>
  <c r="Z40" i="15" a="1"/>
  <c r="Z40" i="15" s="1"/>
  <c r="AM39" i="15"/>
  <c r="AT39" i="15" s="1"/>
  <c r="Z39" i="15" a="1"/>
  <c r="Z39" i="15" s="1"/>
  <c r="AL39" i="15" s="1"/>
  <c r="AM38" i="15"/>
  <c r="AP38" i="15" s="1"/>
  <c r="AA38" i="15" a="1"/>
  <c r="AA38" i="15" s="1"/>
  <c r="Z38" i="15" a="1"/>
  <c r="Z38" i="15" s="1"/>
  <c r="AM37" i="15"/>
  <c r="AP37" i="15" s="1"/>
  <c r="AA37" i="15" a="1"/>
  <c r="AA37" i="15" s="1"/>
  <c r="Z37" i="15" a="1"/>
  <c r="Z37" i="15" s="1"/>
  <c r="AM36" i="15"/>
  <c r="AR36" i="15" s="1"/>
  <c r="Z36" i="15" a="1"/>
  <c r="Z36" i="15" s="1"/>
  <c r="AM35" i="15"/>
  <c r="AR35" i="15" s="1"/>
  <c r="Z35" i="15" a="1"/>
  <c r="Z35" i="15" s="1"/>
  <c r="AL35" i="15" s="1"/>
  <c r="AM34" i="15"/>
  <c r="AP34" i="15" s="1"/>
  <c r="Z34" i="15" a="1"/>
  <c r="Z34" i="15" s="1"/>
  <c r="AM33" i="15"/>
  <c r="AN33" i="15" s="1"/>
  <c r="Z33" i="15" a="1"/>
  <c r="Z33" i="15" s="1"/>
  <c r="AL33" i="15" s="1"/>
  <c r="AM32" i="15"/>
  <c r="Z32" i="15" a="1"/>
  <c r="Z32" i="15" s="1"/>
  <c r="AM31" i="15"/>
  <c r="AS31" i="15" s="1"/>
  <c r="Z31" i="15" a="1"/>
  <c r="Z31" i="15" s="1"/>
  <c r="AL31" i="15" s="1"/>
  <c r="AM30" i="15"/>
  <c r="AP30" i="15" s="1"/>
  <c r="Z30" i="15" a="1"/>
  <c r="Z30" i="15" s="1"/>
  <c r="AM29" i="15"/>
  <c r="AR29" i="15" s="1"/>
  <c r="AA29" i="15" a="1"/>
  <c r="AA29" i="15" s="1"/>
  <c r="Z29" i="15" a="1"/>
  <c r="Z29" i="15" s="1"/>
  <c r="AM28" i="15"/>
  <c r="AN28" i="15" s="1"/>
  <c r="Z28" i="15" a="1"/>
  <c r="Z28" i="15" s="1"/>
  <c r="AL28" i="15" s="1"/>
  <c r="AM27" i="15"/>
  <c r="AN27" i="15" s="1"/>
  <c r="Z27" i="15" a="1"/>
  <c r="Z27" i="15" s="1"/>
  <c r="AL27" i="15" s="1"/>
  <c r="AM26" i="15"/>
  <c r="AT26" i="15" s="1"/>
  <c r="Z26" i="15" a="1"/>
  <c r="Z26" i="15" s="1"/>
  <c r="AM25" i="15"/>
  <c r="AT25" i="15" s="1"/>
  <c r="AA25" i="15" a="1"/>
  <c r="AA25" i="15" s="1"/>
  <c r="Z25" i="15" a="1"/>
  <c r="Z25" i="15" s="1"/>
  <c r="AL25" i="15" s="1"/>
  <c r="AM24" i="15"/>
  <c r="AR24" i="15" s="1"/>
  <c r="Z24" i="15" a="1"/>
  <c r="Z24" i="15" s="1"/>
  <c r="AL24" i="15" s="1"/>
  <c r="AM23" i="15"/>
  <c r="AT23" i="15" s="1"/>
  <c r="AA23" i="15" a="1"/>
  <c r="AA23" i="15" s="1"/>
  <c r="Z23" i="15" a="1"/>
  <c r="Z23" i="15" s="1"/>
  <c r="AM22" i="15"/>
  <c r="AR22" i="15" s="1"/>
  <c r="Z22" i="15" a="1"/>
  <c r="Z22" i="15" s="1"/>
  <c r="AL22" i="15" s="1"/>
  <c r="AM21" i="15"/>
  <c r="AN21" i="15" s="1"/>
  <c r="AA21" i="15" a="1"/>
  <c r="AA21" i="15" s="1"/>
  <c r="Z21" i="15" a="1"/>
  <c r="Z21" i="15" s="1"/>
  <c r="AM20" i="15"/>
  <c r="AS20" i="15" s="1"/>
  <c r="Z20" i="15" a="1"/>
  <c r="Z20" i="15" s="1"/>
  <c r="AM19" i="15"/>
  <c r="AT19" i="15" s="1"/>
  <c r="AA19" i="15" a="1"/>
  <c r="AA19" i="15" s="1"/>
  <c r="Z19" i="15" a="1"/>
  <c r="Z19" i="15" s="1"/>
  <c r="AM18" i="15"/>
  <c r="AO18" i="15" s="1"/>
  <c r="Z18" i="15" a="1"/>
  <c r="Z18" i="15" s="1"/>
  <c r="AL18" i="15" s="1"/>
  <c r="AM17" i="15"/>
  <c r="AO17" i="15" s="1"/>
  <c r="Z17" i="15" a="1"/>
  <c r="Z17" i="15" s="1"/>
  <c r="AM16" i="15"/>
  <c r="AT16" i="15" s="1"/>
  <c r="Z16" i="15" a="1"/>
  <c r="Z16" i="15" s="1"/>
  <c r="AL16" i="15" s="1"/>
  <c r="AM15" i="15"/>
  <c r="AN15" i="15" s="1"/>
  <c r="Z15" i="15" a="1"/>
  <c r="Z15" i="15" s="1"/>
  <c r="AM14" i="15"/>
  <c r="AR14" i="15" s="1"/>
  <c r="Z14" i="15" a="1"/>
  <c r="Z14" i="15" s="1"/>
  <c r="AM13" i="15"/>
  <c r="AN13" i="15" s="1"/>
  <c r="Z13" i="15" a="1"/>
  <c r="Z13" i="15" s="1"/>
  <c r="AL13" i="15" s="1"/>
  <c r="AM12" i="15"/>
  <c r="Z12" i="15" a="1"/>
  <c r="Z12" i="15" s="1"/>
  <c r="AL12" i="15" s="1"/>
  <c r="AM11" i="15"/>
  <c r="AS11" i="15" s="1"/>
  <c r="Z11" i="15" a="1"/>
  <c r="Z11" i="15" s="1"/>
  <c r="AU46" i="15"/>
  <c r="AT46" i="15"/>
  <c r="AR46" i="15"/>
  <c r="AM10" i="15"/>
  <c r="AN10" i="15" s="1"/>
  <c r="Z10" i="15" a="1"/>
  <c r="Z10" i="15" s="1"/>
  <c r="R10" i="15"/>
  <c r="AM9" i="15"/>
  <c r="Z9" i="15" a="1"/>
  <c r="Z9" i="15" s="1"/>
  <c r="AL9" i="15" s="1"/>
  <c r="U9" i="15"/>
  <c r="S9" i="15"/>
  <c r="Q9" i="15"/>
  <c r="P9" i="15"/>
  <c r="AM8" i="15"/>
  <c r="AA8" i="15" a="1"/>
  <c r="AA8" i="15" s="1"/>
  <c r="Z8" i="15" a="1"/>
  <c r="Z8" i="15" s="1"/>
  <c r="R8" i="15"/>
  <c r="AM7" i="15"/>
  <c r="Z7" i="15" a="1"/>
  <c r="Z7" i="15" s="1"/>
  <c r="AL7" i="15" s="1"/>
  <c r="R7" i="15"/>
  <c r="AM6" i="15"/>
  <c r="AN6" i="15" s="1"/>
  <c r="Z6" i="15" a="1"/>
  <c r="Z6" i="15" s="1"/>
  <c r="R6" i="15"/>
  <c r="AM5" i="15"/>
  <c r="AN5" i="15" s="1"/>
  <c r="Z5" i="15" a="1"/>
  <c r="Z5" i="15" s="1"/>
  <c r="R5" i="15"/>
  <c r="AA1" i="15"/>
  <c r="K1" i="15"/>
  <c r="J1" i="15"/>
  <c r="I1" i="15"/>
  <c r="H1" i="15"/>
  <c r="G1" i="15"/>
  <c r="F1" i="15"/>
  <c r="E1" i="15"/>
  <c r="D1" i="15"/>
  <c r="C1" i="15"/>
  <c r="B1" i="15"/>
  <c r="H79" i="14"/>
  <c r="G79" i="14"/>
  <c r="H78" i="14"/>
  <c r="G78" i="14"/>
  <c r="H77" i="14"/>
  <c r="G77" i="14"/>
  <c r="H76" i="14"/>
  <c r="G76" i="14"/>
  <c r="H75" i="14"/>
  <c r="G75" i="14"/>
  <c r="H74" i="14"/>
  <c r="G74" i="14"/>
  <c r="H73" i="14"/>
  <c r="G73" i="14"/>
  <c r="H72" i="14"/>
  <c r="G72" i="14"/>
  <c r="H71" i="14"/>
  <c r="G71" i="14"/>
  <c r="H70" i="14"/>
  <c r="G70" i="14"/>
  <c r="H69" i="14"/>
  <c r="G69" i="14"/>
  <c r="H68" i="14"/>
  <c r="G68" i="14"/>
  <c r="H67" i="14"/>
  <c r="G67" i="14"/>
  <c r="H66" i="14"/>
  <c r="G66" i="14"/>
  <c r="H65" i="14"/>
  <c r="G65" i="14"/>
  <c r="H64" i="14"/>
  <c r="G64" i="14"/>
  <c r="H63" i="14"/>
  <c r="G63" i="14"/>
  <c r="H62" i="14"/>
  <c r="G62" i="14"/>
  <c r="H61" i="14"/>
  <c r="G61" i="14"/>
  <c r="H60" i="14"/>
  <c r="G60" i="14"/>
  <c r="H59" i="14"/>
  <c r="G59" i="14"/>
  <c r="H58" i="14"/>
  <c r="G58" i="14"/>
  <c r="H57" i="14"/>
  <c r="G57" i="14"/>
  <c r="H56" i="14"/>
  <c r="G56" i="14"/>
  <c r="H55" i="14"/>
  <c r="G55" i="14"/>
  <c r="H54" i="14"/>
  <c r="G54" i="14"/>
  <c r="H53" i="14"/>
  <c r="G53" i="14"/>
  <c r="H52" i="14"/>
  <c r="G52" i="14"/>
  <c r="H51" i="14"/>
  <c r="G51" i="14"/>
  <c r="H50" i="14"/>
  <c r="G50" i="14"/>
  <c r="H49" i="14"/>
  <c r="G49" i="14"/>
  <c r="H48" i="14"/>
  <c r="G48" i="14"/>
  <c r="H47" i="14"/>
  <c r="G47" i="14"/>
  <c r="H46" i="14"/>
  <c r="G46" i="14"/>
  <c r="H45" i="14"/>
  <c r="G45" i="14"/>
  <c r="H44" i="14"/>
  <c r="G44" i="14"/>
  <c r="H43" i="14"/>
  <c r="G43" i="14"/>
  <c r="H42" i="14"/>
  <c r="G42" i="14"/>
  <c r="H41" i="14"/>
  <c r="G41" i="14"/>
  <c r="H40" i="14"/>
  <c r="G40" i="14"/>
  <c r="H39" i="14"/>
  <c r="G39" i="14"/>
  <c r="H38" i="14"/>
  <c r="G38" i="14"/>
  <c r="H37" i="14"/>
  <c r="G37" i="14"/>
  <c r="H36" i="14"/>
  <c r="G36" i="14"/>
  <c r="H35" i="14"/>
  <c r="G35" i="14"/>
  <c r="H34" i="14"/>
  <c r="G34" i="14"/>
  <c r="H33" i="14"/>
  <c r="G33" i="14"/>
  <c r="H32" i="14"/>
  <c r="G32" i="14"/>
  <c r="H31" i="14"/>
  <c r="G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G12" i="14"/>
  <c r="H11" i="14"/>
  <c r="G11" i="14"/>
  <c r="H10" i="14"/>
  <c r="G10" i="14"/>
  <c r="H9" i="14"/>
  <c r="G9" i="14"/>
  <c r="H8" i="14"/>
  <c r="G8" i="14"/>
  <c r="H7" i="14"/>
  <c r="G7" i="14"/>
  <c r="H6" i="14"/>
  <c r="G6" i="14"/>
  <c r="H5" i="14"/>
  <c r="G5" i="14"/>
  <c r="N4" i="14"/>
  <c r="K2" i="14"/>
  <c r="J2" i="14"/>
  <c r="I2" i="14"/>
  <c r="H2" i="14"/>
  <c r="G2" i="14"/>
  <c r="F2" i="14"/>
  <c r="AM54" i="13"/>
  <c r="AU54" i="13" s="1"/>
  <c r="AA54" i="13" a="1"/>
  <c r="AA54" i="13" s="1"/>
  <c r="Z54" i="13" a="1"/>
  <c r="Z54" i="13" s="1"/>
  <c r="AM53" i="13"/>
  <c r="AA53" i="13" a="1"/>
  <c r="AA53" i="13" s="1"/>
  <c r="AF53" i="13" s="1"/>
  <c r="Z53" i="13" a="1"/>
  <c r="Z53" i="13" s="1"/>
  <c r="AM52" i="13"/>
  <c r="AU52" i="13" s="1"/>
  <c r="AA52" i="13" a="1"/>
  <c r="AA52" i="13" s="1"/>
  <c r="Z52" i="13" a="1"/>
  <c r="Z52" i="13" s="1"/>
  <c r="AM51" i="13"/>
  <c r="AU51" i="13" s="1"/>
  <c r="Z51" i="13" a="1"/>
  <c r="Z51" i="13" s="1"/>
  <c r="AM50" i="13"/>
  <c r="AA50" i="13" a="1"/>
  <c r="AA50" i="13" s="1"/>
  <c r="AF50" i="13" s="1"/>
  <c r="Z50" i="13" a="1"/>
  <c r="Z50" i="13" s="1"/>
  <c r="AM49" i="13"/>
  <c r="AO49" i="13" s="1"/>
  <c r="Z49" i="13" a="1"/>
  <c r="Z49" i="13" s="1"/>
  <c r="AL49" i="13" s="1"/>
  <c r="AM48" i="13"/>
  <c r="AT48" i="13" s="1"/>
  <c r="AA48" i="13" a="1"/>
  <c r="AA48" i="13" s="1"/>
  <c r="AF48" i="13" s="1"/>
  <c r="Z48" i="13" a="1"/>
  <c r="Z48" i="13" s="1"/>
  <c r="AL48" i="13" s="1"/>
  <c r="AM47" i="13"/>
  <c r="AR47" i="13" s="1"/>
  <c r="AA47" i="13" a="1"/>
  <c r="AA47" i="13" s="1"/>
  <c r="Z47" i="13" a="1"/>
  <c r="Z47" i="13" s="1"/>
  <c r="AL47" i="13" s="1"/>
  <c r="AM46" i="13"/>
  <c r="Z46" i="13" a="1"/>
  <c r="Z46" i="13" s="1"/>
  <c r="AM45" i="13"/>
  <c r="AQ45" i="13" s="1"/>
  <c r="AA45" i="13" a="1"/>
  <c r="AA45" i="13" s="1"/>
  <c r="Z45" i="13" a="1"/>
  <c r="Z45" i="13" s="1"/>
  <c r="AM44" i="13"/>
  <c r="AA44" i="13" a="1"/>
  <c r="AA44" i="13" s="1"/>
  <c r="AF44" i="13" s="1"/>
  <c r="Z44" i="13" a="1"/>
  <c r="Z44" i="13" s="1"/>
  <c r="AL44" i="13" s="1"/>
  <c r="AM43" i="13"/>
  <c r="AO43" i="13" s="1"/>
  <c r="Z43" i="13" a="1"/>
  <c r="Z43" i="13" s="1"/>
  <c r="AL43" i="13" s="1"/>
  <c r="AM42" i="13"/>
  <c r="AO42" i="13" s="1"/>
  <c r="AA42" i="13" a="1"/>
  <c r="AA42" i="13" s="1"/>
  <c r="Z42" i="13" a="1"/>
  <c r="Z42" i="13" s="1"/>
  <c r="AM41" i="13"/>
  <c r="AR41" i="13" s="1"/>
  <c r="AA41" i="13" a="1"/>
  <c r="AA41" i="13" s="1"/>
  <c r="AF41" i="13" s="1"/>
  <c r="Z41" i="13" a="1"/>
  <c r="Z41" i="13" s="1"/>
  <c r="AM40" i="13"/>
  <c r="AA40" i="13" a="1"/>
  <c r="AA40" i="13" s="1"/>
  <c r="Z40" i="13" a="1"/>
  <c r="Z40" i="13" s="1"/>
  <c r="AM39" i="13"/>
  <c r="AR39" i="13" s="1"/>
  <c r="AA39" i="13" a="1"/>
  <c r="AA39" i="13" s="1"/>
  <c r="AF39" i="13" s="1"/>
  <c r="Z39" i="13" a="1"/>
  <c r="Z39" i="13" s="1"/>
  <c r="AL39" i="13" s="1"/>
  <c r="AM38" i="13"/>
  <c r="AP38" i="13" s="1"/>
  <c r="AA38" i="13" a="1"/>
  <c r="AA38" i="13" s="1"/>
  <c r="AF38" i="13" s="1"/>
  <c r="Z38" i="13" a="1"/>
  <c r="Z38" i="13" s="1"/>
  <c r="AL38" i="13" s="1"/>
  <c r="AM37" i="13"/>
  <c r="Z37" i="13" a="1"/>
  <c r="Z37" i="13" s="1"/>
  <c r="AM36" i="13"/>
  <c r="AU36" i="13" s="1"/>
  <c r="AA36" i="13" a="1"/>
  <c r="AA36" i="13" s="1"/>
  <c r="Z36" i="13" a="1"/>
  <c r="Z36" i="13" s="1"/>
  <c r="AL36" i="13" s="1"/>
  <c r="AM35" i="13"/>
  <c r="AU35" i="13" s="1"/>
  <c r="AA35" i="13" a="1"/>
  <c r="AA35" i="13" s="1"/>
  <c r="Z35" i="13" a="1"/>
  <c r="Z35" i="13" s="1"/>
  <c r="AM34" i="13"/>
  <c r="AR34" i="13" s="1"/>
  <c r="AA34" i="13" a="1"/>
  <c r="AA34" i="13" s="1"/>
  <c r="AF34" i="13" s="1"/>
  <c r="Z34" i="13" a="1"/>
  <c r="Z34" i="13" s="1"/>
  <c r="AL34" i="13" s="1"/>
  <c r="AM33" i="13"/>
  <c r="AU33" i="13" s="1"/>
  <c r="AA33" i="13" a="1"/>
  <c r="AA33" i="13" s="1"/>
  <c r="Z33" i="13" a="1"/>
  <c r="Z33" i="13" s="1"/>
  <c r="AL33" i="13" s="1"/>
  <c r="AM32" i="13"/>
  <c r="AT32" i="13" s="1"/>
  <c r="AA32" i="13" a="1"/>
  <c r="AA32" i="13" s="1"/>
  <c r="AF32" i="13" s="1"/>
  <c r="Z32" i="13" a="1"/>
  <c r="Z32" i="13" s="1"/>
  <c r="AM31" i="13"/>
  <c r="AU31" i="13" s="1"/>
  <c r="Z31" i="13" a="1"/>
  <c r="Z31" i="13" s="1"/>
  <c r="AL31" i="13" s="1"/>
  <c r="AM30" i="13"/>
  <c r="AU30" i="13" s="1"/>
  <c r="AA30" i="13" a="1"/>
  <c r="AA30" i="13" s="1"/>
  <c r="Z30" i="13" a="1"/>
  <c r="Z30" i="13" s="1"/>
  <c r="AM29" i="13"/>
  <c r="AA29" i="13" a="1"/>
  <c r="AA29" i="13" s="1"/>
  <c r="Z29" i="13" a="1"/>
  <c r="Z29" i="13" s="1"/>
  <c r="AM28" i="13"/>
  <c r="AR28" i="13" s="1"/>
  <c r="AA28" i="13" a="1"/>
  <c r="AA28" i="13" s="1"/>
  <c r="Z28" i="13" a="1"/>
  <c r="Z28" i="13" s="1"/>
  <c r="AM27" i="13"/>
  <c r="Z27" i="13" a="1"/>
  <c r="Z27" i="13" s="1"/>
  <c r="AM26" i="13"/>
  <c r="AA26" i="13" a="1"/>
  <c r="AA26" i="13" s="1"/>
  <c r="Z26" i="13" a="1"/>
  <c r="Z26" i="13" s="1"/>
  <c r="AL26" i="13" s="1"/>
  <c r="AM25" i="13"/>
  <c r="AA25" i="13" a="1"/>
  <c r="AA25" i="13" s="1"/>
  <c r="Z25" i="13" a="1"/>
  <c r="Z25" i="13" s="1"/>
  <c r="AL25" i="13" s="1"/>
  <c r="AM24" i="13"/>
  <c r="AT24" i="13" s="1"/>
  <c r="AA24" i="13" a="1"/>
  <c r="AA24" i="13" s="1"/>
  <c r="AF24" i="13" s="1"/>
  <c r="Z24" i="13" a="1"/>
  <c r="Z24" i="13" s="1"/>
  <c r="AL24" i="13" s="1"/>
  <c r="AM23" i="13"/>
  <c r="AQ23" i="13" s="1"/>
  <c r="AA23" i="13" a="1"/>
  <c r="AA23" i="13" s="1"/>
  <c r="Z23" i="13" a="1"/>
  <c r="Z23" i="13" s="1"/>
  <c r="AM22" i="13"/>
  <c r="AN22" i="13" s="1"/>
  <c r="AA22" i="13" a="1"/>
  <c r="AA22" i="13" s="1"/>
  <c r="Z22" i="13" a="1"/>
  <c r="Z22" i="13" s="1"/>
  <c r="AL22" i="13" s="1"/>
  <c r="AM21" i="13"/>
  <c r="AN21" i="13" s="1"/>
  <c r="AA21" i="13" a="1"/>
  <c r="AA21" i="13" s="1"/>
  <c r="AF21" i="13" s="1"/>
  <c r="Z21" i="13" a="1"/>
  <c r="Z21" i="13" s="1"/>
  <c r="AL21" i="13" s="1"/>
  <c r="AM20" i="13"/>
  <c r="AP20" i="13" s="1"/>
  <c r="Z20" i="13" a="1"/>
  <c r="Z20" i="13" s="1"/>
  <c r="AM19" i="13"/>
  <c r="AA19" i="13" a="1"/>
  <c r="AA19" i="13" s="1"/>
  <c r="Z19" i="13" a="1"/>
  <c r="Z19" i="13" s="1"/>
  <c r="AM18" i="13"/>
  <c r="AR18" i="13" s="1"/>
  <c r="AA18" i="13" a="1"/>
  <c r="AA18" i="13" s="1"/>
  <c r="AF18" i="13" s="1"/>
  <c r="Z18" i="13" a="1"/>
  <c r="Z18" i="13" s="1"/>
  <c r="AL18" i="13" s="1"/>
  <c r="AM17" i="13"/>
  <c r="AR17" i="13" s="1"/>
  <c r="Z17" i="13" a="1"/>
  <c r="Z17" i="13" s="1"/>
  <c r="AM16" i="13"/>
  <c r="AQ16" i="13" s="1"/>
  <c r="AA16" i="13" a="1"/>
  <c r="AA16" i="13" s="1"/>
  <c r="Z16" i="13" a="1"/>
  <c r="Z16" i="13" s="1"/>
  <c r="AM15" i="13"/>
  <c r="AL15" i="13"/>
  <c r="AF15" i="13"/>
  <c r="AM14" i="13"/>
  <c r="AT14" i="13" s="1"/>
  <c r="AA14" i="13" a="1"/>
  <c r="AA14" i="13" s="1"/>
  <c r="Z14" i="13" a="1"/>
  <c r="Z14" i="13" s="1"/>
  <c r="AM13" i="13"/>
  <c r="AT13" i="13" s="1"/>
  <c r="AA13" i="13" a="1"/>
  <c r="AA13" i="13" s="1"/>
  <c r="AF13" i="13" s="1"/>
  <c r="Z13" i="13" a="1"/>
  <c r="Z13" i="13" s="1"/>
  <c r="AM12" i="13"/>
  <c r="AO12" i="13" s="1"/>
  <c r="AA12" i="13" a="1"/>
  <c r="AA12" i="13" s="1"/>
  <c r="Z12" i="13" a="1"/>
  <c r="Z12" i="13" s="1"/>
  <c r="R12" i="13"/>
  <c r="AM11" i="13"/>
  <c r="AN11" i="13" s="1"/>
  <c r="AA11" i="13" a="1"/>
  <c r="AA11" i="13" s="1"/>
  <c r="AF11" i="13" s="1"/>
  <c r="Z11" i="13" a="1"/>
  <c r="Z11" i="13" s="1"/>
  <c r="AL11" i="13" s="1"/>
  <c r="T11" i="13"/>
  <c r="R11" i="13"/>
  <c r="AM10" i="13"/>
  <c r="AN10" i="13" s="1"/>
  <c r="AA10" i="13" a="1"/>
  <c r="AA10" i="13" s="1"/>
  <c r="AF10" i="13" s="1"/>
  <c r="Z10" i="13" a="1"/>
  <c r="Z10" i="13" s="1"/>
  <c r="AL10" i="13" s="1"/>
  <c r="T10" i="13"/>
  <c r="AS54" i="13" s="1"/>
  <c r="R10" i="13"/>
  <c r="AM9" i="13"/>
  <c r="AR9" i="13" s="1"/>
  <c r="AA9" i="13" a="1"/>
  <c r="AA9" i="13" s="1"/>
  <c r="AF9" i="13" s="1"/>
  <c r="Z9" i="13" a="1"/>
  <c r="Z9" i="13" s="1"/>
  <c r="AL9" i="13" s="1"/>
  <c r="AM8" i="13"/>
  <c r="AT8" i="13" s="1"/>
  <c r="Z8" i="13" a="1"/>
  <c r="Z8" i="13" s="1"/>
  <c r="T8" i="13"/>
  <c r="R8" i="13"/>
  <c r="AM7" i="13"/>
  <c r="AT7" i="13" s="1"/>
  <c r="AA7" i="13" a="1"/>
  <c r="AA7" i="13" s="1"/>
  <c r="Z7" i="13" a="1"/>
  <c r="Z7" i="13" s="1"/>
  <c r="AL7" i="13" s="1"/>
  <c r="T7" i="13"/>
  <c r="R7" i="13"/>
  <c r="AM6" i="13"/>
  <c r="AA6" i="13" a="1"/>
  <c r="AA6" i="13" s="1"/>
  <c r="Z6" i="13" a="1"/>
  <c r="Z6" i="13" s="1"/>
  <c r="T6" i="13"/>
  <c r="R6" i="13"/>
  <c r="AM5" i="13"/>
  <c r="AA5" i="13" a="1"/>
  <c r="AA5" i="13" s="1"/>
  <c r="Z5" i="13" a="1"/>
  <c r="Z5" i="13" s="1"/>
  <c r="T5" i="13"/>
  <c r="R5" i="13"/>
  <c r="AF1" i="13"/>
  <c r="K1" i="13"/>
  <c r="J1" i="13"/>
  <c r="I1" i="13"/>
  <c r="H1" i="13"/>
  <c r="G1" i="13"/>
  <c r="F1" i="13"/>
  <c r="E1" i="13"/>
  <c r="D1" i="13"/>
  <c r="C1" i="13"/>
  <c r="B1" i="13"/>
  <c r="E97" i="12"/>
  <c r="B97" i="12"/>
  <c r="E96" i="12"/>
  <c r="B96" i="12"/>
  <c r="E95" i="12"/>
  <c r="B95" i="12"/>
  <c r="E94" i="12"/>
  <c r="B94" i="12"/>
  <c r="E93" i="12"/>
  <c r="B93" i="12"/>
  <c r="E92" i="12"/>
  <c r="B92" i="12"/>
  <c r="E91" i="12"/>
  <c r="B91" i="12"/>
  <c r="E90" i="12"/>
  <c r="B90" i="12"/>
  <c r="E89" i="12"/>
  <c r="B89" i="12"/>
  <c r="E88" i="12"/>
  <c r="B88" i="12"/>
  <c r="E87" i="12"/>
  <c r="B87" i="12"/>
  <c r="E86" i="12"/>
  <c r="B86" i="12"/>
  <c r="E85" i="12"/>
  <c r="B85" i="12"/>
  <c r="E84" i="12"/>
  <c r="B84" i="12"/>
  <c r="E83" i="12"/>
  <c r="B83" i="12"/>
  <c r="E82" i="12"/>
  <c r="B82" i="12"/>
  <c r="E81" i="12"/>
  <c r="B81" i="12"/>
  <c r="E80" i="12"/>
  <c r="B80" i="12"/>
  <c r="E79" i="12"/>
  <c r="B79" i="12"/>
  <c r="E78" i="12"/>
  <c r="B78" i="12"/>
  <c r="E77" i="12"/>
  <c r="B77" i="12"/>
  <c r="E76" i="12"/>
  <c r="B76" i="12"/>
  <c r="E75" i="12"/>
  <c r="B75" i="12"/>
  <c r="E74" i="12"/>
  <c r="B74" i="12"/>
  <c r="E73" i="12"/>
  <c r="B73" i="12"/>
  <c r="E72" i="12"/>
  <c r="B72" i="12"/>
  <c r="E71" i="12"/>
  <c r="B71" i="12"/>
  <c r="E70" i="12"/>
  <c r="B70" i="12"/>
  <c r="E69" i="12"/>
  <c r="B69" i="12"/>
  <c r="E68" i="12"/>
  <c r="B68" i="12"/>
  <c r="E67" i="12"/>
  <c r="B67" i="12"/>
  <c r="E66" i="12"/>
  <c r="B66" i="12"/>
  <c r="E65" i="12"/>
  <c r="B65" i="12"/>
  <c r="E64" i="12"/>
  <c r="B64" i="12"/>
  <c r="E63" i="12"/>
  <c r="B63" i="12"/>
  <c r="E62" i="12"/>
  <c r="B62" i="12"/>
  <c r="E61" i="12"/>
  <c r="B61" i="12"/>
  <c r="E60" i="12"/>
  <c r="B60" i="12"/>
  <c r="E59" i="12"/>
  <c r="B59" i="12"/>
  <c r="E58" i="12"/>
  <c r="B58" i="12"/>
  <c r="E57" i="12"/>
  <c r="B57" i="12"/>
  <c r="E56" i="12"/>
  <c r="B56" i="12"/>
  <c r="E55" i="12"/>
  <c r="B55" i="12"/>
  <c r="E54" i="12"/>
  <c r="B54" i="12"/>
  <c r="E53" i="12"/>
  <c r="B53" i="12"/>
  <c r="E52" i="12"/>
  <c r="B52" i="12"/>
  <c r="E51" i="12"/>
  <c r="B51" i="12"/>
  <c r="E50" i="12"/>
  <c r="B50" i="12"/>
  <c r="E49" i="12"/>
  <c r="B49" i="12"/>
  <c r="E48" i="12"/>
  <c r="B48" i="12"/>
  <c r="E47" i="12"/>
  <c r="B47" i="12"/>
  <c r="E46" i="12"/>
  <c r="B46" i="12"/>
  <c r="E45" i="12"/>
  <c r="B45" i="12"/>
  <c r="E44" i="12"/>
  <c r="B44" i="12"/>
  <c r="E43" i="12"/>
  <c r="B43" i="12"/>
  <c r="E42" i="12"/>
  <c r="B42" i="12"/>
  <c r="E41" i="12"/>
  <c r="B41" i="12"/>
  <c r="E40" i="12"/>
  <c r="B40" i="12"/>
  <c r="E39" i="12"/>
  <c r="B39" i="12"/>
  <c r="E38" i="12"/>
  <c r="B38" i="12"/>
  <c r="E37" i="12"/>
  <c r="B37" i="12"/>
  <c r="E36" i="12"/>
  <c r="B36" i="12"/>
  <c r="E35" i="12"/>
  <c r="B35" i="12"/>
  <c r="E34" i="12"/>
  <c r="B34" i="12"/>
  <c r="E33" i="12"/>
  <c r="B33" i="12"/>
  <c r="E32" i="12"/>
  <c r="B32" i="12"/>
  <c r="E31" i="12"/>
  <c r="B31" i="12"/>
  <c r="E30" i="12"/>
  <c r="B30" i="12"/>
  <c r="E29" i="12"/>
  <c r="B29" i="12"/>
  <c r="E28" i="12"/>
  <c r="B28" i="12"/>
  <c r="E27" i="12"/>
  <c r="B27" i="12"/>
  <c r="E26" i="12"/>
  <c r="B26" i="12"/>
  <c r="E25" i="12"/>
  <c r="B25" i="12"/>
  <c r="E24" i="12"/>
  <c r="B24" i="12"/>
  <c r="E23" i="12"/>
  <c r="B23" i="12"/>
  <c r="E22" i="12"/>
  <c r="B22" i="12"/>
  <c r="E21" i="12"/>
  <c r="B21" i="12"/>
  <c r="E20" i="12"/>
  <c r="B20" i="12"/>
  <c r="E19" i="12"/>
  <c r="B19" i="12"/>
  <c r="E18" i="12"/>
  <c r="B18" i="12"/>
  <c r="E17" i="12"/>
  <c r="B17" i="12"/>
  <c r="E16" i="12"/>
  <c r="B16" i="12"/>
  <c r="E15" i="12"/>
  <c r="B15" i="12"/>
  <c r="E14" i="12"/>
  <c r="B14" i="12"/>
  <c r="E13" i="12"/>
  <c r="B13" i="12"/>
  <c r="E12" i="12"/>
  <c r="B12" i="12"/>
  <c r="E11" i="12"/>
  <c r="B11" i="12"/>
  <c r="E10" i="12"/>
  <c r="B10" i="12"/>
  <c r="E9" i="12"/>
  <c r="B9" i="12"/>
  <c r="E8" i="12"/>
  <c r="B8" i="12"/>
  <c r="H7" i="12"/>
  <c r="G7" i="12"/>
  <c r="K7" i="12" s="1" a="1"/>
  <c r="K7" i="12" s="1"/>
  <c r="F7" i="12"/>
  <c r="E7" i="12"/>
  <c r="B7" i="12"/>
  <c r="P6" i="12"/>
  <c r="M4" i="12"/>
  <c r="L4" i="12"/>
  <c r="K4" i="12"/>
  <c r="J4" i="12"/>
  <c r="I4" i="12"/>
  <c r="H4" i="12"/>
  <c r="G4" i="12"/>
  <c r="F4" i="12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T44" i="9" a="1"/>
  <c r="T44" i="9" s="1"/>
  <c r="T43" i="9" a="1"/>
  <c r="T43" i="9" s="1"/>
  <c r="T42" i="9" a="1"/>
  <c r="T42" i="9" s="1"/>
  <c r="T41" i="9" a="1"/>
  <c r="T41" i="9" s="1"/>
  <c r="T40" i="9" a="1"/>
  <c r="T40" i="9" s="1"/>
  <c r="T39" i="9" a="1"/>
  <c r="T39" i="9" s="1"/>
  <c r="T38" i="9" a="1"/>
  <c r="T38" i="9" s="1"/>
  <c r="T37" i="9" a="1"/>
  <c r="T37" i="9" s="1"/>
  <c r="T36" i="9" a="1"/>
  <c r="T36" i="9" s="1"/>
  <c r="T35" i="9" a="1"/>
  <c r="T35" i="9" s="1"/>
  <c r="T34" i="9" a="1"/>
  <c r="T34" i="9" s="1"/>
  <c r="T33" i="9" a="1"/>
  <c r="T33" i="9" s="1"/>
  <c r="S33" i="9" a="1"/>
  <c r="S33" i="9" s="1"/>
  <c r="R33" i="9" a="1"/>
  <c r="R33" i="9" s="1"/>
  <c r="Q33" i="9"/>
  <c r="V33" i="9" s="1" a="1"/>
  <c r="V33" i="9" s="1"/>
  <c r="O33" i="9"/>
  <c r="O32" i="9"/>
  <c r="Q32" i="9" s="1"/>
  <c r="V32" i="9" s="1" a="1"/>
  <c r="V32" i="9" s="1"/>
  <c r="Q31" i="9"/>
  <c r="V31" i="9" s="1" a="1"/>
  <c r="V31" i="9" s="1"/>
  <c r="O31" i="9"/>
  <c r="O30" i="9"/>
  <c r="Q30" i="9" s="1"/>
  <c r="T29" i="9" a="1"/>
  <c r="T29" i="9" s="1"/>
  <c r="T28" i="9" a="1"/>
  <c r="T28" i="9" s="1"/>
  <c r="Q27" i="9"/>
  <c r="T27" i="9" s="1" a="1"/>
  <c r="T27" i="9" s="1"/>
  <c r="Q26" i="9"/>
  <c r="W26" i="9" s="1" a="1"/>
  <c r="W26" i="9" s="1"/>
  <c r="O26" i="9"/>
  <c r="N26" i="9"/>
  <c r="D26" i="9"/>
  <c r="Q25" i="9"/>
  <c r="W25" i="9" s="1" a="1"/>
  <c r="W25" i="9" s="1"/>
  <c r="O25" i="9"/>
  <c r="N25" i="9"/>
  <c r="D25" i="9"/>
  <c r="W24" i="9" a="1"/>
  <c r="W24" i="9" s="1"/>
  <c r="U24" i="9" a="1"/>
  <c r="U24" i="9" s="1"/>
  <c r="T24" i="9" a="1"/>
  <c r="T24" i="9" s="1"/>
  <c r="S24" i="9" a="1"/>
  <c r="S24" i="9" s="1"/>
  <c r="O24" i="9"/>
  <c r="Q24" i="9" s="1"/>
  <c r="N24" i="9"/>
  <c r="D24" i="9"/>
  <c r="O23" i="9"/>
  <c r="Q23" i="9" s="1"/>
  <c r="N23" i="9"/>
  <c r="D23" i="9"/>
  <c r="U22" i="9" a="1"/>
  <c r="U22" i="9" s="1"/>
  <c r="Q22" i="9"/>
  <c r="S22" i="9" s="1" a="1"/>
  <c r="S22" i="9" s="1"/>
  <c r="O22" i="9"/>
  <c r="N22" i="9"/>
  <c r="D22" i="9"/>
  <c r="Q21" i="9"/>
  <c r="O21" i="9"/>
  <c r="N21" i="9"/>
  <c r="D21" i="9"/>
  <c r="W20" i="9" a="1"/>
  <c r="W20" i="9" s="1"/>
  <c r="V20" i="9" a="1"/>
  <c r="V20" i="9" s="1"/>
  <c r="O20" i="9"/>
  <c r="Q20" i="9" s="1"/>
  <c r="S20" i="9" s="1" a="1"/>
  <c r="S20" i="9" s="1"/>
  <c r="N20" i="9"/>
  <c r="D20" i="9"/>
  <c r="W19" i="9" a="1"/>
  <c r="W19" i="9" s="1"/>
  <c r="V19" i="9" a="1"/>
  <c r="V19" i="9" s="1"/>
  <c r="T19" i="9" a="1"/>
  <c r="T19" i="9" s="1"/>
  <c r="R19" i="9" a="1"/>
  <c r="R19" i="9" s="1"/>
  <c r="Q19" i="9"/>
  <c r="U19" i="9" s="1" a="1"/>
  <c r="U19" i="9" s="1"/>
  <c r="O19" i="9"/>
  <c r="N19" i="9"/>
  <c r="D19" i="9"/>
  <c r="O18" i="9"/>
  <c r="Q18" i="9" s="1"/>
  <c r="N18" i="9"/>
  <c r="D18" i="9"/>
  <c r="Q17" i="9"/>
  <c r="U17" i="9" s="1" a="1"/>
  <c r="U17" i="9" s="1"/>
  <c r="O17" i="9"/>
  <c r="N17" i="9"/>
  <c r="D17" i="9"/>
  <c r="W16" i="9" a="1"/>
  <c r="W16" i="9" s="1"/>
  <c r="V16" i="9" a="1"/>
  <c r="V16" i="9" s="1"/>
  <c r="U16" i="9" a="1"/>
  <c r="U16" i="9" s="1"/>
  <c r="T16" i="9" a="1"/>
  <c r="T16" i="9" s="1"/>
  <c r="R16" i="9" a="1"/>
  <c r="R16" i="9" s="1"/>
  <c r="Q16" i="9"/>
  <c r="S16" i="9" s="1" a="1"/>
  <c r="S16" i="9" s="1"/>
  <c r="O16" i="9"/>
  <c r="N16" i="9"/>
  <c r="D16" i="9"/>
  <c r="W15" i="9" a="1"/>
  <c r="W15" i="9" s="1"/>
  <c r="Q15" i="9"/>
  <c r="V15" i="9" s="1" a="1"/>
  <c r="V15" i="9" s="1"/>
  <c r="O15" i="9"/>
  <c r="N15" i="9"/>
  <c r="D15" i="9"/>
  <c r="O14" i="9"/>
  <c r="Q14" i="9" s="1"/>
  <c r="W14" i="9" s="1" a="1"/>
  <c r="W14" i="9" s="1"/>
  <c r="N14" i="9"/>
  <c r="D14" i="9"/>
  <c r="W13" i="9" a="1"/>
  <c r="W13" i="9" s="1"/>
  <c r="T13" i="9" a="1"/>
  <c r="T13" i="9" s="1"/>
  <c r="Q13" i="9"/>
  <c r="R13" i="9" s="1" a="1"/>
  <c r="R13" i="9" s="1"/>
  <c r="O13" i="9"/>
  <c r="N13" i="9"/>
  <c r="D13" i="9"/>
  <c r="T12" i="9" a="1"/>
  <c r="T12" i="9" s="1"/>
  <c r="O12" i="9"/>
  <c r="Q12" i="9" s="1"/>
  <c r="U12" i="9" s="1" a="1"/>
  <c r="U12" i="9" s="1"/>
  <c r="N12" i="9"/>
  <c r="D12" i="9"/>
  <c r="Q11" i="9"/>
  <c r="O11" i="9"/>
  <c r="N11" i="9"/>
  <c r="D11" i="9"/>
  <c r="U10" i="9" a="1"/>
  <c r="U10" i="9" s="1"/>
  <c r="R10" i="9" a="1"/>
  <c r="R10" i="9" s="1"/>
  <c r="Q10" i="9"/>
  <c r="O10" i="9"/>
  <c r="N10" i="9"/>
  <c r="D10" i="9"/>
  <c r="U9" i="9" a="1"/>
  <c r="U9" i="9" s="1"/>
  <c r="O9" i="9"/>
  <c r="Q9" i="9" s="1"/>
  <c r="N9" i="9"/>
  <c r="D9" i="9"/>
  <c r="W6" i="9"/>
  <c r="V6" i="9"/>
  <c r="U6" i="9"/>
  <c r="T6" i="9"/>
  <c r="S6" i="9"/>
  <c r="R6" i="9"/>
  <c r="Q6" i="9"/>
  <c r="P6" i="9"/>
  <c r="O6" i="9"/>
  <c r="T52" i="8"/>
  <c r="S52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L1" i="7"/>
  <c r="J1" i="7"/>
  <c r="I1" i="7"/>
  <c r="H1" i="7"/>
  <c r="G1" i="7"/>
  <c r="F1" i="7"/>
  <c r="E1" i="7"/>
  <c r="D1" i="7"/>
  <c r="C1" i="7"/>
  <c r="B1" i="7"/>
  <c r="M28" i="5" a="1"/>
  <c r="M28" i="5" s="1"/>
  <c r="J28" i="5"/>
  <c r="F28" i="5" s="1"/>
  <c r="J27" i="5"/>
  <c r="J26" i="5"/>
  <c r="J25" i="5"/>
  <c r="N25" i="5" s="1"/>
  <c r="O25" i="5" s="1" a="1"/>
  <c r="O25" i="5" s="1"/>
  <c r="J24" i="5"/>
  <c r="K24" i="5" s="1"/>
  <c r="J23" i="5"/>
  <c r="P23" i="5" s="1" a="1"/>
  <c r="P23" i="5" s="1"/>
  <c r="J22" i="5"/>
  <c r="P22" i="5" s="1" a="1"/>
  <c r="P22" i="5" s="1"/>
  <c r="J21" i="5"/>
  <c r="J20" i="5"/>
  <c r="K20" i="5" s="1"/>
  <c r="M19" i="5" a="1"/>
  <c r="M19" i="5" s="1"/>
  <c r="J19" i="5"/>
  <c r="H19" i="5" s="1"/>
  <c r="J18" i="5"/>
  <c r="J17" i="5"/>
  <c r="N17" i="5" s="1"/>
  <c r="O17" i="5" s="1" a="1"/>
  <c r="O17" i="5" s="1"/>
  <c r="J16" i="5"/>
  <c r="N16" i="5" s="1"/>
  <c r="O16" i="5" s="1" a="1"/>
  <c r="O16" i="5" s="1"/>
  <c r="J15" i="5"/>
  <c r="K15" i="5" s="1"/>
  <c r="M14" i="5" a="1"/>
  <c r="M14" i="5" s="1"/>
  <c r="J14" i="5"/>
  <c r="G14" i="5" s="1"/>
  <c r="J13" i="5"/>
  <c r="J12" i="5"/>
  <c r="N12" i="5" s="1"/>
  <c r="O12" i="5" s="1" a="1"/>
  <c r="O12" i="5" s="1"/>
  <c r="M11" i="5" a="1"/>
  <c r="M11" i="5" s="1"/>
  <c r="J11" i="5"/>
  <c r="H11" i="5" s="1"/>
  <c r="J10" i="5"/>
  <c r="P10" i="5" s="1" a="1"/>
  <c r="P10" i="5" s="1"/>
  <c r="J9" i="5"/>
  <c r="K9" i="5" s="1"/>
  <c r="J8" i="5"/>
  <c r="K8" i="5" s="1"/>
  <c r="J7" i="5"/>
  <c r="N7" i="5" s="1"/>
  <c r="O7" i="5" s="1" a="1"/>
  <c r="O7" i="5" s="1"/>
  <c r="M28" i="4" a="1"/>
  <c r="M28" i="4" s="1"/>
  <c r="J28" i="4"/>
  <c r="G28" i="4" s="1"/>
  <c r="J27" i="4"/>
  <c r="J26" i="4"/>
  <c r="J25" i="4"/>
  <c r="J24" i="4"/>
  <c r="J23" i="4"/>
  <c r="N23" i="4" s="1"/>
  <c r="O23" i="4" s="1" a="1"/>
  <c r="O23" i="4" s="1"/>
  <c r="J22" i="4"/>
  <c r="J21" i="4"/>
  <c r="J20" i="4"/>
  <c r="M19" i="4" a="1"/>
  <c r="M19" i="4" s="1"/>
  <c r="J19" i="4"/>
  <c r="J18" i="4"/>
  <c r="N18" i="4" s="1"/>
  <c r="O18" i="4" s="1" a="1"/>
  <c r="O18" i="4" s="1"/>
  <c r="J17" i="4"/>
  <c r="J16" i="4"/>
  <c r="N16" i="4" s="1"/>
  <c r="O16" i="4" s="1" a="1"/>
  <c r="O16" i="4" s="1"/>
  <c r="J15" i="4"/>
  <c r="N15" i="4" s="1"/>
  <c r="O15" i="4" s="1" a="1"/>
  <c r="O15" i="4" s="1"/>
  <c r="M14" i="4" a="1"/>
  <c r="M14" i="4" s="1"/>
  <c r="J14" i="4"/>
  <c r="F14" i="4" s="1"/>
  <c r="J13" i="4"/>
  <c r="J12" i="4"/>
  <c r="M11" i="4" a="1"/>
  <c r="M11" i="4" s="1"/>
  <c r="J11" i="4"/>
  <c r="P11" i="4" s="1" a="1"/>
  <c r="P11" i="4" s="1"/>
  <c r="J10" i="4"/>
  <c r="N10" i="4" s="1"/>
  <c r="O10" i="4" s="1" a="1"/>
  <c r="O10" i="4" s="1"/>
  <c r="N9" i="4"/>
  <c r="O9" i="4" s="1" a="1"/>
  <c r="O9" i="4" s="1"/>
  <c r="J9" i="4"/>
  <c r="J8" i="4"/>
  <c r="J7" i="4"/>
  <c r="M28" i="3" a="1"/>
  <c r="M28" i="3" s="1"/>
  <c r="J28" i="3"/>
  <c r="K28" i="3" s="1"/>
  <c r="J27" i="3"/>
  <c r="J26" i="3"/>
  <c r="N26" i="3" s="1"/>
  <c r="O26" i="3" s="1" a="1"/>
  <c r="O26" i="3" s="1"/>
  <c r="J25" i="3"/>
  <c r="J24" i="3"/>
  <c r="N24" i="3" s="1"/>
  <c r="O24" i="3" s="1" a="1"/>
  <c r="O24" i="3" s="1"/>
  <c r="J23" i="3"/>
  <c r="N23" i="3" s="1"/>
  <c r="O23" i="3" s="1" a="1"/>
  <c r="O23" i="3" s="1"/>
  <c r="J22" i="3"/>
  <c r="N22" i="3" s="1"/>
  <c r="O22" i="3" s="1" a="1"/>
  <c r="O22" i="3" s="1"/>
  <c r="J21" i="3"/>
  <c r="J20" i="3"/>
  <c r="N20" i="3" s="1"/>
  <c r="O20" i="3" s="1" a="1"/>
  <c r="O20" i="3" s="1"/>
  <c r="M19" i="3" a="1"/>
  <c r="M19" i="3" s="1"/>
  <c r="J19" i="3"/>
  <c r="J18" i="3"/>
  <c r="J17" i="3"/>
  <c r="N17" i="3" s="1"/>
  <c r="O17" i="3" s="1" a="1"/>
  <c r="O17" i="3" s="1"/>
  <c r="J16" i="3"/>
  <c r="N16" i="3" s="1"/>
  <c r="O16" i="3" s="1" a="1"/>
  <c r="O16" i="3" s="1"/>
  <c r="J15" i="3"/>
  <c r="M14" i="3" a="1"/>
  <c r="M14" i="3" s="1"/>
  <c r="J14" i="3"/>
  <c r="K14" i="3" s="1"/>
  <c r="J13" i="3"/>
  <c r="N13" i="3" s="1"/>
  <c r="O13" i="3" s="1" a="1"/>
  <c r="O13" i="3" s="1"/>
  <c r="J12" i="3"/>
  <c r="N12" i="3" s="1"/>
  <c r="O12" i="3" s="1" a="1"/>
  <c r="O12" i="3" s="1"/>
  <c r="M11" i="3" a="1"/>
  <c r="M11" i="3" s="1"/>
  <c r="J11" i="3"/>
  <c r="N11" i="3" s="1"/>
  <c r="O11" i="3" s="1" a="1"/>
  <c r="O11" i="3" s="1"/>
  <c r="J10" i="3"/>
  <c r="N10" i="3" s="1"/>
  <c r="O10" i="3" s="1" a="1"/>
  <c r="O10" i="3" s="1"/>
  <c r="J9" i="3"/>
  <c r="N9" i="3" s="1"/>
  <c r="O9" i="3" s="1" a="1"/>
  <c r="O9" i="3" s="1"/>
  <c r="J8" i="3"/>
  <c r="J7" i="3"/>
  <c r="N7" i="3" s="1"/>
  <c r="O7" i="3" s="1" a="1"/>
  <c r="O7" i="3" s="1"/>
  <c r="B1588" i="2"/>
  <c r="C1588" i="2" s="1"/>
  <c r="T1588" i="2" s="1"/>
  <c r="B1587" i="2"/>
  <c r="C1587" i="2" s="1"/>
  <c r="T1587" i="2" s="1"/>
  <c r="B1586" i="2"/>
  <c r="C1586" i="2" s="1"/>
  <c r="T1586" i="2" s="1"/>
  <c r="B1585" i="2"/>
  <c r="C1585" i="2" s="1"/>
  <c r="T1585" i="2" s="1"/>
  <c r="B1584" i="2"/>
  <c r="C1584" i="2" s="1"/>
  <c r="T1584" i="2" s="1"/>
  <c r="B1583" i="2"/>
  <c r="C1583" i="2" s="1"/>
  <c r="T1583" i="2" s="1"/>
  <c r="B1582" i="2"/>
  <c r="C1582" i="2" s="1"/>
  <c r="T1582" i="2" s="1"/>
  <c r="B1581" i="2"/>
  <c r="C1581" i="2" s="1"/>
  <c r="T1581" i="2" s="1"/>
  <c r="B1580" i="2"/>
  <c r="C1580" i="2" s="1"/>
  <c r="T1580" i="2" s="1"/>
  <c r="B1579" i="2"/>
  <c r="C1579" i="2" s="1"/>
  <c r="T1579" i="2" s="1"/>
  <c r="B1578" i="2"/>
  <c r="C1578" i="2" s="1"/>
  <c r="T1578" i="2" s="1"/>
  <c r="B1577" i="2"/>
  <c r="C1577" i="2" s="1"/>
  <c r="T1577" i="2" s="1"/>
  <c r="B1576" i="2"/>
  <c r="C1576" i="2" s="1"/>
  <c r="T1576" i="2" s="1"/>
  <c r="B1575" i="2"/>
  <c r="C1575" i="2" s="1"/>
  <c r="T1575" i="2" s="1"/>
  <c r="B1574" i="2"/>
  <c r="C1574" i="2" s="1"/>
  <c r="T1574" i="2" s="1"/>
  <c r="C1573" i="2"/>
  <c r="T1573" i="2" s="1"/>
  <c r="B1573" i="2"/>
  <c r="B1572" i="2"/>
  <c r="C1572" i="2" s="1"/>
  <c r="T1572" i="2" s="1"/>
  <c r="B1571" i="2"/>
  <c r="C1571" i="2" s="1"/>
  <c r="T1571" i="2" s="1"/>
  <c r="C1570" i="2"/>
  <c r="T1570" i="2" s="1"/>
  <c r="B1570" i="2"/>
  <c r="B1569" i="2"/>
  <c r="C1569" i="2" s="1"/>
  <c r="T1569" i="2" s="1"/>
  <c r="B1568" i="2"/>
  <c r="C1568" i="2" s="1"/>
  <c r="T1568" i="2" s="1"/>
  <c r="B1567" i="2"/>
  <c r="C1567" i="2" s="1"/>
  <c r="T1567" i="2" s="1"/>
  <c r="B1566" i="2"/>
  <c r="C1566" i="2" s="1"/>
  <c r="T1566" i="2" s="1"/>
  <c r="B1565" i="2"/>
  <c r="C1565" i="2" s="1"/>
  <c r="T1565" i="2" s="1"/>
  <c r="B1564" i="2"/>
  <c r="C1564" i="2" s="1"/>
  <c r="T1564" i="2" s="1"/>
  <c r="B1563" i="2"/>
  <c r="C1563" i="2" s="1"/>
  <c r="T1563" i="2" s="1"/>
  <c r="B1562" i="2"/>
  <c r="C1562" i="2" s="1"/>
  <c r="T1562" i="2" s="1"/>
  <c r="B1561" i="2"/>
  <c r="C1561" i="2" s="1"/>
  <c r="T1561" i="2" s="1"/>
  <c r="C1560" i="2"/>
  <c r="T1560" i="2" s="1"/>
  <c r="B1560" i="2"/>
  <c r="B1559" i="2"/>
  <c r="C1559" i="2" s="1"/>
  <c r="T1559" i="2" s="1"/>
  <c r="B1558" i="2"/>
  <c r="C1558" i="2" s="1"/>
  <c r="T1558" i="2" s="1"/>
  <c r="B1557" i="2"/>
  <c r="C1557" i="2" s="1"/>
  <c r="T1557" i="2" s="1"/>
  <c r="C1556" i="2"/>
  <c r="T1556" i="2" s="1"/>
  <c r="B1556" i="2"/>
  <c r="B1555" i="2"/>
  <c r="C1555" i="2" s="1"/>
  <c r="T1555" i="2" s="1"/>
  <c r="B1554" i="2"/>
  <c r="C1554" i="2" s="1"/>
  <c r="T1554" i="2" s="1"/>
  <c r="B1553" i="2"/>
  <c r="C1553" i="2" s="1"/>
  <c r="T1553" i="2" s="1"/>
  <c r="B1552" i="2"/>
  <c r="C1552" i="2" s="1"/>
  <c r="T1552" i="2" s="1"/>
  <c r="B1551" i="2"/>
  <c r="C1551" i="2" s="1"/>
  <c r="T1551" i="2" s="1"/>
  <c r="B1550" i="2"/>
  <c r="C1550" i="2" s="1"/>
  <c r="T1550" i="2" s="1"/>
  <c r="B1549" i="2"/>
  <c r="C1549" i="2" s="1"/>
  <c r="T1549" i="2" s="1"/>
  <c r="B1548" i="2"/>
  <c r="C1548" i="2" s="1"/>
  <c r="T1548" i="2" s="1"/>
  <c r="B1547" i="2"/>
  <c r="C1547" i="2" s="1"/>
  <c r="T1547" i="2" s="1"/>
  <c r="B1546" i="2"/>
  <c r="C1546" i="2" s="1"/>
  <c r="T1546" i="2" s="1"/>
  <c r="B1545" i="2"/>
  <c r="C1545" i="2" s="1"/>
  <c r="T1545" i="2" s="1"/>
  <c r="B1544" i="2"/>
  <c r="C1544" i="2" s="1"/>
  <c r="T1544" i="2" s="1"/>
  <c r="B1543" i="2"/>
  <c r="C1543" i="2" s="1"/>
  <c r="T1543" i="2" s="1"/>
  <c r="B1542" i="2"/>
  <c r="C1542" i="2" s="1"/>
  <c r="T1542" i="2" s="1"/>
  <c r="B1541" i="2"/>
  <c r="C1541" i="2" s="1"/>
  <c r="T1541" i="2" s="1"/>
  <c r="B1540" i="2"/>
  <c r="C1540" i="2" s="1"/>
  <c r="T1540" i="2" s="1"/>
  <c r="B1539" i="2"/>
  <c r="C1539" i="2" s="1"/>
  <c r="T1539" i="2" s="1"/>
  <c r="B1538" i="2"/>
  <c r="C1538" i="2" s="1"/>
  <c r="T1538" i="2" s="1"/>
  <c r="B1537" i="2"/>
  <c r="C1537" i="2" s="1"/>
  <c r="T1537" i="2" s="1"/>
  <c r="B1536" i="2"/>
  <c r="C1536" i="2" s="1"/>
  <c r="T1536" i="2" s="1"/>
  <c r="B1535" i="2"/>
  <c r="C1535" i="2" s="1"/>
  <c r="T1535" i="2" s="1"/>
  <c r="B1534" i="2"/>
  <c r="C1534" i="2" s="1"/>
  <c r="T1534" i="2" s="1"/>
  <c r="B1533" i="2"/>
  <c r="C1533" i="2" s="1"/>
  <c r="T1533" i="2" s="1"/>
  <c r="C1532" i="2"/>
  <c r="T1532" i="2" s="1"/>
  <c r="B1532" i="2"/>
  <c r="C1531" i="2"/>
  <c r="T1531" i="2" s="1"/>
  <c r="B1531" i="2"/>
  <c r="B1530" i="2"/>
  <c r="C1530" i="2" s="1"/>
  <c r="T1530" i="2" s="1"/>
  <c r="B1529" i="2"/>
  <c r="C1529" i="2" s="1"/>
  <c r="T1529" i="2" s="1"/>
  <c r="B1528" i="2"/>
  <c r="C1528" i="2" s="1"/>
  <c r="T1528" i="2" s="1"/>
  <c r="B1527" i="2"/>
  <c r="C1527" i="2" s="1"/>
  <c r="T1527" i="2" s="1"/>
  <c r="B1526" i="2"/>
  <c r="C1526" i="2" s="1"/>
  <c r="T1526" i="2" s="1"/>
  <c r="B1525" i="2"/>
  <c r="C1525" i="2" s="1"/>
  <c r="T1525" i="2" s="1"/>
  <c r="B1524" i="2"/>
  <c r="C1524" i="2" s="1"/>
  <c r="T1524" i="2" s="1"/>
  <c r="B1523" i="2"/>
  <c r="C1523" i="2" s="1"/>
  <c r="T1523" i="2" s="1"/>
  <c r="B1522" i="2"/>
  <c r="C1522" i="2" s="1"/>
  <c r="T1522" i="2" s="1"/>
  <c r="C1521" i="2"/>
  <c r="T1521" i="2" s="1"/>
  <c r="B1521" i="2"/>
  <c r="B1520" i="2"/>
  <c r="C1520" i="2" s="1"/>
  <c r="T1520" i="2" s="1"/>
  <c r="B1519" i="2"/>
  <c r="C1519" i="2" s="1"/>
  <c r="T1519" i="2" s="1"/>
  <c r="B1518" i="2"/>
  <c r="C1518" i="2" s="1"/>
  <c r="T1518" i="2" s="1"/>
  <c r="B1517" i="2"/>
  <c r="C1517" i="2" s="1"/>
  <c r="T1517" i="2" s="1"/>
  <c r="B1516" i="2"/>
  <c r="C1516" i="2" s="1"/>
  <c r="T1516" i="2" s="1"/>
  <c r="B1515" i="2"/>
  <c r="C1515" i="2" s="1"/>
  <c r="T1515" i="2" s="1"/>
  <c r="B1514" i="2"/>
  <c r="C1514" i="2" s="1"/>
  <c r="T1514" i="2" s="1"/>
  <c r="B1513" i="2"/>
  <c r="C1513" i="2" s="1"/>
  <c r="T1513" i="2" s="1"/>
  <c r="C1512" i="2"/>
  <c r="T1512" i="2" s="1"/>
  <c r="B1512" i="2"/>
  <c r="B1511" i="2"/>
  <c r="C1511" i="2" s="1"/>
  <c r="T1511" i="2" s="1"/>
  <c r="B1510" i="2"/>
  <c r="C1510" i="2" s="1"/>
  <c r="T1510" i="2" s="1"/>
  <c r="B1509" i="2"/>
  <c r="C1509" i="2" s="1"/>
  <c r="T1509" i="2" s="1"/>
  <c r="B1508" i="2"/>
  <c r="C1508" i="2" s="1"/>
  <c r="T1508" i="2" s="1"/>
  <c r="B1507" i="2"/>
  <c r="C1507" i="2" s="1"/>
  <c r="T1507" i="2" s="1"/>
  <c r="B1506" i="2"/>
  <c r="C1506" i="2" s="1"/>
  <c r="T1506" i="2" s="1"/>
  <c r="B1505" i="2"/>
  <c r="C1505" i="2" s="1"/>
  <c r="T1505" i="2" s="1"/>
  <c r="B1504" i="2"/>
  <c r="C1504" i="2" s="1"/>
  <c r="T1504" i="2" s="1"/>
  <c r="B1503" i="2"/>
  <c r="C1503" i="2" s="1"/>
  <c r="T1503" i="2" s="1"/>
  <c r="B1502" i="2"/>
  <c r="C1502" i="2" s="1"/>
  <c r="T1502" i="2" s="1"/>
  <c r="B1501" i="2"/>
  <c r="C1501" i="2" s="1"/>
  <c r="T1501" i="2" s="1"/>
  <c r="B1500" i="2"/>
  <c r="C1500" i="2" s="1"/>
  <c r="T1500" i="2" s="1"/>
  <c r="B1499" i="2"/>
  <c r="C1499" i="2" s="1"/>
  <c r="T1499" i="2" s="1"/>
  <c r="B1498" i="2"/>
  <c r="C1498" i="2" s="1"/>
  <c r="T1498" i="2" s="1"/>
  <c r="B1497" i="2"/>
  <c r="C1497" i="2" s="1"/>
  <c r="T1497" i="2" s="1"/>
  <c r="B1496" i="2"/>
  <c r="C1496" i="2" s="1"/>
  <c r="T1496" i="2" s="1"/>
  <c r="B1495" i="2"/>
  <c r="C1495" i="2" s="1"/>
  <c r="T1495" i="2" s="1"/>
  <c r="B1494" i="2"/>
  <c r="C1494" i="2" s="1"/>
  <c r="T1494" i="2" s="1"/>
  <c r="B1493" i="2"/>
  <c r="C1493" i="2" s="1"/>
  <c r="T1493" i="2" s="1"/>
  <c r="B1492" i="2"/>
  <c r="C1492" i="2" s="1"/>
  <c r="T1492" i="2" s="1"/>
  <c r="B1491" i="2"/>
  <c r="C1491" i="2" s="1"/>
  <c r="T1491" i="2" s="1"/>
  <c r="B1490" i="2"/>
  <c r="C1490" i="2" s="1"/>
  <c r="T1490" i="2" s="1"/>
  <c r="B1489" i="2"/>
  <c r="C1489" i="2" s="1"/>
  <c r="T1489" i="2" s="1"/>
  <c r="B1488" i="2"/>
  <c r="C1488" i="2" s="1"/>
  <c r="T1488" i="2" s="1"/>
  <c r="B1487" i="2"/>
  <c r="C1487" i="2" s="1"/>
  <c r="T1487" i="2" s="1"/>
  <c r="C1486" i="2"/>
  <c r="T1486" i="2" s="1"/>
  <c r="B1486" i="2"/>
  <c r="B1485" i="2"/>
  <c r="C1485" i="2" s="1"/>
  <c r="T1485" i="2" s="1"/>
  <c r="B1484" i="2"/>
  <c r="C1484" i="2" s="1"/>
  <c r="T1484" i="2" s="1"/>
  <c r="B1483" i="2"/>
  <c r="C1483" i="2" s="1"/>
  <c r="T1483" i="2" s="1"/>
  <c r="B1482" i="2"/>
  <c r="C1482" i="2" s="1"/>
  <c r="T1482" i="2" s="1"/>
  <c r="B1481" i="2"/>
  <c r="C1481" i="2" s="1"/>
  <c r="T1481" i="2" s="1"/>
  <c r="C1480" i="2"/>
  <c r="T1480" i="2" s="1"/>
  <c r="B1480" i="2"/>
  <c r="B1479" i="2"/>
  <c r="C1479" i="2" s="1"/>
  <c r="T1479" i="2" s="1"/>
  <c r="B1478" i="2"/>
  <c r="C1478" i="2" s="1"/>
  <c r="T1478" i="2" s="1"/>
  <c r="B1477" i="2"/>
  <c r="C1477" i="2" s="1"/>
  <c r="T1477" i="2" s="1"/>
  <c r="C1476" i="2"/>
  <c r="T1476" i="2" s="1"/>
  <c r="B1476" i="2"/>
  <c r="B1475" i="2"/>
  <c r="C1475" i="2" s="1"/>
  <c r="T1475" i="2" s="1"/>
  <c r="B1474" i="2"/>
  <c r="C1474" i="2" s="1"/>
  <c r="T1474" i="2" s="1"/>
  <c r="B1473" i="2"/>
  <c r="C1473" i="2" s="1"/>
  <c r="T1473" i="2" s="1"/>
  <c r="B1472" i="2"/>
  <c r="C1472" i="2" s="1"/>
  <c r="T1472" i="2" s="1"/>
  <c r="B1471" i="2"/>
  <c r="C1471" i="2" s="1"/>
  <c r="T1471" i="2" s="1"/>
  <c r="B1470" i="2"/>
  <c r="C1470" i="2" s="1"/>
  <c r="T1470" i="2" s="1"/>
  <c r="B1469" i="2"/>
  <c r="C1469" i="2" s="1"/>
  <c r="T1469" i="2" s="1"/>
  <c r="B1468" i="2"/>
  <c r="C1468" i="2" s="1"/>
  <c r="T1468" i="2" s="1"/>
  <c r="B1467" i="2"/>
  <c r="C1467" i="2" s="1"/>
  <c r="T1467" i="2" s="1"/>
  <c r="B1466" i="2"/>
  <c r="C1466" i="2" s="1"/>
  <c r="T1466" i="2" s="1"/>
  <c r="B1465" i="2"/>
  <c r="C1465" i="2" s="1"/>
  <c r="T1465" i="2" s="1"/>
  <c r="B1464" i="2"/>
  <c r="C1464" i="2" s="1"/>
  <c r="T1464" i="2" s="1"/>
  <c r="B1463" i="2"/>
  <c r="C1463" i="2" s="1"/>
  <c r="T1463" i="2" s="1"/>
  <c r="B1462" i="2"/>
  <c r="C1462" i="2" s="1"/>
  <c r="T1462" i="2" s="1"/>
  <c r="B1461" i="2"/>
  <c r="C1461" i="2" s="1"/>
  <c r="T1461" i="2" s="1"/>
  <c r="B1460" i="2"/>
  <c r="C1460" i="2" s="1"/>
  <c r="T1460" i="2" s="1"/>
  <c r="B1459" i="2"/>
  <c r="C1459" i="2" s="1"/>
  <c r="T1459" i="2" s="1"/>
  <c r="B1458" i="2"/>
  <c r="C1458" i="2" s="1"/>
  <c r="T1458" i="2" s="1"/>
  <c r="B1457" i="2"/>
  <c r="C1457" i="2" s="1"/>
  <c r="T1457" i="2" s="1"/>
  <c r="B1456" i="2"/>
  <c r="C1456" i="2" s="1"/>
  <c r="T1456" i="2" s="1"/>
  <c r="B1455" i="2"/>
  <c r="C1455" i="2" s="1"/>
  <c r="T1455" i="2" s="1"/>
  <c r="B1454" i="2"/>
  <c r="C1454" i="2" s="1"/>
  <c r="T1454" i="2" s="1"/>
  <c r="B1453" i="2"/>
  <c r="C1453" i="2" s="1"/>
  <c r="T1453" i="2" s="1"/>
  <c r="B1452" i="2"/>
  <c r="C1452" i="2" s="1"/>
  <c r="T1452" i="2" s="1"/>
  <c r="B1451" i="2"/>
  <c r="C1451" i="2" s="1"/>
  <c r="T1451" i="2" s="1"/>
  <c r="B1450" i="2"/>
  <c r="C1450" i="2" s="1"/>
  <c r="T1450" i="2" s="1"/>
  <c r="B1449" i="2"/>
  <c r="C1449" i="2" s="1"/>
  <c r="T1449" i="2" s="1"/>
  <c r="B1448" i="2"/>
  <c r="C1448" i="2" s="1"/>
  <c r="T1448" i="2" s="1"/>
  <c r="B1447" i="2"/>
  <c r="C1447" i="2" s="1"/>
  <c r="T1447" i="2" s="1"/>
  <c r="B1446" i="2"/>
  <c r="C1446" i="2" s="1"/>
  <c r="T1446" i="2" s="1"/>
  <c r="B1445" i="2"/>
  <c r="C1445" i="2" s="1"/>
  <c r="T1445" i="2" s="1"/>
  <c r="B1444" i="2"/>
  <c r="C1444" i="2" s="1"/>
  <c r="T1444" i="2" s="1"/>
  <c r="B1443" i="2"/>
  <c r="C1443" i="2" s="1"/>
  <c r="T1443" i="2" s="1"/>
  <c r="B1442" i="2"/>
  <c r="C1442" i="2" s="1"/>
  <c r="T1442" i="2" s="1"/>
  <c r="B1441" i="2"/>
  <c r="C1441" i="2" s="1"/>
  <c r="T1441" i="2" s="1"/>
  <c r="B1440" i="2"/>
  <c r="C1440" i="2" s="1"/>
  <c r="T1440" i="2" s="1"/>
  <c r="B1439" i="2"/>
  <c r="C1439" i="2" s="1"/>
  <c r="T1439" i="2" s="1"/>
  <c r="B1438" i="2"/>
  <c r="C1438" i="2" s="1"/>
  <c r="T1438" i="2" s="1"/>
  <c r="B1437" i="2"/>
  <c r="C1437" i="2" s="1"/>
  <c r="T1437" i="2" s="1"/>
  <c r="B1436" i="2"/>
  <c r="C1436" i="2" s="1"/>
  <c r="T1436" i="2" s="1"/>
  <c r="C1435" i="2"/>
  <c r="T1435" i="2" s="1"/>
  <c r="B1435" i="2"/>
  <c r="B1434" i="2"/>
  <c r="C1434" i="2" s="1"/>
  <c r="T1434" i="2" s="1"/>
  <c r="B1433" i="2"/>
  <c r="C1433" i="2" s="1"/>
  <c r="T1433" i="2" s="1"/>
  <c r="B1432" i="2"/>
  <c r="C1432" i="2" s="1"/>
  <c r="T1432" i="2" s="1"/>
  <c r="B1431" i="2"/>
  <c r="C1431" i="2" s="1"/>
  <c r="T1431" i="2" s="1"/>
  <c r="B1430" i="2"/>
  <c r="C1430" i="2" s="1"/>
  <c r="T1430" i="2" s="1"/>
  <c r="B1429" i="2"/>
  <c r="C1429" i="2" s="1"/>
  <c r="T1429" i="2" s="1"/>
  <c r="B1428" i="2"/>
  <c r="C1428" i="2" s="1"/>
  <c r="T1428" i="2" s="1"/>
  <c r="B1427" i="2"/>
  <c r="C1427" i="2" s="1"/>
  <c r="T1427" i="2" s="1"/>
  <c r="B1426" i="2"/>
  <c r="C1426" i="2" s="1"/>
  <c r="T1426" i="2" s="1"/>
  <c r="B1425" i="2"/>
  <c r="C1425" i="2" s="1"/>
  <c r="T1425" i="2" s="1"/>
  <c r="B1424" i="2"/>
  <c r="C1424" i="2" s="1"/>
  <c r="T1424" i="2" s="1"/>
  <c r="B1423" i="2"/>
  <c r="C1423" i="2" s="1"/>
  <c r="T1423" i="2" s="1"/>
  <c r="B1422" i="2"/>
  <c r="C1422" i="2" s="1"/>
  <c r="T1422" i="2" s="1"/>
  <c r="B1421" i="2"/>
  <c r="C1421" i="2" s="1"/>
  <c r="T1421" i="2" s="1"/>
  <c r="B1420" i="2"/>
  <c r="C1420" i="2" s="1"/>
  <c r="T1420" i="2" s="1"/>
  <c r="B1419" i="2"/>
  <c r="C1419" i="2" s="1"/>
  <c r="T1419" i="2" s="1"/>
  <c r="B1418" i="2"/>
  <c r="C1418" i="2" s="1"/>
  <c r="T1418" i="2" s="1"/>
  <c r="B1417" i="2"/>
  <c r="C1417" i="2" s="1"/>
  <c r="T1417" i="2" s="1"/>
  <c r="B1416" i="2"/>
  <c r="C1416" i="2" s="1"/>
  <c r="T1416" i="2" s="1"/>
  <c r="B1415" i="2"/>
  <c r="C1415" i="2" s="1"/>
  <c r="T1415" i="2" s="1"/>
  <c r="B1414" i="2"/>
  <c r="C1414" i="2" s="1"/>
  <c r="T1414" i="2" s="1"/>
  <c r="B1413" i="2"/>
  <c r="C1413" i="2" s="1"/>
  <c r="T1413" i="2" s="1"/>
  <c r="B1412" i="2"/>
  <c r="C1412" i="2" s="1"/>
  <c r="T1412" i="2" s="1"/>
  <c r="B1411" i="2"/>
  <c r="C1411" i="2" s="1"/>
  <c r="T1411" i="2" s="1"/>
  <c r="B1410" i="2"/>
  <c r="C1410" i="2" s="1"/>
  <c r="T1410" i="2" s="1"/>
  <c r="B1409" i="2"/>
  <c r="C1409" i="2" s="1"/>
  <c r="T1409" i="2" s="1"/>
  <c r="B1408" i="2"/>
  <c r="C1408" i="2" s="1"/>
  <c r="T1408" i="2" s="1"/>
  <c r="B1407" i="2"/>
  <c r="C1407" i="2" s="1"/>
  <c r="T1407" i="2" s="1"/>
  <c r="B1406" i="2"/>
  <c r="C1406" i="2" s="1"/>
  <c r="T1406" i="2" s="1"/>
  <c r="B1405" i="2"/>
  <c r="C1405" i="2" s="1"/>
  <c r="T1405" i="2" s="1"/>
  <c r="B1404" i="2"/>
  <c r="C1404" i="2" s="1"/>
  <c r="T1404" i="2" s="1"/>
  <c r="B1403" i="2"/>
  <c r="C1403" i="2" s="1"/>
  <c r="T1403" i="2" s="1"/>
  <c r="B1402" i="2"/>
  <c r="C1402" i="2" s="1"/>
  <c r="T1402" i="2" s="1"/>
  <c r="B1401" i="2"/>
  <c r="C1401" i="2" s="1"/>
  <c r="T1401" i="2" s="1"/>
  <c r="C1400" i="2"/>
  <c r="T1400" i="2" s="1"/>
  <c r="B1400" i="2"/>
  <c r="B1399" i="2"/>
  <c r="C1399" i="2" s="1"/>
  <c r="T1399" i="2" s="1"/>
  <c r="B1398" i="2"/>
  <c r="C1398" i="2" s="1"/>
  <c r="T1398" i="2" s="1"/>
  <c r="B1397" i="2"/>
  <c r="C1397" i="2" s="1"/>
  <c r="T1397" i="2" s="1"/>
  <c r="B1396" i="2"/>
  <c r="C1396" i="2" s="1"/>
  <c r="T1396" i="2" s="1"/>
  <c r="B1395" i="2"/>
  <c r="C1395" i="2" s="1"/>
  <c r="T1395" i="2" s="1"/>
  <c r="B1394" i="2"/>
  <c r="C1394" i="2" s="1"/>
  <c r="T1394" i="2" s="1"/>
  <c r="B1393" i="2"/>
  <c r="C1393" i="2" s="1"/>
  <c r="T1393" i="2" s="1"/>
  <c r="B1392" i="2"/>
  <c r="C1392" i="2" s="1"/>
  <c r="T1392" i="2" s="1"/>
  <c r="B1391" i="2"/>
  <c r="C1391" i="2" s="1"/>
  <c r="T1391" i="2" s="1"/>
  <c r="B1390" i="2"/>
  <c r="C1390" i="2" s="1"/>
  <c r="T1390" i="2" s="1"/>
  <c r="B1389" i="2"/>
  <c r="C1389" i="2" s="1"/>
  <c r="T1389" i="2" s="1"/>
  <c r="B1388" i="2"/>
  <c r="C1388" i="2" s="1"/>
  <c r="T1388" i="2" s="1"/>
  <c r="B1387" i="2"/>
  <c r="C1387" i="2" s="1"/>
  <c r="T1387" i="2" s="1"/>
  <c r="B1386" i="2"/>
  <c r="C1386" i="2" s="1"/>
  <c r="T1386" i="2" s="1"/>
  <c r="B1385" i="2"/>
  <c r="C1385" i="2" s="1"/>
  <c r="T1385" i="2" s="1"/>
  <c r="B1384" i="2"/>
  <c r="C1384" i="2" s="1"/>
  <c r="T1384" i="2" s="1"/>
  <c r="B1383" i="2"/>
  <c r="C1383" i="2" s="1"/>
  <c r="T1383" i="2" s="1"/>
  <c r="B1382" i="2"/>
  <c r="C1382" i="2" s="1"/>
  <c r="T1382" i="2" s="1"/>
  <c r="B1381" i="2"/>
  <c r="C1381" i="2" s="1"/>
  <c r="T1381" i="2" s="1"/>
  <c r="B1380" i="2"/>
  <c r="C1380" i="2" s="1"/>
  <c r="T1380" i="2" s="1"/>
  <c r="B1379" i="2"/>
  <c r="C1379" i="2" s="1"/>
  <c r="T1379" i="2" s="1"/>
  <c r="B1378" i="2"/>
  <c r="C1378" i="2" s="1"/>
  <c r="T1378" i="2" s="1"/>
  <c r="B1377" i="2"/>
  <c r="C1377" i="2" s="1"/>
  <c r="T1377" i="2" s="1"/>
  <c r="B1376" i="2"/>
  <c r="C1376" i="2" s="1"/>
  <c r="T1376" i="2" s="1"/>
  <c r="B1375" i="2"/>
  <c r="C1375" i="2" s="1"/>
  <c r="T1375" i="2" s="1"/>
  <c r="B1374" i="2"/>
  <c r="C1374" i="2" s="1"/>
  <c r="T1374" i="2" s="1"/>
  <c r="B1373" i="2"/>
  <c r="C1373" i="2" s="1"/>
  <c r="T1373" i="2" s="1"/>
  <c r="B1372" i="2"/>
  <c r="C1372" i="2" s="1"/>
  <c r="T1372" i="2" s="1"/>
  <c r="B1371" i="2"/>
  <c r="C1371" i="2" s="1"/>
  <c r="T1371" i="2" s="1"/>
  <c r="B1370" i="2"/>
  <c r="C1370" i="2" s="1"/>
  <c r="T1370" i="2" s="1"/>
  <c r="B1369" i="2"/>
  <c r="C1369" i="2" s="1"/>
  <c r="T1369" i="2" s="1"/>
  <c r="B1368" i="2"/>
  <c r="C1368" i="2" s="1"/>
  <c r="T1368" i="2" s="1"/>
  <c r="B1367" i="2"/>
  <c r="C1367" i="2" s="1"/>
  <c r="T1367" i="2" s="1"/>
  <c r="B1366" i="2"/>
  <c r="C1366" i="2" s="1"/>
  <c r="T1366" i="2" s="1"/>
  <c r="B1365" i="2"/>
  <c r="C1365" i="2" s="1"/>
  <c r="T1365" i="2" s="1"/>
  <c r="B1364" i="2"/>
  <c r="C1364" i="2" s="1"/>
  <c r="T1364" i="2" s="1"/>
  <c r="B1363" i="2"/>
  <c r="C1363" i="2" s="1"/>
  <c r="T1363" i="2" s="1"/>
  <c r="C1362" i="2"/>
  <c r="T1362" i="2" s="1"/>
  <c r="B1362" i="2"/>
  <c r="B1361" i="2"/>
  <c r="C1361" i="2" s="1"/>
  <c r="T1361" i="2" s="1"/>
  <c r="B1360" i="2"/>
  <c r="C1360" i="2" s="1"/>
  <c r="T1360" i="2" s="1"/>
  <c r="B1359" i="2"/>
  <c r="C1359" i="2" s="1"/>
  <c r="T1359" i="2" s="1"/>
  <c r="B1358" i="2"/>
  <c r="C1358" i="2" s="1"/>
  <c r="T1358" i="2" s="1"/>
  <c r="B1357" i="2"/>
  <c r="C1357" i="2" s="1"/>
  <c r="T1357" i="2" s="1"/>
  <c r="B1356" i="2"/>
  <c r="C1356" i="2" s="1"/>
  <c r="T1356" i="2" s="1"/>
  <c r="B1355" i="2"/>
  <c r="C1355" i="2" s="1"/>
  <c r="T1355" i="2" s="1"/>
  <c r="B1354" i="2"/>
  <c r="C1354" i="2" s="1"/>
  <c r="T1354" i="2" s="1"/>
  <c r="B1353" i="2"/>
  <c r="C1353" i="2" s="1"/>
  <c r="T1353" i="2" s="1"/>
  <c r="B1352" i="2"/>
  <c r="C1352" i="2" s="1"/>
  <c r="T1352" i="2" s="1"/>
  <c r="B1351" i="2"/>
  <c r="C1351" i="2" s="1"/>
  <c r="T1351" i="2" s="1"/>
  <c r="B1350" i="2"/>
  <c r="C1350" i="2" s="1"/>
  <c r="T1350" i="2" s="1"/>
  <c r="B1349" i="2"/>
  <c r="C1349" i="2" s="1"/>
  <c r="T1349" i="2" s="1"/>
  <c r="B1348" i="2"/>
  <c r="C1348" i="2" s="1"/>
  <c r="T1348" i="2" s="1"/>
  <c r="B1347" i="2"/>
  <c r="C1347" i="2" s="1"/>
  <c r="T1347" i="2" s="1"/>
  <c r="B1346" i="2"/>
  <c r="C1346" i="2" s="1"/>
  <c r="T1346" i="2" s="1"/>
  <c r="B1345" i="2"/>
  <c r="C1345" i="2" s="1"/>
  <c r="T1345" i="2" s="1"/>
  <c r="B1344" i="2"/>
  <c r="C1344" i="2" s="1"/>
  <c r="T1344" i="2" s="1"/>
  <c r="B1343" i="2"/>
  <c r="C1343" i="2" s="1"/>
  <c r="T1343" i="2" s="1"/>
  <c r="B1342" i="2"/>
  <c r="C1342" i="2" s="1"/>
  <c r="T1342" i="2" s="1"/>
  <c r="B1341" i="2"/>
  <c r="C1341" i="2" s="1"/>
  <c r="T1341" i="2" s="1"/>
  <c r="B1340" i="2"/>
  <c r="C1340" i="2" s="1"/>
  <c r="T1340" i="2" s="1"/>
  <c r="B1339" i="2"/>
  <c r="C1339" i="2" s="1"/>
  <c r="T1339" i="2" s="1"/>
  <c r="B1338" i="2"/>
  <c r="C1338" i="2" s="1"/>
  <c r="T1338" i="2" s="1"/>
  <c r="B1337" i="2"/>
  <c r="C1337" i="2" s="1"/>
  <c r="T1337" i="2" s="1"/>
  <c r="B1336" i="2"/>
  <c r="C1336" i="2" s="1"/>
  <c r="T1336" i="2" s="1"/>
  <c r="B1335" i="2"/>
  <c r="C1335" i="2" s="1"/>
  <c r="T1335" i="2" s="1"/>
  <c r="B1334" i="2"/>
  <c r="C1334" i="2" s="1"/>
  <c r="T1334" i="2" s="1"/>
  <c r="B1333" i="2"/>
  <c r="C1333" i="2" s="1"/>
  <c r="T1333" i="2" s="1"/>
  <c r="B1332" i="2"/>
  <c r="C1332" i="2" s="1"/>
  <c r="T1332" i="2" s="1"/>
  <c r="B1331" i="2"/>
  <c r="C1331" i="2" s="1"/>
  <c r="T1331" i="2" s="1"/>
  <c r="B1330" i="2"/>
  <c r="C1330" i="2" s="1"/>
  <c r="T1330" i="2" s="1"/>
  <c r="B1329" i="2"/>
  <c r="C1329" i="2" s="1"/>
  <c r="T1329" i="2" s="1"/>
  <c r="B1328" i="2"/>
  <c r="C1328" i="2" s="1"/>
  <c r="T1328" i="2" s="1"/>
  <c r="B1327" i="2"/>
  <c r="C1327" i="2" s="1"/>
  <c r="T1327" i="2" s="1"/>
  <c r="B1326" i="2"/>
  <c r="C1326" i="2" s="1"/>
  <c r="T1326" i="2" s="1"/>
  <c r="B1325" i="2"/>
  <c r="C1325" i="2" s="1"/>
  <c r="T1325" i="2" s="1"/>
  <c r="B1324" i="2"/>
  <c r="C1324" i="2" s="1"/>
  <c r="T1324" i="2" s="1"/>
  <c r="B1323" i="2"/>
  <c r="C1323" i="2" s="1"/>
  <c r="T1323" i="2" s="1"/>
  <c r="B1322" i="2"/>
  <c r="C1322" i="2" s="1"/>
  <c r="T1322" i="2" s="1"/>
  <c r="B1321" i="2"/>
  <c r="C1321" i="2" s="1"/>
  <c r="T1321" i="2" s="1"/>
  <c r="B1320" i="2"/>
  <c r="C1320" i="2" s="1"/>
  <c r="T1320" i="2" s="1"/>
  <c r="B1319" i="2"/>
  <c r="C1319" i="2" s="1"/>
  <c r="T1319" i="2" s="1"/>
  <c r="B1318" i="2"/>
  <c r="C1318" i="2" s="1"/>
  <c r="T1318" i="2" s="1"/>
  <c r="B1317" i="2"/>
  <c r="C1317" i="2" s="1"/>
  <c r="T1317" i="2" s="1"/>
  <c r="B1316" i="2"/>
  <c r="C1316" i="2" s="1"/>
  <c r="T1316" i="2" s="1"/>
  <c r="B1315" i="2"/>
  <c r="C1315" i="2" s="1"/>
  <c r="T1315" i="2" s="1"/>
  <c r="B1314" i="2"/>
  <c r="C1314" i="2" s="1"/>
  <c r="T1314" i="2" s="1"/>
  <c r="B1313" i="2"/>
  <c r="C1313" i="2" s="1"/>
  <c r="T1313" i="2" s="1"/>
  <c r="B1312" i="2"/>
  <c r="C1312" i="2" s="1"/>
  <c r="T1312" i="2" s="1"/>
  <c r="B1311" i="2"/>
  <c r="C1311" i="2" s="1"/>
  <c r="T1311" i="2" s="1"/>
  <c r="B1310" i="2"/>
  <c r="C1310" i="2" s="1"/>
  <c r="T1310" i="2" s="1"/>
  <c r="B1309" i="2"/>
  <c r="C1309" i="2" s="1"/>
  <c r="T1309" i="2" s="1"/>
  <c r="B1308" i="2"/>
  <c r="C1308" i="2" s="1"/>
  <c r="T1308" i="2" s="1"/>
  <c r="C1307" i="2"/>
  <c r="T1307" i="2" s="1"/>
  <c r="B1307" i="2"/>
  <c r="B1306" i="2"/>
  <c r="C1306" i="2" s="1"/>
  <c r="T1306" i="2" s="1"/>
  <c r="B1305" i="2"/>
  <c r="C1305" i="2" s="1"/>
  <c r="T1305" i="2" s="1"/>
  <c r="B1304" i="2"/>
  <c r="C1304" i="2" s="1"/>
  <c r="T1304" i="2" s="1"/>
  <c r="B1303" i="2"/>
  <c r="C1303" i="2" s="1"/>
  <c r="T1303" i="2" s="1"/>
  <c r="B1302" i="2"/>
  <c r="C1302" i="2" s="1"/>
  <c r="T1302" i="2" s="1"/>
  <c r="B1301" i="2"/>
  <c r="C1301" i="2" s="1"/>
  <c r="T1301" i="2" s="1"/>
  <c r="B1300" i="2"/>
  <c r="C1300" i="2" s="1"/>
  <c r="T1300" i="2" s="1"/>
  <c r="B1299" i="2"/>
  <c r="C1299" i="2" s="1"/>
  <c r="T1299" i="2" s="1"/>
  <c r="B1298" i="2"/>
  <c r="C1298" i="2" s="1"/>
  <c r="T1298" i="2" s="1"/>
  <c r="B1297" i="2"/>
  <c r="C1297" i="2" s="1"/>
  <c r="T1297" i="2" s="1"/>
  <c r="B1296" i="2"/>
  <c r="C1296" i="2" s="1"/>
  <c r="T1296" i="2" s="1"/>
  <c r="B1295" i="2"/>
  <c r="C1295" i="2" s="1"/>
  <c r="T1295" i="2" s="1"/>
  <c r="B1294" i="2"/>
  <c r="C1294" i="2" s="1"/>
  <c r="T1294" i="2" s="1"/>
  <c r="B1293" i="2"/>
  <c r="C1293" i="2" s="1"/>
  <c r="T1293" i="2" s="1"/>
  <c r="B1292" i="2"/>
  <c r="C1292" i="2" s="1"/>
  <c r="T1292" i="2" s="1"/>
  <c r="B1291" i="2"/>
  <c r="C1291" i="2" s="1"/>
  <c r="T1291" i="2" s="1"/>
  <c r="B1290" i="2"/>
  <c r="C1290" i="2" s="1"/>
  <c r="T1290" i="2" s="1"/>
  <c r="B1289" i="2"/>
  <c r="C1289" i="2" s="1"/>
  <c r="T1289" i="2" s="1"/>
  <c r="B1288" i="2"/>
  <c r="C1288" i="2" s="1"/>
  <c r="T1288" i="2" s="1"/>
  <c r="B1287" i="2"/>
  <c r="C1287" i="2" s="1"/>
  <c r="T1287" i="2" s="1"/>
  <c r="B1286" i="2"/>
  <c r="C1286" i="2" s="1"/>
  <c r="T1286" i="2" s="1"/>
  <c r="B1285" i="2"/>
  <c r="C1285" i="2" s="1"/>
  <c r="T1285" i="2" s="1"/>
  <c r="B1284" i="2"/>
  <c r="C1284" i="2" s="1"/>
  <c r="T1284" i="2" s="1"/>
  <c r="B1283" i="2"/>
  <c r="C1283" i="2" s="1"/>
  <c r="T1283" i="2" s="1"/>
  <c r="B1282" i="2"/>
  <c r="C1282" i="2" s="1"/>
  <c r="T1282" i="2" s="1"/>
  <c r="B1281" i="2"/>
  <c r="C1281" i="2" s="1"/>
  <c r="T1281" i="2" s="1"/>
  <c r="B1280" i="2"/>
  <c r="C1280" i="2" s="1"/>
  <c r="T1280" i="2" s="1"/>
  <c r="B1279" i="2"/>
  <c r="C1279" i="2" s="1"/>
  <c r="T1279" i="2" s="1"/>
  <c r="B1278" i="2"/>
  <c r="C1278" i="2" s="1"/>
  <c r="T1278" i="2" s="1"/>
  <c r="B1277" i="2"/>
  <c r="C1277" i="2" s="1"/>
  <c r="T1277" i="2" s="1"/>
  <c r="B1276" i="2"/>
  <c r="C1276" i="2" s="1"/>
  <c r="T1276" i="2" s="1"/>
  <c r="B1275" i="2"/>
  <c r="C1275" i="2" s="1"/>
  <c r="T1275" i="2" s="1"/>
  <c r="C1274" i="2"/>
  <c r="T1274" i="2" s="1"/>
  <c r="B1274" i="2"/>
  <c r="B1273" i="2"/>
  <c r="C1273" i="2" s="1"/>
  <c r="T1273" i="2" s="1"/>
  <c r="C1272" i="2"/>
  <c r="T1272" i="2" s="1"/>
  <c r="B1272" i="2"/>
  <c r="B1271" i="2"/>
  <c r="C1271" i="2" s="1"/>
  <c r="T1271" i="2" s="1"/>
  <c r="B1270" i="2"/>
  <c r="C1270" i="2" s="1"/>
  <c r="T1270" i="2" s="1"/>
  <c r="B1269" i="2"/>
  <c r="C1269" i="2" s="1"/>
  <c r="T1269" i="2" s="1"/>
  <c r="B1268" i="2"/>
  <c r="C1268" i="2" s="1"/>
  <c r="T1268" i="2" s="1"/>
  <c r="B1267" i="2"/>
  <c r="C1267" i="2" s="1"/>
  <c r="T1267" i="2" s="1"/>
  <c r="B1266" i="2"/>
  <c r="C1266" i="2" s="1"/>
  <c r="T1266" i="2" s="1"/>
  <c r="B1265" i="2"/>
  <c r="C1265" i="2" s="1"/>
  <c r="T1265" i="2" s="1"/>
  <c r="B1264" i="2"/>
  <c r="C1264" i="2" s="1"/>
  <c r="T1264" i="2" s="1"/>
  <c r="B1263" i="2"/>
  <c r="C1263" i="2" s="1"/>
  <c r="T1263" i="2" s="1"/>
  <c r="B1262" i="2"/>
  <c r="C1262" i="2" s="1"/>
  <c r="T1262" i="2" s="1"/>
  <c r="B1261" i="2"/>
  <c r="C1261" i="2" s="1"/>
  <c r="T1261" i="2" s="1"/>
  <c r="B1260" i="2"/>
  <c r="C1260" i="2" s="1"/>
  <c r="T1260" i="2" s="1"/>
  <c r="B1259" i="2"/>
  <c r="C1259" i="2" s="1"/>
  <c r="T1259" i="2" s="1"/>
  <c r="B1258" i="2"/>
  <c r="C1258" i="2" s="1"/>
  <c r="T1258" i="2" s="1"/>
  <c r="B1257" i="2"/>
  <c r="C1257" i="2" s="1"/>
  <c r="T1257" i="2" s="1"/>
  <c r="B1256" i="2"/>
  <c r="C1256" i="2" s="1"/>
  <c r="T1256" i="2" s="1"/>
  <c r="B1255" i="2"/>
  <c r="C1255" i="2" s="1"/>
  <c r="T1255" i="2" s="1"/>
  <c r="B1254" i="2"/>
  <c r="C1254" i="2" s="1"/>
  <c r="T1254" i="2" s="1"/>
  <c r="B1253" i="2"/>
  <c r="C1253" i="2" s="1"/>
  <c r="T1253" i="2" s="1"/>
  <c r="B1252" i="2"/>
  <c r="C1252" i="2" s="1"/>
  <c r="T1252" i="2" s="1"/>
  <c r="B1251" i="2"/>
  <c r="C1251" i="2" s="1"/>
  <c r="T1251" i="2" s="1"/>
  <c r="B1250" i="2"/>
  <c r="C1250" i="2" s="1"/>
  <c r="T1250" i="2" s="1"/>
  <c r="B1249" i="2"/>
  <c r="C1249" i="2" s="1"/>
  <c r="T1249" i="2" s="1"/>
  <c r="B1248" i="2"/>
  <c r="C1248" i="2" s="1"/>
  <c r="T1248" i="2" s="1"/>
  <c r="B1247" i="2"/>
  <c r="C1247" i="2" s="1"/>
  <c r="T1247" i="2" s="1"/>
  <c r="B1246" i="2"/>
  <c r="C1246" i="2" s="1"/>
  <c r="T1246" i="2" s="1"/>
  <c r="B1245" i="2"/>
  <c r="C1245" i="2" s="1"/>
  <c r="T1245" i="2" s="1"/>
  <c r="B1244" i="2"/>
  <c r="C1244" i="2" s="1"/>
  <c r="T1244" i="2" s="1"/>
  <c r="B1243" i="2"/>
  <c r="C1243" i="2" s="1"/>
  <c r="T1243" i="2" s="1"/>
  <c r="B1242" i="2"/>
  <c r="C1242" i="2" s="1"/>
  <c r="T1242" i="2" s="1"/>
  <c r="B1241" i="2"/>
  <c r="C1241" i="2" s="1"/>
  <c r="T1241" i="2" s="1"/>
  <c r="B1240" i="2"/>
  <c r="C1240" i="2" s="1"/>
  <c r="T1240" i="2" s="1"/>
  <c r="B1239" i="2"/>
  <c r="C1239" i="2" s="1"/>
  <c r="T1239" i="2" s="1"/>
  <c r="B1238" i="2"/>
  <c r="C1238" i="2" s="1"/>
  <c r="T1238" i="2" s="1"/>
  <c r="B1237" i="2"/>
  <c r="C1237" i="2" s="1"/>
  <c r="T1237" i="2" s="1"/>
  <c r="B1236" i="2"/>
  <c r="C1236" i="2" s="1"/>
  <c r="T1236" i="2" s="1"/>
  <c r="B1235" i="2"/>
  <c r="C1235" i="2" s="1"/>
  <c r="T1235" i="2" s="1"/>
  <c r="B1234" i="2"/>
  <c r="C1234" i="2" s="1"/>
  <c r="T1234" i="2" s="1"/>
  <c r="B1233" i="2"/>
  <c r="C1233" i="2" s="1"/>
  <c r="T1233" i="2" s="1"/>
  <c r="B1232" i="2"/>
  <c r="C1232" i="2" s="1"/>
  <c r="T1232" i="2" s="1"/>
  <c r="B1231" i="2"/>
  <c r="C1231" i="2" s="1"/>
  <c r="T1231" i="2" s="1"/>
  <c r="C1230" i="2"/>
  <c r="T1230" i="2" s="1"/>
  <c r="B1230" i="2"/>
  <c r="B1229" i="2"/>
  <c r="C1229" i="2" s="1"/>
  <c r="T1229" i="2" s="1"/>
  <c r="B1228" i="2"/>
  <c r="C1228" i="2" s="1"/>
  <c r="T1228" i="2" s="1"/>
  <c r="B1227" i="2"/>
  <c r="C1227" i="2" s="1"/>
  <c r="T1227" i="2" s="1"/>
  <c r="B1226" i="2"/>
  <c r="C1226" i="2" s="1"/>
  <c r="T1226" i="2" s="1"/>
  <c r="B1225" i="2"/>
  <c r="C1225" i="2" s="1"/>
  <c r="T1225" i="2" s="1"/>
  <c r="B1224" i="2"/>
  <c r="C1224" i="2" s="1"/>
  <c r="T1224" i="2" s="1"/>
  <c r="B1223" i="2"/>
  <c r="C1223" i="2" s="1"/>
  <c r="T1223" i="2" s="1"/>
  <c r="B1222" i="2"/>
  <c r="C1222" i="2" s="1"/>
  <c r="T1222" i="2" s="1"/>
  <c r="B1221" i="2"/>
  <c r="C1221" i="2" s="1"/>
  <c r="T1221" i="2" s="1"/>
  <c r="B1220" i="2"/>
  <c r="C1220" i="2" s="1"/>
  <c r="T1220" i="2" s="1"/>
  <c r="B1219" i="2"/>
  <c r="C1219" i="2" s="1"/>
  <c r="T1219" i="2" s="1"/>
  <c r="B1218" i="2"/>
  <c r="C1218" i="2" s="1"/>
  <c r="T1218" i="2" s="1"/>
  <c r="B1217" i="2"/>
  <c r="C1217" i="2" s="1"/>
  <c r="T1217" i="2" s="1"/>
  <c r="B1216" i="2"/>
  <c r="C1216" i="2" s="1"/>
  <c r="T1216" i="2" s="1"/>
  <c r="B1215" i="2"/>
  <c r="C1215" i="2" s="1"/>
  <c r="T1215" i="2" s="1"/>
  <c r="B1214" i="2"/>
  <c r="C1214" i="2" s="1"/>
  <c r="T1214" i="2" s="1"/>
  <c r="B1213" i="2"/>
  <c r="C1213" i="2" s="1"/>
  <c r="T1213" i="2" s="1"/>
  <c r="B1212" i="2"/>
  <c r="C1212" i="2" s="1"/>
  <c r="T1212" i="2" s="1"/>
  <c r="B1211" i="2"/>
  <c r="C1211" i="2" s="1"/>
  <c r="T1211" i="2" s="1"/>
  <c r="B1210" i="2"/>
  <c r="C1210" i="2" s="1"/>
  <c r="T1210" i="2" s="1"/>
  <c r="B1209" i="2"/>
  <c r="C1209" i="2" s="1"/>
  <c r="T1209" i="2" s="1"/>
  <c r="B1208" i="2"/>
  <c r="C1208" i="2" s="1"/>
  <c r="T1208" i="2" s="1"/>
  <c r="B1207" i="2"/>
  <c r="C1207" i="2" s="1"/>
  <c r="T1207" i="2" s="1"/>
  <c r="B1206" i="2"/>
  <c r="C1206" i="2" s="1"/>
  <c r="T1206" i="2" s="1"/>
  <c r="B1205" i="2"/>
  <c r="C1205" i="2" s="1"/>
  <c r="T1205" i="2" s="1"/>
  <c r="B1204" i="2"/>
  <c r="C1204" i="2" s="1"/>
  <c r="T1204" i="2" s="1"/>
  <c r="B1203" i="2"/>
  <c r="C1203" i="2" s="1"/>
  <c r="T1203" i="2" s="1"/>
  <c r="B1202" i="2"/>
  <c r="C1202" i="2" s="1"/>
  <c r="T1202" i="2" s="1"/>
  <c r="B1201" i="2"/>
  <c r="C1201" i="2" s="1"/>
  <c r="T1201" i="2" s="1"/>
  <c r="B1200" i="2"/>
  <c r="C1200" i="2" s="1"/>
  <c r="T1200" i="2" s="1"/>
  <c r="B1199" i="2"/>
  <c r="C1199" i="2" s="1"/>
  <c r="T1199" i="2" s="1"/>
  <c r="B1198" i="2"/>
  <c r="C1198" i="2" s="1"/>
  <c r="T1198" i="2" s="1"/>
  <c r="B1197" i="2"/>
  <c r="C1197" i="2" s="1"/>
  <c r="T1197" i="2" s="1"/>
  <c r="B1196" i="2"/>
  <c r="C1196" i="2" s="1"/>
  <c r="T1196" i="2" s="1"/>
  <c r="B1195" i="2"/>
  <c r="C1195" i="2" s="1"/>
  <c r="T1195" i="2" s="1"/>
  <c r="B1194" i="2"/>
  <c r="C1194" i="2" s="1"/>
  <c r="T1194" i="2" s="1"/>
  <c r="B1193" i="2"/>
  <c r="C1193" i="2" s="1"/>
  <c r="T1193" i="2" s="1"/>
  <c r="B1192" i="2"/>
  <c r="C1192" i="2" s="1"/>
  <c r="T1192" i="2" s="1"/>
  <c r="B1191" i="2"/>
  <c r="C1191" i="2" s="1"/>
  <c r="T1191" i="2" s="1"/>
  <c r="B1190" i="2"/>
  <c r="C1190" i="2" s="1"/>
  <c r="T1190" i="2" s="1"/>
  <c r="B1189" i="2"/>
  <c r="C1189" i="2" s="1"/>
  <c r="T1189" i="2" s="1"/>
  <c r="B1188" i="2"/>
  <c r="C1188" i="2" s="1"/>
  <c r="T1188" i="2" s="1"/>
  <c r="B1187" i="2"/>
  <c r="C1187" i="2" s="1"/>
  <c r="T1187" i="2" s="1"/>
  <c r="B1186" i="2"/>
  <c r="C1186" i="2" s="1"/>
  <c r="T1186" i="2" s="1"/>
  <c r="B1185" i="2"/>
  <c r="C1185" i="2" s="1"/>
  <c r="T1185" i="2" s="1"/>
  <c r="B1184" i="2"/>
  <c r="C1184" i="2" s="1"/>
  <c r="T1184" i="2" s="1"/>
  <c r="B1183" i="2"/>
  <c r="C1183" i="2" s="1"/>
  <c r="T1183" i="2" s="1"/>
  <c r="B1182" i="2"/>
  <c r="C1182" i="2" s="1"/>
  <c r="T1182" i="2" s="1"/>
  <c r="B1181" i="2"/>
  <c r="C1181" i="2" s="1"/>
  <c r="T1181" i="2" s="1"/>
  <c r="B1180" i="2"/>
  <c r="C1180" i="2" s="1"/>
  <c r="T1180" i="2" s="1"/>
  <c r="B1179" i="2"/>
  <c r="C1179" i="2" s="1"/>
  <c r="T1179" i="2" s="1"/>
  <c r="B1178" i="2"/>
  <c r="C1178" i="2" s="1"/>
  <c r="T1178" i="2" s="1"/>
  <c r="B1177" i="2"/>
  <c r="C1177" i="2" s="1"/>
  <c r="T1177" i="2" s="1"/>
  <c r="B1176" i="2"/>
  <c r="C1176" i="2" s="1"/>
  <c r="T1176" i="2" s="1"/>
  <c r="B1175" i="2"/>
  <c r="C1175" i="2" s="1"/>
  <c r="T1175" i="2" s="1"/>
  <c r="B1174" i="2"/>
  <c r="C1174" i="2" s="1"/>
  <c r="T1174" i="2" s="1"/>
  <c r="B1173" i="2"/>
  <c r="C1173" i="2" s="1"/>
  <c r="T1173" i="2" s="1"/>
  <c r="B1172" i="2"/>
  <c r="C1172" i="2" s="1"/>
  <c r="T1172" i="2" s="1"/>
  <c r="B1171" i="2"/>
  <c r="C1171" i="2" s="1"/>
  <c r="T1171" i="2" s="1"/>
  <c r="B1170" i="2"/>
  <c r="C1170" i="2" s="1"/>
  <c r="T1170" i="2" s="1"/>
  <c r="B1169" i="2"/>
  <c r="C1169" i="2" s="1"/>
  <c r="T1169" i="2" s="1"/>
  <c r="B1168" i="2"/>
  <c r="C1168" i="2" s="1"/>
  <c r="T1168" i="2" s="1"/>
  <c r="B1167" i="2"/>
  <c r="C1167" i="2" s="1"/>
  <c r="T1167" i="2" s="1"/>
  <c r="B1166" i="2"/>
  <c r="C1166" i="2" s="1"/>
  <c r="T1166" i="2" s="1"/>
  <c r="B1165" i="2"/>
  <c r="C1165" i="2" s="1"/>
  <c r="T1165" i="2" s="1"/>
  <c r="B1164" i="2"/>
  <c r="C1164" i="2" s="1"/>
  <c r="T1164" i="2" s="1"/>
  <c r="B1163" i="2"/>
  <c r="C1163" i="2" s="1"/>
  <c r="T1163" i="2" s="1"/>
  <c r="B1162" i="2"/>
  <c r="C1162" i="2" s="1"/>
  <c r="T1162" i="2" s="1"/>
  <c r="B1161" i="2"/>
  <c r="C1161" i="2" s="1"/>
  <c r="T1161" i="2" s="1"/>
  <c r="C1160" i="2"/>
  <c r="T1160" i="2" s="1"/>
  <c r="B1160" i="2"/>
  <c r="B1159" i="2"/>
  <c r="C1159" i="2" s="1"/>
  <c r="T1159" i="2" s="1"/>
  <c r="B1158" i="2"/>
  <c r="C1158" i="2" s="1"/>
  <c r="T1158" i="2" s="1"/>
  <c r="B1157" i="2"/>
  <c r="C1157" i="2" s="1"/>
  <c r="T1157" i="2" s="1"/>
  <c r="B1156" i="2"/>
  <c r="C1156" i="2" s="1"/>
  <c r="T1156" i="2" s="1"/>
  <c r="B1155" i="2"/>
  <c r="C1155" i="2" s="1"/>
  <c r="T1155" i="2" s="1"/>
  <c r="B1154" i="2"/>
  <c r="C1154" i="2" s="1"/>
  <c r="T1154" i="2" s="1"/>
  <c r="B1153" i="2"/>
  <c r="C1153" i="2" s="1"/>
  <c r="T1153" i="2" s="1"/>
  <c r="B1152" i="2"/>
  <c r="C1152" i="2" s="1"/>
  <c r="T1152" i="2" s="1"/>
  <c r="B1151" i="2"/>
  <c r="C1151" i="2" s="1"/>
  <c r="T1151" i="2" s="1"/>
  <c r="C1150" i="2"/>
  <c r="T1150" i="2" s="1"/>
  <c r="B1150" i="2"/>
  <c r="B1149" i="2"/>
  <c r="C1149" i="2" s="1"/>
  <c r="T1149" i="2" s="1"/>
  <c r="B1148" i="2"/>
  <c r="C1148" i="2" s="1"/>
  <c r="T1148" i="2" s="1"/>
  <c r="B1147" i="2"/>
  <c r="C1147" i="2" s="1"/>
  <c r="T1147" i="2" s="1"/>
  <c r="B1146" i="2"/>
  <c r="C1146" i="2" s="1"/>
  <c r="T1146" i="2" s="1"/>
  <c r="B1145" i="2"/>
  <c r="C1145" i="2" s="1"/>
  <c r="T1145" i="2" s="1"/>
  <c r="C1144" i="2"/>
  <c r="T1144" i="2" s="1"/>
  <c r="B1144" i="2"/>
  <c r="B1143" i="2"/>
  <c r="C1143" i="2" s="1"/>
  <c r="T1143" i="2" s="1"/>
  <c r="B1142" i="2"/>
  <c r="C1142" i="2" s="1"/>
  <c r="T1142" i="2" s="1"/>
  <c r="B1141" i="2"/>
  <c r="C1141" i="2" s="1"/>
  <c r="T1141" i="2" s="1"/>
  <c r="B1140" i="2"/>
  <c r="C1140" i="2" s="1"/>
  <c r="T1140" i="2" s="1"/>
  <c r="B1139" i="2"/>
  <c r="C1139" i="2" s="1"/>
  <c r="T1139" i="2" s="1"/>
  <c r="B1138" i="2"/>
  <c r="C1138" i="2" s="1"/>
  <c r="T1138" i="2" s="1"/>
  <c r="B1137" i="2"/>
  <c r="C1137" i="2" s="1"/>
  <c r="T1137" i="2" s="1"/>
  <c r="B1136" i="2"/>
  <c r="C1136" i="2" s="1"/>
  <c r="T1136" i="2" s="1"/>
  <c r="B1135" i="2"/>
  <c r="C1135" i="2" s="1"/>
  <c r="T1135" i="2" s="1"/>
  <c r="B1134" i="2"/>
  <c r="C1134" i="2" s="1"/>
  <c r="T1134" i="2" s="1"/>
  <c r="B1133" i="2"/>
  <c r="C1133" i="2" s="1"/>
  <c r="T1133" i="2" s="1"/>
  <c r="B1132" i="2"/>
  <c r="C1132" i="2" s="1"/>
  <c r="T1132" i="2" s="1"/>
  <c r="B1131" i="2"/>
  <c r="C1131" i="2" s="1"/>
  <c r="T1131" i="2" s="1"/>
  <c r="B1130" i="2"/>
  <c r="C1130" i="2" s="1"/>
  <c r="T1130" i="2" s="1"/>
  <c r="B1129" i="2"/>
  <c r="C1129" i="2" s="1"/>
  <c r="T1129" i="2" s="1"/>
  <c r="B1128" i="2"/>
  <c r="C1128" i="2" s="1"/>
  <c r="T1128" i="2" s="1"/>
  <c r="B1127" i="2"/>
  <c r="C1127" i="2" s="1"/>
  <c r="T1127" i="2" s="1"/>
  <c r="B1126" i="2"/>
  <c r="C1126" i="2" s="1"/>
  <c r="T1126" i="2" s="1"/>
  <c r="B1125" i="2"/>
  <c r="C1125" i="2" s="1"/>
  <c r="T1125" i="2" s="1"/>
  <c r="B1124" i="2"/>
  <c r="C1124" i="2" s="1"/>
  <c r="T1124" i="2" s="1"/>
  <c r="B1123" i="2"/>
  <c r="C1123" i="2" s="1"/>
  <c r="T1123" i="2" s="1"/>
  <c r="B1122" i="2"/>
  <c r="C1122" i="2" s="1"/>
  <c r="T1122" i="2" s="1"/>
  <c r="B1121" i="2"/>
  <c r="C1121" i="2" s="1"/>
  <c r="T1121" i="2" s="1"/>
  <c r="C1120" i="2"/>
  <c r="T1120" i="2" s="1"/>
  <c r="B1120" i="2"/>
  <c r="B1119" i="2"/>
  <c r="C1119" i="2" s="1"/>
  <c r="T1119" i="2" s="1"/>
  <c r="B1118" i="2"/>
  <c r="C1118" i="2" s="1"/>
  <c r="T1118" i="2" s="1"/>
  <c r="B1117" i="2"/>
  <c r="C1117" i="2" s="1"/>
  <c r="T1117" i="2" s="1"/>
  <c r="B1116" i="2"/>
  <c r="C1116" i="2" s="1"/>
  <c r="T1116" i="2" s="1"/>
  <c r="B1115" i="2"/>
  <c r="C1115" i="2" s="1"/>
  <c r="T1115" i="2" s="1"/>
  <c r="B1114" i="2"/>
  <c r="C1114" i="2" s="1"/>
  <c r="T1114" i="2" s="1"/>
  <c r="B1113" i="2"/>
  <c r="C1113" i="2" s="1"/>
  <c r="T1113" i="2" s="1"/>
  <c r="B1112" i="2"/>
  <c r="C1112" i="2" s="1"/>
  <c r="T1112" i="2" s="1"/>
  <c r="B1111" i="2"/>
  <c r="C1111" i="2" s="1"/>
  <c r="T1111" i="2" s="1"/>
  <c r="B1110" i="2"/>
  <c r="C1110" i="2" s="1"/>
  <c r="T1110" i="2" s="1"/>
  <c r="B1109" i="2"/>
  <c r="C1109" i="2" s="1"/>
  <c r="T1109" i="2" s="1"/>
  <c r="B1108" i="2"/>
  <c r="C1108" i="2" s="1"/>
  <c r="T1108" i="2" s="1"/>
  <c r="B1107" i="2"/>
  <c r="C1107" i="2" s="1"/>
  <c r="T1107" i="2" s="1"/>
  <c r="B1106" i="2"/>
  <c r="C1106" i="2" s="1"/>
  <c r="T1106" i="2" s="1"/>
  <c r="B1105" i="2"/>
  <c r="C1105" i="2" s="1"/>
  <c r="T1105" i="2" s="1"/>
  <c r="B1104" i="2"/>
  <c r="C1104" i="2" s="1"/>
  <c r="T1104" i="2" s="1"/>
  <c r="B1103" i="2"/>
  <c r="C1103" i="2" s="1"/>
  <c r="T1103" i="2" s="1"/>
  <c r="B1102" i="2"/>
  <c r="C1102" i="2" s="1"/>
  <c r="T1102" i="2" s="1"/>
  <c r="B1101" i="2"/>
  <c r="C1101" i="2" s="1"/>
  <c r="T1101" i="2" s="1"/>
  <c r="B1100" i="2"/>
  <c r="C1100" i="2" s="1"/>
  <c r="T1100" i="2" s="1"/>
  <c r="B1099" i="2"/>
  <c r="C1099" i="2" s="1"/>
  <c r="T1099" i="2" s="1"/>
  <c r="B1098" i="2"/>
  <c r="C1098" i="2" s="1"/>
  <c r="T1098" i="2" s="1"/>
  <c r="B1097" i="2"/>
  <c r="C1097" i="2" s="1"/>
  <c r="T1097" i="2" s="1"/>
  <c r="B1096" i="2"/>
  <c r="C1096" i="2" s="1"/>
  <c r="T1096" i="2" s="1"/>
  <c r="B1095" i="2"/>
  <c r="C1095" i="2" s="1"/>
  <c r="T1095" i="2" s="1"/>
  <c r="B1094" i="2"/>
  <c r="C1094" i="2" s="1"/>
  <c r="T1094" i="2" s="1"/>
  <c r="B1093" i="2"/>
  <c r="C1093" i="2" s="1"/>
  <c r="T1093" i="2" s="1"/>
  <c r="B1092" i="2"/>
  <c r="C1092" i="2" s="1"/>
  <c r="T1092" i="2" s="1"/>
  <c r="B1091" i="2"/>
  <c r="C1091" i="2" s="1"/>
  <c r="T1091" i="2" s="1"/>
  <c r="B1090" i="2"/>
  <c r="C1090" i="2" s="1"/>
  <c r="T1090" i="2" s="1"/>
  <c r="B1089" i="2"/>
  <c r="C1089" i="2" s="1"/>
  <c r="T1089" i="2" s="1"/>
  <c r="B1088" i="2"/>
  <c r="C1088" i="2" s="1"/>
  <c r="T1088" i="2" s="1"/>
  <c r="B1087" i="2"/>
  <c r="C1087" i="2" s="1"/>
  <c r="T1087" i="2" s="1"/>
  <c r="B1086" i="2"/>
  <c r="C1086" i="2" s="1"/>
  <c r="T1086" i="2" s="1"/>
  <c r="B1085" i="2"/>
  <c r="C1085" i="2" s="1"/>
  <c r="T1085" i="2" s="1"/>
  <c r="B1084" i="2"/>
  <c r="C1084" i="2" s="1"/>
  <c r="T1084" i="2" s="1"/>
  <c r="B1083" i="2"/>
  <c r="C1083" i="2" s="1"/>
  <c r="T1083" i="2" s="1"/>
  <c r="B1082" i="2"/>
  <c r="C1082" i="2" s="1"/>
  <c r="T1082" i="2" s="1"/>
  <c r="B1081" i="2"/>
  <c r="C1081" i="2" s="1"/>
  <c r="T1081" i="2" s="1"/>
  <c r="B1080" i="2"/>
  <c r="C1080" i="2" s="1"/>
  <c r="T1080" i="2" s="1"/>
  <c r="B1079" i="2"/>
  <c r="C1079" i="2" s="1"/>
  <c r="T1079" i="2" s="1"/>
  <c r="B1078" i="2"/>
  <c r="C1078" i="2" s="1"/>
  <c r="T1078" i="2" s="1"/>
  <c r="B1077" i="2"/>
  <c r="C1077" i="2" s="1"/>
  <c r="T1077" i="2" s="1"/>
  <c r="B1076" i="2"/>
  <c r="C1076" i="2" s="1"/>
  <c r="T1076" i="2" s="1"/>
  <c r="B1075" i="2"/>
  <c r="C1075" i="2" s="1"/>
  <c r="T1075" i="2" s="1"/>
  <c r="C1074" i="2"/>
  <c r="T1074" i="2" s="1"/>
  <c r="B1074" i="2"/>
  <c r="B1073" i="2"/>
  <c r="C1073" i="2" s="1"/>
  <c r="T1073" i="2" s="1"/>
  <c r="B1072" i="2"/>
  <c r="C1072" i="2" s="1"/>
  <c r="T1072" i="2" s="1"/>
  <c r="B1071" i="2"/>
  <c r="C1071" i="2" s="1"/>
  <c r="T1071" i="2" s="1"/>
  <c r="B1070" i="2"/>
  <c r="C1070" i="2" s="1"/>
  <c r="T1070" i="2" s="1"/>
  <c r="B1069" i="2"/>
  <c r="C1069" i="2" s="1"/>
  <c r="T1069" i="2" s="1"/>
  <c r="B1068" i="2"/>
  <c r="C1068" i="2" s="1"/>
  <c r="T1068" i="2" s="1"/>
  <c r="B1067" i="2"/>
  <c r="C1067" i="2" s="1"/>
  <c r="T1067" i="2" s="1"/>
  <c r="B1066" i="2"/>
  <c r="C1066" i="2" s="1"/>
  <c r="T1066" i="2" s="1"/>
  <c r="B1065" i="2"/>
  <c r="C1065" i="2" s="1"/>
  <c r="T1065" i="2" s="1"/>
  <c r="B1064" i="2"/>
  <c r="C1064" i="2" s="1"/>
  <c r="T1064" i="2" s="1"/>
  <c r="B1063" i="2"/>
  <c r="C1063" i="2" s="1"/>
  <c r="T1063" i="2" s="1"/>
  <c r="B1062" i="2"/>
  <c r="C1062" i="2" s="1"/>
  <c r="T1062" i="2" s="1"/>
  <c r="B1061" i="2"/>
  <c r="C1061" i="2" s="1"/>
  <c r="T1061" i="2" s="1"/>
  <c r="B1060" i="2"/>
  <c r="C1060" i="2" s="1"/>
  <c r="T1060" i="2" s="1"/>
  <c r="B1059" i="2"/>
  <c r="C1059" i="2" s="1"/>
  <c r="T1059" i="2" s="1"/>
  <c r="B1058" i="2"/>
  <c r="C1058" i="2" s="1"/>
  <c r="T1058" i="2" s="1"/>
  <c r="C1057" i="2"/>
  <c r="T1057" i="2" s="1"/>
  <c r="B1057" i="2"/>
  <c r="B1056" i="2"/>
  <c r="C1056" i="2" s="1"/>
  <c r="T1056" i="2" s="1"/>
  <c r="B1055" i="2"/>
  <c r="C1055" i="2" s="1"/>
  <c r="T1055" i="2" s="1"/>
  <c r="B1054" i="2"/>
  <c r="C1054" i="2" s="1"/>
  <c r="T1054" i="2" s="1"/>
  <c r="B1053" i="2"/>
  <c r="C1053" i="2" s="1"/>
  <c r="T1053" i="2" s="1"/>
  <c r="B1052" i="2"/>
  <c r="C1052" i="2" s="1"/>
  <c r="T1052" i="2" s="1"/>
  <c r="B1051" i="2"/>
  <c r="C1051" i="2" s="1"/>
  <c r="T1051" i="2" s="1"/>
  <c r="B1050" i="2"/>
  <c r="C1050" i="2" s="1"/>
  <c r="T1050" i="2" s="1"/>
  <c r="B1049" i="2"/>
  <c r="C1049" i="2" s="1"/>
  <c r="T1049" i="2" s="1"/>
  <c r="C1048" i="2"/>
  <c r="T1048" i="2" s="1"/>
  <c r="B1048" i="2"/>
  <c r="B1047" i="2"/>
  <c r="C1047" i="2" s="1"/>
  <c r="T1047" i="2" s="1"/>
  <c r="B1046" i="2"/>
  <c r="C1046" i="2" s="1"/>
  <c r="T1046" i="2" s="1"/>
  <c r="B1045" i="2"/>
  <c r="C1045" i="2" s="1"/>
  <c r="T1045" i="2" s="1"/>
  <c r="B1044" i="2"/>
  <c r="C1044" i="2" s="1"/>
  <c r="T1044" i="2" s="1"/>
  <c r="B1043" i="2"/>
  <c r="C1043" i="2" s="1"/>
  <c r="T1043" i="2" s="1"/>
  <c r="B1042" i="2"/>
  <c r="C1042" i="2" s="1"/>
  <c r="T1042" i="2" s="1"/>
  <c r="B1041" i="2"/>
  <c r="C1041" i="2" s="1"/>
  <c r="T1041" i="2" s="1"/>
  <c r="B1040" i="2"/>
  <c r="C1040" i="2" s="1"/>
  <c r="T1040" i="2" s="1"/>
  <c r="B1039" i="2"/>
  <c r="C1039" i="2" s="1"/>
  <c r="T1039" i="2" s="1"/>
  <c r="B1038" i="2"/>
  <c r="C1038" i="2" s="1"/>
  <c r="T1038" i="2" s="1"/>
  <c r="B1037" i="2"/>
  <c r="C1037" i="2" s="1"/>
  <c r="T1037" i="2" s="1"/>
  <c r="B1036" i="2"/>
  <c r="C1036" i="2" s="1"/>
  <c r="T1036" i="2" s="1"/>
  <c r="B1035" i="2"/>
  <c r="C1035" i="2" s="1"/>
  <c r="T1035" i="2" s="1"/>
  <c r="B1034" i="2"/>
  <c r="C1034" i="2" s="1"/>
  <c r="T1034" i="2" s="1"/>
  <c r="B1033" i="2"/>
  <c r="C1033" i="2" s="1"/>
  <c r="T1033" i="2" s="1"/>
  <c r="B1032" i="2"/>
  <c r="C1032" i="2" s="1"/>
  <c r="T1032" i="2" s="1"/>
  <c r="B1031" i="2"/>
  <c r="C1031" i="2" s="1"/>
  <c r="T1031" i="2" s="1"/>
  <c r="B1030" i="2"/>
  <c r="C1030" i="2" s="1"/>
  <c r="T1030" i="2" s="1"/>
  <c r="B1029" i="2"/>
  <c r="C1029" i="2" s="1"/>
  <c r="T1029" i="2" s="1"/>
  <c r="B1028" i="2"/>
  <c r="C1028" i="2" s="1"/>
  <c r="T1028" i="2" s="1"/>
  <c r="B1027" i="2"/>
  <c r="C1027" i="2" s="1"/>
  <c r="T1027" i="2" s="1"/>
  <c r="B1026" i="2"/>
  <c r="C1026" i="2" s="1"/>
  <c r="T1026" i="2" s="1"/>
  <c r="B1025" i="2"/>
  <c r="C1025" i="2" s="1"/>
  <c r="T1025" i="2" s="1"/>
  <c r="B1024" i="2"/>
  <c r="C1024" i="2" s="1"/>
  <c r="T1024" i="2" s="1"/>
  <c r="C1023" i="2"/>
  <c r="T1023" i="2" s="1"/>
  <c r="B1023" i="2"/>
  <c r="B1022" i="2"/>
  <c r="C1022" i="2" s="1"/>
  <c r="T1022" i="2" s="1"/>
  <c r="B1021" i="2"/>
  <c r="C1021" i="2" s="1"/>
  <c r="T1021" i="2" s="1"/>
  <c r="B1020" i="2"/>
  <c r="C1020" i="2" s="1"/>
  <c r="T1020" i="2" s="1"/>
  <c r="B1019" i="2"/>
  <c r="C1019" i="2" s="1"/>
  <c r="T1019" i="2" s="1"/>
  <c r="B1018" i="2"/>
  <c r="C1018" i="2" s="1"/>
  <c r="T1018" i="2" s="1"/>
  <c r="B1017" i="2"/>
  <c r="C1017" i="2" s="1"/>
  <c r="T1017" i="2" s="1"/>
  <c r="B1016" i="2"/>
  <c r="C1016" i="2" s="1"/>
  <c r="T1016" i="2" s="1"/>
  <c r="C1015" i="2"/>
  <c r="T1015" i="2" s="1"/>
  <c r="B1015" i="2"/>
  <c r="C1014" i="2"/>
  <c r="T1014" i="2" s="1"/>
  <c r="B1014" i="2"/>
  <c r="B1013" i="2"/>
  <c r="C1013" i="2" s="1"/>
  <c r="T1013" i="2" s="1"/>
  <c r="B1012" i="2"/>
  <c r="C1012" i="2" s="1"/>
  <c r="T1012" i="2" s="1"/>
  <c r="B1011" i="2"/>
  <c r="C1011" i="2" s="1"/>
  <c r="T1011" i="2" s="1"/>
  <c r="B1010" i="2"/>
  <c r="C1010" i="2" s="1"/>
  <c r="T1010" i="2" s="1"/>
  <c r="B1009" i="2"/>
  <c r="C1009" i="2" s="1"/>
  <c r="T1009" i="2" s="1"/>
  <c r="B1008" i="2"/>
  <c r="C1008" i="2" s="1"/>
  <c r="T1008" i="2" s="1"/>
  <c r="B1007" i="2"/>
  <c r="C1007" i="2" s="1"/>
  <c r="T1007" i="2" s="1"/>
  <c r="B1006" i="2"/>
  <c r="C1006" i="2" s="1"/>
  <c r="T1006" i="2" s="1"/>
  <c r="B1005" i="2"/>
  <c r="C1005" i="2" s="1"/>
  <c r="T1005" i="2" s="1"/>
  <c r="B1004" i="2"/>
  <c r="C1004" i="2" s="1"/>
  <c r="T1004" i="2" s="1"/>
  <c r="B1003" i="2"/>
  <c r="C1003" i="2" s="1"/>
  <c r="T1003" i="2" s="1"/>
  <c r="B1002" i="2"/>
  <c r="C1002" i="2" s="1"/>
  <c r="T1002" i="2" s="1"/>
  <c r="B1001" i="2"/>
  <c r="C1001" i="2" s="1"/>
  <c r="T1001" i="2" s="1"/>
  <c r="B1000" i="2"/>
  <c r="C1000" i="2" s="1"/>
  <c r="T1000" i="2" s="1"/>
  <c r="B999" i="2"/>
  <c r="C999" i="2" s="1"/>
  <c r="T999" i="2" s="1"/>
  <c r="B998" i="2"/>
  <c r="C998" i="2" s="1"/>
  <c r="T998" i="2" s="1"/>
  <c r="B997" i="2"/>
  <c r="C997" i="2" s="1"/>
  <c r="T997" i="2" s="1"/>
  <c r="B996" i="2"/>
  <c r="C996" i="2" s="1"/>
  <c r="T996" i="2" s="1"/>
  <c r="B995" i="2"/>
  <c r="C995" i="2" s="1"/>
  <c r="T995" i="2" s="1"/>
  <c r="B994" i="2"/>
  <c r="C994" i="2" s="1"/>
  <c r="T994" i="2" s="1"/>
  <c r="C993" i="2"/>
  <c r="T993" i="2" s="1"/>
  <c r="B993" i="2"/>
  <c r="B992" i="2"/>
  <c r="C992" i="2" s="1"/>
  <c r="T992" i="2" s="1"/>
  <c r="C991" i="2"/>
  <c r="T991" i="2" s="1"/>
  <c r="B991" i="2"/>
  <c r="B990" i="2"/>
  <c r="C990" i="2" s="1"/>
  <c r="T990" i="2" s="1"/>
  <c r="B989" i="2"/>
  <c r="C989" i="2" s="1"/>
  <c r="T989" i="2" s="1"/>
  <c r="B988" i="2"/>
  <c r="C988" i="2" s="1"/>
  <c r="T988" i="2" s="1"/>
  <c r="B987" i="2"/>
  <c r="C987" i="2" s="1"/>
  <c r="T987" i="2" s="1"/>
  <c r="B986" i="2"/>
  <c r="C986" i="2" s="1"/>
  <c r="T986" i="2" s="1"/>
  <c r="B985" i="2"/>
  <c r="C985" i="2" s="1"/>
  <c r="T985" i="2" s="1"/>
  <c r="B984" i="2"/>
  <c r="C984" i="2" s="1"/>
  <c r="T984" i="2" s="1"/>
  <c r="B983" i="2"/>
  <c r="C983" i="2" s="1"/>
  <c r="T983" i="2" s="1"/>
  <c r="C982" i="2"/>
  <c r="T982" i="2" s="1"/>
  <c r="B982" i="2"/>
  <c r="B981" i="2"/>
  <c r="C981" i="2" s="1"/>
  <c r="T981" i="2" s="1"/>
  <c r="B980" i="2"/>
  <c r="C980" i="2" s="1"/>
  <c r="T980" i="2" s="1"/>
  <c r="B979" i="2"/>
  <c r="C979" i="2" s="1"/>
  <c r="T979" i="2" s="1"/>
  <c r="B978" i="2"/>
  <c r="C978" i="2" s="1"/>
  <c r="T978" i="2" s="1"/>
  <c r="B977" i="2"/>
  <c r="C977" i="2" s="1"/>
  <c r="T977" i="2" s="1"/>
  <c r="B976" i="2"/>
  <c r="C976" i="2" s="1"/>
  <c r="T976" i="2" s="1"/>
  <c r="B975" i="2"/>
  <c r="C975" i="2" s="1"/>
  <c r="T975" i="2" s="1"/>
  <c r="B974" i="2"/>
  <c r="C974" i="2" s="1"/>
  <c r="T974" i="2" s="1"/>
  <c r="B973" i="2"/>
  <c r="C973" i="2" s="1"/>
  <c r="T973" i="2" s="1"/>
  <c r="B972" i="2"/>
  <c r="C972" i="2" s="1"/>
  <c r="T972" i="2" s="1"/>
  <c r="B971" i="2"/>
  <c r="C971" i="2" s="1"/>
  <c r="T971" i="2" s="1"/>
  <c r="B970" i="2"/>
  <c r="C970" i="2" s="1"/>
  <c r="T970" i="2" s="1"/>
  <c r="B969" i="2"/>
  <c r="C969" i="2" s="1"/>
  <c r="T969" i="2" s="1"/>
  <c r="B968" i="2"/>
  <c r="C968" i="2" s="1"/>
  <c r="T968" i="2" s="1"/>
  <c r="B967" i="2"/>
  <c r="C967" i="2" s="1"/>
  <c r="T967" i="2" s="1"/>
  <c r="B966" i="2"/>
  <c r="C966" i="2" s="1"/>
  <c r="T966" i="2" s="1"/>
  <c r="B965" i="2"/>
  <c r="C965" i="2" s="1"/>
  <c r="T965" i="2" s="1"/>
  <c r="B964" i="2"/>
  <c r="C964" i="2" s="1"/>
  <c r="T964" i="2" s="1"/>
  <c r="B963" i="2"/>
  <c r="C963" i="2" s="1"/>
  <c r="T963" i="2" s="1"/>
  <c r="B962" i="2"/>
  <c r="C962" i="2" s="1"/>
  <c r="T962" i="2" s="1"/>
  <c r="B961" i="2"/>
  <c r="C961" i="2" s="1"/>
  <c r="T961" i="2" s="1"/>
  <c r="B960" i="2"/>
  <c r="C960" i="2" s="1"/>
  <c r="T960" i="2" s="1"/>
  <c r="B959" i="2"/>
  <c r="C959" i="2" s="1"/>
  <c r="T959" i="2" s="1"/>
  <c r="B958" i="2"/>
  <c r="C958" i="2" s="1"/>
  <c r="T958" i="2" s="1"/>
  <c r="B957" i="2"/>
  <c r="C957" i="2" s="1"/>
  <c r="T957" i="2" s="1"/>
  <c r="B956" i="2"/>
  <c r="C956" i="2" s="1"/>
  <c r="T956" i="2" s="1"/>
  <c r="B955" i="2"/>
  <c r="C955" i="2" s="1"/>
  <c r="T955" i="2" s="1"/>
  <c r="B954" i="2"/>
  <c r="C954" i="2" s="1"/>
  <c r="T954" i="2" s="1"/>
  <c r="B953" i="2"/>
  <c r="C953" i="2" s="1"/>
  <c r="T953" i="2" s="1"/>
  <c r="B952" i="2"/>
  <c r="C952" i="2" s="1"/>
  <c r="T952" i="2" s="1"/>
  <c r="B951" i="2"/>
  <c r="C951" i="2" s="1"/>
  <c r="T951" i="2" s="1"/>
  <c r="B950" i="2"/>
  <c r="C950" i="2" s="1"/>
  <c r="T950" i="2" s="1"/>
  <c r="B949" i="2"/>
  <c r="C949" i="2" s="1"/>
  <c r="T949" i="2" s="1"/>
  <c r="B948" i="2"/>
  <c r="C948" i="2" s="1"/>
  <c r="T948" i="2" s="1"/>
  <c r="B947" i="2"/>
  <c r="C947" i="2" s="1"/>
  <c r="T947" i="2" s="1"/>
  <c r="B946" i="2"/>
  <c r="C946" i="2" s="1"/>
  <c r="T946" i="2" s="1"/>
  <c r="C945" i="2"/>
  <c r="T945" i="2" s="1"/>
  <c r="B945" i="2"/>
  <c r="B944" i="2"/>
  <c r="C944" i="2" s="1"/>
  <c r="T944" i="2" s="1"/>
  <c r="B943" i="2"/>
  <c r="C943" i="2" s="1"/>
  <c r="T943" i="2" s="1"/>
  <c r="B942" i="2"/>
  <c r="C942" i="2" s="1"/>
  <c r="T942" i="2" s="1"/>
  <c r="B941" i="2"/>
  <c r="C941" i="2" s="1"/>
  <c r="T941" i="2" s="1"/>
  <c r="B940" i="2"/>
  <c r="C940" i="2" s="1"/>
  <c r="T940" i="2" s="1"/>
  <c r="B939" i="2"/>
  <c r="C939" i="2" s="1"/>
  <c r="T939" i="2" s="1"/>
  <c r="B938" i="2"/>
  <c r="C938" i="2" s="1"/>
  <c r="T938" i="2" s="1"/>
  <c r="B937" i="2"/>
  <c r="C937" i="2" s="1"/>
  <c r="T937" i="2" s="1"/>
  <c r="B936" i="2"/>
  <c r="C936" i="2" s="1"/>
  <c r="T936" i="2" s="1"/>
  <c r="B935" i="2"/>
  <c r="C935" i="2" s="1"/>
  <c r="T935" i="2" s="1"/>
  <c r="B934" i="2"/>
  <c r="C934" i="2" s="1"/>
  <c r="T934" i="2" s="1"/>
  <c r="B933" i="2"/>
  <c r="C933" i="2" s="1"/>
  <c r="T933" i="2" s="1"/>
  <c r="B932" i="2"/>
  <c r="C932" i="2" s="1"/>
  <c r="T932" i="2" s="1"/>
  <c r="B931" i="2"/>
  <c r="C931" i="2" s="1"/>
  <c r="T931" i="2" s="1"/>
  <c r="B930" i="2"/>
  <c r="C930" i="2" s="1"/>
  <c r="T930" i="2" s="1"/>
  <c r="B929" i="2"/>
  <c r="C929" i="2" s="1"/>
  <c r="T929" i="2" s="1"/>
  <c r="B928" i="2"/>
  <c r="C928" i="2" s="1"/>
  <c r="T928" i="2" s="1"/>
  <c r="B927" i="2"/>
  <c r="C927" i="2" s="1"/>
  <c r="T927" i="2" s="1"/>
  <c r="B926" i="2"/>
  <c r="C926" i="2" s="1"/>
  <c r="T926" i="2" s="1"/>
  <c r="B925" i="2"/>
  <c r="C925" i="2" s="1"/>
  <c r="T925" i="2" s="1"/>
  <c r="B924" i="2"/>
  <c r="C924" i="2" s="1"/>
  <c r="T924" i="2" s="1"/>
  <c r="B923" i="2"/>
  <c r="C923" i="2" s="1"/>
  <c r="T923" i="2" s="1"/>
  <c r="B922" i="2"/>
  <c r="C922" i="2" s="1"/>
  <c r="T922" i="2" s="1"/>
  <c r="B921" i="2"/>
  <c r="C921" i="2" s="1"/>
  <c r="T921" i="2" s="1"/>
  <c r="B920" i="2"/>
  <c r="C920" i="2" s="1"/>
  <c r="T920" i="2" s="1"/>
  <c r="B919" i="2"/>
  <c r="C919" i="2" s="1"/>
  <c r="T919" i="2" s="1"/>
  <c r="C918" i="2"/>
  <c r="T918" i="2" s="1"/>
  <c r="B918" i="2"/>
  <c r="B917" i="2"/>
  <c r="C917" i="2" s="1"/>
  <c r="T917" i="2" s="1"/>
  <c r="B916" i="2"/>
  <c r="C916" i="2" s="1"/>
  <c r="T916" i="2" s="1"/>
  <c r="B915" i="2"/>
  <c r="C915" i="2" s="1"/>
  <c r="T915" i="2" s="1"/>
  <c r="B914" i="2"/>
  <c r="C914" i="2" s="1"/>
  <c r="T914" i="2" s="1"/>
  <c r="C913" i="2"/>
  <c r="T913" i="2" s="1"/>
  <c r="B913" i="2"/>
  <c r="B912" i="2"/>
  <c r="C912" i="2" s="1"/>
  <c r="T912" i="2" s="1"/>
  <c r="B911" i="2"/>
  <c r="C911" i="2" s="1"/>
  <c r="T911" i="2" s="1"/>
  <c r="B910" i="2"/>
  <c r="C910" i="2" s="1"/>
  <c r="T910" i="2" s="1"/>
  <c r="B909" i="2"/>
  <c r="C909" i="2" s="1"/>
  <c r="T909" i="2" s="1"/>
  <c r="B908" i="2"/>
  <c r="C908" i="2" s="1"/>
  <c r="T908" i="2" s="1"/>
  <c r="B907" i="2"/>
  <c r="C907" i="2" s="1"/>
  <c r="T907" i="2" s="1"/>
  <c r="B906" i="2"/>
  <c r="C906" i="2" s="1"/>
  <c r="T906" i="2" s="1"/>
  <c r="B905" i="2"/>
  <c r="C905" i="2" s="1"/>
  <c r="T905" i="2" s="1"/>
  <c r="B904" i="2"/>
  <c r="C904" i="2" s="1"/>
  <c r="T904" i="2" s="1"/>
  <c r="B903" i="2"/>
  <c r="C903" i="2" s="1"/>
  <c r="T903" i="2" s="1"/>
  <c r="B902" i="2"/>
  <c r="C902" i="2" s="1"/>
  <c r="T902" i="2" s="1"/>
  <c r="B901" i="2"/>
  <c r="C901" i="2" s="1"/>
  <c r="T901" i="2" s="1"/>
  <c r="B900" i="2"/>
  <c r="C900" i="2" s="1"/>
  <c r="T900" i="2" s="1"/>
  <c r="B899" i="2"/>
  <c r="C899" i="2" s="1"/>
  <c r="T899" i="2" s="1"/>
  <c r="B898" i="2"/>
  <c r="C898" i="2" s="1"/>
  <c r="T898" i="2" s="1"/>
  <c r="B897" i="2"/>
  <c r="C897" i="2" s="1"/>
  <c r="T897" i="2" s="1"/>
  <c r="B896" i="2"/>
  <c r="C896" i="2" s="1"/>
  <c r="T896" i="2" s="1"/>
  <c r="C895" i="2"/>
  <c r="T895" i="2" s="1"/>
  <c r="B895" i="2"/>
  <c r="B894" i="2"/>
  <c r="C894" i="2" s="1"/>
  <c r="T894" i="2" s="1"/>
  <c r="B893" i="2"/>
  <c r="C893" i="2" s="1"/>
  <c r="T893" i="2" s="1"/>
  <c r="B892" i="2"/>
  <c r="C892" i="2" s="1"/>
  <c r="T892" i="2" s="1"/>
  <c r="B891" i="2"/>
  <c r="C891" i="2" s="1"/>
  <c r="T891" i="2" s="1"/>
  <c r="B890" i="2"/>
  <c r="C890" i="2" s="1"/>
  <c r="T890" i="2" s="1"/>
  <c r="B889" i="2"/>
  <c r="C889" i="2" s="1"/>
  <c r="T889" i="2" s="1"/>
  <c r="B888" i="2"/>
  <c r="C888" i="2" s="1"/>
  <c r="T888" i="2" s="1"/>
  <c r="B887" i="2"/>
  <c r="C887" i="2" s="1"/>
  <c r="T887" i="2" s="1"/>
  <c r="B886" i="2"/>
  <c r="C886" i="2" s="1"/>
  <c r="T886" i="2" s="1"/>
  <c r="B885" i="2"/>
  <c r="C885" i="2" s="1"/>
  <c r="T885" i="2" s="1"/>
  <c r="B884" i="2"/>
  <c r="C884" i="2" s="1"/>
  <c r="T884" i="2" s="1"/>
  <c r="B883" i="2"/>
  <c r="C883" i="2" s="1"/>
  <c r="T883" i="2" s="1"/>
  <c r="B882" i="2"/>
  <c r="C882" i="2" s="1"/>
  <c r="T882" i="2" s="1"/>
  <c r="B881" i="2"/>
  <c r="C881" i="2" s="1"/>
  <c r="T881" i="2" s="1"/>
  <c r="B880" i="2"/>
  <c r="C880" i="2" s="1"/>
  <c r="T880" i="2" s="1"/>
  <c r="B879" i="2"/>
  <c r="C879" i="2" s="1"/>
  <c r="T879" i="2" s="1"/>
  <c r="B878" i="2"/>
  <c r="C878" i="2" s="1"/>
  <c r="T878" i="2" s="1"/>
  <c r="B877" i="2"/>
  <c r="C877" i="2" s="1"/>
  <c r="T877" i="2" s="1"/>
  <c r="B876" i="2"/>
  <c r="C876" i="2" s="1"/>
  <c r="T876" i="2" s="1"/>
  <c r="B875" i="2"/>
  <c r="C875" i="2" s="1"/>
  <c r="T875" i="2" s="1"/>
  <c r="B874" i="2"/>
  <c r="C874" i="2" s="1"/>
  <c r="T874" i="2" s="1"/>
  <c r="B873" i="2"/>
  <c r="C873" i="2" s="1"/>
  <c r="T873" i="2" s="1"/>
  <c r="B872" i="2"/>
  <c r="C872" i="2" s="1"/>
  <c r="T872" i="2" s="1"/>
  <c r="B871" i="2"/>
  <c r="C871" i="2" s="1"/>
  <c r="T871" i="2" s="1"/>
  <c r="B870" i="2"/>
  <c r="C870" i="2" s="1"/>
  <c r="T870" i="2" s="1"/>
  <c r="B869" i="2"/>
  <c r="C869" i="2" s="1"/>
  <c r="T869" i="2" s="1"/>
  <c r="C868" i="2"/>
  <c r="T868" i="2" s="1"/>
  <c r="B868" i="2"/>
  <c r="B867" i="2"/>
  <c r="C867" i="2" s="1"/>
  <c r="T867" i="2" s="1"/>
  <c r="B866" i="2"/>
  <c r="C866" i="2" s="1"/>
  <c r="T866" i="2" s="1"/>
  <c r="B865" i="2"/>
  <c r="C865" i="2" s="1"/>
  <c r="T865" i="2" s="1"/>
  <c r="B864" i="2"/>
  <c r="C864" i="2" s="1"/>
  <c r="T864" i="2" s="1"/>
  <c r="B863" i="2"/>
  <c r="C863" i="2" s="1"/>
  <c r="T863" i="2" s="1"/>
  <c r="B862" i="2"/>
  <c r="C862" i="2" s="1"/>
  <c r="T862" i="2" s="1"/>
  <c r="B861" i="2"/>
  <c r="C861" i="2" s="1"/>
  <c r="T861" i="2" s="1"/>
  <c r="B860" i="2"/>
  <c r="C860" i="2" s="1"/>
  <c r="T860" i="2" s="1"/>
  <c r="C859" i="2"/>
  <c r="T859" i="2" s="1"/>
  <c r="B859" i="2"/>
  <c r="B858" i="2"/>
  <c r="C858" i="2" s="1"/>
  <c r="T858" i="2" s="1"/>
  <c r="B857" i="2"/>
  <c r="C857" i="2" s="1"/>
  <c r="T857" i="2" s="1"/>
  <c r="B856" i="2"/>
  <c r="C856" i="2" s="1"/>
  <c r="T856" i="2" s="1"/>
  <c r="B855" i="2"/>
  <c r="C855" i="2" s="1"/>
  <c r="T855" i="2" s="1"/>
  <c r="B854" i="2"/>
  <c r="C854" i="2" s="1"/>
  <c r="T854" i="2" s="1"/>
  <c r="B853" i="2"/>
  <c r="C853" i="2" s="1"/>
  <c r="T853" i="2" s="1"/>
  <c r="B852" i="2"/>
  <c r="C852" i="2" s="1"/>
  <c r="T852" i="2" s="1"/>
  <c r="B851" i="2"/>
  <c r="C851" i="2" s="1"/>
  <c r="T851" i="2" s="1"/>
  <c r="B850" i="2"/>
  <c r="C850" i="2" s="1"/>
  <c r="T850" i="2" s="1"/>
  <c r="C849" i="2"/>
  <c r="T849" i="2" s="1"/>
  <c r="B849" i="2"/>
  <c r="B848" i="2"/>
  <c r="C848" i="2" s="1"/>
  <c r="T848" i="2" s="1"/>
  <c r="B847" i="2"/>
  <c r="C847" i="2" s="1"/>
  <c r="T847" i="2" s="1"/>
  <c r="B846" i="2"/>
  <c r="C846" i="2" s="1"/>
  <c r="T846" i="2" s="1"/>
  <c r="B845" i="2"/>
  <c r="C845" i="2" s="1"/>
  <c r="T845" i="2" s="1"/>
  <c r="B844" i="2"/>
  <c r="C844" i="2" s="1"/>
  <c r="T844" i="2" s="1"/>
  <c r="B843" i="2"/>
  <c r="C843" i="2" s="1"/>
  <c r="T843" i="2" s="1"/>
  <c r="B842" i="2"/>
  <c r="C842" i="2" s="1"/>
  <c r="T842" i="2" s="1"/>
  <c r="B841" i="2"/>
  <c r="C841" i="2" s="1"/>
  <c r="T841" i="2" s="1"/>
  <c r="C840" i="2"/>
  <c r="T840" i="2" s="1"/>
  <c r="B840" i="2"/>
  <c r="B839" i="2"/>
  <c r="C839" i="2" s="1"/>
  <c r="T839" i="2" s="1"/>
  <c r="B838" i="2"/>
  <c r="C838" i="2" s="1"/>
  <c r="T838" i="2" s="1"/>
  <c r="B837" i="2"/>
  <c r="C837" i="2" s="1"/>
  <c r="T837" i="2" s="1"/>
  <c r="B836" i="2"/>
  <c r="C836" i="2" s="1"/>
  <c r="T836" i="2" s="1"/>
  <c r="B835" i="2"/>
  <c r="C835" i="2" s="1"/>
  <c r="T835" i="2" s="1"/>
  <c r="B834" i="2"/>
  <c r="C834" i="2" s="1"/>
  <c r="T834" i="2" s="1"/>
  <c r="B833" i="2"/>
  <c r="C833" i="2" s="1"/>
  <c r="T833" i="2" s="1"/>
  <c r="B832" i="2"/>
  <c r="C832" i="2" s="1"/>
  <c r="T832" i="2" s="1"/>
  <c r="B831" i="2"/>
  <c r="C831" i="2" s="1"/>
  <c r="T831" i="2" s="1"/>
  <c r="B830" i="2"/>
  <c r="C830" i="2" s="1"/>
  <c r="T830" i="2" s="1"/>
  <c r="B829" i="2"/>
  <c r="C829" i="2" s="1"/>
  <c r="T829" i="2" s="1"/>
  <c r="B828" i="2"/>
  <c r="C828" i="2" s="1"/>
  <c r="T828" i="2" s="1"/>
  <c r="B827" i="2"/>
  <c r="C827" i="2" s="1"/>
  <c r="T827" i="2" s="1"/>
  <c r="B826" i="2"/>
  <c r="C826" i="2" s="1"/>
  <c r="T826" i="2" s="1"/>
  <c r="B825" i="2"/>
  <c r="C825" i="2" s="1"/>
  <c r="T825" i="2" s="1"/>
  <c r="B824" i="2"/>
  <c r="C824" i="2" s="1"/>
  <c r="T824" i="2" s="1"/>
  <c r="B823" i="2"/>
  <c r="C823" i="2" s="1"/>
  <c r="T823" i="2" s="1"/>
  <c r="B822" i="2"/>
  <c r="C822" i="2" s="1"/>
  <c r="T822" i="2" s="1"/>
  <c r="B821" i="2"/>
  <c r="C821" i="2" s="1"/>
  <c r="T821" i="2" s="1"/>
  <c r="B820" i="2"/>
  <c r="C820" i="2" s="1"/>
  <c r="T820" i="2" s="1"/>
  <c r="B819" i="2"/>
  <c r="C819" i="2" s="1"/>
  <c r="T819" i="2" s="1"/>
  <c r="B818" i="2"/>
  <c r="C818" i="2" s="1"/>
  <c r="T818" i="2" s="1"/>
  <c r="B817" i="2"/>
  <c r="C817" i="2" s="1"/>
  <c r="T817" i="2" s="1"/>
  <c r="B816" i="2"/>
  <c r="C816" i="2" s="1"/>
  <c r="T816" i="2" s="1"/>
  <c r="B815" i="2"/>
  <c r="C815" i="2" s="1"/>
  <c r="T815" i="2" s="1"/>
  <c r="B814" i="2"/>
  <c r="C814" i="2" s="1"/>
  <c r="T814" i="2" s="1"/>
  <c r="B813" i="2"/>
  <c r="C813" i="2" s="1"/>
  <c r="T813" i="2" s="1"/>
  <c r="B812" i="2"/>
  <c r="C812" i="2" s="1"/>
  <c r="T812" i="2" s="1"/>
  <c r="B811" i="2"/>
  <c r="C811" i="2" s="1"/>
  <c r="T811" i="2" s="1"/>
  <c r="C810" i="2"/>
  <c r="T810" i="2" s="1"/>
  <c r="B810" i="2"/>
  <c r="B809" i="2"/>
  <c r="C809" i="2" s="1"/>
  <c r="T809" i="2" s="1"/>
  <c r="B808" i="2"/>
  <c r="C808" i="2" s="1"/>
  <c r="T808" i="2" s="1"/>
  <c r="B807" i="2"/>
  <c r="C807" i="2" s="1"/>
  <c r="T807" i="2" s="1"/>
  <c r="B806" i="2"/>
  <c r="C806" i="2" s="1"/>
  <c r="T806" i="2" s="1"/>
  <c r="B805" i="2"/>
  <c r="C805" i="2" s="1"/>
  <c r="T805" i="2" s="1"/>
  <c r="B804" i="2"/>
  <c r="C804" i="2" s="1"/>
  <c r="T804" i="2" s="1"/>
  <c r="B803" i="2"/>
  <c r="C803" i="2" s="1"/>
  <c r="T803" i="2" s="1"/>
  <c r="B802" i="2"/>
  <c r="C802" i="2" s="1"/>
  <c r="T802" i="2" s="1"/>
  <c r="B801" i="2"/>
  <c r="C801" i="2" s="1"/>
  <c r="T801" i="2" s="1"/>
  <c r="B800" i="2"/>
  <c r="C800" i="2" s="1"/>
  <c r="T800" i="2" s="1"/>
  <c r="B799" i="2"/>
  <c r="C799" i="2" s="1"/>
  <c r="T799" i="2" s="1"/>
  <c r="B798" i="2"/>
  <c r="C798" i="2" s="1"/>
  <c r="T798" i="2" s="1"/>
  <c r="B797" i="2"/>
  <c r="C797" i="2" s="1"/>
  <c r="T797" i="2" s="1"/>
  <c r="B796" i="2"/>
  <c r="C796" i="2" s="1"/>
  <c r="T796" i="2" s="1"/>
  <c r="B795" i="2"/>
  <c r="C795" i="2" s="1"/>
  <c r="T795" i="2" s="1"/>
  <c r="B794" i="2"/>
  <c r="C794" i="2" s="1"/>
  <c r="T794" i="2" s="1"/>
  <c r="B793" i="2"/>
  <c r="C793" i="2" s="1"/>
  <c r="T793" i="2" s="1"/>
  <c r="B792" i="2"/>
  <c r="C792" i="2" s="1"/>
  <c r="T792" i="2" s="1"/>
  <c r="B791" i="2"/>
  <c r="C791" i="2" s="1"/>
  <c r="T791" i="2" s="1"/>
  <c r="B790" i="2"/>
  <c r="C790" i="2" s="1"/>
  <c r="T790" i="2" s="1"/>
  <c r="C789" i="2"/>
  <c r="T789" i="2" s="1"/>
  <c r="B789" i="2"/>
  <c r="B788" i="2"/>
  <c r="C788" i="2" s="1"/>
  <c r="T788" i="2" s="1"/>
  <c r="B787" i="2"/>
  <c r="C787" i="2" s="1"/>
  <c r="T787" i="2" s="1"/>
  <c r="B786" i="2"/>
  <c r="C786" i="2" s="1"/>
  <c r="T786" i="2" s="1"/>
  <c r="B785" i="2"/>
  <c r="C785" i="2" s="1"/>
  <c r="T785" i="2" s="1"/>
  <c r="B784" i="2"/>
  <c r="C784" i="2" s="1"/>
  <c r="T784" i="2" s="1"/>
  <c r="B783" i="2"/>
  <c r="C783" i="2" s="1"/>
  <c r="T783" i="2" s="1"/>
  <c r="B782" i="2"/>
  <c r="C782" i="2" s="1"/>
  <c r="T782" i="2" s="1"/>
  <c r="B781" i="2"/>
  <c r="C781" i="2" s="1"/>
  <c r="T781" i="2" s="1"/>
  <c r="B780" i="2"/>
  <c r="C780" i="2" s="1"/>
  <c r="T780" i="2" s="1"/>
  <c r="B779" i="2"/>
  <c r="C779" i="2" s="1"/>
  <c r="T779" i="2" s="1"/>
  <c r="B778" i="2"/>
  <c r="C778" i="2" s="1"/>
  <c r="T778" i="2" s="1"/>
  <c r="B777" i="2"/>
  <c r="C777" i="2" s="1"/>
  <c r="T777" i="2" s="1"/>
  <c r="B776" i="2"/>
  <c r="C776" i="2" s="1"/>
  <c r="T776" i="2" s="1"/>
  <c r="B775" i="2"/>
  <c r="C775" i="2" s="1"/>
  <c r="T775" i="2" s="1"/>
  <c r="B774" i="2"/>
  <c r="C774" i="2" s="1"/>
  <c r="T774" i="2" s="1"/>
  <c r="B773" i="2"/>
  <c r="C773" i="2" s="1"/>
  <c r="T773" i="2" s="1"/>
  <c r="B772" i="2"/>
  <c r="C772" i="2" s="1"/>
  <c r="T772" i="2" s="1"/>
  <c r="B771" i="2"/>
  <c r="C771" i="2" s="1"/>
  <c r="T771" i="2" s="1"/>
  <c r="B770" i="2"/>
  <c r="C770" i="2" s="1"/>
  <c r="T770" i="2" s="1"/>
  <c r="B769" i="2"/>
  <c r="C769" i="2" s="1"/>
  <c r="T769" i="2" s="1"/>
  <c r="B768" i="2"/>
  <c r="C768" i="2" s="1"/>
  <c r="T768" i="2" s="1"/>
  <c r="C767" i="2"/>
  <c r="T767" i="2" s="1"/>
  <c r="B767" i="2"/>
  <c r="B766" i="2"/>
  <c r="C766" i="2" s="1"/>
  <c r="T766" i="2" s="1"/>
  <c r="B765" i="2"/>
  <c r="C765" i="2" s="1"/>
  <c r="T765" i="2" s="1"/>
  <c r="C764" i="2"/>
  <c r="T764" i="2" s="1"/>
  <c r="B764" i="2"/>
  <c r="B763" i="2"/>
  <c r="C763" i="2" s="1"/>
  <c r="T763" i="2" s="1"/>
  <c r="B762" i="2"/>
  <c r="C762" i="2" s="1"/>
  <c r="T762" i="2" s="1"/>
  <c r="B761" i="2"/>
  <c r="C761" i="2" s="1"/>
  <c r="T761" i="2" s="1"/>
  <c r="B760" i="2"/>
  <c r="C760" i="2" s="1"/>
  <c r="T760" i="2" s="1"/>
  <c r="B759" i="2"/>
  <c r="C759" i="2" s="1"/>
  <c r="T759" i="2" s="1"/>
  <c r="B758" i="2"/>
  <c r="C758" i="2" s="1"/>
  <c r="T758" i="2" s="1"/>
  <c r="B757" i="2"/>
  <c r="C757" i="2" s="1"/>
  <c r="T757" i="2" s="1"/>
  <c r="B756" i="2"/>
  <c r="C756" i="2" s="1"/>
  <c r="T756" i="2" s="1"/>
  <c r="B755" i="2"/>
  <c r="C755" i="2" s="1"/>
  <c r="T755" i="2" s="1"/>
  <c r="C754" i="2"/>
  <c r="T754" i="2" s="1"/>
  <c r="B754" i="2"/>
  <c r="B753" i="2"/>
  <c r="C753" i="2" s="1"/>
  <c r="T753" i="2" s="1"/>
  <c r="C752" i="2"/>
  <c r="T752" i="2" s="1"/>
  <c r="B752" i="2"/>
  <c r="B751" i="2"/>
  <c r="C751" i="2" s="1"/>
  <c r="T751" i="2" s="1"/>
  <c r="B750" i="2"/>
  <c r="C750" i="2" s="1"/>
  <c r="T750" i="2" s="1"/>
  <c r="B749" i="2"/>
  <c r="C749" i="2" s="1"/>
  <c r="T749" i="2" s="1"/>
  <c r="B748" i="2"/>
  <c r="C748" i="2" s="1"/>
  <c r="T748" i="2" s="1"/>
  <c r="B747" i="2"/>
  <c r="C747" i="2" s="1"/>
  <c r="T747" i="2" s="1"/>
  <c r="B746" i="2"/>
  <c r="C746" i="2" s="1"/>
  <c r="T746" i="2" s="1"/>
  <c r="B745" i="2"/>
  <c r="C745" i="2" s="1"/>
  <c r="T745" i="2" s="1"/>
  <c r="B744" i="2"/>
  <c r="C744" i="2" s="1"/>
  <c r="T744" i="2" s="1"/>
  <c r="B743" i="2"/>
  <c r="C743" i="2" s="1"/>
  <c r="T743" i="2" s="1"/>
  <c r="B742" i="2"/>
  <c r="C742" i="2" s="1"/>
  <c r="T742" i="2" s="1"/>
  <c r="B741" i="2"/>
  <c r="C741" i="2" s="1"/>
  <c r="T741" i="2" s="1"/>
  <c r="B740" i="2"/>
  <c r="C740" i="2" s="1"/>
  <c r="T740" i="2" s="1"/>
  <c r="B739" i="2"/>
  <c r="C739" i="2" s="1"/>
  <c r="T739" i="2" s="1"/>
  <c r="B738" i="2"/>
  <c r="C738" i="2" s="1"/>
  <c r="T738" i="2" s="1"/>
  <c r="B737" i="2"/>
  <c r="C737" i="2" s="1"/>
  <c r="T737" i="2" s="1"/>
  <c r="B736" i="2"/>
  <c r="C736" i="2" s="1"/>
  <c r="T736" i="2" s="1"/>
  <c r="B735" i="2"/>
  <c r="C735" i="2" s="1"/>
  <c r="T735" i="2" s="1"/>
  <c r="B734" i="2"/>
  <c r="C734" i="2" s="1"/>
  <c r="T734" i="2" s="1"/>
  <c r="B733" i="2"/>
  <c r="C733" i="2" s="1"/>
  <c r="T733" i="2" s="1"/>
  <c r="B732" i="2"/>
  <c r="C732" i="2" s="1"/>
  <c r="T732" i="2" s="1"/>
  <c r="B731" i="2"/>
  <c r="C731" i="2" s="1"/>
  <c r="T731" i="2" s="1"/>
  <c r="B730" i="2"/>
  <c r="C730" i="2" s="1"/>
  <c r="T730" i="2" s="1"/>
  <c r="B729" i="2"/>
  <c r="C729" i="2" s="1"/>
  <c r="T729" i="2" s="1"/>
  <c r="B728" i="2"/>
  <c r="C728" i="2" s="1"/>
  <c r="T728" i="2" s="1"/>
  <c r="B727" i="2"/>
  <c r="C727" i="2" s="1"/>
  <c r="T727" i="2" s="1"/>
  <c r="B726" i="2"/>
  <c r="C726" i="2" s="1"/>
  <c r="T726" i="2" s="1"/>
  <c r="B725" i="2"/>
  <c r="C725" i="2" s="1"/>
  <c r="T725" i="2" s="1"/>
  <c r="B724" i="2"/>
  <c r="C724" i="2" s="1"/>
  <c r="T724" i="2" s="1"/>
  <c r="B723" i="2"/>
  <c r="C723" i="2" s="1"/>
  <c r="T723" i="2" s="1"/>
  <c r="B722" i="2"/>
  <c r="C722" i="2" s="1"/>
  <c r="T722" i="2" s="1"/>
  <c r="B721" i="2"/>
  <c r="C721" i="2" s="1"/>
  <c r="T721" i="2" s="1"/>
  <c r="B720" i="2"/>
  <c r="C720" i="2" s="1"/>
  <c r="T720" i="2" s="1"/>
  <c r="B719" i="2"/>
  <c r="C719" i="2" s="1"/>
  <c r="T719" i="2" s="1"/>
  <c r="B718" i="2"/>
  <c r="C718" i="2" s="1"/>
  <c r="T718" i="2" s="1"/>
  <c r="C717" i="2"/>
  <c r="T717" i="2" s="1"/>
  <c r="B717" i="2"/>
  <c r="B716" i="2"/>
  <c r="C716" i="2" s="1"/>
  <c r="T716" i="2" s="1"/>
  <c r="B715" i="2"/>
  <c r="C715" i="2" s="1"/>
  <c r="T715" i="2" s="1"/>
  <c r="B714" i="2"/>
  <c r="C714" i="2" s="1"/>
  <c r="T714" i="2" s="1"/>
  <c r="B713" i="2"/>
  <c r="C713" i="2" s="1"/>
  <c r="T713" i="2" s="1"/>
  <c r="C712" i="2"/>
  <c r="T712" i="2" s="1"/>
  <c r="B712" i="2"/>
  <c r="B711" i="2"/>
  <c r="C711" i="2" s="1"/>
  <c r="T711" i="2" s="1"/>
  <c r="C710" i="2"/>
  <c r="T710" i="2" s="1"/>
  <c r="B710" i="2"/>
  <c r="B709" i="2"/>
  <c r="C709" i="2" s="1"/>
  <c r="T709" i="2" s="1"/>
  <c r="B708" i="2"/>
  <c r="C708" i="2" s="1"/>
  <c r="T708" i="2" s="1"/>
  <c r="B707" i="2"/>
  <c r="C707" i="2" s="1"/>
  <c r="T707" i="2" s="1"/>
  <c r="B706" i="2"/>
  <c r="C706" i="2" s="1"/>
  <c r="T706" i="2" s="1"/>
  <c r="B705" i="2"/>
  <c r="C705" i="2" s="1"/>
  <c r="T705" i="2" s="1"/>
  <c r="B704" i="2"/>
  <c r="C704" i="2" s="1"/>
  <c r="T704" i="2" s="1"/>
  <c r="B703" i="2"/>
  <c r="C703" i="2" s="1"/>
  <c r="T703" i="2" s="1"/>
  <c r="B702" i="2"/>
  <c r="C702" i="2" s="1"/>
  <c r="T702" i="2" s="1"/>
  <c r="B701" i="2"/>
  <c r="C701" i="2" s="1"/>
  <c r="T701" i="2" s="1"/>
  <c r="B700" i="2"/>
  <c r="C700" i="2" s="1"/>
  <c r="T700" i="2" s="1"/>
  <c r="B699" i="2"/>
  <c r="C699" i="2" s="1"/>
  <c r="T699" i="2" s="1"/>
  <c r="B698" i="2"/>
  <c r="C698" i="2" s="1"/>
  <c r="T698" i="2" s="1"/>
  <c r="B697" i="2"/>
  <c r="C697" i="2" s="1"/>
  <c r="T697" i="2" s="1"/>
  <c r="B696" i="2"/>
  <c r="C696" i="2" s="1"/>
  <c r="T696" i="2" s="1"/>
  <c r="B695" i="2"/>
  <c r="C695" i="2" s="1"/>
  <c r="T695" i="2" s="1"/>
  <c r="B694" i="2"/>
  <c r="C694" i="2" s="1"/>
  <c r="T694" i="2" s="1"/>
  <c r="B693" i="2"/>
  <c r="C693" i="2" s="1"/>
  <c r="T693" i="2" s="1"/>
  <c r="B692" i="2"/>
  <c r="C692" i="2" s="1"/>
  <c r="T692" i="2" s="1"/>
  <c r="B691" i="2"/>
  <c r="C691" i="2" s="1"/>
  <c r="T691" i="2" s="1"/>
  <c r="B690" i="2"/>
  <c r="C690" i="2" s="1"/>
  <c r="T690" i="2" s="1"/>
  <c r="B689" i="2"/>
  <c r="C689" i="2" s="1"/>
  <c r="T689" i="2" s="1"/>
  <c r="B688" i="2"/>
  <c r="C688" i="2" s="1"/>
  <c r="T688" i="2" s="1"/>
  <c r="B687" i="2"/>
  <c r="C687" i="2" s="1"/>
  <c r="T687" i="2" s="1"/>
  <c r="C686" i="2"/>
  <c r="T686" i="2" s="1"/>
  <c r="B686" i="2"/>
  <c r="B685" i="2"/>
  <c r="C685" i="2" s="1"/>
  <c r="T685" i="2" s="1"/>
  <c r="B684" i="2"/>
  <c r="C684" i="2" s="1"/>
  <c r="T684" i="2" s="1"/>
  <c r="C683" i="2"/>
  <c r="T683" i="2" s="1"/>
  <c r="B683" i="2"/>
  <c r="B682" i="2"/>
  <c r="C682" i="2" s="1"/>
  <c r="T682" i="2" s="1"/>
  <c r="B681" i="2"/>
  <c r="C681" i="2" s="1"/>
  <c r="T681" i="2" s="1"/>
  <c r="B680" i="2"/>
  <c r="C680" i="2" s="1"/>
  <c r="T680" i="2" s="1"/>
  <c r="B679" i="2"/>
  <c r="C679" i="2" s="1"/>
  <c r="T679" i="2" s="1"/>
  <c r="B678" i="2"/>
  <c r="C678" i="2" s="1"/>
  <c r="T678" i="2" s="1"/>
  <c r="B677" i="2"/>
  <c r="C677" i="2" s="1"/>
  <c r="T677" i="2" s="1"/>
  <c r="B676" i="2"/>
  <c r="C676" i="2" s="1"/>
  <c r="T676" i="2" s="1"/>
  <c r="B675" i="2"/>
  <c r="C675" i="2" s="1"/>
  <c r="T675" i="2" s="1"/>
  <c r="B674" i="2"/>
  <c r="C674" i="2" s="1"/>
  <c r="T674" i="2" s="1"/>
  <c r="B673" i="2"/>
  <c r="C673" i="2" s="1"/>
  <c r="T673" i="2" s="1"/>
  <c r="B672" i="2"/>
  <c r="C672" i="2" s="1"/>
  <c r="T672" i="2" s="1"/>
  <c r="B671" i="2"/>
  <c r="C671" i="2" s="1"/>
  <c r="T671" i="2" s="1"/>
  <c r="B670" i="2"/>
  <c r="C670" i="2" s="1"/>
  <c r="T670" i="2" s="1"/>
  <c r="B669" i="2"/>
  <c r="C669" i="2" s="1"/>
  <c r="T669" i="2" s="1"/>
  <c r="B668" i="2"/>
  <c r="C668" i="2" s="1"/>
  <c r="T668" i="2" s="1"/>
  <c r="B667" i="2"/>
  <c r="C667" i="2" s="1"/>
  <c r="T667" i="2" s="1"/>
  <c r="B666" i="2"/>
  <c r="C666" i="2" s="1"/>
  <c r="T666" i="2" s="1"/>
  <c r="B665" i="2"/>
  <c r="C665" i="2" s="1"/>
  <c r="T665" i="2" s="1"/>
  <c r="B664" i="2"/>
  <c r="C664" i="2" s="1"/>
  <c r="T664" i="2" s="1"/>
  <c r="B663" i="2"/>
  <c r="C663" i="2" s="1"/>
  <c r="T663" i="2" s="1"/>
  <c r="C662" i="2"/>
  <c r="T662" i="2" s="1"/>
  <c r="B662" i="2"/>
  <c r="C661" i="2"/>
  <c r="T661" i="2" s="1"/>
  <c r="B661" i="2"/>
  <c r="B660" i="2"/>
  <c r="C660" i="2" s="1"/>
  <c r="T660" i="2" s="1"/>
  <c r="B659" i="2"/>
  <c r="C659" i="2" s="1"/>
  <c r="T659" i="2" s="1"/>
  <c r="B658" i="2"/>
  <c r="C658" i="2" s="1"/>
  <c r="T658" i="2" s="1"/>
  <c r="B657" i="2"/>
  <c r="C657" i="2" s="1"/>
  <c r="T657" i="2" s="1"/>
  <c r="B656" i="2"/>
  <c r="C656" i="2" s="1"/>
  <c r="T656" i="2" s="1"/>
  <c r="B655" i="2"/>
  <c r="C655" i="2" s="1"/>
  <c r="T655" i="2" s="1"/>
  <c r="B654" i="2"/>
  <c r="C654" i="2" s="1"/>
  <c r="T654" i="2" s="1"/>
  <c r="B653" i="2"/>
  <c r="C653" i="2" s="1"/>
  <c r="T653" i="2" s="1"/>
  <c r="B652" i="2"/>
  <c r="C652" i="2" s="1"/>
  <c r="T652" i="2" s="1"/>
  <c r="B651" i="2"/>
  <c r="C651" i="2" s="1"/>
  <c r="T651" i="2" s="1"/>
  <c r="B650" i="2"/>
  <c r="C650" i="2" s="1"/>
  <c r="T650" i="2" s="1"/>
  <c r="B649" i="2"/>
  <c r="C649" i="2" s="1"/>
  <c r="T649" i="2" s="1"/>
  <c r="B648" i="2"/>
  <c r="C648" i="2" s="1"/>
  <c r="T648" i="2" s="1"/>
  <c r="B647" i="2"/>
  <c r="C647" i="2" s="1"/>
  <c r="B646" i="2"/>
  <c r="C646" i="2" s="1"/>
  <c r="T646" i="2" s="1"/>
  <c r="B645" i="2"/>
  <c r="C645" i="2" s="1"/>
  <c r="T645" i="2" s="1"/>
  <c r="B644" i="2"/>
  <c r="C644" i="2" s="1"/>
  <c r="T644" i="2" s="1"/>
  <c r="C643" i="2"/>
  <c r="T643" i="2" s="1"/>
  <c r="B643" i="2"/>
  <c r="B642" i="2"/>
  <c r="C642" i="2" s="1"/>
  <c r="B641" i="2"/>
  <c r="C641" i="2" s="1"/>
  <c r="T641" i="2" s="1"/>
  <c r="B640" i="2"/>
  <c r="C640" i="2" s="1"/>
  <c r="T640" i="2" s="1"/>
  <c r="B639" i="2"/>
  <c r="C639" i="2" s="1"/>
  <c r="T639" i="2" s="1"/>
  <c r="B638" i="2"/>
  <c r="C638" i="2" s="1"/>
  <c r="T638" i="2" s="1"/>
  <c r="B637" i="2"/>
  <c r="C637" i="2" s="1"/>
  <c r="T637" i="2" s="1"/>
  <c r="B636" i="2"/>
  <c r="C636" i="2" s="1"/>
  <c r="T636" i="2" s="1"/>
  <c r="C635" i="2"/>
  <c r="T635" i="2" s="1"/>
  <c r="B635" i="2"/>
  <c r="B634" i="2"/>
  <c r="C634" i="2" s="1"/>
  <c r="T634" i="2" s="1"/>
  <c r="B633" i="2"/>
  <c r="C633" i="2" s="1"/>
  <c r="T633" i="2" s="1"/>
  <c r="B632" i="2"/>
  <c r="C632" i="2" s="1"/>
  <c r="T632" i="2" s="1"/>
  <c r="B631" i="2"/>
  <c r="C631" i="2" s="1"/>
  <c r="T631" i="2" s="1"/>
  <c r="C630" i="2"/>
  <c r="T630" i="2" s="1"/>
  <c r="B630" i="2"/>
  <c r="B629" i="2"/>
  <c r="C629" i="2" s="1"/>
  <c r="T629" i="2" s="1"/>
  <c r="C628" i="2"/>
  <c r="T628" i="2" s="1"/>
  <c r="B628" i="2"/>
  <c r="B627" i="2"/>
  <c r="C627" i="2" s="1"/>
  <c r="T627" i="2" s="1"/>
  <c r="B626" i="2"/>
  <c r="C626" i="2" s="1"/>
  <c r="T626" i="2" s="1"/>
  <c r="B625" i="2"/>
  <c r="C625" i="2" s="1"/>
  <c r="T625" i="2" s="1"/>
  <c r="B624" i="2"/>
  <c r="C624" i="2" s="1"/>
  <c r="T624" i="2" s="1"/>
  <c r="B623" i="2"/>
  <c r="C623" i="2" s="1"/>
  <c r="T623" i="2" s="1"/>
  <c r="B622" i="2"/>
  <c r="C622" i="2" s="1"/>
  <c r="T622" i="2" s="1"/>
  <c r="B621" i="2"/>
  <c r="C621" i="2" s="1"/>
  <c r="T621" i="2" s="1"/>
  <c r="B620" i="2"/>
  <c r="C620" i="2" s="1"/>
  <c r="T620" i="2" s="1"/>
  <c r="B619" i="2"/>
  <c r="C619" i="2" s="1"/>
  <c r="T619" i="2" s="1"/>
  <c r="B618" i="2"/>
  <c r="C618" i="2" s="1"/>
  <c r="T618" i="2" s="1"/>
  <c r="B617" i="2"/>
  <c r="C617" i="2" s="1"/>
  <c r="T617" i="2" s="1"/>
  <c r="B616" i="2"/>
  <c r="C616" i="2" s="1"/>
  <c r="T616" i="2" s="1"/>
  <c r="B615" i="2"/>
  <c r="C615" i="2" s="1"/>
  <c r="T615" i="2" s="1"/>
  <c r="C614" i="2"/>
  <c r="T614" i="2" s="1"/>
  <c r="B614" i="2"/>
  <c r="B613" i="2"/>
  <c r="C613" i="2" s="1"/>
  <c r="T613" i="2" s="1"/>
  <c r="C612" i="2"/>
  <c r="T612" i="2" s="1"/>
  <c r="B612" i="2"/>
  <c r="B611" i="2"/>
  <c r="C611" i="2" s="1"/>
  <c r="T611" i="2" s="1"/>
  <c r="B610" i="2"/>
  <c r="C610" i="2" s="1"/>
  <c r="T610" i="2" s="1"/>
  <c r="B609" i="2"/>
  <c r="C609" i="2" s="1"/>
  <c r="T609" i="2" s="1"/>
  <c r="B608" i="2"/>
  <c r="C608" i="2" s="1"/>
  <c r="T608" i="2" s="1"/>
  <c r="B607" i="2"/>
  <c r="C607" i="2" s="1"/>
  <c r="T607" i="2" s="1"/>
  <c r="B606" i="2"/>
  <c r="C606" i="2" s="1"/>
  <c r="T606" i="2" s="1"/>
  <c r="B605" i="2"/>
  <c r="C605" i="2" s="1"/>
  <c r="T605" i="2" s="1"/>
  <c r="B604" i="2"/>
  <c r="C604" i="2" s="1"/>
  <c r="T604" i="2" s="1"/>
  <c r="B603" i="2"/>
  <c r="C603" i="2" s="1"/>
  <c r="T603" i="2" s="1"/>
  <c r="B602" i="2"/>
  <c r="C602" i="2" s="1"/>
  <c r="T602" i="2" s="1"/>
  <c r="B601" i="2"/>
  <c r="C601" i="2" s="1"/>
  <c r="T601" i="2" s="1"/>
  <c r="B600" i="2"/>
  <c r="C600" i="2" s="1"/>
  <c r="T600" i="2" s="1"/>
  <c r="B599" i="2"/>
  <c r="C599" i="2" s="1"/>
  <c r="T599" i="2" s="1"/>
  <c r="B598" i="2"/>
  <c r="C598" i="2" s="1"/>
  <c r="T598" i="2" s="1"/>
  <c r="B597" i="2"/>
  <c r="C597" i="2" s="1"/>
  <c r="T597" i="2" s="1"/>
  <c r="B596" i="2"/>
  <c r="C596" i="2" s="1"/>
  <c r="T596" i="2" s="1"/>
  <c r="B595" i="2"/>
  <c r="C595" i="2" s="1"/>
  <c r="T595" i="2" s="1"/>
  <c r="B594" i="2"/>
  <c r="C594" i="2" s="1"/>
  <c r="T594" i="2" s="1"/>
  <c r="B593" i="2"/>
  <c r="C593" i="2" s="1"/>
  <c r="T593" i="2" s="1"/>
  <c r="B592" i="2"/>
  <c r="C592" i="2" s="1"/>
  <c r="T592" i="2" s="1"/>
  <c r="C591" i="2"/>
  <c r="T591" i="2" s="1"/>
  <c r="B591" i="2"/>
  <c r="C590" i="2"/>
  <c r="T590" i="2" s="1"/>
  <c r="B590" i="2"/>
  <c r="B589" i="2"/>
  <c r="C589" i="2" s="1"/>
  <c r="T589" i="2" s="1"/>
  <c r="C588" i="2"/>
  <c r="T588" i="2" s="1"/>
  <c r="B588" i="2"/>
  <c r="B587" i="2"/>
  <c r="C587" i="2" s="1"/>
  <c r="T587" i="2" s="1"/>
  <c r="B586" i="2"/>
  <c r="C586" i="2" s="1"/>
  <c r="T586" i="2" s="1"/>
  <c r="B585" i="2"/>
  <c r="C585" i="2" s="1"/>
  <c r="T585" i="2" s="1"/>
  <c r="B584" i="2"/>
  <c r="C584" i="2" s="1"/>
  <c r="T584" i="2" s="1"/>
  <c r="B583" i="2"/>
  <c r="C583" i="2" s="1"/>
  <c r="T583" i="2" s="1"/>
  <c r="B582" i="2"/>
  <c r="C582" i="2" s="1"/>
  <c r="T582" i="2" s="1"/>
  <c r="B581" i="2"/>
  <c r="C581" i="2" s="1"/>
  <c r="T581" i="2" s="1"/>
  <c r="B580" i="2"/>
  <c r="C580" i="2" s="1"/>
  <c r="T580" i="2" s="1"/>
  <c r="C579" i="2"/>
  <c r="T579" i="2" s="1"/>
  <c r="B579" i="2"/>
  <c r="B578" i="2"/>
  <c r="C578" i="2" s="1"/>
  <c r="T578" i="2" s="1"/>
  <c r="B577" i="2"/>
  <c r="C577" i="2" s="1"/>
  <c r="T577" i="2" s="1"/>
  <c r="B576" i="2"/>
  <c r="C576" i="2" s="1"/>
  <c r="T576" i="2" s="1"/>
  <c r="B575" i="2"/>
  <c r="C575" i="2" s="1"/>
  <c r="T575" i="2" s="1"/>
  <c r="B574" i="2"/>
  <c r="C574" i="2" s="1"/>
  <c r="T574" i="2" s="1"/>
  <c r="C573" i="2"/>
  <c r="T573" i="2" s="1"/>
  <c r="B573" i="2"/>
  <c r="B572" i="2"/>
  <c r="C572" i="2" s="1"/>
  <c r="T572" i="2" s="1"/>
  <c r="B571" i="2"/>
  <c r="C571" i="2" s="1"/>
  <c r="T571" i="2" s="1"/>
  <c r="B570" i="2"/>
  <c r="C570" i="2" s="1"/>
  <c r="T570" i="2" s="1"/>
  <c r="B569" i="2"/>
  <c r="C569" i="2" s="1"/>
  <c r="T569" i="2" s="1"/>
  <c r="B568" i="2"/>
  <c r="C568" i="2" s="1"/>
  <c r="B567" i="2"/>
  <c r="C567" i="2" s="1"/>
  <c r="T567" i="2" s="1"/>
  <c r="B566" i="2"/>
  <c r="C566" i="2" s="1"/>
  <c r="T566" i="2" s="1"/>
  <c r="B565" i="2"/>
  <c r="C565" i="2" s="1"/>
  <c r="T565" i="2" s="1"/>
  <c r="C564" i="2"/>
  <c r="T564" i="2" s="1"/>
  <c r="B564" i="2"/>
  <c r="B563" i="2"/>
  <c r="C563" i="2" s="1"/>
  <c r="T563" i="2" s="1"/>
  <c r="B562" i="2"/>
  <c r="C562" i="2" s="1"/>
  <c r="T562" i="2" s="1"/>
  <c r="B561" i="2"/>
  <c r="C561" i="2" s="1"/>
  <c r="T561" i="2" s="1"/>
  <c r="B560" i="2"/>
  <c r="C560" i="2" s="1"/>
  <c r="T560" i="2" s="1"/>
  <c r="B559" i="2"/>
  <c r="C559" i="2" s="1"/>
  <c r="T559" i="2" s="1"/>
  <c r="B558" i="2"/>
  <c r="C558" i="2" s="1"/>
  <c r="T558" i="2" s="1"/>
  <c r="B557" i="2"/>
  <c r="C557" i="2" s="1"/>
  <c r="T557" i="2" s="1"/>
  <c r="B556" i="2"/>
  <c r="C556" i="2" s="1"/>
  <c r="T556" i="2" s="1"/>
  <c r="B555" i="2"/>
  <c r="C555" i="2" s="1"/>
  <c r="T555" i="2" s="1"/>
  <c r="B554" i="2"/>
  <c r="C554" i="2" s="1"/>
  <c r="T554" i="2" s="1"/>
  <c r="B553" i="2"/>
  <c r="C553" i="2" s="1"/>
  <c r="T553" i="2" s="1"/>
  <c r="C552" i="2"/>
  <c r="T552" i="2" s="1"/>
  <c r="B552" i="2"/>
  <c r="B551" i="2"/>
  <c r="C551" i="2" s="1"/>
  <c r="T551" i="2" s="1"/>
  <c r="B550" i="2"/>
  <c r="C550" i="2" s="1"/>
  <c r="T550" i="2" s="1"/>
  <c r="B549" i="2"/>
  <c r="C549" i="2" s="1"/>
  <c r="T549" i="2" s="1"/>
  <c r="C548" i="2"/>
  <c r="T548" i="2" s="1"/>
  <c r="B548" i="2"/>
  <c r="B547" i="2"/>
  <c r="C547" i="2" s="1"/>
  <c r="T547" i="2" s="1"/>
  <c r="B546" i="2"/>
  <c r="C546" i="2" s="1"/>
  <c r="T546" i="2" s="1"/>
  <c r="B545" i="2"/>
  <c r="C545" i="2" s="1"/>
  <c r="T545" i="2" s="1"/>
  <c r="B544" i="2"/>
  <c r="C544" i="2" s="1"/>
  <c r="T544" i="2" s="1"/>
  <c r="B543" i="2"/>
  <c r="C543" i="2" s="1"/>
  <c r="T543" i="2" s="1"/>
  <c r="B542" i="2"/>
  <c r="C542" i="2" s="1"/>
  <c r="T542" i="2" s="1"/>
  <c r="B541" i="2"/>
  <c r="C541" i="2" s="1"/>
  <c r="T541" i="2" s="1"/>
  <c r="C540" i="2"/>
  <c r="T540" i="2" s="1"/>
  <c r="B540" i="2"/>
  <c r="B539" i="2"/>
  <c r="C539" i="2" s="1"/>
  <c r="T539" i="2" s="1"/>
  <c r="B538" i="2"/>
  <c r="C538" i="2" s="1"/>
  <c r="T538" i="2" s="1"/>
  <c r="B537" i="2"/>
  <c r="C537" i="2" s="1"/>
  <c r="T537" i="2" s="1"/>
  <c r="B536" i="2"/>
  <c r="C536" i="2" s="1"/>
  <c r="T536" i="2" s="1"/>
  <c r="B535" i="2"/>
  <c r="C535" i="2" s="1"/>
  <c r="T535" i="2" s="1"/>
  <c r="B534" i="2"/>
  <c r="C534" i="2" s="1"/>
  <c r="T534" i="2" s="1"/>
  <c r="B533" i="2"/>
  <c r="C533" i="2" s="1"/>
  <c r="T533" i="2" s="1"/>
  <c r="B532" i="2"/>
  <c r="C532" i="2" s="1"/>
  <c r="T532" i="2" s="1"/>
  <c r="B531" i="2"/>
  <c r="C531" i="2" s="1"/>
  <c r="T531" i="2" s="1"/>
  <c r="B530" i="2"/>
  <c r="C530" i="2" s="1"/>
  <c r="T530" i="2" s="1"/>
  <c r="B529" i="2"/>
  <c r="C529" i="2" s="1"/>
  <c r="T529" i="2" s="1"/>
  <c r="B528" i="2"/>
  <c r="C528" i="2" s="1"/>
  <c r="T528" i="2" s="1"/>
  <c r="C527" i="2"/>
  <c r="T527" i="2" s="1"/>
  <c r="B527" i="2"/>
  <c r="B526" i="2"/>
  <c r="C526" i="2" s="1"/>
  <c r="T526" i="2" s="1"/>
  <c r="B525" i="2"/>
  <c r="C525" i="2" s="1"/>
  <c r="T525" i="2" s="1"/>
  <c r="B524" i="2"/>
  <c r="C524" i="2" s="1"/>
  <c r="T524" i="2" s="1"/>
  <c r="B523" i="2"/>
  <c r="C523" i="2" s="1"/>
  <c r="T523" i="2" s="1"/>
  <c r="B522" i="2"/>
  <c r="C522" i="2" s="1"/>
  <c r="T522" i="2" s="1"/>
  <c r="B521" i="2"/>
  <c r="C521" i="2" s="1"/>
  <c r="T521" i="2" s="1"/>
  <c r="B520" i="2"/>
  <c r="C520" i="2" s="1"/>
  <c r="T520" i="2" s="1"/>
  <c r="B519" i="2"/>
  <c r="C519" i="2" s="1"/>
  <c r="T519" i="2" s="1"/>
  <c r="B518" i="2"/>
  <c r="C518" i="2" s="1"/>
  <c r="T518" i="2" s="1"/>
  <c r="B517" i="2"/>
  <c r="C517" i="2" s="1"/>
  <c r="T517" i="2" s="1"/>
  <c r="B516" i="2"/>
  <c r="C516" i="2" s="1"/>
  <c r="T516" i="2" s="1"/>
  <c r="B515" i="2"/>
  <c r="C515" i="2" s="1"/>
  <c r="T515" i="2" s="1"/>
  <c r="B514" i="2"/>
  <c r="C514" i="2" s="1"/>
  <c r="T514" i="2" s="1"/>
  <c r="B513" i="2"/>
  <c r="C513" i="2" s="1"/>
  <c r="T513" i="2" s="1"/>
  <c r="B512" i="2"/>
  <c r="C512" i="2" s="1"/>
  <c r="T512" i="2" s="1"/>
  <c r="B511" i="2"/>
  <c r="C511" i="2" s="1"/>
  <c r="T511" i="2" s="1"/>
  <c r="B510" i="2"/>
  <c r="C510" i="2" s="1"/>
  <c r="T510" i="2" s="1"/>
  <c r="B509" i="2"/>
  <c r="C509" i="2" s="1"/>
  <c r="T509" i="2" s="1"/>
  <c r="B508" i="2"/>
  <c r="C508" i="2" s="1"/>
  <c r="T508" i="2" s="1"/>
  <c r="B507" i="2"/>
  <c r="C507" i="2" s="1"/>
  <c r="T507" i="2" s="1"/>
  <c r="B506" i="2"/>
  <c r="C506" i="2" s="1"/>
  <c r="T506" i="2" s="1"/>
  <c r="B505" i="2"/>
  <c r="C505" i="2" s="1"/>
  <c r="T505" i="2" s="1"/>
  <c r="B504" i="2"/>
  <c r="C504" i="2" s="1"/>
  <c r="T504" i="2" s="1"/>
  <c r="B503" i="2"/>
  <c r="C503" i="2" s="1"/>
  <c r="T503" i="2" s="1"/>
  <c r="B502" i="2"/>
  <c r="C502" i="2" s="1"/>
  <c r="T502" i="2" s="1"/>
  <c r="B501" i="2"/>
  <c r="C501" i="2" s="1"/>
  <c r="T501" i="2" s="1"/>
  <c r="B500" i="2"/>
  <c r="C500" i="2" s="1"/>
  <c r="T500" i="2" s="1"/>
  <c r="B499" i="2"/>
  <c r="C499" i="2" s="1"/>
  <c r="T499" i="2" s="1"/>
  <c r="B498" i="2"/>
  <c r="C498" i="2" s="1"/>
  <c r="B497" i="2"/>
  <c r="C497" i="2" s="1"/>
  <c r="T497" i="2" s="1"/>
  <c r="B496" i="2"/>
  <c r="C496" i="2" s="1"/>
  <c r="T496" i="2" s="1"/>
  <c r="B495" i="2"/>
  <c r="C495" i="2" s="1"/>
  <c r="T495" i="2" s="1"/>
  <c r="B494" i="2"/>
  <c r="C494" i="2" s="1"/>
  <c r="T494" i="2" s="1"/>
  <c r="B493" i="2"/>
  <c r="C493" i="2" s="1"/>
  <c r="T493" i="2" s="1"/>
  <c r="C492" i="2"/>
  <c r="T492" i="2" s="1"/>
  <c r="B492" i="2"/>
  <c r="B491" i="2"/>
  <c r="C491" i="2" s="1"/>
  <c r="T491" i="2" s="1"/>
  <c r="B490" i="2"/>
  <c r="C490" i="2" s="1"/>
  <c r="T490" i="2" s="1"/>
  <c r="B489" i="2"/>
  <c r="C489" i="2" s="1"/>
  <c r="T489" i="2" s="1"/>
  <c r="B488" i="2"/>
  <c r="C488" i="2" s="1"/>
  <c r="T488" i="2" s="1"/>
  <c r="B487" i="2"/>
  <c r="C487" i="2" s="1"/>
  <c r="T487" i="2" s="1"/>
  <c r="B486" i="2"/>
  <c r="C486" i="2" s="1"/>
  <c r="T486" i="2" s="1"/>
  <c r="C485" i="2"/>
  <c r="T485" i="2" s="1"/>
  <c r="B485" i="2"/>
  <c r="B484" i="2"/>
  <c r="C484" i="2" s="1"/>
  <c r="T484" i="2" s="1"/>
  <c r="B483" i="2"/>
  <c r="C483" i="2" s="1"/>
  <c r="T483" i="2" s="1"/>
  <c r="B482" i="2"/>
  <c r="C482" i="2" s="1"/>
  <c r="T482" i="2" s="1"/>
  <c r="B481" i="2"/>
  <c r="C481" i="2" s="1"/>
  <c r="T481" i="2" s="1"/>
  <c r="B480" i="2"/>
  <c r="C480" i="2" s="1"/>
  <c r="T480" i="2" s="1"/>
  <c r="B479" i="2"/>
  <c r="C479" i="2" s="1"/>
  <c r="T479" i="2" s="1"/>
  <c r="B478" i="2"/>
  <c r="C478" i="2" s="1"/>
  <c r="T478" i="2" s="1"/>
  <c r="B477" i="2"/>
  <c r="C477" i="2" s="1"/>
  <c r="T477" i="2" s="1"/>
  <c r="B476" i="2"/>
  <c r="C476" i="2" s="1"/>
  <c r="T476" i="2" s="1"/>
  <c r="B475" i="2"/>
  <c r="C475" i="2" s="1"/>
  <c r="T475" i="2" s="1"/>
  <c r="B474" i="2"/>
  <c r="C474" i="2" s="1"/>
  <c r="T474" i="2" s="1"/>
  <c r="B473" i="2"/>
  <c r="C473" i="2" s="1"/>
  <c r="T473" i="2" s="1"/>
  <c r="C472" i="2"/>
  <c r="T472" i="2" s="1"/>
  <c r="B472" i="2"/>
  <c r="B471" i="2"/>
  <c r="C471" i="2" s="1"/>
  <c r="T471" i="2" s="1"/>
  <c r="B470" i="2"/>
  <c r="C470" i="2" s="1"/>
  <c r="T470" i="2" s="1"/>
  <c r="B469" i="2"/>
  <c r="C469" i="2" s="1"/>
  <c r="T469" i="2" s="1"/>
  <c r="B468" i="2"/>
  <c r="C468" i="2" s="1"/>
  <c r="T468" i="2" s="1"/>
  <c r="B467" i="2"/>
  <c r="C467" i="2" s="1"/>
  <c r="T467" i="2" s="1"/>
  <c r="B466" i="2"/>
  <c r="C466" i="2" s="1"/>
  <c r="T466" i="2" s="1"/>
  <c r="B465" i="2"/>
  <c r="C465" i="2" s="1"/>
  <c r="T465" i="2" s="1"/>
  <c r="C464" i="2"/>
  <c r="T464" i="2" s="1"/>
  <c r="B464" i="2"/>
  <c r="B463" i="2"/>
  <c r="C463" i="2" s="1"/>
  <c r="T463" i="2" s="1"/>
  <c r="C462" i="2"/>
  <c r="T462" i="2" s="1"/>
  <c r="B462" i="2"/>
  <c r="B461" i="2"/>
  <c r="C461" i="2" s="1"/>
  <c r="T461" i="2" s="1"/>
  <c r="B460" i="2"/>
  <c r="C460" i="2" s="1"/>
  <c r="T460" i="2" s="1"/>
  <c r="B459" i="2"/>
  <c r="C459" i="2" s="1"/>
  <c r="B458" i="2"/>
  <c r="C458" i="2" s="1"/>
  <c r="B457" i="2"/>
  <c r="C457" i="2" s="1"/>
  <c r="T457" i="2" s="1"/>
  <c r="B456" i="2"/>
  <c r="C456" i="2" s="1"/>
  <c r="T456" i="2" s="1"/>
  <c r="B455" i="2"/>
  <c r="C455" i="2" s="1"/>
  <c r="T455" i="2" s="1"/>
  <c r="C454" i="2"/>
  <c r="T454" i="2" s="1"/>
  <c r="B454" i="2"/>
  <c r="B453" i="2"/>
  <c r="C453" i="2" s="1"/>
  <c r="T453" i="2" s="1"/>
  <c r="B452" i="2"/>
  <c r="C452" i="2" s="1"/>
  <c r="T452" i="2" s="1"/>
  <c r="B451" i="2"/>
  <c r="C451" i="2" s="1"/>
  <c r="T451" i="2" s="1"/>
  <c r="B450" i="2"/>
  <c r="C450" i="2" s="1"/>
  <c r="T450" i="2" s="1"/>
  <c r="B449" i="2"/>
  <c r="C449" i="2" s="1"/>
  <c r="T449" i="2" s="1"/>
  <c r="B448" i="2"/>
  <c r="C448" i="2" s="1"/>
  <c r="T448" i="2" s="1"/>
  <c r="B447" i="2"/>
  <c r="C447" i="2" s="1"/>
  <c r="T447" i="2" s="1"/>
  <c r="B446" i="2"/>
  <c r="C446" i="2" s="1"/>
  <c r="T446" i="2" s="1"/>
  <c r="B445" i="2"/>
  <c r="C445" i="2" s="1"/>
  <c r="T445" i="2" s="1"/>
  <c r="B444" i="2"/>
  <c r="C444" i="2" s="1"/>
  <c r="T444" i="2" s="1"/>
  <c r="B443" i="2"/>
  <c r="C443" i="2" s="1"/>
  <c r="T443" i="2" s="1"/>
  <c r="B442" i="2"/>
  <c r="C442" i="2" s="1"/>
  <c r="T442" i="2" s="1"/>
  <c r="B441" i="2"/>
  <c r="C441" i="2" s="1"/>
  <c r="T441" i="2" s="1"/>
  <c r="C440" i="2"/>
  <c r="T440" i="2" s="1"/>
  <c r="B440" i="2"/>
  <c r="B439" i="2"/>
  <c r="C439" i="2" s="1"/>
  <c r="T439" i="2" s="1"/>
  <c r="B438" i="2"/>
  <c r="C438" i="2" s="1"/>
  <c r="T438" i="2" s="1"/>
  <c r="B437" i="2"/>
  <c r="C437" i="2" s="1"/>
  <c r="T437" i="2" s="1"/>
  <c r="C436" i="2"/>
  <c r="T436" i="2" s="1"/>
  <c r="B436" i="2"/>
  <c r="B435" i="2"/>
  <c r="C435" i="2" s="1"/>
  <c r="T435" i="2" s="1"/>
  <c r="B434" i="2"/>
  <c r="C434" i="2" s="1"/>
  <c r="T434" i="2" s="1"/>
  <c r="B433" i="2"/>
  <c r="C433" i="2" s="1"/>
  <c r="T433" i="2" s="1"/>
  <c r="B432" i="2"/>
  <c r="C432" i="2" s="1"/>
  <c r="T432" i="2" s="1"/>
  <c r="B431" i="2"/>
  <c r="C431" i="2" s="1"/>
  <c r="T431" i="2" s="1"/>
  <c r="B430" i="2"/>
  <c r="C430" i="2" s="1"/>
  <c r="T430" i="2" s="1"/>
  <c r="B429" i="2"/>
  <c r="C429" i="2" s="1"/>
  <c r="T429" i="2" s="1"/>
  <c r="B428" i="2"/>
  <c r="C428" i="2" s="1"/>
  <c r="T428" i="2" s="1"/>
  <c r="B427" i="2"/>
  <c r="C427" i="2" s="1"/>
  <c r="T427" i="2" s="1"/>
  <c r="C426" i="2"/>
  <c r="T426" i="2" s="1"/>
  <c r="B426" i="2"/>
  <c r="B425" i="2"/>
  <c r="C425" i="2" s="1"/>
  <c r="T425" i="2" s="1"/>
  <c r="C424" i="2"/>
  <c r="T424" i="2" s="1"/>
  <c r="B424" i="2"/>
  <c r="B423" i="2"/>
  <c r="C423" i="2" s="1"/>
  <c r="T423" i="2" s="1"/>
  <c r="B422" i="2"/>
  <c r="C422" i="2" s="1"/>
  <c r="T422" i="2" s="1"/>
  <c r="B421" i="2"/>
  <c r="C421" i="2" s="1"/>
  <c r="T421" i="2" s="1"/>
  <c r="B420" i="2"/>
  <c r="C420" i="2" s="1"/>
  <c r="T420" i="2" s="1"/>
  <c r="B419" i="2"/>
  <c r="C419" i="2" s="1"/>
  <c r="T419" i="2" s="1"/>
  <c r="B418" i="2"/>
  <c r="C418" i="2" s="1"/>
  <c r="T418" i="2" s="1"/>
  <c r="B417" i="2"/>
  <c r="C417" i="2" s="1"/>
  <c r="T417" i="2" s="1"/>
  <c r="B416" i="2"/>
  <c r="C416" i="2" s="1"/>
  <c r="T416" i="2" s="1"/>
  <c r="C415" i="2"/>
  <c r="T415" i="2" s="1"/>
  <c r="B415" i="2"/>
  <c r="B414" i="2"/>
  <c r="C414" i="2" s="1"/>
  <c r="T414" i="2" s="1"/>
  <c r="B413" i="2"/>
  <c r="C413" i="2" s="1"/>
  <c r="T413" i="2" s="1"/>
  <c r="B412" i="2"/>
  <c r="C412" i="2" s="1"/>
  <c r="T412" i="2" s="1"/>
  <c r="B411" i="2"/>
  <c r="C411" i="2" s="1"/>
  <c r="T411" i="2" s="1"/>
  <c r="B410" i="2"/>
  <c r="C410" i="2" s="1"/>
  <c r="T410" i="2" s="1"/>
  <c r="B409" i="2"/>
  <c r="C409" i="2" s="1"/>
  <c r="T409" i="2" s="1"/>
  <c r="B408" i="2"/>
  <c r="C408" i="2" s="1"/>
  <c r="T408" i="2" s="1"/>
  <c r="C407" i="2"/>
  <c r="T407" i="2" s="1"/>
  <c r="B407" i="2"/>
  <c r="B406" i="2"/>
  <c r="C406" i="2" s="1"/>
  <c r="T406" i="2" s="1"/>
  <c r="B405" i="2"/>
  <c r="C405" i="2" s="1"/>
  <c r="T405" i="2" s="1"/>
  <c r="C404" i="2"/>
  <c r="T404" i="2" s="1"/>
  <c r="B404" i="2"/>
  <c r="B403" i="2"/>
  <c r="C403" i="2" s="1"/>
  <c r="T403" i="2" s="1"/>
  <c r="B402" i="2"/>
  <c r="C402" i="2" s="1"/>
  <c r="T402" i="2" s="1"/>
  <c r="B401" i="2"/>
  <c r="C401" i="2" s="1"/>
  <c r="T401" i="2" s="1"/>
  <c r="B400" i="2"/>
  <c r="C400" i="2" s="1"/>
  <c r="T400" i="2" s="1"/>
  <c r="B399" i="2"/>
  <c r="C399" i="2" s="1"/>
  <c r="T399" i="2" s="1"/>
  <c r="B398" i="2"/>
  <c r="C398" i="2" s="1"/>
  <c r="T398" i="2" s="1"/>
  <c r="B397" i="2"/>
  <c r="C397" i="2" s="1"/>
  <c r="T397" i="2" s="1"/>
  <c r="B396" i="2"/>
  <c r="C396" i="2" s="1"/>
  <c r="T396" i="2" s="1"/>
  <c r="B395" i="2"/>
  <c r="C395" i="2" s="1"/>
  <c r="T395" i="2" s="1"/>
  <c r="C394" i="2"/>
  <c r="T394" i="2" s="1"/>
  <c r="B394" i="2"/>
  <c r="B393" i="2"/>
  <c r="C393" i="2" s="1"/>
  <c r="T393" i="2" s="1"/>
  <c r="B392" i="2"/>
  <c r="C392" i="2" s="1"/>
  <c r="T392" i="2" s="1"/>
  <c r="B391" i="2"/>
  <c r="C391" i="2" s="1"/>
  <c r="T391" i="2" s="1"/>
  <c r="B390" i="2"/>
  <c r="C390" i="2" s="1"/>
  <c r="T390" i="2" s="1"/>
  <c r="B389" i="2"/>
  <c r="C389" i="2" s="1"/>
  <c r="T389" i="2" s="1"/>
  <c r="B388" i="2"/>
  <c r="C388" i="2" s="1"/>
  <c r="T388" i="2" s="1"/>
  <c r="B387" i="2"/>
  <c r="C387" i="2" s="1"/>
  <c r="T387" i="2" s="1"/>
  <c r="C386" i="2"/>
  <c r="T386" i="2" s="1"/>
  <c r="B386" i="2"/>
  <c r="B385" i="2"/>
  <c r="C385" i="2" s="1"/>
  <c r="T385" i="2" s="1"/>
  <c r="B384" i="2"/>
  <c r="C384" i="2" s="1"/>
  <c r="T384" i="2" s="1"/>
  <c r="B383" i="2"/>
  <c r="C383" i="2" s="1"/>
  <c r="T383" i="2" s="1"/>
  <c r="B382" i="2"/>
  <c r="C382" i="2" s="1"/>
  <c r="T382" i="2" s="1"/>
  <c r="B381" i="2"/>
  <c r="C381" i="2" s="1"/>
  <c r="T381" i="2" s="1"/>
  <c r="B380" i="2"/>
  <c r="C380" i="2" s="1"/>
  <c r="T380" i="2" s="1"/>
  <c r="B379" i="2"/>
  <c r="C379" i="2" s="1"/>
  <c r="T379" i="2" s="1"/>
  <c r="B378" i="2"/>
  <c r="C378" i="2" s="1"/>
  <c r="T378" i="2" s="1"/>
  <c r="B377" i="2"/>
  <c r="C377" i="2" s="1"/>
  <c r="T377" i="2" s="1"/>
  <c r="C376" i="2"/>
  <c r="T376" i="2" s="1"/>
  <c r="B376" i="2"/>
  <c r="B375" i="2"/>
  <c r="C375" i="2" s="1"/>
  <c r="T375" i="2" s="1"/>
  <c r="C374" i="2"/>
  <c r="T374" i="2" s="1"/>
  <c r="B374" i="2"/>
  <c r="B373" i="2"/>
  <c r="C373" i="2" s="1"/>
  <c r="T373" i="2" s="1"/>
  <c r="B372" i="2"/>
  <c r="C372" i="2" s="1"/>
  <c r="T372" i="2" s="1"/>
  <c r="B371" i="2"/>
  <c r="C371" i="2" s="1"/>
  <c r="T371" i="2" s="1"/>
  <c r="B370" i="2"/>
  <c r="C370" i="2" s="1"/>
  <c r="T370" i="2" s="1"/>
  <c r="B369" i="2"/>
  <c r="C369" i="2" s="1"/>
  <c r="T369" i="2" s="1"/>
  <c r="B368" i="2"/>
  <c r="C368" i="2" s="1"/>
  <c r="T368" i="2" s="1"/>
  <c r="B367" i="2"/>
  <c r="C367" i="2" s="1"/>
  <c r="T367" i="2" s="1"/>
  <c r="B366" i="2"/>
  <c r="C366" i="2" s="1"/>
  <c r="T366" i="2" s="1"/>
  <c r="B365" i="2"/>
  <c r="C365" i="2" s="1"/>
  <c r="T365" i="2" s="1"/>
  <c r="B364" i="2"/>
  <c r="C364" i="2" s="1"/>
  <c r="T364" i="2" s="1"/>
  <c r="B363" i="2"/>
  <c r="C363" i="2" s="1"/>
  <c r="T363" i="2" s="1"/>
  <c r="B362" i="2"/>
  <c r="C362" i="2" s="1"/>
  <c r="T362" i="2" s="1"/>
  <c r="C361" i="2"/>
  <c r="T361" i="2" s="1"/>
  <c r="B361" i="2"/>
  <c r="B360" i="2"/>
  <c r="C360" i="2" s="1"/>
  <c r="T360" i="2" s="1"/>
  <c r="B359" i="2"/>
  <c r="C359" i="2" s="1"/>
  <c r="T359" i="2" s="1"/>
  <c r="B358" i="2"/>
  <c r="C358" i="2" s="1"/>
  <c r="T358" i="2" s="1"/>
  <c r="B357" i="2"/>
  <c r="C357" i="2" s="1"/>
  <c r="T357" i="2" s="1"/>
  <c r="B356" i="2"/>
  <c r="C356" i="2" s="1"/>
  <c r="T356" i="2" s="1"/>
  <c r="B355" i="2"/>
  <c r="C355" i="2" s="1"/>
  <c r="T355" i="2" s="1"/>
  <c r="B354" i="2"/>
  <c r="C354" i="2" s="1"/>
  <c r="T354" i="2" s="1"/>
  <c r="B353" i="2"/>
  <c r="C353" i="2" s="1"/>
  <c r="T353" i="2" s="1"/>
  <c r="B352" i="2"/>
  <c r="C352" i="2" s="1"/>
  <c r="T352" i="2" s="1"/>
  <c r="B351" i="2"/>
  <c r="C351" i="2" s="1"/>
  <c r="T351" i="2" s="1"/>
  <c r="B350" i="2"/>
  <c r="C350" i="2" s="1"/>
  <c r="T350" i="2" s="1"/>
  <c r="B349" i="2"/>
  <c r="C349" i="2" s="1"/>
  <c r="T349" i="2" s="1"/>
  <c r="B348" i="2"/>
  <c r="C348" i="2" s="1"/>
  <c r="T348" i="2" s="1"/>
  <c r="B347" i="2"/>
  <c r="C347" i="2" s="1"/>
  <c r="T347" i="2" s="1"/>
  <c r="B346" i="2"/>
  <c r="C346" i="2" s="1"/>
  <c r="T346" i="2" s="1"/>
  <c r="B345" i="2"/>
  <c r="C345" i="2" s="1"/>
  <c r="T345" i="2" s="1"/>
  <c r="B344" i="2"/>
  <c r="C344" i="2" s="1"/>
  <c r="T344" i="2" s="1"/>
  <c r="B343" i="2"/>
  <c r="C343" i="2" s="1"/>
  <c r="T343" i="2" s="1"/>
  <c r="C342" i="2"/>
  <c r="T342" i="2" s="1"/>
  <c r="B342" i="2"/>
  <c r="B341" i="2"/>
  <c r="C341" i="2" s="1"/>
  <c r="T341" i="2" s="1"/>
  <c r="B340" i="2"/>
  <c r="C340" i="2" s="1"/>
  <c r="T340" i="2" s="1"/>
  <c r="B339" i="2"/>
  <c r="C339" i="2" s="1"/>
  <c r="T339" i="2" s="1"/>
  <c r="B338" i="2"/>
  <c r="C338" i="2" s="1"/>
  <c r="T338" i="2" s="1"/>
  <c r="B337" i="2"/>
  <c r="C337" i="2" s="1"/>
  <c r="T337" i="2" s="1"/>
  <c r="B336" i="2"/>
  <c r="C336" i="2" s="1"/>
  <c r="T336" i="2" s="1"/>
  <c r="B335" i="2"/>
  <c r="C335" i="2" s="1"/>
  <c r="C334" i="2"/>
  <c r="T334" i="2" s="1"/>
  <c r="B334" i="2"/>
  <c r="B333" i="2"/>
  <c r="C333" i="2" s="1"/>
  <c r="T333" i="2" s="1"/>
  <c r="B332" i="2"/>
  <c r="C332" i="2" s="1"/>
  <c r="T332" i="2" s="1"/>
  <c r="B331" i="2"/>
  <c r="C331" i="2" s="1"/>
  <c r="T331" i="2" s="1"/>
  <c r="B330" i="2"/>
  <c r="C330" i="2" s="1"/>
  <c r="T330" i="2" s="1"/>
  <c r="B329" i="2"/>
  <c r="C329" i="2" s="1"/>
  <c r="B328" i="2"/>
  <c r="C328" i="2" s="1"/>
  <c r="T328" i="2" s="1"/>
  <c r="B327" i="2"/>
  <c r="C327" i="2" s="1"/>
  <c r="T327" i="2" s="1"/>
  <c r="C326" i="2"/>
  <c r="T326" i="2" s="1"/>
  <c r="B326" i="2"/>
  <c r="B325" i="2"/>
  <c r="C325" i="2" s="1"/>
  <c r="T325" i="2" s="1"/>
  <c r="B324" i="2"/>
  <c r="C324" i="2" s="1"/>
  <c r="T324" i="2" s="1"/>
  <c r="B323" i="2"/>
  <c r="C323" i="2" s="1"/>
  <c r="T323" i="2" s="1"/>
  <c r="B322" i="2"/>
  <c r="C322" i="2" s="1"/>
  <c r="T322" i="2" s="1"/>
  <c r="B321" i="2"/>
  <c r="C321" i="2" s="1"/>
  <c r="T321" i="2" s="1"/>
  <c r="B320" i="2"/>
  <c r="C320" i="2" s="1"/>
  <c r="T320" i="2" s="1"/>
  <c r="B319" i="2"/>
  <c r="C319" i="2" s="1"/>
  <c r="B318" i="2"/>
  <c r="C318" i="2" s="1"/>
  <c r="T318" i="2" s="1"/>
  <c r="B317" i="2"/>
  <c r="C317" i="2" s="1"/>
  <c r="T317" i="2" s="1"/>
  <c r="B316" i="2"/>
  <c r="C316" i="2" s="1"/>
  <c r="T316" i="2" s="1"/>
  <c r="B315" i="2"/>
  <c r="C315" i="2" s="1"/>
  <c r="T315" i="2" s="1"/>
  <c r="B314" i="2"/>
  <c r="C314" i="2" s="1"/>
  <c r="T314" i="2" s="1"/>
  <c r="C313" i="2"/>
  <c r="T313" i="2" s="1"/>
  <c r="B313" i="2"/>
  <c r="B312" i="2"/>
  <c r="C312" i="2" s="1"/>
  <c r="T312" i="2" s="1"/>
  <c r="B311" i="2"/>
  <c r="C311" i="2" s="1"/>
  <c r="T311" i="2" s="1"/>
  <c r="B310" i="2"/>
  <c r="C310" i="2" s="1"/>
  <c r="T310" i="2" s="1"/>
  <c r="B309" i="2"/>
  <c r="C309" i="2" s="1"/>
  <c r="T309" i="2" s="1"/>
  <c r="B308" i="2"/>
  <c r="C308" i="2" s="1"/>
  <c r="T308" i="2" s="1"/>
  <c r="B307" i="2"/>
  <c r="C307" i="2" s="1"/>
  <c r="B306" i="2"/>
  <c r="C306" i="2" s="1"/>
  <c r="T306" i="2" s="1"/>
  <c r="B305" i="2"/>
  <c r="C305" i="2" s="1"/>
  <c r="T305" i="2" s="1"/>
  <c r="C304" i="2"/>
  <c r="T304" i="2" s="1"/>
  <c r="B304" i="2"/>
  <c r="B303" i="2"/>
  <c r="C303" i="2" s="1"/>
  <c r="T303" i="2" s="1"/>
  <c r="B302" i="2"/>
  <c r="C302" i="2" s="1"/>
  <c r="T302" i="2" s="1"/>
  <c r="B301" i="2"/>
  <c r="C301" i="2" s="1"/>
  <c r="T301" i="2" s="1"/>
  <c r="B300" i="2"/>
  <c r="C300" i="2" s="1"/>
  <c r="T300" i="2" s="1"/>
  <c r="B299" i="2"/>
  <c r="C299" i="2" s="1"/>
  <c r="T299" i="2" s="1"/>
  <c r="B298" i="2"/>
  <c r="C298" i="2" s="1"/>
  <c r="T298" i="2" s="1"/>
  <c r="B297" i="2"/>
  <c r="C297" i="2" s="1"/>
  <c r="T297" i="2" s="1"/>
  <c r="B296" i="2"/>
  <c r="C296" i="2" s="1"/>
  <c r="T296" i="2" s="1"/>
  <c r="B295" i="2"/>
  <c r="C295" i="2" s="1"/>
  <c r="T295" i="2" s="1"/>
  <c r="B294" i="2"/>
  <c r="C294" i="2" s="1"/>
  <c r="T294" i="2" s="1"/>
  <c r="B293" i="2"/>
  <c r="C293" i="2" s="1"/>
  <c r="T293" i="2" s="1"/>
  <c r="C292" i="2"/>
  <c r="T292" i="2" s="1"/>
  <c r="B292" i="2"/>
  <c r="B291" i="2"/>
  <c r="C291" i="2" s="1"/>
  <c r="T291" i="2" s="1"/>
  <c r="B290" i="2"/>
  <c r="C290" i="2" s="1"/>
  <c r="T290" i="2" s="1"/>
  <c r="B289" i="2"/>
  <c r="C289" i="2" s="1"/>
  <c r="T289" i="2" s="1"/>
  <c r="B288" i="2"/>
  <c r="C288" i="2" s="1"/>
  <c r="T288" i="2" s="1"/>
  <c r="B287" i="2"/>
  <c r="C287" i="2" s="1"/>
  <c r="T287" i="2" s="1"/>
  <c r="B286" i="2"/>
  <c r="C286" i="2" s="1"/>
  <c r="T286" i="2" s="1"/>
  <c r="B285" i="2"/>
  <c r="C285" i="2" s="1"/>
  <c r="T285" i="2" s="1"/>
  <c r="B284" i="2"/>
  <c r="C284" i="2" s="1"/>
  <c r="T284" i="2" s="1"/>
  <c r="C283" i="2"/>
  <c r="T283" i="2" s="1"/>
  <c r="B283" i="2"/>
  <c r="B282" i="2"/>
  <c r="C282" i="2" s="1"/>
  <c r="T282" i="2" s="1"/>
  <c r="B281" i="2"/>
  <c r="C281" i="2" s="1"/>
  <c r="T281" i="2" s="1"/>
  <c r="C280" i="2"/>
  <c r="T280" i="2" s="1"/>
  <c r="B280" i="2"/>
  <c r="B279" i="2"/>
  <c r="C279" i="2" s="1"/>
  <c r="T279" i="2" s="1"/>
  <c r="B278" i="2"/>
  <c r="C278" i="2" s="1"/>
  <c r="T278" i="2" s="1"/>
  <c r="B277" i="2"/>
  <c r="C277" i="2" s="1"/>
  <c r="T277" i="2" s="1"/>
  <c r="B276" i="2"/>
  <c r="C276" i="2" s="1"/>
  <c r="T276" i="2" s="1"/>
  <c r="B275" i="2"/>
  <c r="C275" i="2" s="1"/>
  <c r="T275" i="2" s="1"/>
  <c r="B274" i="2"/>
  <c r="C274" i="2" s="1"/>
  <c r="T274" i="2" s="1"/>
  <c r="B273" i="2"/>
  <c r="C273" i="2" s="1"/>
  <c r="T273" i="2" s="1"/>
  <c r="B272" i="2"/>
  <c r="C272" i="2" s="1"/>
  <c r="T272" i="2" s="1"/>
  <c r="B271" i="2"/>
  <c r="C271" i="2" s="1"/>
  <c r="T271" i="2" s="1"/>
  <c r="B270" i="2"/>
  <c r="C270" i="2" s="1"/>
  <c r="T270" i="2" s="1"/>
  <c r="B269" i="2"/>
  <c r="C269" i="2" s="1"/>
  <c r="T269" i="2" s="1"/>
  <c r="B268" i="2"/>
  <c r="C268" i="2" s="1"/>
  <c r="T268" i="2" s="1"/>
  <c r="B267" i="2"/>
  <c r="C267" i="2" s="1"/>
  <c r="T267" i="2" s="1"/>
  <c r="C266" i="2"/>
  <c r="B266" i="2"/>
  <c r="B265" i="2"/>
  <c r="C265" i="2" s="1"/>
  <c r="T265" i="2" s="1"/>
  <c r="B264" i="2"/>
  <c r="C264" i="2" s="1"/>
  <c r="T264" i="2" s="1"/>
  <c r="B263" i="2"/>
  <c r="C263" i="2" s="1"/>
  <c r="T263" i="2" s="1"/>
  <c r="C262" i="2"/>
  <c r="T262" i="2" s="1"/>
  <c r="B262" i="2"/>
  <c r="B261" i="2"/>
  <c r="C261" i="2" s="1"/>
  <c r="T261" i="2" s="1"/>
  <c r="B260" i="2"/>
  <c r="C260" i="2" s="1"/>
  <c r="T260" i="2" s="1"/>
  <c r="B259" i="2"/>
  <c r="C259" i="2" s="1"/>
  <c r="T259" i="2" s="1"/>
  <c r="B258" i="2"/>
  <c r="C258" i="2" s="1"/>
  <c r="T258" i="2" s="1"/>
  <c r="B257" i="2"/>
  <c r="C257" i="2" s="1"/>
  <c r="T257" i="2" s="1"/>
  <c r="C256" i="2"/>
  <c r="T256" i="2" s="1"/>
  <c r="B256" i="2"/>
  <c r="B255" i="2"/>
  <c r="C255" i="2" s="1"/>
  <c r="C254" i="2"/>
  <c r="T254" i="2" s="1"/>
  <c r="B254" i="2"/>
  <c r="C253" i="2"/>
  <c r="T253" i="2" s="1"/>
  <c r="B253" i="2"/>
  <c r="B252" i="2"/>
  <c r="C252" i="2" s="1"/>
  <c r="T252" i="2" s="1"/>
  <c r="B251" i="2"/>
  <c r="C251" i="2" s="1"/>
  <c r="T251" i="2" s="1"/>
  <c r="B250" i="2"/>
  <c r="C250" i="2" s="1"/>
  <c r="T250" i="2" s="1"/>
  <c r="B249" i="2"/>
  <c r="C249" i="2" s="1"/>
  <c r="T249" i="2" s="1"/>
  <c r="B248" i="2"/>
  <c r="C248" i="2" s="1"/>
  <c r="T248" i="2" s="1"/>
  <c r="B247" i="2"/>
  <c r="C247" i="2" s="1"/>
  <c r="T247" i="2" s="1"/>
  <c r="B246" i="2"/>
  <c r="C246" i="2" s="1"/>
  <c r="T246" i="2" s="1"/>
  <c r="B245" i="2"/>
  <c r="C245" i="2" s="1"/>
  <c r="T245" i="2" s="1"/>
  <c r="B244" i="2"/>
  <c r="C244" i="2" s="1"/>
  <c r="T244" i="2" s="1"/>
  <c r="B243" i="2"/>
  <c r="C243" i="2" s="1"/>
  <c r="T243" i="2" s="1"/>
  <c r="B242" i="2"/>
  <c r="C242" i="2" s="1"/>
  <c r="T242" i="2" s="1"/>
  <c r="B241" i="2"/>
  <c r="C241" i="2" s="1"/>
  <c r="T241" i="2" s="1"/>
  <c r="B240" i="2"/>
  <c r="C240" i="2" s="1"/>
  <c r="B239" i="2"/>
  <c r="C239" i="2" s="1"/>
  <c r="T239" i="2" s="1"/>
  <c r="B238" i="2"/>
  <c r="C238" i="2" s="1"/>
  <c r="T238" i="2" s="1"/>
  <c r="C237" i="2"/>
  <c r="T237" i="2" s="1"/>
  <c r="B237" i="2"/>
  <c r="B236" i="2"/>
  <c r="C236" i="2" s="1"/>
  <c r="T236" i="2" s="1"/>
  <c r="B235" i="2"/>
  <c r="C235" i="2" s="1"/>
  <c r="T235" i="2" s="1"/>
  <c r="B234" i="2"/>
  <c r="C234" i="2" s="1"/>
  <c r="T234" i="2" s="1"/>
  <c r="B233" i="2"/>
  <c r="C233" i="2" s="1"/>
  <c r="T233" i="2" s="1"/>
  <c r="B232" i="2"/>
  <c r="C232" i="2" s="1"/>
  <c r="B231" i="2"/>
  <c r="C231" i="2" s="1"/>
  <c r="T231" i="2" s="1"/>
  <c r="B230" i="2"/>
  <c r="C230" i="2" s="1"/>
  <c r="T230" i="2" s="1"/>
  <c r="C229" i="2"/>
  <c r="T229" i="2" s="1"/>
  <c r="B229" i="2"/>
  <c r="B228" i="2"/>
  <c r="C228" i="2" s="1"/>
  <c r="T228" i="2" s="1"/>
  <c r="B227" i="2"/>
  <c r="C227" i="2" s="1"/>
  <c r="T227" i="2" s="1"/>
  <c r="B226" i="2"/>
  <c r="C226" i="2" s="1"/>
  <c r="T226" i="2" s="1"/>
  <c r="B225" i="2"/>
  <c r="C225" i="2" s="1"/>
  <c r="T225" i="2" s="1"/>
  <c r="B224" i="2"/>
  <c r="C224" i="2" s="1"/>
  <c r="T224" i="2" s="1"/>
  <c r="B223" i="2"/>
  <c r="C223" i="2" s="1"/>
  <c r="T223" i="2" s="1"/>
  <c r="B222" i="2"/>
  <c r="C222" i="2" s="1"/>
  <c r="T222" i="2" s="1"/>
  <c r="B221" i="2"/>
  <c r="C221" i="2" s="1"/>
  <c r="T221" i="2" s="1"/>
  <c r="B220" i="2"/>
  <c r="C220" i="2" s="1"/>
  <c r="T220" i="2" s="1"/>
  <c r="B219" i="2"/>
  <c r="C219" i="2" s="1"/>
  <c r="T219" i="2" s="1"/>
  <c r="B218" i="2"/>
  <c r="C218" i="2" s="1"/>
  <c r="T218" i="2" s="1"/>
  <c r="B217" i="2"/>
  <c r="C217" i="2" s="1"/>
  <c r="T217" i="2" s="1"/>
  <c r="B216" i="2"/>
  <c r="C216" i="2" s="1"/>
  <c r="T216" i="2" s="1"/>
  <c r="B215" i="2"/>
  <c r="C215" i="2" s="1"/>
  <c r="T215" i="2" s="1"/>
  <c r="B214" i="2"/>
  <c r="C214" i="2" s="1"/>
  <c r="T214" i="2" s="1"/>
  <c r="B213" i="2"/>
  <c r="C213" i="2" s="1"/>
  <c r="T213" i="2" s="1"/>
  <c r="B212" i="2"/>
  <c r="C212" i="2" s="1"/>
  <c r="T212" i="2" s="1"/>
  <c r="C211" i="2"/>
  <c r="T211" i="2" s="1"/>
  <c r="B211" i="2"/>
  <c r="B210" i="2"/>
  <c r="C210" i="2" s="1"/>
  <c r="T210" i="2" s="1"/>
  <c r="B209" i="2"/>
  <c r="C209" i="2" s="1"/>
  <c r="T209" i="2" s="1"/>
  <c r="B208" i="2"/>
  <c r="C208" i="2" s="1"/>
  <c r="T208" i="2" s="1"/>
  <c r="B207" i="2"/>
  <c r="C207" i="2" s="1"/>
  <c r="T207" i="2" s="1"/>
  <c r="B206" i="2"/>
  <c r="C206" i="2" s="1"/>
  <c r="T206" i="2" s="1"/>
  <c r="B205" i="2"/>
  <c r="C205" i="2" s="1"/>
  <c r="T205" i="2" s="1"/>
  <c r="B204" i="2"/>
  <c r="C204" i="2" s="1"/>
  <c r="T204" i="2" s="1"/>
  <c r="B203" i="2"/>
  <c r="C203" i="2" s="1"/>
  <c r="T203" i="2" s="1"/>
  <c r="B202" i="2"/>
  <c r="C202" i="2" s="1"/>
  <c r="T202" i="2" s="1"/>
  <c r="B201" i="2"/>
  <c r="C201" i="2" s="1"/>
  <c r="T201" i="2" s="1"/>
  <c r="B200" i="2"/>
  <c r="C200" i="2" s="1"/>
  <c r="T200" i="2" s="1"/>
  <c r="B199" i="2"/>
  <c r="C199" i="2" s="1"/>
  <c r="T199" i="2" s="1"/>
  <c r="B198" i="2"/>
  <c r="C198" i="2" s="1"/>
  <c r="T198" i="2" s="1"/>
  <c r="B197" i="2"/>
  <c r="C197" i="2" s="1"/>
  <c r="T197" i="2" s="1"/>
  <c r="B196" i="2"/>
  <c r="C196" i="2" s="1"/>
  <c r="T196" i="2" s="1"/>
  <c r="B195" i="2"/>
  <c r="C195" i="2" s="1"/>
  <c r="T195" i="2" s="1"/>
  <c r="B194" i="2"/>
  <c r="C194" i="2" s="1"/>
  <c r="T194" i="2" s="1"/>
  <c r="B193" i="2"/>
  <c r="C193" i="2" s="1"/>
  <c r="T193" i="2" s="1"/>
  <c r="B192" i="2"/>
  <c r="C192" i="2" s="1"/>
  <c r="T192" i="2" s="1"/>
  <c r="B191" i="2"/>
  <c r="C191" i="2" s="1"/>
  <c r="T191" i="2" s="1"/>
  <c r="B190" i="2"/>
  <c r="C190" i="2" s="1"/>
  <c r="T190" i="2" s="1"/>
  <c r="B189" i="2"/>
  <c r="C189" i="2" s="1"/>
  <c r="T189" i="2" s="1"/>
  <c r="B188" i="2"/>
  <c r="C188" i="2" s="1"/>
  <c r="T188" i="2" s="1"/>
  <c r="B187" i="2"/>
  <c r="C187" i="2" s="1"/>
  <c r="T187" i="2" s="1"/>
  <c r="B186" i="2"/>
  <c r="C186" i="2" s="1"/>
  <c r="B185" i="2"/>
  <c r="C185" i="2" s="1"/>
  <c r="T185" i="2" s="1"/>
  <c r="B184" i="2"/>
  <c r="C184" i="2" s="1"/>
  <c r="T184" i="2" s="1"/>
  <c r="B183" i="2"/>
  <c r="C183" i="2" s="1"/>
  <c r="T183" i="2" s="1"/>
  <c r="B182" i="2"/>
  <c r="C182" i="2" s="1"/>
  <c r="T182" i="2" s="1"/>
  <c r="B181" i="2"/>
  <c r="C181" i="2" s="1"/>
  <c r="T181" i="2" s="1"/>
  <c r="B180" i="2"/>
  <c r="C180" i="2" s="1"/>
  <c r="T180" i="2" s="1"/>
  <c r="B179" i="2"/>
  <c r="C179" i="2" s="1"/>
  <c r="T179" i="2" s="1"/>
  <c r="B178" i="2"/>
  <c r="C178" i="2" s="1"/>
  <c r="T178" i="2" s="1"/>
  <c r="B177" i="2"/>
  <c r="C177" i="2" s="1"/>
  <c r="B176" i="2"/>
  <c r="C176" i="2" s="1"/>
  <c r="T176" i="2" s="1"/>
  <c r="B175" i="2"/>
  <c r="C175" i="2" s="1"/>
  <c r="T175" i="2" s="1"/>
  <c r="B174" i="2"/>
  <c r="C174" i="2" s="1"/>
  <c r="T174" i="2" s="1"/>
  <c r="B173" i="2"/>
  <c r="C173" i="2" s="1"/>
  <c r="T173" i="2" s="1"/>
  <c r="B172" i="2"/>
  <c r="C172" i="2" s="1"/>
  <c r="T172" i="2" s="1"/>
  <c r="B171" i="2"/>
  <c r="C171" i="2" s="1"/>
  <c r="T171" i="2" s="1"/>
  <c r="B170" i="2"/>
  <c r="C170" i="2" s="1"/>
  <c r="T170" i="2" s="1"/>
  <c r="B169" i="2"/>
  <c r="C169" i="2" s="1"/>
  <c r="T169" i="2" s="1"/>
  <c r="B168" i="2"/>
  <c r="C168" i="2" s="1"/>
  <c r="T168" i="2" s="1"/>
  <c r="B167" i="2"/>
  <c r="C167" i="2" s="1"/>
  <c r="T167" i="2" s="1"/>
  <c r="B166" i="2"/>
  <c r="C166" i="2" s="1"/>
  <c r="T166" i="2" s="1"/>
  <c r="B165" i="2"/>
  <c r="C165" i="2" s="1"/>
  <c r="T165" i="2" s="1"/>
  <c r="B164" i="2"/>
  <c r="C164" i="2" s="1"/>
  <c r="T164" i="2" s="1"/>
  <c r="B163" i="2"/>
  <c r="C163" i="2" s="1"/>
  <c r="T163" i="2" s="1"/>
  <c r="B162" i="2"/>
  <c r="C162" i="2" s="1"/>
  <c r="T162" i="2" s="1"/>
  <c r="B161" i="2"/>
  <c r="C161" i="2" s="1"/>
  <c r="T161" i="2" s="1"/>
  <c r="B160" i="2"/>
  <c r="C160" i="2" s="1"/>
  <c r="T160" i="2" s="1"/>
  <c r="B159" i="2"/>
  <c r="C159" i="2" s="1"/>
  <c r="T159" i="2" s="1"/>
  <c r="B158" i="2"/>
  <c r="C158" i="2" s="1"/>
  <c r="T158" i="2" s="1"/>
  <c r="B157" i="2"/>
  <c r="C157" i="2" s="1"/>
  <c r="T157" i="2" s="1"/>
  <c r="B156" i="2"/>
  <c r="C156" i="2" s="1"/>
  <c r="T156" i="2" s="1"/>
  <c r="B155" i="2"/>
  <c r="C155" i="2" s="1"/>
  <c r="T155" i="2" s="1"/>
  <c r="B154" i="2"/>
  <c r="C154" i="2" s="1"/>
  <c r="T154" i="2" s="1"/>
  <c r="B153" i="2"/>
  <c r="C153" i="2" s="1"/>
  <c r="T153" i="2" s="1"/>
  <c r="B152" i="2"/>
  <c r="C152" i="2" s="1"/>
  <c r="T152" i="2" s="1"/>
  <c r="B151" i="2"/>
  <c r="C151" i="2" s="1"/>
  <c r="T151" i="2" s="1"/>
  <c r="B150" i="2"/>
  <c r="C150" i="2" s="1"/>
  <c r="T150" i="2" s="1"/>
  <c r="B149" i="2"/>
  <c r="C149" i="2" s="1"/>
  <c r="T149" i="2" s="1"/>
  <c r="B148" i="2"/>
  <c r="C148" i="2" s="1"/>
  <c r="T148" i="2" s="1"/>
  <c r="B147" i="2"/>
  <c r="C147" i="2" s="1"/>
  <c r="T147" i="2" s="1"/>
  <c r="B146" i="2"/>
  <c r="C146" i="2" s="1"/>
  <c r="T146" i="2" s="1"/>
  <c r="B145" i="2"/>
  <c r="C145" i="2" s="1"/>
  <c r="T145" i="2" s="1"/>
  <c r="B144" i="2"/>
  <c r="C144" i="2" s="1"/>
  <c r="T144" i="2" s="1"/>
  <c r="B143" i="2"/>
  <c r="C143" i="2" s="1"/>
  <c r="T143" i="2" s="1"/>
  <c r="B142" i="2"/>
  <c r="C142" i="2" s="1"/>
  <c r="T142" i="2" s="1"/>
  <c r="B141" i="2"/>
  <c r="C141" i="2" s="1"/>
  <c r="T141" i="2" s="1"/>
  <c r="B140" i="2"/>
  <c r="C140" i="2" s="1"/>
  <c r="T140" i="2" s="1"/>
  <c r="B139" i="2"/>
  <c r="C139" i="2" s="1"/>
  <c r="T139" i="2" s="1"/>
  <c r="B138" i="2"/>
  <c r="C138" i="2" s="1"/>
  <c r="T138" i="2" s="1"/>
  <c r="B137" i="2"/>
  <c r="C137" i="2" s="1"/>
  <c r="T137" i="2" s="1"/>
  <c r="B136" i="2"/>
  <c r="C136" i="2" s="1"/>
  <c r="T136" i="2" s="1"/>
  <c r="B135" i="2"/>
  <c r="C135" i="2" s="1"/>
  <c r="T135" i="2" s="1"/>
  <c r="B134" i="2"/>
  <c r="C134" i="2" s="1"/>
  <c r="T134" i="2" s="1"/>
  <c r="C133" i="2"/>
  <c r="B133" i="2"/>
  <c r="B132" i="2"/>
  <c r="C132" i="2" s="1"/>
  <c r="T132" i="2" s="1"/>
  <c r="B131" i="2"/>
  <c r="C131" i="2" s="1"/>
  <c r="T131" i="2" s="1"/>
  <c r="B130" i="2"/>
  <c r="C130" i="2" s="1"/>
  <c r="T130" i="2" s="1"/>
  <c r="B129" i="2"/>
  <c r="C129" i="2" s="1"/>
  <c r="T129" i="2" s="1"/>
  <c r="B128" i="2"/>
  <c r="C128" i="2" s="1"/>
  <c r="T128" i="2" s="1"/>
  <c r="B127" i="2"/>
  <c r="C127" i="2" s="1"/>
  <c r="T127" i="2" s="1"/>
  <c r="B126" i="2"/>
  <c r="C126" i="2" s="1"/>
  <c r="T126" i="2" s="1"/>
  <c r="B125" i="2"/>
  <c r="C125" i="2" s="1"/>
  <c r="T125" i="2" s="1"/>
  <c r="B124" i="2"/>
  <c r="C124" i="2" s="1"/>
  <c r="T124" i="2" s="1"/>
  <c r="B123" i="2"/>
  <c r="C123" i="2" s="1"/>
  <c r="T123" i="2" s="1"/>
  <c r="C122" i="2"/>
  <c r="T122" i="2" s="1"/>
  <c r="B122" i="2"/>
  <c r="B121" i="2"/>
  <c r="C121" i="2" s="1"/>
  <c r="T121" i="2" s="1"/>
  <c r="B120" i="2"/>
  <c r="C120" i="2" s="1"/>
  <c r="T120" i="2" s="1"/>
  <c r="B119" i="2"/>
  <c r="C119" i="2" s="1"/>
  <c r="T119" i="2" s="1"/>
  <c r="B118" i="2"/>
  <c r="C118" i="2" s="1"/>
  <c r="T118" i="2" s="1"/>
  <c r="C117" i="2"/>
  <c r="T117" i="2" s="1"/>
  <c r="B117" i="2"/>
  <c r="B116" i="2"/>
  <c r="C116" i="2" s="1"/>
  <c r="T116" i="2" s="1"/>
  <c r="C115" i="2"/>
  <c r="T115" i="2" s="1"/>
  <c r="B115" i="2"/>
  <c r="B114" i="2"/>
  <c r="C114" i="2" s="1"/>
  <c r="T114" i="2" s="1"/>
  <c r="B113" i="2"/>
  <c r="C113" i="2" s="1"/>
  <c r="T113" i="2" s="1"/>
  <c r="B112" i="2"/>
  <c r="C112" i="2" s="1"/>
  <c r="T112" i="2" s="1"/>
  <c r="B111" i="2"/>
  <c r="C111" i="2" s="1"/>
  <c r="T111" i="2" s="1"/>
  <c r="B110" i="2"/>
  <c r="C110" i="2" s="1"/>
  <c r="T110" i="2" s="1"/>
  <c r="B109" i="2"/>
  <c r="C109" i="2" s="1"/>
  <c r="T109" i="2" s="1"/>
  <c r="B108" i="2"/>
  <c r="C108" i="2" s="1"/>
  <c r="B107" i="2"/>
  <c r="C107" i="2" s="1"/>
  <c r="T107" i="2" s="1"/>
  <c r="B106" i="2"/>
  <c r="C106" i="2" s="1"/>
  <c r="T106" i="2" s="1"/>
  <c r="B105" i="2"/>
  <c r="C105" i="2" s="1"/>
  <c r="T105" i="2" s="1"/>
  <c r="B104" i="2"/>
  <c r="C104" i="2" s="1"/>
  <c r="T104" i="2" s="1"/>
  <c r="B103" i="2"/>
  <c r="C103" i="2" s="1"/>
  <c r="T103" i="2" s="1"/>
  <c r="B102" i="2"/>
  <c r="C102" i="2" s="1"/>
  <c r="T102" i="2" s="1"/>
  <c r="B101" i="2"/>
  <c r="C101" i="2" s="1"/>
  <c r="T101" i="2" s="1"/>
  <c r="B100" i="2"/>
  <c r="C100" i="2" s="1"/>
  <c r="T100" i="2" s="1"/>
  <c r="C99" i="2"/>
  <c r="T99" i="2" s="1"/>
  <c r="B99" i="2"/>
  <c r="B98" i="2"/>
  <c r="C98" i="2" s="1"/>
  <c r="T98" i="2" s="1"/>
  <c r="B97" i="2"/>
  <c r="C97" i="2" s="1"/>
  <c r="T97" i="2" s="1"/>
  <c r="B96" i="2"/>
  <c r="C96" i="2" s="1"/>
  <c r="T96" i="2" s="1"/>
  <c r="B95" i="2"/>
  <c r="C95" i="2" s="1"/>
  <c r="T95" i="2" s="1"/>
  <c r="B94" i="2"/>
  <c r="C94" i="2" s="1"/>
  <c r="B93" i="2"/>
  <c r="C93" i="2" s="1"/>
  <c r="T93" i="2" s="1"/>
  <c r="B92" i="2"/>
  <c r="C92" i="2" s="1"/>
  <c r="T92" i="2" s="1"/>
  <c r="B91" i="2"/>
  <c r="C91" i="2" s="1"/>
  <c r="T91" i="2" s="1"/>
  <c r="B90" i="2"/>
  <c r="C90" i="2" s="1"/>
  <c r="T90" i="2" s="1"/>
  <c r="C89" i="2"/>
  <c r="T89" i="2" s="1"/>
  <c r="B89" i="2"/>
  <c r="B88" i="2"/>
  <c r="C88" i="2" s="1"/>
  <c r="T88" i="2" s="1"/>
  <c r="B87" i="2"/>
  <c r="C87" i="2" s="1"/>
  <c r="T87" i="2" s="1"/>
  <c r="B86" i="2"/>
  <c r="C86" i="2" s="1"/>
  <c r="T86" i="2" s="1"/>
  <c r="B85" i="2"/>
  <c r="C85" i="2" s="1"/>
  <c r="T85" i="2" s="1"/>
  <c r="B84" i="2"/>
  <c r="C84" i="2" s="1"/>
  <c r="B83" i="2"/>
  <c r="C83" i="2" s="1"/>
  <c r="T83" i="2" s="1"/>
  <c r="B82" i="2"/>
  <c r="C82" i="2" s="1"/>
  <c r="T82" i="2" s="1"/>
  <c r="B81" i="2"/>
  <c r="C81" i="2" s="1"/>
  <c r="T81" i="2" s="1"/>
  <c r="B80" i="2"/>
  <c r="C80" i="2" s="1"/>
  <c r="T80" i="2" s="1"/>
  <c r="B79" i="2"/>
  <c r="C79" i="2" s="1"/>
  <c r="T79" i="2" s="1"/>
  <c r="B78" i="2"/>
  <c r="C78" i="2" s="1"/>
  <c r="T78" i="2" s="1"/>
  <c r="B77" i="2"/>
  <c r="C77" i="2" s="1"/>
  <c r="T77" i="2" s="1"/>
  <c r="B76" i="2"/>
  <c r="C76" i="2" s="1"/>
  <c r="B75" i="2"/>
  <c r="C75" i="2" s="1"/>
  <c r="T75" i="2" s="1"/>
  <c r="B74" i="2"/>
  <c r="C74" i="2" s="1"/>
  <c r="T74" i="2" s="1"/>
  <c r="B73" i="2"/>
  <c r="C73" i="2" s="1"/>
  <c r="T73" i="2" s="1"/>
  <c r="B72" i="2"/>
  <c r="C72" i="2" s="1"/>
  <c r="T72" i="2" s="1"/>
  <c r="B71" i="2"/>
  <c r="C71" i="2" s="1"/>
  <c r="T71" i="2" s="1"/>
  <c r="B70" i="2"/>
  <c r="C70" i="2" s="1"/>
  <c r="T70" i="2" s="1"/>
  <c r="B69" i="2"/>
  <c r="C69" i="2" s="1"/>
  <c r="T69" i="2" s="1"/>
  <c r="B68" i="2"/>
  <c r="C68" i="2" s="1"/>
  <c r="T68" i="2" s="1"/>
  <c r="B67" i="2"/>
  <c r="C67" i="2" s="1"/>
  <c r="T67" i="2" s="1"/>
  <c r="B66" i="2"/>
  <c r="C66" i="2" s="1"/>
  <c r="T66" i="2" s="1"/>
  <c r="B65" i="2"/>
  <c r="C65" i="2" s="1"/>
  <c r="T65" i="2" s="1"/>
  <c r="B64" i="2"/>
  <c r="C64" i="2" s="1"/>
  <c r="T64" i="2" s="1"/>
  <c r="B63" i="2"/>
  <c r="C63" i="2" s="1"/>
  <c r="T63" i="2" s="1"/>
  <c r="B62" i="2"/>
  <c r="C62" i="2" s="1"/>
  <c r="T62" i="2" s="1"/>
  <c r="B61" i="2"/>
  <c r="C61" i="2" s="1"/>
  <c r="T61" i="2" s="1"/>
  <c r="B60" i="2"/>
  <c r="C60" i="2" s="1"/>
  <c r="T60" i="2" s="1"/>
  <c r="B59" i="2"/>
  <c r="C59" i="2" s="1"/>
  <c r="T59" i="2" s="1"/>
  <c r="B58" i="2"/>
  <c r="C58" i="2" s="1"/>
  <c r="T58" i="2" s="1"/>
  <c r="B57" i="2"/>
  <c r="C57" i="2" s="1"/>
  <c r="T57" i="2" s="1"/>
  <c r="B56" i="2"/>
  <c r="C56" i="2" s="1"/>
  <c r="T56" i="2" s="1"/>
  <c r="B55" i="2"/>
  <c r="C55" i="2" s="1"/>
  <c r="T55" i="2" s="1"/>
  <c r="B54" i="2"/>
  <c r="C54" i="2" s="1"/>
  <c r="T54" i="2" s="1"/>
  <c r="B53" i="2"/>
  <c r="C53" i="2" s="1"/>
  <c r="T53" i="2" s="1"/>
  <c r="B52" i="2"/>
  <c r="C52" i="2" s="1"/>
  <c r="T52" i="2" s="1"/>
  <c r="C51" i="2"/>
  <c r="T51" i="2" s="1"/>
  <c r="B51" i="2"/>
  <c r="B50" i="2"/>
  <c r="C50" i="2" s="1"/>
  <c r="T50" i="2" s="1"/>
  <c r="B49" i="2"/>
  <c r="C49" i="2" s="1"/>
  <c r="T49" i="2" s="1"/>
  <c r="B48" i="2"/>
  <c r="C48" i="2" s="1"/>
  <c r="B47" i="2"/>
  <c r="C47" i="2" s="1"/>
  <c r="T47" i="2" s="1"/>
  <c r="B46" i="2"/>
  <c r="C46" i="2" s="1"/>
  <c r="T46" i="2" s="1"/>
  <c r="B45" i="2"/>
  <c r="C45" i="2" s="1"/>
  <c r="T45" i="2" s="1"/>
  <c r="C44" i="2"/>
  <c r="T44" i="2" s="1"/>
  <c r="B44" i="2"/>
  <c r="B43" i="2"/>
  <c r="C43" i="2" s="1"/>
  <c r="T43" i="2" s="1"/>
  <c r="B42" i="2"/>
  <c r="C42" i="2" s="1"/>
  <c r="T42" i="2" s="1"/>
  <c r="B41" i="2"/>
  <c r="C41" i="2" s="1"/>
  <c r="T41" i="2" s="1"/>
  <c r="B40" i="2"/>
  <c r="C40" i="2" s="1"/>
  <c r="T40" i="2" s="1"/>
  <c r="B39" i="2"/>
  <c r="C39" i="2" s="1"/>
  <c r="T39" i="2" s="1"/>
  <c r="B38" i="2"/>
  <c r="C38" i="2" s="1"/>
  <c r="B37" i="2"/>
  <c r="C37" i="2" s="1"/>
  <c r="T37" i="2" s="1"/>
  <c r="B36" i="2"/>
  <c r="C36" i="2" s="1"/>
  <c r="T36" i="2" s="1"/>
  <c r="B35" i="2"/>
  <c r="C35" i="2" s="1"/>
  <c r="T35" i="2" s="1"/>
  <c r="B34" i="2"/>
  <c r="C34" i="2" s="1"/>
  <c r="T34" i="2" s="1"/>
  <c r="B33" i="2"/>
  <c r="C33" i="2" s="1"/>
  <c r="T33" i="2" s="1"/>
  <c r="B32" i="2"/>
  <c r="C32" i="2" s="1"/>
  <c r="T32" i="2" s="1"/>
  <c r="B31" i="2"/>
  <c r="C31" i="2" s="1"/>
  <c r="T31" i="2" s="1"/>
  <c r="C30" i="2"/>
  <c r="T30" i="2" s="1"/>
  <c r="B30" i="2"/>
  <c r="B29" i="2"/>
  <c r="C29" i="2" s="1"/>
  <c r="T29" i="2" s="1"/>
  <c r="C28" i="2"/>
  <c r="T28" i="2" s="1"/>
  <c r="B28" i="2"/>
  <c r="B27" i="2"/>
  <c r="C27" i="2" s="1"/>
  <c r="T27" i="2" s="1"/>
  <c r="B26" i="2"/>
  <c r="C26" i="2" s="1"/>
  <c r="T26" i="2" s="1"/>
  <c r="B25" i="2"/>
  <c r="C25" i="2" s="1"/>
  <c r="B24" i="2"/>
  <c r="C24" i="2" s="1"/>
  <c r="T24" i="2" s="1"/>
  <c r="B23" i="2"/>
  <c r="C23" i="2" s="1"/>
  <c r="T23" i="2" s="1"/>
  <c r="B22" i="2"/>
  <c r="C22" i="2" s="1"/>
  <c r="T22" i="2" s="1"/>
  <c r="B21" i="2"/>
  <c r="C21" i="2" s="1"/>
  <c r="T21" i="2" s="1"/>
  <c r="B20" i="2"/>
  <c r="C20" i="2" s="1"/>
  <c r="T20" i="2" s="1"/>
  <c r="B19" i="2"/>
  <c r="C19" i="2" s="1"/>
  <c r="T19" i="2" s="1"/>
  <c r="B18" i="2"/>
  <c r="C18" i="2" s="1"/>
  <c r="T18" i="2" s="1"/>
  <c r="B17" i="2"/>
  <c r="C17" i="2" s="1"/>
  <c r="T17" i="2" s="1"/>
  <c r="B16" i="2"/>
  <c r="C16" i="2" s="1"/>
  <c r="T16" i="2" s="1"/>
  <c r="B15" i="2"/>
  <c r="C15" i="2" s="1"/>
  <c r="T15" i="2" s="1"/>
  <c r="B14" i="2"/>
  <c r="C14" i="2" s="1"/>
  <c r="T14" i="2" s="1"/>
  <c r="B13" i="2"/>
  <c r="C13" i="2" s="1"/>
  <c r="T13" i="2" s="1"/>
  <c r="B12" i="2"/>
  <c r="C12" i="2" s="1"/>
  <c r="T12" i="2" s="1"/>
  <c r="B11" i="2"/>
  <c r="C11" i="2" s="1"/>
  <c r="T11" i="2" s="1"/>
  <c r="B10" i="2"/>
  <c r="C10" i="2" s="1"/>
  <c r="T10" i="2" s="1"/>
  <c r="B9" i="2"/>
  <c r="C9" i="2" s="1"/>
  <c r="B4" i="1"/>
  <c r="B12" i="1" s="1"/>
  <c r="F11" i="5" l="1"/>
  <c r="P7" i="5" a="1"/>
  <c r="P7" i="5" s="1"/>
  <c r="N14" i="4"/>
  <c r="O14" i="4" s="1" a="1"/>
  <c r="O14" i="4" s="1"/>
  <c r="N8" i="5"/>
  <c r="O8" i="5" s="1" a="1"/>
  <c r="O8" i="5" s="1"/>
  <c r="P15" i="5" a="1"/>
  <c r="P15" i="5" s="1"/>
  <c r="P24" i="5" a="1"/>
  <c r="P24" i="5" s="1"/>
  <c r="G11" i="3"/>
  <c r="K17" i="3"/>
  <c r="K11" i="4"/>
  <c r="F28" i="4"/>
  <c r="G11" i="5"/>
  <c r="P16" i="5" a="1"/>
  <c r="P16" i="5" s="1"/>
  <c r="P25" i="5" a="1"/>
  <c r="P25" i="5" s="1"/>
  <c r="H11" i="3"/>
  <c r="P11" i="5" a="1"/>
  <c r="P11" i="5" s="1"/>
  <c r="U44" i="2"/>
  <c r="U200" i="2"/>
  <c r="U280" i="2"/>
  <c r="U350" i="2"/>
  <c r="AF350" i="2" s="1"/>
  <c r="N350" i="2"/>
  <c r="M350" i="2"/>
  <c r="L350" i="2"/>
  <c r="R350" i="2"/>
  <c r="Q350" i="2"/>
  <c r="P350" i="2"/>
  <c r="O350" i="2"/>
  <c r="U429" i="2"/>
  <c r="U540" i="2"/>
  <c r="U617" i="2"/>
  <c r="U688" i="2"/>
  <c r="AF688" i="2" s="1"/>
  <c r="U750" i="2"/>
  <c r="AF750" i="2" s="1"/>
  <c r="U842" i="2"/>
  <c r="W842" i="2" s="1"/>
  <c r="U881" i="2"/>
  <c r="AF881" i="2" s="1"/>
  <c r="U974" i="2"/>
  <c r="AF974" i="2" s="1"/>
  <c r="U1037" i="2"/>
  <c r="U1099" i="2"/>
  <c r="AF1099" i="2" s="1"/>
  <c r="U1194" i="2"/>
  <c r="X1194" i="2" s="1"/>
  <c r="U1240" i="2"/>
  <c r="AF1240" i="2" s="1"/>
  <c r="U1281" i="2"/>
  <c r="AF1281" i="2" s="1"/>
  <c r="U1292" i="2"/>
  <c r="AF1292" i="2" s="1"/>
  <c r="U1304" i="2"/>
  <c r="AF1304" i="2" s="1"/>
  <c r="U1313" i="2"/>
  <c r="AF1313" i="2" s="1"/>
  <c r="U1324" i="2"/>
  <c r="AF1324" i="2" s="1"/>
  <c r="U1335" i="2"/>
  <c r="AF1335" i="2" s="1"/>
  <c r="U1347" i="2"/>
  <c r="U1391" i="2"/>
  <c r="AF1391" i="2" s="1"/>
  <c r="U1423" i="2"/>
  <c r="AF1423" i="2" s="1"/>
  <c r="U1445" i="2"/>
  <c r="U1455" i="2"/>
  <c r="U1465" i="2"/>
  <c r="AF1465" i="2" s="1"/>
  <c r="U1497" i="2"/>
  <c r="AF1497" i="2" s="1"/>
  <c r="U1509" i="2"/>
  <c r="AF1509" i="2" s="1"/>
  <c r="U1519" i="2"/>
  <c r="AF1519" i="2" s="1"/>
  <c r="U1528" i="2"/>
  <c r="AF1528" i="2" s="1"/>
  <c r="U1537" i="2"/>
  <c r="AF1537" i="2" s="1"/>
  <c r="U1548" i="2"/>
  <c r="V1548" i="2" s="1"/>
  <c r="AN1548" i="2" s="1"/>
  <c r="AO1548" i="2" s="1" a="1"/>
  <c r="AO1548" i="2" s="1"/>
  <c r="U1557" i="2"/>
  <c r="AF1557" i="2" s="1"/>
  <c r="U1566" i="2"/>
  <c r="U1575" i="2"/>
  <c r="U1586" i="2"/>
  <c r="AF1586" i="2" s="1"/>
  <c r="U291" i="2"/>
  <c r="U302" i="2"/>
  <c r="AF302" i="2" s="1"/>
  <c r="R302" i="2"/>
  <c r="Q302" i="2"/>
  <c r="P302" i="2"/>
  <c r="O302" i="2"/>
  <c r="N302" i="2"/>
  <c r="M302" i="2"/>
  <c r="L302" i="2"/>
  <c r="U312" i="2"/>
  <c r="U341" i="2"/>
  <c r="U351" i="2"/>
  <c r="U382" i="2"/>
  <c r="U392" i="2"/>
  <c r="U402" i="2"/>
  <c r="V402" i="2" s="1"/>
  <c r="U411" i="2"/>
  <c r="U439" i="2"/>
  <c r="U450" i="2"/>
  <c r="U461" i="2"/>
  <c r="U481" i="2"/>
  <c r="M491" i="2"/>
  <c r="L491" i="2"/>
  <c r="R491" i="2"/>
  <c r="Q491" i="2"/>
  <c r="P491" i="2"/>
  <c r="O491" i="2"/>
  <c r="N491" i="2"/>
  <c r="U510" i="2"/>
  <c r="Z510" i="2" s="1"/>
  <c r="U521" i="2"/>
  <c r="U551" i="2"/>
  <c r="U570" i="2"/>
  <c r="J589" i="2"/>
  <c r="M589" i="2"/>
  <c r="L589" i="2"/>
  <c r="R589" i="2"/>
  <c r="Q589" i="2"/>
  <c r="P589" i="2"/>
  <c r="O589" i="2"/>
  <c r="N589" i="2"/>
  <c r="U598" i="2"/>
  <c r="U629" i="2"/>
  <c r="U639" i="2"/>
  <c r="W639" i="2" s="1"/>
  <c r="U660" i="2"/>
  <c r="U670" i="2"/>
  <c r="AF670" i="2" s="1"/>
  <c r="U680" i="2"/>
  <c r="AF680" i="2" s="1"/>
  <c r="U699" i="2"/>
  <c r="U709" i="2"/>
  <c r="U718" i="2"/>
  <c r="U740" i="2"/>
  <c r="U751" i="2"/>
  <c r="U761" i="2"/>
  <c r="AF761" i="2" s="1"/>
  <c r="U779" i="2"/>
  <c r="AF779" i="2" s="1"/>
  <c r="U790" i="2"/>
  <c r="AF790" i="2" s="1"/>
  <c r="U802" i="2"/>
  <c r="AF802" i="2" s="1"/>
  <c r="U813" i="2"/>
  <c r="AF813" i="2" s="1"/>
  <c r="U833" i="2"/>
  <c r="AF833" i="2" s="1"/>
  <c r="U843" i="2"/>
  <c r="U852" i="2"/>
  <c r="U862" i="2"/>
  <c r="AF862" i="2" s="1"/>
  <c r="U871" i="2"/>
  <c r="AF871" i="2" s="1"/>
  <c r="U882" i="2"/>
  <c r="U894" i="2"/>
  <c r="U904" i="2"/>
  <c r="AF904" i="2" s="1"/>
  <c r="U914" i="2"/>
  <c r="U922" i="2"/>
  <c r="U933" i="2"/>
  <c r="U944" i="2"/>
  <c r="AF944" i="2" s="1"/>
  <c r="U954" i="2"/>
  <c r="V954" i="2" s="1"/>
  <c r="U964" i="2"/>
  <c r="U975" i="2"/>
  <c r="AF975" i="2" s="1"/>
  <c r="U986" i="2"/>
  <c r="AF986" i="2" s="1"/>
  <c r="U994" i="2"/>
  <c r="U1006" i="2"/>
  <c r="U1016" i="2"/>
  <c r="AF1016" i="2" s="1"/>
  <c r="U1047" i="2"/>
  <c r="U1056" i="2"/>
  <c r="AF1056" i="2" s="1"/>
  <c r="U1067" i="2"/>
  <c r="AF1067" i="2" s="1"/>
  <c r="U1077" i="2"/>
  <c r="U1089" i="2"/>
  <c r="AF1089" i="2" s="1"/>
  <c r="U1100" i="2"/>
  <c r="AF1100" i="2" s="1"/>
  <c r="U1132" i="2"/>
  <c r="AF1132" i="2" s="1"/>
  <c r="U1143" i="2"/>
  <c r="AF1143" i="2" s="1"/>
  <c r="U1153" i="2"/>
  <c r="AF1153" i="2" s="1"/>
  <c r="U1163" i="2"/>
  <c r="AF1163" i="2" s="1"/>
  <c r="U1207" i="2"/>
  <c r="AF1207" i="2" s="1"/>
  <c r="U1219" i="2"/>
  <c r="AF1219" i="2" s="1"/>
  <c r="U1230" i="2"/>
  <c r="AF1230" i="2" s="1"/>
  <c r="U1251" i="2"/>
  <c r="U1262" i="2"/>
  <c r="AF1262" i="2" s="1"/>
  <c r="U1272" i="2"/>
  <c r="AF1272" i="2" s="1"/>
  <c r="U1293" i="2"/>
  <c r="W1293" i="2" s="1"/>
  <c r="U1305" i="2"/>
  <c r="V1305" i="2" s="1"/>
  <c r="U1314" i="2"/>
  <c r="Z1314" i="2" s="1"/>
  <c r="AA1314" i="2" s="1" a="1"/>
  <c r="AA1314" i="2" s="1"/>
  <c r="U1325" i="2"/>
  <c r="AF1325" i="2" s="1"/>
  <c r="U1336" i="2"/>
  <c r="AF1336" i="2" s="1"/>
  <c r="U1359" i="2"/>
  <c r="U1369" i="2"/>
  <c r="AF1369" i="2" s="1"/>
  <c r="U1381" i="2"/>
  <c r="AF1381" i="2" s="1"/>
  <c r="U1403" i="2"/>
  <c r="AF1403" i="2" s="1"/>
  <c r="U1414" i="2"/>
  <c r="AF1414" i="2" s="1"/>
  <c r="U1424" i="2"/>
  <c r="AF1424" i="2" s="1"/>
  <c r="U1435" i="2"/>
  <c r="AF1435" i="2" s="1"/>
  <c r="U1446" i="2"/>
  <c r="U1456" i="2"/>
  <c r="AF1456" i="2" s="1"/>
  <c r="U1476" i="2"/>
  <c r="V1476" i="2" s="1"/>
  <c r="U1486" i="2"/>
  <c r="AF1486" i="2" s="1"/>
  <c r="U1498" i="2"/>
  <c r="AF1498" i="2" s="1"/>
  <c r="U1510" i="2"/>
  <c r="U1529" i="2"/>
  <c r="AF1529" i="2" s="1"/>
  <c r="U1538" i="2"/>
  <c r="U1549" i="2"/>
  <c r="U1558" i="2"/>
  <c r="U1567" i="2"/>
  <c r="U1576" i="2"/>
  <c r="U1587" i="2"/>
  <c r="AF1587" i="2" s="1"/>
  <c r="K14" i="5"/>
  <c r="U85" i="2"/>
  <c r="U229" i="2"/>
  <c r="U420" i="2"/>
  <c r="U520" i="2"/>
  <c r="U698" i="2"/>
  <c r="AF698" i="2" s="1"/>
  <c r="U801" i="2"/>
  <c r="AF801" i="2" s="1"/>
  <c r="U870" i="2"/>
  <c r="AF870" i="2" s="1"/>
  <c r="U943" i="2"/>
  <c r="U1005" i="2"/>
  <c r="AF1005" i="2" s="1"/>
  <c r="U1066" i="2"/>
  <c r="U1162" i="2"/>
  <c r="AF1162" i="2" s="1"/>
  <c r="U1368" i="2"/>
  <c r="AF1368" i="2" s="1"/>
  <c r="U27" i="2"/>
  <c r="U75" i="2"/>
  <c r="U116" i="2"/>
  <c r="X116" i="2" s="1"/>
  <c r="U158" i="2"/>
  <c r="U189" i="2"/>
  <c r="U230" i="2"/>
  <c r="W230" i="2" s="1"/>
  <c r="U241" i="2"/>
  <c r="U251" i="2"/>
  <c r="U270" i="2"/>
  <c r="U17" i="2"/>
  <c r="U46" i="2"/>
  <c r="U54" i="2"/>
  <c r="L65" i="2"/>
  <c r="R65" i="2"/>
  <c r="Q65" i="2"/>
  <c r="P65" i="2"/>
  <c r="O65" i="2"/>
  <c r="N65" i="2"/>
  <c r="M65" i="2"/>
  <c r="U127" i="2"/>
  <c r="U137" i="2"/>
  <c r="U148" i="2"/>
  <c r="U170" i="2"/>
  <c r="U201" i="2"/>
  <c r="U221" i="2"/>
  <c r="U231" i="2"/>
  <c r="U242" i="2"/>
  <c r="U252" i="2"/>
  <c r="R261" i="2"/>
  <c r="Q261" i="2"/>
  <c r="P261" i="2"/>
  <c r="N261" i="2"/>
  <c r="M261" i="2"/>
  <c r="L261" i="2"/>
  <c r="O261" i="2"/>
  <c r="U271" i="2"/>
  <c r="U282" i="2"/>
  <c r="Z282" i="2" s="1"/>
  <c r="U303" i="2"/>
  <c r="W303" i="2" s="1"/>
  <c r="U323" i="2"/>
  <c r="U333" i="2"/>
  <c r="U362" i="2"/>
  <c r="AF362" i="2" s="1"/>
  <c r="L362" i="2"/>
  <c r="R362" i="2"/>
  <c r="Q362" i="2"/>
  <c r="P362" i="2"/>
  <c r="O362" i="2"/>
  <c r="N362" i="2"/>
  <c r="M362" i="2"/>
  <c r="U383" i="2"/>
  <c r="U403" i="2"/>
  <c r="U412" i="2"/>
  <c r="U421" i="2"/>
  <c r="U430" i="2"/>
  <c r="U451" i="2"/>
  <c r="AF451" i="2" s="1"/>
  <c r="N451" i="2"/>
  <c r="M451" i="2"/>
  <c r="L451" i="2"/>
  <c r="R451" i="2"/>
  <c r="Q451" i="2"/>
  <c r="P451" i="2"/>
  <c r="O451" i="2"/>
  <c r="U511" i="2"/>
  <c r="U522" i="2"/>
  <c r="U532" i="2"/>
  <c r="N542" i="2"/>
  <c r="M542" i="2"/>
  <c r="L542" i="2"/>
  <c r="R542" i="2"/>
  <c r="Q542" i="2"/>
  <c r="P542" i="2"/>
  <c r="O542" i="2"/>
  <c r="U562" i="2"/>
  <c r="U580" i="2"/>
  <c r="U640" i="2"/>
  <c r="U681" i="2"/>
  <c r="U690" i="2"/>
  <c r="AF690" i="2" s="1"/>
  <c r="U700" i="2"/>
  <c r="U719" i="2"/>
  <c r="AF719" i="2" s="1"/>
  <c r="U729" i="2"/>
  <c r="U741" i="2"/>
  <c r="AF741" i="2" s="1"/>
  <c r="U762" i="2"/>
  <c r="AF762" i="2" s="1"/>
  <c r="U771" i="2"/>
  <c r="AF771" i="2" s="1"/>
  <c r="U780" i="2"/>
  <c r="AF780" i="2" s="1"/>
  <c r="U791" i="2"/>
  <c r="AF791" i="2" s="1"/>
  <c r="U803" i="2"/>
  <c r="U814" i="2"/>
  <c r="U834" i="2"/>
  <c r="U844" i="2"/>
  <c r="U853" i="2"/>
  <c r="U863" i="2"/>
  <c r="U872" i="2"/>
  <c r="AF872" i="2" s="1"/>
  <c r="U883" i="2"/>
  <c r="AF883" i="2" s="1"/>
  <c r="U905" i="2"/>
  <c r="U915" i="2"/>
  <c r="U923" i="2"/>
  <c r="U934" i="2"/>
  <c r="AF934" i="2" s="1"/>
  <c r="AG934" i="2" s="1"/>
  <c r="U955" i="2"/>
  <c r="Z955" i="2" s="1"/>
  <c r="AA955" i="2" s="1" a="1"/>
  <c r="AA955" i="2" s="1"/>
  <c r="U965" i="2"/>
  <c r="AF965" i="2" s="1"/>
  <c r="U976" i="2"/>
  <c r="U987" i="2"/>
  <c r="U995" i="2"/>
  <c r="AF995" i="2" s="1"/>
  <c r="U1007" i="2"/>
  <c r="AF1007" i="2" s="1"/>
  <c r="U1017" i="2"/>
  <c r="AF1017" i="2" s="1"/>
  <c r="U1027" i="2"/>
  <c r="AF1027" i="2" s="1"/>
  <c r="U1038" i="2"/>
  <c r="AF1038" i="2" s="1"/>
  <c r="U1068" i="2"/>
  <c r="U1078" i="2"/>
  <c r="U1090" i="2"/>
  <c r="AF1090" i="2" s="1"/>
  <c r="U1101" i="2"/>
  <c r="U1111" i="2"/>
  <c r="AF1111" i="2" s="1"/>
  <c r="U1121" i="2"/>
  <c r="U1133" i="2"/>
  <c r="U1154" i="2"/>
  <c r="AF1154" i="2" s="1"/>
  <c r="U1164" i="2"/>
  <c r="AF1164" i="2" s="1"/>
  <c r="U1174" i="2"/>
  <c r="AF1174" i="2" s="1"/>
  <c r="U1185" i="2"/>
  <c r="AF1185" i="2" s="1"/>
  <c r="U1208" i="2"/>
  <c r="U1231" i="2"/>
  <c r="AF1231" i="2" s="1"/>
  <c r="U1242" i="2"/>
  <c r="AF1242" i="2" s="1"/>
  <c r="U1252" i="2"/>
  <c r="AF1252" i="2" s="1"/>
  <c r="U1273" i="2"/>
  <c r="AF1273" i="2" s="1"/>
  <c r="U1282" i="2"/>
  <c r="AF1282" i="2" s="1"/>
  <c r="U1294" i="2"/>
  <c r="AF1294" i="2" s="1"/>
  <c r="U1306" i="2"/>
  <c r="AF1306" i="2" s="1"/>
  <c r="U1315" i="2"/>
  <c r="AF1315" i="2" s="1"/>
  <c r="U1326" i="2"/>
  <c r="U1337" i="2"/>
  <c r="AF1337" i="2" s="1"/>
  <c r="U1348" i="2"/>
  <c r="U1370" i="2"/>
  <c r="AF1370" i="2" s="1"/>
  <c r="U1382" i="2"/>
  <c r="AF1382" i="2" s="1"/>
  <c r="U1393" i="2"/>
  <c r="AF1393" i="2" s="1"/>
  <c r="U1415" i="2"/>
  <c r="AF1415" i="2" s="1"/>
  <c r="U1425" i="2"/>
  <c r="AF1425" i="2" s="1"/>
  <c r="U1436" i="2"/>
  <c r="AF1436" i="2" s="1"/>
  <c r="U1457" i="2"/>
  <c r="AF1457" i="2" s="1"/>
  <c r="AG1457" i="2" s="1"/>
  <c r="U1466" i="2"/>
  <c r="AF1466" i="2" s="1"/>
  <c r="U1477" i="2"/>
  <c r="AF1477" i="2" s="1"/>
  <c r="U1487" i="2"/>
  <c r="U1499" i="2"/>
  <c r="U1511" i="2"/>
  <c r="AF1511" i="2" s="1"/>
  <c r="U1520" i="2"/>
  <c r="AF1520" i="2" s="1"/>
  <c r="U1530" i="2"/>
  <c r="AF1530" i="2" s="1"/>
  <c r="U1550" i="2"/>
  <c r="AF1550" i="2" s="1"/>
  <c r="U1559" i="2"/>
  <c r="AF1559" i="2" s="1"/>
  <c r="U1568" i="2"/>
  <c r="X1568" i="2" s="1"/>
  <c r="U1577" i="2"/>
  <c r="AF1577" i="2" s="1"/>
  <c r="U1588" i="2"/>
  <c r="L11" i="3" a="1"/>
  <c r="L11" i="3" s="1"/>
  <c r="K17" i="5"/>
  <c r="U125" i="2"/>
  <c r="U550" i="2"/>
  <c r="U789" i="2"/>
  <c r="AF789" i="2" s="1"/>
  <c r="U861" i="2"/>
  <c r="AF861" i="2" s="1"/>
  <c r="U932" i="2"/>
  <c r="AF932" i="2" s="1"/>
  <c r="U993" i="2"/>
  <c r="AF993" i="2" s="1"/>
  <c r="U1046" i="2"/>
  <c r="AF1046" i="2" s="1"/>
  <c r="U1110" i="2"/>
  <c r="U1173" i="2"/>
  <c r="AF1173" i="2" s="1"/>
  <c r="U1218" i="2"/>
  <c r="AF1218" i="2" s="1"/>
  <c r="U1261" i="2"/>
  <c r="AF1261" i="2" s="1"/>
  <c r="U1413" i="2"/>
  <c r="AF1413" i="2" s="1"/>
  <c r="U45" i="2"/>
  <c r="U126" i="2"/>
  <c r="U210" i="2"/>
  <c r="AF210" i="2" s="1"/>
  <c r="R210" i="2"/>
  <c r="Q210" i="2"/>
  <c r="O210" i="2"/>
  <c r="N210" i="2"/>
  <c r="M210" i="2"/>
  <c r="P210" i="2"/>
  <c r="L210" i="2"/>
  <c r="U220" i="2"/>
  <c r="AF220" i="2" s="1"/>
  <c r="L220" i="2"/>
  <c r="R220" i="2"/>
  <c r="Q220" i="2"/>
  <c r="P220" i="2"/>
  <c r="O220" i="2"/>
  <c r="N220" i="2"/>
  <c r="M220" i="2"/>
  <c r="U28" i="2"/>
  <c r="U47" i="2"/>
  <c r="X47" i="2" s="1"/>
  <c r="U55" i="2"/>
  <c r="V55" i="2" s="1"/>
  <c r="U117" i="2"/>
  <c r="AF117" i="2" s="1"/>
  <c r="P117" i="2"/>
  <c r="O117" i="2"/>
  <c r="L117" i="2"/>
  <c r="N117" i="2"/>
  <c r="R117" i="2"/>
  <c r="M117" i="2"/>
  <c r="Q117" i="2"/>
  <c r="U138" i="2"/>
  <c r="R171" i="2"/>
  <c r="P171" i="2"/>
  <c r="O171" i="2"/>
  <c r="N171" i="2"/>
  <c r="Q171" i="2"/>
  <c r="M171" i="2"/>
  <c r="L171" i="2"/>
  <c r="U179" i="2"/>
  <c r="U191" i="2"/>
  <c r="U202" i="2"/>
  <c r="U211" i="2"/>
  <c r="Q272" i="2"/>
  <c r="P272" i="2"/>
  <c r="R272" i="2"/>
  <c r="O272" i="2"/>
  <c r="N272" i="2"/>
  <c r="M272" i="2"/>
  <c r="L272" i="2"/>
  <c r="L292" i="2"/>
  <c r="R292" i="2"/>
  <c r="Q292" i="2"/>
  <c r="P292" i="2"/>
  <c r="O292" i="2"/>
  <c r="N292" i="2"/>
  <c r="M292" i="2"/>
  <c r="U324" i="2"/>
  <c r="V324" i="2" s="1"/>
  <c r="U353" i="2"/>
  <c r="U374" i="2"/>
  <c r="U422" i="2"/>
  <c r="U431" i="2"/>
  <c r="U440" i="2"/>
  <c r="U452" i="2"/>
  <c r="U483" i="2"/>
  <c r="U502" i="2"/>
  <c r="U512" i="2"/>
  <c r="U523" i="2"/>
  <c r="U563" i="2"/>
  <c r="U581" i="2"/>
  <c r="U600" i="2"/>
  <c r="U630" i="2"/>
  <c r="W630" i="2" s="1"/>
  <c r="U650" i="2"/>
  <c r="U710" i="2"/>
  <c r="U752" i="2"/>
  <c r="AF752" i="2" s="1"/>
  <c r="U772" i="2"/>
  <c r="U781" i="2"/>
  <c r="U792" i="2"/>
  <c r="AF792" i="2" s="1"/>
  <c r="U804" i="2"/>
  <c r="U815" i="2"/>
  <c r="U824" i="2"/>
  <c r="AF824" i="2" s="1"/>
  <c r="U835" i="2"/>
  <c r="AF835" i="2" s="1"/>
  <c r="U854" i="2"/>
  <c r="U884" i="2"/>
  <c r="U895" i="2"/>
  <c r="U906" i="2"/>
  <c r="U916" i="2"/>
  <c r="U924" i="2"/>
  <c r="U935" i="2"/>
  <c r="AF935" i="2" s="1"/>
  <c r="U945" i="2"/>
  <c r="AF945" i="2" s="1"/>
  <c r="U956" i="2"/>
  <c r="AF956" i="2" s="1"/>
  <c r="U977" i="2"/>
  <c r="AF977" i="2" s="1"/>
  <c r="U988" i="2"/>
  <c r="AF988" i="2" s="1"/>
  <c r="U996" i="2"/>
  <c r="AF996" i="2" s="1"/>
  <c r="U1008" i="2"/>
  <c r="AF1008" i="2" s="1"/>
  <c r="U1018" i="2"/>
  <c r="U1028" i="2"/>
  <c r="AF1028" i="2" s="1"/>
  <c r="U1039" i="2"/>
  <c r="AF1039" i="2" s="1"/>
  <c r="U1048" i="2"/>
  <c r="AF1048" i="2" s="1"/>
  <c r="U1057" i="2"/>
  <c r="AF1057" i="2" s="1"/>
  <c r="U1091" i="2"/>
  <c r="U1102" i="2"/>
  <c r="AF1102" i="2" s="1"/>
  <c r="U1112" i="2"/>
  <c r="U1122" i="2"/>
  <c r="AF1122" i="2" s="1"/>
  <c r="U1134" i="2"/>
  <c r="AF1134" i="2" s="1"/>
  <c r="U1144" i="2"/>
  <c r="AF1144" i="2" s="1"/>
  <c r="U1155" i="2"/>
  <c r="AF1155" i="2" s="1"/>
  <c r="U1165" i="2"/>
  <c r="AF1165" i="2" s="1"/>
  <c r="U1175" i="2"/>
  <c r="U1186" i="2"/>
  <c r="U1197" i="2"/>
  <c r="U1209" i="2"/>
  <c r="U1221" i="2"/>
  <c r="U1243" i="2"/>
  <c r="AF1243" i="2" s="1"/>
  <c r="U1253" i="2"/>
  <c r="AF1253" i="2" s="1"/>
  <c r="U1263" i="2"/>
  <c r="AF1263" i="2" s="1"/>
  <c r="U1283" i="2"/>
  <c r="AF1283" i="2" s="1"/>
  <c r="U1295" i="2"/>
  <c r="AF1295" i="2" s="1"/>
  <c r="U1316" i="2"/>
  <c r="AF1316" i="2" s="1"/>
  <c r="U1327" i="2"/>
  <c r="AF1327" i="2" s="1"/>
  <c r="U1338" i="2"/>
  <c r="X1338" i="2" s="1"/>
  <c r="U1349" i="2"/>
  <c r="AF1349" i="2" s="1"/>
  <c r="U1360" i="2"/>
  <c r="AF1360" i="2" s="1"/>
  <c r="U1371" i="2"/>
  <c r="U1394" i="2"/>
  <c r="AF1394" i="2" s="1"/>
  <c r="U1404" i="2"/>
  <c r="AF1404" i="2" s="1"/>
  <c r="U1416" i="2"/>
  <c r="AF1416" i="2" s="1"/>
  <c r="U1426" i="2"/>
  <c r="AF1426" i="2" s="1"/>
  <c r="U1437" i="2"/>
  <c r="Z1437" i="2" s="1"/>
  <c r="AA1437" i="2" s="1" a="1"/>
  <c r="AA1437" i="2" s="1"/>
  <c r="U1447" i="2"/>
  <c r="AF1447" i="2" s="1"/>
  <c r="U1458" i="2"/>
  <c r="AF1458" i="2" s="1"/>
  <c r="U1467" i="2"/>
  <c r="U1478" i="2"/>
  <c r="U1488" i="2"/>
  <c r="AF1488" i="2" s="1"/>
  <c r="U1500" i="2"/>
  <c r="AF1500" i="2" s="1"/>
  <c r="U1539" i="2"/>
  <c r="V1539" i="2" s="1"/>
  <c r="U1551" i="2"/>
  <c r="U1578" i="2"/>
  <c r="AF1578" i="2" s="1"/>
  <c r="K23" i="5"/>
  <c r="G28" i="5"/>
  <c r="U26" i="2"/>
  <c r="U188" i="2"/>
  <c r="U401" i="2"/>
  <c r="U500" i="2"/>
  <c r="U588" i="2"/>
  <c r="U669" i="2"/>
  <c r="AF669" i="2" s="1"/>
  <c r="U739" i="2"/>
  <c r="AF739" i="2" s="1"/>
  <c r="U822" i="2"/>
  <c r="U893" i="2"/>
  <c r="U953" i="2"/>
  <c r="AF953" i="2" s="1"/>
  <c r="U1015" i="2"/>
  <c r="U1055" i="2"/>
  <c r="U1088" i="2"/>
  <c r="AF1088" i="2" s="1"/>
  <c r="U1184" i="2"/>
  <c r="U1402" i="2"/>
  <c r="AF1402" i="2" s="1"/>
  <c r="U36" i="2"/>
  <c r="Z36" i="2" s="1"/>
  <c r="U96" i="2"/>
  <c r="U136" i="2"/>
  <c r="U18" i="2"/>
  <c r="U29" i="2"/>
  <c r="Z29" i="2" s="1"/>
  <c r="U67" i="2"/>
  <c r="U88" i="2"/>
  <c r="U98" i="2"/>
  <c r="U139" i="2"/>
  <c r="AF139" i="2" s="1"/>
  <c r="N139" i="2"/>
  <c r="M139" i="2"/>
  <c r="L139" i="2"/>
  <c r="R139" i="2"/>
  <c r="Q139" i="2"/>
  <c r="P139" i="2"/>
  <c r="O139" i="2"/>
  <c r="U203" i="2"/>
  <c r="U212" i="2"/>
  <c r="U233" i="2"/>
  <c r="U253" i="2"/>
  <c r="R262" i="2"/>
  <c r="Q262" i="2"/>
  <c r="P262" i="2"/>
  <c r="O262" i="2"/>
  <c r="N262" i="2"/>
  <c r="M262" i="2"/>
  <c r="L262" i="2"/>
  <c r="U273" i="2"/>
  <c r="U283" i="2"/>
  <c r="U293" i="2"/>
  <c r="M325" i="2"/>
  <c r="L325" i="2"/>
  <c r="R325" i="2"/>
  <c r="Q325" i="2"/>
  <c r="P325" i="2"/>
  <c r="O325" i="2"/>
  <c r="N325" i="2"/>
  <c r="U354" i="2"/>
  <c r="U364" i="2"/>
  <c r="V364" i="2" s="1"/>
  <c r="U394" i="2"/>
  <c r="V394" i="2" s="1"/>
  <c r="U404" i="2"/>
  <c r="U414" i="2"/>
  <c r="W414" i="2" s="1"/>
  <c r="U423" i="2"/>
  <c r="R423" i="2"/>
  <c r="Q423" i="2"/>
  <c r="P423" i="2"/>
  <c r="O423" i="2"/>
  <c r="N423" i="2"/>
  <c r="M423" i="2"/>
  <c r="L423" i="2"/>
  <c r="U432" i="2"/>
  <c r="U441" i="2"/>
  <c r="U453" i="2"/>
  <c r="U463" i="2"/>
  <c r="U484" i="2"/>
  <c r="U493" i="2"/>
  <c r="U503" i="2"/>
  <c r="U524" i="2"/>
  <c r="U544" i="2"/>
  <c r="U582" i="2"/>
  <c r="AF582" i="2" s="1"/>
  <c r="R582" i="2"/>
  <c r="Q582" i="2"/>
  <c r="P582" i="2"/>
  <c r="O582" i="2"/>
  <c r="N582" i="2"/>
  <c r="M582" i="2"/>
  <c r="L582" i="2"/>
  <c r="R601" i="2"/>
  <c r="Q601" i="2"/>
  <c r="P601" i="2"/>
  <c r="O601" i="2"/>
  <c r="N601" i="2"/>
  <c r="M601" i="2"/>
  <c r="L601" i="2"/>
  <c r="U611" i="2"/>
  <c r="U621" i="2"/>
  <c r="U631" i="2"/>
  <c r="U651" i="2"/>
  <c r="U673" i="2"/>
  <c r="U691" i="2"/>
  <c r="U701" i="2"/>
  <c r="AF701" i="2" s="1"/>
  <c r="U711" i="2"/>
  <c r="AF711" i="2" s="1"/>
  <c r="AG711" i="2" s="1"/>
  <c r="U720" i="2"/>
  <c r="U731" i="2"/>
  <c r="AF731" i="2" s="1"/>
  <c r="U742" i="2"/>
  <c r="U753" i="2"/>
  <c r="AF753" i="2" s="1"/>
  <c r="U763" i="2"/>
  <c r="U782" i="2"/>
  <c r="AF782" i="2" s="1"/>
  <c r="U793" i="2"/>
  <c r="U805" i="2"/>
  <c r="AF805" i="2" s="1"/>
  <c r="U825" i="2"/>
  <c r="U836" i="2"/>
  <c r="AF836" i="2" s="1"/>
  <c r="U845" i="2"/>
  <c r="AF845" i="2" s="1"/>
  <c r="U864" i="2"/>
  <c r="AF864" i="2" s="1"/>
  <c r="U873" i="2"/>
  <c r="AF873" i="2" s="1"/>
  <c r="AG873" i="2" s="1"/>
  <c r="U885" i="2"/>
  <c r="Z885" i="2" s="1"/>
  <c r="AA885" i="2" s="1" a="1"/>
  <c r="AA885" i="2" s="1"/>
  <c r="U907" i="2"/>
  <c r="AF907" i="2" s="1"/>
  <c r="U925" i="2"/>
  <c r="U936" i="2"/>
  <c r="AF936" i="2" s="1"/>
  <c r="U946" i="2"/>
  <c r="U967" i="2"/>
  <c r="U978" i="2"/>
  <c r="U997" i="2"/>
  <c r="U1009" i="2"/>
  <c r="U1019" i="2"/>
  <c r="U1029" i="2"/>
  <c r="AF1029" i="2" s="1"/>
  <c r="U1040" i="2"/>
  <c r="U1049" i="2"/>
  <c r="U1058" i="2"/>
  <c r="AF1058" i="2" s="1"/>
  <c r="U1070" i="2"/>
  <c r="U1080" i="2"/>
  <c r="U1092" i="2"/>
  <c r="AF1092" i="2" s="1"/>
  <c r="U1113" i="2"/>
  <c r="AF1113" i="2" s="1"/>
  <c r="U1123" i="2"/>
  <c r="AF1123" i="2" s="1"/>
  <c r="U1145" i="2"/>
  <c r="U1156" i="2"/>
  <c r="AF1156" i="2" s="1"/>
  <c r="U1166" i="2"/>
  <c r="AF1166" i="2" s="1"/>
  <c r="U1176" i="2"/>
  <c r="AF1176" i="2" s="1"/>
  <c r="U1187" i="2"/>
  <c r="U1198" i="2"/>
  <c r="AF1198" i="2" s="1"/>
  <c r="U1210" i="2"/>
  <c r="AF1210" i="2" s="1"/>
  <c r="U1222" i="2"/>
  <c r="AF1222" i="2" s="1"/>
  <c r="U1233" i="2"/>
  <c r="AF1233" i="2" s="1"/>
  <c r="U1254" i="2"/>
  <c r="AF1254" i="2" s="1"/>
  <c r="U1264" i="2"/>
  <c r="AF1264" i="2" s="1"/>
  <c r="U1274" i="2"/>
  <c r="AF1274" i="2" s="1"/>
  <c r="U1284" i="2"/>
  <c r="AF1284" i="2" s="1"/>
  <c r="U1296" i="2"/>
  <c r="U1307" i="2"/>
  <c r="AF1307" i="2" s="1"/>
  <c r="U1317" i="2"/>
  <c r="W1317" i="2" s="1"/>
  <c r="AH1317" i="2" s="1" a="1"/>
  <c r="AH1317" i="2" s="1"/>
  <c r="U1328" i="2"/>
  <c r="V1328" i="2" s="1"/>
  <c r="U1339" i="2"/>
  <c r="AF1339" i="2" s="1"/>
  <c r="U1350" i="2"/>
  <c r="W1350" i="2" s="1"/>
  <c r="AT1350" i="2" s="1" a="1"/>
  <c r="AT1350" i="2" s="1"/>
  <c r="I1350" i="2" s="1"/>
  <c r="U1361" i="2"/>
  <c r="AF1361" i="2" s="1"/>
  <c r="U1372" i="2"/>
  <c r="AF1372" i="2" s="1"/>
  <c r="U1384" i="2"/>
  <c r="AF1384" i="2" s="1"/>
  <c r="U1395" i="2"/>
  <c r="AF1395" i="2" s="1"/>
  <c r="U1405" i="2"/>
  <c r="AF1405" i="2" s="1"/>
  <c r="U1427" i="2"/>
  <c r="AF1427" i="2" s="1"/>
  <c r="U1438" i="2"/>
  <c r="U1468" i="2"/>
  <c r="AF1468" i="2" s="1"/>
  <c r="U1479" i="2"/>
  <c r="AF1479" i="2" s="1"/>
  <c r="U1489" i="2"/>
  <c r="V1489" i="2" s="1"/>
  <c r="U1501" i="2"/>
  <c r="U1512" i="2"/>
  <c r="AF1512" i="2" s="1"/>
  <c r="U1521" i="2"/>
  <c r="AF1521" i="2" s="1"/>
  <c r="U1531" i="2"/>
  <c r="AF1531" i="2" s="1"/>
  <c r="U1540" i="2"/>
  <c r="AF1540" i="2" s="1"/>
  <c r="U1552" i="2"/>
  <c r="W1552" i="2" s="1"/>
  <c r="U1560" i="2"/>
  <c r="U1569" i="2"/>
  <c r="AF1569" i="2" s="1"/>
  <c r="U1579" i="2"/>
  <c r="P11" i="3" a="1"/>
  <c r="P11" i="3" s="1"/>
  <c r="P14" i="5" a="1"/>
  <c r="P14" i="5" s="1"/>
  <c r="H28" i="5"/>
  <c r="U15" i="2"/>
  <c r="AF15" i="2" s="1"/>
  <c r="AG15" i="2" s="1"/>
  <c r="R15" i="2"/>
  <c r="P15" i="2"/>
  <c r="Q15" i="2"/>
  <c r="O15" i="2"/>
  <c r="N15" i="2"/>
  <c r="M15" i="2"/>
  <c r="L15" i="2"/>
  <c r="U679" i="2"/>
  <c r="AF679" i="2" s="1"/>
  <c r="U760" i="2"/>
  <c r="U832" i="2"/>
  <c r="AF832" i="2" s="1"/>
  <c r="U903" i="2"/>
  <c r="U985" i="2"/>
  <c r="U1026" i="2"/>
  <c r="AF1026" i="2" s="1"/>
  <c r="U1076" i="2"/>
  <c r="AF1076" i="2" s="1"/>
  <c r="U1152" i="2"/>
  <c r="AF1152" i="2" s="1"/>
  <c r="U1358" i="2"/>
  <c r="AF1358" i="2" s="1"/>
  <c r="U16" i="2"/>
  <c r="U64" i="2"/>
  <c r="X64" i="2" s="1"/>
  <c r="U19" i="2"/>
  <c r="U39" i="2"/>
  <c r="Q68" i="2"/>
  <c r="P68" i="2"/>
  <c r="N68" i="2"/>
  <c r="O68" i="2"/>
  <c r="M68" i="2"/>
  <c r="L68" i="2"/>
  <c r="R68" i="2"/>
  <c r="U119" i="2"/>
  <c r="U130" i="2"/>
  <c r="U140" i="2"/>
  <c r="R140" i="2"/>
  <c r="O140" i="2"/>
  <c r="Q140" i="2"/>
  <c r="N140" i="2"/>
  <c r="M140" i="2"/>
  <c r="L140" i="2"/>
  <c r="P140" i="2"/>
  <c r="U151" i="2"/>
  <c r="U193" i="2"/>
  <c r="AF193" i="2" s="1"/>
  <c r="P193" i="2"/>
  <c r="O193" i="2"/>
  <c r="N193" i="2"/>
  <c r="M193" i="2"/>
  <c r="L193" i="2"/>
  <c r="R193" i="2"/>
  <c r="Q193" i="2"/>
  <c r="U224" i="2"/>
  <c r="Z224" i="2" s="1"/>
  <c r="U234" i="2"/>
  <c r="U245" i="2"/>
  <c r="AF245" i="2" s="1"/>
  <c r="R245" i="2"/>
  <c r="P245" i="2"/>
  <c r="O245" i="2"/>
  <c r="N245" i="2"/>
  <c r="M245" i="2"/>
  <c r="L245" i="2"/>
  <c r="Q245" i="2"/>
  <c r="U263" i="2"/>
  <c r="U274" i="2"/>
  <c r="U284" i="2"/>
  <c r="U305" i="2"/>
  <c r="U315" i="2"/>
  <c r="U344" i="2"/>
  <c r="U355" i="2"/>
  <c r="AF355" i="2" s="1"/>
  <c r="R355" i="2"/>
  <c r="Q355" i="2"/>
  <c r="P355" i="2"/>
  <c r="O355" i="2"/>
  <c r="N355" i="2"/>
  <c r="M355" i="2"/>
  <c r="L355" i="2"/>
  <c r="U365" i="2"/>
  <c r="U395" i="2"/>
  <c r="AF395" i="2" s="1"/>
  <c r="R395" i="2"/>
  <c r="Q395" i="2"/>
  <c r="P395" i="2"/>
  <c r="O395" i="2"/>
  <c r="N395" i="2"/>
  <c r="M395" i="2"/>
  <c r="L395" i="2"/>
  <c r="U433" i="2"/>
  <c r="U442" i="2"/>
  <c r="O474" i="2"/>
  <c r="N474" i="2"/>
  <c r="M474" i="2"/>
  <c r="L474" i="2"/>
  <c r="R474" i="2"/>
  <c r="Q474" i="2"/>
  <c r="P474" i="2"/>
  <c r="U504" i="2"/>
  <c r="U513" i="2"/>
  <c r="U525" i="2"/>
  <c r="U545" i="2"/>
  <c r="U554" i="2"/>
  <c r="AF554" i="2" s="1"/>
  <c r="L554" i="2"/>
  <c r="R554" i="2"/>
  <c r="Q554" i="2"/>
  <c r="P554" i="2"/>
  <c r="O554" i="2"/>
  <c r="N554" i="2"/>
  <c r="M554" i="2"/>
  <c r="U564" i="2"/>
  <c r="U573" i="2"/>
  <c r="Q632" i="2"/>
  <c r="P632" i="2"/>
  <c r="O632" i="2"/>
  <c r="N632" i="2"/>
  <c r="M632" i="2"/>
  <c r="L632" i="2"/>
  <c r="R632" i="2"/>
  <c r="U674" i="2"/>
  <c r="AF674" i="2" s="1"/>
  <c r="U683" i="2"/>
  <c r="AF683" i="2" s="1"/>
  <c r="U692" i="2"/>
  <c r="U702" i="2"/>
  <c r="AF702" i="2" s="1"/>
  <c r="U721" i="2"/>
  <c r="AF721" i="2" s="1"/>
  <c r="U732" i="2"/>
  <c r="AF732" i="2" s="1"/>
  <c r="U743" i="2"/>
  <c r="U773" i="2"/>
  <c r="AF773" i="2" s="1"/>
  <c r="U783" i="2"/>
  <c r="AF783" i="2" s="1"/>
  <c r="U794" i="2"/>
  <c r="U806" i="2"/>
  <c r="U816" i="2"/>
  <c r="U826" i="2"/>
  <c r="U837" i="2"/>
  <c r="AF837" i="2" s="1"/>
  <c r="U846" i="2"/>
  <c r="U855" i="2"/>
  <c r="U865" i="2"/>
  <c r="U874" i="2"/>
  <c r="AF874" i="2" s="1"/>
  <c r="U886" i="2"/>
  <c r="U896" i="2"/>
  <c r="U908" i="2"/>
  <c r="AF908" i="2" s="1"/>
  <c r="AG908" i="2" s="1"/>
  <c r="U937" i="2"/>
  <c r="U947" i="2"/>
  <c r="AF947" i="2" s="1"/>
  <c r="U957" i="2"/>
  <c r="AF957" i="2" s="1"/>
  <c r="U968" i="2"/>
  <c r="AF968" i="2" s="1"/>
  <c r="U979" i="2"/>
  <c r="AF979" i="2" s="1"/>
  <c r="U989" i="2"/>
  <c r="AF989" i="2" s="1"/>
  <c r="U998" i="2"/>
  <c r="U1010" i="2"/>
  <c r="U1020" i="2"/>
  <c r="AF1020" i="2" s="1"/>
  <c r="U1041" i="2"/>
  <c r="AF1041" i="2" s="1"/>
  <c r="U1050" i="2"/>
  <c r="U1059" i="2"/>
  <c r="AF1059" i="2" s="1"/>
  <c r="U1071" i="2"/>
  <c r="AF1071" i="2" s="1"/>
  <c r="U1081" i="2"/>
  <c r="U1093" i="2"/>
  <c r="AF1093" i="2" s="1"/>
  <c r="U1103" i="2"/>
  <c r="W1103" i="2" s="1"/>
  <c r="U1124" i="2"/>
  <c r="U1135" i="2"/>
  <c r="AF1135" i="2" s="1"/>
  <c r="U1146" i="2"/>
  <c r="AF1146" i="2" s="1"/>
  <c r="U1157" i="2"/>
  <c r="U1167" i="2"/>
  <c r="AF1167" i="2" s="1"/>
  <c r="U1177" i="2"/>
  <c r="AF1177" i="2" s="1"/>
  <c r="U1188" i="2"/>
  <c r="AF1188" i="2" s="1"/>
  <c r="U1199" i="2"/>
  <c r="AF1199" i="2" s="1"/>
  <c r="U1211" i="2"/>
  <c r="U1234" i="2"/>
  <c r="AF1234" i="2" s="1"/>
  <c r="U1245" i="2"/>
  <c r="U1255" i="2"/>
  <c r="U1265" i="2"/>
  <c r="AF1265" i="2" s="1"/>
  <c r="U1275" i="2"/>
  <c r="AF1275" i="2" s="1"/>
  <c r="U1285" i="2"/>
  <c r="U1297" i="2"/>
  <c r="U1308" i="2"/>
  <c r="U1318" i="2"/>
  <c r="AF1318" i="2" s="1"/>
  <c r="U1329" i="2"/>
  <c r="W1329" i="2" s="1"/>
  <c r="U1340" i="2"/>
  <c r="AF1340" i="2" s="1"/>
  <c r="U1351" i="2"/>
  <c r="AF1351" i="2" s="1"/>
  <c r="U1373" i="2"/>
  <c r="AF1373" i="2" s="1"/>
  <c r="U1385" i="2"/>
  <c r="AF1385" i="2" s="1"/>
  <c r="U1396" i="2"/>
  <c r="U1406" i="2"/>
  <c r="AF1406" i="2" s="1"/>
  <c r="U1428" i="2"/>
  <c r="AF1428" i="2" s="1"/>
  <c r="U1439" i="2"/>
  <c r="U1448" i="2"/>
  <c r="V1448" i="2" s="1"/>
  <c r="AN1448" i="2" s="1"/>
  <c r="AO1448" i="2" s="1" a="1"/>
  <c r="AO1448" i="2" s="1"/>
  <c r="U1459" i="2"/>
  <c r="AF1459" i="2" s="1"/>
  <c r="U1469" i="2"/>
  <c r="AF1469" i="2" s="1"/>
  <c r="U1490" i="2"/>
  <c r="U1502" i="2"/>
  <c r="W1502" i="2" s="1"/>
  <c r="AX1502" i="2" s="1" a="1"/>
  <c r="AX1502" i="2" s="1"/>
  <c r="U1513" i="2"/>
  <c r="U1522" i="2"/>
  <c r="X1522" i="2" s="1"/>
  <c r="U1541" i="2"/>
  <c r="U1553" i="2"/>
  <c r="AF1553" i="2" s="1"/>
  <c r="U1561" i="2"/>
  <c r="W1561" i="2" s="1"/>
  <c r="U1580" i="2"/>
  <c r="AF1580" i="2" s="1"/>
  <c r="Q14" i="5" a="1"/>
  <c r="Q14" i="5" s="1"/>
  <c r="U63" i="2"/>
  <c r="U209" i="2"/>
  <c r="U480" i="2"/>
  <c r="Q561" i="2"/>
  <c r="P561" i="2"/>
  <c r="O561" i="2"/>
  <c r="N561" i="2"/>
  <c r="M561" i="2"/>
  <c r="L561" i="2"/>
  <c r="R561" i="2"/>
  <c r="U628" i="2"/>
  <c r="U717" i="2"/>
  <c r="AF717" i="2" s="1"/>
  <c r="U1131" i="2"/>
  <c r="U120" i="2"/>
  <c r="U182" i="2"/>
  <c r="U235" i="2"/>
  <c r="W235" i="2" s="1"/>
  <c r="U246" i="2"/>
  <c r="U275" i="2"/>
  <c r="Z275" i="2" s="1"/>
  <c r="U285" i="2"/>
  <c r="U306" i="2"/>
  <c r="V306" i="2" s="1"/>
  <c r="U326" i="2"/>
  <c r="R345" i="2"/>
  <c r="Q345" i="2"/>
  <c r="P345" i="2"/>
  <c r="O345" i="2"/>
  <c r="N345" i="2"/>
  <c r="M345" i="2"/>
  <c r="L345" i="2"/>
  <c r="U356" i="2"/>
  <c r="U376" i="2"/>
  <c r="U386" i="2"/>
  <c r="U415" i="2"/>
  <c r="U424" i="2"/>
  <c r="U434" i="2"/>
  <c r="U443" i="2"/>
  <c r="U454" i="2"/>
  <c r="U464" i="2"/>
  <c r="U485" i="2"/>
  <c r="U495" i="2"/>
  <c r="U505" i="2"/>
  <c r="U514" i="2"/>
  <c r="R536" i="2"/>
  <c r="Q536" i="2"/>
  <c r="P536" i="2"/>
  <c r="O536" i="2"/>
  <c r="N536" i="2"/>
  <c r="M536" i="2"/>
  <c r="L536" i="2"/>
  <c r="U574" i="2"/>
  <c r="U584" i="2"/>
  <c r="U603" i="2"/>
  <c r="U633" i="2"/>
  <c r="U643" i="2"/>
  <c r="R663" i="2"/>
  <c r="Q663" i="2"/>
  <c r="P663" i="2"/>
  <c r="O663" i="2"/>
  <c r="N663" i="2"/>
  <c r="M663" i="2"/>
  <c r="L663" i="2"/>
  <c r="U693" i="2"/>
  <c r="AF693" i="2" s="1"/>
  <c r="U703" i="2"/>
  <c r="AF703" i="2" s="1"/>
  <c r="U712" i="2"/>
  <c r="AF712" i="2" s="1"/>
  <c r="U733" i="2"/>
  <c r="AF733" i="2" s="1"/>
  <c r="U754" i="2"/>
  <c r="AF754" i="2" s="1"/>
  <c r="U764" i="2"/>
  <c r="U774" i="2"/>
  <c r="AF774" i="2" s="1"/>
  <c r="U784" i="2"/>
  <c r="AF784" i="2" s="1"/>
  <c r="U795" i="2"/>
  <c r="AF795" i="2" s="1"/>
  <c r="U807" i="2"/>
  <c r="U817" i="2"/>
  <c r="U827" i="2"/>
  <c r="W827" i="2" s="1"/>
  <c r="AC827" i="2" s="1"/>
  <c r="U838" i="2"/>
  <c r="AF838" i="2" s="1"/>
  <c r="U847" i="2"/>
  <c r="U856" i="2"/>
  <c r="U866" i="2"/>
  <c r="U887" i="2"/>
  <c r="AF887" i="2" s="1"/>
  <c r="AG887" i="2" s="1"/>
  <c r="U897" i="2"/>
  <c r="Z897" i="2" s="1"/>
  <c r="AA897" i="2" s="1" a="1"/>
  <c r="AA897" i="2" s="1"/>
  <c r="U909" i="2"/>
  <c r="U918" i="2"/>
  <c r="Z918" i="2" s="1"/>
  <c r="AA918" i="2" s="1" a="1"/>
  <c r="AA918" i="2" s="1"/>
  <c r="U927" i="2"/>
  <c r="U938" i="2"/>
  <c r="AF938" i="2" s="1"/>
  <c r="U958" i="2"/>
  <c r="U980" i="2"/>
  <c r="AF980" i="2" s="1"/>
  <c r="U999" i="2"/>
  <c r="AF999" i="2" s="1"/>
  <c r="U1011" i="2"/>
  <c r="AF1011" i="2" s="1"/>
  <c r="U1021" i="2"/>
  <c r="U1031" i="2"/>
  <c r="U1042" i="2"/>
  <c r="AF1042" i="2" s="1"/>
  <c r="U1051" i="2"/>
  <c r="AF1051" i="2" s="1"/>
  <c r="U1060" i="2"/>
  <c r="AF1060" i="2" s="1"/>
  <c r="U1082" i="2"/>
  <c r="V1082" i="2" s="1"/>
  <c r="AR1082" i="2" s="1" a="1"/>
  <c r="AR1082" i="2" s="1"/>
  <c r="U1094" i="2"/>
  <c r="U1104" i="2"/>
  <c r="AF1104" i="2" s="1"/>
  <c r="U1115" i="2"/>
  <c r="U1125" i="2"/>
  <c r="AF1125" i="2" s="1"/>
  <c r="U1136" i="2"/>
  <c r="AF1136" i="2" s="1"/>
  <c r="U1147" i="2"/>
  <c r="AF1147" i="2" s="1"/>
  <c r="U1158" i="2"/>
  <c r="U1178" i="2"/>
  <c r="AF1178" i="2" s="1"/>
  <c r="U1189" i="2"/>
  <c r="AF1189" i="2" s="1"/>
  <c r="U1200" i="2"/>
  <c r="AF1200" i="2" s="1"/>
  <c r="U1212" i="2"/>
  <c r="AF1212" i="2" s="1"/>
  <c r="U1224" i="2"/>
  <c r="U1246" i="2"/>
  <c r="U1256" i="2"/>
  <c r="AF1256" i="2" s="1"/>
  <c r="U1266" i="2"/>
  <c r="AF1266" i="2" s="1"/>
  <c r="U1276" i="2"/>
  <c r="X1276" i="2" s="1"/>
  <c r="U1286" i="2"/>
  <c r="AF1286" i="2" s="1"/>
  <c r="U1298" i="2"/>
  <c r="Z1298" i="2" s="1"/>
  <c r="AA1298" i="2" s="1" a="1"/>
  <c r="AA1298" i="2" s="1"/>
  <c r="U1309" i="2"/>
  <c r="AF1309" i="2" s="1"/>
  <c r="U1319" i="2"/>
  <c r="AF1319" i="2" s="1"/>
  <c r="U1330" i="2"/>
  <c r="AF1330" i="2" s="1"/>
  <c r="U1341" i="2"/>
  <c r="W1341" i="2" s="1"/>
  <c r="U1352" i="2"/>
  <c r="AF1352" i="2" s="1"/>
  <c r="U1362" i="2"/>
  <c r="U1374" i="2"/>
  <c r="U1397" i="2"/>
  <c r="AF1397" i="2" s="1"/>
  <c r="U1407" i="2"/>
  <c r="AF1407" i="2" s="1"/>
  <c r="U1429" i="2"/>
  <c r="AF1429" i="2" s="1"/>
  <c r="U1440" i="2"/>
  <c r="AF1440" i="2" s="1"/>
  <c r="U1449" i="2"/>
  <c r="AF1449" i="2" s="1"/>
  <c r="U1470" i="2"/>
  <c r="AF1470" i="2" s="1"/>
  <c r="U1480" i="2"/>
  <c r="AF1480" i="2" s="1"/>
  <c r="U1491" i="2"/>
  <c r="AF1491" i="2" s="1"/>
  <c r="U1503" i="2"/>
  <c r="AF1503" i="2" s="1"/>
  <c r="U1514" i="2"/>
  <c r="U1523" i="2"/>
  <c r="AF1523" i="2" s="1"/>
  <c r="U1532" i="2"/>
  <c r="U1542" i="2"/>
  <c r="V1542" i="2" s="1"/>
  <c r="U1554" i="2"/>
  <c r="U1562" i="2"/>
  <c r="AF1562" i="2" s="1"/>
  <c r="U1570" i="2"/>
  <c r="AF1570" i="2" s="1"/>
  <c r="U1581" i="2"/>
  <c r="AF1581" i="2" s="1"/>
  <c r="K19" i="5"/>
  <c r="N24" i="5"/>
  <c r="O24" i="5" s="1" a="1"/>
  <c r="O24" i="5" s="1"/>
  <c r="K28" i="5"/>
  <c r="U53" i="2"/>
  <c r="Z53" i="2" s="1"/>
  <c r="AA53" i="2" s="1" a="1"/>
  <c r="AA53" i="2" s="1"/>
  <c r="N53" i="2"/>
  <c r="M53" i="2"/>
  <c r="R53" i="2"/>
  <c r="L53" i="2"/>
  <c r="Q53" i="2"/>
  <c r="P53" i="2"/>
  <c r="O53" i="2"/>
  <c r="U311" i="2"/>
  <c r="W311" i="2" s="1"/>
  <c r="AC311" i="2" s="1"/>
  <c r="U648" i="2"/>
  <c r="U769" i="2"/>
  <c r="U1142" i="2"/>
  <c r="AF1142" i="2" s="1"/>
  <c r="U40" i="2"/>
  <c r="U57" i="2"/>
  <c r="U89" i="2"/>
  <c r="AF89" i="2" s="1"/>
  <c r="Q89" i="2"/>
  <c r="P89" i="2"/>
  <c r="O89" i="2"/>
  <c r="N89" i="2"/>
  <c r="M89" i="2"/>
  <c r="L89" i="2"/>
  <c r="R89" i="2"/>
  <c r="U111" i="2"/>
  <c r="U131" i="2"/>
  <c r="U152" i="2"/>
  <c r="W152" i="2" s="1"/>
  <c r="AC152" i="2" s="1"/>
  <c r="N205" i="2"/>
  <c r="M205" i="2"/>
  <c r="L205" i="2"/>
  <c r="R205" i="2"/>
  <c r="Q205" i="2"/>
  <c r="P205" i="2"/>
  <c r="O205" i="2"/>
  <c r="U225" i="2"/>
  <c r="U254" i="2"/>
  <c r="U21" i="2"/>
  <c r="U50" i="2"/>
  <c r="U58" i="2"/>
  <c r="U70" i="2"/>
  <c r="U142" i="2"/>
  <c r="U153" i="2"/>
  <c r="AF153" i="2" s="1"/>
  <c r="Q153" i="2"/>
  <c r="P153" i="2"/>
  <c r="O153" i="2"/>
  <c r="M153" i="2"/>
  <c r="L153" i="2"/>
  <c r="R153" i="2"/>
  <c r="N153" i="2"/>
  <c r="O163" i="2"/>
  <c r="M163" i="2"/>
  <c r="N163" i="2"/>
  <c r="L163" i="2"/>
  <c r="R163" i="2"/>
  <c r="Q163" i="2"/>
  <c r="P163" i="2"/>
  <c r="U173" i="2"/>
  <c r="U183" i="2"/>
  <c r="U195" i="2"/>
  <c r="Z195" i="2" s="1"/>
  <c r="U215" i="2"/>
  <c r="U236" i="2"/>
  <c r="U265" i="2"/>
  <c r="U276" i="2"/>
  <c r="X276" i="2" s="1"/>
  <c r="U296" i="2"/>
  <c r="U327" i="2"/>
  <c r="U357" i="2"/>
  <c r="U367" i="2"/>
  <c r="U406" i="2"/>
  <c r="U416" i="2"/>
  <c r="AF416" i="2" s="1"/>
  <c r="R416" i="2"/>
  <c r="Q416" i="2"/>
  <c r="P416" i="2"/>
  <c r="O416" i="2"/>
  <c r="N416" i="2"/>
  <c r="M416" i="2"/>
  <c r="L416" i="2"/>
  <c r="U425" i="2"/>
  <c r="R444" i="2"/>
  <c r="Q444" i="2"/>
  <c r="P444" i="2"/>
  <c r="O444" i="2"/>
  <c r="N444" i="2"/>
  <c r="M444" i="2"/>
  <c r="L444" i="2"/>
  <c r="R465" i="2"/>
  <c r="Q465" i="2"/>
  <c r="P465" i="2"/>
  <c r="O465" i="2"/>
  <c r="N465" i="2"/>
  <c r="M465" i="2"/>
  <c r="L465" i="2"/>
  <c r="U506" i="2"/>
  <c r="U515" i="2"/>
  <c r="U526" i="2"/>
  <c r="W526" i="2" s="1"/>
  <c r="U547" i="2"/>
  <c r="X547" i="2" s="1"/>
  <c r="U556" i="2"/>
  <c r="O575" i="2"/>
  <c r="N575" i="2"/>
  <c r="M575" i="2"/>
  <c r="L575" i="2"/>
  <c r="R575" i="2"/>
  <c r="Q575" i="2"/>
  <c r="P575" i="2"/>
  <c r="U593" i="2"/>
  <c r="U604" i="2"/>
  <c r="Z604" i="2" s="1"/>
  <c r="U613" i="2"/>
  <c r="U624" i="2"/>
  <c r="U654" i="2"/>
  <c r="U664" i="2"/>
  <c r="AF664" i="2" s="1"/>
  <c r="U675" i="2"/>
  <c r="AF675" i="2" s="1"/>
  <c r="U685" i="2"/>
  <c r="U694" i="2"/>
  <c r="U713" i="2"/>
  <c r="AF713" i="2" s="1"/>
  <c r="U723" i="2"/>
  <c r="U734" i="2"/>
  <c r="W734" i="2" s="1"/>
  <c r="U745" i="2"/>
  <c r="U755" i="2"/>
  <c r="AF755" i="2" s="1"/>
  <c r="U765" i="2"/>
  <c r="AF765" i="2" s="1"/>
  <c r="U775" i="2"/>
  <c r="V775" i="2" s="1"/>
  <c r="U785" i="2"/>
  <c r="AF785" i="2" s="1"/>
  <c r="U796" i="2"/>
  <c r="AF796" i="2" s="1"/>
  <c r="U808" i="2"/>
  <c r="AF808" i="2" s="1"/>
  <c r="U818" i="2"/>
  <c r="Z818" i="2" s="1"/>
  <c r="AA818" i="2" s="1" a="1"/>
  <c r="AA818" i="2" s="1"/>
  <c r="U828" i="2"/>
  <c r="U839" i="2"/>
  <c r="AF839" i="2" s="1"/>
  <c r="U848" i="2"/>
  <c r="AF848" i="2" s="1"/>
  <c r="U857" i="2"/>
  <c r="U876" i="2"/>
  <c r="U888" i="2"/>
  <c r="Z888" i="2" s="1"/>
  <c r="AA888" i="2" s="1" a="1"/>
  <c r="AA888" i="2" s="1"/>
  <c r="U898" i="2"/>
  <c r="AF898" i="2" s="1"/>
  <c r="U939" i="2"/>
  <c r="Z939" i="2" s="1"/>
  <c r="AA939" i="2" s="1" a="1"/>
  <c r="AA939" i="2" s="1"/>
  <c r="U959" i="2"/>
  <c r="AF959" i="2" s="1"/>
  <c r="U969" i="2"/>
  <c r="U981" i="2"/>
  <c r="AF981" i="2" s="1"/>
  <c r="U990" i="2"/>
  <c r="AF990" i="2" s="1"/>
  <c r="U1000" i="2"/>
  <c r="U1012" i="2"/>
  <c r="W1012" i="2" s="1"/>
  <c r="U1022" i="2"/>
  <c r="U1032" i="2"/>
  <c r="AF1032" i="2" s="1"/>
  <c r="U1061" i="2"/>
  <c r="AF1061" i="2" s="1"/>
  <c r="U1072" i="2"/>
  <c r="AF1072" i="2" s="1"/>
  <c r="U1083" i="2"/>
  <c r="X1083" i="2" s="1"/>
  <c r="U1116" i="2"/>
  <c r="AF1116" i="2" s="1"/>
  <c r="U1126" i="2"/>
  <c r="AF1126" i="2" s="1"/>
  <c r="U1137" i="2"/>
  <c r="AF1137" i="2" s="1"/>
  <c r="U1148" i="2"/>
  <c r="AF1148" i="2" s="1"/>
  <c r="U1168" i="2"/>
  <c r="U1179" i="2"/>
  <c r="AF1179" i="2" s="1"/>
  <c r="U1190" i="2"/>
  <c r="AF1190" i="2" s="1"/>
  <c r="U1201" i="2"/>
  <c r="AF1201" i="2" s="1"/>
  <c r="U1213" i="2"/>
  <c r="AF1213" i="2" s="1"/>
  <c r="U1225" i="2"/>
  <c r="AF1225" i="2" s="1"/>
  <c r="U1257" i="2"/>
  <c r="AF1257" i="2" s="1"/>
  <c r="U1267" i="2"/>
  <c r="U1277" i="2"/>
  <c r="AF1277" i="2" s="1"/>
  <c r="U1287" i="2"/>
  <c r="U1299" i="2"/>
  <c r="U1310" i="2"/>
  <c r="AF1310" i="2" s="1"/>
  <c r="U1320" i="2"/>
  <c r="X1320" i="2" s="1"/>
  <c r="U1342" i="2"/>
  <c r="U1353" i="2"/>
  <c r="W1353" i="2" s="1"/>
  <c r="U1363" i="2"/>
  <c r="AF1363" i="2" s="1"/>
  <c r="U1375" i="2"/>
  <c r="AF1375" i="2" s="1"/>
  <c r="U1387" i="2"/>
  <c r="AF1387" i="2" s="1"/>
  <c r="U1398" i="2"/>
  <c r="AF1398" i="2" s="1"/>
  <c r="U1408" i="2"/>
  <c r="AF1408" i="2" s="1"/>
  <c r="U1419" i="2"/>
  <c r="AF1419" i="2" s="1"/>
  <c r="U1430" i="2"/>
  <c r="AF1430" i="2" s="1"/>
  <c r="U1441" i="2"/>
  <c r="U1450" i="2"/>
  <c r="AF1450" i="2" s="1"/>
  <c r="U1460" i="2"/>
  <c r="U1471" i="2"/>
  <c r="AF1471" i="2" s="1"/>
  <c r="U1481" i="2"/>
  <c r="W1481" i="2" s="1"/>
  <c r="U1492" i="2"/>
  <c r="U1504" i="2"/>
  <c r="AF1504" i="2" s="1"/>
  <c r="AG1504" i="2" s="1"/>
  <c r="U1515" i="2"/>
  <c r="AF1515" i="2" s="1"/>
  <c r="U1524" i="2"/>
  <c r="AF1524" i="2" s="1"/>
  <c r="U1543" i="2"/>
  <c r="AF1543" i="2" s="1"/>
  <c r="U1563" i="2"/>
  <c r="U1571" i="2"/>
  <c r="AF1571" i="2" s="1"/>
  <c r="U1582" i="2"/>
  <c r="G11" i="4"/>
  <c r="N15" i="5"/>
  <c r="O15" i="5" s="1" a="1"/>
  <c r="O15" i="5" s="1"/>
  <c r="L28" i="5" a="1"/>
  <c r="L28" i="5" s="1"/>
  <c r="U115" i="2"/>
  <c r="U460" i="2"/>
  <c r="AF460" i="2" s="1"/>
  <c r="Q460" i="2"/>
  <c r="P460" i="2"/>
  <c r="O460" i="2"/>
  <c r="N460" i="2"/>
  <c r="M460" i="2"/>
  <c r="L460" i="2"/>
  <c r="R460" i="2"/>
  <c r="U579" i="2"/>
  <c r="V579" i="2" s="1"/>
  <c r="U659" i="2"/>
  <c r="U728" i="2"/>
  <c r="U812" i="2"/>
  <c r="AF812" i="2" s="1"/>
  <c r="U913" i="2"/>
  <c r="U20" i="2"/>
  <c r="AF20" i="2" s="1"/>
  <c r="M20" i="2"/>
  <c r="L20" i="2"/>
  <c r="R20" i="2"/>
  <c r="Q20" i="2"/>
  <c r="P20" i="2"/>
  <c r="O20" i="2"/>
  <c r="N20" i="2"/>
  <c r="U11" i="2"/>
  <c r="U22" i="2"/>
  <c r="U31" i="2"/>
  <c r="U59" i="2"/>
  <c r="P59" i="2"/>
  <c r="R59" i="2"/>
  <c r="O59" i="2"/>
  <c r="N59" i="2"/>
  <c r="M59" i="2"/>
  <c r="L59" i="2"/>
  <c r="Q59" i="2"/>
  <c r="U81" i="2"/>
  <c r="U91" i="2"/>
  <c r="U101" i="2"/>
  <c r="AF101" i="2" s="1"/>
  <c r="R101" i="2"/>
  <c r="Q101" i="2"/>
  <c r="N101" i="2"/>
  <c r="M101" i="2"/>
  <c r="L101" i="2"/>
  <c r="P101" i="2"/>
  <c r="O101" i="2"/>
  <c r="U154" i="2"/>
  <c r="U164" i="2"/>
  <c r="U184" i="2"/>
  <c r="U196" i="2"/>
  <c r="U206" i="2"/>
  <c r="U247" i="2"/>
  <c r="U277" i="2"/>
  <c r="P287" i="2"/>
  <c r="R287" i="2"/>
  <c r="Q287" i="2"/>
  <c r="O287" i="2"/>
  <c r="N287" i="2"/>
  <c r="M287" i="2"/>
  <c r="L287" i="2"/>
  <c r="Q297" i="2"/>
  <c r="P297" i="2"/>
  <c r="O297" i="2"/>
  <c r="M297" i="2"/>
  <c r="L297" i="2"/>
  <c r="N297" i="2"/>
  <c r="R297" i="2"/>
  <c r="U346" i="2"/>
  <c r="V346" i="2" s="1"/>
  <c r="U368" i="2"/>
  <c r="AF368" i="2" s="1"/>
  <c r="Q368" i="2"/>
  <c r="P368" i="2"/>
  <c r="O368" i="2"/>
  <c r="N368" i="2"/>
  <c r="M368" i="2"/>
  <c r="L368" i="2"/>
  <c r="R368" i="2"/>
  <c r="U377" i="2"/>
  <c r="U388" i="2"/>
  <c r="AF388" i="2" s="1"/>
  <c r="O388" i="2"/>
  <c r="N388" i="2"/>
  <c r="M388" i="2"/>
  <c r="L388" i="2"/>
  <c r="R388" i="2"/>
  <c r="Q388" i="2"/>
  <c r="P388" i="2"/>
  <c r="U398" i="2"/>
  <c r="U417" i="2"/>
  <c r="U445" i="2"/>
  <c r="U456" i="2"/>
  <c r="U466" i="2"/>
  <c r="U487" i="2"/>
  <c r="U496" i="2"/>
  <c r="U507" i="2"/>
  <c r="U516" i="2"/>
  <c r="Z516" i="2" s="1"/>
  <c r="U537" i="2"/>
  <c r="U566" i="2"/>
  <c r="U585" i="2"/>
  <c r="U594" i="2"/>
  <c r="U625" i="2"/>
  <c r="AF625" i="2" s="1"/>
  <c r="N625" i="2"/>
  <c r="M625" i="2"/>
  <c r="L625" i="2"/>
  <c r="R625" i="2"/>
  <c r="Q625" i="2"/>
  <c r="P625" i="2"/>
  <c r="O625" i="2"/>
  <c r="M655" i="2"/>
  <c r="L655" i="2"/>
  <c r="R655" i="2"/>
  <c r="Q655" i="2"/>
  <c r="P655" i="2"/>
  <c r="O655" i="2"/>
  <c r="N655" i="2"/>
  <c r="U665" i="2"/>
  <c r="AF665" i="2" s="1"/>
  <c r="U676" i="2"/>
  <c r="AF676" i="2" s="1"/>
  <c r="U695" i="2"/>
  <c r="AF695" i="2" s="1"/>
  <c r="U704" i="2"/>
  <c r="U714" i="2"/>
  <c r="AF714" i="2" s="1"/>
  <c r="U724" i="2"/>
  <c r="U735" i="2"/>
  <c r="U746" i="2"/>
  <c r="AF746" i="2" s="1"/>
  <c r="U756" i="2"/>
  <c r="AF756" i="2" s="1"/>
  <c r="U766" i="2"/>
  <c r="X766" i="2" s="1"/>
  <c r="U776" i="2"/>
  <c r="AF776" i="2" s="1"/>
  <c r="U786" i="2"/>
  <c r="AF786" i="2" s="1"/>
  <c r="U797" i="2"/>
  <c r="X797" i="2" s="1"/>
  <c r="U809" i="2"/>
  <c r="AF809" i="2" s="1"/>
  <c r="U819" i="2"/>
  <c r="AF819" i="2" s="1"/>
  <c r="U829" i="2"/>
  <c r="AF829" i="2" s="1"/>
  <c r="U858" i="2"/>
  <c r="U867" i="2"/>
  <c r="U877" i="2"/>
  <c r="AF877" i="2" s="1"/>
  <c r="U889" i="2"/>
  <c r="AF889" i="2" s="1"/>
  <c r="U899" i="2"/>
  <c r="U910" i="2"/>
  <c r="AF910" i="2" s="1"/>
  <c r="U919" i="2"/>
  <c r="AF919" i="2" s="1"/>
  <c r="U928" i="2"/>
  <c r="AF928" i="2" s="1"/>
  <c r="U940" i="2"/>
  <c r="U949" i="2"/>
  <c r="U960" i="2"/>
  <c r="AF960" i="2" s="1"/>
  <c r="U970" i="2"/>
  <c r="AF970" i="2" s="1"/>
  <c r="U1001" i="2"/>
  <c r="AF1001" i="2" s="1"/>
  <c r="U1013" i="2"/>
  <c r="U1033" i="2"/>
  <c r="U1043" i="2"/>
  <c r="AF1043" i="2" s="1"/>
  <c r="U1052" i="2"/>
  <c r="U1062" i="2"/>
  <c r="AF1062" i="2" s="1"/>
  <c r="U1073" i="2"/>
  <c r="U1084" i="2"/>
  <c r="U1095" i="2"/>
  <c r="AF1095" i="2" s="1"/>
  <c r="U1106" i="2"/>
  <c r="U1117" i="2"/>
  <c r="AF1117" i="2" s="1"/>
  <c r="U1127" i="2"/>
  <c r="Z1127" i="2" s="1"/>
  <c r="AA1127" i="2" s="1" a="1"/>
  <c r="AA1127" i="2" s="1"/>
  <c r="U1138" i="2"/>
  <c r="AF1138" i="2" s="1"/>
  <c r="U1149" i="2"/>
  <c r="U1180" i="2"/>
  <c r="AF1180" i="2" s="1"/>
  <c r="U1191" i="2"/>
  <c r="AF1191" i="2" s="1"/>
  <c r="U1202" i="2"/>
  <c r="U1214" i="2"/>
  <c r="AF1214" i="2" s="1"/>
  <c r="U1236" i="2"/>
  <c r="Z1236" i="2" s="1"/>
  <c r="AA1236" i="2" s="1" a="1"/>
  <c r="AA1236" i="2" s="1"/>
  <c r="U1258" i="2"/>
  <c r="U1268" i="2"/>
  <c r="AF1268" i="2" s="1"/>
  <c r="U1288" i="2"/>
  <c r="X1288" i="2" s="1"/>
  <c r="U1300" i="2"/>
  <c r="X1300" i="2" s="1"/>
  <c r="U1331" i="2"/>
  <c r="AF1331" i="2" s="1"/>
  <c r="U1343" i="2"/>
  <c r="AF1343" i="2" s="1"/>
  <c r="U1354" i="2"/>
  <c r="AF1354" i="2" s="1"/>
  <c r="U1364" i="2"/>
  <c r="AF1364" i="2" s="1"/>
  <c r="U1376" i="2"/>
  <c r="AF1376" i="2" s="1"/>
  <c r="U1399" i="2"/>
  <c r="W1399" i="2" s="1"/>
  <c r="U1409" i="2"/>
  <c r="AF1409" i="2" s="1"/>
  <c r="U1420" i="2"/>
  <c r="AF1420" i="2" s="1"/>
  <c r="U1431" i="2"/>
  <c r="AF1431" i="2" s="1"/>
  <c r="U1451" i="2"/>
  <c r="AF1451" i="2" s="1"/>
  <c r="U1461" i="2"/>
  <c r="AF1461" i="2" s="1"/>
  <c r="U1472" i="2"/>
  <c r="AF1472" i="2" s="1"/>
  <c r="U1493" i="2"/>
  <c r="X1493" i="2" s="1"/>
  <c r="U1516" i="2"/>
  <c r="AF1516" i="2" s="1"/>
  <c r="U1525" i="2"/>
  <c r="U1533" i="2"/>
  <c r="AF1533" i="2" s="1"/>
  <c r="U1544" i="2"/>
  <c r="V1544" i="2" s="1"/>
  <c r="AV1544" i="2" s="1" a="1"/>
  <c r="AV1544" i="2" s="1"/>
  <c r="U1555" i="2"/>
  <c r="U1572" i="2"/>
  <c r="AF1572" i="2" s="1"/>
  <c r="U1583" i="2"/>
  <c r="AF1583" i="2" s="1"/>
  <c r="U35" i="2"/>
  <c r="U51" i="2"/>
  <c r="U72" i="2"/>
  <c r="U92" i="2"/>
  <c r="U113" i="2"/>
  <c r="U165" i="2"/>
  <c r="U197" i="2"/>
  <c r="U227" i="2"/>
  <c r="U256" i="2"/>
  <c r="U288" i="2"/>
  <c r="U347" i="2"/>
  <c r="U359" i="2"/>
  <c r="U378" i="2"/>
  <c r="U389" i="2"/>
  <c r="U426" i="2"/>
  <c r="X426" i="2" s="1"/>
  <c r="U436" i="2"/>
  <c r="U446" i="2"/>
  <c r="U457" i="2"/>
  <c r="U508" i="2"/>
  <c r="AF508" i="2" s="1"/>
  <c r="R508" i="2"/>
  <c r="Q508" i="2"/>
  <c r="P508" i="2"/>
  <c r="O508" i="2"/>
  <c r="N508" i="2"/>
  <c r="M508" i="2"/>
  <c r="L508" i="2"/>
  <c r="U517" i="2"/>
  <c r="P527" i="2"/>
  <c r="O527" i="2"/>
  <c r="N527" i="2"/>
  <c r="M527" i="2"/>
  <c r="L527" i="2"/>
  <c r="R527" i="2"/>
  <c r="Q527" i="2"/>
  <c r="U538" i="2"/>
  <c r="U548" i="2"/>
  <c r="W548" i="2" s="1"/>
  <c r="U558" i="2"/>
  <c r="U577" i="2"/>
  <c r="U586" i="2"/>
  <c r="U614" i="2"/>
  <c r="U626" i="2"/>
  <c r="AF626" i="2" s="1"/>
  <c r="R626" i="2"/>
  <c r="Q626" i="2"/>
  <c r="P626" i="2"/>
  <c r="O626" i="2"/>
  <c r="N626" i="2"/>
  <c r="M626" i="2"/>
  <c r="L626" i="2"/>
  <c r="U635" i="2"/>
  <c r="U656" i="2"/>
  <c r="W656" i="2" s="1"/>
  <c r="U666" i="2"/>
  <c r="AF666" i="2" s="1"/>
  <c r="U677" i="2"/>
  <c r="AF677" i="2" s="1"/>
  <c r="U686" i="2"/>
  <c r="U696" i="2"/>
  <c r="AF696" i="2" s="1"/>
  <c r="U705" i="2"/>
  <c r="AF705" i="2" s="1"/>
  <c r="U715" i="2"/>
  <c r="AF715" i="2" s="1"/>
  <c r="U736" i="2"/>
  <c r="AF736" i="2" s="1"/>
  <c r="U747" i="2"/>
  <c r="AF747" i="2" s="1"/>
  <c r="U757" i="2"/>
  <c r="U777" i="2"/>
  <c r="AF777" i="2" s="1"/>
  <c r="U787" i="2"/>
  <c r="U798" i="2"/>
  <c r="AF798" i="2" s="1"/>
  <c r="U820" i="2"/>
  <c r="AF820" i="2" s="1"/>
  <c r="U830" i="2"/>
  <c r="AF830" i="2" s="1"/>
  <c r="U840" i="2"/>
  <c r="V840" i="2" s="1"/>
  <c r="U849" i="2"/>
  <c r="AF849" i="2" s="1"/>
  <c r="U878" i="2"/>
  <c r="U900" i="2"/>
  <c r="U920" i="2"/>
  <c r="AF920" i="2" s="1"/>
  <c r="AG920" i="2" s="1"/>
  <c r="U929" i="2"/>
  <c r="AF929" i="2" s="1"/>
  <c r="U941" i="2"/>
  <c r="AF941" i="2" s="1"/>
  <c r="U950" i="2"/>
  <c r="AF950" i="2" s="1"/>
  <c r="U961" i="2"/>
  <c r="AF961" i="2" s="1"/>
  <c r="U971" i="2"/>
  <c r="AF971" i="2" s="1"/>
  <c r="U982" i="2"/>
  <c r="U991" i="2"/>
  <c r="X991" i="2" s="1"/>
  <c r="U1002" i="2"/>
  <c r="AF1002" i="2" s="1"/>
  <c r="U1023" i="2"/>
  <c r="AF1023" i="2" s="1"/>
  <c r="U1034" i="2"/>
  <c r="U1044" i="2"/>
  <c r="AF1044" i="2" s="1"/>
  <c r="U1053" i="2"/>
  <c r="W1053" i="2" s="1"/>
  <c r="U1063" i="2"/>
  <c r="U1085" i="2"/>
  <c r="U1107" i="2"/>
  <c r="U1118" i="2"/>
  <c r="U1128" i="2"/>
  <c r="AF1128" i="2" s="1"/>
  <c r="U1139" i="2"/>
  <c r="AF1139" i="2" s="1"/>
  <c r="U1192" i="2"/>
  <c r="AF1192" i="2" s="1"/>
  <c r="U1203" i="2"/>
  <c r="AF1203" i="2" s="1"/>
  <c r="U1215" i="2"/>
  <c r="AF1215" i="2" s="1"/>
  <c r="U1227" i="2"/>
  <c r="AF1227" i="2" s="1"/>
  <c r="U1237" i="2"/>
  <c r="AF1237" i="2" s="1"/>
  <c r="U1248" i="2"/>
  <c r="AF1248" i="2" s="1"/>
  <c r="U1259" i="2"/>
  <c r="AF1259" i="2" s="1"/>
  <c r="U1269" i="2"/>
  <c r="U1278" i="2"/>
  <c r="W1278" i="2" s="1"/>
  <c r="AD1278" i="2" s="1" a="1"/>
  <c r="AD1278" i="2" s="1"/>
  <c r="U1289" i="2"/>
  <c r="AF1289" i="2" s="1"/>
  <c r="U1301" i="2"/>
  <c r="AF1301" i="2" s="1"/>
  <c r="U1311" i="2"/>
  <c r="U1321" i="2"/>
  <c r="AF1321" i="2" s="1"/>
  <c r="U1332" i="2"/>
  <c r="AF1332" i="2" s="1"/>
  <c r="U1344" i="2"/>
  <c r="Z1344" i="2" s="1"/>
  <c r="AA1344" i="2" s="1" a="1"/>
  <c r="AA1344" i="2" s="1"/>
  <c r="U1355" i="2"/>
  <c r="AF1355" i="2" s="1"/>
  <c r="U1365" i="2"/>
  <c r="U1377" i="2"/>
  <c r="AF1377" i="2" s="1"/>
  <c r="U1388" i="2"/>
  <c r="AF1388" i="2" s="1"/>
  <c r="U1410" i="2"/>
  <c r="AF1410" i="2" s="1"/>
  <c r="U1421" i="2"/>
  <c r="AF1421" i="2" s="1"/>
  <c r="U1432" i="2"/>
  <c r="U1442" i="2"/>
  <c r="AF1442" i="2" s="1"/>
  <c r="U1452" i="2"/>
  <c r="AF1452" i="2" s="1"/>
  <c r="U1462" i="2"/>
  <c r="AF1462" i="2" s="1"/>
  <c r="U1473" i="2"/>
  <c r="AF1473" i="2" s="1"/>
  <c r="U1483" i="2"/>
  <c r="AF1483" i="2" s="1"/>
  <c r="U1494" i="2"/>
  <c r="AF1494" i="2" s="1"/>
  <c r="U1506" i="2"/>
  <c r="AF1506" i="2" s="1"/>
  <c r="U1517" i="2"/>
  <c r="AF1517" i="2" s="1"/>
  <c r="U1526" i="2"/>
  <c r="U1534" i="2"/>
  <c r="AF1534" i="2" s="1"/>
  <c r="U1545" i="2"/>
  <c r="AF1545" i="2" s="1"/>
  <c r="U1564" i="2"/>
  <c r="N20" i="5"/>
  <c r="O20" i="5" s="1" a="1"/>
  <c r="O20" i="5" s="1"/>
  <c r="N28" i="5"/>
  <c r="O28" i="5" s="1" a="1"/>
  <c r="O28" i="5" s="1"/>
  <c r="U105" i="2"/>
  <c r="L147" i="2"/>
  <c r="R147" i="2"/>
  <c r="Q147" i="2"/>
  <c r="P147" i="2"/>
  <c r="O147" i="2"/>
  <c r="N147" i="2"/>
  <c r="M147" i="2"/>
  <c r="U23" i="2"/>
  <c r="U42" i="2"/>
  <c r="U60" i="2"/>
  <c r="U122" i="2"/>
  <c r="R185" i="2"/>
  <c r="Q185" i="2"/>
  <c r="P185" i="2"/>
  <c r="O185" i="2"/>
  <c r="N185" i="2"/>
  <c r="M185" i="2"/>
  <c r="L185" i="2"/>
  <c r="U207" i="2"/>
  <c r="U237" i="2"/>
  <c r="U248" i="2"/>
  <c r="N278" i="2"/>
  <c r="M278" i="2"/>
  <c r="L278" i="2"/>
  <c r="R278" i="2"/>
  <c r="Q278" i="2"/>
  <c r="P278" i="2"/>
  <c r="O278" i="2"/>
  <c r="U298" i="2"/>
  <c r="U338" i="2"/>
  <c r="U33" i="2"/>
  <c r="P43" i="2"/>
  <c r="O43" i="2"/>
  <c r="L43" i="2"/>
  <c r="N43" i="2"/>
  <c r="R43" i="2"/>
  <c r="Q43" i="2"/>
  <c r="M43" i="2"/>
  <c r="U61" i="2"/>
  <c r="U73" i="2"/>
  <c r="X73" i="2" s="1"/>
  <c r="U83" i="2"/>
  <c r="V83" i="2" s="1"/>
  <c r="U93" i="2"/>
  <c r="U103" i="2"/>
  <c r="U114" i="2"/>
  <c r="U145" i="2"/>
  <c r="U156" i="2"/>
  <c r="U175" i="2"/>
  <c r="U198" i="2"/>
  <c r="U217" i="2"/>
  <c r="U228" i="2"/>
  <c r="U267" i="2"/>
  <c r="U299" i="2"/>
  <c r="U309" i="2"/>
  <c r="V309" i="2" s="1"/>
  <c r="U320" i="2"/>
  <c r="U360" i="2"/>
  <c r="U370" i="2"/>
  <c r="U408" i="2"/>
  <c r="U418" i="2"/>
  <c r="U427" i="2"/>
  <c r="U437" i="2"/>
  <c r="AF437" i="2" s="1"/>
  <c r="P437" i="2"/>
  <c r="O437" i="2"/>
  <c r="N437" i="2"/>
  <c r="M437" i="2"/>
  <c r="L437" i="2"/>
  <c r="R437" i="2"/>
  <c r="Q437" i="2"/>
  <c r="U468" i="2"/>
  <c r="U478" i="2"/>
  <c r="U518" i="2"/>
  <c r="U528" i="2"/>
  <c r="W528" i="2" s="1"/>
  <c r="AC528" i="2" s="1"/>
  <c r="U578" i="2"/>
  <c r="V578" i="2" s="1"/>
  <c r="U595" i="2"/>
  <c r="P606" i="2"/>
  <c r="O606" i="2"/>
  <c r="N606" i="2"/>
  <c r="M606" i="2"/>
  <c r="L606" i="2"/>
  <c r="R606" i="2"/>
  <c r="Q606" i="2"/>
  <c r="U627" i="2"/>
  <c r="AF627" i="2" s="1"/>
  <c r="L627" i="2"/>
  <c r="R627" i="2"/>
  <c r="Q627" i="2"/>
  <c r="P627" i="2"/>
  <c r="O627" i="2"/>
  <c r="N627" i="2"/>
  <c r="M627" i="2"/>
  <c r="U636" i="2"/>
  <c r="U657" i="2"/>
  <c r="Z657" i="2" s="1"/>
  <c r="U667" i="2"/>
  <c r="AF667" i="2" s="1"/>
  <c r="U706" i="2"/>
  <c r="U716" i="2"/>
  <c r="AF716" i="2" s="1"/>
  <c r="U737" i="2"/>
  <c r="AF737" i="2" s="1"/>
  <c r="U748" i="2"/>
  <c r="AF748" i="2" s="1"/>
  <c r="U758" i="2"/>
  <c r="AF758" i="2" s="1"/>
  <c r="U767" i="2"/>
  <c r="U788" i="2"/>
  <c r="AF788" i="2" s="1"/>
  <c r="U799" i="2"/>
  <c r="AF799" i="2" s="1"/>
  <c r="U810" i="2"/>
  <c r="U850" i="2"/>
  <c r="AF850" i="2" s="1"/>
  <c r="U859" i="2"/>
  <c r="AF859" i="2" s="1"/>
  <c r="U868" i="2"/>
  <c r="U879" i="2"/>
  <c r="U891" i="2"/>
  <c r="U901" i="2"/>
  <c r="V901" i="2" s="1"/>
  <c r="U912" i="2"/>
  <c r="AF912" i="2" s="1"/>
  <c r="AG912" i="2" s="1"/>
  <c r="U930" i="2"/>
  <c r="AF930" i="2" s="1"/>
  <c r="U951" i="2"/>
  <c r="AF951" i="2" s="1"/>
  <c r="U962" i="2"/>
  <c r="AF962" i="2" s="1"/>
  <c r="U972" i="2"/>
  <c r="AF972" i="2" s="1"/>
  <c r="U983" i="2"/>
  <c r="AF983" i="2" s="1"/>
  <c r="U992" i="2"/>
  <c r="AF992" i="2" s="1"/>
  <c r="U1003" i="2"/>
  <c r="U1014" i="2"/>
  <c r="AF1014" i="2" s="1"/>
  <c r="U1035" i="2"/>
  <c r="AF1035" i="2" s="1"/>
  <c r="U1064" i="2"/>
  <c r="U1074" i="2"/>
  <c r="AF1074" i="2" s="1"/>
  <c r="U1086" i="2"/>
  <c r="AF1086" i="2" s="1"/>
  <c r="U1097" i="2"/>
  <c r="AF1097" i="2" s="1"/>
  <c r="U1129" i="2"/>
  <c r="AF1129" i="2" s="1"/>
  <c r="U1140" i="2"/>
  <c r="AF1140" i="2" s="1"/>
  <c r="U1150" i="2"/>
  <c r="U1193" i="2"/>
  <c r="U1204" i="2"/>
  <c r="AF1204" i="2" s="1"/>
  <c r="U1216" i="2"/>
  <c r="AF1216" i="2" s="1"/>
  <c r="U1228" i="2"/>
  <c r="AF1228" i="2" s="1"/>
  <c r="U1249" i="2"/>
  <c r="U1260" i="2"/>
  <c r="U1270" i="2"/>
  <c r="AF1270" i="2" s="1"/>
  <c r="U1279" i="2"/>
  <c r="AF1279" i="2" s="1"/>
  <c r="U1290" i="2"/>
  <c r="AF1290" i="2" s="1"/>
  <c r="U1302" i="2"/>
  <c r="AF1302" i="2" s="1"/>
  <c r="U1322" i="2"/>
  <c r="AF1322" i="2" s="1"/>
  <c r="U1333" i="2"/>
  <c r="AF1333" i="2" s="1"/>
  <c r="U1345" i="2"/>
  <c r="AF1345" i="2" s="1"/>
  <c r="U1356" i="2"/>
  <c r="AF1356" i="2" s="1"/>
  <c r="U1366" i="2"/>
  <c r="U1378" i="2"/>
  <c r="AF1378" i="2" s="1"/>
  <c r="U1389" i="2"/>
  <c r="AF1389" i="2" s="1"/>
  <c r="U1400" i="2"/>
  <c r="AF1400" i="2" s="1"/>
  <c r="U1411" i="2"/>
  <c r="AF1411" i="2" s="1"/>
  <c r="U1433" i="2"/>
  <c r="AF1433" i="2" s="1"/>
  <c r="U1443" i="2"/>
  <c r="AF1443" i="2" s="1"/>
  <c r="U1453" i="2"/>
  <c r="AF1453" i="2" s="1"/>
  <c r="U1463" i="2"/>
  <c r="AF1463" i="2" s="1"/>
  <c r="U1474" i="2"/>
  <c r="AF1474" i="2" s="1"/>
  <c r="U1484" i="2"/>
  <c r="U1495" i="2"/>
  <c r="AF1495" i="2" s="1"/>
  <c r="U1507" i="2"/>
  <c r="U1518" i="2"/>
  <c r="AF1518" i="2" s="1"/>
  <c r="U1527" i="2"/>
  <c r="AF1527" i="2" s="1"/>
  <c r="U1535" i="2"/>
  <c r="U1546" i="2"/>
  <c r="AF1546" i="2" s="1"/>
  <c r="U1556" i="2"/>
  <c r="AF1556" i="2" s="1"/>
  <c r="U1565" i="2"/>
  <c r="AF1565" i="2" s="1"/>
  <c r="U1573" i="2"/>
  <c r="AF1573" i="2" s="1"/>
  <c r="U1584" i="2"/>
  <c r="AF1584" i="2" s="1"/>
  <c r="F11" i="3"/>
  <c r="P9" i="5" a="1"/>
  <c r="P9" i="5" s="1"/>
  <c r="F14" i="5"/>
  <c r="K16" i="5"/>
  <c r="P20" i="5" a="1"/>
  <c r="P20" i="5" s="1"/>
  <c r="K25" i="5"/>
  <c r="P28" i="5" a="1"/>
  <c r="P28" i="5" s="1"/>
  <c r="O14" i="2"/>
  <c r="N14" i="2"/>
  <c r="P14" i="2"/>
  <c r="R14" i="2"/>
  <c r="M14" i="2"/>
  <c r="Q14" i="2"/>
  <c r="L14" i="2"/>
  <c r="U34" i="2"/>
  <c r="U52" i="2"/>
  <c r="X52" i="2" s="1"/>
  <c r="U74" i="2"/>
  <c r="U124" i="2"/>
  <c r="R157" i="2"/>
  <c r="Q157" i="2"/>
  <c r="P157" i="2"/>
  <c r="O157" i="2"/>
  <c r="N157" i="2"/>
  <c r="M157" i="2"/>
  <c r="L157" i="2"/>
  <c r="U167" i="2"/>
  <c r="U176" i="2"/>
  <c r="U187" i="2"/>
  <c r="U199" i="2"/>
  <c r="AF199" i="2" s="1"/>
  <c r="R199" i="2"/>
  <c r="Q199" i="2"/>
  <c r="P199" i="2"/>
  <c r="O199" i="2"/>
  <c r="N199" i="2"/>
  <c r="M199" i="2"/>
  <c r="L199" i="2"/>
  <c r="U218" i="2"/>
  <c r="U239" i="2"/>
  <c r="AF239" i="2" s="1"/>
  <c r="R239" i="2"/>
  <c r="Q239" i="2"/>
  <c r="P239" i="2"/>
  <c r="O239" i="2"/>
  <c r="N239" i="2"/>
  <c r="M239" i="2"/>
  <c r="L239" i="2"/>
  <c r="U249" i="2"/>
  <c r="U268" i="2"/>
  <c r="U300" i="2"/>
  <c r="U310" i="2"/>
  <c r="U330" i="2"/>
  <c r="P340" i="2"/>
  <c r="O340" i="2"/>
  <c r="N340" i="2"/>
  <c r="M340" i="2"/>
  <c r="L340" i="2"/>
  <c r="R340" i="2"/>
  <c r="Q340" i="2"/>
  <c r="U349" i="2"/>
  <c r="U371" i="2"/>
  <c r="U380" i="2"/>
  <c r="AF380" i="2" s="1"/>
  <c r="R380" i="2"/>
  <c r="Q380" i="2"/>
  <c r="P380" i="2"/>
  <c r="O380" i="2"/>
  <c r="N380" i="2"/>
  <c r="M380" i="2"/>
  <c r="L380" i="2"/>
  <c r="U390" i="2"/>
  <c r="U400" i="2"/>
  <c r="U409" i="2"/>
  <c r="AF409" i="2" s="1"/>
  <c r="M409" i="2"/>
  <c r="L409" i="2"/>
  <c r="R409" i="2"/>
  <c r="Q409" i="2"/>
  <c r="P409" i="2"/>
  <c r="O409" i="2"/>
  <c r="N409" i="2"/>
  <c r="U419" i="2"/>
  <c r="U428" i="2"/>
  <c r="U448" i="2"/>
  <c r="U469" i="2"/>
  <c r="R479" i="2"/>
  <c r="Q479" i="2"/>
  <c r="P479" i="2"/>
  <c r="O479" i="2"/>
  <c r="N479" i="2"/>
  <c r="M479" i="2"/>
  <c r="L479" i="2"/>
  <c r="U490" i="2"/>
  <c r="U499" i="2"/>
  <c r="U509" i="2"/>
  <c r="U519" i="2"/>
  <c r="U529" i="2"/>
  <c r="U549" i="2"/>
  <c r="AF549" i="2" s="1"/>
  <c r="R549" i="2"/>
  <c r="Q549" i="2"/>
  <c r="P549" i="2"/>
  <c r="O549" i="2"/>
  <c r="N549" i="2"/>
  <c r="M549" i="2"/>
  <c r="L549" i="2"/>
  <c r="R596" i="2"/>
  <c r="Q596" i="2"/>
  <c r="P596" i="2"/>
  <c r="O596" i="2"/>
  <c r="N596" i="2"/>
  <c r="M596" i="2"/>
  <c r="L596" i="2"/>
  <c r="U616" i="2"/>
  <c r="AF616" i="2" s="1"/>
  <c r="R616" i="2"/>
  <c r="Q616" i="2"/>
  <c r="P616" i="2"/>
  <c r="O616" i="2"/>
  <c r="N616" i="2"/>
  <c r="M616" i="2"/>
  <c r="L616" i="2"/>
  <c r="R637" i="2"/>
  <c r="Q637" i="2"/>
  <c r="P637" i="2"/>
  <c r="O637" i="2"/>
  <c r="N637" i="2"/>
  <c r="M637" i="2"/>
  <c r="L637" i="2"/>
  <c r="U658" i="2"/>
  <c r="U668" i="2"/>
  <c r="V668" i="2" s="1"/>
  <c r="AN668" i="2" s="1"/>
  <c r="AO668" i="2" s="1" a="1"/>
  <c r="AO668" i="2" s="1"/>
  <c r="U678" i="2"/>
  <c r="AF678" i="2" s="1"/>
  <c r="U687" i="2"/>
  <c r="U697" i="2"/>
  <c r="Z697" i="2" s="1"/>
  <c r="AA697" i="2" s="1" a="1"/>
  <c r="AA697" i="2" s="1"/>
  <c r="U727" i="2"/>
  <c r="X727" i="2" s="1"/>
  <c r="U738" i="2"/>
  <c r="AF738" i="2" s="1"/>
  <c r="U749" i="2"/>
  <c r="Z749" i="2" s="1"/>
  <c r="AA749" i="2" s="1" a="1"/>
  <c r="AA749" i="2" s="1"/>
  <c r="U759" i="2"/>
  <c r="AF759" i="2" s="1"/>
  <c r="U768" i="2"/>
  <c r="AF768" i="2" s="1"/>
  <c r="U778" i="2"/>
  <c r="AF778" i="2" s="1"/>
  <c r="U800" i="2"/>
  <c r="AF800" i="2" s="1"/>
  <c r="U811" i="2"/>
  <c r="U821" i="2"/>
  <c r="AF821" i="2" s="1"/>
  <c r="U831" i="2"/>
  <c r="AF831" i="2" s="1"/>
  <c r="U841" i="2"/>
  <c r="U851" i="2"/>
  <c r="U860" i="2"/>
  <c r="AF860" i="2" s="1"/>
  <c r="U869" i="2"/>
  <c r="AF869" i="2" s="1"/>
  <c r="U880" i="2"/>
  <c r="AF880" i="2" s="1"/>
  <c r="U892" i="2"/>
  <c r="AF892" i="2" s="1"/>
  <c r="U902" i="2"/>
  <c r="U921" i="2"/>
  <c r="U931" i="2"/>
  <c r="AF931" i="2" s="1"/>
  <c r="U942" i="2"/>
  <c r="U952" i="2"/>
  <c r="AF952" i="2" s="1"/>
  <c r="U963" i="2"/>
  <c r="AF963" i="2" s="1"/>
  <c r="U973" i="2"/>
  <c r="AF973" i="2" s="1"/>
  <c r="U1004" i="2"/>
  <c r="AF1004" i="2" s="1"/>
  <c r="U1025" i="2"/>
  <c r="U1036" i="2"/>
  <c r="AF1036" i="2" s="1"/>
  <c r="U1045" i="2"/>
  <c r="AF1045" i="2" s="1"/>
  <c r="U1054" i="2"/>
  <c r="AF1054" i="2" s="1"/>
  <c r="U1065" i="2"/>
  <c r="AF1065" i="2" s="1"/>
  <c r="U1075" i="2"/>
  <c r="U1087" i="2"/>
  <c r="AF1087" i="2" s="1"/>
  <c r="U1098" i="2"/>
  <c r="W1098" i="2" s="1"/>
  <c r="U1109" i="2"/>
  <c r="V1109" i="2" s="1"/>
  <c r="AN1109" i="2" s="1"/>
  <c r="AO1109" i="2" s="1" a="1"/>
  <c r="AO1109" i="2" s="1"/>
  <c r="U1119" i="2"/>
  <c r="AF1119" i="2" s="1"/>
  <c r="U1130" i="2"/>
  <c r="AF1130" i="2" s="1"/>
  <c r="U1141" i="2"/>
  <c r="AF1141" i="2" s="1"/>
  <c r="U1151" i="2"/>
  <c r="U1161" i="2"/>
  <c r="U1205" i="2"/>
  <c r="U1217" i="2"/>
  <c r="AF1217" i="2" s="1"/>
  <c r="U1271" i="2"/>
  <c r="AF1271" i="2" s="1"/>
  <c r="U1280" i="2"/>
  <c r="AF1280" i="2" s="1"/>
  <c r="U1291" i="2"/>
  <c r="AF1291" i="2" s="1"/>
  <c r="U1303" i="2"/>
  <c r="U1312" i="2"/>
  <c r="AF1312" i="2" s="1"/>
  <c r="U1323" i="2"/>
  <c r="W1323" i="2" s="1"/>
  <c r="AI1323" i="2" s="1" a="1"/>
  <c r="AI1323" i="2" s="1"/>
  <c r="H1323" i="2" s="1"/>
  <c r="U1334" i="2"/>
  <c r="AF1334" i="2" s="1"/>
  <c r="U1346" i="2"/>
  <c r="AF1346" i="2" s="1"/>
  <c r="U1357" i="2"/>
  <c r="AF1357" i="2" s="1"/>
  <c r="U1367" i="2"/>
  <c r="AF1367" i="2" s="1"/>
  <c r="U1379" i="2"/>
  <c r="AF1379" i="2" s="1"/>
  <c r="U1390" i="2"/>
  <c r="X1390" i="2" s="1"/>
  <c r="U1401" i="2"/>
  <c r="AF1401" i="2" s="1"/>
  <c r="U1412" i="2"/>
  <c r="AF1412" i="2" s="1"/>
  <c r="U1422" i="2"/>
  <c r="AF1422" i="2" s="1"/>
  <c r="U1434" i="2"/>
  <c r="U1444" i="2"/>
  <c r="AF1444" i="2" s="1"/>
  <c r="U1454" i="2"/>
  <c r="W1454" i="2" s="1"/>
  <c r="AT1454" i="2" s="1" a="1"/>
  <c r="AT1454" i="2" s="1"/>
  <c r="U1464" i="2"/>
  <c r="AF1464" i="2" s="1"/>
  <c r="U1475" i="2"/>
  <c r="V1475" i="2" s="1"/>
  <c r="U1485" i="2"/>
  <c r="AF1485" i="2" s="1"/>
  <c r="U1496" i="2"/>
  <c r="AF1496" i="2" s="1"/>
  <c r="U1508" i="2"/>
  <c r="AF1508" i="2" s="1"/>
  <c r="U1536" i="2"/>
  <c r="AF1536" i="2" s="1"/>
  <c r="U1547" i="2"/>
  <c r="U1574" i="2"/>
  <c r="AF1574" i="2" s="1"/>
  <c r="U1585" i="2"/>
  <c r="AF1585" i="2" s="1"/>
  <c r="Q28" i="5" a="1"/>
  <c r="Q28" i="5" s="1"/>
  <c r="K262" i="2"/>
  <c r="K625" i="2"/>
  <c r="H589" i="2"/>
  <c r="J262" i="2"/>
  <c r="AF1549" i="2"/>
  <c r="V1549" i="2"/>
  <c r="AF1567" i="2"/>
  <c r="W1567" i="2"/>
  <c r="AS1567" i="2" s="1" a="1"/>
  <c r="AS1567" i="2" s="1"/>
  <c r="V1567" i="2"/>
  <c r="AF1576" i="2"/>
  <c r="W1576" i="2"/>
  <c r="V1576" i="2"/>
  <c r="AR1576" i="2" s="1" a="1"/>
  <c r="AR1576" i="2" s="1"/>
  <c r="AF1078" i="2"/>
  <c r="Z1078" i="2"/>
  <c r="AA1078" i="2" s="1" a="1"/>
  <c r="AA1078" i="2" s="1"/>
  <c r="X1078" i="2"/>
  <c r="AF1348" i="2"/>
  <c r="X1348" i="2"/>
  <c r="AF1487" i="2"/>
  <c r="W1487" i="2"/>
  <c r="AT1487" i="2" s="1" a="1"/>
  <c r="AT1487" i="2" s="1"/>
  <c r="V1487" i="2"/>
  <c r="AV1487" i="2" s="1" a="1"/>
  <c r="AV1487" i="2" s="1"/>
  <c r="X1487" i="2"/>
  <c r="AF1588" i="2"/>
  <c r="W1588" i="2"/>
  <c r="AS1588" i="2" s="1" a="1"/>
  <c r="AS1588" i="2" s="1"/>
  <c r="V1588" i="2"/>
  <c r="AR1588" i="2" s="1" a="1"/>
  <c r="AR1588" i="2" s="1"/>
  <c r="AF1575" i="2"/>
  <c r="V1575" i="2"/>
  <c r="AV1575" i="2" s="1" a="1"/>
  <c r="AV1575" i="2" s="1"/>
  <c r="X1575" i="2"/>
  <c r="Z1575" i="2"/>
  <c r="AA1575" i="2" s="1" a="1"/>
  <c r="AA1575" i="2" s="1"/>
  <c r="AN1539" i="2"/>
  <c r="AO1539" i="2" s="1" a="1"/>
  <c r="AO1539" i="2" s="1"/>
  <c r="AR1539" i="2" a="1"/>
  <c r="AR1539" i="2" s="1"/>
  <c r="AV1539" i="2" a="1"/>
  <c r="AV1539" i="2" s="1"/>
  <c r="AF1548" i="2"/>
  <c r="AF1296" i="2"/>
  <c r="V1296" i="2"/>
  <c r="W1296" i="2"/>
  <c r="AH1296" i="2" s="1" a="1"/>
  <c r="AH1296" i="2" s="1"/>
  <c r="AF1560" i="2"/>
  <c r="V1560" i="2"/>
  <c r="X1560" i="2"/>
  <c r="Z1560" i="2"/>
  <c r="AA1560" i="2" s="1" a="1"/>
  <c r="AA1560" i="2" s="1"/>
  <c r="AF1579" i="2"/>
  <c r="W1579" i="2"/>
  <c r="AC1579" i="2" s="1"/>
  <c r="V1579" i="2"/>
  <c r="AH1103" i="2" a="1"/>
  <c r="AH1103" i="2" s="1"/>
  <c r="AX1103" i="2" a="1"/>
  <c r="AX1103" i="2" s="1"/>
  <c r="AF1490" i="2"/>
  <c r="V1490" i="2"/>
  <c r="AV1490" i="2" s="1" a="1"/>
  <c r="AV1490" i="2" s="1"/>
  <c r="X1490" i="2"/>
  <c r="W1490" i="2"/>
  <c r="AH1490" i="2" s="1" a="1"/>
  <c r="AH1490" i="2" s="1"/>
  <c r="AF1541" i="2"/>
  <c r="X1541" i="2"/>
  <c r="V1541" i="2"/>
  <c r="AF1298" i="2"/>
  <c r="X1440" i="2"/>
  <c r="AF1542" i="2"/>
  <c r="AG1542" i="2" s="1"/>
  <c r="W1542" i="2"/>
  <c r="X1542" i="2"/>
  <c r="W1570" i="2"/>
  <c r="AE1570" i="2" s="1" a="1"/>
  <c r="AE1570" i="2" s="1"/>
  <c r="AG1570" i="2" s="1"/>
  <c r="AC1012" i="2"/>
  <c r="AP1012" i="2" a="1"/>
  <c r="AP1012" i="2" s="1"/>
  <c r="AF1287" i="2"/>
  <c r="W1287" i="2"/>
  <c r="V1287" i="2"/>
  <c r="AN1287" i="2" s="1"/>
  <c r="AO1287" i="2" s="1" a="1"/>
  <c r="AO1287" i="2" s="1"/>
  <c r="X1287" i="2"/>
  <c r="Z1287" i="2"/>
  <c r="AA1287" i="2" s="1" a="1"/>
  <c r="AA1287" i="2" s="1"/>
  <c r="AF1582" i="2"/>
  <c r="V1582" i="2"/>
  <c r="AR1582" i="2" s="1" a="1"/>
  <c r="AR1582" i="2" s="1"/>
  <c r="W1582" i="2"/>
  <c r="U1482" i="2"/>
  <c r="V1572" i="2"/>
  <c r="AF1566" i="2"/>
  <c r="V1566" i="2"/>
  <c r="X1566" i="2"/>
  <c r="Z1566" i="2"/>
  <c r="AA1566" i="2" s="1" a="1"/>
  <c r="AA1566" i="2" s="1"/>
  <c r="V1332" i="2"/>
  <c r="Z1332" i="2"/>
  <c r="AA1332" i="2" s="1" a="1"/>
  <c r="AA1332" i="2" s="1"/>
  <c r="V951" i="2"/>
  <c r="U1108" i="2"/>
  <c r="W1356" i="2"/>
  <c r="AW1356" i="2" s="1" a="1"/>
  <c r="AW1356" i="2" s="1"/>
  <c r="X61" i="2"/>
  <c r="Z61" i="2"/>
  <c r="U41" i="2"/>
  <c r="AG41" i="2"/>
  <c r="AF59" i="2"/>
  <c r="W59" i="2"/>
  <c r="W67" i="2"/>
  <c r="X67" i="2"/>
  <c r="Z67" i="2"/>
  <c r="V67" i="2"/>
  <c r="AG87" i="2"/>
  <c r="U87" i="2"/>
  <c r="T108" i="2"/>
  <c r="U128" i="2"/>
  <c r="AG128" i="2"/>
  <c r="U159" i="2"/>
  <c r="AG159" i="2"/>
  <c r="U178" i="2"/>
  <c r="W178" i="2" s="1"/>
  <c r="AG178" i="2"/>
  <c r="W195" i="2"/>
  <c r="AC195" i="2" s="1"/>
  <c r="X195" i="2"/>
  <c r="U272" i="2"/>
  <c r="AG272" i="2"/>
  <c r="U289" i="2"/>
  <c r="V289" i="2" s="1"/>
  <c r="AG289" i="2"/>
  <c r="U321" i="2"/>
  <c r="AG321" i="2"/>
  <c r="T335" i="2"/>
  <c r="AG375" i="2"/>
  <c r="U375" i="2"/>
  <c r="AG384" i="2"/>
  <c r="U384" i="2"/>
  <c r="U413" i="2"/>
  <c r="AG438" i="2"/>
  <c r="U438" i="2"/>
  <c r="U447" i="2"/>
  <c r="AG447" i="2"/>
  <c r="T458" i="2"/>
  <c r="U467" i="2"/>
  <c r="V467" i="2" s="1"/>
  <c r="AG467" i="2"/>
  <c r="U477" i="2"/>
  <c r="AG477" i="2"/>
  <c r="U488" i="2"/>
  <c r="AG488" i="2"/>
  <c r="U497" i="2"/>
  <c r="AG497" i="2"/>
  <c r="U527" i="2"/>
  <c r="AF527" i="2" s="1"/>
  <c r="AG527" i="2"/>
  <c r="AG565" i="2"/>
  <c r="U565" i="2"/>
  <c r="AG575" i="2"/>
  <c r="U575" i="2"/>
  <c r="U597" i="2"/>
  <c r="AG597" i="2"/>
  <c r="AG607" i="2"/>
  <c r="U607" i="2"/>
  <c r="X607" i="2" s="1"/>
  <c r="AG645" i="2"/>
  <c r="U645" i="2"/>
  <c r="U655" i="2"/>
  <c r="AG655" i="2"/>
  <c r="AF694" i="2"/>
  <c r="W694" i="2"/>
  <c r="AF723" i="2"/>
  <c r="Z723" i="2"/>
  <c r="AA723" i="2" s="1" a="1"/>
  <c r="AA723" i="2" s="1"/>
  <c r="X723" i="2"/>
  <c r="AF734" i="2"/>
  <c r="X734" i="2"/>
  <c r="AF745" i="2"/>
  <c r="V745" i="2"/>
  <c r="X745" i="2"/>
  <c r="Z745" i="2"/>
  <c r="AA745" i="2" s="1" a="1"/>
  <c r="AA745" i="2" s="1"/>
  <c r="AF817" i="2"/>
  <c r="Z817" i="2"/>
  <c r="AA817" i="2" s="1" a="1"/>
  <c r="AA817" i="2" s="1"/>
  <c r="AF847" i="2"/>
  <c r="V847" i="2"/>
  <c r="AF856" i="2"/>
  <c r="V856" i="2"/>
  <c r="AR856" i="2" s="1" a="1"/>
  <c r="AR856" i="2" s="1"/>
  <c r="W856" i="2"/>
  <c r="X856" i="2"/>
  <c r="Z856" i="2"/>
  <c r="AA856" i="2" s="1" a="1"/>
  <c r="AA856" i="2" s="1"/>
  <c r="AF866" i="2"/>
  <c r="AG866" i="2" s="1"/>
  <c r="V866" i="2"/>
  <c r="AV866" i="2" s="1" a="1"/>
  <c r="AV866" i="2" s="1"/>
  <c r="X866" i="2"/>
  <c r="Z866" i="2"/>
  <c r="AA866" i="2" s="1" a="1"/>
  <c r="AA866" i="2" s="1"/>
  <c r="W866" i="2"/>
  <c r="U875" i="2"/>
  <c r="AF918" i="2"/>
  <c r="V918" i="2"/>
  <c r="W918" i="2"/>
  <c r="X918" i="2"/>
  <c r="AF927" i="2"/>
  <c r="V927" i="2"/>
  <c r="W927" i="2"/>
  <c r="X927" i="2"/>
  <c r="Z927" i="2"/>
  <c r="AA927" i="2" s="1" a="1"/>
  <c r="AA927" i="2" s="1"/>
  <c r="U948" i="2"/>
  <c r="V948" i="2" s="1"/>
  <c r="AF958" i="2"/>
  <c r="Z958" i="2"/>
  <c r="AA958" i="2" s="1" a="1"/>
  <c r="AA958" i="2" s="1"/>
  <c r="V958" i="2"/>
  <c r="AF1021" i="2"/>
  <c r="V1021" i="2"/>
  <c r="AR1021" i="2" s="1" a="1"/>
  <c r="AR1021" i="2" s="1"/>
  <c r="W1021" i="2"/>
  <c r="AX1021" i="2" s="1" a="1"/>
  <c r="AX1021" i="2" s="1"/>
  <c r="X1021" i="2"/>
  <c r="Z1021" i="2"/>
  <c r="AA1021" i="2" s="1" a="1"/>
  <c r="AA1021" i="2" s="1"/>
  <c r="AF1031" i="2"/>
  <c r="X1031" i="2"/>
  <c r="AF1082" i="2"/>
  <c r="W1082" i="2"/>
  <c r="AE1082" i="2" s="1" a="1"/>
  <c r="AE1082" i="2" s="1"/>
  <c r="X1082" i="2"/>
  <c r="Z1082" i="2"/>
  <c r="AA1082" i="2" s="1" a="1"/>
  <c r="AA1082" i="2" s="1"/>
  <c r="AF1094" i="2"/>
  <c r="V1094" i="2"/>
  <c r="AR1094" i="2" s="1" a="1"/>
  <c r="AR1094" i="2" s="1"/>
  <c r="Z1094" i="2"/>
  <c r="AA1094" i="2" s="1" a="1"/>
  <c r="AA1094" i="2" s="1"/>
  <c r="AF1115" i="2"/>
  <c r="V1115" i="2"/>
  <c r="AN1115" i="2" s="1"/>
  <c r="AO1115" i="2" s="1" a="1"/>
  <c r="AO1115" i="2" s="1"/>
  <c r="W1115" i="2"/>
  <c r="X1115" i="2"/>
  <c r="Z1115" i="2"/>
  <c r="AA1115" i="2" s="1" a="1"/>
  <c r="AA1115" i="2" s="1"/>
  <c r="AF1158" i="2"/>
  <c r="X1158" i="2"/>
  <c r="Z1158" i="2"/>
  <c r="AA1158" i="2" s="1" a="1"/>
  <c r="AA1158" i="2" s="1"/>
  <c r="AF1224" i="2"/>
  <c r="V1224" i="2"/>
  <c r="Z1224" i="2"/>
  <c r="AA1224" i="2" s="1" a="1"/>
  <c r="AA1224" i="2" s="1"/>
  <c r="AF1246" i="2"/>
  <c r="V1246" i="2"/>
  <c r="AV1246" i="2" s="1" a="1"/>
  <c r="AV1246" i="2" s="1"/>
  <c r="V1276" i="2"/>
  <c r="AV1276" i="2" s="1" a="1"/>
  <c r="AV1276" i="2" s="1"/>
  <c r="AF1362" i="2"/>
  <c r="Z1362" i="2"/>
  <c r="AA1362" i="2" s="1" a="1"/>
  <c r="AA1362" i="2" s="1"/>
  <c r="V1362" i="2"/>
  <c r="AR1362" i="2" s="1" a="1"/>
  <c r="AR1362" i="2" s="1"/>
  <c r="AF1374" i="2"/>
  <c r="X1374" i="2"/>
  <c r="Z1374" i="2"/>
  <c r="AA1374" i="2" s="1" a="1"/>
  <c r="AA1374" i="2" s="1"/>
  <c r="U1386" i="2"/>
  <c r="AF1514" i="2"/>
  <c r="V1514" i="2"/>
  <c r="AF1532" i="2"/>
  <c r="W1532" i="2"/>
  <c r="AF1554" i="2"/>
  <c r="V1554" i="2"/>
  <c r="Z1554" i="2"/>
  <c r="AA1554" i="2" s="1" a="1"/>
  <c r="AA1554" i="2" s="1"/>
  <c r="W958" i="2"/>
  <c r="AI958" i="2" s="1" a="1"/>
  <c r="AI958" i="2" s="1"/>
  <c r="H958" i="2" s="1"/>
  <c r="AG10" i="2"/>
  <c r="U10" i="2"/>
  <c r="U12" i="2"/>
  <c r="V12" i="2" s="1"/>
  <c r="U13" i="2"/>
  <c r="AG13" i="2"/>
  <c r="AG32" i="2"/>
  <c r="U32" i="2"/>
  <c r="X42" i="2"/>
  <c r="Z42" i="2"/>
  <c r="K59" i="2"/>
  <c r="U68" i="2"/>
  <c r="AG68" i="2"/>
  <c r="U77" i="2"/>
  <c r="AG77" i="2"/>
  <c r="V98" i="2"/>
  <c r="W98" i="2"/>
  <c r="X98" i="2"/>
  <c r="Z98" i="2"/>
  <c r="AG109" i="2"/>
  <c r="U109" i="2"/>
  <c r="U118" i="2"/>
  <c r="AG118" i="2"/>
  <c r="U129" i="2"/>
  <c r="AG129" i="2"/>
  <c r="U149" i="2"/>
  <c r="AG149" i="2"/>
  <c r="U160" i="2"/>
  <c r="AG160" i="2"/>
  <c r="U171" i="2"/>
  <c r="AG171" i="2"/>
  <c r="U216" i="2"/>
  <c r="AG216" i="2"/>
  <c r="U226" i="2"/>
  <c r="AG226" i="2"/>
  <c r="T255" i="2"/>
  <c r="J272" i="2"/>
  <c r="U281" i="2"/>
  <c r="AG281" i="2"/>
  <c r="U290" i="2"/>
  <c r="W290" i="2" s="1"/>
  <c r="AC290" i="2" s="1"/>
  <c r="AH290" i="2" s="1" a="1"/>
  <c r="AH290" i="2" s="1"/>
  <c r="AG290" i="2"/>
  <c r="U301" i="2"/>
  <c r="W301" i="2" s="1"/>
  <c r="AG301" i="2"/>
  <c r="X311" i="2"/>
  <c r="Z311" i="2"/>
  <c r="AG328" i="2"/>
  <c r="U328" i="2"/>
  <c r="U345" i="2"/>
  <c r="AG345" i="2"/>
  <c r="U385" i="2"/>
  <c r="V385" i="2" s="1"/>
  <c r="AN385" i="2" s="1"/>
  <c r="AO385" i="2" s="1" a="1"/>
  <c r="AO385" i="2" s="1"/>
  <c r="AG385" i="2"/>
  <c r="AF423" i="2"/>
  <c r="W423" i="2"/>
  <c r="X423" i="2"/>
  <c r="T459" i="2"/>
  <c r="V468" i="2"/>
  <c r="Z468" i="2"/>
  <c r="Z478" i="2"/>
  <c r="X478" i="2"/>
  <c r="W478" i="2"/>
  <c r="AC478" i="2" s="1"/>
  <c r="U489" i="2"/>
  <c r="AG489" i="2"/>
  <c r="T498" i="2"/>
  <c r="V528" i="2"/>
  <c r="U539" i="2"/>
  <c r="Z539" i="2" s="1"/>
  <c r="AG539" i="2"/>
  <c r="U559" i="2"/>
  <c r="Z559" i="2" s="1"/>
  <c r="U608" i="2"/>
  <c r="V608" i="2" s="1"/>
  <c r="AG608" i="2"/>
  <c r="V635" i="2"/>
  <c r="W635" i="2"/>
  <c r="AC635" i="2" s="1"/>
  <c r="X635" i="2"/>
  <c r="Z635" i="2"/>
  <c r="U646" i="2"/>
  <c r="AG646" i="2"/>
  <c r="AF704" i="2"/>
  <c r="Z704" i="2"/>
  <c r="AA704" i="2" s="1" a="1"/>
  <c r="AA704" i="2" s="1"/>
  <c r="AF724" i="2"/>
  <c r="V724" i="2"/>
  <c r="AV724" i="2" s="1" a="1"/>
  <c r="AV724" i="2" s="1"/>
  <c r="W724" i="2"/>
  <c r="X724" i="2"/>
  <c r="Z724" i="2"/>
  <c r="AA724" i="2" s="1" a="1"/>
  <c r="AA724" i="2" s="1"/>
  <c r="AF735" i="2"/>
  <c r="V735" i="2"/>
  <c r="W735" i="2"/>
  <c r="AD735" i="2" s="1" a="1"/>
  <c r="AD735" i="2" s="1"/>
  <c r="AF766" i="2"/>
  <c r="V766" i="2"/>
  <c r="AV766" i="2" s="1" a="1"/>
  <c r="AV766" i="2" s="1"/>
  <c r="Z766" i="2"/>
  <c r="AA766" i="2" s="1" a="1"/>
  <c r="AA766" i="2" s="1"/>
  <c r="AF797" i="2"/>
  <c r="W797" i="2"/>
  <c r="AF828" i="2"/>
  <c r="W828" i="2"/>
  <c r="AF857" i="2"/>
  <c r="V857" i="2"/>
  <c r="AF876" i="2"/>
  <c r="V876" i="2"/>
  <c r="W876" i="2"/>
  <c r="X876" i="2"/>
  <c r="Z876" i="2"/>
  <c r="AA876" i="2" s="1" a="1"/>
  <c r="AA876" i="2" s="1"/>
  <c r="V898" i="2"/>
  <c r="AF939" i="2"/>
  <c r="V939" i="2"/>
  <c r="W939" i="2"/>
  <c r="X939" i="2"/>
  <c r="AF1000" i="2"/>
  <c r="V1000" i="2"/>
  <c r="AR1000" i="2" s="1" a="1"/>
  <c r="AR1000" i="2" s="1"/>
  <c r="W1000" i="2"/>
  <c r="X1000" i="2"/>
  <c r="Z1000" i="2"/>
  <c r="AA1000" i="2" s="1" a="1"/>
  <c r="AA1000" i="2" s="1"/>
  <c r="AF1012" i="2"/>
  <c r="X1012" i="2"/>
  <c r="Z1012" i="2"/>
  <c r="AA1012" i="2" s="1" a="1"/>
  <c r="AA1012" i="2" s="1"/>
  <c r="V1012" i="2"/>
  <c r="AF1022" i="2"/>
  <c r="Z1022" i="2"/>
  <c r="AA1022" i="2" s="1" a="1"/>
  <c r="AA1022" i="2" s="1"/>
  <c r="X1022" i="2"/>
  <c r="AF1083" i="2"/>
  <c r="W1083" i="2"/>
  <c r="AE1083" i="2" s="1" a="1"/>
  <c r="AE1083" i="2" s="1"/>
  <c r="U1105" i="2"/>
  <c r="AF1105" i="2" s="1"/>
  <c r="U1235" i="2"/>
  <c r="U1247" i="2"/>
  <c r="V1247" i="2" s="1"/>
  <c r="AF1267" i="2"/>
  <c r="V1267" i="2"/>
  <c r="AR1267" i="2" s="1" a="1"/>
  <c r="AR1267" i="2" s="1"/>
  <c r="AF1299" i="2"/>
  <c r="V1299" i="2"/>
  <c r="AF1342" i="2"/>
  <c r="X1342" i="2"/>
  <c r="AF1441" i="2"/>
  <c r="X1441" i="2"/>
  <c r="W1441" i="2"/>
  <c r="AP1441" i="2" s="1" a="1"/>
  <c r="AP1441" i="2" s="1"/>
  <c r="AF1481" i="2"/>
  <c r="V1481" i="2"/>
  <c r="AV1481" i="2" s="1" a="1"/>
  <c r="AV1481" i="2" s="1"/>
  <c r="X1481" i="2"/>
  <c r="AF1492" i="2"/>
  <c r="AG1492" i="2" s="1"/>
  <c r="W1492" i="2"/>
  <c r="AE1492" i="2" s="1" a="1"/>
  <c r="AE1492" i="2" s="1"/>
  <c r="W1504" i="2"/>
  <c r="AD1504" i="2" s="1" a="1"/>
  <c r="AD1504" i="2" s="1"/>
  <c r="X1543" i="2"/>
  <c r="AF1563" i="2"/>
  <c r="V1563" i="2"/>
  <c r="Z1563" i="2"/>
  <c r="AA1563" i="2" s="1" a="1"/>
  <c r="AA1563" i="2" s="1"/>
  <c r="W1374" i="2"/>
  <c r="AT1374" i="2" s="1" a="1"/>
  <c r="AT1374" i="2" s="1"/>
  <c r="X1362" i="2"/>
  <c r="V1304" i="2"/>
  <c r="U82" i="2"/>
  <c r="V82" i="2" s="1"/>
  <c r="U14" i="2"/>
  <c r="AF14" i="2" s="1"/>
  <c r="AG14" i="2"/>
  <c r="U24" i="2"/>
  <c r="AG24" i="2"/>
  <c r="AG43" i="2"/>
  <c r="U43" i="2"/>
  <c r="W43" i="2" s="1"/>
  <c r="U69" i="2"/>
  <c r="AG69" i="2"/>
  <c r="AG78" i="2"/>
  <c r="U78" i="2"/>
  <c r="U110" i="2"/>
  <c r="AG110" i="2"/>
  <c r="X130" i="2"/>
  <c r="Z130" i="2"/>
  <c r="AF140" i="2"/>
  <c r="V140" i="2"/>
  <c r="AV140" i="2" s="1" a="1"/>
  <c r="AV140" i="2" s="1"/>
  <c r="W140" i="2"/>
  <c r="U150" i="2"/>
  <c r="AG150" i="2"/>
  <c r="U161" i="2"/>
  <c r="AG161" i="2"/>
  <c r="U180" i="2"/>
  <c r="AG180" i="2"/>
  <c r="X247" i="2"/>
  <c r="W247" i="2"/>
  <c r="AC247" i="2" s="1"/>
  <c r="V263" i="2"/>
  <c r="W263" i="2"/>
  <c r="AC263" i="2" s="1"/>
  <c r="X263" i="2"/>
  <c r="Z263" i="2"/>
  <c r="AG322" i="2"/>
  <c r="U322" i="2"/>
  <c r="T329" i="2"/>
  <c r="U336" i="2"/>
  <c r="AG336" i="2"/>
  <c r="AG366" i="2"/>
  <c r="U366" i="2"/>
  <c r="U405" i="2"/>
  <c r="AG405" i="2"/>
  <c r="AG449" i="2"/>
  <c r="U449" i="2"/>
  <c r="U479" i="2"/>
  <c r="AG479" i="2"/>
  <c r="V519" i="2"/>
  <c r="W519" i="2"/>
  <c r="AG560" i="2"/>
  <c r="U560" i="2"/>
  <c r="U567" i="2"/>
  <c r="V567" i="2" s="1"/>
  <c r="AG567" i="2"/>
  <c r="AG583" i="2"/>
  <c r="U583" i="2"/>
  <c r="U599" i="2"/>
  <c r="AG599" i="2"/>
  <c r="U618" i="2"/>
  <c r="X618" i="2" s="1"/>
  <c r="AF686" i="2"/>
  <c r="W686" i="2"/>
  <c r="X686" i="2"/>
  <c r="U725" i="2"/>
  <c r="V725" i="2" s="1"/>
  <c r="AF757" i="2"/>
  <c r="V757" i="2"/>
  <c r="AF787" i="2"/>
  <c r="AG787" i="2" s="1"/>
  <c r="X787" i="2"/>
  <c r="Z787" i="2"/>
  <c r="AA787" i="2" s="1" a="1"/>
  <c r="AA787" i="2" s="1"/>
  <c r="V787" i="2"/>
  <c r="W787" i="2"/>
  <c r="AF858" i="2"/>
  <c r="V858" i="2"/>
  <c r="W858" i="2"/>
  <c r="AF867" i="2"/>
  <c r="Z867" i="2"/>
  <c r="AA867" i="2" s="1" a="1"/>
  <c r="AA867" i="2" s="1"/>
  <c r="V867" i="2"/>
  <c r="W867" i="2"/>
  <c r="X867" i="2"/>
  <c r="V889" i="2"/>
  <c r="AR889" i="2" s="1" a="1"/>
  <c r="AR889" i="2" s="1"/>
  <c r="AF940" i="2"/>
  <c r="Z940" i="2"/>
  <c r="AA940" i="2" s="1" a="1"/>
  <c r="AA940" i="2" s="1"/>
  <c r="AF949" i="2"/>
  <c r="Z949" i="2"/>
  <c r="AA949" i="2" s="1" a="1"/>
  <c r="AA949" i="2" s="1"/>
  <c r="V949" i="2"/>
  <c r="W949" i="2"/>
  <c r="AH949" i="2" s="1" a="1"/>
  <c r="AH949" i="2" s="1"/>
  <c r="X949" i="2"/>
  <c r="V970" i="2"/>
  <c r="W970" i="2"/>
  <c r="AF1013" i="2"/>
  <c r="X1013" i="2"/>
  <c r="Z1013" i="2"/>
  <c r="AA1013" i="2" s="1" a="1"/>
  <c r="AA1013" i="2" s="1"/>
  <c r="AF1033" i="2"/>
  <c r="V1033" i="2"/>
  <c r="AR1033" i="2" s="1" a="1"/>
  <c r="AR1033" i="2" s="1"/>
  <c r="W1033" i="2"/>
  <c r="X1033" i="2"/>
  <c r="Z1033" i="2"/>
  <c r="AA1033" i="2" s="1" a="1"/>
  <c r="AA1033" i="2" s="1"/>
  <c r="AF1073" i="2"/>
  <c r="Z1073" i="2"/>
  <c r="AA1073" i="2" s="1" a="1"/>
  <c r="AA1073" i="2" s="1"/>
  <c r="V1073" i="2"/>
  <c r="W1073" i="2"/>
  <c r="X1073" i="2"/>
  <c r="AF1084" i="2"/>
  <c r="Z1084" i="2"/>
  <c r="AA1084" i="2" s="1" a="1"/>
  <c r="AA1084" i="2" s="1"/>
  <c r="W1084" i="2"/>
  <c r="X1084" i="2"/>
  <c r="AF1106" i="2"/>
  <c r="V1106" i="2"/>
  <c r="W1106" i="2"/>
  <c r="AP1106" i="2" s="1" a="1"/>
  <c r="AP1106" i="2" s="1"/>
  <c r="X1106" i="2"/>
  <c r="Z1106" i="2"/>
  <c r="AA1106" i="2" s="1" a="1"/>
  <c r="AA1106" i="2" s="1"/>
  <c r="Z1117" i="2"/>
  <c r="AA1117" i="2" s="1" a="1"/>
  <c r="AA1117" i="2" s="1"/>
  <c r="V1127" i="2"/>
  <c r="U1159" i="2"/>
  <c r="AF1159" i="2" s="1"/>
  <c r="U1169" i="2"/>
  <c r="AF1169" i="2" s="1"/>
  <c r="U1226" i="2"/>
  <c r="AF1236" i="2"/>
  <c r="V1236" i="2"/>
  <c r="AN1236" i="2" s="1"/>
  <c r="AO1236" i="2" s="1" a="1"/>
  <c r="AO1236" i="2" s="1"/>
  <c r="AF1258" i="2"/>
  <c r="V1258" i="2"/>
  <c r="X1258" i="2"/>
  <c r="AF1288" i="2"/>
  <c r="V1288" i="2"/>
  <c r="AN1288" i="2" s="1"/>
  <c r="AO1288" i="2" s="1" a="1"/>
  <c r="AO1288" i="2" s="1"/>
  <c r="AF1493" i="2"/>
  <c r="AG1493" i="2" s="1"/>
  <c r="W1493" i="2"/>
  <c r="AP1493" i="2" s="1" a="1"/>
  <c r="AP1493" i="2" s="1"/>
  <c r="V1493" i="2"/>
  <c r="U1505" i="2"/>
  <c r="W1505" i="2" s="1"/>
  <c r="AF1525" i="2"/>
  <c r="AG1525" i="2" s="1"/>
  <c r="X1525" i="2"/>
  <c r="W1525" i="2"/>
  <c r="W1539" i="2"/>
  <c r="W1469" i="2"/>
  <c r="V1374" i="2"/>
  <c r="W1362" i="2"/>
  <c r="X1267" i="2"/>
  <c r="T25" i="2"/>
  <c r="U79" i="2"/>
  <c r="AG79" i="2"/>
  <c r="AG99" i="2"/>
  <c r="U99" i="2"/>
  <c r="U141" i="2"/>
  <c r="AG141" i="2"/>
  <c r="U162" i="2"/>
  <c r="V162" i="2" s="1"/>
  <c r="AG162" i="2"/>
  <c r="U172" i="2"/>
  <c r="AG172" i="2"/>
  <c r="U181" i="2"/>
  <c r="AG181" i="2"/>
  <c r="AG238" i="2"/>
  <c r="U238" i="2"/>
  <c r="U264" i="2"/>
  <c r="AG264" i="2"/>
  <c r="U337" i="2"/>
  <c r="AG337" i="2"/>
  <c r="U358" i="2"/>
  <c r="Z358" i="2" s="1"/>
  <c r="AG358" i="2"/>
  <c r="AG396" i="2"/>
  <c r="U396" i="2"/>
  <c r="U470" i="2"/>
  <c r="AG470" i="2"/>
  <c r="U530" i="2"/>
  <c r="AG530" i="2"/>
  <c r="U561" i="2"/>
  <c r="AG561" i="2"/>
  <c r="T568" i="2"/>
  <c r="U590" i="2"/>
  <c r="AG590" i="2"/>
  <c r="U609" i="2"/>
  <c r="V609" i="2" s="1"/>
  <c r="AG609" i="2"/>
  <c r="AG619" i="2"/>
  <c r="U619" i="2"/>
  <c r="U637" i="2"/>
  <c r="AF637" i="2" s="1"/>
  <c r="AG637" i="2"/>
  <c r="T647" i="2"/>
  <c r="AF706" i="2"/>
  <c r="V706" i="2"/>
  <c r="AN706" i="2" s="1"/>
  <c r="AO706" i="2" s="1" a="1"/>
  <c r="AO706" i="2" s="1"/>
  <c r="W706" i="2"/>
  <c r="AW706" i="2" s="1" a="1"/>
  <c r="AW706" i="2" s="1"/>
  <c r="X706" i="2"/>
  <c r="Z706" i="2"/>
  <c r="AA706" i="2" s="1" a="1"/>
  <c r="AA706" i="2" s="1"/>
  <c r="U726" i="2"/>
  <c r="AF726" i="2" s="1"/>
  <c r="AF767" i="2"/>
  <c r="W767" i="2"/>
  <c r="X767" i="2"/>
  <c r="AF810" i="2"/>
  <c r="Z810" i="2"/>
  <c r="AA810" i="2" s="1" a="1"/>
  <c r="AA810" i="2" s="1"/>
  <c r="V810" i="2"/>
  <c r="AR810" i="2" s="1" a="1"/>
  <c r="AR810" i="2" s="1"/>
  <c r="Z840" i="2"/>
  <c r="AA840" i="2" s="1" a="1"/>
  <c r="AA840" i="2" s="1"/>
  <c r="W840" i="2"/>
  <c r="AT840" i="2" s="1" a="1"/>
  <c r="AT840" i="2" s="1"/>
  <c r="AF878" i="2"/>
  <c r="W878" i="2"/>
  <c r="AT878" i="2" s="1" a="1"/>
  <c r="AT878" i="2" s="1"/>
  <c r="U890" i="2"/>
  <c r="AF890" i="2" s="1"/>
  <c r="AF900" i="2"/>
  <c r="V900" i="2"/>
  <c r="W900" i="2"/>
  <c r="X900" i="2"/>
  <c r="Z900" i="2"/>
  <c r="AA900" i="2" s="1" a="1"/>
  <c r="AA900" i="2" s="1"/>
  <c r="U911" i="2"/>
  <c r="AF982" i="2"/>
  <c r="Z982" i="2"/>
  <c r="AA982" i="2" s="1" a="1"/>
  <c r="AA982" i="2" s="1"/>
  <c r="X982" i="2"/>
  <c r="AF1034" i="2"/>
  <c r="X1034" i="2"/>
  <c r="Z1034" i="2"/>
  <c r="AA1034" i="2" s="1" a="1"/>
  <c r="AA1034" i="2" s="1"/>
  <c r="AF1085" i="2"/>
  <c r="V1085" i="2"/>
  <c r="U1096" i="2"/>
  <c r="AF1096" i="2" s="1"/>
  <c r="AF1107" i="2"/>
  <c r="V1107" i="2"/>
  <c r="AV1107" i="2" s="1" a="1"/>
  <c r="AV1107" i="2" s="1"/>
  <c r="AF1118" i="2"/>
  <c r="V1118" i="2"/>
  <c r="W1118" i="2"/>
  <c r="AD1118" i="2" s="1" a="1"/>
  <c r="AD1118" i="2" s="1"/>
  <c r="X1118" i="2"/>
  <c r="Z1118" i="2"/>
  <c r="AA1118" i="2" s="1" a="1"/>
  <c r="AA1118" i="2" s="1"/>
  <c r="U1170" i="2"/>
  <c r="U1181" i="2"/>
  <c r="AF1278" i="2"/>
  <c r="V1278" i="2"/>
  <c r="AV1278" i="2" s="1" a="1"/>
  <c r="AV1278" i="2" s="1"/>
  <c r="X1278" i="2"/>
  <c r="Z1278" i="2"/>
  <c r="AA1278" i="2" s="1" a="1"/>
  <c r="AA1278" i="2" s="1"/>
  <c r="AF1311" i="2"/>
  <c r="V1311" i="2"/>
  <c r="AR1311" i="2" s="1" a="1"/>
  <c r="AR1311" i="2" s="1"/>
  <c r="W1311" i="2"/>
  <c r="X1311" i="2"/>
  <c r="AF1344" i="2"/>
  <c r="V1344" i="2"/>
  <c r="W1344" i="2"/>
  <c r="AX1344" i="2" s="1" a="1"/>
  <c r="AX1344" i="2" s="1"/>
  <c r="X1344" i="2"/>
  <c r="AF1432" i="2"/>
  <c r="W1432" i="2"/>
  <c r="X1432" i="2"/>
  <c r="V1442" i="2"/>
  <c r="AN1442" i="2" s="1"/>
  <c r="AO1442" i="2" s="1" a="1"/>
  <c r="AO1442" i="2" s="1"/>
  <c r="AF1564" i="2"/>
  <c r="V1564" i="2"/>
  <c r="V1469" i="2"/>
  <c r="X1350" i="2"/>
  <c r="X44" i="2"/>
  <c r="Z44" i="2"/>
  <c r="W44" i="2"/>
  <c r="U71" i="2"/>
  <c r="AG71" i="2"/>
  <c r="U80" i="2"/>
  <c r="AG80" i="2"/>
  <c r="AG90" i="2"/>
  <c r="U90" i="2"/>
  <c r="Z90" i="2" s="1"/>
  <c r="AG100" i="2"/>
  <c r="U100" i="2"/>
  <c r="U121" i="2"/>
  <c r="AG121" i="2"/>
  <c r="U132" i="2"/>
  <c r="X132" i="2" s="1"/>
  <c r="U208" i="2"/>
  <c r="AG208" i="2"/>
  <c r="U257" i="2"/>
  <c r="AG257" i="2"/>
  <c r="U292" i="2"/>
  <c r="AG292" i="2"/>
  <c r="AG313" i="2"/>
  <c r="U313" i="2"/>
  <c r="AG387" i="2"/>
  <c r="U387" i="2"/>
  <c r="U397" i="2"/>
  <c r="Z397" i="2" s="1"/>
  <c r="AG397" i="2"/>
  <c r="V461" i="2"/>
  <c r="W461" i="2"/>
  <c r="AC461" i="2" s="1"/>
  <c r="U471" i="2"/>
  <c r="AG471" i="2"/>
  <c r="U491" i="2"/>
  <c r="X491" i="2" s="1"/>
  <c r="AG491" i="2"/>
  <c r="U531" i="2"/>
  <c r="AG531" i="2"/>
  <c r="AG541" i="2"/>
  <c r="U541" i="2"/>
  <c r="V551" i="2"/>
  <c r="Z551" i="2"/>
  <c r="AG569" i="2"/>
  <c r="U569" i="2"/>
  <c r="AG601" i="2"/>
  <c r="U601" i="2"/>
  <c r="AF601" i="2" s="1"/>
  <c r="AG610" i="2"/>
  <c r="U610" i="2"/>
  <c r="U620" i="2"/>
  <c r="AG620" i="2"/>
  <c r="W628" i="2"/>
  <c r="AC628" i="2" s="1"/>
  <c r="Z628" i="2"/>
  <c r="AA628" i="2" s="1" a="1"/>
  <c r="AA628" i="2" s="1"/>
  <c r="U638" i="2"/>
  <c r="AG638" i="2"/>
  <c r="X648" i="2"/>
  <c r="Z648" i="2"/>
  <c r="AF668" i="2"/>
  <c r="W668" i="2"/>
  <c r="AF687" i="2"/>
  <c r="W687" i="2"/>
  <c r="X687" i="2"/>
  <c r="Z687" i="2"/>
  <c r="AA687" i="2" s="1" a="1"/>
  <c r="AA687" i="2" s="1"/>
  <c r="AF697" i="2"/>
  <c r="X697" i="2"/>
  <c r="U707" i="2"/>
  <c r="W707" i="2" s="1"/>
  <c r="AF727" i="2"/>
  <c r="Z727" i="2"/>
  <c r="AA727" i="2" s="1" a="1"/>
  <c r="AA727" i="2" s="1"/>
  <c r="AF749" i="2"/>
  <c r="W749" i="2"/>
  <c r="AF868" i="2"/>
  <c r="V868" i="2"/>
  <c r="AR868" i="2" s="1" a="1"/>
  <c r="AR868" i="2" s="1"/>
  <c r="W868" i="2"/>
  <c r="AS868" i="2" s="1" a="1"/>
  <c r="AS868" i="2" s="1"/>
  <c r="Z868" i="2"/>
  <c r="AA868" i="2" s="1" a="1"/>
  <c r="AA868" i="2" s="1"/>
  <c r="X868" i="2"/>
  <c r="AF879" i="2"/>
  <c r="W879" i="2"/>
  <c r="Z879" i="2"/>
  <c r="AA879" i="2" s="1" a="1"/>
  <c r="AA879" i="2" s="1"/>
  <c r="V879" i="2"/>
  <c r="X879" i="2"/>
  <c r="AF891" i="2"/>
  <c r="AG891" i="2" s="1"/>
  <c r="V891" i="2"/>
  <c r="AN891" i="2" s="1"/>
  <c r="AO891" i="2" s="1" a="1"/>
  <c r="AO891" i="2" s="1"/>
  <c r="W891" i="2"/>
  <c r="X891" i="2"/>
  <c r="Z891" i="2"/>
  <c r="AA891" i="2" s="1" a="1"/>
  <c r="AA891" i="2" s="1"/>
  <c r="AF901" i="2"/>
  <c r="AG901" i="2" s="1"/>
  <c r="W912" i="2"/>
  <c r="X912" i="2"/>
  <c r="Z912" i="2"/>
  <c r="AA912" i="2" s="1" a="1"/>
  <c r="AA912" i="2" s="1"/>
  <c r="V912" i="2"/>
  <c r="U1024" i="2"/>
  <c r="W1024" i="2" s="1"/>
  <c r="AF1064" i="2"/>
  <c r="V1064" i="2"/>
  <c r="W1064" i="2"/>
  <c r="AP1064" i="2" s="1" a="1"/>
  <c r="AP1064" i="2" s="1"/>
  <c r="X1064" i="2"/>
  <c r="Z1064" i="2"/>
  <c r="AA1064" i="2" s="1" a="1"/>
  <c r="AA1064" i="2" s="1"/>
  <c r="V1097" i="2"/>
  <c r="AF1150" i="2"/>
  <c r="V1150" i="2"/>
  <c r="AN1150" i="2" s="1"/>
  <c r="AO1150" i="2" s="1" a="1"/>
  <c r="AO1150" i="2" s="1"/>
  <c r="U1160" i="2"/>
  <c r="W1160" i="2" s="1"/>
  <c r="U1171" i="2"/>
  <c r="AF1171" i="2" s="1"/>
  <c r="U1182" i="2"/>
  <c r="AF1193" i="2"/>
  <c r="Z1193" i="2"/>
  <c r="AA1193" i="2" s="1" a="1"/>
  <c r="AA1193" i="2" s="1"/>
  <c r="U1238" i="2"/>
  <c r="AF1249" i="2"/>
  <c r="V1249" i="2"/>
  <c r="AF1260" i="2"/>
  <c r="AG1260" i="2" s="1"/>
  <c r="W1260" i="2"/>
  <c r="AS1260" i="2" s="1" a="1"/>
  <c r="AS1260" i="2" s="1"/>
  <c r="V1260" i="2"/>
  <c r="AV1260" i="2" s="1" a="1"/>
  <c r="AV1260" i="2" s="1"/>
  <c r="X1260" i="2"/>
  <c r="Z1260" i="2"/>
  <c r="AA1260" i="2" s="1" a="1"/>
  <c r="AA1260" i="2" s="1"/>
  <c r="AF1484" i="2"/>
  <c r="W1484" i="2"/>
  <c r="V1484" i="2"/>
  <c r="X1484" i="2"/>
  <c r="AF1535" i="2"/>
  <c r="W1535" i="2"/>
  <c r="AT1535" i="2" s="1" a="1"/>
  <c r="AT1535" i="2" s="1"/>
  <c r="W1546" i="2"/>
  <c r="AI1546" i="2" s="1" a="1"/>
  <c r="AI1546" i="2" s="1"/>
  <c r="Z1338" i="2"/>
  <c r="AA1338" i="2" s="1" a="1"/>
  <c r="AA1338" i="2" s="1"/>
  <c r="X91" i="2"/>
  <c r="U112" i="2"/>
  <c r="AG112" i="2"/>
  <c r="U143" i="2"/>
  <c r="Z143" i="2" s="1"/>
  <c r="AG143" i="2"/>
  <c r="U163" i="2"/>
  <c r="AF163" i="2" s="1"/>
  <c r="AG163" i="2"/>
  <c r="U219" i="2"/>
  <c r="V219" i="2" s="1"/>
  <c r="AG219" i="2"/>
  <c r="V229" i="2"/>
  <c r="X229" i="2"/>
  <c r="Z229" i="2"/>
  <c r="AA229" i="2" s="1" a="1"/>
  <c r="AA229" i="2" s="1"/>
  <c r="W229" i="2"/>
  <c r="T240" i="2"/>
  <c r="U258" i="2"/>
  <c r="X258" i="2" s="1"/>
  <c r="AG258" i="2"/>
  <c r="V293" i="2"/>
  <c r="W293" i="2"/>
  <c r="X293" i="2"/>
  <c r="Z293" i="2"/>
  <c r="U304" i="2"/>
  <c r="AG304" i="2"/>
  <c r="U314" i="2"/>
  <c r="AG314" i="2"/>
  <c r="AG325" i="2"/>
  <c r="U325" i="2"/>
  <c r="AF325" i="2" s="1"/>
  <c r="U339" i="2"/>
  <c r="AG339" i="2"/>
  <c r="AG348" i="2"/>
  <c r="U348" i="2"/>
  <c r="AG369" i="2"/>
  <c r="U369" i="2"/>
  <c r="V369" i="2" s="1"/>
  <c r="U482" i="2"/>
  <c r="AG482" i="2"/>
  <c r="U501" i="2"/>
  <c r="AG501" i="2"/>
  <c r="AG542" i="2"/>
  <c r="U542" i="2"/>
  <c r="U576" i="2"/>
  <c r="AG576" i="2"/>
  <c r="U591" i="2"/>
  <c r="AG591" i="2"/>
  <c r="V611" i="2"/>
  <c r="W611" i="2"/>
  <c r="AC611" i="2" s="1"/>
  <c r="AH611" i="2" s="1" a="1"/>
  <c r="AH611" i="2" s="1"/>
  <c r="U708" i="2"/>
  <c r="Z708" i="2" s="1"/>
  <c r="AA708" i="2" s="1" a="1"/>
  <c r="AA708" i="2" s="1"/>
  <c r="AF728" i="2"/>
  <c r="AG728" i="2" s="1"/>
  <c r="W728" i="2"/>
  <c r="X728" i="2"/>
  <c r="AF760" i="2"/>
  <c r="V760" i="2"/>
  <c r="AF769" i="2"/>
  <c r="V769" i="2"/>
  <c r="AF841" i="2"/>
  <c r="Z841" i="2"/>
  <c r="AA841" i="2" s="1" a="1"/>
  <c r="AA841" i="2" s="1"/>
  <c r="AF851" i="2"/>
  <c r="W851" i="2"/>
  <c r="AF902" i="2"/>
  <c r="V902" i="2"/>
  <c r="W902" i="2"/>
  <c r="AH902" i="2" s="1" a="1"/>
  <c r="AH902" i="2" s="1"/>
  <c r="W931" i="2"/>
  <c r="AW931" i="2" s="1" a="1"/>
  <c r="AW931" i="2" s="1"/>
  <c r="Z963" i="2"/>
  <c r="AA963" i="2" s="1" a="1"/>
  <c r="AA963" i="2" s="1"/>
  <c r="U984" i="2"/>
  <c r="AF984" i="2" s="1"/>
  <c r="AF1025" i="2"/>
  <c r="Z1025" i="2"/>
  <c r="AA1025" i="2" s="1" a="1"/>
  <c r="AA1025" i="2" s="1"/>
  <c r="X1025" i="2"/>
  <c r="AF1075" i="2"/>
  <c r="V1075" i="2"/>
  <c r="W1075" i="2"/>
  <c r="X1075" i="2"/>
  <c r="Z1075" i="2"/>
  <c r="AA1075" i="2" s="1" a="1"/>
  <c r="AA1075" i="2" s="1"/>
  <c r="AF1109" i="2"/>
  <c r="W1109" i="2"/>
  <c r="AW1109" i="2" s="1" a="1"/>
  <c r="AW1109" i="2" s="1"/>
  <c r="X1109" i="2"/>
  <c r="Z1109" i="2"/>
  <c r="AA1109" i="2" s="1" a="1"/>
  <c r="AA1109" i="2" s="1"/>
  <c r="AF1151" i="2"/>
  <c r="V1151" i="2"/>
  <c r="AV1151" i="2" s="1" a="1"/>
  <c r="AV1151" i="2" s="1"/>
  <c r="U1172" i="2"/>
  <c r="U1183" i="2"/>
  <c r="AF1205" i="2"/>
  <c r="Z1205" i="2"/>
  <c r="AA1205" i="2" s="1" a="1"/>
  <c r="AA1205" i="2" s="1"/>
  <c r="U1229" i="2"/>
  <c r="AF1229" i="2" s="1"/>
  <c r="U1239" i="2"/>
  <c r="AF1239" i="2" s="1"/>
  <c r="Z1303" i="2"/>
  <c r="AA1303" i="2" s="1" a="1"/>
  <c r="AA1303" i="2" s="1"/>
  <c r="AF1323" i="2"/>
  <c r="X1323" i="2"/>
  <c r="Z1323" i="2"/>
  <c r="AA1323" i="2" s="1" a="1"/>
  <c r="AA1323" i="2" s="1"/>
  <c r="AF1454" i="2"/>
  <c r="X1454" i="2"/>
  <c r="V1454" i="2"/>
  <c r="AF1547" i="2"/>
  <c r="W1547" i="2"/>
  <c r="V1547" i="2"/>
  <c r="AV1547" i="2" s="1" a="1"/>
  <c r="AV1547" i="2" s="1"/>
  <c r="Z1464" i="2"/>
  <c r="AA1464" i="2" s="1" a="1"/>
  <c r="AA1464" i="2" s="1"/>
  <c r="V1323" i="2"/>
  <c r="AR1323" i="2" s="1" a="1"/>
  <c r="AR1323" i="2" s="1"/>
  <c r="U102" i="2"/>
  <c r="X102" i="2" s="1"/>
  <c r="T133" i="2"/>
  <c r="U144" i="2"/>
  <c r="AG144" i="2"/>
  <c r="U174" i="2"/>
  <c r="W174" i="2" s="1"/>
  <c r="AG174" i="2"/>
  <c r="U250" i="2"/>
  <c r="AG250" i="2"/>
  <c r="U259" i="2"/>
  <c r="AG259" i="2"/>
  <c r="T266" i="2"/>
  <c r="AG294" i="2"/>
  <c r="U294" i="2"/>
  <c r="V305" i="2"/>
  <c r="W305" i="2"/>
  <c r="X305" i="2"/>
  <c r="Z305" i="2"/>
  <c r="W315" i="2"/>
  <c r="AC315" i="2" s="1"/>
  <c r="V315" i="2"/>
  <c r="X315" i="2"/>
  <c r="Z315" i="2"/>
  <c r="U340" i="2"/>
  <c r="AG340" i="2"/>
  <c r="U379" i="2"/>
  <c r="V379" i="2" s="1"/>
  <c r="AG379" i="2"/>
  <c r="AG399" i="2"/>
  <c r="U399" i="2"/>
  <c r="U407" i="2"/>
  <c r="AG462" i="2"/>
  <c r="U462" i="2"/>
  <c r="W462" i="2" s="1"/>
  <c r="U472" i="2"/>
  <c r="AG472" i="2"/>
  <c r="Z483" i="2"/>
  <c r="V483" i="2"/>
  <c r="AR483" i="2" s="1" a="1"/>
  <c r="AR483" i="2" s="1"/>
  <c r="X483" i="2"/>
  <c r="U492" i="2"/>
  <c r="V492" i="2" s="1"/>
  <c r="AG492" i="2"/>
  <c r="U533" i="2"/>
  <c r="AG533" i="2"/>
  <c r="U543" i="2"/>
  <c r="AG543" i="2"/>
  <c r="U552" i="2"/>
  <c r="AG552" i="2"/>
  <c r="V570" i="2"/>
  <c r="Z570" i="2"/>
  <c r="X570" i="2"/>
  <c r="U592" i="2"/>
  <c r="X592" i="2" s="1"/>
  <c r="U602" i="2"/>
  <c r="AG602" i="2"/>
  <c r="AG622" i="2"/>
  <c r="U622" i="2"/>
  <c r="U649" i="2"/>
  <c r="W649" i="2" s="1"/>
  <c r="AC649" i="2" s="1"/>
  <c r="AG649" i="2"/>
  <c r="V660" i="2"/>
  <c r="X660" i="2"/>
  <c r="U689" i="2"/>
  <c r="AF689" i="2" s="1"/>
  <c r="AF699" i="2"/>
  <c r="W699" i="2"/>
  <c r="AT699" i="2" s="1" a="1"/>
  <c r="AT699" i="2" s="1"/>
  <c r="V699" i="2"/>
  <c r="AF709" i="2"/>
  <c r="X709" i="2"/>
  <c r="Z709" i="2"/>
  <c r="AA709" i="2" s="1" a="1"/>
  <c r="AA709" i="2" s="1"/>
  <c r="W709" i="2"/>
  <c r="AF718" i="2"/>
  <c r="V718" i="2"/>
  <c r="AF740" i="2"/>
  <c r="Z740" i="2"/>
  <c r="AA740" i="2" s="1" a="1"/>
  <c r="AA740" i="2" s="1"/>
  <c r="AF751" i="2"/>
  <c r="AG751" i="2" s="1"/>
  <c r="W751" i="2"/>
  <c r="U770" i="2"/>
  <c r="AF770" i="2" s="1"/>
  <c r="AF822" i="2"/>
  <c r="W822" i="2"/>
  <c r="AC822" i="2" s="1"/>
  <c r="AF893" i="2"/>
  <c r="AG893" i="2" s="1"/>
  <c r="V893" i="2"/>
  <c r="W893" i="2"/>
  <c r="AD893" i="2" s="1" a="1"/>
  <c r="AD893" i="2" s="1"/>
  <c r="AF913" i="2"/>
  <c r="W913" i="2"/>
  <c r="AH913" i="2" s="1" a="1"/>
  <c r="AH913" i="2" s="1"/>
  <c r="V913" i="2"/>
  <c r="AF943" i="2"/>
  <c r="Z943" i="2"/>
  <c r="AA943" i="2" s="1" a="1"/>
  <c r="AA943" i="2" s="1"/>
  <c r="V943" i="2"/>
  <c r="W943" i="2"/>
  <c r="AI943" i="2" s="1" a="1"/>
  <c r="AI943" i="2" s="1"/>
  <c r="H943" i="2" s="1"/>
  <c r="X943" i="2"/>
  <c r="AF985" i="2"/>
  <c r="Z985" i="2"/>
  <c r="AA985" i="2" s="1" a="1"/>
  <c r="AA985" i="2" s="1"/>
  <c r="V985" i="2"/>
  <c r="W985" i="2"/>
  <c r="AI985" i="2" s="1" a="1"/>
  <c r="AI985" i="2" s="1"/>
  <c r="H985" i="2" s="1"/>
  <c r="X985" i="2"/>
  <c r="AF1015" i="2"/>
  <c r="V1015" i="2"/>
  <c r="W1015" i="2"/>
  <c r="X1015" i="2"/>
  <c r="Z1015" i="2"/>
  <c r="AA1015" i="2" s="1" a="1"/>
  <c r="AA1015" i="2" s="1"/>
  <c r="AF1037" i="2"/>
  <c r="X1037" i="2"/>
  <c r="Z1037" i="2"/>
  <c r="AA1037" i="2" s="1" a="1"/>
  <c r="AA1037" i="2" s="1"/>
  <c r="AF1055" i="2"/>
  <c r="X1055" i="2"/>
  <c r="Z1055" i="2"/>
  <c r="AA1055" i="2" s="1" a="1"/>
  <c r="AA1055" i="2" s="1"/>
  <c r="V1055" i="2"/>
  <c r="AF1066" i="2"/>
  <c r="AG1066" i="2" s="1"/>
  <c r="Z1066" i="2"/>
  <c r="AA1066" i="2" s="1" a="1"/>
  <c r="AA1066" i="2" s="1"/>
  <c r="V1066" i="2"/>
  <c r="W1066" i="2"/>
  <c r="X1066" i="2"/>
  <c r="AF1131" i="2"/>
  <c r="V1131" i="2"/>
  <c r="AN1131" i="2" s="1"/>
  <c r="AO1131" i="2" s="1" a="1"/>
  <c r="AO1131" i="2" s="1"/>
  <c r="AF1194" i="2"/>
  <c r="Z1194" i="2"/>
  <c r="AA1194" i="2" s="1" a="1"/>
  <c r="AA1194" i="2" s="1"/>
  <c r="U1206" i="2"/>
  <c r="U1250" i="2"/>
  <c r="X1335" i="2"/>
  <c r="AF1347" i="2"/>
  <c r="V1347" i="2"/>
  <c r="AR1347" i="2" s="1" a="1"/>
  <c r="AR1347" i="2" s="1"/>
  <c r="W1347" i="2"/>
  <c r="X1347" i="2"/>
  <c r="Z1347" i="2"/>
  <c r="AA1347" i="2" s="1" a="1"/>
  <c r="AA1347" i="2" s="1"/>
  <c r="U1380" i="2"/>
  <c r="AF1445" i="2"/>
  <c r="X1445" i="2"/>
  <c r="V1445" i="2"/>
  <c r="W1445" i="2"/>
  <c r="AF1455" i="2"/>
  <c r="Z1455" i="2"/>
  <c r="AA1455" i="2" s="1" a="1"/>
  <c r="AA1455" i="2" s="1"/>
  <c r="W1455" i="2"/>
  <c r="AT1455" i="2" s="1" a="1"/>
  <c r="AT1455" i="2" s="1"/>
  <c r="X1546" i="2"/>
  <c r="W1528" i="2"/>
  <c r="AH1528" i="2" s="1" a="1"/>
  <c r="AH1528" i="2" s="1"/>
  <c r="Z83" i="2"/>
  <c r="U134" i="2"/>
  <c r="AG134" i="2"/>
  <c r="U155" i="2"/>
  <c r="X155" i="2" s="1"/>
  <c r="AG155" i="2"/>
  <c r="U185" i="2"/>
  <c r="AF185" i="2" s="1"/>
  <c r="AG185" i="2"/>
  <c r="U190" i="2"/>
  <c r="X190" i="2" s="1"/>
  <c r="AG190" i="2"/>
  <c r="X241" i="2"/>
  <c r="W241" i="2"/>
  <c r="AC241" i="2" s="1"/>
  <c r="U260" i="2"/>
  <c r="AG260" i="2"/>
  <c r="U286" i="2"/>
  <c r="AG286" i="2"/>
  <c r="U295" i="2"/>
  <c r="AG295" i="2"/>
  <c r="AG316" i="2"/>
  <c r="U316" i="2"/>
  <c r="AG331" i="2"/>
  <c r="U331" i="2"/>
  <c r="V331" i="2" s="1"/>
  <c r="U361" i="2"/>
  <c r="AG361" i="2"/>
  <c r="W408" i="2"/>
  <c r="X408" i="2"/>
  <c r="U435" i="2"/>
  <c r="X435" i="2" s="1"/>
  <c r="AG435" i="2"/>
  <c r="U473" i="2"/>
  <c r="AG473" i="2"/>
  <c r="U534" i="2"/>
  <c r="AG534" i="2"/>
  <c r="AG553" i="2"/>
  <c r="U553" i="2"/>
  <c r="AG571" i="2"/>
  <c r="U571" i="2"/>
  <c r="Z578" i="2"/>
  <c r="U587" i="2"/>
  <c r="AG587" i="2"/>
  <c r="U612" i="2"/>
  <c r="V612" i="2" s="1"/>
  <c r="AG612" i="2"/>
  <c r="U623" i="2"/>
  <c r="AG623" i="2"/>
  <c r="U641" i="2"/>
  <c r="AG641" i="2"/>
  <c r="U671" i="2"/>
  <c r="V671" i="2" s="1"/>
  <c r="AF700" i="2"/>
  <c r="Z700" i="2"/>
  <c r="AA700" i="2" s="1" a="1"/>
  <c r="AA700" i="2" s="1"/>
  <c r="AF814" i="2"/>
  <c r="V814" i="2"/>
  <c r="AF843" i="2"/>
  <c r="Z843" i="2"/>
  <c r="AA843" i="2" s="1" a="1"/>
  <c r="AA843" i="2" s="1"/>
  <c r="V843" i="2"/>
  <c r="AV843" i="2" s="1" a="1"/>
  <c r="AV843" i="2" s="1"/>
  <c r="W843" i="2"/>
  <c r="AT843" i="2" s="1" a="1"/>
  <c r="AT843" i="2" s="1"/>
  <c r="X843" i="2"/>
  <c r="AF852" i="2"/>
  <c r="V852" i="2"/>
  <c r="AV852" i="2" s="1" a="1"/>
  <c r="AV852" i="2" s="1"/>
  <c r="AF882" i="2"/>
  <c r="Z882" i="2"/>
  <c r="AA882" i="2" s="1" a="1"/>
  <c r="AA882" i="2" s="1"/>
  <c r="V882" i="2"/>
  <c r="W882" i="2"/>
  <c r="X882" i="2"/>
  <c r="AF894" i="2"/>
  <c r="AG894" i="2" s="1"/>
  <c r="V894" i="2"/>
  <c r="W894" i="2"/>
  <c r="AW894" i="2" s="1" a="1"/>
  <c r="AW894" i="2" s="1"/>
  <c r="X894" i="2"/>
  <c r="Z894" i="2"/>
  <c r="AA894" i="2" s="1" a="1"/>
  <c r="AA894" i="2" s="1"/>
  <c r="AF914" i="2"/>
  <c r="V914" i="2"/>
  <c r="AN914" i="2" s="1"/>
  <c r="AO914" i="2" s="1" a="1"/>
  <c r="AO914" i="2" s="1"/>
  <c r="AF922" i="2"/>
  <c r="V922" i="2"/>
  <c r="AF964" i="2"/>
  <c r="Z964" i="2"/>
  <c r="AA964" i="2" s="1" a="1"/>
  <c r="AA964" i="2" s="1"/>
  <c r="X964" i="2"/>
  <c r="AF994" i="2"/>
  <c r="V994" i="2"/>
  <c r="AR994" i="2" s="1" a="1"/>
  <c r="AR994" i="2" s="1"/>
  <c r="W994" i="2"/>
  <c r="X994" i="2"/>
  <c r="Z994" i="2"/>
  <c r="AA994" i="2" s="1" a="1"/>
  <c r="AA994" i="2" s="1"/>
  <c r="AF1006" i="2"/>
  <c r="V1006" i="2"/>
  <c r="AR1006" i="2" s="1" a="1"/>
  <c r="AR1006" i="2" s="1"/>
  <c r="W1006" i="2"/>
  <c r="X1006" i="2"/>
  <c r="Z1006" i="2"/>
  <c r="AA1006" i="2" s="1" a="1"/>
  <c r="AA1006" i="2" s="1"/>
  <c r="AF1047" i="2"/>
  <c r="X1047" i="2"/>
  <c r="X1100" i="2"/>
  <c r="U1120" i="2"/>
  <c r="AF1120" i="2" s="1"/>
  <c r="U1195" i="2"/>
  <c r="V1195" i="2" s="1"/>
  <c r="U1241" i="2"/>
  <c r="X1241" i="2" s="1"/>
  <c r="AF1251" i="2"/>
  <c r="V1251" i="2"/>
  <c r="AF1314" i="2"/>
  <c r="V1314" i="2"/>
  <c r="W1314" i="2"/>
  <c r="AS1314" i="2" s="1" a="1"/>
  <c r="AS1314" i="2" s="1"/>
  <c r="X1314" i="2"/>
  <c r="AF1359" i="2"/>
  <c r="V1359" i="2"/>
  <c r="AR1359" i="2" s="1" a="1"/>
  <c r="AR1359" i="2" s="1"/>
  <c r="W1359" i="2"/>
  <c r="X1359" i="2"/>
  <c r="Z1359" i="2"/>
  <c r="AA1359" i="2" s="1" a="1"/>
  <c r="AA1359" i="2" s="1"/>
  <c r="U1392" i="2"/>
  <c r="AF1446" i="2"/>
  <c r="W1446" i="2"/>
  <c r="V1446" i="2"/>
  <c r="AF1510" i="2"/>
  <c r="AG1510" i="2" s="1"/>
  <c r="V1510" i="2"/>
  <c r="AR1510" i="2" s="1" a="1"/>
  <c r="AR1510" i="2" s="1"/>
  <c r="W1510" i="2"/>
  <c r="AC1510" i="2" s="1"/>
  <c r="X1510" i="2"/>
  <c r="Z1510" i="2"/>
  <c r="AA1510" i="2" s="1" a="1"/>
  <c r="AA1510" i="2" s="1"/>
  <c r="AF1538" i="2"/>
  <c r="AG1538" i="2" s="1"/>
  <c r="V1538" i="2"/>
  <c r="AV1538" i="2" s="1" a="1"/>
  <c r="AV1538" i="2" s="1"/>
  <c r="W1538" i="2"/>
  <c r="AW1538" i="2" s="1" a="1"/>
  <c r="AW1538" i="2" s="1"/>
  <c r="X1538" i="2"/>
  <c r="Z1538" i="2"/>
  <c r="AA1538" i="2" s="1" a="1"/>
  <c r="AA1538" i="2" s="1"/>
  <c r="AF1558" i="2"/>
  <c r="W1558" i="2"/>
  <c r="W1564" i="2"/>
  <c r="W1457" i="2"/>
  <c r="AH1457" i="2" s="1" a="1"/>
  <c r="AH1457" i="2" s="1"/>
  <c r="U123" i="2"/>
  <c r="AG123" i="2"/>
  <c r="T84" i="2"/>
  <c r="T94" i="2"/>
  <c r="U104" i="2"/>
  <c r="Z104" i="2" s="1"/>
  <c r="AA104" i="2" s="1" a="1"/>
  <c r="AA104" i="2" s="1"/>
  <c r="AG104" i="2"/>
  <c r="AG135" i="2"/>
  <c r="U135" i="2"/>
  <c r="U146" i="2"/>
  <c r="AG146" i="2"/>
  <c r="U166" i="2"/>
  <c r="AG166" i="2"/>
  <c r="J185" i="2"/>
  <c r="U222" i="2"/>
  <c r="AG222" i="2"/>
  <c r="T232" i="2"/>
  <c r="U261" i="2"/>
  <c r="AF261" i="2" s="1"/>
  <c r="AG261" i="2"/>
  <c r="U287" i="2"/>
  <c r="AF287" i="2" s="1"/>
  <c r="AG287" i="2"/>
  <c r="U317" i="2"/>
  <c r="AG317" i="2"/>
  <c r="U332" i="2"/>
  <c r="X332" i="2" s="1"/>
  <c r="AG332" i="2"/>
  <c r="V351" i="2"/>
  <c r="X351" i="2"/>
  <c r="Z351" i="2"/>
  <c r="AG372" i="2"/>
  <c r="U372" i="2"/>
  <c r="U444" i="2"/>
  <c r="AG444" i="2"/>
  <c r="U474" i="2"/>
  <c r="V474" i="2" s="1"/>
  <c r="U494" i="2"/>
  <c r="AG494" i="2"/>
  <c r="Z504" i="2"/>
  <c r="AA504" i="2" s="1" a="1"/>
  <c r="AA504" i="2" s="1"/>
  <c r="X504" i="2"/>
  <c r="AG535" i="2"/>
  <c r="U535" i="2"/>
  <c r="W545" i="2"/>
  <c r="AC545" i="2" s="1"/>
  <c r="Z545" i="2"/>
  <c r="U572" i="2"/>
  <c r="X572" i="2" s="1"/>
  <c r="T642" i="2"/>
  <c r="J642" i="2" s="1"/>
  <c r="V651" i="2"/>
  <c r="AN651" i="2" s="1"/>
  <c r="AO651" i="2" s="1" a="1"/>
  <c r="AO651" i="2" s="1"/>
  <c r="Z651" i="2"/>
  <c r="AA651" i="2" s="1" a="1"/>
  <c r="AA651" i="2" s="1"/>
  <c r="U661" i="2"/>
  <c r="AG661" i="2"/>
  <c r="U672" i="2"/>
  <c r="AF672" i="2" s="1"/>
  <c r="U682" i="2"/>
  <c r="AF682" i="2" s="1"/>
  <c r="AF710" i="2"/>
  <c r="AG710" i="2" s="1"/>
  <c r="W710" i="2"/>
  <c r="U730" i="2"/>
  <c r="AF772" i="2"/>
  <c r="V772" i="2"/>
  <c r="AN772" i="2" s="1"/>
  <c r="AO772" i="2" s="1" a="1"/>
  <c r="AO772" i="2" s="1"/>
  <c r="X772" i="2"/>
  <c r="AF781" i="2"/>
  <c r="AG781" i="2" s="1"/>
  <c r="Z781" i="2"/>
  <c r="AA781" i="2" s="1" a="1"/>
  <c r="AA781" i="2" s="1"/>
  <c r="V781" i="2"/>
  <c r="W781" i="2"/>
  <c r="AW781" i="2" s="1" a="1"/>
  <c r="AW781" i="2" s="1"/>
  <c r="X781" i="2"/>
  <c r="AF804" i="2"/>
  <c r="AG804" i="2" s="1"/>
  <c r="W804" i="2"/>
  <c r="AI804" i="2" s="1" a="1"/>
  <c r="AI804" i="2" s="1"/>
  <c r="H804" i="2" s="1"/>
  <c r="AF815" i="2"/>
  <c r="V815" i="2"/>
  <c r="X815" i="2"/>
  <c r="Z815" i="2"/>
  <c r="AA815" i="2" s="1" a="1"/>
  <c r="AA815" i="2" s="1"/>
  <c r="U823" i="2"/>
  <c r="V823" i="2" s="1"/>
  <c r="AF834" i="2"/>
  <c r="V834" i="2"/>
  <c r="W834" i="2"/>
  <c r="X834" i="2"/>
  <c r="Z834" i="2"/>
  <c r="AA834" i="2" s="1" a="1"/>
  <c r="AA834" i="2" s="1"/>
  <c r="AF844" i="2"/>
  <c r="W844" i="2"/>
  <c r="AP844" i="2" s="1" a="1"/>
  <c r="AP844" i="2" s="1"/>
  <c r="Z844" i="2"/>
  <c r="AA844" i="2" s="1" a="1"/>
  <c r="AA844" i="2" s="1"/>
  <c r="V844" i="2"/>
  <c r="X844" i="2"/>
  <c r="AF853" i="2"/>
  <c r="Z853" i="2"/>
  <c r="AA853" i="2" s="1" a="1"/>
  <c r="AA853" i="2" s="1"/>
  <c r="AF863" i="2"/>
  <c r="W863" i="2"/>
  <c r="AF905" i="2"/>
  <c r="AG905" i="2" s="1"/>
  <c r="V905" i="2"/>
  <c r="AV905" i="2" s="1" a="1"/>
  <c r="AV905" i="2" s="1"/>
  <c r="W905" i="2"/>
  <c r="AC905" i="2" s="1"/>
  <c r="AF915" i="2"/>
  <c r="X915" i="2"/>
  <c r="Z915" i="2"/>
  <c r="AA915" i="2" s="1" a="1"/>
  <c r="AA915" i="2" s="1"/>
  <c r="V915" i="2"/>
  <c r="W915" i="2"/>
  <c r="AC915" i="2" s="1"/>
  <c r="AF923" i="2"/>
  <c r="V923" i="2"/>
  <c r="AV923" i="2" s="1" a="1"/>
  <c r="AV923" i="2" s="1"/>
  <c r="W923" i="2"/>
  <c r="AT923" i="2" s="1" a="1"/>
  <c r="AT923" i="2" s="1"/>
  <c r="X934" i="2"/>
  <c r="AF976" i="2"/>
  <c r="Z976" i="2"/>
  <c r="AA976" i="2" s="1" a="1"/>
  <c r="AA976" i="2" s="1"/>
  <c r="V976" i="2"/>
  <c r="AR976" i="2" s="1" a="1"/>
  <c r="AR976" i="2" s="1"/>
  <c r="W976" i="2"/>
  <c r="AF987" i="2"/>
  <c r="Z987" i="2"/>
  <c r="AA987" i="2" s="1" a="1"/>
  <c r="AA987" i="2" s="1"/>
  <c r="V987" i="2"/>
  <c r="AN987" i="2" s="1"/>
  <c r="AO987" i="2" s="1" a="1"/>
  <c r="AO987" i="2" s="1"/>
  <c r="W987" i="2"/>
  <c r="AH987" i="2" s="1" a="1"/>
  <c r="AH987" i="2" s="1"/>
  <c r="X987" i="2"/>
  <c r="AF1068" i="2"/>
  <c r="V1068" i="2"/>
  <c r="AV1068" i="2" s="1" a="1"/>
  <c r="AV1068" i="2" s="1"/>
  <c r="AF1121" i="2"/>
  <c r="Z1121" i="2"/>
  <c r="AA1121" i="2" s="1" a="1"/>
  <c r="AA1121" i="2" s="1"/>
  <c r="V1121" i="2"/>
  <c r="AV1121" i="2" s="1" a="1"/>
  <c r="AV1121" i="2" s="1"/>
  <c r="W1121" i="2"/>
  <c r="X1121" i="2"/>
  <c r="AF1133" i="2"/>
  <c r="Z1133" i="2"/>
  <c r="AA1133" i="2" s="1" a="1"/>
  <c r="AA1133" i="2" s="1"/>
  <c r="V1133" i="2"/>
  <c r="AV1133" i="2" s="1" a="1"/>
  <c r="AV1133" i="2" s="1"/>
  <c r="U1196" i="2"/>
  <c r="V1196" i="2" s="1"/>
  <c r="AF1208" i="2"/>
  <c r="V1208" i="2"/>
  <c r="AN1208" i="2" s="1"/>
  <c r="AO1208" i="2" s="1" a="1"/>
  <c r="AO1208" i="2" s="1"/>
  <c r="W1208" i="2"/>
  <c r="AH1208" i="2" s="1" a="1"/>
  <c r="AH1208" i="2" s="1"/>
  <c r="X1208" i="2"/>
  <c r="Z1208" i="2"/>
  <c r="AA1208" i="2" s="1" a="1"/>
  <c r="AA1208" i="2" s="1"/>
  <c r="U1220" i="2"/>
  <c r="V1220" i="2" s="1"/>
  <c r="AF1326" i="2"/>
  <c r="V1326" i="2"/>
  <c r="AR1326" i="2" s="1" a="1"/>
  <c r="AR1326" i="2" s="1"/>
  <c r="W1326" i="2"/>
  <c r="AS1326" i="2" s="1" a="1"/>
  <c r="AS1326" i="2" s="1"/>
  <c r="X1326" i="2"/>
  <c r="Z1326" i="2"/>
  <c r="AA1326" i="2" s="1" a="1"/>
  <c r="AA1326" i="2" s="1"/>
  <c r="AF1499" i="2"/>
  <c r="AG1499" i="2" s="1"/>
  <c r="W1499" i="2"/>
  <c r="V1499" i="2"/>
  <c r="X1499" i="2"/>
  <c r="V1558" i="2"/>
  <c r="AR1558" i="2" s="1" a="1"/>
  <c r="AR1558" i="2" s="1"/>
  <c r="Z1522" i="2"/>
  <c r="AA1522" i="2" s="1" a="1"/>
  <c r="AA1522" i="2" s="1"/>
  <c r="X1457" i="2"/>
  <c r="W1448" i="2"/>
  <c r="T9" i="2"/>
  <c r="X39" i="2"/>
  <c r="Z39" i="2"/>
  <c r="T48" i="2"/>
  <c r="AG56" i="2"/>
  <c r="U56" i="2"/>
  <c r="U95" i="2"/>
  <c r="V95" i="2" s="1"/>
  <c r="AG95" i="2"/>
  <c r="X125" i="2"/>
  <c r="W125" i="2"/>
  <c r="U147" i="2"/>
  <c r="AF147" i="2" s="1"/>
  <c r="AG147" i="2"/>
  <c r="U157" i="2"/>
  <c r="AF157" i="2" s="1"/>
  <c r="AG157" i="2"/>
  <c r="K185" i="2"/>
  <c r="U192" i="2"/>
  <c r="AG192" i="2"/>
  <c r="U223" i="2"/>
  <c r="AG223" i="2"/>
  <c r="U243" i="2"/>
  <c r="U269" i="2"/>
  <c r="AG269" i="2"/>
  <c r="U278" i="2"/>
  <c r="W278" i="2" s="1"/>
  <c r="AG278" i="2"/>
  <c r="AG297" i="2"/>
  <c r="U297" i="2"/>
  <c r="AF297" i="2" s="1"/>
  <c r="T307" i="2"/>
  <c r="U318" i="2"/>
  <c r="Z318" i="2" s="1"/>
  <c r="AA318" i="2" s="1" a="1"/>
  <c r="AA318" i="2" s="1"/>
  <c r="AG318" i="2"/>
  <c r="AG352" i="2"/>
  <c r="U352" i="2"/>
  <c r="W352" i="2" s="1"/>
  <c r="AC352" i="2" s="1"/>
  <c r="U373" i="2"/>
  <c r="W373" i="2" s="1"/>
  <c r="AG373" i="2"/>
  <c r="AG381" i="2"/>
  <c r="U381" i="2"/>
  <c r="AG391" i="2"/>
  <c r="U391" i="2"/>
  <c r="U410" i="2"/>
  <c r="V420" i="2"/>
  <c r="W420" i="2"/>
  <c r="U455" i="2"/>
  <c r="AG455" i="2"/>
  <c r="V464" i="2"/>
  <c r="W464" i="2"/>
  <c r="X464" i="2"/>
  <c r="Z464" i="2"/>
  <c r="U475" i="2"/>
  <c r="X475" i="2" s="1"/>
  <c r="AG475" i="2"/>
  <c r="W495" i="2"/>
  <c r="V495" i="2"/>
  <c r="U536" i="2"/>
  <c r="AF536" i="2" s="1"/>
  <c r="AG536" i="2"/>
  <c r="U546" i="2"/>
  <c r="AG546" i="2"/>
  <c r="AG555" i="2"/>
  <c r="U555" i="2"/>
  <c r="U605" i="2"/>
  <c r="Z605" i="2" s="1"/>
  <c r="AG605" i="2"/>
  <c r="U632" i="2"/>
  <c r="AF632" i="2" s="1"/>
  <c r="AG632" i="2"/>
  <c r="U652" i="2"/>
  <c r="V652" i="2" s="1"/>
  <c r="AG652" i="2"/>
  <c r="AF673" i="2"/>
  <c r="W673" i="2"/>
  <c r="V673" i="2"/>
  <c r="AF691" i="2"/>
  <c r="W691" i="2"/>
  <c r="AW691" i="2" s="1" a="1"/>
  <c r="AW691" i="2" s="1"/>
  <c r="V691" i="2"/>
  <c r="AR691" i="2" s="1" a="1"/>
  <c r="AR691" i="2" s="1"/>
  <c r="AF742" i="2"/>
  <c r="X742" i="2"/>
  <c r="Z742" i="2"/>
  <c r="AA742" i="2" s="1" a="1"/>
  <c r="AA742" i="2" s="1"/>
  <c r="V742" i="2"/>
  <c r="AN742" i="2" s="1"/>
  <c r="AO742" i="2" s="1" a="1"/>
  <c r="AO742" i="2" s="1"/>
  <c r="W742" i="2"/>
  <c r="AF763" i="2"/>
  <c r="V763" i="2"/>
  <c r="W763" i="2"/>
  <c r="AS763" i="2" s="1" a="1"/>
  <c r="AS763" i="2" s="1"/>
  <c r="X763" i="2"/>
  <c r="Z763" i="2"/>
  <c r="AA763" i="2" s="1" a="1"/>
  <c r="AA763" i="2" s="1"/>
  <c r="AF793" i="2"/>
  <c r="AG793" i="2" s="1"/>
  <c r="Z793" i="2"/>
  <c r="AA793" i="2" s="1" a="1"/>
  <c r="AA793" i="2" s="1"/>
  <c r="V793" i="2"/>
  <c r="AV793" i="2" s="1" a="1"/>
  <c r="AV793" i="2" s="1"/>
  <c r="W793" i="2"/>
  <c r="AW793" i="2" s="1" a="1"/>
  <c r="AW793" i="2" s="1"/>
  <c r="X793" i="2"/>
  <c r="AF854" i="2"/>
  <c r="W854" i="2"/>
  <c r="AC854" i="2" s="1"/>
  <c r="V854" i="2"/>
  <c r="AR854" i="2" s="1" a="1"/>
  <c r="AR854" i="2" s="1"/>
  <c r="X854" i="2"/>
  <c r="Z854" i="2"/>
  <c r="AA854" i="2" s="1" a="1"/>
  <c r="AA854" i="2" s="1"/>
  <c r="AF884" i="2"/>
  <c r="W884" i="2"/>
  <c r="AS884" i="2" s="1" a="1"/>
  <c r="AS884" i="2" s="1"/>
  <c r="AF895" i="2"/>
  <c r="AG895" i="2" s="1"/>
  <c r="V895" i="2"/>
  <c r="W895" i="2"/>
  <c r="AF906" i="2"/>
  <c r="W906" i="2"/>
  <c r="X906" i="2"/>
  <c r="Z906" i="2"/>
  <c r="AA906" i="2" s="1" a="1"/>
  <c r="AA906" i="2" s="1"/>
  <c r="V906" i="2"/>
  <c r="AF916" i="2"/>
  <c r="V916" i="2"/>
  <c r="W916" i="2"/>
  <c r="AP916" i="2" s="1" a="1"/>
  <c r="AP916" i="2" s="1"/>
  <c r="AF924" i="2"/>
  <c r="V924" i="2"/>
  <c r="W924" i="2"/>
  <c r="X924" i="2"/>
  <c r="Z924" i="2"/>
  <c r="AA924" i="2" s="1" a="1"/>
  <c r="AA924" i="2" s="1"/>
  <c r="U966" i="2"/>
  <c r="V966" i="2" s="1"/>
  <c r="V988" i="2"/>
  <c r="AF1018" i="2"/>
  <c r="V1018" i="2"/>
  <c r="AR1018" i="2" s="1" a="1"/>
  <c r="AR1018" i="2" s="1"/>
  <c r="W1018" i="2"/>
  <c r="X1018" i="2"/>
  <c r="Z1018" i="2"/>
  <c r="AA1018" i="2" s="1" a="1"/>
  <c r="AA1018" i="2" s="1"/>
  <c r="U1069" i="2"/>
  <c r="AF1069" i="2" s="1"/>
  <c r="U1079" i="2"/>
  <c r="AF1079" i="2" s="1"/>
  <c r="AF1091" i="2"/>
  <c r="AG1091" i="2" s="1"/>
  <c r="Z1091" i="2"/>
  <c r="AA1091" i="2" s="1" a="1"/>
  <c r="AA1091" i="2" s="1"/>
  <c r="V1091" i="2"/>
  <c r="AN1091" i="2" s="1"/>
  <c r="AO1091" i="2" s="1" a="1"/>
  <c r="AO1091" i="2" s="1"/>
  <c r="W1091" i="2"/>
  <c r="X1091" i="2"/>
  <c r="AF1112" i="2"/>
  <c r="V1112" i="2"/>
  <c r="W1112" i="2"/>
  <c r="AC1112" i="2" s="1"/>
  <c r="X1112" i="2"/>
  <c r="Z1112" i="2"/>
  <c r="AA1112" i="2" s="1" a="1"/>
  <c r="AA1112" i="2" s="1"/>
  <c r="AF1175" i="2"/>
  <c r="V1175" i="2"/>
  <c r="AR1175" i="2" s="1" a="1"/>
  <c r="AR1175" i="2" s="1"/>
  <c r="AF1186" i="2"/>
  <c r="W1186" i="2"/>
  <c r="AT1186" i="2" s="1" a="1"/>
  <c r="AT1186" i="2" s="1"/>
  <c r="V1186" i="2"/>
  <c r="U1232" i="2"/>
  <c r="Z1232" i="2" s="1"/>
  <c r="AA1232" i="2" s="1" a="1"/>
  <c r="AA1232" i="2" s="1"/>
  <c r="AF1338" i="2"/>
  <c r="V1338" i="2"/>
  <c r="AR1338" i="2" s="1" a="1"/>
  <c r="AR1338" i="2" s="1"/>
  <c r="W1338" i="2"/>
  <c r="AC1338" i="2" s="1"/>
  <c r="AF1371" i="2"/>
  <c r="V1371" i="2"/>
  <c r="AR1371" i="2" s="1" a="1"/>
  <c r="AR1371" i="2" s="1"/>
  <c r="W1371" i="2"/>
  <c r="AI1371" i="2" s="1" a="1"/>
  <c r="AI1371" i="2" s="1"/>
  <c r="H1371" i="2" s="1"/>
  <c r="X1371" i="2"/>
  <c r="Z1371" i="2"/>
  <c r="AA1371" i="2" s="1" a="1"/>
  <c r="AA1371" i="2" s="1"/>
  <c r="U1383" i="2"/>
  <c r="Z1383" i="2" s="1"/>
  <c r="AA1383" i="2" s="1" a="1"/>
  <c r="AA1383" i="2" s="1"/>
  <c r="AF1467" i="2"/>
  <c r="Z1467" i="2"/>
  <c r="AA1467" i="2" s="1" a="1"/>
  <c r="AA1467" i="2" s="1"/>
  <c r="V1467" i="2"/>
  <c r="X1467" i="2"/>
  <c r="AF1478" i="2"/>
  <c r="W1478" i="2"/>
  <c r="AS1478" i="2" s="1" a="1"/>
  <c r="AS1478" i="2" s="1"/>
  <c r="V1478" i="2"/>
  <c r="AV1478" i="2" s="1" a="1"/>
  <c r="AV1478" i="2" s="1"/>
  <c r="X1478" i="2"/>
  <c r="AF1539" i="2"/>
  <c r="X1539" i="2"/>
  <c r="AF1551" i="2"/>
  <c r="AG1551" i="2" s="1"/>
  <c r="V1551" i="2"/>
  <c r="W1551" i="2"/>
  <c r="G1551" i="2" s="1" a="1"/>
  <c r="G1551" i="2" s="1"/>
  <c r="X1554" i="2"/>
  <c r="X1551" i="2"/>
  <c r="V1545" i="2"/>
  <c r="AV1545" i="2" s="1" a="1"/>
  <c r="AV1545" i="2" s="1"/>
  <c r="Z1311" i="2"/>
  <c r="AA1311" i="2" s="1" a="1"/>
  <c r="AA1311" i="2" s="1"/>
  <c r="V1300" i="2"/>
  <c r="AG37" i="2"/>
  <c r="U37" i="2"/>
  <c r="U62" i="2"/>
  <c r="AG62" i="2"/>
  <c r="AG30" i="2"/>
  <c r="U30" i="2"/>
  <c r="U49" i="2"/>
  <c r="W49" i="2" s="1"/>
  <c r="AG49" i="2"/>
  <c r="U65" i="2"/>
  <c r="AG65" i="2"/>
  <c r="T76" i="2"/>
  <c r="X96" i="2"/>
  <c r="Z96" i="2"/>
  <c r="U106" i="2"/>
  <c r="Z106" i="2" s="1"/>
  <c r="AG106" i="2"/>
  <c r="U168" i="2"/>
  <c r="X168" i="2" s="1"/>
  <c r="AG168" i="2"/>
  <c r="T177" i="2"/>
  <c r="T186" i="2"/>
  <c r="AG186" i="2" s="1"/>
  <c r="U204" i="2"/>
  <c r="AG204" i="2"/>
  <c r="U213" i="2"/>
  <c r="V213" i="2" s="1"/>
  <c r="AG213" i="2"/>
  <c r="AG244" i="2"/>
  <c r="U244" i="2"/>
  <c r="U262" i="2"/>
  <c r="AF262" i="2" s="1"/>
  <c r="AG262" i="2"/>
  <c r="U279" i="2"/>
  <c r="AG279" i="2"/>
  <c r="U308" i="2"/>
  <c r="AG308" i="2"/>
  <c r="T319" i="2"/>
  <c r="K319" i="2" s="1"/>
  <c r="U342" i="2"/>
  <c r="W342" i="2" s="1"/>
  <c r="AG342" i="2"/>
  <c r="V411" i="2"/>
  <c r="X411" i="2"/>
  <c r="Z411" i="2"/>
  <c r="Z456" i="2"/>
  <c r="W456" i="2"/>
  <c r="AC456" i="2" s="1"/>
  <c r="X456" i="2"/>
  <c r="U465" i="2"/>
  <c r="W465" i="2" s="1"/>
  <c r="AG465" i="2"/>
  <c r="AG486" i="2"/>
  <c r="U486" i="2"/>
  <c r="V486" i="2" s="1"/>
  <c r="X556" i="2"/>
  <c r="Z556" i="2"/>
  <c r="AA556" i="2" s="1" a="1"/>
  <c r="AA556" i="2" s="1"/>
  <c r="AG589" i="2"/>
  <c r="U589" i="2"/>
  <c r="U653" i="2"/>
  <c r="W653" i="2" s="1"/>
  <c r="AC653" i="2" s="1"/>
  <c r="AG662" i="2"/>
  <c r="U662" i="2"/>
  <c r="AF692" i="2"/>
  <c r="V692" i="2"/>
  <c r="X692" i="2"/>
  <c r="Z692" i="2"/>
  <c r="AA692" i="2" s="1" a="1"/>
  <c r="AA692" i="2" s="1"/>
  <c r="AF743" i="2"/>
  <c r="AG743" i="2" s="1"/>
  <c r="W743" i="2"/>
  <c r="AF806" i="2"/>
  <c r="Z806" i="2"/>
  <c r="AA806" i="2" s="1" a="1"/>
  <c r="AA806" i="2" s="1"/>
  <c r="AF816" i="2"/>
  <c r="V816" i="2"/>
  <c r="AR816" i="2" s="1" a="1"/>
  <c r="AR816" i="2" s="1"/>
  <c r="X816" i="2"/>
  <c r="Z816" i="2"/>
  <c r="AA816" i="2" s="1" a="1"/>
  <c r="AA816" i="2" s="1"/>
  <c r="W816" i="2"/>
  <c r="V864" i="2"/>
  <c r="U917" i="2"/>
  <c r="Z917" i="2" s="1"/>
  <c r="AA917" i="2" s="1" a="1"/>
  <c r="AA917" i="2" s="1"/>
  <c r="AF925" i="2"/>
  <c r="V925" i="2"/>
  <c r="AF946" i="2"/>
  <c r="Z946" i="2"/>
  <c r="AA946" i="2" s="1" a="1"/>
  <c r="AA946" i="2" s="1"/>
  <c r="X946" i="2"/>
  <c r="AF967" i="2"/>
  <c r="X967" i="2"/>
  <c r="Z967" i="2"/>
  <c r="AA967" i="2" s="1" a="1"/>
  <c r="AA967" i="2" s="1"/>
  <c r="V967" i="2"/>
  <c r="AR967" i="2" s="1" a="1"/>
  <c r="AR967" i="2" s="1"/>
  <c r="W967" i="2"/>
  <c r="AF978" i="2"/>
  <c r="V978" i="2"/>
  <c r="AF997" i="2"/>
  <c r="V997" i="2"/>
  <c r="W997" i="2"/>
  <c r="AP997" i="2" s="1" a="1"/>
  <c r="AP997" i="2" s="1"/>
  <c r="X997" i="2"/>
  <c r="Z997" i="2"/>
  <c r="AA997" i="2" s="1" a="1"/>
  <c r="AA997" i="2" s="1"/>
  <c r="AF1009" i="2"/>
  <c r="V1009" i="2"/>
  <c r="AR1009" i="2" s="1" a="1"/>
  <c r="AR1009" i="2" s="1"/>
  <c r="W1009" i="2"/>
  <c r="X1009" i="2"/>
  <c r="Z1009" i="2"/>
  <c r="AA1009" i="2" s="1" a="1"/>
  <c r="AA1009" i="2" s="1"/>
  <c r="AF1019" i="2"/>
  <c r="X1019" i="2"/>
  <c r="AF1049" i="2"/>
  <c r="AG1049" i="2" s="1"/>
  <c r="X1049" i="2"/>
  <c r="W1049" i="2"/>
  <c r="AF1070" i="2"/>
  <c r="V1070" i="2"/>
  <c r="Z1070" i="2"/>
  <c r="AA1070" i="2" s="1" a="1"/>
  <c r="AA1070" i="2" s="1"/>
  <c r="AF1080" i="2"/>
  <c r="V1080" i="2"/>
  <c r="AV1080" i="2" s="1" a="1"/>
  <c r="AV1080" i="2" s="1"/>
  <c r="W1080" i="2"/>
  <c r="X1080" i="2"/>
  <c r="Z1080" i="2"/>
  <c r="AA1080" i="2" s="1" a="1"/>
  <c r="AA1080" i="2" s="1"/>
  <c r="AF1145" i="2"/>
  <c r="Z1145" i="2"/>
  <c r="AA1145" i="2" s="1" a="1"/>
  <c r="AA1145" i="2" s="1"/>
  <c r="U1244" i="2"/>
  <c r="AF1350" i="2"/>
  <c r="Z1350" i="2"/>
  <c r="AA1350" i="2" s="1" a="1"/>
  <c r="AA1350" i="2" s="1"/>
  <c r="V1350" i="2"/>
  <c r="AR1350" i="2" s="1" a="1"/>
  <c r="AR1350" i="2" s="1"/>
  <c r="U1417" i="2"/>
  <c r="AF1417" i="2" s="1"/>
  <c r="AF1438" i="2"/>
  <c r="AG1438" i="2" s="1"/>
  <c r="V1438" i="2"/>
  <c r="W1438" i="2"/>
  <c r="AE1438" i="2" s="1" a="1"/>
  <c r="AE1438" i="2" s="1"/>
  <c r="X1438" i="2"/>
  <c r="Z1438" i="2"/>
  <c r="AA1438" i="2" s="1" a="1"/>
  <c r="AA1438" i="2" s="1"/>
  <c r="AF1501" i="2"/>
  <c r="AG1501" i="2" s="1"/>
  <c r="W1501" i="2"/>
  <c r="AH1501" i="2" s="1" a="1"/>
  <c r="AH1501" i="2" s="1"/>
  <c r="AF1552" i="2"/>
  <c r="V1552" i="2"/>
  <c r="AV1552" i="2" s="1" a="1"/>
  <c r="AV1552" i="2" s="1"/>
  <c r="X1563" i="2"/>
  <c r="Z1390" i="2"/>
  <c r="AA1390" i="2" s="1" a="1"/>
  <c r="AA1390" i="2" s="1"/>
  <c r="W1300" i="2"/>
  <c r="AP1300" i="2" s="1" a="1"/>
  <c r="AP1300" i="2" s="1"/>
  <c r="T38" i="2"/>
  <c r="U66" i="2"/>
  <c r="AG66" i="2"/>
  <c r="U86" i="2"/>
  <c r="AG86" i="2"/>
  <c r="U97" i="2"/>
  <c r="V97" i="2" s="1"/>
  <c r="AG97" i="2"/>
  <c r="AG107" i="2"/>
  <c r="U107" i="2"/>
  <c r="W107" i="2" s="1"/>
  <c r="U169" i="2"/>
  <c r="AG169" i="2"/>
  <c r="U194" i="2"/>
  <c r="AG194" i="2"/>
  <c r="U205" i="2"/>
  <c r="AG205" i="2"/>
  <c r="U214" i="2"/>
  <c r="Z214" i="2" s="1"/>
  <c r="AG214" i="2"/>
  <c r="U334" i="2"/>
  <c r="AG334" i="2"/>
  <c r="U343" i="2"/>
  <c r="AG343" i="2"/>
  <c r="AG363" i="2"/>
  <c r="U363" i="2"/>
  <c r="U393" i="2"/>
  <c r="AG393" i="2"/>
  <c r="U476" i="2"/>
  <c r="AG476" i="2"/>
  <c r="AG557" i="2"/>
  <c r="U557" i="2"/>
  <c r="X574" i="2"/>
  <c r="Z574" i="2"/>
  <c r="AA574" i="2" s="1" a="1"/>
  <c r="AA574" i="2" s="1"/>
  <c r="U596" i="2"/>
  <c r="AG596" i="2"/>
  <c r="U606" i="2"/>
  <c r="U615" i="2"/>
  <c r="X615" i="2" s="1"/>
  <c r="AG615" i="2"/>
  <c r="U634" i="2"/>
  <c r="AG634" i="2"/>
  <c r="U644" i="2"/>
  <c r="AG644" i="2"/>
  <c r="Z654" i="2"/>
  <c r="V654" i="2"/>
  <c r="U663" i="2"/>
  <c r="X663" i="2" s="1"/>
  <c r="AG663" i="2"/>
  <c r="U684" i="2"/>
  <c r="AF684" i="2" s="1"/>
  <c r="U722" i="2"/>
  <c r="AF722" i="2" s="1"/>
  <c r="U744" i="2"/>
  <c r="V744" i="2" s="1"/>
  <c r="AF807" i="2"/>
  <c r="X807" i="2"/>
  <c r="AF826" i="2"/>
  <c r="AG826" i="2" s="1"/>
  <c r="X826" i="2"/>
  <c r="Z826" i="2"/>
  <c r="AA826" i="2" s="1" a="1"/>
  <c r="AA826" i="2" s="1"/>
  <c r="V826" i="2"/>
  <c r="AV826" i="2" s="1" a="1"/>
  <c r="AV826" i="2" s="1"/>
  <c r="W826" i="2"/>
  <c r="AP826" i="2" s="1" a="1"/>
  <c r="AP826" i="2" s="1"/>
  <c r="AF846" i="2"/>
  <c r="V846" i="2"/>
  <c r="W846" i="2"/>
  <c r="AF855" i="2"/>
  <c r="V855" i="2"/>
  <c r="AN855" i="2" s="1"/>
  <c r="AO855" i="2" s="1" a="1"/>
  <c r="AO855" i="2" s="1"/>
  <c r="W855" i="2"/>
  <c r="AI855" i="2" s="1" a="1"/>
  <c r="AI855" i="2" s="1"/>
  <c r="H855" i="2" s="1"/>
  <c r="X855" i="2"/>
  <c r="Z855" i="2"/>
  <c r="AA855" i="2" s="1" a="1"/>
  <c r="AA855" i="2" s="1"/>
  <c r="AF865" i="2"/>
  <c r="Z865" i="2"/>
  <c r="AA865" i="2" s="1" a="1"/>
  <c r="AA865" i="2" s="1"/>
  <c r="AF886" i="2"/>
  <c r="V886" i="2"/>
  <c r="AV886" i="2" s="1" a="1"/>
  <c r="AV886" i="2" s="1"/>
  <c r="AF896" i="2"/>
  <c r="AG896" i="2" s="1"/>
  <c r="V896" i="2"/>
  <c r="AV896" i="2" s="1" a="1"/>
  <c r="AV896" i="2" s="1"/>
  <c r="W896" i="2"/>
  <c r="U926" i="2"/>
  <c r="AF926" i="2" s="1"/>
  <c r="AF998" i="2"/>
  <c r="X998" i="2"/>
  <c r="AF1010" i="2"/>
  <c r="Z1010" i="2"/>
  <c r="AA1010" i="2" s="1" a="1"/>
  <c r="AA1010" i="2" s="1"/>
  <c r="X1010" i="2"/>
  <c r="U1030" i="2"/>
  <c r="V1030" i="2" s="1"/>
  <c r="AF1050" i="2"/>
  <c r="X1050" i="2"/>
  <c r="AF1081" i="2"/>
  <c r="V1081" i="2"/>
  <c r="W1081" i="2"/>
  <c r="X1081" i="2"/>
  <c r="Z1081" i="2"/>
  <c r="AA1081" i="2" s="1" a="1"/>
  <c r="AA1081" i="2" s="1"/>
  <c r="AF1103" i="2"/>
  <c r="X1103" i="2"/>
  <c r="Z1103" i="2"/>
  <c r="AA1103" i="2" s="1" a="1"/>
  <c r="AA1103" i="2" s="1"/>
  <c r="V1103" i="2"/>
  <c r="AR1103" i="2" s="1" a="1"/>
  <c r="AR1103" i="2" s="1"/>
  <c r="U1114" i="2"/>
  <c r="AF1114" i="2" s="1"/>
  <c r="AF1124" i="2"/>
  <c r="V1124" i="2"/>
  <c r="AF1157" i="2"/>
  <c r="Z1157" i="2"/>
  <c r="AA1157" i="2" s="1" a="1"/>
  <c r="AA1157" i="2" s="1"/>
  <c r="U1223" i="2"/>
  <c r="AF1255" i="2"/>
  <c r="V1255" i="2"/>
  <c r="AV1255" i="2" s="1" a="1"/>
  <c r="AV1255" i="2" s="1"/>
  <c r="X1255" i="2"/>
  <c r="AF1285" i="2"/>
  <c r="V1285" i="2"/>
  <c r="AR1285" i="2" s="1" a="1"/>
  <c r="AR1285" i="2" s="1"/>
  <c r="X1285" i="2"/>
  <c r="AF1297" i="2"/>
  <c r="W1297" i="2"/>
  <c r="AH1297" i="2" s="1" a="1"/>
  <c r="AH1297" i="2" s="1"/>
  <c r="V1297" i="2"/>
  <c r="X1297" i="2"/>
  <c r="Z1297" i="2"/>
  <c r="AA1297" i="2" s="1" a="1"/>
  <c r="AA1297" i="2" s="1"/>
  <c r="AF1308" i="2"/>
  <c r="V1308" i="2"/>
  <c r="W1308" i="2"/>
  <c r="X1308" i="2"/>
  <c r="Z1308" i="2"/>
  <c r="AA1308" i="2" s="1" a="1"/>
  <c r="AA1308" i="2" s="1"/>
  <c r="AF1396" i="2"/>
  <c r="X1396" i="2"/>
  <c r="Z1396" i="2"/>
  <c r="AA1396" i="2" s="1" a="1"/>
  <c r="AA1396" i="2" s="1"/>
  <c r="U1418" i="2"/>
  <c r="AF1439" i="2"/>
  <c r="Z1439" i="2"/>
  <c r="AA1439" i="2" s="1" a="1"/>
  <c r="AA1439" i="2" s="1"/>
  <c r="V1439" i="2"/>
  <c r="AN1439" i="2" s="1"/>
  <c r="AO1439" i="2" s="1" a="1"/>
  <c r="AO1439" i="2" s="1"/>
  <c r="X1439" i="2"/>
  <c r="AF1448" i="2"/>
  <c r="AG1448" i="2" s="1"/>
  <c r="Z1448" i="2"/>
  <c r="AA1448" i="2" s="1" a="1"/>
  <c r="AA1448" i="2" s="1"/>
  <c r="AF1502" i="2"/>
  <c r="AF1522" i="2"/>
  <c r="V1522" i="2"/>
  <c r="AR1522" i="2" s="1" a="1"/>
  <c r="AR1522" i="2" s="1"/>
  <c r="W1522" i="2"/>
  <c r="AT1522" i="2" s="1" a="1"/>
  <c r="AT1522" i="2" s="1"/>
  <c r="AF1561" i="2"/>
  <c r="V1561" i="2"/>
  <c r="AR1561" i="2" s="1" a="1"/>
  <c r="AR1561" i="2" s="1"/>
  <c r="X9" i="19" a="1"/>
  <c r="X9" i="19" s="1"/>
  <c r="X25" i="19" a="1"/>
  <c r="X25" i="19" s="1"/>
  <c r="AA26" i="19" a="1"/>
  <c r="AA26" i="19" s="1"/>
  <c r="X17" i="19" a="1"/>
  <c r="X17" i="19" s="1"/>
  <c r="Y7" i="19" a="1"/>
  <c r="Y7" i="19" s="1"/>
  <c r="AA27" i="19" a="1"/>
  <c r="AA27" i="19" s="1"/>
  <c r="Y16" i="19" a="1"/>
  <c r="Y16" i="19" s="1"/>
  <c r="W27" i="19" a="1"/>
  <c r="W27" i="19" s="1"/>
  <c r="W21" i="19" a="1"/>
  <c r="W21" i="19" s="1"/>
  <c r="W22" i="19" a="1"/>
  <c r="W22" i="19" s="1"/>
  <c r="X28" i="19" a="1"/>
  <c r="X28" i="19" s="1"/>
  <c r="AA21" i="19" a="1"/>
  <c r="AA21" i="19" s="1"/>
  <c r="X18" i="19" a="1"/>
  <c r="X18" i="19" s="1"/>
  <c r="AA539" i="2" a="1"/>
  <c r="AA539" i="2" s="1"/>
  <c r="R14" i="9" a="1"/>
  <c r="R14" i="9" s="1"/>
  <c r="S19" i="9" a="1"/>
  <c r="S19" i="9" s="1"/>
  <c r="T31" i="9" a="1"/>
  <c r="T31" i="9" s="1"/>
  <c r="Z16" i="19" a="1"/>
  <c r="Z16" i="19" s="1"/>
  <c r="X21" i="19" a="1"/>
  <c r="X21" i="19" s="1"/>
  <c r="AA22" i="19" a="1"/>
  <c r="AA22" i="19" s="1"/>
  <c r="AA28" i="19" a="1"/>
  <c r="AA28" i="19" s="1"/>
  <c r="S14" i="9" a="1"/>
  <c r="S14" i="9" s="1"/>
  <c r="T17" i="9" a="1"/>
  <c r="T17" i="9" s="1"/>
  <c r="R25" i="9" a="1"/>
  <c r="R25" i="9" s="1"/>
  <c r="AA510" i="2" s="1" a="1"/>
  <c r="AA510" i="2" s="1"/>
  <c r="V26" i="9" a="1"/>
  <c r="V26" i="9" s="1"/>
  <c r="V14" i="9" a="1"/>
  <c r="V14" i="9" s="1"/>
  <c r="R32" i="9" a="1"/>
  <c r="R32" i="9" s="1"/>
  <c r="Z21" i="19" a="1"/>
  <c r="Z21" i="19" s="1"/>
  <c r="AA98" i="2" a="1"/>
  <c r="AA98" i="2" s="1"/>
  <c r="W29" i="19" a="1"/>
  <c r="W29" i="19" s="1"/>
  <c r="R27" i="9" a="1"/>
  <c r="R27" i="9" s="1"/>
  <c r="W17" i="19" a="1"/>
  <c r="W17" i="19" s="1"/>
  <c r="X29" i="19" a="1"/>
  <c r="X29" i="19" s="1"/>
  <c r="S25" i="9" a="1"/>
  <c r="S25" i="9" s="1"/>
  <c r="S13" i="9" a="1"/>
  <c r="S13" i="9" s="1"/>
  <c r="T25" i="9" a="1"/>
  <c r="T25" i="9" s="1"/>
  <c r="S27" i="9" a="1"/>
  <c r="S27" i="9" s="1"/>
  <c r="W18" i="19" a="1"/>
  <c r="W18" i="19" s="1"/>
  <c r="W28" i="19" a="1"/>
  <c r="W28" i="19" s="1"/>
  <c r="Z29" i="19" a="1"/>
  <c r="Z29" i="19" s="1"/>
  <c r="AA315" i="2" a="1"/>
  <c r="AA315" i="2" s="1"/>
  <c r="U25" i="9" a="1"/>
  <c r="U25" i="9" s="1"/>
  <c r="AA36" i="2" a="1"/>
  <c r="AA36" i="2" s="1"/>
  <c r="Y17" i="19" a="1"/>
  <c r="Y17" i="19" s="1"/>
  <c r="Z18" i="19" a="1"/>
  <c r="Z18" i="19" s="1"/>
  <c r="X22" i="19" a="1"/>
  <c r="X22" i="19" s="1"/>
  <c r="AA29" i="2" a="1"/>
  <c r="AA29" i="2" s="1"/>
  <c r="V25" i="9" a="1"/>
  <c r="V25" i="9" s="1"/>
  <c r="R15" i="9" a="1"/>
  <c r="R15" i="9" s="1"/>
  <c r="R20" i="9" a="1"/>
  <c r="R20" i="9" s="1"/>
  <c r="T20" i="9" a="1"/>
  <c r="T20" i="9" s="1"/>
  <c r="W33" i="9" a="1"/>
  <c r="W33" i="9" s="1"/>
  <c r="Z17" i="19" a="1"/>
  <c r="Z17" i="19" s="1"/>
  <c r="AA18" i="19" a="1"/>
  <c r="AA18" i="19" s="1"/>
  <c r="Y22" i="19" a="1"/>
  <c r="Y22" i="19" s="1"/>
  <c r="Z28" i="19" a="1"/>
  <c r="Z28" i="19" s="1"/>
  <c r="AG687" i="2"/>
  <c r="N22" i="20"/>
  <c r="R18" i="16" a="1"/>
  <c r="R18" i="16" s="1"/>
  <c r="K58" i="12" a="1"/>
  <c r="K58" i="12" s="1"/>
  <c r="I68" i="12"/>
  <c r="L68" i="12" s="1" a="1"/>
  <c r="L68" i="12" s="1"/>
  <c r="I63" i="12"/>
  <c r="I67" i="12"/>
  <c r="M67" i="12" s="1" a="1"/>
  <c r="M67" i="12" s="1"/>
  <c r="J56" i="12"/>
  <c r="K94" i="12" a="1"/>
  <c r="K94" i="12" s="1"/>
  <c r="J44" i="12"/>
  <c r="I15" i="12"/>
  <c r="L15" i="12" s="1" a="1"/>
  <c r="L15" i="12" s="1"/>
  <c r="I56" i="12"/>
  <c r="L56" i="12" s="1" a="1"/>
  <c r="L56" i="12" s="1"/>
  <c r="I91" i="12"/>
  <c r="M91" i="12" s="1" a="1"/>
  <c r="M91" i="12" s="1"/>
  <c r="I80" i="12"/>
  <c r="L80" i="12" s="1" a="1"/>
  <c r="L80" i="12" s="1"/>
  <c r="I55" i="12"/>
  <c r="L55" i="12" s="1" a="1"/>
  <c r="L55" i="12" s="1"/>
  <c r="I79" i="12"/>
  <c r="M79" i="12" s="1" a="1"/>
  <c r="M79" i="12" s="1"/>
  <c r="I27" i="12"/>
  <c r="S45" i="16" a="1"/>
  <c r="S45" i="16" s="1"/>
  <c r="Q70" i="16" a="1"/>
  <c r="Q70" i="16" s="1"/>
  <c r="U92" i="16" a="1"/>
  <c r="U92" i="16" s="1"/>
  <c r="Q30" i="16" a="1"/>
  <c r="Q30" i="16" s="1"/>
  <c r="O83" i="16" a="1"/>
  <c r="O83" i="16" s="1"/>
  <c r="Q28" i="16" a="1"/>
  <c r="Q28" i="16" s="1"/>
  <c r="O70" i="16" a="1"/>
  <c r="O70" i="16" s="1"/>
  <c r="R63" i="16" a="1"/>
  <c r="R63" i="16" s="1"/>
  <c r="Q37" i="16" a="1"/>
  <c r="Q37" i="16" s="1"/>
  <c r="U86" i="16" a="1"/>
  <c r="U86" i="16" s="1"/>
  <c r="O6" i="16" a="1"/>
  <c r="O6" i="16" s="1"/>
  <c r="Q94" i="16" a="1"/>
  <c r="Q94" i="16" s="1"/>
  <c r="R19" i="16" a="1"/>
  <c r="R19" i="16" s="1"/>
  <c r="T49" i="16" a="1"/>
  <c r="T49" i="16" s="1"/>
  <c r="Q68" i="16" a="1"/>
  <c r="Q68" i="16" s="1"/>
  <c r="S95" i="16" a="1"/>
  <c r="S95" i="16" s="1"/>
  <c r="U100" i="16" a="1"/>
  <c r="U100" i="16" s="1"/>
  <c r="P16" i="16" a="1"/>
  <c r="P16" i="16" s="1"/>
  <c r="R94" i="16" a="1"/>
  <c r="R94" i="16" s="1"/>
  <c r="T27" i="16" a="1"/>
  <c r="T27" i="16" s="1"/>
  <c r="U65" i="16" a="1"/>
  <c r="U65" i="16" s="1"/>
  <c r="Q91" i="16" a="1"/>
  <c r="Q91" i="16" s="1"/>
  <c r="U44" i="16" a="1"/>
  <c r="U44" i="16" s="1"/>
  <c r="P86" i="16" a="1"/>
  <c r="P86" i="16" s="1"/>
  <c r="Q89" i="16" a="1"/>
  <c r="Q89" i="16" s="1"/>
  <c r="S46" i="16" a="1"/>
  <c r="S46" i="16" s="1"/>
  <c r="Q25" i="16" a="1"/>
  <c r="Q25" i="16" s="1"/>
  <c r="Q43" i="16" a="1"/>
  <c r="Q43" i="16" s="1"/>
  <c r="P65" i="16" a="1"/>
  <c r="P65" i="16" s="1"/>
  <c r="R96" i="16" a="1"/>
  <c r="R96" i="16" s="1"/>
  <c r="Q101" i="16" a="1"/>
  <c r="Q101" i="16" s="1"/>
  <c r="U11" i="16" a="1"/>
  <c r="U11" i="16" s="1"/>
  <c r="P23" i="16" a="1"/>
  <c r="P23" i="16" s="1"/>
  <c r="T89" i="16" a="1"/>
  <c r="T89" i="16" s="1"/>
  <c r="U6" i="16" a="1"/>
  <c r="U6" i="16" s="1"/>
  <c r="Q9" i="16" a="1"/>
  <c r="Q9" i="16" s="1"/>
  <c r="R21" i="16" a="1"/>
  <c r="R21" i="16" s="1"/>
  <c r="I17" i="12"/>
  <c r="L17" i="12" s="1" a="1"/>
  <c r="L17" i="12" s="1"/>
  <c r="K79" i="12" a="1"/>
  <c r="K79" i="12" s="1"/>
  <c r="K70" i="12" a="1"/>
  <c r="K70" i="12" s="1"/>
  <c r="J30" i="12"/>
  <c r="I20" i="12"/>
  <c r="L20" i="12" s="1" a="1"/>
  <c r="L20" i="12" s="1"/>
  <c r="I7" i="12"/>
  <c r="M7" i="12" s="1" a="1"/>
  <c r="M7" i="12" s="1"/>
  <c r="I44" i="12"/>
  <c r="L44" i="12" s="1" a="1"/>
  <c r="L44" i="12" s="1"/>
  <c r="K15" i="12" a="1"/>
  <c r="K15" i="12" s="1"/>
  <c r="I12" i="12"/>
  <c r="M12" i="12" s="1" a="1"/>
  <c r="M12" i="12" s="1"/>
  <c r="J7" i="12"/>
  <c r="I92" i="12"/>
  <c r="L92" i="12" s="1" a="1"/>
  <c r="L92" i="12" s="1"/>
  <c r="L39" i="12" a="1"/>
  <c r="L39" i="12" s="1"/>
  <c r="I87" i="12"/>
  <c r="L87" i="12" s="1" a="1"/>
  <c r="L87" i="12" s="1"/>
  <c r="K82" i="12" a="1"/>
  <c r="K82" i="12" s="1"/>
  <c r="L67" i="12" a="1"/>
  <c r="L67" i="12" s="1"/>
  <c r="K18" i="12" a="1"/>
  <c r="K18" i="12" s="1"/>
  <c r="K91" i="12" a="1"/>
  <c r="K91" i="12" s="1"/>
  <c r="K67" i="12" a="1"/>
  <c r="K67" i="12" s="1"/>
  <c r="I32" i="12"/>
  <c r="L32" i="12" s="1" a="1"/>
  <c r="L32" i="12" s="1"/>
  <c r="P9" i="16" a="1"/>
  <c r="P9" i="16" s="1"/>
  <c r="U14" i="16" a="1"/>
  <c r="U14" i="16" s="1"/>
  <c r="O25" i="16" a="1"/>
  <c r="O25" i="16" s="1"/>
  <c r="O43" i="16" a="1"/>
  <c r="O43" i="16" s="1"/>
  <c r="P49" i="16" a="1"/>
  <c r="P49" i="16" s="1"/>
  <c r="R57" i="16" a="1"/>
  <c r="R57" i="16" s="1"/>
  <c r="T87" i="16" a="1"/>
  <c r="T87" i="16" s="1"/>
  <c r="P94" i="16" a="1"/>
  <c r="P94" i="16" s="1"/>
  <c r="T99" i="16" a="1"/>
  <c r="T99" i="16" s="1"/>
  <c r="T101" i="16" a="1"/>
  <c r="T101" i="16" s="1"/>
  <c r="P25" i="16" a="1"/>
  <c r="P25" i="16" s="1"/>
  <c r="S32" i="16" a="1"/>
  <c r="S32" i="16" s="1"/>
  <c r="P43" i="16" a="1"/>
  <c r="P43" i="16" s="1"/>
  <c r="R52" i="16" a="1"/>
  <c r="R52" i="16" s="1"/>
  <c r="S58" i="16" a="1"/>
  <c r="S58" i="16" s="1"/>
  <c r="U77" i="16" a="1"/>
  <c r="U77" i="16" s="1"/>
  <c r="T100" i="16" a="1"/>
  <c r="T100" i="16" s="1"/>
  <c r="O97" i="16" a="1"/>
  <c r="O97" i="16" s="1"/>
  <c r="Q14" i="16" a="1"/>
  <c r="Q14" i="16" s="1"/>
  <c r="U21" i="16" a="1"/>
  <c r="U21" i="16" s="1"/>
  <c r="R25" i="16" a="1"/>
  <c r="R25" i="16" s="1"/>
  <c r="P70" i="16" a="1"/>
  <c r="P70" i="16" s="1"/>
  <c r="P74" i="16" a="1"/>
  <c r="P74" i="16" s="1"/>
  <c r="P77" i="16" a="1"/>
  <c r="P77" i="16" s="1"/>
  <c r="R85" i="16" a="1"/>
  <c r="R85" i="16" s="1"/>
  <c r="O88" i="16" a="1"/>
  <c r="O88" i="16" s="1"/>
  <c r="U94" i="16" a="1"/>
  <c r="U94" i="16" s="1"/>
  <c r="Q97" i="16" a="1"/>
  <c r="Q97" i="16" s="1"/>
  <c r="O100" i="16" a="1"/>
  <c r="O100" i="16" s="1"/>
  <c r="R14" i="16" a="1"/>
  <c r="R14" i="16" s="1"/>
  <c r="O32" i="16" a="1"/>
  <c r="O32" i="16" s="1"/>
  <c r="S52" i="16" a="1"/>
  <c r="S52" i="16" s="1"/>
  <c r="O58" i="16" a="1"/>
  <c r="O58" i="16" s="1"/>
  <c r="R64" i="16" a="1"/>
  <c r="R64" i="16" s="1"/>
  <c r="S88" i="16" a="1"/>
  <c r="S88" i="16" s="1"/>
  <c r="Q92" i="16" a="1"/>
  <c r="Q92" i="16" s="1"/>
  <c r="S97" i="16" a="1"/>
  <c r="S97" i="16" s="1"/>
  <c r="P100" i="16" a="1"/>
  <c r="P100" i="16" s="1"/>
  <c r="S6" i="16" a="1"/>
  <c r="S6" i="16" s="1"/>
  <c r="P21" i="16" a="1"/>
  <c r="P21" i="16" s="1"/>
  <c r="Q32" i="16" a="1"/>
  <c r="Q32" i="16" s="1"/>
  <c r="P58" i="16" a="1"/>
  <c r="P58" i="16" s="1"/>
  <c r="T61" i="16" a="1"/>
  <c r="T61" i="16" s="1"/>
  <c r="S64" i="16" a="1"/>
  <c r="S64" i="16" s="1"/>
  <c r="S68" i="16" a="1"/>
  <c r="S68" i="16" s="1"/>
  <c r="R70" i="16" a="1"/>
  <c r="R70" i="16" s="1"/>
  <c r="Q74" i="16" a="1"/>
  <c r="Q74" i="16" s="1"/>
  <c r="T92" i="16" a="1"/>
  <c r="T92" i="16" s="1"/>
  <c r="U97" i="16" a="1"/>
  <c r="U97" i="16" s="1"/>
  <c r="Q100" i="16" a="1"/>
  <c r="Q100" i="16" s="1"/>
  <c r="Q103" i="16" a="1"/>
  <c r="Q103" i="16" s="1"/>
  <c r="R32" i="16" a="1"/>
  <c r="R32" i="16" s="1"/>
  <c r="O37" i="16" a="1"/>
  <c r="O37" i="16" s="1"/>
  <c r="R48" i="16" a="1"/>
  <c r="R48" i="16" s="1"/>
  <c r="Q58" i="16" a="1"/>
  <c r="Q58" i="16" s="1"/>
  <c r="T64" i="16" a="1"/>
  <c r="T64" i="16" s="1"/>
  <c r="U70" i="16" a="1"/>
  <c r="U70" i="16" s="1"/>
  <c r="T75" i="16" a="1"/>
  <c r="T75" i="16" s="1"/>
  <c r="P95" i="16" a="1"/>
  <c r="P95" i="16" s="1"/>
  <c r="R100" i="16" a="1"/>
  <c r="R100" i="16" s="1"/>
  <c r="T32" i="16" a="1"/>
  <c r="T32" i="16" s="1"/>
  <c r="R58" i="16" a="1"/>
  <c r="R58" i="16" s="1"/>
  <c r="U32" i="16" a="1"/>
  <c r="U32" i="16" s="1"/>
  <c r="Q56" i="16" a="1"/>
  <c r="Q56" i="16" s="1"/>
  <c r="T58" i="16" a="1"/>
  <c r="T58" i="16" s="1"/>
  <c r="Q62" i="16" a="1"/>
  <c r="Q62" i="16" s="1"/>
  <c r="O75" i="16" a="1"/>
  <c r="O75" i="16" s="1"/>
  <c r="Q93" i="16" a="1"/>
  <c r="Q93" i="16" s="1"/>
  <c r="S98" i="16" a="1"/>
  <c r="S98" i="16" s="1"/>
  <c r="Q104" i="16" a="1"/>
  <c r="Q104" i="16" s="1"/>
  <c r="Q6" i="16" a="1"/>
  <c r="Q6" i="16" s="1"/>
  <c r="U13" i="16" a="1"/>
  <c r="U13" i="16" s="1"/>
  <c r="Q35" i="16" a="1"/>
  <c r="Q35" i="16" s="1"/>
  <c r="T56" i="16" a="1"/>
  <c r="T56" i="16" s="1"/>
  <c r="T62" i="16" a="1"/>
  <c r="T62" i="16" s="1"/>
  <c r="P75" i="16" a="1"/>
  <c r="P75" i="16" s="1"/>
  <c r="Q79" i="16" a="1"/>
  <c r="Q79" i="16" s="1"/>
  <c r="U83" i="16" a="1"/>
  <c r="U83" i="16" s="1"/>
  <c r="T94" i="16" a="1"/>
  <c r="T94" i="16" s="1"/>
  <c r="S104" i="16" a="1"/>
  <c r="S104" i="16" s="1"/>
  <c r="T6" i="16" a="1"/>
  <c r="T6" i="16" s="1"/>
  <c r="U9" i="16" a="1"/>
  <c r="U9" i="16" s="1"/>
  <c r="T25" i="16" a="1"/>
  <c r="T25" i="16" s="1"/>
  <c r="Q40" i="16" a="1"/>
  <c r="Q40" i="16" s="1"/>
  <c r="O53" i="16" a="1"/>
  <c r="O53" i="16" s="1"/>
  <c r="U75" i="16" a="1"/>
  <c r="U75" i="16" s="1"/>
  <c r="S70" i="16" a="1"/>
  <c r="S70" i="16" s="1"/>
  <c r="P72" i="16" a="1"/>
  <c r="P72" i="16" s="1"/>
  <c r="O94" i="16" a="1"/>
  <c r="O94" i="16" s="1"/>
  <c r="U96" i="16" a="1"/>
  <c r="U96" i="16" s="1"/>
  <c r="P6" i="16" a="1"/>
  <c r="P6" i="16" s="1"/>
  <c r="T16" i="16" a="1"/>
  <c r="T16" i="16" s="1"/>
  <c r="T23" i="16" a="1"/>
  <c r="T23" i="16" s="1"/>
  <c r="S27" i="16" a="1"/>
  <c r="S27" i="16" s="1"/>
  <c r="R28" i="16" a="1"/>
  <c r="R28" i="16" s="1"/>
  <c r="U30" i="16" a="1"/>
  <c r="U30" i="16" s="1"/>
  <c r="P40" i="16" a="1"/>
  <c r="P40" i="16" s="1"/>
  <c r="R42" i="16" a="1"/>
  <c r="R42" i="16" s="1"/>
  <c r="U52" i="16" a="1"/>
  <c r="U52" i="16" s="1"/>
  <c r="P59" i="16" a="1"/>
  <c r="P59" i="16" s="1"/>
  <c r="U63" i="16" a="1"/>
  <c r="U63" i="16" s="1"/>
  <c r="T68" i="16" a="1"/>
  <c r="T68" i="16" s="1"/>
  <c r="P82" i="16" a="1"/>
  <c r="P82" i="16" s="1"/>
  <c r="P85" i="16" a="1"/>
  <c r="P85" i="16" s="1"/>
  <c r="S87" i="16" a="1"/>
  <c r="S87" i="16" s="1"/>
  <c r="R91" i="16" a="1"/>
  <c r="R91" i="16" s="1"/>
  <c r="R93" i="16" a="1"/>
  <c r="R93" i="16" s="1"/>
  <c r="Q95" i="16" a="1"/>
  <c r="Q95" i="16" s="1"/>
  <c r="P97" i="16" a="1"/>
  <c r="P97" i="16" s="1"/>
  <c r="R103" i="16" a="1"/>
  <c r="R103" i="16" s="1"/>
  <c r="U68" i="16" a="1"/>
  <c r="U68" i="16" s="1"/>
  <c r="O80" i="16" a="1"/>
  <c r="O80" i="16" s="1"/>
  <c r="R82" i="16" a="1"/>
  <c r="R82" i="16" s="1"/>
  <c r="S91" i="16" a="1"/>
  <c r="S91" i="16" s="1"/>
  <c r="S103" i="16" a="1"/>
  <c r="S103" i="16" s="1"/>
  <c r="T11" i="16" a="1"/>
  <c r="T11" i="16" s="1"/>
  <c r="P14" i="16" a="1"/>
  <c r="P14" i="16" s="1"/>
  <c r="O16" i="16" a="1"/>
  <c r="O16" i="16" s="1"/>
  <c r="S18" i="16" a="1"/>
  <c r="S18" i="16" s="1"/>
  <c r="O23" i="16" a="1"/>
  <c r="O23" i="16" s="1"/>
  <c r="S40" i="16" a="1"/>
  <c r="S40" i="16" s="1"/>
  <c r="U60" i="16" a="1"/>
  <c r="U60" i="16" s="1"/>
  <c r="P62" i="16" a="1"/>
  <c r="P62" i="16" s="1"/>
  <c r="P80" i="16" a="1"/>
  <c r="P80" i="16" s="1"/>
  <c r="P90" i="16" a="1"/>
  <c r="P90" i="16" s="1"/>
  <c r="U91" i="16" a="1"/>
  <c r="U91" i="16" s="1"/>
  <c r="U103" i="16" a="1"/>
  <c r="U103" i="16" s="1"/>
  <c r="Q80" i="16" a="1"/>
  <c r="Q80" i="16" s="1"/>
  <c r="O11" i="16" a="1"/>
  <c r="O11" i="16" s="1"/>
  <c r="Q16" i="16" a="1"/>
  <c r="Q16" i="16" s="1"/>
  <c r="Q23" i="16" a="1"/>
  <c r="Q23" i="16" s="1"/>
  <c r="T37" i="16" a="1"/>
  <c r="T37" i="16" s="1"/>
  <c r="R43" i="16" a="1"/>
  <c r="R43" i="16" s="1"/>
  <c r="Q49" i="16" a="1"/>
  <c r="Q49" i="16" s="1"/>
  <c r="Q60" i="16" a="1"/>
  <c r="Q60" i="16" s="1"/>
  <c r="R62" i="16" a="1"/>
  <c r="R62" i="16" s="1"/>
  <c r="R69" i="16" a="1"/>
  <c r="R69" i="16" s="1"/>
  <c r="U72" i="16" a="1"/>
  <c r="U72" i="16" s="1"/>
  <c r="R80" i="16" a="1"/>
  <c r="R80" i="16" s="1"/>
  <c r="S86" i="16" a="1"/>
  <c r="S86" i="16" s="1"/>
  <c r="R90" i="16" a="1"/>
  <c r="R90" i="16" s="1"/>
  <c r="R102" i="16" a="1"/>
  <c r="R102" i="16" s="1"/>
  <c r="P11" i="16" a="1"/>
  <c r="P11" i="16" s="1"/>
  <c r="O18" i="16" a="1"/>
  <c r="O18" i="16" s="1"/>
  <c r="U35" i="16" a="1"/>
  <c r="U35" i="16" s="1"/>
  <c r="P46" i="16" a="1"/>
  <c r="P46" i="16" s="1"/>
  <c r="R60" i="16" a="1"/>
  <c r="R60" i="16" s="1"/>
  <c r="P79" i="16" a="1"/>
  <c r="P79" i="16" s="1"/>
  <c r="T80" i="16" a="1"/>
  <c r="T80" i="16" s="1"/>
  <c r="S90" i="16" a="1"/>
  <c r="S90" i="16" s="1"/>
  <c r="P92" i="16" a="1"/>
  <c r="P92" i="16" s="1"/>
  <c r="Q96" i="16" a="1"/>
  <c r="Q96" i="16" s="1"/>
  <c r="T102" i="16" a="1"/>
  <c r="T102" i="16" s="1"/>
  <c r="Q11" i="16" a="1"/>
  <c r="Q11" i="16" s="1"/>
  <c r="P18" i="16" a="1"/>
  <c r="P18" i="16" s="1"/>
  <c r="Q46" i="16" a="1"/>
  <c r="Q46" i="16" s="1"/>
  <c r="Q18" i="16" a="1"/>
  <c r="Q18" i="16" s="1"/>
  <c r="U28" i="16" a="1"/>
  <c r="U28" i="16" s="1"/>
  <c r="T30" i="16" a="1"/>
  <c r="T30" i="16" s="1"/>
  <c r="P35" i="16" a="1"/>
  <c r="P35" i="16" s="1"/>
  <c r="P37" i="16" a="1"/>
  <c r="P37" i="16" s="1"/>
  <c r="Q48" i="16" a="1"/>
  <c r="Q48" i="16" s="1"/>
  <c r="T63" i="16" a="1"/>
  <c r="T63" i="16" s="1"/>
  <c r="Q81" i="16" a="1"/>
  <c r="Q81" i="16" s="1"/>
  <c r="O86" i="16" a="1"/>
  <c r="O86" i="16" s="1"/>
  <c r="T91" i="16" a="1"/>
  <c r="T91" i="16" s="1"/>
  <c r="Q98" i="16" a="1"/>
  <c r="Q98" i="16" s="1"/>
  <c r="T103" i="16" a="1"/>
  <c r="T103" i="16" s="1"/>
  <c r="T18" i="16" a="1"/>
  <c r="T18" i="16" s="1"/>
  <c r="T20" i="16" a="1"/>
  <c r="T20" i="16" s="1"/>
  <c r="O30" i="16" a="1"/>
  <c r="O30" i="16" s="1"/>
  <c r="R33" i="16" a="1"/>
  <c r="R33" i="16" s="1"/>
  <c r="P45" i="16" a="1"/>
  <c r="P45" i="16" s="1"/>
  <c r="S50" i="16" a="1"/>
  <c r="S50" i="16" s="1"/>
  <c r="P52" i="16" a="1"/>
  <c r="P52" i="16" s="1"/>
  <c r="O63" i="16" a="1"/>
  <c r="O63" i="16" s="1"/>
  <c r="O68" i="16" a="1"/>
  <c r="O68" i="16" s="1"/>
  <c r="R79" i="16" a="1"/>
  <c r="R79" i="16" s="1"/>
  <c r="R84" i="16" a="1"/>
  <c r="R84" i="16" s="1"/>
  <c r="Q86" i="16" a="1"/>
  <c r="Q86" i="16" s="1"/>
  <c r="R89" i="16" a="1"/>
  <c r="R89" i="16" s="1"/>
  <c r="O91" i="16" a="1"/>
  <c r="O91" i="16" s="1"/>
  <c r="T93" i="16" a="1"/>
  <c r="T93" i="16" s="1"/>
  <c r="T97" i="16" a="1"/>
  <c r="T97" i="16" s="1"/>
  <c r="U99" i="16" a="1"/>
  <c r="U99" i="16" s="1"/>
  <c r="O103" i="16" a="1"/>
  <c r="O103" i="16" s="1"/>
  <c r="U20" i="16" a="1"/>
  <c r="U20" i="16" s="1"/>
  <c r="P28" i="16" a="1"/>
  <c r="P28" i="16" s="1"/>
  <c r="T42" i="16" a="1"/>
  <c r="T42" i="16" s="1"/>
  <c r="R45" i="16" a="1"/>
  <c r="R45" i="16" s="1"/>
  <c r="T59" i="16" a="1"/>
  <c r="T59" i="16" s="1"/>
  <c r="Q61" i="16" a="1"/>
  <c r="Q61" i="16" s="1"/>
  <c r="S80" i="16" a="1"/>
  <c r="S80" i="16" s="1"/>
  <c r="Q82" i="16" a="1"/>
  <c r="Q82" i="16" s="1"/>
  <c r="R86" i="16" a="1"/>
  <c r="R86" i="16" s="1"/>
  <c r="N38" i="20"/>
  <c r="K20" i="12" a="1"/>
  <c r="K20" i="12" s="1"/>
  <c r="N58" i="20"/>
  <c r="N74" i="20"/>
  <c r="R74" i="20" s="1" a="1"/>
  <c r="R74" i="20" s="1"/>
  <c r="AG876" i="2"/>
  <c r="AG30" i="22"/>
  <c r="AI30" i="22"/>
  <c r="AC22" i="22"/>
  <c r="AC44" i="15"/>
  <c r="AE18" i="22"/>
  <c r="AH25" i="22"/>
  <c r="AI25" i="22"/>
  <c r="AE30" i="22"/>
  <c r="AG879" i="2"/>
  <c r="AG918" i="2"/>
  <c r="AH30" i="22"/>
  <c r="AH11" i="15"/>
  <c r="AC36" i="22"/>
  <c r="AI7" i="22"/>
  <c r="AL7" i="22"/>
  <c r="K49" i="12" a="1"/>
  <c r="K49" i="12" s="1"/>
  <c r="K80" i="12" a="1"/>
  <c r="K80" i="12" s="1"/>
  <c r="I71" i="12"/>
  <c r="M71" i="12" s="1" a="1"/>
  <c r="M71" i="12" s="1"/>
  <c r="L63" i="12" a="1"/>
  <c r="L63" i="12" s="1"/>
  <c r="AH20" i="15"/>
  <c r="I42" i="12"/>
  <c r="M42" i="12" s="1" a="1"/>
  <c r="M42" i="12" s="1"/>
  <c r="AG17" i="13"/>
  <c r="AE12" i="22"/>
  <c r="K92" i="12" a="1"/>
  <c r="K92" i="12" s="1"/>
  <c r="L75" i="12" a="1"/>
  <c r="L75" i="12" s="1"/>
  <c r="K32" i="12" a="1"/>
  <c r="K32" i="12" s="1"/>
  <c r="AI24" i="13"/>
  <c r="AG22" i="15"/>
  <c r="AG699" i="2"/>
  <c r="I90" i="12"/>
  <c r="L90" i="12" s="1" a="1"/>
  <c r="L90" i="12" s="1"/>
  <c r="K13" i="12" a="1"/>
  <c r="K13" i="12" s="1"/>
  <c r="AG12" i="22"/>
  <c r="AH24" i="22"/>
  <c r="AC30" i="22"/>
  <c r="L51" i="12" a="1"/>
  <c r="L51" i="12" s="1"/>
  <c r="K17" i="12" a="1"/>
  <c r="K17" i="12" s="1"/>
  <c r="AJ19" i="22"/>
  <c r="AF49" i="22"/>
  <c r="I23" i="12"/>
  <c r="L23" i="12" s="1" a="1"/>
  <c r="L23" i="12" s="1"/>
  <c r="I47" i="12"/>
  <c r="M47" i="12" s="1" a="1"/>
  <c r="M47" i="12" s="1"/>
  <c r="I18" i="12"/>
  <c r="L18" i="12" s="1" a="1"/>
  <c r="L18" i="12" s="1"/>
  <c r="AG9" i="13"/>
  <c r="AH12" i="22"/>
  <c r="AD30" i="22"/>
  <c r="AJ40" i="22"/>
  <c r="AI12" i="22"/>
  <c r="AI22" i="22"/>
  <c r="AD27" i="22"/>
  <c r="AI36" i="22"/>
  <c r="K68" i="12" a="1"/>
  <c r="K68" i="12" s="1"/>
  <c r="AG1469" i="2"/>
  <c r="AD12" i="22"/>
  <c r="K25" i="12" a="1"/>
  <c r="K25" i="12" s="1"/>
  <c r="AC49" i="22"/>
  <c r="AL49" i="22"/>
  <c r="AE49" i="22"/>
  <c r="AL13" i="22"/>
  <c r="AI13" i="22"/>
  <c r="AH13" i="22"/>
  <c r="AE13" i="22"/>
  <c r="AL38" i="22"/>
  <c r="AE38" i="22"/>
  <c r="AF41" i="22"/>
  <c r="AJ41" i="22"/>
  <c r="AG47" i="13"/>
  <c r="AI39" i="15"/>
  <c r="AE46" i="15"/>
  <c r="AI18" i="22"/>
  <c r="AH27" i="22"/>
  <c r="AD41" i="22"/>
  <c r="AC18" i="22"/>
  <c r="AD24" i="22"/>
  <c r="AJ37" i="22"/>
  <c r="AG34" i="13"/>
  <c r="AG39" i="13"/>
  <c r="AI16" i="15"/>
  <c r="AC33" i="15"/>
  <c r="AI51" i="15"/>
  <c r="AJ7" i="22"/>
  <c r="AE24" i="22"/>
  <c r="AE28" i="22"/>
  <c r="AG54" i="22"/>
  <c r="AE40" i="15"/>
  <c r="AI54" i="22"/>
  <c r="AC12" i="22"/>
  <c r="AF18" i="22"/>
  <c r="AG24" i="22"/>
  <c r="AE52" i="15"/>
  <c r="AG49" i="22"/>
  <c r="AH49" i="22"/>
  <c r="AE37" i="15"/>
  <c r="AG46" i="15"/>
  <c r="AC27" i="15"/>
  <c r="AD49" i="13"/>
  <c r="AC6" i="15"/>
  <c r="AD45" i="15"/>
  <c r="AH16" i="22"/>
  <c r="AH42" i="22"/>
  <c r="AI46" i="15"/>
  <c r="AG14" i="15"/>
  <c r="AD43" i="13"/>
  <c r="AD8" i="22"/>
  <c r="AI16" i="22"/>
  <c r="AD36" i="22"/>
  <c r="AC42" i="22"/>
  <c r="AJ16" i="22"/>
  <c r="AD42" i="22"/>
  <c r="AF52" i="22"/>
  <c r="AE42" i="22"/>
  <c r="AP1353" i="2" a="1"/>
  <c r="AP1353" i="2" s="1"/>
  <c r="AT1353" i="2" a="1"/>
  <c r="AT1353" i="2" s="1"/>
  <c r="AX1353" i="2" a="1"/>
  <c r="AX1353" i="2" s="1"/>
  <c r="AC1353" i="2"/>
  <c r="AH1353" i="2" a="1"/>
  <c r="AH1353" i="2" s="1"/>
  <c r="AF1341" i="2"/>
  <c r="V1341" i="2"/>
  <c r="AR1341" i="2" s="1" a="1"/>
  <c r="AR1341" i="2" s="1"/>
  <c r="V1293" i="2"/>
  <c r="AV1293" i="2" s="1" a="1"/>
  <c r="AV1293" i="2" s="1"/>
  <c r="X1293" i="2"/>
  <c r="Z1293" i="2"/>
  <c r="AA1293" i="2" s="1" a="1"/>
  <c r="AA1293" i="2" s="1"/>
  <c r="AF1293" i="2"/>
  <c r="AF1221" i="2"/>
  <c r="V1221" i="2"/>
  <c r="Z1221" i="2"/>
  <c r="AA1221" i="2" s="1" a="1"/>
  <c r="AA1221" i="2" s="1"/>
  <c r="AF1149" i="2"/>
  <c r="X1149" i="2"/>
  <c r="V1077" i="2"/>
  <c r="AV1077" i="2" s="1" a="1"/>
  <c r="AV1077" i="2" s="1"/>
  <c r="X1077" i="2"/>
  <c r="Z1077" i="2"/>
  <c r="AA1077" i="2" s="1" a="1"/>
  <c r="AA1077" i="2" s="1"/>
  <c r="AF1077" i="2"/>
  <c r="AG1077" i="2" s="1"/>
  <c r="AF1053" i="2"/>
  <c r="AG1053" i="2" s="1"/>
  <c r="AF969" i="2"/>
  <c r="X969" i="2"/>
  <c r="Z969" i="2"/>
  <c r="AA969" i="2" s="1" a="1"/>
  <c r="AA969" i="2" s="1"/>
  <c r="W969" i="2"/>
  <c r="AH969" i="2" s="1" a="1"/>
  <c r="AH969" i="2" s="1"/>
  <c r="AF933" i="2"/>
  <c r="AG933" i="2" s="1"/>
  <c r="X933" i="2"/>
  <c r="V933" i="2"/>
  <c r="W933" i="2"/>
  <c r="AS933" i="2" s="1" a="1"/>
  <c r="AS933" i="2" s="1"/>
  <c r="Z933" i="2"/>
  <c r="AA933" i="2" s="1" a="1"/>
  <c r="AA933" i="2" s="1"/>
  <c r="AF921" i="2"/>
  <c r="AG921" i="2" s="1"/>
  <c r="W921" i="2"/>
  <c r="Z921" i="2"/>
  <c r="AA921" i="2" s="1" a="1"/>
  <c r="AA921" i="2" s="1"/>
  <c r="AF909" i="2"/>
  <c r="AG909" i="2" s="1"/>
  <c r="V909" i="2"/>
  <c r="W909" i="2"/>
  <c r="AD909" i="2" s="1" a="1"/>
  <c r="AD909" i="2" s="1"/>
  <c r="X909" i="2"/>
  <c r="W873" i="2"/>
  <c r="AF825" i="2"/>
  <c r="AG825" i="2" s="1"/>
  <c r="W825" i="2"/>
  <c r="AE825" i="2" s="1" a="1"/>
  <c r="AE825" i="2" s="1"/>
  <c r="AF729" i="2"/>
  <c r="V729" i="2"/>
  <c r="AR729" i="2" s="1" a="1"/>
  <c r="AR729" i="2" s="1"/>
  <c r="AF681" i="2"/>
  <c r="Z681" i="2"/>
  <c r="AA681" i="2" s="1" a="1"/>
  <c r="AA681" i="2" s="1"/>
  <c r="W681" i="2"/>
  <c r="AW681" i="2" s="1" a="1"/>
  <c r="AW681" i="2" s="1"/>
  <c r="X573" i="2"/>
  <c r="AF561" i="2"/>
  <c r="Z561" i="2"/>
  <c r="AA561" i="2" s="1" a="1"/>
  <c r="AA561" i="2" s="1"/>
  <c r="V561" i="2"/>
  <c r="W561" i="2"/>
  <c r="AT561" i="2" s="1" a="1"/>
  <c r="AT561" i="2" s="1"/>
  <c r="X561" i="2"/>
  <c r="V513" i="2"/>
  <c r="X477" i="2"/>
  <c r="Z477" i="2"/>
  <c r="AA477" i="2" s="1" a="1"/>
  <c r="AA477" i="2" s="1"/>
  <c r="V477" i="2"/>
  <c r="W477" i="2"/>
  <c r="AC477" i="2" s="1"/>
  <c r="X405" i="2"/>
  <c r="Z405" i="2"/>
  <c r="AF345" i="2"/>
  <c r="V345" i="2"/>
  <c r="Z345" i="2"/>
  <c r="AA345" i="2" s="1" a="1"/>
  <c r="AA345" i="2" s="1"/>
  <c r="Z285" i="2"/>
  <c r="W285" i="2"/>
  <c r="AC285" i="2" s="1"/>
  <c r="V273" i="2"/>
  <c r="X189" i="2"/>
  <c r="V189" i="2"/>
  <c r="W189" i="2"/>
  <c r="V165" i="2"/>
  <c r="Z165" i="2"/>
  <c r="AA165" i="2" s="1" a="1"/>
  <c r="AA165" i="2" s="1"/>
  <c r="W165" i="2"/>
  <c r="AC165" i="2" s="1"/>
  <c r="W33" i="2"/>
  <c r="AC33" i="2" s="1"/>
  <c r="X33" i="2"/>
  <c r="AF1365" i="2"/>
  <c r="V1365" i="2"/>
  <c r="W1365" i="2"/>
  <c r="AF1305" i="2"/>
  <c r="Z1245" i="2"/>
  <c r="AA1245" i="2" s="1" a="1"/>
  <c r="AA1245" i="2" s="1"/>
  <c r="AF1245" i="2"/>
  <c r="AF1197" i="2"/>
  <c r="V1197" i="2"/>
  <c r="AV1197" i="2" s="1" a="1"/>
  <c r="AV1197" i="2" s="1"/>
  <c r="X1329" i="2"/>
  <c r="W1077" i="2"/>
  <c r="AS1077" i="2" s="1" a="1"/>
  <c r="AS1077" i="2" s="1"/>
  <c r="V969" i="2"/>
  <c r="AR969" i="2" s="1" a="1"/>
  <c r="AR969" i="2" s="1"/>
  <c r="Z1365" i="2"/>
  <c r="AA1365" i="2" s="1" a="1"/>
  <c r="AA1365" i="2" s="1"/>
  <c r="AI1073" i="2" a="1"/>
  <c r="AI1073" i="2" s="1"/>
  <c r="H1073" i="2" s="1"/>
  <c r="AT1073" i="2" a="1"/>
  <c r="AT1073" i="2" s="1"/>
  <c r="X921" i="2"/>
  <c r="AH1504" i="2" a="1"/>
  <c r="AH1504" i="2" s="1"/>
  <c r="X1365" i="2"/>
  <c r="AC1347" i="2"/>
  <c r="AH1347" i="2" a="1"/>
  <c r="AH1347" i="2" s="1"/>
  <c r="AI1347" i="2" a="1"/>
  <c r="AI1347" i="2" s="1"/>
  <c r="H1347" i="2" s="1"/>
  <c r="AP1347" i="2" a="1"/>
  <c r="AP1347" i="2" s="1"/>
  <c r="AR1278" i="2" a="1"/>
  <c r="AR1278" i="2" s="1"/>
  <c r="AN1073" i="2"/>
  <c r="AO1073" i="2" s="1" a="1"/>
  <c r="AO1073" i="2" s="1"/>
  <c r="AV1073" i="2" a="1"/>
  <c r="AV1073" i="2" s="1"/>
  <c r="AS958" i="2" a="1"/>
  <c r="AS958" i="2" s="1"/>
  <c r="AD958" i="2" a="1"/>
  <c r="AD958" i="2" s="1"/>
  <c r="AX958" i="2" a="1"/>
  <c r="AX958" i="2" s="1"/>
  <c r="AE958" i="2" a="1"/>
  <c r="AE958" i="2" s="1"/>
  <c r="AG958" i="2" s="1"/>
  <c r="AH958" i="2" a="1"/>
  <c r="AH958" i="2" s="1"/>
  <c r="V921" i="2"/>
  <c r="AE1504" i="2" a="1"/>
  <c r="AE1504" i="2" s="1"/>
  <c r="W1437" i="2"/>
  <c r="AS1437" i="2" s="1" a="1"/>
  <c r="AS1437" i="2" s="1"/>
  <c r="V1317" i="2"/>
  <c r="AF1269" i="2"/>
  <c r="W1269" i="2"/>
  <c r="V1269" i="2"/>
  <c r="AN1269" i="2" s="1"/>
  <c r="AO1269" i="2" s="1" a="1"/>
  <c r="AO1269" i="2" s="1"/>
  <c r="X1269" i="2"/>
  <c r="Z1269" i="2"/>
  <c r="AA1269" i="2" s="1" a="1"/>
  <c r="AA1269" i="2" s="1"/>
  <c r="AF1209" i="2"/>
  <c r="V1209" i="2"/>
  <c r="X1209" i="2"/>
  <c r="Z1569" i="2"/>
  <c r="AA1569" i="2" s="1" a="1"/>
  <c r="AA1569" i="2" s="1"/>
  <c r="Z1557" i="2"/>
  <c r="AA1557" i="2" s="1" a="1"/>
  <c r="AA1557" i="2" s="1"/>
  <c r="AF1353" i="2"/>
  <c r="V1353" i="2"/>
  <c r="AR1353" i="2" s="1" a="1"/>
  <c r="AR1353" i="2" s="1"/>
  <c r="X1353" i="2"/>
  <c r="Z1353" i="2"/>
  <c r="AA1353" i="2" s="1" a="1"/>
  <c r="AA1353" i="2" s="1"/>
  <c r="X1569" i="2"/>
  <c r="X1557" i="2"/>
  <c r="AR1545" i="2" a="1"/>
  <c r="AR1545" i="2" s="1"/>
  <c r="AR1481" i="2" a="1"/>
  <c r="AR1481" i="2" s="1"/>
  <c r="AC1344" i="2"/>
  <c r="AH1344" i="2" a="1"/>
  <c r="AH1344" i="2" s="1"/>
  <c r="V1245" i="2"/>
  <c r="AR1245" i="2" s="1" a="1"/>
  <c r="AR1245" i="2" s="1"/>
  <c r="AC301" i="2"/>
  <c r="AD301" i="2" s="1" a="1"/>
  <c r="AD301" i="2" s="1"/>
  <c r="AP301" i="2" s="1" a="1"/>
  <c r="AP301" i="2" s="1"/>
  <c r="V1569" i="2"/>
  <c r="AR1569" i="2" s="1" a="1"/>
  <c r="AR1569" i="2" s="1"/>
  <c r="V1557" i="2"/>
  <c r="AV1557" i="2" s="1" a="1"/>
  <c r="AV1557" i="2" s="1"/>
  <c r="AN1481" i="2"/>
  <c r="AO1481" i="2" s="1" a="1"/>
  <c r="AO1481" i="2" s="1"/>
  <c r="AH1323" i="2" a="1"/>
  <c r="AH1323" i="2" s="1"/>
  <c r="AP1323" i="2" a="1"/>
  <c r="AP1323" i="2" s="1"/>
  <c r="AF885" i="2"/>
  <c r="AG885" i="2" s="1"/>
  <c r="W885" i="2"/>
  <c r="X885" i="2"/>
  <c r="V885" i="2"/>
  <c r="AW1542" i="2" a="1"/>
  <c r="AW1542" i="2" s="1"/>
  <c r="AR1490" i="2" a="1"/>
  <c r="AR1490" i="2" s="1"/>
  <c r="AR1478" i="2" a="1"/>
  <c r="AR1478" i="2" s="1"/>
  <c r="AI1538" i="2" a="1"/>
  <c r="AI1538" i="2" s="1"/>
  <c r="H1538" i="2" s="1"/>
  <c r="AN1490" i="2"/>
  <c r="AO1490" i="2" s="1" a="1"/>
  <c r="AO1490" i="2" s="1"/>
  <c r="AS915" i="2" a="1"/>
  <c r="AS915" i="2" s="1"/>
  <c r="Z909" i="2"/>
  <c r="AA909" i="2" s="1" a="1"/>
  <c r="AA909" i="2" s="1"/>
  <c r="Z1329" i="2"/>
  <c r="AA1329" i="2" s="1" a="1"/>
  <c r="AA1329" i="2" s="1"/>
  <c r="AF1329" i="2"/>
  <c r="V1329" i="2"/>
  <c r="AR1329" i="2" s="1" a="1"/>
  <c r="AR1329" i="2" s="1"/>
  <c r="AF1161" i="2"/>
  <c r="V1161" i="2"/>
  <c r="AV1161" i="2" s="1" a="1"/>
  <c r="AV1161" i="2" s="1"/>
  <c r="W225" i="2"/>
  <c r="Z225" i="2"/>
  <c r="X1545" i="2"/>
  <c r="V1389" i="2"/>
  <c r="AV1389" i="2" s="1" a="1"/>
  <c r="AV1389" i="2" s="1"/>
  <c r="AX1347" i="2" a="1"/>
  <c r="AX1347" i="2" s="1"/>
  <c r="AW958" i="2" a="1"/>
  <c r="AW958" i="2" s="1"/>
  <c r="W1545" i="2"/>
  <c r="AI1542" i="2" a="1"/>
  <c r="AI1542" i="2" s="1"/>
  <c r="H1542" i="2" s="1"/>
  <c r="AT1504" i="2" a="1"/>
  <c r="AT1504" i="2" s="1"/>
  <c r="AD1448" i="2" a="1"/>
  <c r="AD1448" i="2" s="1"/>
  <c r="AT1448" i="2" a="1"/>
  <c r="AT1448" i="2" s="1"/>
  <c r="AX1448" i="2" a="1"/>
  <c r="AX1448" i="2" s="1"/>
  <c r="V681" i="2"/>
  <c r="AH1109" i="2" a="1"/>
  <c r="AH1109" i="2" s="1"/>
  <c r="AS913" i="2" a="1"/>
  <c r="AS913" i="2" s="1"/>
  <c r="AX913" i="2" a="1"/>
  <c r="AX913" i="2" s="1"/>
  <c r="AI1432" i="2" a="1"/>
  <c r="AI1432" i="2" s="1"/>
  <c r="H1432" i="2" s="1"/>
  <c r="AS1115" i="2" a="1"/>
  <c r="AS1115" i="2" s="1"/>
  <c r="AN958" i="2"/>
  <c r="AO958" i="2" s="1" a="1"/>
  <c r="AO958" i="2" s="1"/>
  <c r="AC735" i="2"/>
  <c r="AE735" i="2" a="1"/>
  <c r="AE735" i="2" s="1"/>
  <c r="AW735" i="2" a="1"/>
  <c r="AW735" i="2" s="1"/>
  <c r="AC728" i="2"/>
  <c r="AR1260" i="2" a="1"/>
  <c r="AR1260" i="2" s="1"/>
  <c r="AI1080" i="2" a="1"/>
  <c r="AI1080" i="2" s="1"/>
  <c r="H1080" i="2" s="1"/>
  <c r="AP1018" i="2" a="1"/>
  <c r="AP1018" i="2" s="1"/>
  <c r="Z945" i="2"/>
  <c r="AA945" i="2" s="1" a="1"/>
  <c r="AA945" i="2" s="1"/>
  <c r="AR902" i="2" a="1"/>
  <c r="AR902" i="2" s="1"/>
  <c r="AN902" i="2"/>
  <c r="AO902" i="2" s="1" a="1"/>
  <c r="AO902" i="2" s="1"/>
  <c r="AV1118" i="2" a="1"/>
  <c r="AV1118" i="2" s="1"/>
  <c r="AS1103" i="2" a="1"/>
  <c r="AS1103" i="2" s="1"/>
  <c r="AW840" i="2" a="1"/>
  <c r="AW840" i="2" s="1"/>
  <c r="AC709" i="2"/>
  <c r="AD709" i="2" a="1"/>
  <c r="AD709" i="2" s="1"/>
  <c r="AT668" i="2" a="1"/>
  <c r="AT668" i="2" s="1"/>
  <c r="AI668" i="2" a="1"/>
  <c r="AI668" i="2" s="1"/>
  <c r="H668" i="2" s="1"/>
  <c r="AH1115" i="2" a="1"/>
  <c r="AH1115" i="2" s="1"/>
  <c r="AX1109" i="2" a="1"/>
  <c r="AX1109" i="2" s="1"/>
  <c r="AP1103" i="2" a="1"/>
  <c r="AP1103" i="2" s="1"/>
  <c r="AS916" i="2" a="1"/>
  <c r="AS916" i="2" s="1"/>
  <c r="X741" i="2"/>
  <c r="AH1018" i="2" a="1"/>
  <c r="AH1018" i="2" s="1"/>
  <c r="AC816" i="2"/>
  <c r="AE816" i="2" a="1"/>
  <c r="AE816" i="2" s="1"/>
  <c r="AG816" i="2" s="1"/>
  <c r="AP1371" i="2" a="1"/>
  <c r="AP1371" i="2" s="1"/>
  <c r="AN1070" i="2"/>
  <c r="AO1070" i="2" s="1" a="1"/>
  <c r="AO1070" i="2" s="1"/>
  <c r="AP913" i="2" a="1"/>
  <c r="AP913" i="2" s="1"/>
  <c r="Z333" i="2"/>
  <c r="V717" i="2"/>
  <c r="AC687" i="2"/>
  <c r="AE900" i="2" a="1"/>
  <c r="AE900" i="2" s="1"/>
  <c r="AG900" i="2" s="1"/>
  <c r="AR766" i="2" a="1"/>
  <c r="AR766" i="2" s="1"/>
  <c r="X705" i="2"/>
  <c r="AT687" i="2" a="1"/>
  <c r="AT687" i="2" s="1"/>
  <c r="W621" i="2"/>
  <c r="AC621" i="2" s="1"/>
  <c r="V153" i="2"/>
  <c r="AN153" i="2" s="1"/>
  <c r="AO153" i="2" s="1" a="1"/>
  <c r="AO153" i="2" s="1"/>
  <c r="X1581" i="2"/>
  <c r="V1581" i="2"/>
  <c r="W1581" i="2"/>
  <c r="Z1581" i="2"/>
  <c r="AA1581" i="2" s="1" a="1"/>
  <c r="AA1581" i="2" s="1"/>
  <c r="V1574" i="2"/>
  <c r="W1574" i="2"/>
  <c r="X1574" i="2"/>
  <c r="Z1574" i="2"/>
  <c r="AA1574" i="2" s="1" a="1"/>
  <c r="AA1574" i="2" s="1"/>
  <c r="AR1572" i="2" a="1"/>
  <c r="AR1572" i="2" s="1"/>
  <c r="AV1572" i="2" a="1"/>
  <c r="AV1572" i="2" s="1"/>
  <c r="AN1572" i="2"/>
  <c r="AO1572" i="2" s="1" a="1"/>
  <c r="AO1572" i="2" s="1"/>
  <c r="AV1566" i="2" a="1"/>
  <c r="AV1566" i="2" s="1"/>
  <c r="AN1566" i="2"/>
  <c r="AO1566" i="2" s="1" a="1"/>
  <c r="AO1566" i="2" s="1"/>
  <c r="AR1566" i="2" a="1"/>
  <c r="AR1566" i="2" s="1"/>
  <c r="AV1560" i="2" a="1"/>
  <c r="AV1560" i="2" s="1"/>
  <c r="AN1560" i="2"/>
  <c r="AO1560" i="2" s="1" a="1"/>
  <c r="AO1560" i="2" s="1"/>
  <c r="AR1560" i="2" a="1"/>
  <c r="AR1560" i="2" s="1"/>
  <c r="AR1554" i="2" a="1"/>
  <c r="AR1554" i="2" s="1"/>
  <c r="AV1554" i="2" a="1"/>
  <c r="AV1554" i="2" s="1"/>
  <c r="AN1554" i="2"/>
  <c r="AO1554" i="2" s="1" a="1"/>
  <c r="AO1554" i="2" s="1"/>
  <c r="X1578" i="2"/>
  <c r="V1578" i="2"/>
  <c r="W1578" i="2"/>
  <c r="G1578" i="2" s="1" a="1"/>
  <c r="G1578" i="2" s="1"/>
  <c r="Z1578" i="2"/>
  <c r="AA1578" i="2" s="1" a="1"/>
  <c r="AA1578" i="2" s="1"/>
  <c r="AP1552" i="2" a="1"/>
  <c r="AP1552" i="2" s="1"/>
  <c r="AH1552" i="2" a="1"/>
  <c r="AH1552" i="2" s="1"/>
  <c r="AW1552" i="2" a="1"/>
  <c r="AW1552" i="2" s="1"/>
  <c r="AI1552" i="2" a="1"/>
  <c r="AI1552" i="2" s="1"/>
  <c r="H1552" i="2" s="1"/>
  <c r="AS1552" i="2" a="1"/>
  <c r="AS1552" i="2" s="1"/>
  <c r="AD1552" i="2" a="1"/>
  <c r="AD1552" i="2" s="1"/>
  <c r="AT1552" i="2" a="1"/>
  <c r="AT1552" i="2" s="1"/>
  <c r="AC1552" i="2"/>
  <c r="AE1552" i="2" a="1"/>
  <c r="AE1552" i="2" s="1"/>
  <c r="AX1552" i="2" a="1"/>
  <c r="AX1552" i="2" s="1"/>
  <c r="AI1532" i="2" a="1"/>
  <c r="AI1532" i="2" s="1"/>
  <c r="H1532" i="2" s="1"/>
  <c r="AW1532" i="2" a="1"/>
  <c r="AW1532" i="2" s="1"/>
  <c r="AX1532" i="2" a="1"/>
  <c r="AX1532" i="2" s="1"/>
  <c r="AH1532" i="2" a="1"/>
  <c r="AH1532" i="2" s="1"/>
  <c r="AP1532" i="2" a="1"/>
  <c r="AP1532" i="2" s="1"/>
  <c r="AC1532" i="2"/>
  <c r="AD1532" i="2" a="1"/>
  <c r="AD1532" i="2" s="1"/>
  <c r="AS1532" i="2" a="1"/>
  <c r="AS1532" i="2" s="1"/>
  <c r="AE1532" i="2" a="1"/>
  <c r="AE1532" i="2" s="1"/>
  <c r="AT1532" i="2" a="1"/>
  <c r="AT1532" i="2" s="1"/>
  <c r="V1556" i="2"/>
  <c r="W1556" i="2"/>
  <c r="X1556" i="2"/>
  <c r="Z1556" i="2"/>
  <c r="AA1556" i="2" s="1" a="1"/>
  <c r="AA1556" i="2" s="1"/>
  <c r="V1519" i="2"/>
  <c r="Z1519" i="2"/>
  <c r="AA1519" i="2" s="1" a="1"/>
  <c r="AA1519" i="2" s="1"/>
  <c r="W1519" i="2"/>
  <c r="X1519" i="2"/>
  <c r="V1562" i="2"/>
  <c r="W1562" i="2"/>
  <c r="X1562" i="2"/>
  <c r="Z1562" i="2"/>
  <c r="AA1562" i="2" s="1" a="1"/>
  <c r="AA1562" i="2" s="1"/>
  <c r="V1583" i="2"/>
  <c r="W1583" i="2"/>
  <c r="X1583" i="2"/>
  <c r="Z1583" i="2"/>
  <c r="AA1583" i="2" s="1" a="1"/>
  <c r="AA1583" i="2" s="1"/>
  <c r="V1586" i="2"/>
  <c r="W1586" i="2"/>
  <c r="X1586" i="2"/>
  <c r="Z1586" i="2"/>
  <c r="AA1586" i="2" s="1" a="1"/>
  <c r="AA1586" i="2" s="1"/>
  <c r="V1580" i="2"/>
  <c r="W1580" i="2"/>
  <c r="X1580" i="2"/>
  <c r="Z1580" i="2"/>
  <c r="AA1580" i="2" s="1" a="1"/>
  <c r="AA1580" i="2" s="1"/>
  <c r="AX1567" i="2" a="1"/>
  <c r="AX1567" i="2" s="1"/>
  <c r="AH1561" i="2" a="1"/>
  <c r="AH1561" i="2" s="1"/>
  <c r="AI1561" i="2" a="1"/>
  <c r="AI1561" i="2" s="1"/>
  <c r="H1561" i="2" s="1"/>
  <c r="AS1561" i="2" a="1"/>
  <c r="AS1561" i="2" s="1"/>
  <c r="AC1561" i="2"/>
  <c r="AT1561" i="2" a="1"/>
  <c r="AT1561" i="2" s="1"/>
  <c r="AD1561" i="2" a="1"/>
  <c r="AD1561" i="2" s="1"/>
  <c r="AE1561" i="2" a="1"/>
  <c r="AE1561" i="2" s="1"/>
  <c r="AW1561" i="2" a="1"/>
  <c r="AW1561" i="2" s="1"/>
  <c r="AP1561" i="2" a="1"/>
  <c r="AP1561" i="2" s="1"/>
  <c r="AX1561" i="2" a="1"/>
  <c r="AX1561" i="2" s="1"/>
  <c r="V1577" i="2"/>
  <c r="W1577" i="2"/>
  <c r="X1577" i="2"/>
  <c r="Z1577" i="2"/>
  <c r="AA1577" i="2" s="1" a="1"/>
  <c r="AA1577" i="2" s="1"/>
  <c r="V1571" i="2"/>
  <c r="W1571" i="2"/>
  <c r="X1571" i="2"/>
  <c r="Z1571" i="2"/>
  <c r="AA1571" i="2" s="1" a="1"/>
  <c r="AA1571" i="2" s="1"/>
  <c r="V1565" i="2"/>
  <c r="W1565" i="2"/>
  <c r="X1565" i="2"/>
  <c r="Z1565" i="2"/>
  <c r="AA1565" i="2" s="1" a="1"/>
  <c r="AA1565" i="2" s="1"/>
  <c r="W1559" i="2"/>
  <c r="X1559" i="2"/>
  <c r="V1553" i="2"/>
  <c r="W1553" i="2"/>
  <c r="X1553" i="2"/>
  <c r="Z1553" i="2"/>
  <c r="AA1553" i="2" s="1" a="1"/>
  <c r="AA1553" i="2" s="1"/>
  <c r="AD1547" i="2" a="1"/>
  <c r="AD1547" i="2" s="1"/>
  <c r="AW1547" i="2" a="1"/>
  <c r="AW1547" i="2" s="1"/>
  <c r="AE1547" i="2" a="1"/>
  <c r="AE1547" i="2" s="1"/>
  <c r="AX1547" i="2" a="1"/>
  <c r="AX1547" i="2" s="1"/>
  <c r="AP1547" i="2" a="1"/>
  <c r="AP1547" i="2" s="1"/>
  <c r="AV1514" i="2" a="1"/>
  <c r="AV1514" i="2" s="1"/>
  <c r="AR1514" i="2" a="1"/>
  <c r="AR1514" i="2" s="1"/>
  <c r="AN1514" i="2"/>
  <c r="AO1514" i="2" s="1" a="1"/>
  <c r="AO1514" i="2" s="1"/>
  <c r="V1550" i="2"/>
  <c r="W1550" i="2"/>
  <c r="X1550" i="2"/>
  <c r="Z1550" i="2"/>
  <c r="AA1550" i="2" s="1" a="1"/>
  <c r="AA1550" i="2" s="1"/>
  <c r="AH1582" i="2" a="1"/>
  <c r="AH1582" i="2" s="1"/>
  <c r="AI1582" i="2" a="1"/>
  <c r="AI1582" i="2" s="1"/>
  <c r="H1582" i="2" s="1"/>
  <c r="AS1582" i="2" a="1"/>
  <c r="AS1582" i="2" s="1"/>
  <c r="AC1582" i="2"/>
  <c r="AT1582" i="2" a="1"/>
  <c r="AT1582" i="2" s="1"/>
  <c r="AD1582" i="2" a="1"/>
  <c r="AD1582" i="2" s="1"/>
  <c r="AW1582" i="2" a="1"/>
  <c r="AW1582" i="2" s="1"/>
  <c r="AE1582" i="2" a="1"/>
  <c r="AE1582" i="2" s="1"/>
  <c r="AG1582" i="2" s="1"/>
  <c r="AP1582" i="2" a="1"/>
  <c r="AP1582" i="2" s="1"/>
  <c r="AX1582" i="2" a="1"/>
  <c r="AX1582" i="2" s="1"/>
  <c r="AV1549" i="2" a="1"/>
  <c r="AV1549" i="2" s="1"/>
  <c r="AR1549" i="2" a="1"/>
  <c r="AR1549" i="2" s="1"/>
  <c r="AN1549" i="2"/>
  <c r="AO1549" i="2" s="1" a="1"/>
  <c r="AO1549" i="2" s="1"/>
  <c r="AR1541" i="2" a="1"/>
  <c r="AR1541" i="2" s="1"/>
  <c r="AV1541" i="2" a="1"/>
  <c r="AV1541" i="2" s="1"/>
  <c r="AN1541" i="2"/>
  <c r="AO1541" i="2" s="1" a="1"/>
  <c r="AO1541" i="2" s="1"/>
  <c r="X1587" i="2"/>
  <c r="V1587" i="2"/>
  <c r="W1587" i="2"/>
  <c r="Z1587" i="2"/>
  <c r="AA1587" i="2" s="1" a="1"/>
  <c r="AA1587" i="2" s="1"/>
  <c r="V1584" i="2"/>
  <c r="W1584" i="2"/>
  <c r="X1584" i="2"/>
  <c r="Z1584" i="2"/>
  <c r="AA1584" i="2" s="1" a="1"/>
  <c r="AA1584" i="2" s="1"/>
  <c r="AH1570" i="2" a="1"/>
  <c r="AH1570" i="2" s="1"/>
  <c r="AI1570" i="2" a="1"/>
  <c r="AI1570" i="2" s="1"/>
  <c r="H1570" i="2" s="1"/>
  <c r="AS1570" i="2" a="1"/>
  <c r="AS1570" i="2" s="1"/>
  <c r="AC1570" i="2"/>
  <c r="AC1564" i="2"/>
  <c r="AT1564" i="2" a="1"/>
  <c r="AT1564" i="2" s="1"/>
  <c r="AD1564" i="2" a="1"/>
  <c r="AD1564" i="2" s="1"/>
  <c r="AX1564" i="2" a="1"/>
  <c r="AX1564" i="2" s="1"/>
  <c r="X1537" i="2"/>
  <c r="Z1537" i="2"/>
  <c r="AA1537" i="2" s="1" a="1"/>
  <c r="AA1537" i="2" s="1"/>
  <c r="AI1535" i="2" a="1"/>
  <c r="AI1535" i="2" s="1"/>
  <c r="H1535" i="2" s="1"/>
  <c r="AS1535" i="2" a="1"/>
  <c r="AS1535" i="2" s="1"/>
  <c r="AC1535" i="2"/>
  <c r="AM1530" i="2" a="1"/>
  <c r="AM1530" i="2" s="1"/>
  <c r="Z1535" i="2"/>
  <c r="AA1535" i="2" s="1" a="1"/>
  <c r="AA1535" i="2" s="1"/>
  <c r="V1535" i="2"/>
  <c r="V1534" i="2"/>
  <c r="Z1534" i="2"/>
  <c r="AA1534" i="2" s="1" a="1"/>
  <c r="AA1534" i="2" s="1"/>
  <c r="AL1524" i="2"/>
  <c r="AM1524" i="2" a="1"/>
  <c r="AM1524" i="2" s="1"/>
  <c r="AL1493" i="2"/>
  <c r="AM1493" i="2" a="1"/>
  <c r="AM1493" i="2" s="1"/>
  <c r="AP1492" i="2" a="1"/>
  <c r="AP1492" i="2" s="1"/>
  <c r="AX1492" i="2" a="1"/>
  <c r="AX1492" i="2" s="1"/>
  <c r="AI1492" i="2" a="1"/>
  <c r="AI1492" i="2" s="1"/>
  <c r="H1492" i="2" s="1"/>
  <c r="AS1492" i="2" a="1"/>
  <c r="AS1492" i="2" s="1"/>
  <c r="AD1492" i="2" a="1"/>
  <c r="AD1492" i="2" s="1"/>
  <c r="AH1492" i="2" a="1"/>
  <c r="AH1492" i="2" s="1"/>
  <c r="AT1492" i="2" a="1"/>
  <c r="AT1492" i="2" s="1"/>
  <c r="AC1492" i="2"/>
  <c r="V1477" i="2"/>
  <c r="W1477" i="2"/>
  <c r="X1477" i="2"/>
  <c r="Z1477" i="2"/>
  <c r="AA1477" i="2" s="1" a="1"/>
  <c r="AA1477" i="2" s="1"/>
  <c r="Z1517" i="2"/>
  <c r="AA1517" i="2" s="1" a="1"/>
  <c r="AA1517" i="2" s="1"/>
  <c r="AL1502" i="2"/>
  <c r="AM1502" i="2" s="1" a="1"/>
  <c r="AM1502" i="2" s="1"/>
  <c r="AN1588" i="2"/>
  <c r="AO1588" i="2" s="1" a="1"/>
  <c r="AO1588" i="2" s="1"/>
  <c r="AN1576" i="2"/>
  <c r="AO1576" i="2" s="1" a="1"/>
  <c r="AO1576" i="2" s="1"/>
  <c r="W1575" i="2"/>
  <c r="W1572" i="2"/>
  <c r="W1569" i="2"/>
  <c r="W1566" i="2"/>
  <c r="W1563" i="2"/>
  <c r="W1560" i="2"/>
  <c r="W1557" i="2"/>
  <c r="W1554" i="2"/>
  <c r="AM1552" i="2" a="1"/>
  <c r="AM1552" i="2" s="1"/>
  <c r="AM1541" i="2" a="1"/>
  <c r="AM1541" i="2" s="1"/>
  <c r="AE1539" i="2" a="1"/>
  <c r="AE1539" i="2" s="1"/>
  <c r="AS1538" i="2" a="1"/>
  <c r="AS1538" i="2" s="1"/>
  <c r="AM1522" i="2" a="1"/>
  <c r="AM1522" i="2" s="1"/>
  <c r="AL1499" i="2"/>
  <c r="AM1499" i="2" a="1"/>
  <c r="AM1499" i="2" s="1"/>
  <c r="AL1491" i="2"/>
  <c r="AM1491" i="2" s="1" a="1"/>
  <c r="AM1491" i="2" s="1"/>
  <c r="AV1588" i="2" a="1"/>
  <c r="AV1588" i="2" s="1"/>
  <c r="AV1582" i="2" a="1"/>
  <c r="AV1582" i="2" s="1"/>
  <c r="AV1576" i="2" a="1"/>
  <c r="AV1576" i="2" s="1"/>
  <c r="Z1541" i="2"/>
  <c r="AA1541" i="2" s="1" a="1"/>
  <c r="AA1541" i="2" s="1"/>
  <c r="AX1535" i="2" a="1"/>
  <c r="AX1535" i="2" s="1"/>
  <c r="W1508" i="2"/>
  <c r="Z1508" i="2"/>
  <c r="AA1508" i="2" s="1" a="1"/>
  <c r="AA1508" i="2" s="1"/>
  <c r="V1508" i="2"/>
  <c r="X1508" i="2"/>
  <c r="AW1535" i="2" a="1"/>
  <c r="AW1535" i="2" s="1"/>
  <c r="Z1532" i="2"/>
  <c r="AA1532" i="2" s="1" a="1"/>
  <c r="AA1532" i="2" s="1"/>
  <c r="V1532" i="2"/>
  <c r="X1532" i="2"/>
  <c r="AM1531" i="2" a="1"/>
  <c r="AM1531" i="2" s="1"/>
  <c r="AP1525" i="2" a="1"/>
  <c r="AP1525" i="2" s="1"/>
  <c r="AX1525" i="2" a="1"/>
  <c r="AX1525" i="2" s="1"/>
  <c r="AD1525" i="2" a="1"/>
  <c r="AD1525" i="2" s="1"/>
  <c r="AC1525" i="2"/>
  <c r="AE1525" i="2" a="1"/>
  <c r="AE1525" i="2" s="1"/>
  <c r="W1520" i="2"/>
  <c r="Z1520" i="2"/>
  <c r="AA1520" i="2" s="1" a="1"/>
  <c r="AA1520" i="2" s="1"/>
  <c r="V1520" i="2"/>
  <c r="X1520" i="2"/>
  <c r="W1513" i="2"/>
  <c r="V1498" i="2"/>
  <c r="X1498" i="2"/>
  <c r="Z1498" i="2"/>
  <c r="AA1498" i="2" s="1" a="1"/>
  <c r="AA1498" i="2" s="1"/>
  <c r="W1498" i="2"/>
  <c r="V1470" i="2"/>
  <c r="W1470" i="2"/>
  <c r="X1470" i="2"/>
  <c r="Z1470" i="2"/>
  <c r="AA1470" i="2" s="1" a="1"/>
  <c r="AA1470" i="2" s="1"/>
  <c r="Z1552" i="2"/>
  <c r="AA1552" i="2" s="1" a="1"/>
  <c r="AA1552" i="2" s="1"/>
  <c r="AM1548" i="2" a="1"/>
  <c r="AM1548" i="2" s="1"/>
  <c r="AW1546" i="2" a="1"/>
  <c r="AW1546" i="2" s="1"/>
  <c r="AN1545" i="2"/>
  <c r="AO1545" i="2" s="1" a="1"/>
  <c r="AO1545" i="2" s="1"/>
  <c r="AM1542" i="2" a="1"/>
  <c r="AM1542" i="2" s="1"/>
  <c r="W1541" i="2"/>
  <c r="V1525" i="2"/>
  <c r="Z1525" i="2"/>
  <c r="AA1525" i="2" s="1" a="1"/>
  <c r="AA1525" i="2" s="1"/>
  <c r="AM1510" i="2" a="1"/>
  <c r="AM1510" i="2" s="1"/>
  <c r="X1552" i="2"/>
  <c r="Z1551" i="2"/>
  <c r="AA1551" i="2" s="1" a="1"/>
  <c r="AA1551" i="2" s="1"/>
  <c r="AM1547" i="2" a="1"/>
  <c r="AM1547" i="2" s="1"/>
  <c r="AM1546" i="2" a="1"/>
  <c r="AM1546" i="2" s="1"/>
  <c r="Z1542" i="2"/>
  <c r="AA1542" i="2" s="1" a="1"/>
  <c r="AA1542" i="2" s="1"/>
  <c r="Z1539" i="2"/>
  <c r="AA1539" i="2" s="1" a="1"/>
  <c r="AA1539" i="2" s="1"/>
  <c r="AP1522" i="2" a="1"/>
  <c r="AP1522" i="2" s="1"/>
  <c r="AX1522" i="2" a="1"/>
  <c r="AX1522" i="2" s="1"/>
  <c r="AD1522" i="2" a="1"/>
  <c r="AD1522" i="2" s="1"/>
  <c r="AE1522" i="2" a="1"/>
  <c r="AE1522" i="2" s="1"/>
  <c r="AH1522" i="2" a="1"/>
  <c r="AH1522" i="2" s="1"/>
  <c r="AS1522" i="2" a="1"/>
  <c r="AS1522" i="2" s="1"/>
  <c r="AI1522" i="2" a="1"/>
  <c r="AI1522" i="2" s="1"/>
  <c r="H1522" i="2" s="1"/>
  <c r="W1514" i="2"/>
  <c r="Z1514" i="2"/>
  <c r="AA1514" i="2" s="1" a="1"/>
  <c r="AA1514" i="2" s="1"/>
  <c r="X1514" i="2"/>
  <c r="AL1497" i="2"/>
  <c r="AM1497" i="2" s="1" a="1"/>
  <c r="AM1497" i="2" s="1"/>
  <c r="Z1549" i="2"/>
  <c r="AA1549" i="2" s="1" a="1"/>
  <c r="AA1549" i="2" s="1"/>
  <c r="AL1539" i="2"/>
  <c r="AM1539" i="2" a="1"/>
  <c r="AM1539" i="2" s="1"/>
  <c r="AD1535" i="2" a="1"/>
  <c r="AD1535" i="2" s="1"/>
  <c r="AM1529" i="2" a="1"/>
  <c r="AM1529" i="2" s="1"/>
  <c r="Z1588" i="2"/>
  <c r="AA1588" i="2" s="1" a="1"/>
  <c r="AA1588" i="2" s="1"/>
  <c r="Z1582" i="2"/>
  <c r="AA1582" i="2" s="1" a="1"/>
  <c r="AA1582" i="2" s="1"/>
  <c r="Z1579" i="2"/>
  <c r="AA1579" i="2" s="1" a="1"/>
  <c r="AA1579" i="2" s="1"/>
  <c r="Z1576" i="2"/>
  <c r="AA1576" i="2" s="1" a="1"/>
  <c r="AA1576" i="2" s="1"/>
  <c r="Z1573" i="2"/>
  <c r="AA1573" i="2" s="1" a="1"/>
  <c r="AA1573" i="2" s="1"/>
  <c r="Z1570" i="2"/>
  <c r="AA1570" i="2" s="1" a="1"/>
  <c r="AA1570" i="2" s="1"/>
  <c r="Z1567" i="2"/>
  <c r="AA1567" i="2" s="1" a="1"/>
  <c r="AA1567" i="2" s="1"/>
  <c r="Z1564" i="2"/>
  <c r="AA1564" i="2" s="1" a="1"/>
  <c r="AA1564" i="2" s="1"/>
  <c r="Z1561" i="2"/>
  <c r="AA1561" i="2" s="1" a="1"/>
  <c r="AA1561" i="2" s="1"/>
  <c r="Z1558" i="2"/>
  <c r="AA1558" i="2" s="1" a="1"/>
  <c r="AA1558" i="2" s="1"/>
  <c r="X1549" i="2"/>
  <c r="Z1548" i="2"/>
  <c r="AA1548" i="2" s="1" a="1"/>
  <c r="AA1548" i="2" s="1"/>
  <c r="Z1547" i="2"/>
  <c r="AA1547" i="2" s="1" a="1"/>
  <c r="AA1547" i="2" s="1"/>
  <c r="AC1542" i="2"/>
  <c r="AT1542" i="2" a="1"/>
  <c r="AT1542" i="2" s="1"/>
  <c r="AP1542" i="2" a="1"/>
  <c r="AP1542" i="2" s="1"/>
  <c r="AX1542" i="2" a="1"/>
  <c r="AX1542" i="2" s="1"/>
  <c r="V1528" i="2"/>
  <c r="X1528" i="2"/>
  <c r="Z1528" i="2"/>
  <c r="AA1528" i="2" s="1" a="1"/>
  <c r="AA1528" i="2" s="1"/>
  <c r="AW1492" i="2" a="1"/>
  <c r="AW1492" i="2" s="1"/>
  <c r="AE1478" i="2" a="1"/>
  <c r="AE1478" i="2" s="1"/>
  <c r="AW1478" i="2" a="1"/>
  <c r="AW1478" i="2" s="1"/>
  <c r="AP1478" i="2" a="1"/>
  <c r="AP1478" i="2" s="1"/>
  <c r="AX1478" i="2" a="1"/>
  <c r="AX1478" i="2" s="1"/>
  <c r="J1478" i="2" s="1"/>
  <c r="AH1478" i="2" a="1"/>
  <c r="AH1478" i="2" s="1"/>
  <c r="AI1478" i="2" a="1"/>
  <c r="AI1478" i="2" s="1"/>
  <c r="H1478" i="2" s="1"/>
  <c r="AC1478" i="2"/>
  <c r="AD1478" i="2" a="1"/>
  <c r="AD1478" i="2" s="1"/>
  <c r="AT1478" i="2" a="1"/>
  <c r="AT1478" i="2" s="1"/>
  <c r="X1588" i="2"/>
  <c r="X1585" i="2"/>
  <c r="X1582" i="2"/>
  <c r="X1579" i="2"/>
  <c r="X1576" i="2"/>
  <c r="X1573" i="2"/>
  <c r="X1570" i="2"/>
  <c r="X1567" i="2"/>
  <c r="X1564" i="2"/>
  <c r="X1561" i="2"/>
  <c r="X1558" i="2"/>
  <c r="W1549" i="2"/>
  <c r="X1548" i="2"/>
  <c r="X1547" i="2"/>
  <c r="Z1546" i="2"/>
  <c r="AA1546" i="2" s="1" a="1"/>
  <c r="AA1546" i="2" s="1"/>
  <c r="Z1543" i="2"/>
  <c r="AA1543" i="2" s="1" a="1"/>
  <c r="AA1543" i="2" s="1"/>
  <c r="AS1542" i="2" a="1"/>
  <c r="AS1542" i="2" s="1"/>
  <c r="AI1539" i="2" a="1"/>
  <c r="AI1539" i="2" s="1"/>
  <c r="H1539" i="2" s="1"/>
  <c r="W1537" i="2"/>
  <c r="AP1510" i="2" a="1"/>
  <c r="AP1510" i="2" s="1"/>
  <c r="AX1510" i="2" a="1"/>
  <c r="AX1510" i="2" s="1"/>
  <c r="AD1510" i="2" a="1"/>
  <c r="AD1510" i="2" s="1"/>
  <c r="AE1510" i="2" a="1"/>
  <c r="AE1510" i="2" s="1"/>
  <c r="AH1510" i="2" a="1"/>
  <c r="AH1510" i="2" s="1"/>
  <c r="AS1510" i="2" a="1"/>
  <c r="AS1510" i="2" s="1"/>
  <c r="AT1510" i="2" a="1"/>
  <c r="AT1510" i="2" s="1"/>
  <c r="AI1510" i="2" a="1"/>
  <c r="AI1510" i="2" s="1"/>
  <c r="H1510" i="2" s="1"/>
  <c r="AW1510" i="2" a="1"/>
  <c r="AW1510" i="2" s="1"/>
  <c r="V1486" i="2"/>
  <c r="W1486" i="2"/>
  <c r="X1486" i="2"/>
  <c r="Z1486" i="2"/>
  <c r="AA1486" i="2" s="1" a="1"/>
  <c r="AA1486" i="2" s="1"/>
  <c r="W1548" i="2"/>
  <c r="AS1546" i="2" a="1"/>
  <c r="AS1546" i="2" s="1"/>
  <c r="Z1545" i="2"/>
  <c r="AA1545" i="2" s="1" a="1"/>
  <c r="AA1545" i="2" s="1"/>
  <c r="W1543" i="2"/>
  <c r="AH1542" i="2" a="1"/>
  <c r="AH1542" i="2" s="1"/>
  <c r="AG1539" i="2"/>
  <c r="V1537" i="2"/>
  <c r="X1535" i="2"/>
  <c r="X1534" i="2"/>
  <c r="AM1533" i="2" a="1"/>
  <c r="AM1533" i="2" s="1"/>
  <c r="AG1532" i="2"/>
  <c r="AL1530" i="2"/>
  <c r="AI1525" i="2" a="1"/>
  <c r="AI1525" i="2" s="1"/>
  <c r="H1525" i="2" s="1"/>
  <c r="AM1534" i="2" a="1"/>
  <c r="AM1534" i="2" s="1"/>
  <c r="AG1528" i="2"/>
  <c r="AM1525" i="2" a="1"/>
  <c r="AM1525" i="2" s="1"/>
  <c r="AM1519" i="2" a="1"/>
  <c r="AM1519" i="2" s="1"/>
  <c r="AM1507" i="2" a="1"/>
  <c r="AM1507" i="2" s="1"/>
  <c r="AM1501" i="2" a="1"/>
  <c r="AM1501" i="2" s="1"/>
  <c r="AM1486" i="2" a="1"/>
  <c r="AM1486" i="2" s="1"/>
  <c r="AE1484" i="2" a="1"/>
  <c r="AE1484" i="2" s="1"/>
  <c r="AG1484" i="2" s="1"/>
  <c r="AW1484" i="2" a="1"/>
  <c r="AW1484" i="2" s="1"/>
  <c r="AP1484" i="2" a="1"/>
  <c r="AP1484" i="2" s="1"/>
  <c r="AX1484" i="2" a="1"/>
  <c r="AX1484" i="2" s="1"/>
  <c r="AH1484" i="2" a="1"/>
  <c r="AH1484" i="2" s="1"/>
  <c r="AI1484" i="2" a="1"/>
  <c r="AI1484" i="2" s="1"/>
  <c r="H1484" i="2" s="1"/>
  <c r="AS1484" i="2" a="1"/>
  <c r="AS1484" i="2" s="1"/>
  <c r="Z1482" i="2"/>
  <c r="AA1482" i="2" s="1" a="1"/>
  <c r="AA1482" i="2" s="1"/>
  <c r="V1473" i="2"/>
  <c r="W1473" i="2"/>
  <c r="X1473" i="2"/>
  <c r="V1466" i="2"/>
  <c r="W1466" i="2"/>
  <c r="X1466" i="2"/>
  <c r="Z1466" i="2"/>
  <c r="AA1466" i="2" s="1" a="1"/>
  <c r="AA1466" i="2" s="1"/>
  <c r="AL1454" i="2"/>
  <c r="AM1454" i="2" s="1" a="1"/>
  <c r="AM1454" i="2" s="1"/>
  <c r="AM1452" i="2" a="1"/>
  <c r="AM1452" i="2" s="1"/>
  <c r="AM1506" i="2" a="1"/>
  <c r="AM1506" i="2" s="1"/>
  <c r="X1482" i="2"/>
  <c r="AI1445" i="2" a="1"/>
  <c r="AI1445" i="2" s="1"/>
  <c r="H1445" i="2" s="1"/>
  <c r="AS1445" i="2" a="1"/>
  <c r="AS1445" i="2" s="1"/>
  <c r="AD1445" i="2" a="1"/>
  <c r="AD1445" i="2" s="1"/>
  <c r="AW1445" i="2" a="1"/>
  <c r="AW1445" i="2" s="1"/>
  <c r="AE1445" i="2" a="1"/>
  <c r="AE1445" i="2" s="1"/>
  <c r="AP1445" i="2" a="1"/>
  <c r="AP1445" i="2" s="1"/>
  <c r="AC1445" i="2"/>
  <c r="AT1445" i="2" a="1"/>
  <c r="AT1445" i="2" s="1"/>
  <c r="AH1445" i="2" a="1"/>
  <c r="AH1445" i="2" s="1"/>
  <c r="AX1445" i="2" a="1"/>
  <c r="AX1445" i="2" s="1"/>
  <c r="V1492" i="2"/>
  <c r="X1492" i="2"/>
  <c r="Z1492" i="2"/>
  <c r="AA1492" i="2" s="1" a="1"/>
  <c r="AA1492" i="2" s="1"/>
  <c r="AE1487" i="2" a="1"/>
  <c r="AE1487" i="2" s="1"/>
  <c r="AG1487" i="2" s="1"/>
  <c r="AW1487" i="2" a="1"/>
  <c r="AW1487" i="2" s="1"/>
  <c r="AP1487" i="2" a="1"/>
  <c r="AP1487" i="2" s="1"/>
  <c r="AX1487" i="2" a="1"/>
  <c r="AX1487" i="2" s="1"/>
  <c r="J1487" i="2" s="1"/>
  <c r="AH1487" i="2" a="1"/>
  <c r="AH1487" i="2" s="1"/>
  <c r="AI1487" i="2" a="1"/>
  <c r="AI1487" i="2" s="1"/>
  <c r="H1487" i="2" s="1"/>
  <c r="AS1487" i="2" a="1"/>
  <c r="AS1487" i="2" s="1"/>
  <c r="V1483" i="2"/>
  <c r="W1483" i="2"/>
  <c r="X1483" i="2"/>
  <c r="Z1483" i="2"/>
  <c r="AA1483" i="2" s="1" a="1"/>
  <c r="AA1483" i="2" s="1"/>
  <c r="V1480" i="2"/>
  <c r="W1480" i="2"/>
  <c r="X1480" i="2"/>
  <c r="Z1480" i="2"/>
  <c r="AA1480" i="2" s="1" a="1"/>
  <c r="AA1480" i="2" s="1"/>
  <c r="Z1461" i="2"/>
  <c r="AA1461" i="2" s="1" a="1"/>
  <c r="AA1461" i="2" s="1"/>
  <c r="V1461" i="2"/>
  <c r="W1461" i="2"/>
  <c r="X1461" i="2"/>
  <c r="V1474" i="2"/>
  <c r="W1474" i="2"/>
  <c r="X1474" i="2"/>
  <c r="Z1474" i="2"/>
  <c r="AA1474" i="2" s="1" a="1"/>
  <c r="AA1474" i="2" s="1"/>
  <c r="AM1532" i="2" a="1"/>
  <c r="AM1532" i="2" s="1"/>
  <c r="AM1523" i="2" a="1"/>
  <c r="AM1523" i="2" s="1"/>
  <c r="AM1521" i="2" a="1"/>
  <c r="AM1521" i="2" s="1"/>
  <c r="AP1504" i="2" a="1"/>
  <c r="AP1504" i="2" s="1"/>
  <c r="AX1504" i="2" a="1"/>
  <c r="AX1504" i="2" s="1"/>
  <c r="AI1504" i="2" a="1"/>
  <c r="AI1504" i="2" s="1"/>
  <c r="H1504" i="2" s="1"/>
  <c r="AL1503" i="2"/>
  <c r="AM1503" i="2" s="1" a="1"/>
  <c r="AM1503" i="2" s="1"/>
  <c r="AL1500" i="2"/>
  <c r="AM1500" i="2" s="1" a="1"/>
  <c r="AM1500" i="2" s="1"/>
  <c r="AL1494" i="2"/>
  <c r="AM1494" i="2" a="1"/>
  <c r="AM1494" i="2" s="1"/>
  <c r="V1471" i="2"/>
  <c r="W1471" i="2"/>
  <c r="X1471" i="2"/>
  <c r="Z1471" i="2"/>
  <c r="AA1471" i="2" s="1" a="1"/>
  <c r="AA1471" i="2" s="1"/>
  <c r="AM1513" i="2" a="1"/>
  <c r="AM1513" i="2" s="1"/>
  <c r="V1504" i="2"/>
  <c r="X1504" i="2"/>
  <c r="Z1504" i="2"/>
  <c r="AA1504" i="2" s="1" a="1"/>
  <c r="AA1504" i="2" s="1"/>
  <c r="AW1499" i="2" a="1"/>
  <c r="AW1499" i="2" s="1"/>
  <c r="AP1499" i="2" a="1"/>
  <c r="AP1499" i="2" s="1"/>
  <c r="AX1499" i="2" a="1"/>
  <c r="AX1499" i="2" s="1"/>
  <c r="AH1499" i="2" a="1"/>
  <c r="AH1499" i="2" s="1"/>
  <c r="AI1499" i="2" a="1"/>
  <c r="AI1499" i="2" s="1"/>
  <c r="H1499" i="2" s="1"/>
  <c r="AS1499" i="2" a="1"/>
  <c r="AS1499" i="2" s="1"/>
  <c r="AM1498" i="2" a="1"/>
  <c r="AM1498" i="2" s="1"/>
  <c r="AW1493" i="2" a="1"/>
  <c r="AW1493" i="2" s="1"/>
  <c r="AX1493" i="2" a="1"/>
  <c r="AX1493" i="2" s="1"/>
  <c r="AH1493" i="2" a="1"/>
  <c r="AH1493" i="2" s="1"/>
  <c r="AI1493" i="2" a="1"/>
  <c r="AI1493" i="2" s="1"/>
  <c r="H1493" i="2" s="1"/>
  <c r="AS1493" i="2" a="1"/>
  <c r="AS1493" i="2" s="1"/>
  <c r="AM1492" i="2" a="1"/>
  <c r="AM1492" i="2" s="1"/>
  <c r="W1395" i="2"/>
  <c r="X1395" i="2"/>
  <c r="Z1395" i="2"/>
  <c r="AA1395" i="2" s="1" a="1"/>
  <c r="AA1395" i="2" s="1"/>
  <c r="V1395" i="2"/>
  <c r="AM1528" i="2" a="1"/>
  <c r="AM1528" i="2" s="1"/>
  <c r="AM1520" i="2" a="1"/>
  <c r="AM1520" i="2" s="1"/>
  <c r="AM1512" i="2" a="1"/>
  <c r="AM1512" i="2" s="1"/>
  <c r="AM1508" i="2" a="1"/>
  <c r="AM1508" i="2" s="1"/>
  <c r="V1501" i="2"/>
  <c r="X1501" i="2"/>
  <c r="Z1501" i="2"/>
  <c r="AA1501" i="2" s="1" a="1"/>
  <c r="AA1501" i="2" s="1"/>
  <c r="V1495" i="2"/>
  <c r="V1397" i="2"/>
  <c r="W1397" i="2"/>
  <c r="X1397" i="2"/>
  <c r="Z1397" i="2"/>
  <c r="AA1397" i="2" s="1" a="1"/>
  <c r="AA1397" i="2" s="1"/>
  <c r="AM1516" i="2" a="1"/>
  <c r="AM1516" i="2" s="1"/>
  <c r="AM1504" i="2" a="1"/>
  <c r="AM1504" i="2" s="1"/>
  <c r="AD1487" i="2" a="1"/>
  <c r="AD1487" i="2" s="1"/>
  <c r="AC1487" i="2"/>
  <c r="Z1458" i="2"/>
  <c r="AA1458" i="2" s="1" a="1"/>
  <c r="AA1458" i="2" s="1"/>
  <c r="V1458" i="2"/>
  <c r="W1458" i="2"/>
  <c r="X1458" i="2"/>
  <c r="AR1454" i="2" a="1"/>
  <c r="AR1454" i="2" s="1"/>
  <c r="AV1454" i="2" a="1"/>
  <c r="AV1454" i="2" s="1"/>
  <c r="X1452" i="2"/>
  <c r="Z1452" i="2"/>
  <c r="AA1452" i="2" s="1" a="1"/>
  <c r="AA1452" i="2" s="1"/>
  <c r="AV1445" i="2" a="1"/>
  <c r="AV1445" i="2" s="1"/>
  <c r="AN1445" i="2"/>
  <c r="AO1445" i="2" s="1" a="1"/>
  <c r="AO1445" i="2" s="1"/>
  <c r="V1430" i="2"/>
  <c r="W1430" i="2"/>
  <c r="X1430" i="2"/>
  <c r="Z1430" i="2"/>
  <c r="AA1430" i="2" s="1" a="1"/>
  <c r="AA1430" i="2" s="1"/>
  <c r="V1427" i="2"/>
  <c r="W1427" i="2"/>
  <c r="Z1427" i="2"/>
  <c r="AA1427" i="2" s="1" a="1"/>
  <c r="AA1427" i="2" s="1"/>
  <c r="X1427" i="2"/>
  <c r="V1420" i="2"/>
  <c r="W1420" i="2"/>
  <c r="X1420" i="2"/>
  <c r="Z1420" i="2"/>
  <c r="AA1420" i="2" s="1" a="1"/>
  <c r="AA1420" i="2" s="1"/>
  <c r="AL1412" i="2"/>
  <c r="AM1412" i="2" s="1" a="1"/>
  <c r="AM1412" i="2" s="1"/>
  <c r="V1354" i="2"/>
  <c r="W1354" i="2"/>
  <c r="Z1354" i="2"/>
  <c r="AA1354" i="2" s="1" a="1"/>
  <c r="AA1354" i="2" s="1"/>
  <c r="X1354" i="2"/>
  <c r="Z1469" i="2"/>
  <c r="AA1469" i="2" s="1" a="1"/>
  <c r="AA1469" i="2" s="1"/>
  <c r="AM1465" i="2" a="1"/>
  <c r="AM1465" i="2" s="1"/>
  <c r="AP1448" i="2" a="1"/>
  <c r="AP1448" i="2" s="1"/>
  <c r="K1448" i="2" s="1"/>
  <c r="V1444" i="2"/>
  <c r="Z1444" i="2"/>
  <c r="AA1444" i="2" s="1" a="1"/>
  <c r="AA1444" i="2" s="1"/>
  <c r="AS1441" i="2" a="1"/>
  <c r="AS1441" i="2" s="1"/>
  <c r="AL1409" i="2"/>
  <c r="AM1409" i="2" s="1" a="1"/>
  <c r="AM1409" i="2" s="1"/>
  <c r="AD1293" i="2" a="1"/>
  <c r="AD1293" i="2" s="1"/>
  <c r="AX1293" i="2" a="1"/>
  <c r="AX1293" i="2" s="1"/>
  <c r="AC1293" i="2"/>
  <c r="AE1293" i="2" a="1"/>
  <c r="AE1293" i="2" s="1"/>
  <c r="AP1293" i="2" a="1"/>
  <c r="AP1293" i="2" s="1"/>
  <c r="AH1293" i="2" a="1"/>
  <c r="AH1293" i="2" s="1"/>
  <c r="AS1293" i="2" a="1"/>
  <c r="AS1293" i="2" s="1"/>
  <c r="AT1293" i="2" a="1"/>
  <c r="AT1293" i="2" s="1"/>
  <c r="AW1293" i="2" a="1"/>
  <c r="AW1293" i="2" s="1"/>
  <c r="AI1293" i="2" a="1"/>
  <c r="AI1293" i="2" s="1"/>
  <c r="H1293" i="2" s="1"/>
  <c r="Z1499" i="2"/>
  <c r="AA1499" i="2" s="1" a="1"/>
  <c r="AA1499" i="2" s="1"/>
  <c r="Z1496" i="2"/>
  <c r="AA1496" i="2" s="1" a="1"/>
  <c r="AA1496" i="2" s="1"/>
  <c r="Z1493" i="2"/>
  <c r="AA1493" i="2" s="1" a="1"/>
  <c r="AA1493" i="2" s="1"/>
  <c r="Z1490" i="2"/>
  <c r="AA1490" i="2" s="1" a="1"/>
  <c r="AA1490" i="2" s="1"/>
  <c r="Z1487" i="2"/>
  <c r="AA1487" i="2" s="1" a="1"/>
  <c r="AA1487" i="2" s="1"/>
  <c r="Z1484" i="2"/>
  <c r="AA1484" i="2" s="1" a="1"/>
  <c r="AA1484" i="2" s="1"/>
  <c r="Z1481" i="2"/>
  <c r="AA1481" i="2" s="1" a="1"/>
  <c r="AA1481" i="2" s="1"/>
  <c r="Z1478" i="2"/>
  <c r="AA1478" i="2" s="1" a="1"/>
  <c r="AA1478" i="2" s="1"/>
  <c r="Z1475" i="2"/>
  <c r="AA1475" i="2" s="1" a="1"/>
  <c r="AA1475" i="2" s="1"/>
  <c r="Z1472" i="2"/>
  <c r="AA1472" i="2" s="1" a="1"/>
  <c r="AA1472" i="2" s="1"/>
  <c r="AI1469" i="2" a="1"/>
  <c r="AI1469" i="2" s="1"/>
  <c r="H1469" i="2" s="1"/>
  <c r="X1469" i="2"/>
  <c r="AM1466" i="2" a="1"/>
  <c r="AM1466" i="2" s="1"/>
  <c r="Z1457" i="2"/>
  <c r="AA1457" i="2" s="1" a="1"/>
  <c r="AA1457" i="2" s="1"/>
  <c r="X1455" i="2"/>
  <c r="AL1449" i="2"/>
  <c r="AM1449" i="2" a="1"/>
  <c r="AM1449" i="2" s="1"/>
  <c r="AH1446" i="2" a="1"/>
  <c r="AH1446" i="2" s="1"/>
  <c r="Z1442" i="2"/>
  <c r="AA1442" i="2" s="1" a="1"/>
  <c r="AA1442" i="2" s="1"/>
  <c r="Z1440" i="2"/>
  <c r="AA1440" i="2" s="1" a="1"/>
  <c r="AA1440" i="2" s="1"/>
  <c r="X1437" i="2"/>
  <c r="AM1436" i="2" a="1"/>
  <c r="AM1436" i="2" s="1"/>
  <c r="W1431" i="2"/>
  <c r="X1431" i="2"/>
  <c r="V1431" i="2"/>
  <c r="Z1431" i="2"/>
  <c r="AA1431" i="2" s="1" a="1"/>
  <c r="AA1431" i="2" s="1"/>
  <c r="V1412" i="2"/>
  <c r="W1412" i="2"/>
  <c r="Z1412" i="2"/>
  <c r="AA1412" i="2" s="1" a="1"/>
  <c r="AA1412" i="2" s="1"/>
  <c r="X1412" i="2"/>
  <c r="AL1406" i="2"/>
  <c r="AM1406" i="2" a="1"/>
  <c r="AM1406" i="2" s="1"/>
  <c r="AL1379" i="2"/>
  <c r="AM1379" i="2" a="1"/>
  <c r="AM1379" i="2" s="1"/>
  <c r="AM1457" i="2" a="1"/>
  <c r="AM1457" i="2" s="1"/>
  <c r="X1442" i="2"/>
  <c r="AP1432" i="2" a="1"/>
  <c r="AP1432" i="2" s="1"/>
  <c r="AX1432" i="2" a="1"/>
  <c r="AX1432" i="2" s="1"/>
  <c r="AS1432" i="2" a="1"/>
  <c r="AS1432" i="2" s="1"/>
  <c r="AE1432" i="2" a="1"/>
  <c r="AE1432" i="2" s="1"/>
  <c r="AH1432" i="2" a="1"/>
  <c r="AH1432" i="2" s="1"/>
  <c r="AL1428" i="2"/>
  <c r="AM1428" i="2" s="1" a="1"/>
  <c r="AM1428" i="2" s="1"/>
  <c r="W1418" i="2"/>
  <c r="Z1418" i="2"/>
  <c r="AA1418" i="2" s="1" a="1"/>
  <c r="AA1418" i="2" s="1"/>
  <c r="V1409" i="2"/>
  <c r="W1409" i="2"/>
  <c r="Z1409" i="2"/>
  <c r="AA1409" i="2" s="1" a="1"/>
  <c r="AA1409" i="2" s="1"/>
  <c r="X1409" i="2"/>
  <c r="AL1403" i="2"/>
  <c r="AM1403" i="2" s="1" a="1"/>
  <c r="AM1403" i="2" s="1"/>
  <c r="W1467" i="2"/>
  <c r="AM1463" i="2" a="1"/>
  <c r="AM1463" i="2" s="1"/>
  <c r="V1457" i="2"/>
  <c r="V1455" i="2"/>
  <c r="X1448" i="2"/>
  <c r="W1442" i="2"/>
  <c r="W1440" i="2"/>
  <c r="W1439" i="2"/>
  <c r="V1437" i="2"/>
  <c r="V1406" i="2"/>
  <c r="W1406" i="2"/>
  <c r="Z1406" i="2"/>
  <c r="AA1406" i="2" s="1" a="1"/>
  <c r="AA1406" i="2" s="1"/>
  <c r="X1406" i="2"/>
  <c r="AL1400" i="2"/>
  <c r="AM1400" i="2" s="1" a="1"/>
  <c r="AM1400" i="2" s="1"/>
  <c r="V1391" i="2"/>
  <c r="W1391" i="2"/>
  <c r="X1391" i="2"/>
  <c r="Z1391" i="2"/>
  <c r="AA1391" i="2" s="1" a="1"/>
  <c r="AA1391" i="2" s="1"/>
  <c r="AX1469" i="2" a="1"/>
  <c r="AX1469" i="2" s="1"/>
  <c r="AP1469" i="2" a="1"/>
  <c r="AP1469" i="2" s="1"/>
  <c r="X1464" i="2"/>
  <c r="AL1448" i="2"/>
  <c r="AM1448" i="2" a="1"/>
  <c r="AM1448" i="2" s="1"/>
  <c r="AH1448" i="2" a="1"/>
  <c r="AH1448" i="2" s="1"/>
  <c r="AC1448" i="2"/>
  <c r="AV1442" i="2" a="1"/>
  <c r="AV1442" i="2" s="1"/>
  <c r="AR1442" i="2" a="1"/>
  <c r="AR1442" i="2" s="1"/>
  <c r="AX1441" i="2" a="1"/>
  <c r="AX1441" i="2" s="1"/>
  <c r="AD1441" i="2" a="1"/>
  <c r="AD1441" i="2" s="1"/>
  <c r="AE1441" i="2" a="1"/>
  <c r="AE1441" i="2" s="1"/>
  <c r="AH1441" i="2" a="1"/>
  <c r="AH1441" i="2" s="1"/>
  <c r="V1414" i="2"/>
  <c r="W1414" i="2"/>
  <c r="X1414" i="2"/>
  <c r="Z1414" i="2"/>
  <c r="AA1414" i="2" s="1" a="1"/>
  <c r="AA1414" i="2" s="1"/>
  <c r="V1403" i="2"/>
  <c r="W1403" i="2"/>
  <c r="Z1403" i="2"/>
  <c r="AA1403" i="2" s="1" a="1"/>
  <c r="AA1403" i="2" s="1"/>
  <c r="X1403" i="2"/>
  <c r="AN1255" i="2"/>
  <c r="AO1255" i="2" s="1" a="1"/>
  <c r="AO1255" i="2" s="1"/>
  <c r="AM1488" i="2" a="1"/>
  <c r="AM1488" i="2" s="1"/>
  <c r="AM1485" i="2" a="1"/>
  <c r="AM1485" i="2" s="1"/>
  <c r="AM1482" i="2" a="1"/>
  <c r="AM1482" i="2" s="1"/>
  <c r="AM1479" i="2" a="1"/>
  <c r="AM1479" i="2" s="1"/>
  <c r="AM1476" i="2" a="1"/>
  <c r="AM1476" i="2" s="1"/>
  <c r="AM1473" i="2" a="1"/>
  <c r="AM1473" i="2" s="1"/>
  <c r="AM1470" i="2" a="1"/>
  <c r="AM1470" i="2" s="1"/>
  <c r="W1464" i="2"/>
  <c r="AM1460" i="2" a="1"/>
  <c r="AM1460" i="2" s="1"/>
  <c r="AM1458" i="2" a="1"/>
  <c r="AM1458" i="2" s="1"/>
  <c r="AV1448" i="2" a="1"/>
  <c r="AV1448" i="2" s="1"/>
  <c r="AR1448" i="2" a="1"/>
  <c r="AR1448" i="2" s="1"/>
  <c r="V1441" i="2"/>
  <c r="Z1441" i="2"/>
  <c r="AA1441" i="2" s="1" a="1"/>
  <c r="AA1441" i="2" s="1"/>
  <c r="AT1432" i="2" a="1"/>
  <c r="AT1432" i="2" s="1"/>
  <c r="V1411" i="2"/>
  <c r="W1411" i="2"/>
  <c r="X1411" i="2"/>
  <c r="Z1411" i="2"/>
  <c r="AA1411" i="2" s="1" a="1"/>
  <c r="AA1411" i="2" s="1"/>
  <c r="V1400" i="2"/>
  <c r="W1400" i="2"/>
  <c r="Z1400" i="2"/>
  <c r="AA1400" i="2" s="1" a="1"/>
  <c r="AA1400" i="2" s="1"/>
  <c r="X1400" i="2"/>
  <c r="V1360" i="2"/>
  <c r="W1360" i="2"/>
  <c r="Z1360" i="2"/>
  <c r="AA1360" i="2" s="1" a="1"/>
  <c r="AA1360" i="2" s="1"/>
  <c r="X1360" i="2"/>
  <c r="AV1341" i="2" a="1"/>
  <c r="AV1341" i="2" s="1"/>
  <c r="AN1341" i="2"/>
  <c r="AO1341" i="2" s="1" a="1"/>
  <c r="AO1341" i="2" s="1"/>
  <c r="AR1124" i="2" a="1"/>
  <c r="AR1124" i="2" s="1"/>
  <c r="V1464" i="2"/>
  <c r="AW1448" i="2" a="1"/>
  <c r="AW1448" i="2" s="1"/>
  <c r="AI1448" i="2" a="1"/>
  <c r="AI1448" i="2" s="1"/>
  <c r="H1448" i="2" s="1"/>
  <c r="AR1445" i="2" a="1"/>
  <c r="AR1445" i="2" s="1"/>
  <c r="AM1434" i="2" a="1"/>
  <c r="AM1434" i="2" s="1"/>
  <c r="V1408" i="2"/>
  <c r="W1408" i="2"/>
  <c r="X1408" i="2"/>
  <c r="Z1408" i="2"/>
  <c r="AA1408" i="2" s="1" a="1"/>
  <c r="AA1408" i="2" s="1"/>
  <c r="AN1454" i="2"/>
  <c r="AO1454" i="2" s="1" a="1"/>
  <c r="AO1454" i="2" s="1"/>
  <c r="Z1446" i="2"/>
  <c r="AA1446" i="2" s="1" a="1"/>
  <c r="AA1446" i="2" s="1"/>
  <c r="V1405" i="2"/>
  <c r="W1405" i="2"/>
  <c r="X1405" i="2"/>
  <c r="Z1405" i="2"/>
  <c r="AA1405" i="2" s="1" a="1"/>
  <c r="AA1405" i="2" s="1"/>
  <c r="V1378" i="2"/>
  <c r="W1378" i="2"/>
  <c r="Z1378" i="2"/>
  <c r="AA1378" i="2" s="1" a="1"/>
  <c r="AA1378" i="2" s="1"/>
  <c r="X1378" i="2"/>
  <c r="Z1454" i="2"/>
  <c r="AA1454" i="2" s="1" a="1"/>
  <c r="AA1454" i="2" s="1"/>
  <c r="W1452" i="2"/>
  <c r="AM1447" i="2" a="1"/>
  <c r="AM1447" i="2" s="1"/>
  <c r="X1446" i="2"/>
  <c r="Z1445" i="2"/>
  <c r="AA1445" i="2" s="1" a="1"/>
  <c r="AA1445" i="2" s="1"/>
  <c r="AI1441" i="2" a="1"/>
  <c r="AI1441" i="2" s="1"/>
  <c r="H1441" i="2" s="1"/>
  <c r="AL1427" i="2"/>
  <c r="AM1427" i="2" a="1"/>
  <c r="AM1427" i="2" s="1"/>
  <c r="V1402" i="2"/>
  <c r="W1402" i="2"/>
  <c r="X1402" i="2"/>
  <c r="Z1402" i="2"/>
  <c r="AA1402" i="2" s="1" a="1"/>
  <c r="AA1402" i="2" s="1"/>
  <c r="AG1441" i="2"/>
  <c r="V1416" i="2"/>
  <c r="W1416" i="2"/>
  <c r="X1416" i="2"/>
  <c r="Z1416" i="2"/>
  <c r="AA1416" i="2" s="1" a="1"/>
  <c r="AA1416" i="2" s="1"/>
  <c r="V1381" i="2"/>
  <c r="W1381" i="2"/>
  <c r="Z1381" i="2"/>
  <c r="AA1381" i="2" s="1" a="1"/>
  <c r="AA1381" i="2" s="1"/>
  <c r="X1381" i="2"/>
  <c r="V1357" i="2"/>
  <c r="W1357" i="2"/>
  <c r="Z1357" i="2"/>
  <c r="AA1357" i="2" s="1" a="1"/>
  <c r="AA1357" i="2" s="1"/>
  <c r="X1357" i="2"/>
  <c r="AS1350" i="2" a="1"/>
  <c r="AS1350" i="2" s="1"/>
  <c r="AD1350" i="2" a="1"/>
  <c r="AD1350" i="2" s="1"/>
  <c r="AE1350" i="2" a="1"/>
  <c r="AE1350" i="2" s="1"/>
  <c r="AW1350" i="2" a="1"/>
  <c r="AW1350" i="2" s="1"/>
  <c r="AC1350" i="2"/>
  <c r="AX1350" i="2" a="1"/>
  <c r="AX1350" i="2" s="1"/>
  <c r="AH1350" i="2" a="1"/>
  <c r="AH1350" i="2" s="1"/>
  <c r="AI1350" i="2" a="1"/>
  <c r="AI1350" i="2" s="1"/>
  <c r="H1350" i="2" s="1"/>
  <c r="AP1350" i="2" a="1"/>
  <c r="AP1350" i="2" s="1"/>
  <c r="AR1151" i="2" a="1"/>
  <c r="AR1151" i="2" s="1"/>
  <c r="AN1151" i="2"/>
  <c r="AO1151" i="2" s="1" a="1"/>
  <c r="AO1151" i="2" s="1"/>
  <c r="V1417" i="2"/>
  <c r="W1417" i="2"/>
  <c r="X1417" i="2"/>
  <c r="AS1374" i="2" a="1"/>
  <c r="AS1374" i="2" s="1"/>
  <c r="AD1374" i="2" a="1"/>
  <c r="AD1374" i="2" s="1"/>
  <c r="AE1374" i="2" a="1"/>
  <c r="AE1374" i="2" s="1"/>
  <c r="AG1374" i="2" s="1"/>
  <c r="AW1374" i="2" a="1"/>
  <c r="AW1374" i="2" s="1"/>
  <c r="AC1374" i="2"/>
  <c r="AX1374" i="2" a="1"/>
  <c r="AX1374" i="2" s="1"/>
  <c r="AH1374" i="2" a="1"/>
  <c r="AH1374" i="2" s="1"/>
  <c r="AI1374" i="2" a="1"/>
  <c r="AI1374" i="2" s="1"/>
  <c r="H1374" i="2" s="1"/>
  <c r="AP1374" i="2" a="1"/>
  <c r="AP1374" i="2" s="1"/>
  <c r="AV1353" i="2" a="1"/>
  <c r="AV1353" i="2" s="1"/>
  <c r="AM1313" i="2" a="1"/>
  <c r="AM1313" i="2" s="1"/>
  <c r="AP1438" i="2" a="1"/>
  <c r="AP1438" i="2" s="1"/>
  <c r="AX1438" i="2" a="1"/>
  <c r="AX1438" i="2" s="1"/>
  <c r="AM1430" i="2" a="1"/>
  <c r="AM1430" i="2" s="1"/>
  <c r="AL1394" i="2"/>
  <c r="AM1394" i="2" a="1"/>
  <c r="AM1394" i="2" s="1"/>
  <c r="V1393" i="2"/>
  <c r="W1393" i="2"/>
  <c r="X1393" i="2"/>
  <c r="Z1393" i="2"/>
  <c r="AA1393" i="2" s="1" a="1"/>
  <c r="AA1393" i="2" s="1"/>
  <c r="V1384" i="2"/>
  <c r="W1384" i="2"/>
  <c r="Z1384" i="2"/>
  <c r="AA1384" i="2" s="1" a="1"/>
  <c r="AA1384" i="2" s="1"/>
  <c r="X1384" i="2"/>
  <c r="AM1433" i="2" a="1"/>
  <c r="AM1433" i="2" s="1"/>
  <c r="AM1425" i="2" a="1"/>
  <c r="AM1425" i="2" s="1"/>
  <c r="V1396" i="2"/>
  <c r="W1396" i="2"/>
  <c r="V1363" i="2"/>
  <c r="W1363" i="2"/>
  <c r="Z1363" i="2"/>
  <c r="AA1363" i="2" s="1" a="1"/>
  <c r="AA1363" i="2" s="1"/>
  <c r="X1363" i="2"/>
  <c r="V1387" i="2"/>
  <c r="W1387" i="2"/>
  <c r="Z1387" i="2"/>
  <c r="AA1387" i="2" s="1" a="1"/>
  <c r="AA1387" i="2" s="1"/>
  <c r="X1387" i="2"/>
  <c r="V1375" i="2"/>
  <c r="W1375" i="2"/>
  <c r="Z1375" i="2"/>
  <c r="AA1375" i="2" s="1" a="1"/>
  <c r="AA1375" i="2" s="1"/>
  <c r="X1375" i="2"/>
  <c r="AS1329" i="2" a="1"/>
  <c r="AS1329" i="2" s="1"/>
  <c r="AC1329" i="2"/>
  <c r="AT1329" i="2" a="1"/>
  <c r="AT1329" i="2" s="1"/>
  <c r="AD1329" i="2" a="1"/>
  <c r="AD1329" i="2" s="1"/>
  <c r="AE1329" i="2" a="1"/>
  <c r="AE1329" i="2" s="1"/>
  <c r="AW1329" i="2" a="1"/>
  <c r="AW1329" i="2" s="1"/>
  <c r="AH1329" i="2" a="1"/>
  <c r="AH1329" i="2" s="1"/>
  <c r="AI1329" i="2" a="1"/>
  <c r="AI1329" i="2" s="1"/>
  <c r="H1329" i="2" s="1"/>
  <c r="AP1329" i="2" a="1"/>
  <c r="AP1329" i="2" s="1"/>
  <c r="AX1329" i="2" a="1"/>
  <c r="AX1329" i="2" s="1"/>
  <c r="V1312" i="2"/>
  <c r="W1312" i="2"/>
  <c r="X1312" i="2"/>
  <c r="Z1312" i="2"/>
  <c r="AA1312" i="2" s="1" a="1"/>
  <c r="AA1312" i="2" s="1"/>
  <c r="AM1291" i="2" a="1"/>
  <c r="AM1291" i="2" s="1"/>
  <c r="V1398" i="2"/>
  <c r="W1398" i="2"/>
  <c r="X1398" i="2"/>
  <c r="Z1398" i="2"/>
  <c r="AA1398" i="2" s="1" a="1"/>
  <c r="AA1398" i="2" s="1"/>
  <c r="V1372" i="2"/>
  <c r="W1372" i="2"/>
  <c r="Z1372" i="2"/>
  <c r="AA1372" i="2" s="1" a="1"/>
  <c r="AA1372" i="2" s="1"/>
  <c r="X1372" i="2"/>
  <c r="V1345" i="2"/>
  <c r="W1345" i="2"/>
  <c r="Z1345" i="2"/>
  <c r="AA1345" i="2" s="1" a="1"/>
  <c r="AA1345" i="2" s="1"/>
  <c r="X1345" i="2"/>
  <c r="AM1418" i="2" a="1"/>
  <c r="AM1418" i="2" s="1"/>
  <c r="V1306" i="2"/>
  <c r="W1306" i="2"/>
  <c r="X1306" i="2"/>
  <c r="Z1306" i="2"/>
  <c r="AA1306" i="2" s="1" a="1"/>
  <c r="AA1306" i="2" s="1"/>
  <c r="V1432" i="2"/>
  <c r="Z1432" i="2"/>
  <c r="AA1432" i="2" s="1" a="1"/>
  <c r="AA1432" i="2" s="1"/>
  <c r="AP1365" i="2" a="1"/>
  <c r="AP1365" i="2" s="1"/>
  <c r="AG1432" i="2"/>
  <c r="W1392" i="2"/>
  <c r="AM1388" i="2" a="1"/>
  <c r="AM1388" i="2" s="1"/>
  <c r="AM1382" i="2" a="1"/>
  <c r="AM1382" i="2" s="1"/>
  <c r="AX1359" i="2" a="1"/>
  <c r="AX1359" i="2" s="1"/>
  <c r="AV1350" i="2" a="1"/>
  <c r="AV1350" i="2" s="1"/>
  <c r="AN1350" i="2"/>
  <c r="AO1350" i="2" s="1" a="1"/>
  <c r="AO1350" i="2" s="1"/>
  <c r="Z1239" i="2"/>
  <c r="AA1239" i="2" s="1" a="1"/>
  <c r="AA1239" i="2" s="1"/>
  <c r="AL1225" i="2"/>
  <c r="AM1225" i="2" s="1" a="1"/>
  <c r="AM1225" i="2" s="1"/>
  <c r="Z1199" i="2"/>
  <c r="AA1199" i="2" s="1" a="1"/>
  <c r="AA1199" i="2" s="1"/>
  <c r="V1199" i="2"/>
  <c r="Z1389" i="2"/>
  <c r="AA1389" i="2" s="1" a="1"/>
  <c r="AA1389" i="2" s="1"/>
  <c r="AM1331" i="2" a="1"/>
  <c r="AM1331" i="2" s="1"/>
  <c r="X1389" i="2"/>
  <c r="AH1371" i="2" a="1"/>
  <c r="AH1371" i="2" s="1"/>
  <c r="AD1359" i="2" a="1"/>
  <c r="AD1359" i="2" s="1"/>
  <c r="AE1359" i="2" a="1"/>
  <c r="AE1359" i="2" s="1"/>
  <c r="AW1359" i="2" a="1"/>
  <c r="AW1359" i="2" s="1"/>
  <c r="AM1340" i="2" a="1"/>
  <c r="AM1340" i="2" s="1"/>
  <c r="AM1334" i="2" a="1"/>
  <c r="AM1334" i="2" s="1"/>
  <c r="AI1296" i="2" a="1"/>
  <c r="AI1296" i="2" s="1"/>
  <c r="H1296" i="2" s="1"/>
  <c r="W1239" i="2"/>
  <c r="X1239" i="2"/>
  <c r="AM1397" i="2" a="1"/>
  <c r="AM1397" i="2" s="1"/>
  <c r="W1389" i="2"/>
  <c r="X1377" i="2"/>
  <c r="AM1337" i="2" a="1"/>
  <c r="AM1337" i="2" s="1"/>
  <c r="V1318" i="2"/>
  <c r="W1318" i="2"/>
  <c r="X1318" i="2"/>
  <c r="Z1318" i="2"/>
  <c r="AA1318" i="2" s="1" a="1"/>
  <c r="AA1318" i="2" s="1"/>
  <c r="V1310" i="2"/>
  <c r="W1230" i="2"/>
  <c r="X1230" i="2"/>
  <c r="Z1230" i="2"/>
  <c r="AA1230" i="2" s="1" a="1"/>
  <c r="AA1230" i="2" s="1"/>
  <c r="V1230" i="2"/>
  <c r="V1178" i="2"/>
  <c r="W1178" i="2"/>
  <c r="X1178" i="2"/>
  <c r="Z1178" i="2"/>
  <c r="AA1178" i="2" s="1" a="1"/>
  <c r="AA1178" i="2" s="1"/>
  <c r="W1143" i="2"/>
  <c r="Z1143" i="2"/>
  <c r="AA1143" i="2" s="1" a="1"/>
  <c r="AA1143" i="2" s="1"/>
  <c r="X1143" i="2"/>
  <c r="V1143" i="2"/>
  <c r="V1058" i="2"/>
  <c r="X1058" i="2"/>
  <c r="Z1058" i="2"/>
  <c r="AA1058" i="2" s="1" a="1"/>
  <c r="AA1058" i="2" s="1"/>
  <c r="W1058" i="2"/>
  <c r="W1377" i="2"/>
  <c r="AX1371" i="2" a="1"/>
  <c r="AX1371" i="2" s="1"/>
  <c r="AM1355" i="2" a="1"/>
  <c r="AM1355" i="2" s="1"/>
  <c r="AV1344" i="2" a="1"/>
  <c r="AV1344" i="2" s="1"/>
  <c r="J1344" i="2" s="1"/>
  <c r="AN1344" i="2"/>
  <c r="AO1344" i="2" s="1" a="1"/>
  <c r="AO1344" i="2" s="1"/>
  <c r="AR1344" i="2" a="1"/>
  <c r="AR1344" i="2" s="1"/>
  <c r="AV1326" i="2" a="1"/>
  <c r="AV1326" i="2" s="1"/>
  <c r="AN1326" i="2"/>
  <c r="AO1326" i="2" s="1" a="1"/>
  <c r="AO1326" i="2" s="1"/>
  <c r="V1322" i="2"/>
  <c r="W1322" i="2"/>
  <c r="X1322" i="2"/>
  <c r="Z1322" i="2"/>
  <c r="AA1322" i="2" s="1" a="1"/>
  <c r="AA1322" i="2" s="1"/>
  <c r="W1227" i="2"/>
  <c r="X1227" i="2"/>
  <c r="V1227" i="2"/>
  <c r="Z1227" i="2"/>
  <c r="AA1227" i="2" s="1" a="1"/>
  <c r="AA1227" i="2" s="1"/>
  <c r="AL1219" i="2"/>
  <c r="AM1219" i="2" s="1" a="1"/>
  <c r="AM1219" i="2" s="1"/>
  <c r="AI1311" i="2" a="1"/>
  <c r="AI1311" i="2" s="1"/>
  <c r="H1311" i="2" s="1"/>
  <c r="AP1311" i="2" a="1"/>
  <c r="AP1311" i="2" s="1"/>
  <c r="AV1296" i="2" a="1"/>
  <c r="AV1296" i="2" s="1"/>
  <c r="AN1296" i="2"/>
  <c r="AO1296" i="2" s="1" a="1"/>
  <c r="AO1296" i="2" s="1"/>
  <c r="AR1296" i="2" a="1"/>
  <c r="AR1296" i="2" s="1"/>
  <c r="W1214" i="2"/>
  <c r="X1214" i="2"/>
  <c r="Z1214" i="2"/>
  <c r="AA1214" i="2" s="1" a="1"/>
  <c r="AA1214" i="2" s="1"/>
  <c r="V1214" i="2"/>
  <c r="V1102" i="2"/>
  <c r="W1102" i="2"/>
  <c r="X1102" i="2"/>
  <c r="Z1102" i="2"/>
  <c r="AA1102" i="2" s="1" a="1"/>
  <c r="AA1102" i="2" s="1"/>
  <c r="V1348" i="2"/>
  <c r="W1348" i="2"/>
  <c r="Z1348" i="2"/>
  <c r="AA1348" i="2" s="1" a="1"/>
  <c r="AA1348" i="2" s="1"/>
  <c r="AM1346" i="2" a="1"/>
  <c r="AM1346" i="2" s="1"/>
  <c r="AV1311" i="2" a="1"/>
  <c r="AV1311" i="2" s="1"/>
  <c r="AN1311" i="2"/>
  <c r="AO1311" i="2" s="1" a="1"/>
  <c r="AO1311" i="2" s="1"/>
  <c r="AT1296" i="2" a="1"/>
  <c r="AT1296" i="2" s="1"/>
  <c r="AC1296" i="2"/>
  <c r="AW1296" i="2" a="1"/>
  <c r="AW1296" i="2" s="1"/>
  <c r="AD1296" i="2" a="1"/>
  <c r="AD1296" i="2" s="1"/>
  <c r="AE1296" i="2" a="1"/>
  <c r="AE1296" i="2" s="1"/>
  <c r="AX1296" i="2" a="1"/>
  <c r="AX1296" i="2" s="1"/>
  <c r="AP1296" i="2" a="1"/>
  <c r="AP1296" i="2" s="1"/>
  <c r="AS1296" i="2" a="1"/>
  <c r="AS1296" i="2" s="1"/>
  <c r="AL1240" i="2"/>
  <c r="AM1240" i="2" s="1" a="1"/>
  <c r="AM1240" i="2" s="1"/>
  <c r="AL880" i="2"/>
  <c r="AM880" i="2" s="1" a="1"/>
  <c r="AM880" i="2" s="1"/>
  <c r="V1390" i="2"/>
  <c r="W1390" i="2"/>
  <c r="AS1371" i="2" a="1"/>
  <c r="AS1371" i="2" s="1"/>
  <c r="AE1371" i="2" a="1"/>
  <c r="AE1371" i="2" s="1"/>
  <c r="AG1371" i="2" s="1"/>
  <c r="AW1371" i="2" a="1"/>
  <c r="AW1371" i="2" s="1"/>
  <c r="V1342" i="2"/>
  <c r="W1342" i="2"/>
  <c r="Z1342" i="2"/>
  <c r="AA1342" i="2" s="1" a="1"/>
  <c r="AA1342" i="2" s="1"/>
  <c r="V1324" i="2"/>
  <c r="W1324" i="2"/>
  <c r="X1324" i="2"/>
  <c r="Z1324" i="2"/>
  <c r="AA1324" i="2" s="1" a="1"/>
  <c r="AA1324" i="2" s="1"/>
  <c r="AL1319" i="2"/>
  <c r="AM1319" i="2" a="1"/>
  <c r="AM1319" i="2" s="1"/>
  <c r="AN1308" i="2"/>
  <c r="AO1308" i="2" s="1" a="1"/>
  <c r="AO1308" i="2" s="1"/>
  <c r="V1222" i="2"/>
  <c r="W1222" i="2"/>
  <c r="X1222" i="2"/>
  <c r="Z1222" i="2"/>
  <c r="AA1222" i="2" s="1" a="1"/>
  <c r="AA1222" i="2" s="1"/>
  <c r="AP1024" i="2" a="1"/>
  <c r="AP1024" i="2" s="1"/>
  <c r="AV1371" i="2" a="1"/>
  <c r="AV1371" i="2" s="1"/>
  <c r="AN1371" i="2"/>
  <c r="AO1371" i="2" s="1" a="1"/>
  <c r="AO1371" i="2" s="1"/>
  <c r="AV1362" i="2" a="1"/>
  <c r="AV1362" i="2" s="1"/>
  <c r="AN1362" i="2"/>
  <c r="AO1362" i="2" s="1" a="1"/>
  <c r="AO1362" i="2" s="1"/>
  <c r="AI1359" i="2" a="1"/>
  <c r="AI1359" i="2" s="1"/>
  <c r="H1359" i="2" s="1"/>
  <c r="AS1347" i="2" a="1"/>
  <c r="AS1347" i="2" s="1"/>
  <c r="AD1347" i="2" a="1"/>
  <c r="AD1347" i="2" s="1"/>
  <c r="AE1347" i="2" a="1"/>
  <c r="AE1347" i="2" s="1"/>
  <c r="AG1347" i="2" s="1"/>
  <c r="AW1347" i="2" a="1"/>
  <c r="AW1347" i="2" s="1"/>
  <c r="AT1347" i="2" a="1"/>
  <c r="AT1347" i="2" s="1"/>
  <c r="V1309" i="2"/>
  <c r="W1309" i="2"/>
  <c r="X1309" i="2"/>
  <c r="Z1309" i="2"/>
  <c r="AA1309" i="2" s="1" a="1"/>
  <c r="AA1309" i="2" s="1"/>
  <c r="AM1289" i="2" a="1"/>
  <c r="AM1289" i="2" s="1"/>
  <c r="AL1270" i="2"/>
  <c r="AM1270" i="2" s="1" a="1"/>
  <c r="AM1270" i="2" s="1"/>
  <c r="X1162" i="2"/>
  <c r="Z1162" i="2"/>
  <c r="AA1162" i="2" s="1" a="1"/>
  <c r="AA1162" i="2" s="1"/>
  <c r="W1162" i="2"/>
  <c r="V1162" i="2"/>
  <c r="AL1159" i="2"/>
  <c r="AM1159" i="2" a="1"/>
  <c r="AM1159" i="2" s="1"/>
  <c r="V1207" i="2"/>
  <c r="Z1207" i="2"/>
  <c r="AA1207" i="2" s="1" a="1"/>
  <c r="AA1207" i="2" s="1"/>
  <c r="AR1197" i="2" a="1"/>
  <c r="AR1197" i="2" s="1"/>
  <c r="W1111" i="2"/>
  <c r="G1111" i="2" s="1" a="1"/>
  <c r="G1111" i="2" s="1"/>
  <c r="X1111" i="2"/>
  <c r="Z1111" i="2"/>
  <c r="AA1111" i="2" s="1" a="1"/>
  <c r="AA1111" i="2" s="1"/>
  <c r="Z1036" i="2"/>
  <c r="AA1036" i="2" s="1" a="1"/>
  <c r="AA1036" i="2" s="1"/>
  <c r="V1036" i="2"/>
  <c r="W1036" i="2"/>
  <c r="X1036" i="2"/>
  <c r="AL948" i="2"/>
  <c r="AM948" i="2" s="1" a="1"/>
  <c r="AM948" i="2" s="1"/>
  <c r="W1161" i="2"/>
  <c r="Z1161" i="2"/>
  <c r="AA1161" i="2" s="1" a="1"/>
  <c r="AA1161" i="2" s="1"/>
  <c r="W1155" i="2"/>
  <c r="V1155" i="2"/>
  <c r="X1155" i="2"/>
  <c r="Z1155" i="2"/>
  <c r="AA1155" i="2" s="1" a="1"/>
  <c r="AA1155" i="2" s="1"/>
  <c r="X1150" i="2"/>
  <c r="Z1150" i="2"/>
  <c r="AA1150" i="2" s="1" a="1"/>
  <c r="AA1150" i="2" s="1"/>
  <c r="W1140" i="2"/>
  <c r="Z1140" i="2"/>
  <c r="AA1140" i="2" s="1" a="1"/>
  <c r="AA1140" i="2" s="1"/>
  <c r="V1140" i="2"/>
  <c r="X1140" i="2"/>
  <c r="V1136" i="2"/>
  <c r="W1136" i="2"/>
  <c r="X1136" i="2"/>
  <c r="Z1136" i="2"/>
  <c r="AA1136" i="2" s="1" a="1"/>
  <c r="AA1136" i="2" s="1"/>
  <c r="V1095" i="2"/>
  <c r="W1095" i="2"/>
  <c r="X1095" i="2"/>
  <c r="Z1095" i="2"/>
  <c r="AA1095" i="2" s="1" a="1"/>
  <c r="AA1095" i="2" s="1"/>
  <c r="V1001" i="2"/>
  <c r="W1001" i="2"/>
  <c r="Z1001" i="2"/>
  <c r="AA1001" i="2" s="1" a="1"/>
  <c r="AA1001" i="2" s="1"/>
  <c r="X1001" i="2"/>
  <c r="AL949" i="2"/>
  <c r="AM949" i="2" a="1"/>
  <c r="AM949" i="2" s="1"/>
  <c r="X870" i="2"/>
  <c r="Z870" i="2"/>
  <c r="AA870" i="2" s="1" a="1"/>
  <c r="AA870" i="2" s="1"/>
  <c r="V870" i="2"/>
  <c r="W870" i="2"/>
  <c r="V1067" i="2"/>
  <c r="W1067" i="2"/>
  <c r="X1067" i="2"/>
  <c r="Z1067" i="2"/>
  <c r="AA1067" i="2" s="1" a="1"/>
  <c r="AA1067" i="2" s="1"/>
  <c r="AS1338" i="2" a="1"/>
  <c r="AS1338" i="2" s="1"/>
  <c r="AT1338" i="2" a="1"/>
  <c r="AT1338" i="2" s="1"/>
  <c r="AD1338" i="2" a="1"/>
  <c r="AD1338" i="2" s="1"/>
  <c r="AE1338" i="2" a="1"/>
  <c r="AE1338" i="2" s="1"/>
  <c r="AG1338" i="2" s="1"/>
  <c r="AW1338" i="2" a="1"/>
  <c r="AW1338" i="2" s="1"/>
  <c r="V1325" i="2"/>
  <c r="W1325" i="2"/>
  <c r="X1325" i="2"/>
  <c r="Z1325" i="2"/>
  <c r="AA1325" i="2" s="1" a="1"/>
  <c r="AA1325" i="2" s="1"/>
  <c r="V1321" i="2"/>
  <c r="W1321" i="2"/>
  <c r="X1321" i="2"/>
  <c r="Z1321" i="2"/>
  <c r="AA1321" i="2" s="1" a="1"/>
  <c r="AA1321" i="2" s="1"/>
  <c r="V1307" i="2"/>
  <c r="W1307" i="2"/>
  <c r="X1307" i="2"/>
  <c r="Z1307" i="2"/>
  <c r="AA1307" i="2" s="1" a="1"/>
  <c r="AA1307" i="2" s="1"/>
  <c r="AN1297" i="2"/>
  <c r="AO1297" i="2" s="1" a="1"/>
  <c r="AO1297" i="2" s="1"/>
  <c r="W1242" i="2"/>
  <c r="X1242" i="2"/>
  <c r="V1242" i="2"/>
  <c r="Z1242" i="2"/>
  <c r="AA1242" i="2" s="1" a="1"/>
  <c r="AA1242" i="2" s="1"/>
  <c r="W1195" i="2"/>
  <c r="X1148" i="2"/>
  <c r="Z1148" i="2"/>
  <c r="AA1148" i="2" s="1" a="1"/>
  <c r="AA1148" i="2" s="1"/>
  <c r="V1028" i="2"/>
  <c r="W1028" i="2"/>
  <c r="Z1028" i="2"/>
  <c r="AA1028" i="2" s="1" a="1"/>
  <c r="AA1028" i="2" s="1"/>
  <c r="X1028" i="2"/>
  <c r="V881" i="2"/>
  <c r="X881" i="2"/>
  <c r="Z881" i="2"/>
  <c r="AA881" i="2" s="1" a="1"/>
  <c r="AA881" i="2" s="1"/>
  <c r="W881" i="2"/>
  <c r="AS1353" i="2" a="1"/>
  <c r="AS1353" i="2" s="1"/>
  <c r="AD1353" i="2" a="1"/>
  <c r="AD1353" i="2" s="1"/>
  <c r="AE1353" i="2" a="1"/>
  <c r="AE1353" i="2" s="1"/>
  <c r="AW1353" i="2" a="1"/>
  <c r="AW1353" i="2" s="1"/>
  <c r="AS1344" i="2" a="1"/>
  <c r="AS1344" i="2" s="1"/>
  <c r="AD1344" i="2" a="1"/>
  <c r="AD1344" i="2" s="1"/>
  <c r="AE1344" i="2" a="1"/>
  <c r="AE1344" i="2" s="1"/>
  <c r="AW1344" i="2" a="1"/>
  <c r="AW1344" i="2" s="1"/>
  <c r="V1298" i="2"/>
  <c r="W1298" i="2"/>
  <c r="X1298" i="2"/>
  <c r="AC1297" i="2"/>
  <c r="AW1297" i="2" a="1"/>
  <c r="AW1297" i="2" s="1"/>
  <c r="AD1297" i="2" a="1"/>
  <c r="AD1297" i="2" s="1"/>
  <c r="AE1297" i="2" a="1"/>
  <c r="AE1297" i="2" s="1"/>
  <c r="AP1297" i="2" a="1"/>
  <c r="AP1297" i="2" s="1"/>
  <c r="W1233" i="2"/>
  <c r="X1233" i="2"/>
  <c r="V1233" i="2"/>
  <c r="Z1233" i="2"/>
  <c r="AA1233" i="2" s="1" a="1"/>
  <c r="AA1233" i="2" s="1"/>
  <c r="W1209" i="2"/>
  <c r="Z1209" i="2"/>
  <c r="AA1209" i="2" s="1" a="1"/>
  <c r="AA1209" i="2" s="1"/>
  <c r="V1156" i="2"/>
  <c r="W1156" i="2"/>
  <c r="X1156" i="2"/>
  <c r="Z1156" i="2"/>
  <c r="AA1156" i="2" s="1" a="1"/>
  <c r="AA1156" i="2" s="1"/>
  <c r="V1020" i="2"/>
  <c r="W1020" i="2"/>
  <c r="X1020" i="2"/>
  <c r="Z1020" i="2"/>
  <c r="AA1020" i="2" s="1" a="1"/>
  <c r="AA1020" i="2" s="1"/>
  <c r="AL985" i="2"/>
  <c r="AM985" i="2" s="1" a="1"/>
  <c r="AM985" i="2" s="1"/>
  <c r="W839" i="2"/>
  <c r="Z839" i="2"/>
  <c r="AA839" i="2" s="1" a="1"/>
  <c r="AA839" i="2" s="1"/>
  <c r="V839" i="2"/>
  <c r="X839" i="2"/>
  <c r="AP1344" i="2" a="1"/>
  <c r="AP1344" i="2" s="1"/>
  <c r="AP1338" i="2" a="1"/>
  <c r="AP1338" i="2" s="1"/>
  <c r="AN1317" i="2"/>
  <c r="AO1317" i="2" s="1" a="1"/>
  <c r="AO1317" i="2" s="1"/>
  <c r="X1296" i="2"/>
  <c r="Z1296" i="2"/>
  <c r="AA1296" i="2" s="1" a="1"/>
  <c r="AA1296" i="2" s="1"/>
  <c r="V1290" i="2"/>
  <c r="W1290" i="2"/>
  <c r="X1290" i="2"/>
  <c r="Z1290" i="2"/>
  <c r="AA1290" i="2" s="1" a="1"/>
  <c r="AA1290" i="2" s="1"/>
  <c r="AL1210" i="2"/>
  <c r="AM1210" i="2" a="1"/>
  <c r="AM1210" i="2" s="1"/>
  <c r="V1166" i="2"/>
  <c r="W1166" i="2"/>
  <c r="X1166" i="2"/>
  <c r="Z1166" i="2"/>
  <c r="AA1166" i="2" s="1" a="1"/>
  <c r="AA1166" i="2" s="1"/>
  <c r="W1151" i="2"/>
  <c r="X1151" i="2"/>
  <c r="Z1151" i="2"/>
  <c r="AA1151" i="2" s="1" a="1"/>
  <c r="AA1151" i="2" s="1"/>
  <c r="W1087" i="2"/>
  <c r="V1011" i="2"/>
  <c r="W1011" i="2"/>
  <c r="X1011" i="2"/>
  <c r="Z1011" i="2"/>
  <c r="AA1011" i="2" s="1" a="1"/>
  <c r="AA1011" i="2" s="1"/>
  <c r="AL938" i="2"/>
  <c r="AM938" i="2" s="1" a="1"/>
  <c r="AM938" i="2" s="1"/>
  <c r="V1337" i="2"/>
  <c r="W1337" i="2"/>
  <c r="X1337" i="2"/>
  <c r="Z1337" i="2"/>
  <c r="AA1337" i="2" s="1" a="1"/>
  <c r="AA1337" i="2" s="1"/>
  <c r="V1334" i="2"/>
  <c r="W1334" i="2"/>
  <c r="X1334" i="2"/>
  <c r="Z1334" i="2"/>
  <c r="AA1334" i="2" s="1" a="1"/>
  <c r="AA1334" i="2" s="1"/>
  <c r="V1331" i="2"/>
  <c r="W1331" i="2"/>
  <c r="X1331" i="2"/>
  <c r="Z1331" i="2"/>
  <c r="AA1331" i="2" s="1" a="1"/>
  <c r="AA1331" i="2" s="1"/>
  <c r="V1313" i="2"/>
  <c r="W1313" i="2"/>
  <c r="X1313" i="2"/>
  <c r="Z1313" i="2"/>
  <c r="AA1313" i="2" s="1" a="1"/>
  <c r="AA1313" i="2" s="1"/>
  <c r="AT1297" i="2" a="1"/>
  <c r="AT1297" i="2" s="1"/>
  <c r="W1224" i="2"/>
  <c r="X1224" i="2"/>
  <c r="X1198" i="2"/>
  <c r="Z1198" i="2"/>
  <c r="AA1198" i="2" s="1" a="1"/>
  <c r="AA1198" i="2" s="1"/>
  <c r="V1198" i="2"/>
  <c r="W1198" i="2"/>
  <c r="W1167" i="2"/>
  <c r="V1167" i="2"/>
  <c r="X1167" i="2"/>
  <c r="Z1167" i="2"/>
  <c r="AA1167" i="2" s="1" a="1"/>
  <c r="AA1167" i="2" s="1"/>
  <c r="AL840" i="2"/>
  <c r="AM840" i="2" s="1" a="1"/>
  <c r="AM840" i="2" s="1"/>
  <c r="W1281" i="2"/>
  <c r="G1281" i="2" s="1" a="1"/>
  <c r="G1281" i="2" s="1"/>
  <c r="V1281" i="2"/>
  <c r="X1281" i="2"/>
  <c r="Z1281" i="2"/>
  <c r="AA1281" i="2" s="1" a="1"/>
  <c r="AA1281" i="2" s="1"/>
  <c r="W1270" i="2"/>
  <c r="Z1270" i="2"/>
  <c r="AA1270" i="2" s="1" a="1"/>
  <c r="AA1270" i="2" s="1"/>
  <c r="V1270" i="2"/>
  <c r="X1270" i="2"/>
  <c r="W1263" i="2"/>
  <c r="V1263" i="2"/>
  <c r="X1263" i="2"/>
  <c r="Z1263" i="2"/>
  <c r="AA1263" i="2" s="1" a="1"/>
  <c r="AA1263" i="2" s="1"/>
  <c r="V1228" i="2"/>
  <c r="W1228" i="2"/>
  <c r="X1228" i="2"/>
  <c r="Z1228" i="2"/>
  <c r="AA1228" i="2" s="1" a="1"/>
  <c r="AA1228" i="2" s="1"/>
  <c r="AM1170" i="2" a="1"/>
  <c r="AM1170" i="2" s="1"/>
  <c r="AL980" i="2"/>
  <c r="AM980" i="2" s="1" a="1"/>
  <c r="AM980" i="2" s="1"/>
  <c r="V819" i="2"/>
  <c r="X819" i="2"/>
  <c r="Z819" i="2"/>
  <c r="AA819" i="2" s="1" a="1"/>
  <c r="AA819" i="2" s="1"/>
  <c r="W819" i="2"/>
  <c r="AI1353" i="2" a="1"/>
  <c r="AI1353" i="2" s="1"/>
  <c r="H1353" i="2" s="1"/>
  <c r="AV1347" i="2" a="1"/>
  <c r="AV1347" i="2" s="1"/>
  <c r="AN1347" i="2"/>
  <c r="AO1347" i="2" s="1" a="1"/>
  <c r="AO1347" i="2" s="1"/>
  <c r="AI1344" i="2" a="1"/>
  <c r="AI1344" i="2" s="1"/>
  <c r="H1344" i="2" s="1"/>
  <c r="AI1338" i="2" a="1"/>
  <c r="AI1338" i="2" s="1"/>
  <c r="H1338" i="2" s="1"/>
  <c r="AS1323" i="2" a="1"/>
  <c r="AS1323" i="2" s="1"/>
  <c r="AC1323" i="2"/>
  <c r="AT1323" i="2" a="1"/>
  <c r="AT1323" i="2" s="1"/>
  <c r="AD1323" i="2" a="1"/>
  <c r="AD1323" i="2" s="1"/>
  <c r="AE1323" i="2" a="1"/>
  <c r="AE1323" i="2" s="1"/>
  <c r="AW1323" i="2" a="1"/>
  <c r="AW1323" i="2" s="1"/>
  <c r="V1316" i="2"/>
  <c r="W1316" i="2"/>
  <c r="X1316" i="2"/>
  <c r="Z1316" i="2"/>
  <c r="AA1316" i="2" s="1" a="1"/>
  <c r="AA1316" i="2" s="1"/>
  <c r="X1247" i="2"/>
  <c r="AM1192" i="2" a="1"/>
  <c r="AM1192" i="2" s="1"/>
  <c r="AM1158" i="2" a="1"/>
  <c r="AM1158" i="2" s="1"/>
  <c r="W1149" i="2"/>
  <c r="Z1149" i="2"/>
  <c r="AA1149" i="2" s="1" a="1"/>
  <c r="AA1149" i="2" s="1"/>
  <c r="V1149" i="2"/>
  <c r="AM1297" i="2" a="1"/>
  <c r="AM1297" i="2" s="1"/>
  <c r="X1207" i="2"/>
  <c r="X1196" i="2"/>
  <c r="Z1196" i="2"/>
  <c r="AA1196" i="2" s="1" a="1"/>
  <c r="AA1196" i="2" s="1"/>
  <c r="AM1180" i="2" a="1"/>
  <c r="AM1180" i="2" s="1"/>
  <c r="AM1144" i="2" a="1"/>
  <c r="AM1144" i="2" s="1"/>
  <c r="Z1124" i="2"/>
  <c r="AA1124" i="2" s="1" a="1"/>
  <c r="AA1124" i="2" s="1"/>
  <c r="W1124" i="2"/>
  <c r="X1124" i="2"/>
  <c r="AV857" i="2" a="1"/>
  <c r="AV857" i="2" s="1"/>
  <c r="AN857" i="2"/>
  <c r="AO857" i="2" s="1" a="1"/>
  <c r="AO857" i="2" s="1"/>
  <c r="AR857" i="2" a="1"/>
  <c r="AR857" i="2" s="1"/>
  <c r="V1319" i="2"/>
  <c r="W1319" i="2"/>
  <c r="X1319" i="2"/>
  <c r="Z1319" i="2"/>
  <c r="AA1319" i="2" s="1" a="1"/>
  <c r="AA1319" i="2" s="1"/>
  <c r="AW1308" i="2" a="1"/>
  <c r="AW1308" i="2" s="1"/>
  <c r="V1241" i="2"/>
  <c r="Z1241" i="2"/>
  <c r="AA1241" i="2" s="1" a="1"/>
  <c r="AA1241" i="2" s="1"/>
  <c r="V1237" i="2"/>
  <c r="W1237" i="2"/>
  <c r="X1237" i="2"/>
  <c r="Z1237" i="2"/>
  <c r="AA1237" i="2" s="1" a="1"/>
  <c r="AA1237" i="2" s="1"/>
  <c r="V1217" i="2"/>
  <c r="W1217" i="2"/>
  <c r="X1217" i="2"/>
  <c r="Z1217" i="2"/>
  <c r="AA1217" i="2" s="1" a="1"/>
  <c r="AA1217" i="2" s="1"/>
  <c r="W1207" i="2"/>
  <c r="X1161" i="2"/>
  <c r="W1150" i="2"/>
  <c r="V1111" i="2"/>
  <c r="W1104" i="2"/>
  <c r="X1104" i="2"/>
  <c r="Z1104" i="2"/>
  <c r="AA1104" i="2" s="1" a="1"/>
  <c r="AA1104" i="2" s="1"/>
  <c r="V1104" i="2"/>
  <c r="AV1085" i="2" a="1"/>
  <c r="AV1085" i="2" s="1"/>
  <c r="AN1085" i="2"/>
  <c r="AO1085" i="2" s="1" a="1"/>
  <c r="AO1085" i="2" s="1"/>
  <c r="AR1085" i="2" a="1"/>
  <c r="AR1085" i="2" s="1"/>
  <c r="Z1024" i="2"/>
  <c r="AA1024" i="2" s="1" a="1"/>
  <c r="AA1024" i="2" s="1"/>
  <c r="X1024" i="2"/>
  <c r="AT970" i="2" a="1"/>
  <c r="AT970" i="2" s="1"/>
  <c r="AC970" i="2"/>
  <c r="AD970" i="2" a="1"/>
  <c r="AD970" i="2" s="1"/>
  <c r="AW970" i="2" a="1"/>
  <c r="AW970" i="2" s="1"/>
  <c r="AE970" i="2" a="1"/>
  <c r="AE970" i="2" s="1"/>
  <c r="AG970" i="2" s="1"/>
  <c r="AX970" i="2" a="1"/>
  <c r="AX970" i="2" s="1"/>
  <c r="AH970" i="2" a="1"/>
  <c r="AH970" i="2" s="1"/>
  <c r="AS970" i="2" a="1"/>
  <c r="AS970" i="2" s="1"/>
  <c r="AM866" i="2" a="1"/>
  <c r="AM866" i="2" s="1"/>
  <c r="W1276" i="2"/>
  <c r="Z1276" i="2"/>
  <c r="AA1276" i="2" s="1" a="1"/>
  <c r="AA1276" i="2" s="1"/>
  <c r="AH1269" i="2" a="1"/>
  <c r="AH1269" i="2" s="1"/>
  <c r="AD1269" i="2" a="1"/>
  <c r="AD1269" i="2" s="1"/>
  <c r="W1258" i="2"/>
  <c r="G1258" i="2" s="1" a="1"/>
  <c r="G1258" i="2" s="1"/>
  <c r="Z1258" i="2"/>
  <c r="AA1258" i="2" s="1" a="1"/>
  <c r="AA1258" i="2" s="1"/>
  <c r="X1248" i="2"/>
  <c r="W1194" i="2"/>
  <c r="V1194" i="2"/>
  <c r="Z1171" i="2"/>
  <c r="AA1171" i="2" s="1" a="1"/>
  <c r="AA1171" i="2" s="1"/>
  <c r="Z1160" i="2"/>
  <c r="AA1160" i="2" s="1" a="1"/>
  <c r="AA1160" i="2" s="1"/>
  <c r="AP1083" i="2" a="1"/>
  <c r="AP1083" i="2" s="1"/>
  <c r="AX1083" i="2" a="1"/>
  <c r="AX1083" i="2" s="1"/>
  <c r="AT1083" i="2" a="1"/>
  <c r="AT1083" i="2" s="1"/>
  <c r="AC1083" i="2"/>
  <c r="AD1083" i="2" a="1"/>
  <c r="AD1083" i="2" s="1"/>
  <c r="AW1083" i="2" a="1"/>
  <c r="AW1083" i="2" s="1"/>
  <c r="AH1083" i="2" a="1"/>
  <c r="AH1083" i="2" s="1"/>
  <c r="AI1083" i="2" a="1"/>
  <c r="AI1083" i="2" s="1"/>
  <c r="H1083" i="2" s="1"/>
  <c r="AR1015" i="2" a="1"/>
  <c r="AR1015" i="2" s="1"/>
  <c r="Z1305" i="2"/>
  <c r="AA1305" i="2" s="1" a="1"/>
  <c r="AA1305" i="2" s="1"/>
  <c r="AM1301" i="2" a="1"/>
  <c r="AM1301" i="2" s="1"/>
  <c r="Z1299" i="2"/>
  <c r="AA1299" i="2" s="1" a="1"/>
  <c r="AA1299" i="2" s="1"/>
  <c r="AM1279" i="2" a="1"/>
  <c r="AM1279" i="2" s="1"/>
  <c r="AM1261" i="2" a="1"/>
  <c r="AM1261" i="2" s="1"/>
  <c r="W1249" i="2"/>
  <c r="X1249" i="2"/>
  <c r="Z1249" i="2"/>
  <c r="AA1249" i="2" s="1" a="1"/>
  <c r="AA1249" i="2" s="1"/>
  <c r="W1244" i="2"/>
  <c r="G1244" i="2" s="1" a="1"/>
  <c r="G1244" i="2" s="1"/>
  <c r="W1235" i="2"/>
  <c r="V1231" i="2"/>
  <c r="W1231" i="2"/>
  <c r="X1231" i="2"/>
  <c r="Z1231" i="2"/>
  <c r="AA1231" i="2" s="1" a="1"/>
  <c r="AA1231" i="2" s="1"/>
  <c r="AL1207" i="2"/>
  <c r="AM1207" i="2" s="1" a="1"/>
  <c r="AM1207" i="2" s="1"/>
  <c r="V1193" i="2"/>
  <c r="W1193" i="2"/>
  <c r="X1193" i="2"/>
  <c r="X1171" i="2"/>
  <c r="X1160" i="2"/>
  <c r="AM1156" i="2" a="1"/>
  <c r="AM1156" i="2" s="1"/>
  <c r="V1154" i="2"/>
  <c r="W1154" i="2"/>
  <c r="X1154" i="2"/>
  <c r="Z1154" i="2"/>
  <c r="AA1154" i="2" s="1" a="1"/>
  <c r="AA1154" i="2" s="1"/>
  <c r="W1134" i="2"/>
  <c r="Z1134" i="2"/>
  <c r="AA1134" i="2" s="1" a="1"/>
  <c r="AA1134" i="2" s="1"/>
  <c r="X1133" i="2"/>
  <c r="AM1129" i="2" a="1"/>
  <c r="AM1129" i="2" s="1"/>
  <c r="AT1112" i="2" a="1"/>
  <c r="AT1112" i="2" s="1"/>
  <c r="AD1112" i="2" a="1"/>
  <c r="AD1112" i="2" s="1"/>
  <c r="AE1112" i="2" a="1"/>
  <c r="AE1112" i="2" s="1"/>
  <c r="AS1112" i="2" a="1"/>
  <c r="AS1112" i="2" s="1"/>
  <c r="AH1112" i="2" a="1"/>
  <c r="AH1112" i="2" s="1"/>
  <c r="AX1112" i="2" a="1"/>
  <c r="AX1112" i="2" s="1"/>
  <c r="AI1112" i="2" a="1"/>
  <c r="AI1112" i="2" s="1"/>
  <c r="H1112" i="2" s="1"/>
  <c r="V1083" i="2"/>
  <c r="Z1083" i="2"/>
  <c r="AA1083" i="2" s="1" a="1"/>
  <c r="AA1083" i="2" s="1"/>
  <c r="AL1068" i="2"/>
  <c r="AM1068" i="2" a="1"/>
  <c r="AM1068" i="2" s="1"/>
  <c r="X1305" i="2"/>
  <c r="Z1304" i="2"/>
  <c r="AA1304" i="2" s="1" a="1"/>
  <c r="AA1304" i="2" s="1"/>
  <c r="AM1300" i="2" a="1"/>
  <c r="AM1300" i="2" s="1"/>
  <c r="X1299" i="2"/>
  <c r="AM1295" i="2" a="1"/>
  <c r="AM1295" i="2" s="1"/>
  <c r="AM1292" i="2" a="1"/>
  <c r="AM1292" i="2" s="1"/>
  <c r="AM1255" i="2" a="1"/>
  <c r="AM1255" i="2" s="1"/>
  <c r="W1255" i="2"/>
  <c r="Z1255" i="2"/>
  <c r="AA1255" i="2" s="1" a="1"/>
  <c r="AA1255" i="2" s="1"/>
  <c r="X1252" i="2"/>
  <c r="V1240" i="2"/>
  <c r="W1240" i="2"/>
  <c r="X1240" i="2"/>
  <c r="Z1240" i="2"/>
  <c r="AA1240" i="2" s="1" a="1"/>
  <c r="AA1240" i="2" s="1"/>
  <c r="AM1237" i="2" a="1"/>
  <c r="AM1237" i="2" s="1"/>
  <c r="AM1222" i="2" a="1"/>
  <c r="AM1222" i="2" s="1"/>
  <c r="AM1204" i="2" a="1"/>
  <c r="AM1204" i="2" s="1"/>
  <c r="V1192" i="2"/>
  <c r="W1192" i="2"/>
  <c r="X1192" i="2"/>
  <c r="Z1192" i="2"/>
  <c r="AA1192" i="2" s="1" a="1"/>
  <c r="AA1192" i="2" s="1"/>
  <c r="W1182" i="2"/>
  <c r="V1182" i="2"/>
  <c r="W1171" i="2"/>
  <c r="Z1159" i="2"/>
  <c r="AA1159" i="2" s="1" a="1"/>
  <c r="AA1159" i="2" s="1"/>
  <c r="W1133" i="2"/>
  <c r="AN1112" i="2"/>
  <c r="AO1112" i="2" s="1" a="1"/>
  <c r="AO1112" i="2" s="1"/>
  <c r="AR1112" i="2" a="1"/>
  <c r="AR1112" i="2" s="1"/>
  <c r="AV1112" i="2" a="1"/>
  <c r="AV1112" i="2" s="1"/>
  <c r="W1105" i="2"/>
  <c r="X1105" i="2"/>
  <c r="Z1105" i="2"/>
  <c r="AA1105" i="2" s="1" a="1"/>
  <c r="AA1105" i="2" s="1"/>
  <c r="V989" i="2"/>
  <c r="W989" i="2"/>
  <c r="Z989" i="2"/>
  <c r="AA989" i="2" s="1" a="1"/>
  <c r="AA989" i="2" s="1"/>
  <c r="X989" i="2"/>
  <c r="W1305" i="2"/>
  <c r="X1304" i="2"/>
  <c r="W1299" i="2"/>
  <c r="AM1282" i="2" a="1"/>
  <c r="AM1282" i="2" s="1"/>
  <c r="AN1278" i="2"/>
  <c r="AO1278" i="2" s="1" a="1"/>
  <c r="AO1278" i="2" s="1"/>
  <c r="AM1264" i="2" a="1"/>
  <c r="AM1264" i="2" s="1"/>
  <c r="AN1260" i="2"/>
  <c r="AO1260" i="2" s="1" a="1"/>
  <c r="AO1260" i="2" s="1"/>
  <c r="Z1251" i="2"/>
  <c r="AA1251" i="2" s="1" a="1"/>
  <c r="AA1251" i="2" s="1"/>
  <c r="AM1249" i="2" a="1"/>
  <c r="AM1249" i="2" s="1"/>
  <c r="V1225" i="2"/>
  <c r="W1225" i="2"/>
  <c r="X1225" i="2"/>
  <c r="Z1225" i="2"/>
  <c r="AA1225" i="2" s="1" a="1"/>
  <c r="AA1225" i="2" s="1"/>
  <c r="X1197" i="2"/>
  <c r="AL1195" i="2"/>
  <c r="AM1195" i="2" a="1"/>
  <c r="AM1195" i="2" s="1"/>
  <c r="X1159" i="2"/>
  <c r="AL1126" i="2"/>
  <c r="AM1126" i="2" s="1" a="1"/>
  <c r="AM1126" i="2" s="1"/>
  <c r="V1096" i="2"/>
  <c r="W1096" i="2"/>
  <c r="G1096" i="2" s="1" a="1"/>
  <c r="G1096" i="2" s="1"/>
  <c r="X1096" i="2"/>
  <c r="V1088" i="2"/>
  <c r="W1088" i="2"/>
  <c r="X1088" i="2"/>
  <c r="Z1088" i="2"/>
  <c r="AA1088" i="2" s="1" a="1"/>
  <c r="AA1088" i="2" s="1"/>
  <c r="V1086" i="2"/>
  <c r="X1086" i="2"/>
  <c r="Z1086" i="2"/>
  <c r="AA1086" i="2" s="1" a="1"/>
  <c r="AA1086" i="2" s="1"/>
  <c r="W1086" i="2"/>
  <c r="X1063" i="2"/>
  <c r="Z1063" i="2"/>
  <c r="AA1063" i="2" s="1" a="1"/>
  <c r="AA1063" i="2" s="1"/>
  <c r="V1063" i="2"/>
  <c r="AL1052" i="2"/>
  <c r="AM1052" i="2" s="1" a="1"/>
  <c r="AM1052" i="2" s="1"/>
  <c r="AL812" i="2"/>
  <c r="AM812" i="2" a="1"/>
  <c r="AM812" i="2" s="1"/>
  <c r="AV810" i="2" a="1"/>
  <c r="AV810" i="2" s="1"/>
  <c r="AN810" i="2"/>
  <c r="AO810" i="2" s="1" a="1"/>
  <c r="AO810" i="2" s="1"/>
  <c r="W1304" i="2"/>
  <c r="W1252" i="2"/>
  <c r="Z1252" i="2"/>
  <c r="AA1252" i="2" s="1" a="1"/>
  <c r="AA1252" i="2" s="1"/>
  <c r="AR1208" i="2" a="1"/>
  <c r="AR1208" i="2" s="1"/>
  <c r="AT1208" i="2" a="1"/>
  <c r="AT1208" i="2" s="1"/>
  <c r="AC1208" i="2"/>
  <c r="W1191" i="2"/>
  <c r="V1191" i="2"/>
  <c r="V1180" i="2"/>
  <c r="W1180" i="2"/>
  <c r="X1180" i="2"/>
  <c r="Z1180" i="2"/>
  <c r="AA1180" i="2" s="1" a="1"/>
  <c r="AA1180" i="2" s="1"/>
  <c r="V1170" i="2"/>
  <c r="W1159" i="2"/>
  <c r="V1145" i="2"/>
  <c r="W1145" i="2"/>
  <c r="X1145" i="2"/>
  <c r="W1116" i="2"/>
  <c r="X1116" i="2"/>
  <c r="Z1116" i="2"/>
  <c r="AA1116" i="2" s="1" a="1"/>
  <c r="AA1116" i="2" s="1"/>
  <c r="V1116" i="2"/>
  <c r="AC1106" i="2"/>
  <c r="AT1106" i="2" a="1"/>
  <c r="AT1106" i="2" s="1"/>
  <c r="AD1106" i="2" a="1"/>
  <c r="AD1106" i="2" s="1"/>
  <c r="AE1106" i="2" a="1"/>
  <c r="AE1106" i="2" s="1"/>
  <c r="AG1106" i="2" s="1"/>
  <c r="AW1106" i="2" a="1"/>
  <c r="AW1106" i="2" s="1"/>
  <c r="AS1106" i="2" a="1"/>
  <c r="AS1106" i="2" s="1"/>
  <c r="AH1106" i="2" a="1"/>
  <c r="AH1106" i="2" s="1"/>
  <c r="AX1106" i="2" a="1"/>
  <c r="AX1106" i="2" s="1"/>
  <c r="AI1106" i="2" a="1"/>
  <c r="AI1106" i="2" s="1"/>
  <c r="H1106" i="2" s="1"/>
  <c r="X748" i="2"/>
  <c r="W748" i="2"/>
  <c r="Z748" i="2"/>
  <c r="AA748" i="2" s="1" a="1"/>
  <c r="AA748" i="2" s="1"/>
  <c r="V748" i="2"/>
  <c r="W1251" i="2"/>
  <c r="X1251" i="2"/>
  <c r="AR1236" i="2" a="1"/>
  <c r="AR1236" i="2" s="1"/>
  <c r="AV1236" i="2" a="1"/>
  <c r="AV1236" i="2" s="1"/>
  <c r="V1219" i="2"/>
  <c r="W1219" i="2"/>
  <c r="X1219" i="2"/>
  <c r="Z1219" i="2"/>
  <c r="AA1219" i="2" s="1" a="1"/>
  <c r="AA1219" i="2" s="1"/>
  <c r="W1202" i="2"/>
  <c r="W1197" i="2"/>
  <c r="Z1197" i="2"/>
  <c r="AA1197" i="2" s="1" a="1"/>
  <c r="AA1197" i="2" s="1"/>
  <c r="AM1194" i="2" a="1"/>
  <c r="AM1194" i="2" s="1"/>
  <c r="X1186" i="2"/>
  <c r="Z1186" i="2"/>
  <c r="AA1186" i="2" s="1" a="1"/>
  <c r="AA1186" i="2" s="1"/>
  <c r="AL1183" i="2"/>
  <c r="AM1183" i="2" s="1" a="1"/>
  <c r="AM1183" i="2" s="1"/>
  <c r="W1175" i="2"/>
  <c r="X1175" i="2"/>
  <c r="Z1175" i="2"/>
  <c r="AA1175" i="2" s="1" a="1"/>
  <c r="AA1175" i="2" s="1"/>
  <c r="V1169" i="2"/>
  <c r="W1169" i="2"/>
  <c r="X1169" i="2"/>
  <c r="V1142" i="2"/>
  <c r="W1142" i="2"/>
  <c r="X1142" i="2"/>
  <c r="Z1142" i="2"/>
  <c r="AA1142" i="2" s="1" a="1"/>
  <c r="AA1142" i="2" s="1"/>
  <c r="AR1131" i="2" a="1"/>
  <c r="AR1131" i="2" s="1"/>
  <c r="AV1131" i="2" a="1"/>
  <c r="AV1131" i="2" s="1"/>
  <c r="AN1106" i="2"/>
  <c r="AO1106" i="2" s="1" a="1"/>
  <c r="AO1106" i="2" s="1"/>
  <c r="K1106" i="2" s="1"/>
  <c r="AR1106" i="2" a="1"/>
  <c r="AR1106" i="2" s="1"/>
  <c r="AV1106" i="2" a="1"/>
  <c r="AV1106" i="2" s="1"/>
  <c r="W1101" i="2"/>
  <c r="V995" i="2"/>
  <c r="W995" i="2"/>
  <c r="Z995" i="2"/>
  <c r="AA995" i="2" s="1" a="1"/>
  <c r="AA995" i="2" s="1"/>
  <c r="X995" i="2"/>
  <c r="AL913" i="2"/>
  <c r="AM913" i="2" a="1"/>
  <c r="AM913" i="2" s="1"/>
  <c r="AH1300" i="2" a="1"/>
  <c r="AH1300" i="2" s="1"/>
  <c r="AS1300" i="2" a="1"/>
  <c r="AS1300" i="2" s="1"/>
  <c r="W1288" i="2"/>
  <c r="Z1288" i="2"/>
  <c r="AA1288" i="2" s="1" a="1"/>
  <c r="AA1288" i="2" s="1"/>
  <c r="W1285" i="2"/>
  <c r="Z1285" i="2"/>
  <c r="AA1285" i="2" s="1" a="1"/>
  <c r="AA1285" i="2" s="1"/>
  <c r="AP1269" i="2" a="1"/>
  <c r="AP1269" i="2" s="1"/>
  <c r="W1267" i="2"/>
  <c r="Z1267" i="2"/>
  <c r="AA1267" i="2" s="1" a="1"/>
  <c r="AA1267" i="2" s="1"/>
  <c r="AH1260" i="2" a="1"/>
  <c r="AH1260" i="2" s="1"/>
  <c r="AD1260" i="2" a="1"/>
  <c r="AD1260" i="2" s="1"/>
  <c r="AN1246" i="2"/>
  <c r="AO1246" i="2" s="1" a="1"/>
  <c r="AO1246" i="2" s="1"/>
  <c r="AR1246" i="2" a="1"/>
  <c r="AR1246" i="2" s="1"/>
  <c r="W1245" i="2"/>
  <c r="X1245" i="2"/>
  <c r="V1243" i="2"/>
  <c r="W1243" i="2"/>
  <c r="X1243" i="2"/>
  <c r="Z1243" i="2"/>
  <c r="AA1243" i="2" s="1" a="1"/>
  <c r="AA1243" i="2" s="1"/>
  <c r="W1236" i="2"/>
  <c r="X1236" i="2"/>
  <c r="V1234" i="2"/>
  <c r="W1234" i="2"/>
  <c r="X1234" i="2"/>
  <c r="Z1234" i="2"/>
  <c r="AA1234" i="2" s="1" a="1"/>
  <c r="AA1234" i="2" s="1"/>
  <c r="W1221" i="2"/>
  <c r="X1221" i="2"/>
  <c r="AM1206" i="2" a="1"/>
  <c r="AM1206" i="2" s="1"/>
  <c r="V1205" i="2"/>
  <c r="W1205" i="2"/>
  <c r="X1205" i="2"/>
  <c r="W1179" i="2"/>
  <c r="V1179" i="2"/>
  <c r="X1179" i="2"/>
  <c r="Z1179" i="2"/>
  <c r="AA1179" i="2" s="1" a="1"/>
  <c r="AA1179" i="2" s="1"/>
  <c r="X1168" i="2"/>
  <c r="W1158" i="2"/>
  <c r="V1158" i="2"/>
  <c r="W1122" i="2"/>
  <c r="Z1122" i="2"/>
  <c r="AA1122" i="2" s="1" a="1"/>
  <c r="AA1122" i="2" s="1"/>
  <c r="V1122" i="2"/>
  <c r="X1122" i="2"/>
  <c r="AR1107" i="2" a="1"/>
  <c r="AR1107" i="2" s="1"/>
  <c r="AN1107" i="2"/>
  <c r="AO1107" i="2" s="1" a="1"/>
  <c r="AO1107" i="2" s="1"/>
  <c r="AM1099" i="2" a="1"/>
  <c r="AM1099" i="2" s="1"/>
  <c r="V1076" i="2"/>
  <c r="W1076" i="2"/>
  <c r="X1076" i="2"/>
  <c r="Z1076" i="2"/>
  <c r="AA1076" i="2" s="1" a="1"/>
  <c r="AA1076" i="2" s="1"/>
  <c r="V1016" i="2"/>
  <c r="W1016" i="2"/>
  <c r="X1016" i="2"/>
  <c r="Z1016" i="2"/>
  <c r="AA1016" i="2" s="1" a="1"/>
  <c r="AA1016" i="2" s="1"/>
  <c r="AI1260" i="2" a="1"/>
  <c r="AI1260" i="2" s="1"/>
  <c r="H1260" i="2" s="1"/>
  <c r="W1246" i="2"/>
  <c r="X1246" i="2"/>
  <c r="Z1246" i="2"/>
  <c r="AA1246" i="2" s="1" a="1"/>
  <c r="AA1246" i="2" s="1"/>
  <c r="V1190" i="2"/>
  <c r="W1190" i="2"/>
  <c r="X1190" i="2"/>
  <c r="Z1190" i="2"/>
  <c r="AA1190" i="2" s="1" a="1"/>
  <c r="AA1190" i="2" s="1"/>
  <c r="AM1182" i="2" a="1"/>
  <c r="AM1182" i="2" s="1"/>
  <c r="AL1171" i="2"/>
  <c r="AM1171" i="2" s="1" a="1"/>
  <c r="AM1171" i="2" s="1"/>
  <c r="V1157" i="2"/>
  <c r="W1157" i="2"/>
  <c r="X1157" i="2"/>
  <c r="AP1112" i="2" a="1"/>
  <c r="AP1112" i="2" s="1"/>
  <c r="AS1083" i="2" a="1"/>
  <c r="AS1083" i="2" s="1"/>
  <c r="V1061" i="2"/>
  <c r="W1061" i="2"/>
  <c r="X1061" i="2"/>
  <c r="Z1061" i="2"/>
  <c r="AA1061" i="2" s="1" a="1"/>
  <c r="AA1061" i="2" s="1"/>
  <c r="V1059" i="2"/>
  <c r="Z1059" i="2"/>
  <c r="AA1059" i="2" s="1" a="1"/>
  <c r="AA1059" i="2" s="1"/>
  <c r="W1059" i="2"/>
  <c r="X1059" i="2"/>
  <c r="V1032" i="2"/>
  <c r="W1032" i="2"/>
  <c r="X1032" i="2"/>
  <c r="Z1032" i="2"/>
  <c r="AA1032" i="2" s="1" a="1"/>
  <c r="AA1032" i="2" s="1"/>
  <c r="Z979" i="2"/>
  <c r="AA979" i="2" s="1" a="1"/>
  <c r="AA979" i="2" s="1"/>
  <c r="V979" i="2"/>
  <c r="W979" i="2"/>
  <c r="X979" i="2"/>
  <c r="AM1213" i="2" a="1"/>
  <c r="AM1213" i="2" s="1"/>
  <c r="AG1208" i="2"/>
  <c r="AM1201" i="2" a="1"/>
  <c r="AM1201" i="2" s="1"/>
  <c r="AM1189" i="2" a="1"/>
  <c r="AM1189" i="2" s="1"/>
  <c r="AM1177" i="2" a="1"/>
  <c r="AM1177" i="2" s="1"/>
  <c r="AM1165" i="2" a="1"/>
  <c r="AM1165" i="2" s="1"/>
  <c r="AM1153" i="2" a="1"/>
  <c r="AM1153" i="2" s="1"/>
  <c r="AM1146" i="2" a="1"/>
  <c r="AM1146" i="2" s="1"/>
  <c r="AM1141" i="2" a="1"/>
  <c r="AM1141" i="2" s="1"/>
  <c r="X1127" i="2"/>
  <c r="W1107" i="2"/>
  <c r="X1107" i="2"/>
  <c r="Z1107" i="2"/>
  <c r="AA1107" i="2" s="1" a="1"/>
  <c r="AA1107" i="2" s="1"/>
  <c r="V1078" i="2"/>
  <c r="W1078" i="2"/>
  <c r="Z951" i="2"/>
  <c r="AA951" i="2" s="1" a="1"/>
  <c r="AA951" i="2" s="1"/>
  <c r="X951" i="2"/>
  <c r="AD895" i="2" a="1"/>
  <c r="AD895" i="2" s="1"/>
  <c r="AE895" i="2" a="1"/>
  <c r="AE895" i="2" s="1"/>
  <c r="AW895" i="2" a="1"/>
  <c r="AW895" i="2" s="1"/>
  <c r="W1127" i="2"/>
  <c r="AM1125" i="2" a="1"/>
  <c r="AM1125" i="2" s="1"/>
  <c r="AM1120" i="2" a="1"/>
  <c r="AM1120" i="2" s="1"/>
  <c r="AC1103" i="2"/>
  <c r="AT1103" i="2" a="1"/>
  <c r="AT1103" i="2" s="1"/>
  <c r="I1103" i="2" s="1"/>
  <c r="AD1103" i="2" a="1"/>
  <c r="AD1103" i="2" s="1"/>
  <c r="AE1103" i="2" a="1"/>
  <c r="AE1103" i="2" s="1"/>
  <c r="AW1103" i="2" a="1"/>
  <c r="AW1103" i="2" s="1"/>
  <c r="AM1080" i="2" a="1"/>
  <c r="AM1080" i="2" s="1"/>
  <c r="V1039" i="2"/>
  <c r="W1039" i="2"/>
  <c r="X1039" i="2"/>
  <c r="Z1039" i="2"/>
  <c r="AA1039" i="2" s="1" a="1"/>
  <c r="AA1039" i="2" s="1"/>
  <c r="Z984" i="2"/>
  <c r="AA984" i="2" s="1" a="1"/>
  <c r="AA984" i="2" s="1"/>
  <c r="AL934" i="2"/>
  <c r="AM934" i="2" a="1"/>
  <c r="AM934" i="2" s="1"/>
  <c r="AL900" i="2"/>
  <c r="AM900" i="2" a="1"/>
  <c r="AM900" i="2" s="1"/>
  <c r="AE828" i="2" a="1"/>
  <c r="AE828" i="2" s="1"/>
  <c r="AP828" i="2" a="1"/>
  <c r="AP828" i="2" s="1"/>
  <c r="AX828" i="2" a="1"/>
  <c r="AX828" i="2" s="1"/>
  <c r="AI828" i="2" a="1"/>
  <c r="AI828" i="2" s="1"/>
  <c r="H828" i="2" s="1"/>
  <c r="AC828" i="2"/>
  <c r="AD828" i="2" a="1"/>
  <c r="AD828" i="2" s="1"/>
  <c r="AS828" i="2" a="1"/>
  <c r="AS828" i="2" s="1"/>
  <c r="AH828" i="2" a="1"/>
  <c r="AH828" i="2" s="1"/>
  <c r="AW828" i="2" a="1"/>
  <c r="AW828" i="2" s="1"/>
  <c r="AT828" i="2" a="1"/>
  <c r="AT828" i="2" s="1"/>
  <c r="AM1147" i="2" a="1"/>
  <c r="AM1147" i="2" s="1"/>
  <c r="AM1123" i="2" a="1"/>
  <c r="AM1123" i="2" s="1"/>
  <c r="AV1103" i="2" a="1"/>
  <c r="AV1103" i="2" s="1"/>
  <c r="AN1103" i="2"/>
  <c r="AO1103" i="2" s="1" a="1"/>
  <c r="AO1103" i="2" s="1"/>
  <c r="AC1081" i="2"/>
  <c r="Z1068" i="2"/>
  <c r="AA1068" i="2" s="1" a="1"/>
  <c r="AA1068" i="2" s="1"/>
  <c r="V1049" i="2"/>
  <c r="Z1049" i="2"/>
  <c r="AA1049" i="2" s="1" a="1"/>
  <c r="AA1049" i="2" s="1"/>
  <c r="AM1044" i="2" a="1"/>
  <c r="AM1044" i="2" s="1"/>
  <c r="AV997" i="2" a="1"/>
  <c r="AV997" i="2" s="1"/>
  <c r="AN997" i="2"/>
  <c r="AO997" i="2" s="1" a="1"/>
  <c r="AO997" i="2" s="1"/>
  <c r="X984" i="2"/>
  <c r="AV970" i="2" a="1"/>
  <c r="AV970" i="2" s="1"/>
  <c r="AN970" i="2"/>
  <c r="AO970" i="2" s="1" a="1"/>
  <c r="AO970" i="2" s="1"/>
  <c r="AR970" i="2" a="1"/>
  <c r="AR970" i="2" s="1"/>
  <c r="AM1198" i="2" a="1"/>
  <c r="AM1198" i="2" s="1"/>
  <c r="AM1186" i="2" a="1"/>
  <c r="AM1186" i="2" s="1"/>
  <c r="AM1174" i="2" a="1"/>
  <c r="AM1174" i="2" s="1"/>
  <c r="AM1162" i="2" a="1"/>
  <c r="AM1162" i="2" s="1"/>
  <c r="AM1150" i="2" a="1"/>
  <c r="AM1150" i="2" s="1"/>
  <c r="AM1137" i="2" a="1"/>
  <c r="AM1137" i="2" s="1"/>
  <c r="AM1132" i="2" a="1"/>
  <c r="AM1132" i="2" s="1"/>
  <c r="X1131" i="2"/>
  <c r="AM1095" i="2" a="1"/>
  <c r="AM1095" i="2" s="1"/>
  <c r="W1085" i="2"/>
  <c r="AM1079" i="2" a="1"/>
  <c r="AM1079" i="2" s="1"/>
  <c r="Z1069" i="2"/>
  <c r="AA1069" i="2" s="1" a="1"/>
  <c r="AA1069" i="2" s="1"/>
  <c r="X1068" i="2"/>
  <c r="AL1060" i="2"/>
  <c r="AM1060" i="2" a="1"/>
  <c r="AM1060" i="2" s="1"/>
  <c r="AL1058" i="2"/>
  <c r="AM1058" i="2" s="1" a="1"/>
  <c r="AM1058" i="2" s="1"/>
  <c r="AL1056" i="2"/>
  <c r="AM1056" i="2" a="1"/>
  <c r="AM1056" i="2" s="1"/>
  <c r="V1027" i="2"/>
  <c r="W1027" i="2"/>
  <c r="X1027" i="2"/>
  <c r="Z1027" i="2"/>
  <c r="AA1027" i="2" s="1" a="1"/>
  <c r="AA1027" i="2" s="1"/>
  <c r="W984" i="2"/>
  <c r="Z970" i="2"/>
  <c r="AA970" i="2" s="1" a="1"/>
  <c r="AA970" i="2" s="1"/>
  <c r="X970" i="2"/>
  <c r="Z928" i="2"/>
  <c r="AA928" i="2" s="1" a="1"/>
  <c r="AA928" i="2" s="1"/>
  <c r="V928" i="2"/>
  <c r="W928" i="2"/>
  <c r="X928" i="2"/>
  <c r="AR847" i="2" a="1"/>
  <c r="AR847" i="2" s="1"/>
  <c r="AV847" i="2" a="1"/>
  <c r="AV847" i="2" s="1"/>
  <c r="AN847" i="2"/>
  <c r="AO847" i="2" s="1" a="1"/>
  <c r="AO847" i="2" s="1"/>
  <c r="AL830" i="2"/>
  <c r="AM830" i="2" s="1" a="1"/>
  <c r="AM830" i="2" s="1"/>
  <c r="AC1115" i="2"/>
  <c r="AT1115" i="2" a="1"/>
  <c r="AT1115" i="2" s="1"/>
  <c r="AD1115" i="2" a="1"/>
  <c r="AD1115" i="2" s="1"/>
  <c r="AE1115" i="2" a="1"/>
  <c r="AE1115" i="2" s="1"/>
  <c r="AG1115" i="2" s="1"/>
  <c r="AW1115" i="2" a="1"/>
  <c r="AW1115" i="2" s="1"/>
  <c r="AC1109" i="2"/>
  <c r="AT1109" i="2" a="1"/>
  <c r="AT1109" i="2" s="1"/>
  <c r="AD1109" i="2" a="1"/>
  <c r="AD1109" i="2" s="1"/>
  <c r="AE1109" i="2" a="1"/>
  <c r="AE1109" i="2" s="1"/>
  <c r="AG1109" i="2" s="1"/>
  <c r="V1099" i="2"/>
  <c r="W1099" i="2"/>
  <c r="X1099" i="2"/>
  <c r="Z1099" i="2"/>
  <c r="AA1099" i="2" s="1" a="1"/>
  <c r="AA1099" i="2" s="1"/>
  <c r="V1093" i="2"/>
  <c r="W1093" i="2"/>
  <c r="X1093" i="2"/>
  <c r="Z1093" i="2"/>
  <c r="AA1093" i="2" s="1" a="1"/>
  <c r="AA1093" i="2" s="1"/>
  <c r="AR1091" i="2" a="1"/>
  <c r="AR1091" i="2" s="1"/>
  <c r="AV1091" i="2" a="1"/>
  <c r="AV1091" i="2" s="1"/>
  <c r="AL1082" i="2"/>
  <c r="AM1082" i="2" a="1"/>
  <c r="AM1082" i="2" s="1"/>
  <c r="W1068" i="2"/>
  <c r="AM1014" i="2" a="1"/>
  <c r="AM1014" i="2" s="1"/>
  <c r="AL990" i="2"/>
  <c r="AM990" i="2" s="1" a="1"/>
  <c r="AM990" i="2" s="1"/>
  <c r="AR844" i="2" a="1"/>
  <c r="AR844" i="2" s="1"/>
  <c r="W830" i="2"/>
  <c r="G830" i="2" s="1" a="1"/>
  <c r="G830" i="2" s="1"/>
  <c r="X830" i="2"/>
  <c r="Z830" i="2"/>
  <c r="AA830" i="2" s="1" a="1"/>
  <c r="AA830" i="2" s="1"/>
  <c r="V830" i="2"/>
  <c r="W1131" i="2"/>
  <c r="Z1131" i="2"/>
  <c r="AA1131" i="2" s="1" a="1"/>
  <c r="AA1131" i="2" s="1"/>
  <c r="X1085" i="2"/>
  <c r="Z1085" i="2"/>
  <c r="AA1085" i="2" s="1" a="1"/>
  <c r="AA1085" i="2" s="1"/>
  <c r="AL1077" i="2"/>
  <c r="AM1077" i="2" s="1" a="1"/>
  <c r="AM1077" i="2" s="1"/>
  <c r="V1074" i="2"/>
  <c r="W1074" i="2"/>
  <c r="X1074" i="2"/>
  <c r="Z1074" i="2"/>
  <c r="AA1074" i="2" s="1" a="1"/>
  <c r="AA1074" i="2" s="1"/>
  <c r="AP1073" i="2" a="1"/>
  <c r="AP1073" i="2" s="1"/>
  <c r="AX1073" i="2" a="1"/>
  <c r="AX1073" i="2" s="1"/>
  <c r="AS1073" i="2" a="1"/>
  <c r="AS1073" i="2" s="1"/>
  <c r="AC1073" i="2"/>
  <c r="AW1073" i="2" a="1"/>
  <c r="AW1073" i="2" s="1"/>
  <c r="AD1073" i="2" a="1"/>
  <c r="AD1073" i="2" s="1"/>
  <c r="AE1073" i="2" a="1"/>
  <c r="AE1073" i="2" s="1"/>
  <c r="AH1073" i="2" a="1"/>
  <c r="AH1073" i="2" s="1"/>
  <c r="V1069" i="2"/>
  <c r="W1069" i="2"/>
  <c r="AN1068" i="2"/>
  <c r="AO1068" i="2" s="1" a="1"/>
  <c r="AO1068" i="2" s="1"/>
  <c r="AR1068" i="2" a="1"/>
  <c r="AR1068" i="2" s="1"/>
  <c r="V1065" i="2"/>
  <c r="W1065" i="2"/>
  <c r="G1065" i="2" s="1" a="1"/>
  <c r="G1065" i="2" s="1"/>
  <c r="X1065" i="2"/>
  <c r="Z1065" i="2"/>
  <c r="AA1065" i="2" s="1" a="1"/>
  <c r="AA1065" i="2" s="1"/>
  <c r="AE1064" i="2" a="1"/>
  <c r="AE1064" i="2" s="1"/>
  <c r="AH1064" i="2" a="1"/>
  <c r="AH1064" i="2" s="1"/>
  <c r="V1044" i="2"/>
  <c r="W1044" i="2"/>
  <c r="X1044" i="2"/>
  <c r="Z1044" i="2"/>
  <c r="AA1044" i="2" s="1" a="1"/>
  <c r="AA1044" i="2" s="1"/>
  <c r="V1007" i="2"/>
  <c r="W1007" i="2"/>
  <c r="Z1007" i="2"/>
  <c r="AA1007" i="2" s="1" a="1"/>
  <c r="AA1007" i="2" s="1"/>
  <c r="X1007" i="2"/>
  <c r="AL996" i="2"/>
  <c r="AM996" i="2" a="1"/>
  <c r="AM996" i="2" s="1"/>
  <c r="V945" i="2"/>
  <c r="W945" i="2"/>
  <c r="X945" i="2"/>
  <c r="AN943" i="2"/>
  <c r="AO943" i="2" s="1" a="1"/>
  <c r="AO943" i="2" s="1"/>
  <c r="AR943" i="2" a="1"/>
  <c r="AR943" i="2" s="1"/>
  <c r="AV943" i="2" a="1"/>
  <c r="AV943" i="2" s="1"/>
  <c r="AL909" i="2"/>
  <c r="AM909" i="2" s="1" a="1"/>
  <c r="AM909" i="2" s="1"/>
  <c r="AL907" i="2"/>
  <c r="AM907" i="2" a="1"/>
  <c r="AM907" i="2" s="1"/>
  <c r="W845" i="2"/>
  <c r="Z845" i="2"/>
  <c r="AA845" i="2" s="1" a="1"/>
  <c r="AA845" i="2" s="1"/>
  <c r="V845" i="2"/>
  <c r="X845" i="2"/>
  <c r="AP686" i="2" a="1"/>
  <c r="AP686" i="2" s="1"/>
  <c r="AX686" i="2" a="1"/>
  <c r="AX686" i="2" s="1"/>
  <c r="AC686" i="2"/>
  <c r="AD686" i="2" a="1"/>
  <c r="AD686" i="2" s="1"/>
  <c r="AW686" i="2" a="1"/>
  <c r="AW686" i="2" s="1"/>
  <c r="AE686" i="2" a="1"/>
  <c r="AE686" i="2" s="1"/>
  <c r="AH686" i="2" a="1"/>
  <c r="AH686" i="2" s="1"/>
  <c r="AI686" i="2" a="1"/>
  <c r="AI686" i="2" s="1"/>
  <c r="H686" i="2" s="1"/>
  <c r="AS686" i="2" a="1"/>
  <c r="AS686" i="2" s="1"/>
  <c r="AT686" i="2" a="1"/>
  <c r="AT686" i="2" s="1"/>
  <c r="W1117" i="2"/>
  <c r="X1117" i="2"/>
  <c r="AI1103" i="2" a="1"/>
  <c r="AI1103" i="2" s="1"/>
  <c r="H1103" i="2" s="1"/>
  <c r="V1084" i="2"/>
  <c r="AL1054" i="2"/>
  <c r="AM1054" i="2" a="1"/>
  <c r="AM1054" i="2" s="1"/>
  <c r="AL1002" i="2"/>
  <c r="AM1002" i="2" a="1"/>
  <c r="AM1002" i="2" s="1"/>
  <c r="AR997" i="2" a="1"/>
  <c r="AR997" i="2" s="1"/>
  <c r="AL963" i="2"/>
  <c r="AM963" i="2" s="1" a="1"/>
  <c r="AM963" i="2" s="1"/>
  <c r="X919" i="2"/>
  <c r="Z919" i="2"/>
  <c r="AA919" i="2" s="1" a="1"/>
  <c r="AA919" i="2" s="1"/>
  <c r="V919" i="2"/>
  <c r="W919" i="2"/>
  <c r="V859" i="2"/>
  <c r="Z837" i="2"/>
  <c r="AA837" i="2" s="1" a="1"/>
  <c r="AA837" i="2" s="1"/>
  <c r="V837" i="2"/>
  <c r="W837" i="2"/>
  <c r="X837" i="2"/>
  <c r="V686" i="2"/>
  <c r="Z686" i="2"/>
  <c r="AA686" i="2" s="1" a="1"/>
  <c r="AA686" i="2" s="1"/>
  <c r="V1092" i="2"/>
  <c r="W1092" i="2"/>
  <c r="X1092" i="2"/>
  <c r="Z1092" i="2"/>
  <c r="AA1092" i="2" s="1" a="1"/>
  <c r="AA1092" i="2" s="1"/>
  <c r="AL1081" i="2"/>
  <c r="AM1081" i="2" a="1"/>
  <c r="AM1081" i="2" s="1"/>
  <c r="V1014" i="2"/>
  <c r="W1014" i="2"/>
  <c r="X1014" i="2"/>
  <c r="Z1014" i="2"/>
  <c r="AA1014" i="2" s="1" a="1"/>
  <c r="AA1014" i="2" s="1"/>
  <c r="AS1012" i="2" a="1"/>
  <c r="AS1012" i="2" s="1"/>
  <c r="AE1012" i="2" a="1"/>
  <c r="AE1012" i="2" s="1"/>
  <c r="AG1012" i="2" s="1"/>
  <c r="AW1012" i="2" a="1"/>
  <c r="AW1012" i="2" s="1"/>
  <c r="AD1012" i="2" a="1"/>
  <c r="AD1012" i="2" s="1"/>
  <c r="AT1012" i="2" a="1"/>
  <c r="AT1012" i="2" s="1"/>
  <c r="AH1012" i="2" a="1"/>
  <c r="AH1012" i="2" s="1"/>
  <c r="AX1012" i="2" a="1"/>
  <c r="AX1012" i="2" s="1"/>
  <c r="AI1012" i="2" a="1"/>
  <c r="AI1012" i="2" s="1"/>
  <c r="H1012" i="2" s="1"/>
  <c r="Z973" i="2"/>
  <c r="AA973" i="2" s="1" a="1"/>
  <c r="AA973" i="2" s="1"/>
  <c r="V973" i="2"/>
  <c r="W973" i="2"/>
  <c r="X973" i="2"/>
  <c r="AR922" i="2" a="1"/>
  <c r="AR922" i="2" s="1"/>
  <c r="AV922" i="2" a="1"/>
  <c r="AV922" i="2" s="1"/>
  <c r="AN922" i="2"/>
  <c r="AO922" i="2" s="1" a="1"/>
  <c r="AO922" i="2" s="1"/>
  <c r="AG1083" i="2"/>
  <c r="AP1080" i="2" a="1"/>
  <c r="AP1080" i="2" s="1"/>
  <c r="AX1080" i="2" a="1"/>
  <c r="AX1080" i="2" s="1"/>
  <c r="J1080" i="2" s="1"/>
  <c r="V1041" i="2"/>
  <c r="W1041" i="2"/>
  <c r="X1041" i="2"/>
  <c r="Z1041" i="2"/>
  <c r="AA1041" i="2" s="1" a="1"/>
  <c r="AA1041" i="2" s="1"/>
  <c r="V1037" i="2"/>
  <c r="W1037" i="2"/>
  <c r="V1029" i="2"/>
  <c r="W1029" i="2"/>
  <c r="X1029" i="2"/>
  <c r="Z1029" i="2"/>
  <c r="AA1029" i="2" s="1" a="1"/>
  <c r="AA1029" i="2" s="1"/>
  <c r="V1025" i="2"/>
  <c r="W1025" i="2"/>
  <c r="AV1012" i="2" a="1"/>
  <c r="AV1012" i="2" s="1"/>
  <c r="V981" i="2"/>
  <c r="W981" i="2"/>
  <c r="G981" i="2" s="1" a="1"/>
  <c r="G981" i="2" s="1"/>
  <c r="X981" i="2"/>
  <c r="AD969" i="2" a="1"/>
  <c r="AD969" i="2" s="1"/>
  <c r="AL967" i="2"/>
  <c r="AM967" i="2" a="1"/>
  <c r="AM967" i="2" s="1"/>
  <c r="AM947" i="2" a="1"/>
  <c r="AM947" i="2" s="1"/>
  <c r="AL915" i="2"/>
  <c r="AM915" i="2" a="1"/>
  <c r="AM915" i="2" s="1"/>
  <c r="X907" i="2"/>
  <c r="Z907" i="2"/>
  <c r="AA907" i="2" s="1" a="1"/>
  <c r="AA907" i="2" s="1"/>
  <c r="V907" i="2"/>
  <c r="W907" i="2"/>
  <c r="X901" i="2"/>
  <c r="Z901" i="2"/>
  <c r="AA901" i="2" s="1" a="1"/>
  <c r="AA901" i="2" s="1"/>
  <c r="AL886" i="2"/>
  <c r="AM886" i="2" s="1" a="1"/>
  <c r="AM886" i="2" s="1"/>
  <c r="AL883" i="2"/>
  <c r="AM883" i="2" a="1"/>
  <c r="AM883" i="2" s="1"/>
  <c r="AE858" i="2" a="1"/>
  <c r="AE858" i="2" s="1"/>
  <c r="AG858" i="2" s="1"/>
  <c r="AI858" i="2" a="1"/>
  <c r="AI858" i="2" s="1"/>
  <c r="H858" i="2" s="1"/>
  <c r="AS858" i="2" a="1"/>
  <c r="AS858" i="2" s="1"/>
  <c r="AT858" i="2" a="1"/>
  <c r="AT858" i="2" s="1"/>
  <c r="AC858" i="2"/>
  <c r="AD858" i="2" a="1"/>
  <c r="AD858" i="2" s="1"/>
  <c r="AW858" i="2" a="1"/>
  <c r="AW858" i="2" s="1"/>
  <c r="AX858" i="2" a="1"/>
  <c r="AX858" i="2" s="1"/>
  <c r="AH858" i="2" a="1"/>
  <c r="AH858" i="2" s="1"/>
  <c r="AP858" i="2" a="1"/>
  <c r="AP858" i="2" s="1"/>
  <c r="AE855" i="2" a="1"/>
  <c r="AE855" i="2" s="1"/>
  <c r="AC855" i="2"/>
  <c r="AD855" i="2" a="1"/>
  <c r="AD855" i="2" s="1"/>
  <c r="AW855" i="2" a="1"/>
  <c r="AW855" i="2" s="1"/>
  <c r="AX855" i="2" a="1"/>
  <c r="AX855" i="2" s="1"/>
  <c r="AP855" i="2" a="1"/>
  <c r="AP855" i="2" s="1"/>
  <c r="K855" i="2" s="1"/>
  <c r="AH855" i="2" a="1"/>
  <c r="AH855" i="2" s="1"/>
  <c r="AS855" i="2" a="1"/>
  <c r="AS855" i="2" s="1"/>
  <c r="W814" i="2"/>
  <c r="X814" i="2"/>
  <c r="Z814" i="2"/>
  <c r="AA814" i="2" s="1" a="1"/>
  <c r="AA814" i="2" s="1"/>
  <c r="AM740" i="2" a="1"/>
  <c r="AM740" i="2" s="1"/>
  <c r="X1094" i="2"/>
  <c r="AH1080" i="2" a="1"/>
  <c r="AH1080" i="2" s="1"/>
  <c r="AV1033" i="2" a="1"/>
  <c r="AV1033" i="2" s="1"/>
  <c r="AN1033" i="2"/>
  <c r="AO1033" i="2" s="1" a="1"/>
  <c r="AO1033" i="2" s="1"/>
  <c r="AV1021" i="2" a="1"/>
  <c r="AV1021" i="2" s="1"/>
  <c r="AN1021" i="2"/>
  <c r="AO1021" i="2" s="1" a="1"/>
  <c r="AO1021" i="2" s="1"/>
  <c r="V1017" i="2"/>
  <c r="W1017" i="2"/>
  <c r="X1017" i="2"/>
  <c r="Z1017" i="2"/>
  <c r="AA1017" i="2" s="1" a="1"/>
  <c r="AA1017" i="2" s="1"/>
  <c r="V1008" i="2"/>
  <c r="W1008" i="2"/>
  <c r="X1008" i="2"/>
  <c r="Z1008" i="2"/>
  <c r="AA1008" i="2" s="1" a="1"/>
  <c r="AA1008" i="2" s="1"/>
  <c r="AN969" i="2"/>
  <c r="AO969" i="2" s="1" a="1"/>
  <c r="AO969" i="2" s="1"/>
  <c r="AR893" i="2" a="1"/>
  <c r="AR893" i="2" s="1"/>
  <c r="AV893" i="2" a="1"/>
  <c r="AV893" i="2" s="1"/>
  <c r="AR886" i="2" a="1"/>
  <c r="AR886" i="2" s="1"/>
  <c r="AN886" i="2"/>
  <c r="AO886" i="2" s="1" a="1"/>
  <c r="AO886" i="2" s="1"/>
  <c r="W869" i="2"/>
  <c r="Z869" i="2"/>
  <c r="AA869" i="2" s="1" a="1"/>
  <c r="AA869" i="2" s="1"/>
  <c r="V869" i="2"/>
  <c r="AN858" i="2"/>
  <c r="AO858" i="2" s="1" a="1"/>
  <c r="AO858" i="2" s="1"/>
  <c r="AV858" i="2" a="1"/>
  <c r="AV858" i="2" s="1"/>
  <c r="AR858" i="2" a="1"/>
  <c r="AR858" i="2" s="1"/>
  <c r="W1094" i="2"/>
  <c r="AM1088" i="2" a="1"/>
  <c r="AM1088" i="2" s="1"/>
  <c r="AM1087" i="2" a="1"/>
  <c r="AM1087" i="2" s="1"/>
  <c r="AR1073" i="2" a="1"/>
  <c r="AR1073" i="2" s="1"/>
  <c r="AM1071" i="2" a="1"/>
  <c r="AM1071" i="2" s="1"/>
  <c r="X1070" i="2"/>
  <c r="AR1064" i="2" a="1"/>
  <c r="AR1064" i="2" s="1"/>
  <c r="AG1064" i="2"/>
  <c r="AM1062" i="2" a="1"/>
  <c r="AM1062" i="2" s="1"/>
  <c r="AM1055" i="2" a="1"/>
  <c r="AM1055" i="2" s="1"/>
  <c r="W1055" i="2"/>
  <c r="V1013" i="2"/>
  <c r="W1013" i="2"/>
  <c r="AW1006" i="2" a="1"/>
  <c r="AW1006" i="2" s="1"/>
  <c r="V1004" i="2"/>
  <c r="W1004" i="2"/>
  <c r="Z1004" i="2"/>
  <c r="AA1004" i="2" s="1" a="1"/>
  <c r="AA1004" i="2" s="1"/>
  <c r="AS1000" i="2" a="1"/>
  <c r="AS1000" i="2" s="1"/>
  <c r="AD1000" i="2" a="1"/>
  <c r="AD1000" i="2" s="1"/>
  <c r="AE1000" i="2" a="1"/>
  <c r="AE1000" i="2" s="1"/>
  <c r="AG1000" i="2" s="1"/>
  <c r="AW1000" i="2" a="1"/>
  <c r="AW1000" i="2" s="1"/>
  <c r="V998" i="2"/>
  <c r="W998" i="2"/>
  <c r="Z998" i="2"/>
  <c r="AA998" i="2" s="1" a="1"/>
  <c r="AA998" i="2" s="1"/>
  <c r="AS994" i="2" a="1"/>
  <c r="AS994" i="2" s="1"/>
  <c r="AD994" i="2" a="1"/>
  <c r="AD994" i="2" s="1"/>
  <c r="AE994" i="2" a="1"/>
  <c r="AE994" i="2" s="1"/>
  <c r="AW994" i="2" a="1"/>
  <c r="AW994" i="2" s="1"/>
  <c r="V992" i="2"/>
  <c r="W992" i="2"/>
  <c r="Z992" i="2"/>
  <c r="AA992" i="2" s="1" a="1"/>
  <c r="AA992" i="2" s="1"/>
  <c r="Z988" i="2"/>
  <c r="AA988" i="2" s="1" a="1"/>
  <c r="AA988" i="2" s="1"/>
  <c r="X988" i="2"/>
  <c r="AL984" i="2"/>
  <c r="AM984" i="2" s="1" a="1"/>
  <c r="AM984" i="2" s="1"/>
  <c r="AL966" i="2"/>
  <c r="AM966" i="2" s="1" a="1"/>
  <c r="AM966" i="2" s="1"/>
  <c r="V963" i="2"/>
  <c r="W963" i="2"/>
  <c r="G963" i="2" s="1" a="1"/>
  <c r="G963" i="2" s="1"/>
  <c r="X963" i="2"/>
  <c r="AI949" i="2" a="1"/>
  <c r="AI949" i="2" s="1"/>
  <c r="H949" i="2" s="1"/>
  <c r="AC949" i="2"/>
  <c r="AD949" i="2" a="1"/>
  <c r="AD949" i="2" s="1"/>
  <c r="AW949" i="2" a="1"/>
  <c r="AW949" i="2" s="1"/>
  <c r="AE949" i="2" a="1"/>
  <c r="AE949" i="2" s="1"/>
  <c r="AX949" i="2" a="1"/>
  <c r="AX949" i="2" s="1"/>
  <c r="AP949" i="2" a="1"/>
  <c r="AP949" i="2" s="1"/>
  <c r="AM939" i="2" a="1"/>
  <c r="AM939" i="2" s="1"/>
  <c r="AL930" i="2"/>
  <c r="AM930" i="2" s="1" a="1"/>
  <c r="AM930" i="2" s="1"/>
  <c r="AI916" i="2" a="1"/>
  <c r="AI916" i="2" s="1"/>
  <c r="H916" i="2" s="1"/>
  <c r="AC916" i="2"/>
  <c r="AT916" i="2" a="1"/>
  <c r="AT916" i="2" s="1"/>
  <c r="AD916" i="2" a="1"/>
  <c r="AD916" i="2" s="1"/>
  <c r="AE916" i="2" a="1"/>
  <c r="AE916" i="2" s="1"/>
  <c r="AW916" i="2" a="1"/>
  <c r="AW916" i="2" s="1"/>
  <c r="AX916" i="2" a="1"/>
  <c r="AX916" i="2" s="1"/>
  <c r="AH916" i="2" a="1"/>
  <c r="AH916" i="2" s="1"/>
  <c r="X893" i="2"/>
  <c r="Z893" i="2"/>
  <c r="AA893" i="2" s="1" a="1"/>
  <c r="AA893" i="2" s="1"/>
  <c r="X886" i="2"/>
  <c r="Z886" i="2"/>
  <c r="AA886" i="2" s="1" a="1"/>
  <c r="AA886" i="2" s="1"/>
  <c r="W886" i="2"/>
  <c r="X858" i="2"/>
  <c r="Z858" i="2"/>
  <c r="AA858" i="2" s="1" a="1"/>
  <c r="AA858" i="2" s="1"/>
  <c r="AN846" i="2"/>
  <c r="AO846" i="2" s="1" a="1"/>
  <c r="AO846" i="2" s="1"/>
  <c r="AV846" i="2" a="1"/>
  <c r="AV846" i="2" s="1"/>
  <c r="AR846" i="2" a="1"/>
  <c r="AR846" i="2" s="1"/>
  <c r="W833" i="2"/>
  <c r="V833" i="2"/>
  <c r="X833" i="2"/>
  <c r="Z833" i="2"/>
  <c r="AA833" i="2" s="1" a="1"/>
  <c r="AA833" i="2" s="1"/>
  <c r="V811" i="2"/>
  <c r="AV781" i="2" a="1"/>
  <c r="AV781" i="2" s="1"/>
  <c r="AN781" i="2"/>
  <c r="AO781" i="2" s="1" a="1"/>
  <c r="AO781" i="2" s="1"/>
  <c r="AR781" i="2" a="1"/>
  <c r="AR781" i="2" s="1"/>
  <c r="AV735" i="2" a="1"/>
  <c r="AV735" i="2" s="1"/>
  <c r="AN735" i="2"/>
  <c r="AO735" i="2" s="1" a="1"/>
  <c r="AO735" i="2" s="1"/>
  <c r="AR735" i="2" a="1"/>
  <c r="AR735" i="2" s="1"/>
  <c r="AL630" i="2"/>
  <c r="AM630" i="2" s="1" a="1"/>
  <c r="AM630" i="2" s="1"/>
  <c r="W1070" i="2"/>
  <c r="V1053" i="2"/>
  <c r="Z1053" i="2"/>
  <c r="AA1053" i="2" s="1" a="1"/>
  <c r="AA1053" i="2" s="1"/>
  <c r="V1047" i="2"/>
  <c r="W1047" i="2"/>
  <c r="Z1047" i="2"/>
  <c r="AA1047" i="2" s="1" a="1"/>
  <c r="AA1047" i="2" s="1"/>
  <c r="V1038" i="2"/>
  <c r="W1038" i="2"/>
  <c r="X1038" i="2"/>
  <c r="Z1038" i="2"/>
  <c r="AA1038" i="2" s="1" a="1"/>
  <c r="AA1038" i="2" s="1"/>
  <c r="V1034" i="2"/>
  <c r="W1034" i="2"/>
  <c r="V1026" i="2"/>
  <c r="W1026" i="2"/>
  <c r="X1026" i="2"/>
  <c r="Z1026" i="2"/>
  <c r="AA1026" i="2" s="1" a="1"/>
  <c r="AA1026" i="2" s="1"/>
  <c r="V1022" i="2"/>
  <c r="W1022" i="2"/>
  <c r="AS1018" i="2" a="1"/>
  <c r="AS1018" i="2" s="1"/>
  <c r="AE1018" i="2" a="1"/>
  <c r="AE1018" i="2" s="1"/>
  <c r="AW1018" i="2" a="1"/>
  <c r="AW1018" i="2" s="1"/>
  <c r="AS1009" i="2" a="1"/>
  <c r="AS1009" i="2" s="1"/>
  <c r="AE1009" i="2" a="1"/>
  <c r="AE1009" i="2" s="1"/>
  <c r="AG1009" i="2" s="1"/>
  <c r="AW1009" i="2" a="1"/>
  <c r="AW1009" i="2" s="1"/>
  <c r="AV1000" i="2" a="1"/>
  <c r="AV1000" i="2" s="1"/>
  <c r="AN1000" i="2"/>
  <c r="AO1000" i="2" s="1" a="1"/>
  <c r="AO1000" i="2" s="1"/>
  <c r="AV994" i="2" a="1"/>
  <c r="AV994" i="2" s="1"/>
  <c r="AN994" i="2"/>
  <c r="AO994" i="2" s="1" a="1"/>
  <c r="AO994" i="2" s="1"/>
  <c r="W954" i="2"/>
  <c r="X954" i="2"/>
  <c r="Z954" i="2"/>
  <c r="AA954" i="2" s="1" a="1"/>
  <c r="AA954" i="2" s="1"/>
  <c r="AV949" i="2" a="1"/>
  <c r="AV949" i="2" s="1"/>
  <c r="AN949" i="2"/>
  <c r="AO949" i="2" s="1" a="1"/>
  <c r="AO949" i="2" s="1"/>
  <c r="V936" i="2"/>
  <c r="W936" i="2"/>
  <c r="X936" i="2"/>
  <c r="Z936" i="2"/>
  <c r="AA936" i="2" s="1" a="1"/>
  <c r="AA936" i="2" s="1"/>
  <c r="AR916" i="2" a="1"/>
  <c r="AR916" i="2" s="1"/>
  <c r="AV916" i="2" a="1"/>
  <c r="AV916" i="2" s="1"/>
  <c r="AN916" i="2"/>
  <c r="AO916" i="2" s="1" a="1"/>
  <c r="AO916" i="2" s="1"/>
  <c r="K916" i="2" s="1"/>
  <c r="X877" i="2"/>
  <c r="Z877" i="2"/>
  <c r="AA877" i="2" s="1" a="1"/>
  <c r="AA877" i="2" s="1"/>
  <c r="V877" i="2"/>
  <c r="W877" i="2"/>
  <c r="V865" i="2"/>
  <c r="W865" i="2"/>
  <c r="X865" i="2"/>
  <c r="AT855" i="2" a="1"/>
  <c r="AT855" i="2" s="1"/>
  <c r="V850" i="2"/>
  <c r="W850" i="2"/>
  <c r="X850" i="2"/>
  <c r="Z850" i="2"/>
  <c r="AA850" i="2" s="1" a="1"/>
  <c r="AA850" i="2" s="1"/>
  <c r="X846" i="2"/>
  <c r="Z846" i="2"/>
  <c r="AA846" i="2" s="1" a="1"/>
  <c r="AA846" i="2" s="1"/>
  <c r="V809" i="2"/>
  <c r="X809" i="2"/>
  <c r="Z809" i="2"/>
  <c r="AA809" i="2" s="1" a="1"/>
  <c r="AA809" i="2" s="1"/>
  <c r="W809" i="2"/>
  <c r="V737" i="2"/>
  <c r="W737" i="2"/>
  <c r="X737" i="2"/>
  <c r="Z737" i="2"/>
  <c r="AA737" i="2" s="1" a="1"/>
  <c r="AA737" i="2" s="1"/>
  <c r="AE1080" i="2" a="1"/>
  <c r="AE1080" i="2" s="1"/>
  <c r="AG1080" i="2" s="1"/>
  <c r="Z1031" i="2"/>
  <c r="AA1031" i="2" s="1" a="1"/>
  <c r="AA1031" i="2" s="1"/>
  <c r="AI1021" i="2" a="1"/>
  <c r="AI1021" i="2" s="1"/>
  <c r="H1021" i="2" s="1"/>
  <c r="Z1019" i="2"/>
  <c r="AA1019" i="2" s="1" a="1"/>
  <c r="AA1019" i="2" s="1"/>
  <c r="AV1018" i="2" a="1"/>
  <c r="AV1018" i="2" s="1"/>
  <c r="AN1018" i="2"/>
  <c r="AO1018" i="2" s="1" a="1"/>
  <c r="AO1018" i="2" s="1"/>
  <c r="AV1009" i="2" a="1"/>
  <c r="AV1009" i="2" s="1"/>
  <c r="AN1009" i="2"/>
  <c r="AO1009" i="2" s="1" a="1"/>
  <c r="AO1009" i="2" s="1"/>
  <c r="AP1006" i="2" a="1"/>
  <c r="AP1006" i="2" s="1"/>
  <c r="AP1000" i="2" a="1"/>
  <c r="AP1000" i="2" s="1"/>
  <c r="AP994" i="2" a="1"/>
  <c r="AP994" i="2" s="1"/>
  <c r="AP985" i="2" a="1"/>
  <c r="AP985" i="2" s="1"/>
  <c r="AM965" i="2" a="1"/>
  <c r="AM965" i="2" s="1"/>
  <c r="AT949" i="2" a="1"/>
  <c r="AT949" i="2" s="1"/>
  <c r="X948" i="2"/>
  <c r="AM945" i="2" a="1"/>
  <c r="AM945" i="2" s="1"/>
  <c r="AM943" i="2" a="1"/>
  <c r="AM943" i="2" s="1"/>
  <c r="V934" i="2"/>
  <c r="AL922" i="2"/>
  <c r="AM922" i="2" a="1"/>
  <c r="AM922" i="2" s="1"/>
  <c r="X916" i="2"/>
  <c r="Z916" i="2"/>
  <c r="AA916" i="2" s="1" a="1"/>
  <c r="AA916" i="2" s="1"/>
  <c r="AN1081" i="2"/>
  <c r="AO1081" i="2" s="1" a="1"/>
  <c r="AO1081" i="2" s="1"/>
  <c r="AW1080" i="2" a="1"/>
  <c r="AW1080" i="2" s="1"/>
  <c r="AN1080" i="2"/>
  <c r="AO1080" i="2" s="1" a="1"/>
  <c r="AO1080" i="2" s="1"/>
  <c r="AD987" i="2" a="1"/>
  <c r="AD987" i="2" s="1"/>
  <c r="AT987" i="2" a="1"/>
  <c r="AT987" i="2" s="1"/>
  <c r="AC987" i="2"/>
  <c r="AW987" i="2" a="1"/>
  <c r="AW987" i="2" s="1"/>
  <c r="AE987" i="2" a="1"/>
  <c r="AE987" i="2" s="1"/>
  <c r="AG987" i="2" s="1"/>
  <c r="AX987" i="2" a="1"/>
  <c r="AX987" i="2" s="1"/>
  <c r="AP987" i="2" a="1"/>
  <c r="AP987" i="2" s="1"/>
  <c r="AV985" i="2" a="1"/>
  <c r="AV985" i="2" s="1"/>
  <c r="AN985" i="2"/>
  <c r="AO985" i="2" s="1" a="1"/>
  <c r="AO985" i="2" s="1"/>
  <c r="AM981" i="2" a="1"/>
  <c r="AM981" i="2" s="1"/>
  <c r="Z961" i="2"/>
  <c r="AA961" i="2" s="1" a="1"/>
  <c r="AA961" i="2" s="1"/>
  <c r="V961" i="2"/>
  <c r="W961" i="2"/>
  <c r="G961" i="2" s="1" a="1"/>
  <c r="G961" i="2" s="1"/>
  <c r="X961" i="2"/>
  <c r="AR925" i="2" a="1"/>
  <c r="AR925" i="2" s="1"/>
  <c r="AV925" i="2" a="1"/>
  <c r="AV925" i="2" s="1"/>
  <c r="AN925" i="2"/>
  <c r="AO925" i="2" s="1" a="1"/>
  <c r="AO925" i="2" s="1"/>
  <c r="AL892" i="2"/>
  <c r="AM892" i="2" a="1"/>
  <c r="AM892" i="2" s="1"/>
  <c r="AL852" i="2"/>
  <c r="AM852" i="2" a="1"/>
  <c r="AM852" i="2" s="1"/>
  <c r="AE834" i="2" a="1"/>
  <c r="AE834" i="2" s="1"/>
  <c r="AI834" i="2" a="1"/>
  <c r="AI834" i="2" s="1"/>
  <c r="H834" i="2" s="1"/>
  <c r="AW834" i="2" a="1"/>
  <c r="AW834" i="2" s="1"/>
  <c r="AC834" i="2"/>
  <c r="AD834" i="2" a="1"/>
  <c r="AD834" i="2" s="1"/>
  <c r="AX834" i="2" a="1"/>
  <c r="AX834" i="2" s="1"/>
  <c r="AP834" i="2" a="1"/>
  <c r="AP834" i="2" s="1"/>
  <c r="AH834" i="2" a="1"/>
  <c r="AH834" i="2" s="1"/>
  <c r="AS834" i="2" a="1"/>
  <c r="AS834" i="2" s="1"/>
  <c r="AT834" i="2" a="1"/>
  <c r="AT834" i="2" s="1"/>
  <c r="AD1080" i="2" a="1"/>
  <c r="AD1080" i="2" s="1"/>
  <c r="V1050" i="2"/>
  <c r="W1050" i="2"/>
  <c r="Z1050" i="2"/>
  <c r="AA1050" i="2" s="1" a="1"/>
  <c r="AA1050" i="2" s="1"/>
  <c r="V1043" i="2"/>
  <c r="W1043" i="2"/>
  <c r="V1035" i="2"/>
  <c r="W1035" i="2"/>
  <c r="X1035" i="2"/>
  <c r="Z1035" i="2"/>
  <c r="AA1035" i="2" s="1" a="1"/>
  <c r="AA1035" i="2" s="1"/>
  <c r="V1031" i="2"/>
  <c r="W1031" i="2"/>
  <c r="V1023" i="2"/>
  <c r="W1023" i="2"/>
  <c r="X1023" i="2"/>
  <c r="Z1023" i="2"/>
  <c r="AA1023" i="2" s="1" a="1"/>
  <c r="AA1023" i="2" s="1"/>
  <c r="AH1021" i="2" a="1"/>
  <c r="AH1021" i="2" s="1"/>
  <c r="V1019" i="2"/>
  <c r="W1019" i="2"/>
  <c r="V1010" i="2"/>
  <c r="W1010" i="2"/>
  <c r="AW967" i="2" a="1"/>
  <c r="AW967" i="2" s="1"/>
  <c r="AE967" i="2" a="1"/>
  <c r="AE967" i="2" s="1"/>
  <c r="AG967" i="2" s="1"/>
  <c r="AX967" i="2" a="1"/>
  <c r="AX967" i="2" s="1"/>
  <c r="AS949" i="2" a="1"/>
  <c r="AS949" i="2" s="1"/>
  <c r="X922" i="2"/>
  <c r="Z922" i="2"/>
  <c r="AA922" i="2" s="1" a="1"/>
  <c r="AA922" i="2" s="1"/>
  <c r="W922" i="2"/>
  <c r="X904" i="2"/>
  <c r="Z904" i="2"/>
  <c r="AA904" i="2" s="1" a="1"/>
  <c r="AA904" i="2" s="1"/>
  <c r="V904" i="2"/>
  <c r="W904" i="2"/>
  <c r="AL894" i="2"/>
  <c r="AM894" i="2" a="1"/>
  <c r="AM894" i="2" s="1"/>
  <c r="AW878" i="2" a="1"/>
  <c r="AW878" i="2" s="1"/>
  <c r="AP878" i="2" a="1"/>
  <c r="AP878" i="2" s="1"/>
  <c r="AS878" i="2" a="1"/>
  <c r="AS878" i="2" s="1"/>
  <c r="AD878" i="2" a="1"/>
  <c r="AD878" i="2" s="1"/>
  <c r="W847" i="2"/>
  <c r="X847" i="2"/>
  <c r="Z847" i="2"/>
  <c r="AA847" i="2" s="1" a="1"/>
  <c r="AA847" i="2" s="1"/>
  <c r="AC1080" i="2"/>
  <c r="AM1046" i="2" a="1"/>
  <c r="AM1046" i="2" s="1"/>
  <c r="AI1018" i="2" a="1"/>
  <c r="AI1018" i="2" s="1"/>
  <c r="H1018" i="2" s="1"/>
  <c r="AS1015" i="2" a="1"/>
  <c r="AS1015" i="2" s="1"/>
  <c r="AE1015" i="2" a="1"/>
  <c r="AE1015" i="2" s="1"/>
  <c r="AG1015" i="2" s="1"/>
  <c r="AW1015" i="2" a="1"/>
  <c r="AW1015" i="2" s="1"/>
  <c r="AI1009" i="2" a="1"/>
  <c r="AI1009" i="2" s="1"/>
  <c r="H1009" i="2" s="1"/>
  <c r="AI1000" i="2" a="1"/>
  <c r="AI1000" i="2" s="1"/>
  <c r="H1000" i="2" s="1"/>
  <c r="AI994" i="2" a="1"/>
  <c r="AI994" i="2" s="1"/>
  <c r="H994" i="2" s="1"/>
  <c r="AR985" i="2" a="1"/>
  <c r="AR985" i="2" s="1"/>
  <c r="AM983" i="2" a="1"/>
  <c r="AM983" i="2" s="1"/>
  <c r="AV967" i="2" a="1"/>
  <c r="AV967" i="2" s="1"/>
  <c r="AN967" i="2"/>
  <c r="AO967" i="2" s="1" a="1"/>
  <c r="AO967" i="2" s="1"/>
  <c r="AR949" i="2" a="1"/>
  <c r="AR949" i="2" s="1"/>
  <c r="X914" i="2"/>
  <c r="Z914" i="2"/>
  <c r="AA914" i="2" s="1" a="1"/>
  <c r="AA914" i="2" s="1"/>
  <c r="W914" i="2"/>
  <c r="X908" i="2"/>
  <c r="Z908" i="2"/>
  <c r="AA908" i="2" s="1" a="1"/>
  <c r="AA908" i="2" s="1"/>
  <c r="AN893" i="2"/>
  <c r="AO893" i="2" s="1" a="1"/>
  <c r="AO893" i="2" s="1"/>
  <c r="V878" i="2"/>
  <c r="X878" i="2"/>
  <c r="Z878" i="2"/>
  <c r="AA878" i="2" s="1" a="1"/>
  <c r="AA878" i="2" s="1"/>
  <c r="AL873" i="2"/>
  <c r="AM873" i="2" a="1"/>
  <c r="AM873" i="2" s="1"/>
  <c r="AL672" i="2"/>
  <c r="AM672" i="2" a="1"/>
  <c r="AM672" i="2" s="1"/>
  <c r="V665" i="2"/>
  <c r="Z665" i="2"/>
  <c r="AA665" i="2" s="1" a="1"/>
  <c r="AA665" i="2" s="1"/>
  <c r="W665" i="2"/>
  <c r="X665" i="2"/>
  <c r="AM1040" i="2" a="1"/>
  <c r="AM1040" i="2" s="1"/>
  <c r="AM1037" i="2" a="1"/>
  <c r="AM1037" i="2" s="1"/>
  <c r="AM1034" i="2" a="1"/>
  <c r="AM1034" i="2" s="1"/>
  <c r="AG1033" i="2"/>
  <c r="AM1031" i="2" a="1"/>
  <c r="AM1031" i="2" s="1"/>
  <c r="AM1028" i="2" a="1"/>
  <c r="AM1028" i="2" s="1"/>
  <c r="AM1025" i="2" a="1"/>
  <c r="AM1025" i="2" s="1"/>
  <c r="AM1022" i="2" a="1"/>
  <c r="AM1022" i="2" s="1"/>
  <c r="AM1019" i="2" a="1"/>
  <c r="AM1019" i="2" s="1"/>
  <c r="AM1016" i="2" a="1"/>
  <c r="AM1016" i="2" s="1"/>
  <c r="AM1013" i="2" a="1"/>
  <c r="AM1013" i="2" s="1"/>
  <c r="AM1010" i="2" a="1"/>
  <c r="AM1010" i="2" s="1"/>
  <c r="AM1007" i="2" a="1"/>
  <c r="AM1007" i="2" s="1"/>
  <c r="AM1004" i="2" a="1"/>
  <c r="AM1004" i="2" s="1"/>
  <c r="AM1001" i="2" a="1"/>
  <c r="AM1001" i="2" s="1"/>
  <c r="AM998" i="2" a="1"/>
  <c r="AM998" i="2" s="1"/>
  <c r="AM995" i="2" a="1"/>
  <c r="AM995" i="2" s="1"/>
  <c r="AM992" i="2" a="1"/>
  <c r="AM992" i="2" s="1"/>
  <c r="AM989" i="2" a="1"/>
  <c r="AM989" i="2" s="1"/>
  <c r="W982" i="2"/>
  <c r="AM978" i="2" a="1"/>
  <c r="AM978" i="2" s="1"/>
  <c r="AM976" i="2" a="1"/>
  <c r="AM976" i="2" s="1"/>
  <c r="W964" i="2"/>
  <c r="AM960" i="2" a="1"/>
  <c r="AM960" i="2" s="1"/>
  <c r="AM958" i="2" a="1"/>
  <c r="AM958" i="2" s="1"/>
  <c r="AC958" i="2"/>
  <c r="W946" i="2"/>
  <c r="W925" i="2"/>
  <c r="AL924" i="2"/>
  <c r="AM924" i="2" s="1" a="1"/>
  <c r="AM924" i="2" s="1"/>
  <c r="X923" i="2"/>
  <c r="Z923" i="2"/>
  <c r="AA923" i="2" s="1" a="1"/>
  <c r="AA923" i="2" s="1"/>
  <c r="AL901" i="2"/>
  <c r="AM901" i="2" s="1" a="1"/>
  <c r="AM901" i="2" s="1"/>
  <c r="X895" i="2"/>
  <c r="Z895" i="2"/>
  <c r="AA895" i="2" s="1" a="1"/>
  <c r="AA895" i="2" s="1"/>
  <c r="W889" i="2"/>
  <c r="AL888" i="2"/>
  <c r="AM888" i="2" s="1" a="1"/>
  <c r="AM888" i="2" s="1"/>
  <c r="X887" i="2"/>
  <c r="Z887" i="2"/>
  <c r="AA887" i="2" s="1" a="1"/>
  <c r="AA887" i="2" s="1"/>
  <c r="AL876" i="2"/>
  <c r="AM876" i="2" a="1"/>
  <c r="AM876" i="2" s="1"/>
  <c r="AI868" i="2" a="1"/>
  <c r="AI868" i="2" s="1"/>
  <c r="H868" i="2" s="1"/>
  <c r="AN864" i="2"/>
  <c r="AO864" i="2" s="1" a="1"/>
  <c r="AO864" i="2" s="1"/>
  <c r="X857" i="2"/>
  <c r="AM854" i="2" a="1"/>
  <c r="AM854" i="2" s="1"/>
  <c r="V853" i="2"/>
  <c r="W853" i="2"/>
  <c r="X853" i="2"/>
  <c r="AE843" i="2" a="1"/>
  <c r="AE843" i="2" s="1"/>
  <c r="AC843" i="2"/>
  <c r="AD843" i="2" a="1"/>
  <c r="AD843" i="2" s="1"/>
  <c r="AW843" i="2" a="1"/>
  <c r="AW843" i="2" s="1"/>
  <c r="AX843" i="2" a="1"/>
  <c r="AX843" i="2" s="1"/>
  <c r="AP843" i="2" a="1"/>
  <c r="AP843" i="2" s="1"/>
  <c r="AH843" i="2" a="1"/>
  <c r="AH843" i="2" s="1"/>
  <c r="AG834" i="2"/>
  <c r="AM828" i="2" a="1"/>
  <c r="AM828" i="2" s="1"/>
  <c r="AE822" i="2" a="1"/>
  <c r="AE822" i="2" s="1"/>
  <c r="AP822" i="2" a="1"/>
  <c r="AP822" i="2" s="1"/>
  <c r="AX822" i="2" a="1"/>
  <c r="AX822" i="2" s="1"/>
  <c r="AI822" i="2" a="1"/>
  <c r="AI822" i="2" s="1"/>
  <c r="H822" i="2" s="1"/>
  <c r="AD822" i="2" a="1"/>
  <c r="AD822" i="2" s="1"/>
  <c r="AS822" i="2" a="1"/>
  <c r="AS822" i="2" s="1"/>
  <c r="AT822" i="2" a="1"/>
  <c r="AT822" i="2" s="1"/>
  <c r="AH822" i="2" a="1"/>
  <c r="AH822" i="2" s="1"/>
  <c r="AW822" i="2" a="1"/>
  <c r="AW822" i="2" s="1"/>
  <c r="V820" i="2"/>
  <c r="W820" i="2"/>
  <c r="X820" i="2"/>
  <c r="Z820" i="2"/>
  <c r="AA820" i="2" s="1" a="1"/>
  <c r="AA820" i="2" s="1"/>
  <c r="AS787" i="2" a="1"/>
  <c r="AS787" i="2" s="1"/>
  <c r="AT787" i="2" a="1"/>
  <c r="AT787" i="2" s="1"/>
  <c r="AV717" i="2" a="1"/>
  <c r="AV717" i="2" s="1"/>
  <c r="AN717" i="2"/>
  <c r="AO717" i="2" s="1" a="1"/>
  <c r="AO717" i="2" s="1"/>
  <c r="AR717" i="2" a="1"/>
  <c r="AR717" i="2" s="1"/>
  <c r="V982" i="2"/>
  <c r="Z978" i="2"/>
  <c r="AA978" i="2" s="1" a="1"/>
  <c r="AA978" i="2" s="1"/>
  <c r="V964" i="2"/>
  <c r="Z960" i="2"/>
  <c r="AA960" i="2" s="1" a="1"/>
  <c r="AA960" i="2" s="1"/>
  <c r="V946" i="2"/>
  <c r="AM940" i="2" a="1"/>
  <c r="AM940" i="2" s="1"/>
  <c r="AW939" i="2" a="1"/>
  <c r="AW939" i="2" s="1"/>
  <c r="AL916" i="2"/>
  <c r="AM916" i="2" a="1"/>
  <c r="AM916" i="2" s="1"/>
  <c r="AW913" i="2" a="1"/>
  <c r="AW913" i="2" s="1"/>
  <c r="AL903" i="2"/>
  <c r="AM903" i="2" s="1" a="1"/>
  <c r="AM903" i="2" s="1"/>
  <c r="X902" i="2"/>
  <c r="Z902" i="2"/>
  <c r="AA902" i="2" s="1" a="1"/>
  <c r="AA902" i="2" s="1"/>
  <c r="V884" i="2"/>
  <c r="X884" i="2"/>
  <c r="Z884" i="2"/>
  <c r="AA884" i="2" s="1" a="1"/>
  <c r="AA884" i="2" s="1"/>
  <c r="V872" i="2"/>
  <c r="W872" i="2"/>
  <c r="X872" i="2"/>
  <c r="Z872" i="2"/>
  <c r="AA872" i="2" s="1" a="1"/>
  <c r="AA872" i="2" s="1"/>
  <c r="AS843" i="2" a="1"/>
  <c r="AS843" i="2" s="1"/>
  <c r="AM842" i="2" a="1"/>
  <c r="AM842" i="2" s="1"/>
  <c r="V841" i="2"/>
  <c r="W841" i="2"/>
  <c r="X841" i="2"/>
  <c r="AC840" i="2"/>
  <c r="AD840" i="2" a="1"/>
  <c r="AD840" i="2" s="1"/>
  <c r="AX840" i="2" a="1"/>
  <c r="AX840" i="2" s="1"/>
  <c r="AP840" i="2" a="1"/>
  <c r="AP840" i="2" s="1"/>
  <c r="AH840" i="2" a="1"/>
  <c r="AH840" i="2" s="1"/>
  <c r="AV787" i="2" a="1"/>
  <c r="AV787" i="2" s="1"/>
  <c r="AN787" i="2"/>
  <c r="AO787" i="2" s="1" a="1"/>
  <c r="AO787" i="2" s="1"/>
  <c r="AR787" i="2" a="1"/>
  <c r="AR787" i="2" s="1"/>
  <c r="AL773" i="2"/>
  <c r="AM773" i="2" a="1"/>
  <c r="AM773" i="2" s="1"/>
  <c r="V680" i="2"/>
  <c r="X680" i="2"/>
  <c r="Z680" i="2"/>
  <c r="AA680" i="2" s="1" a="1"/>
  <c r="AA680" i="2" s="1"/>
  <c r="W680" i="2"/>
  <c r="X978" i="2"/>
  <c r="AT976" i="2" a="1"/>
  <c r="AT976" i="2" s="1"/>
  <c r="AM975" i="2" a="1"/>
  <c r="AM975" i="2" s="1"/>
  <c r="AM973" i="2" a="1"/>
  <c r="AM973" i="2" s="1"/>
  <c r="X960" i="2"/>
  <c r="AT958" i="2" a="1"/>
  <c r="AT958" i="2" s="1"/>
  <c r="AM957" i="2" a="1"/>
  <c r="AM957" i="2" s="1"/>
  <c r="AM955" i="2" a="1"/>
  <c r="AM955" i="2" s="1"/>
  <c r="X940" i="2"/>
  <c r="X925" i="2"/>
  <c r="Z925" i="2"/>
  <c r="AA925" i="2" s="1" a="1"/>
  <c r="AA925" i="2" s="1"/>
  <c r="AL918" i="2"/>
  <c r="AM918" i="2" s="1" a="1"/>
  <c r="AM918" i="2" s="1"/>
  <c r="W911" i="2"/>
  <c r="AL895" i="2"/>
  <c r="AM895" i="2" s="1" a="1"/>
  <c r="AM895" i="2" s="1"/>
  <c r="X889" i="2"/>
  <c r="Z889" i="2"/>
  <c r="AA889" i="2" s="1" a="1"/>
  <c r="AA889" i="2" s="1"/>
  <c r="AL879" i="2"/>
  <c r="AM879" i="2" a="1"/>
  <c r="AM879" i="2" s="1"/>
  <c r="AH868" i="2" a="1"/>
  <c r="AH868" i="2" s="1"/>
  <c r="W857" i="2"/>
  <c r="Z857" i="2"/>
  <c r="AA857" i="2" s="1" a="1"/>
  <c r="AA857" i="2" s="1"/>
  <c r="AM813" i="2" a="1"/>
  <c r="AM813" i="2" s="1"/>
  <c r="AL760" i="2"/>
  <c r="AM760" i="2" s="1" a="1"/>
  <c r="AM760" i="2" s="1"/>
  <c r="AM739" i="2" a="1"/>
  <c r="AM739" i="2" s="1"/>
  <c r="AL704" i="2"/>
  <c r="AM704" i="2" a="1"/>
  <c r="AM704" i="2" s="1"/>
  <c r="W978" i="2"/>
  <c r="X976" i="2"/>
  <c r="AM971" i="2" a="1"/>
  <c r="AM971" i="2" s="1"/>
  <c r="W960" i="2"/>
  <c r="X958" i="2"/>
  <c r="AM953" i="2" a="1"/>
  <c r="AM953" i="2" s="1"/>
  <c r="AM941" i="2" a="1"/>
  <c r="AM941" i="2" s="1"/>
  <c r="W940" i="2"/>
  <c r="AM933" i="2" a="1"/>
  <c r="AM933" i="2" s="1"/>
  <c r="W926" i="2"/>
  <c r="AL910" i="2"/>
  <c r="AM910" i="2" s="1" a="1"/>
  <c r="AM910" i="2" s="1"/>
  <c r="W898" i="2"/>
  <c r="AL897" i="2"/>
  <c r="AM897" i="2" s="1" a="1"/>
  <c r="AM897" i="2" s="1"/>
  <c r="X896" i="2"/>
  <c r="Z896" i="2"/>
  <c r="AA896" i="2" s="1" a="1"/>
  <c r="AA896" i="2" s="1"/>
  <c r="W890" i="2"/>
  <c r="W880" i="2"/>
  <c r="AL867" i="2"/>
  <c r="AM867" i="2" a="1"/>
  <c r="AM867" i="2" s="1"/>
  <c r="X828" i="2"/>
  <c r="AL805" i="2"/>
  <c r="AM805" i="2" a="1"/>
  <c r="AM805" i="2" s="1"/>
  <c r="AL767" i="2"/>
  <c r="AM767" i="2" a="1"/>
  <c r="AM767" i="2" s="1"/>
  <c r="V764" i="2"/>
  <c r="Z764" i="2"/>
  <c r="AA764" i="2" s="1" a="1"/>
  <c r="AA764" i="2" s="1"/>
  <c r="AT749" i="2" a="1"/>
  <c r="AT749" i="2" s="1"/>
  <c r="AH749" i="2" a="1"/>
  <c r="AH749" i="2" s="1"/>
  <c r="V743" i="2"/>
  <c r="X743" i="2"/>
  <c r="Z743" i="2"/>
  <c r="AA743" i="2" s="1" a="1"/>
  <c r="AA743" i="2" s="1"/>
  <c r="V719" i="2"/>
  <c r="W719" i="2"/>
  <c r="X719" i="2"/>
  <c r="Z719" i="2"/>
  <c r="AA719" i="2" s="1" a="1"/>
  <c r="AA719" i="2" s="1"/>
  <c r="W696" i="2"/>
  <c r="Z696" i="2"/>
  <c r="AA696" i="2" s="1" a="1"/>
  <c r="AA696" i="2" s="1"/>
  <c r="V696" i="2"/>
  <c r="X696" i="2"/>
  <c r="AM972" i="2" a="1"/>
  <c r="AM972" i="2" s="1"/>
  <c r="AM954" i="2" a="1"/>
  <c r="AM954" i="2" s="1"/>
  <c r="V940" i="2"/>
  <c r="AM936" i="2" a="1"/>
  <c r="AM936" i="2" s="1"/>
  <c r="AD931" i="2" a="1"/>
  <c r="AD931" i="2" s="1"/>
  <c r="AL928" i="2"/>
  <c r="AM928" i="2" s="1" a="1"/>
  <c r="AM928" i="2" s="1"/>
  <c r="AM927" i="2" a="1"/>
  <c r="AM927" i="2" s="1"/>
  <c r="AL925" i="2"/>
  <c r="AM925" i="2" s="1" a="1"/>
  <c r="AM925" i="2" s="1"/>
  <c r="AI913" i="2" a="1"/>
  <c r="AI913" i="2" s="1"/>
  <c r="H913" i="2" s="1"/>
  <c r="AC913" i="2"/>
  <c r="AT913" i="2" a="1"/>
  <c r="AT913" i="2" s="1"/>
  <c r="AD913" i="2" a="1"/>
  <c r="AD913" i="2" s="1"/>
  <c r="AE913" i="2" a="1"/>
  <c r="AE913" i="2" s="1"/>
  <c r="AL912" i="2"/>
  <c r="AM912" i="2" a="1"/>
  <c r="AM912" i="2" s="1"/>
  <c r="AI905" i="2" a="1"/>
  <c r="AI905" i="2" s="1"/>
  <c r="H905" i="2" s="1"/>
  <c r="AL889" i="2"/>
  <c r="AM889" i="2" a="1"/>
  <c r="AM889" i="2" s="1"/>
  <c r="AL882" i="2"/>
  <c r="AM882" i="2" a="1"/>
  <c r="AM882" i="2" s="1"/>
  <c r="AL855" i="2"/>
  <c r="AM855" i="2" s="1" a="1"/>
  <c r="AM855" i="2" s="1"/>
  <c r="AL834" i="2"/>
  <c r="AM834" i="2" a="1"/>
  <c r="AM834" i="2" s="1"/>
  <c r="AV760" i="2" a="1"/>
  <c r="AV760" i="2" s="1"/>
  <c r="AN760" i="2"/>
  <c r="AO760" i="2" s="1" a="1"/>
  <c r="AO760" i="2" s="1"/>
  <c r="AR760" i="2" a="1"/>
  <c r="AR760" i="2" s="1"/>
  <c r="AL931" i="2"/>
  <c r="AM931" i="2" a="1"/>
  <c r="AM931" i="2" s="1"/>
  <c r="X926" i="2"/>
  <c r="Z926" i="2"/>
  <c r="AA926" i="2" s="1" a="1"/>
  <c r="AA926" i="2" s="1"/>
  <c r="AL904" i="2"/>
  <c r="AM904" i="2" a="1"/>
  <c r="AM904" i="2" s="1"/>
  <c r="X898" i="2"/>
  <c r="Z898" i="2"/>
  <c r="AA898" i="2" s="1" a="1"/>
  <c r="AA898" i="2" s="1"/>
  <c r="AL891" i="2"/>
  <c r="AM891" i="2" s="1" a="1"/>
  <c r="AM891" i="2" s="1"/>
  <c r="X890" i="2"/>
  <c r="Z890" i="2"/>
  <c r="AA890" i="2" s="1" a="1"/>
  <c r="AA890" i="2" s="1"/>
  <c r="X880" i="2"/>
  <c r="Z880" i="2"/>
  <c r="AA880" i="2" s="1" a="1"/>
  <c r="AA880" i="2" s="1"/>
  <c r="AL874" i="2"/>
  <c r="AM874" i="2" s="1" a="1"/>
  <c r="AM874" i="2" s="1"/>
  <c r="AT868" i="2" a="1"/>
  <c r="AT868" i="2" s="1"/>
  <c r="I868" i="2" s="1"/>
  <c r="AC868" i="2"/>
  <c r="AD868" i="2" a="1"/>
  <c r="AD868" i="2" s="1"/>
  <c r="AE868" i="2" a="1"/>
  <c r="AE868" i="2" s="1"/>
  <c r="AG868" i="2" s="1"/>
  <c r="AW868" i="2" a="1"/>
  <c r="AW868" i="2" s="1"/>
  <c r="AX868" i="2" a="1"/>
  <c r="AX868" i="2" s="1"/>
  <c r="AP868" i="2" a="1"/>
  <c r="AP868" i="2" s="1"/>
  <c r="AL843" i="2"/>
  <c r="AM843" i="2" a="1"/>
  <c r="AM843" i="2" s="1"/>
  <c r="V828" i="2"/>
  <c r="Z828" i="2"/>
  <c r="AA828" i="2" s="1" a="1"/>
  <c r="AA828" i="2" s="1"/>
  <c r="AM814" i="2" a="1"/>
  <c r="AM814" i="2" s="1"/>
  <c r="Z799" i="2"/>
  <c r="AA799" i="2" s="1" a="1"/>
  <c r="AA799" i="2" s="1"/>
  <c r="V799" i="2"/>
  <c r="W799" i="2"/>
  <c r="X799" i="2"/>
  <c r="AS793" i="2" a="1"/>
  <c r="AS793" i="2" s="1"/>
  <c r="AD793" i="2" a="1"/>
  <c r="AD793" i="2" s="1"/>
  <c r="AX793" i="2" a="1"/>
  <c r="AX793" i="2" s="1"/>
  <c r="AC793" i="2"/>
  <c r="AE793" i="2" a="1"/>
  <c r="AE793" i="2" s="1"/>
  <c r="AP793" i="2" a="1"/>
  <c r="AP793" i="2" s="1"/>
  <c r="AH793" i="2" a="1"/>
  <c r="AH793" i="2" s="1"/>
  <c r="AI793" i="2" a="1"/>
  <c r="AI793" i="2" s="1"/>
  <c r="H793" i="2" s="1"/>
  <c r="AT793" i="2" a="1"/>
  <c r="AT793" i="2" s="1"/>
  <c r="AR724" i="2" a="1"/>
  <c r="AR724" i="2" s="1"/>
  <c r="AN724" i="2"/>
  <c r="AO724" i="2" s="1" a="1"/>
  <c r="AO724" i="2" s="1"/>
  <c r="AS706" i="2" a="1"/>
  <c r="AS706" i="2" s="1"/>
  <c r="AC706" i="2"/>
  <c r="AD706" i="2" a="1"/>
  <c r="AD706" i="2" s="1"/>
  <c r="AX706" i="2" a="1"/>
  <c r="AX706" i="2" s="1"/>
  <c r="AP706" i="2" a="1"/>
  <c r="AP706" i="2" s="1"/>
  <c r="AH706" i="2" a="1"/>
  <c r="AH706" i="2" s="1"/>
  <c r="AE706" i="2" a="1"/>
  <c r="AE706" i="2" s="1"/>
  <c r="AG706" i="2" s="1"/>
  <c r="AI706" i="2" a="1"/>
  <c r="AI706" i="2" s="1"/>
  <c r="H706" i="2" s="1"/>
  <c r="AT706" i="2" a="1"/>
  <c r="AT706" i="2" s="1"/>
  <c r="AM666" i="2" a="1"/>
  <c r="AM666" i="2" s="1"/>
  <c r="AL666" i="2"/>
  <c r="AM987" i="2" a="1"/>
  <c r="AM987" i="2" s="1"/>
  <c r="AM969" i="2" a="1"/>
  <c r="AM969" i="2" s="1"/>
  <c r="AM951" i="2" a="1"/>
  <c r="AM951" i="2" s="1"/>
  <c r="AM942" i="2" a="1"/>
  <c r="AM942" i="2" s="1"/>
  <c r="AL919" i="2"/>
  <c r="AM919" i="2" s="1" a="1"/>
  <c r="AM919" i="2" s="1"/>
  <c r="X913" i="2"/>
  <c r="Z913" i="2"/>
  <c r="AA913" i="2" s="1" a="1"/>
  <c r="AA913" i="2" s="1"/>
  <c r="AL906" i="2"/>
  <c r="AM906" i="2" a="1"/>
  <c r="AM906" i="2" s="1"/>
  <c r="X905" i="2"/>
  <c r="Z905" i="2"/>
  <c r="AA905" i="2" s="1" a="1"/>
  <c r="AA905" i="2" s="1"/>
  <c r="AL885" i="2"/>
  <c r="AM885" i="2" s="1" a="1"/>
  <c r="AM885" i="2" s="1"/>
  <c r="AV868" i="2" a="1"/>
  <c r="AV868" i="2" s="1"/>
  <c r="AN868" i="2"/>
  <c r="AO868" i="2" s="1" a="1"/>
  <c r="AO868" i="2" s="1"/>
  <c r="AT856" i="2" a="1"/>
  <c r="AT856" i="2" s="1"/>
  <c r="I856" i="2" s="1"/>
  <c r="AC856" i="2"/>
  <c r="AD856" i="2" a="1"/>
  <c r="AD856" i="2" s="1"/>
  <c r="AE856" i="2" a="1"/>
  <c r="AE856" i="2" s="1"/>
  <c r="AG856" i="2" s="1"/>
  <c r="AW856" i="2" a="1"/>
  <c r="AW856" i="2" s="1"/>
  <c r="AX856" i="2" a="1"/>
  <c r="AX856" i="2" s="1"/>
  <c r="AP856" i="2" a="1"/>
  <c r="AP856" i="2" s="1"/>
  <c r="AG828" i="2"/>
  <c r="AP767" i="2" a="1"/>
  <c r="AP767" i="2" s="1"/>
  <c r="AX767" i="2" a="1"/>
  <c r="AX767" i="2" s="1"/>
  <c r="AI767" i="2" a="1"/>
  <c r="AI767" i="2" s="1"/>
  <c r="H767" i="2" s="1"/>
  <c r="AS767" i="2" a="1"/>
  <c r="AS767" i="2" s="1"/>
  <c r="AC767" i="2"/>
  <c r="AT767" i="2" a="1"/>
  <c r="AT767" i="2" s="1"/>
  <c r="AD767" i="2" a="1"/>
  <c r="AD767" i="2" s="1"/>
  <c r="AE767" i="2" a="1"/>
  <c r="AE767" i="2" s="1"/>
  <c r="AH767" i="2" a="1"/>
  <c r="AH767" i="2" s="1"/>
  <c r="AW767" i="2" a="1"/>
  <c r="AW767" i="2" s="1"/>
  <c r="AM763" i="2" a="1"/>
  <c r="AM763" i="2" s="1"/>
  <c r="V716" i="2"/>
  <c r="Z716" i="2"/>
  <c r="AA716" i="2" s="1" a="1"/>
  <c r="AA716" i="2" s="1"/>
  <c r="W716" i="2"/>
  <c r="X716" i="2"/>
  <c r="V664" i="2"/>
  <c r="W664" i="2"/>
  <c r="X664" i="2"/>
  <c r="Z664" i="2"/>
  <c r="AA664" i="2" s="1" a="1"/>
  <c r="AA664" i="2" s="1"/>
  <c r="AC548" i="2"/>
  <c r="AE548" i="2" s="1" a="1"/>
  <c r="AE548" i="2" s="1"/>
  <c r="AF548" i="2" s="1"/>
  <c r="AG548" i="2" s="1"/>
  <c r="AP958" i="2" a="1"/>
  <c r="AP958" i="2" s="1"/>
  <c r="AL921" i="2"/>
  <c r="AM921" i="2" a="1"/>
  <c r="AM921" i="2" s="1"/>
  <c r="X920" i="2"/>
  <c r="Z920" i="2"/>
  <c r="AA920" i="2" s="1" a="1"/>
  <c r="AA920" i="2" s="1"/>
  <c r="AV902" i="2" a="1"/>
  <c r="AV902" i="2" s="1"/>
  <c r="AL898" i="2"/>
  <c r="AM898" i="2" a="1"/>
  <c r="AM898" i="2" s="1"/>
  <c r="AL877" i="2"/>
  <c r="AM877" i="2" a="1"/>
  <c r="AM877" i="2" s="1"/>
  <c r="V862" i="2"/>
  <c r="W862" i="2"/>
  <c r="X862" i="2"/>
  <c r="Z862" i="2"/>
  <c r="AA862" i="2" s="1" a="1"/>
  <c r="AA862" i="2" s="1"/>
  <c r="AV856" i="2" a="1"/>
  <c r="AV856" i="2" s="1"/>
  <c r="AN856" i="2"/>
  <c r="AO856" i="2" s="1" a="1"/>
  <c r="AO856" i="2" s="1"/>
  <c r="AX844" i="2" a="1"/>
  <c r="AX844" i="2" s="1"/>
  <c r="AI843" i="2" a="1"/>
  <c r="AI843" i="2" s="1"/>
  <c r="H843" i="2" s="1"/>
  <c r="V800" i="2"/>
  <c r="Z800" i="2"/>
  <c r="AA800" i="2" s="1" a="1"/>
  <c r="AA800" i="2" s="1"/>
  <c r="X800" i="2"/>
  <c r="W800" i="2"/>
  <c r="AW787" i="2" a="1"/>
  <c r="AW787" i="2" s="1"/>
  <c r="AS781" i="2" a="1"/>
  <c r="AS781" i="2" s="1"/>
  <c r="AD781" i="2" a="1"/>
  <c r="AD781" i="2" s="1"/>
  <c r="AX781" i="2" a="1"/>
  <c r="AX781" i="2" s="1"/>
  <c r="AC781" i="2"/>
  <c r="AE781" i="2" a="1"/>
  <c r="AE781" i="2" s="1"/>
  <c r="AP781" i="2" a="1"/>
  <c r="AP781" i="2" s="1"/>
  <c r="AH781" i="2" a="1"/>
  <c r="AH781" i="2" s="1"/>
  <c r="AI781" i="2" a="1"/>
  <c r="AI781" i="2" s="1"/>
  <c r="H781" i="2" s="1"/>
  <c r="AT781" i="2" a="1"/>
  <c r="AT781" i="2" s="1"/>
  <c r="AM772" i="2" a="1"/>
  <c r="AM772" i="2" s="1"/>
  <c r="AL772" i="2"/>
  <c r="AV769" i="2" a="1"/>
  <c r="AV769" i="2" s="1"/>
  <c r="AN769" i="2"/>
  <c r="AO769" i="2" s="1" a="1"/>
  <c r="AO769" i="2" s="1"/>
  <c r="AR769" i="2" a="1"/>
  <c r="AR769" i="2" s="1"/>
  <c r="V746" i="2"/>
  <c r="W746" i="2"/>
  <c r="X746" i="2"/>
  <c r="Z746" i="2"/>
  <c r="AA746" i="2" s="1" a="1"/>
  <c r="AA746" i="2" s="1"/>
  <c r="Z864" i="2"/>
  <c r="AA864" i="2" s="1" a="1"/>
  <c r="AA864" i="2" s="1"/>
  <c r="Z852" i="2"/>
  <c r="AA852" i="2" s="1" a="1"/>
  <c r="AA852" i="2" s="1"/>
  <c r="AT851" i="2" a="1"/>
  <c r="AT851" i="2" s="1"/>
  <c r="AM836" i="2" a="1"/>
  <c r="AM836" i="2" s="1"/>
  <c r="V822" i="2"/>
  <c r="X822" i="2"/>
  <c r="Z822" i="2"/>
  <c r="AA822" i="2" s="1" a="1"/>
  <c r="AA822" i="2" s="1"/>
  <c r="W810" i="2"/>
  <c r="X810" i="2"/>
  <c r="AL802" i="2"/>
  <c r="AM802" i="2" s="1" a="1"/>
  <c r="AM802" i="2" s="1"/>
  <c r="AM800" i="2" a="1"/>
  <c r="AM800" i="2" s="1"/>
  <c r="AL798" i="2"/>
  <c r="AM798" i="2" a="1"/>
  <c r="AM798" i="2" s="1"/>
  <c r="AL796" i="2"/>
  <c r="AM796" i="2" s="1" a="1"/>
  <c r="AM796" i="2" s="1"/>
  <c r="AM794" i="2" a="1"/>
  <c r="AM794" i="2" s="1"/>
  <c r="V767" i="2"/>
  <c r="Z767" i="2"/>
  <c r="AA767" i="2" s="1" a="1"/>
  <c r="AA767" i="2" s="1"/>
  <c r="AM729" i="2" a="1"/>
  <c r="AM729" i="2" s="1"/>
  <c r="AM723" i="2" a="1"/>
  <c r="AM723" i="2" s="1"/>
  <c r="AX710" i="2" a="1"/>
  <c r="AX710" i="2" s="1"/>
  <c r="AT710" i="2" a="1"/>
  <c r="AT710" i="2" s="1"/>
  <c r="AD710" i="2" a="1"/>
  <c r="AD710" i="2" s="1"/>
  <c r="AG650" i="2"/>
  <c r="V636" i="2"/>
  <c r="Z636" i="2"/>
  <c r="AA636" i="2" s="1" a="1"/>
  <c r="AA636" i="2" s="1"/>
  <c r="W636" i="2"/>
  <c r="X636" i="2"/>
  <c r="AL613" i="2"/>
  <c r="AM613" i="2" s="1" a="1"/>
  <c r="AM613" i="2" s="1"/>
  <c r="AL531" i="2"/>
  <c r="AM531" i="2" s="1" a="1"/>
  <c r="AM531" i="2" s="1"/>
  <c r="AX918" i="2" a="1"/>
  <c r="AX918" i="2" s="1"/>
  <c r="AP918" i="2" a="1"/>
  <c r="AP918" i="2" s="1"/>
  <c r="AX915" i="2" a="1"/>
  <c r="AX915" i="2" s="1"/>
  <c r="AP915" i="2" a="1"/>
  <c r="AP915" i="2" s="1"/>
  <c r="AP912" i="2" a="1"/>
  <c r="AP912" i="2" s="1"/>
  <c r="AX900" i="2" a="1"/>
  <c r="AX900" i="2" s="1"/>
  <c r="AP900" i="2" a="1"/>
  <c r="AP900" i="2" s="1"/>
  <c r="AX891" i="2" a="1"/>
  <c r="AX891" i="2" s="1"/>
  <c r="AP891" i="2" a="1"/>
  <c r="AP891" i="2" s="1"/>
  <c r="AX885" i="2" a="1"/>
  <c r="AX885" i="2" s="1"/>
  <c r="AP885" i="2" a="1"/>
  <c r="AP885" i="2" s="1"/>
  <c r="AR866" i="2" a="1"/>
  <c r="AR866" i="2" s="1"/>
  <c r="X864" i="2"/>
  <c r="Z863" i="2"/>
  <c r="AA863" i="2" s="1" a="1"/>
  <c r="AA863" i="2" s="1"/>
  <c r="X852" i="2"/>
  <c r="Z851" i="2"/>
  <c r="AA851" i="2" s="1" a="1"/>
  <c r="AA851" i="2" s="1"/>
  <c r="Z827" i="2"/>
  <c r="AA827" i="2" s="1" a="1"/>
  <c r="AA827" i="2" s="1"/>
  <c r="AG822" i="2"/>
  <c r="AL818" i="2"/>
  <c r="AM818" i="2" a="1"/>
  <c r="AM818" i="2" s="1"/>
  <c r="X817" i="2"/>
  <c r="AG767" i="2"/>
  <c r="V727" i="2"/>
  <c r="AS709" i="2" a="1"/>
  <c r="AS709" i="2" s="1"/>
  <c r="AT709" i="2" a="1"/>
  <c r="AT709" i="2" s="1"/>
  <c r="AW709" i="2" a="1"/>
  <c r="AW709" i="2" s="1"/>
  <c r="AE709" i="2" a="1"/>
  <c r="AE709" i="2" s="1"/>
  <c r="AG709" i="2" s="1"/>
  <c r="AX709" i="2" a="1"/>
  <c r="AX709" i="2" s="1"/>
  <c r="AP709" i="2" a="1"/>
  <c r="AP709" i="2" s="1"/>
  <c r="AH709" i="2" a="1"/>
  <c r="AH709" i="2" s="1"/>
  <c r="AI709" i="2" a="1"/>
  <c r="AI709" i="2" s="1"/>
  <c r="H709" i="2" s="1"/>
  <c r="AS694" i="2" a="1"/>
  <c r="AS694" i="2" s="1"/>
  <c r="AE694" i="2" a="1"/>
  <c r="AE694" i="2" s="1"/>
  <c r="AH694" i="2" a="1"/>
  <c r="AH694" i="2" s="1"/>
  <c r="AW694" i="2" a="1"/>
  <c r="AW694" i="2" s="1"/>
  <c r="AC694" i="2"/>
  <c r="AI694" i="2" a="1"/>
  <c r="AI694" i="2" s="1"/>
  <c r="H694" i="2" s="1"/>
  <c r="AP694" i="2" a="1"/>
  <c r="AP694" i="2" s="1"/>
  <c r="AL687" i="2"/>
  <c r="AM687" i="2" a="1"/>
  <c r="AM687" i="2" s="1"/>
  <c r="AL681" i="2"/>
  <c r="AM681" i="2" a="1"/>
  <c r="AM681" i="2" s="1"/>
  <c r="AC656" i="2"/>
  <c r="W864" i="2"/>
  <c r="X863" i="2"/>
  <c r="W852" i="2"/>
  <c r="X851" i="2"/>
  <c r="X827" i="2"/>
  <c r="V825" i="2"/>
  <c r="X825" i="2"/>
  <c r="Z825" i="2"/>
  <c r="AA825" i="2" s="1" a="1"/>
  <c r="AA825" i="2" s="1"/>
  <c r="Z824" i="2"/>
  <c r="AA824" i="2" s="1" a="1"/>
  <c r="AA824" i="2" s="1"/>
  <c r="W817" i="2"/>
  <c r="V804" i="2"/>
  <c r="X804" i="2"/>
  <c r="Z804" i="2"/>
  <c r="AA804" i="2" s="1" a="1"/>
  <c r="AA804" i="2" s="1"/>
  <c r="V797" i="2"/>
  <c r="Z797" i="2"/>
  <c r="AA797" i="2" s="1" a="1"/>
  <c r="AA797" i="2" s="1"/>
  <c r="AV763" i="2" a="1"/>
  <c r="AV763" i="2" s="1"/>
  <c r="AR763" i="2" a="1"/>
  <c r="AR763" i="2" s="1"/>
  <c r="AM756" i="2" a="1"/>
  <c r="AM756" i="2" s="1"/>
  <c r="V749" i="2"/>
  <c r="X749" i="2"/>
  <c r="AL747" i="2"/>
  <c r="AM747" i="2" s="1" a="1"/>
  <c r="AM747" i="2" s="1"/>
  <c r="X729" i="2"/>
  <c r="Z729" i="2"/>
  <c r="AA729" i="2" s="1" a="1"/>
  <c r="AA729" i="2" s="1"/>
  <c r="W729" i="2"/>
  <c r="AL712" i="2"/>
  <c r="AM712" i="2" s="1" a="1"/>
  <c r="AM712" i="2" s="1"/>
  <c r="V694" i="2"/>
  <c r="X694" i="2"/>
  <c r="Z694" i="2"/>
  <c r="AA694" i="2" s="1" a="1"/>
  <c r="AA694" i="2" s="1"/>
  <c r="W690" i="2"/>
  <c r="V690" i="2"/>
  <c r="X690" i="2"/>
  <c r="Z690" i="2"/>
  <c r="AA690" i="2" s="1" a="1"/>
  <c r="AA690" i="2" s="1"/>
  <c r="V683" i="2"/>
  <c r="W683" i="2"/>
  <c r="X683" i="2"/>
  <c r="Z683" i="2"/>
  <c r="AA683" i="2" s="1" a="1"/>
  <c r="AA683" i="2" s="1"/>
  <c r="W675" i="2"/>
  <c r="X675" i="2"/>
  <c r="Z675" i="2"/>
  <c r="AA675" i="2" s="1" a="1"/>
  <c r="AA675" i="2" s="1"/>
  <c r="V675" i="2"/>
  <c r="V656" i="2"/>
  <c r="X656" i="2"/>
  <c r="Z656" i="2"/>
  <c r="Z653" i="2"/>
  <c r="AA653" i="2" s="1" a="1"/>
  <c r="AA653" i="2" s="1"/>
  <c r="AW927" i="2" a="1"/>
  <c r="AW927" i="2" s="1"/>
  <c r="AW918" i="2" a="1"/>
  <c r="AW918" i="2" s="1"/>
  <c r="AW915" i="2" a="1"/>
  <c r="AW915" i="2" s="1"/>
  <c r="AW900" i="2" a="1"/>
  <c r="AW900" i="2" s="1"/>
  <c r="AW891" i="2" a="1"/>
  <c r="AW891" i="2" s="1"/>
  <c r="AW885" i="2" a="1"/>
  <c r="AW885" i="2" s="1"/>
  <c r="AW882" i="2" a="1"/>
  <c r="AW882" i="2" s="1"/>
  <c r="V863" i="2"/>
  <c r="V851" i="2"/>
  <c r="AM827" i="2" a="1"/>
  <c r="AM827" i="2" s="1"/>
  <c r="V827" i="2"/>
  <c r="X824" i="2"/>
  <c r="AL821" i="2"/>
  <c r="AM821" i="2" s="1" a="1"/>
  <c r="AM821" i="2" s="1"/>
  <c r="V817" i="2"/>
  <c r="AM803" i="2" a="1"/>
  <c r="AM803" i="2" s="1"/>
  <c r="AG797" i="2"/>
  <c r="AS751" i="2" a="1"/>
  <c r="AS751" i="2" s="1"/>
  <c r="AH751" i="2" a="1"/>
  <c r="AH751" i="2" s="1"/>
  <c r="AT751" i="2" a="1"/>
  <c r="AT751" i="2" s="1"/>
  <c r="AC751" i="2"/>
  <c r="AD751" i="2" a="1"/>
  <c r="AD751" i="2" s="1"/>
  <c r="AX751" i="2" a="1"/>
  <c r="AX751" i="2" s="1"/>
  <c r="AI751" i="2" a="1"/>
  <c r="AI751" i="2" s="1"/>
  <c r="H751" i="2" s="1"/>
  <c r="AP751" i="2" a="1"/>
  <c r="AP751" i="2" s="1"/>
  <c r="AL707" i="2"/>
  <c r="AM707" i="2" a="1"/>
  <c r="AM707" i="2" s="1"/>
  <c r="W660" i="2"/>
  <c r="Z660" i="2"/>
  <c r="AA660" i="2" s="1" a="1"/>
  <c r="AA660" i="2" s="1"/>
  <c r="V539" i="2"/>
  <c r="W539" i="2"/>
  <c r="X539" i="2"/>
  <c r="AT816" i="2" a="1"/>
  <c r="AT816" i="2" s="1"/>
  <c r="I816" i="2" s="1"/>
  <c r="AD816" i="2" a="1"/>
  <c r="AD816" i="2" s="1"/>
  <c r="AW816" i="2" a="1"/>
  <c r="AW816" i="2" s="1"/>
  <c r="AX816" i="2" a="1"/>
  <c r="AX816" i="2" s="1"/>
  <c r="AP816" i="2" a="1"/>
  <c r="AP816" i="2" s="1"/>
  <c r="AM793" i="2" a="1"/>
  <c r="AM793" i="2" s="1"/>
  <c r="AM787" i="2" a="1"/>
  <c r="AM787" i="2" s="1"/>
  <c r="AM781" i="2" a="1"/>
  <c r="AM781" i="2" s="1"/>
  <c r="AM775" i="2" a="1"/>
  <c r="AM775" i="2" s="1"/>
  <c r="V761" i="2"/>
  <c r="Z761" i="2"/>
  <c r="AA761" i="2" s="1" a="1"/>
  <c r="AA761" i="2" s="1"/>
  <c r="W761" i="2"/>
  <c r="X761" i="2"/>
  <c r="W760" i="2"/>
  <c r="X760" i="2"/>
  <c r="Z760" i="2"/>
  <c r="AA760" i="2" s="1" a="1"/>
  <c r="AA760" i="2" s="1"/>
  <c r="V741" i="2"/>
  <c r="W741" i="2"/>
  <c r="Z741" i="2"/>
  <c r="AA741" i="2" s="1" a="1"/>
  <c r="AA741" i="2" s="1"/>
  <c r="V700" i="2"/>
  <c r="W700" i="2"/>
  <c r="G700" i="2" s="1" a="1"/>
  <c r="G700" i="2" s="1"/>
  <c r="X700" i="2"/>
  <c r="V653" i="2"/>
  <c r="X653" i="2"/>
  <c r="AC639" i="2"/>
  <c r="AM833" i="2" a="1"/>
  <c r="AM833" i="2" s="1"/>
  <c r="AL824" i="2"/>
  <c r="AM824" i="2" s="1" a="1"/>
  <c r="AM824" i="2" s="1"/>
  <c r="AV816" i="2" a="1"/>
  <c r="AV816" i="2" s="1"/>
  <c r="AN816" i="2"/>
  <c r="AO816" i="2" s="1" a="1"/>
  <c r="AO816" i="2" s="1"/>
  <c r="AL804" i="2"/>
  <c r="AM804" i="2" a="1"/>
  <c r="AM804" i="2" s="1"/>
  <c r="AM801" i="2" a="1"/>
  <c r="AM801" i="2" s="1"/>
  <c r="AM795" i="2" a="1"/>
  <c r="AM795" i="2" s="1"/>
  <c r="AV772" i="2" a="1"/>
  <c r="AV772" i="2" s="1"/>
  <c r="AR772" i="2" a="1"/>
  <c r="AR772" i="2" s="1"/>
  <c r="V758" i="2"/>
  <c r="Z758" i="2"/>
  <c r="AA758" i="2" s="1" a="1"/>
  <c r="AA758" i="2" s="1"/>
  <c r="W758" i="2"/>
  <c r="X711" i="2"/>
  <c r="Z711" i="2"/>
  <c r="AA711" i="2" s="1" a="1"/>
  <c r="AA711" i="2" s="1"/>
  <c r="AM705" i="2" a="1"/>
  <c r="AM705" i="2" s="1"/>
  <c r="Z691" i="2"/>
  <c r="AA691" i="2" s="1" a="1"/>
  <c r="AA691" i="2" s="1"/>
  <c r="X691" i="2"/>
  <c r="AM682" i="2" a="1"/>
  <c r="AM682" i="2" s="1"/>
  <c r="AN673" i="2"/>
  <c r="AO673" i="2" s="1" a="1"/>
  <c r="AO673" i="2" s="1"/>
  <c r="AR673" i="2" a="1"/>
  <c r="AR673" i="2" s="1"/>
  <c r="AV673" i="2" a="1"/>
  <c r="AV673" i="2" s="1"/>
  <c r="AL488" i="2"/>
  <c r="AM488" i="2" s="1" a="1"/>
  <c r="AM488" i="2" s="1"/>
  <c r="AG923" i="2"/>
  <c r="AD921" i="2" a="1"/>
  <c r="AD921" i="2" s="1"/>
  <c r="AD918" i="2" a="1"/>
  <c r="AD918" i="2" s="1"/>
  <c r="AD915" i="2" a="1"/>
  <c r="AD915" i="2" s="1"/>
  <c r="AG902" i="2"/>
  <c r="AD900" i="2" a="1"/>
  <c r="AD900" i="2" s="1"/>
  <c r="AD891" i="2" a="1"/>
  <c r="AD891" i="2" s="1"/>
  <c r="AG884" i="2"/>
  <c r="AD882" i="2" a="1"/>
  <c r="AD882" i="2" s="1"/>
  <c r="AD879" i="2" a="1"/>
  <c r="AD879" i="2" s="1"/>
  <c r="AG878" i="2"/>
  <c r="AX863" i="2" a="1"/>
  <c r="AX863" i="2" s="1"/>
  <c r="AV855" i="2" a="1"/>
  <c r="AV855" i="2" s="1"/>
  <c r="AX851" i="2" a="1"/>
  <c r="AX851" i="2" s="1"/>
  <c r="AT825" i="2" a="1"/>
  <c r="AT825" i="2" s="1"/>
  <c r="AM815" i="2" a="1"/>
  <c r="AM815" i="2" s="1"/>
  <c r="W815" i="2"/>
  <c r="V806" i="2"/>
  <c r="W806" i="2"/>
  <c r="X806" i="2"/>
  <c r="AM799" i="2" a="1"/>
  <c r="AM799" i="2" s="1"/>
  <c r="W772" i="2"/>
  <c r="Z772" i="2"/>
  <c r="AA772" i="2" s="1" a="1"/>
  <c r="AA772" i="2" s="1"/>
  <c r="AN766" i="2"/>
  <c r="AO766" i="2" s="1" a="1"/>
  <c r="AO766" i="2" s="1"/>
  <c r="AS742" i="2" a="1"/>
  <c r="AS742" i="2" s="1"/>
  <c r="AD742" i="2" a="1"/>
  <c r="AD742" i="2" s="1"/>
  <c r="AX742" i="2" a="1"/>
  <c r="AX742" i="2" s="1"/>
  <c r="AP742" i="2" a="1"/>
  <c r="AP742" i="2" s="1"/>
  <c r="K742" i="2" s="1"/>
  <c r="AH742" i="2" a="1"/>
  <c r="AH742" i="2" s="1"/>
  <c r="AC742" i="2"/>
  <c r="AT742" i="2" a="1"/>
  <c r="AT742" i="2" s="1"/>
  <c r="AE742" i="2" a="1"/>
  <c r="AE742" i="2" s="1"/>
  <c r="AW742" i="2" a="1"/>
  <c r="AW742" i="2" s="1"/>
  <c r="AI742" i="2" a="1"/>
  <c r="AI742" i="2" s="1"/>
  <c r="H742" i="2" s="1"/>
  <c r="V734" i="2"/>
  <c r="Z734" i="2"/>
  <c r="AA734" i="2" s="1" a="1"/>
  <c r="AA734" i="2" s="1"/>
  <c r="AL731" i="2"/>
  <c r="AM731" i="2" s="1" a="1"/>
  <c r="AM731" i="2" s="1"/>
  <c r="AS673" i="2" a="1"/>
  <c r="AS673" i="2" s="1"/>
  <c r="AE673" i="2" a="1"/>
  <c r="AE673" i="2" s="1"/>
  <c r="AG673" i="2" s="1"/>
  <c r="AH673" i="2" a="1"/>
  <c r="AH673" i="2" s="1"/>
  <c r="AI673" i="2" a="1"/>
  <c r="AI673" i="2" s="1"/>
  <c r="H673" i="2" s="1"/>
  <c r="AT673" i="2" a="1"/>
  <c r="AT673" i="2" s="1"/>
  <c r="AW673" i="2" a="1"/>
  <c r="AW673" i="2" s="1"/>
  <c r="AD673" i="2" a="1"/>
  <c r="AD673" i="2" s="1"/>
  <c r="AX673" i="2" a="1"/>
  <c r="AX673" i="2" s="1"/>
  <c r="AC495" i="2"/>
  <c r="AT924" i="2" a="1"/>
  <c r="AT924" i="2" s="1"/>
  <c r="AT921" i="2" a="1"/>
  <c r="AT921" i="2" s="1"/>
  <c r="AT918" i="2" a="1"/>
  <c r="AT918" i="2" s="1"/>
  <c r="AT915" i="2" a="1"/>
  <c r="AT915" i="2" s="1"/>
  <c r="AT900" i="2" a="1"/>
  <c r="AT900" i="2" s="1"/>
  <c r="AT891" i="2" a="1"/>
  <c r="AT891" i="2" s="1"/>
  <c r="AM839" i="2" a="1"/>
  <c r="AM839" i="2" s="1"/>
  <c r="AI816" i="2" a="1"/>
  <c r="AI816" i="2" s="1"/>
  <c r="H816" i="2" s="1"/>
  <c r="V807" i="2"/>
  <c r="W807" i="2"/>
  <c r="Z807" i="2"/>
  <c r="AA807" i="2" s="1" a="1"/>
  <c r="AA807" i="2" s="1"/>
  <c r="AM789" i="2" a="1"/>
  <c r="AM789" i="2" s="1"/>
  <c r="V788" i="2"/>
  <c r="Z788" i="2"/>
  <c r="AA788" i="2" s="1" a="1"/>
  <c r="AA788" i="2" s="1"/>
  <c r="W788" i="2"/>
  <c r="X788" i="2"/>
  <c r="AM783" i="2" a="1"/>
  <c r="AM783" i="2" s="1"/>
  <c r="V782" i="2"/>
  <c r="Z782" i="2"/>
  <c r="AA782" i="2" s="1" a="1"/>
  <c r="AA782" i="2" s="1"/>
  <c r="W782" i="2"/>
  <c r="X782" i="2"/>
  <c r="AM777" i="2" a="1"/>
  <c r="AM777" i="2" s="1"/>
  <c r="V776" i="2"/>
  <c r="Z776" i="2"/>
  <c r="AA776" i="2" s="1" a="1"/>
  <c r="AA776" i="2" s="1"/>
  <c r="W776" i="2"/>
  <c r="X776" i="2"/>
  <c r="AM768" i="2" a="1"/>
  <c r="AM768" i="2" s="1"/>
  <c r="AN763" i="2"/>
  <c r="AO763" i="2" s="1" a="1"/>
  <c r="AO763" i="2" s="1"/>
  <c r="AM748" i="2" a="1"/>
  <c r="AM748" i="2" s="1"/>
  <c r="AR742" i="2" a="1"/>
  <c r="AR742" i="2" s="1"/>
  <c r="AV742" i="2" a="1"/>
  <c r="AV742" i="2" s="1"/>
  <c r="AP735" i="2" a="1"/>
  <c r="AP735" i="2" s="1"/>
  <c r="AI735" i="2" a="1"/>
  <c r="AI735" i="2" s="1"/>
  <c r="H735" i="2" s="1"/>
  <c r="AS735" i="2" a="1"/>
  <c r="AS735" i="2" s="1"/>
  <c r="AT735" i="2" a="1"/>
  <c r="AT735" i="2" s="1"/>
  <c r="AH735" i="2" a="1"/>
  <c r="AH735" i="2" s="1"/>
  <c r="AX735" i="2" a="1"/>
  <c r="AX735" i="2" s="1"/>
  <c r="AL720" i="2"/>
  <c r="AM720" i="2" s="1" a="1"/>
  <c r="AM720" i="2" s="1"/>
  <c r="W712" i="2"/>
  <c r="X712" i="2"/>
  <c r="V712" i="2"/>
  <c r="Z712" i="2"/>
  <c r="AA712" i="2" s="1" a="1"/>
  <c r="AA712" i="2" s="1"/>
  <c r="V705" i="2"/>
  <c r="W705" i="2"/>
  <c r="Z705" i="2"/>
  <c r="AA705" i="2" s="1" a="1"/>
  <c r="AA705" i="2" s="1"/>
  <c r="AX694" i="2" a="1"/>
  <c r="AX694" i="2" s="1"/>
  <c r="V688" i="2"/>
  <c r="W688" i="2"/>
  <c r="X688" i="2"/>
  <c r="Z688" i="2"/>
  <c r="AA688" i="2" s="1" a="1"/>
  <c r="AA688" i="2" s="1"/>
  <c r="V649" i="2"/>
  <c r="Z649" i="2"/>
  <c r="X649" i="2"/>
  <c r="AM590" i="2" a="1"/>
  <c r="AM590" i="2" s="1"/>
  <c r="AM792" i="2" a="1"/>
  <c r="AM792" i="2" s="1"/>
  <c r="AM786" i="2" a="1"/>
  <c r="AM786" i="2" s="1"/>
  <c r="AM780" i="2" a="1"/>
  <c r="AM780" i="2" s="1"/>
  <c r="AM774" i="2" a="1"/>
  <c r="AM774" i="2" s="1"/>
  <c r="W766" i="2"/>
  <c r="AM762" i="2" a="1"/>
  <c r="AM762" i="2" s="1"/>
  <c r="X751" i="2"/>
  <c r="AL749" i="2"/>
  <c r="AM749" i="2" a="1"/>
  <c r="AM749" i="2" s="1"/>
  <c r="W745" i="2"/>
  <c r="AM744" i="2" a="1"/>
  <c r="AM744" i="2" s="1"/>
  <c r="AM743" i="2" a="1"/>
  <c r="AM743" i="2" s="1"/>
  <c r="X735" i="2"/>
  <c r="Z735" i="2"/>
  <c r="AA735" i="2" s="1" a="1"/>
  <c r="AA735" i="2" s="1"/>
  <c r="Z725" i="2"/>
  <c r="AA725" i="2" s="1" a="1"/>
  <c r="AA725" i="2" s="1"/>
  <c r="W717" i="2"/>
  <c r="Z714" i="2"/>
  <c r="AA714" i="2" s="1" a="1"/>
  <c r="AA714" i="2" s="1"/>
  <c r="AL713" i="2"/>
  <c r="AM713" i="2" s="1" a="1"/>
  <c r="AM713" i="2" s="1"/>
  <c r="V709" i="2"/>
  <c r="AV706" i="2" a="1"/>
  <c r="AV706" i="2" s="1"/>
  <c r="AR706" i="2" a="1"/>
  <c r="AR706" i="2" s="1"/>
  <c r="Z682" i="2"/>
  <c r="AA682" i="2" s="1" a="1"/>
  <c r="AA682" i="2" s="1"/>
  <c r="AM635" i="2" a="1"/>
  <c r="AM635" i="2" s="1"/>
  <c r="AM770" i="2" a="1"/>
  <c r="AM770" i="2" s="1"/>
  <c r="Z769" i="2"/>
  <c r="AA769" i="2" s="1" a="1"/>
  <c r="AA769" i="2" s="1"/>
  <c r="AM766" i="2" a="1"/>
  <c r="AM766" i="2" s="1"/>
  <c r="AM758" i="2" a="1"/>
  <c r="AM758" i="2" s="1"/>
  <c r="Z757" i="2"/>
  <c r="AA757" i="2" s="1" a="1"/>
  <c r="AA757" i="2" s="1"/>
  <c r="X725" i="2"/>
  <c r="AM724" i="2" a="1"/>
  <c r="AM724" i="2" s="1"/>
  <c r="V722" i="2"/>
  <c r="W722" i="2"/>
  <c r="X722" i="2"/>
  <c r="AM711" i="2" a="1"/>
  <c r="AM711" i="2" s="1"/>
  <c r="AL691" i="2"/>
  <c r="AM691" i="2" a="1"/>
  <c r="AM691" i="2" s="1"/>
  <c r="AC630" i="2"/>
  <c r="AH630" i="2" s="1" a="1"/>
  <c r="AH630" i="2" s="1"/>
  <c r="AL624" i="2"/>
  <c r="AM624" i="2" a="1"/>
  <c r="AM624" i="2" s="1"/>
  <c r="AM574" i="2" a="1"/>
  <c r="AM574" i="2" s="1"/>
  <c r="AM790" i="2" a="1"/>
  <c r="AM790" i="2" s="1"/>
  <c r="AM784" i="2" a="1"/>
  <c r="AM784" i="2" s="1"/>
  <c r="AM778" i="2" a="1"/>
  <c r="AM778" i="2" s="1"/>
  <c r="X769" i="2"/>
  <c r="X757" i="2"/>
  <c r="V751" i="2"/>
  <c r="Z751" i="2"/>
  <c r="AA751" i="2" s="1" a="1"/>
  <c r="AA751" i="2" s="1"/>
  <c r="X717" i="2"/>
  <c r="Z717" i="2"/>
  <c r="AA717" i="2" s="1" a="1"/>
  <c r="AA717" i="2" s="1"/>
  <c r="V714" i="2"/>
  <c r="W714" i="2"/>
  <c r="W685" i="2"/>
  <c r="V682" i="2"/>
  <c r="W682" i="2"/>
  <c r="W678" i="2"/>
  <c r="V678" i="2"/>
  <c r="X678" i="2"/>
  <c r="Z678" i="2"/>
  <c r="AA678" i="2" s="1" a="1"/>
  <c r="AA678" i="2" s="1"/>
  <c r="AM676" i="2" a="1"/>
  <c r="AM676" i="2" s="1"/>
  <c r="V659" i="2"/>
  <c r="W659" i="2"/>
  <c r="X659" i="2"/>
  <c r="Z659" i="2"/>
  <c r="AA659" i="2" s="1" a="1"/>
  <c r="AA659" i="2" s="1"/>
  <c r="AL599" i="2"/>
  <c r="AM599" i="2" a="1"/>
  <c r="AM599" i="2" s="1"/>
  <c r="X582" i="2"/>
  <c r="Z582" i="2"/>
  <c r="AA582" i="2" s="1" a="1"/>
  <c r="AA582" i="2" s="1"/>
  <c r="V582" i="2"/>
  <c r="W582" i="2"/>
  <c r="W769" i="2"/>
  <c r="AM765" i="2" a="1"/>
  <c r="AM765" i="2" s="1"/>
  <c r="W757" i="2"/>
  <c r="AM738" i="2" a="1"/>
  <c r="AM738" i="2" s="1"/>
  <c r="W736" i="2"/>
  <c r="X736" i="2"/>
  <c r="Z736" i="2"/>
  <c r="AA736" i="2" s="1" a="1"/>
  <c r="AA736" i="2" s="1"/>
  <c r="V728" i="2"/>
  <c r="Z728" i="2"/>
  <c r="AA728" i="2" s="1" a="1"/>
  <c r="AA728" i="2" s="1"/>
  <c r="AM722" i="2" a="1"/>
  <c r="AM722" i="2" s="1"/>
  <c r="X710" i="2"/>
  <c r="X707" i="2"/>
  <c r="AM706" i="2" a="1"/>
  <c r="AM706" i="2" s="1"/>
  <c r="V704" i="2"/>
  <c r="W704" i="2"/>
  <c r="X704" i="2"/>
  <c r="AM700" i="2" a="1"/>
  <c r="AM700" i="2" s="1"/>
  <c r="AV699" i="2" a="1"/>
  <c r="AV699" i="2" s="1"/>
  <c r="AR699" i="2" a="1"/>
  <c r="AR699" i="2" s="1"/>
  <c r="AM697" i="2" a="1"/>
  <c r="AM697" i="2" s="1"/>
  <c r="X681" i="2"/>
  <c r="AL669" i="2"/>
  <c r="AM669" i="2" s="1" a="1"/>
  <c r="AM669" i="2" s="1"/>
  <c r="AG633" i="2"/>
  <c r="AL505" i="2"/>
  <c r="AM505" i="2" s="1" a="1"/>
  <c r="AM505" i="2" s="1"/>
  <c r="AM769" i="2" a="1"/>
  <c r="AM769" i="2" s="1"/>
  <c r="AM761" i="2" a="1"/>
  <c r="AM761" i="2" s="1"/>
  <c r="AM757" i="2" a="1"/>
  <c r="AM757" i="2" s="1"/>
  <c r="AV681" i="2" a="1"/>
  <c r="AV681" i="2" s="1"/>
  <c r="AN681" i="2"/>
  <c r="AO681" i="2" s="1" a="1"/>
  <c r="AO681" i="2" s="1"/>
  <c r="AR681" i="2" a="1"/>
  <c r="AR681" i="2" s="1"/>
  <c r="V639" i="2"/>
  <c r="Z639" i="2"/>
  <c r="AA639" i="2" s="1" a="1"/>
  <c r="AA639" i="2" s="1"/>
  <c r="X639" i="2"/>
  <c r="V615" i="2"/>
  <c r="W615" i="2"/>
  <c r="Z615" i="2"/>
  <c r="V593" i="2"/>
  <c r="W593" i="2"/>
  <c r="X593" i="2"/>
  <c r="Z593" i="2"/>
  <c r="AA593" i="2" s="1" a="1"/>
  <c r="AA593" i="2" s="1"/>
  <c r="W754" i="2"/>
  <c r="G754" i="2" s="1" a="1"/>
  <c r="G754" i="2" s="1"/>
  <c r="X754" i="2"/>
  <c r="Z754" i="2"/>
  <c r="AA754" i="2" s="1" a="1"/>
  <c r="AA754" i="2" s="1"/>
  <c r="AM730" i="2" a="1"/>
  <c r="AM730" i="2" s="1"/>
  <c r="AL725" i="2"/>
  <c r="AM725" i="2" a="1"/>
  <c r="AM725" i="2" s="1"/>
  <c r="W718" i="2"/>
  <c r="X718" i="2"/>
  <c r="Z718" i="2"/>
  <c r="AA718" i="2" s="1" a="1"/>
  <c r="AA718" i="2" s="1"/>
  <c r="V710" i="2"/>
  <c r="Z710" i="2"/>
  <c r="AA710" i="2" s="1" a="1"/>
  <c r="AA710" i="2" s="1"/>
  <c r="AP681" i="2" a="1"/>
  <c r="AP681" i="2" s="1"/>
  <c r="AL679" i="2"/>
  <c r="AM679" i="2" a="1"/>
  <c r="AM679" i="2" s="1"/>
  <c r="AG639" i="2"/>
  <c r="AG593" i="2"/>
  <c r="V586" i="2"/>
  <c r="W586" i="2"/>
  <c r="X586" i="2"/>
  <c r="Z586" i="2"/>
  <c r="AA586" i="2" s="1" a="1"/>
  <c r="AA586" i="2" s="1"/>
  <c r="W480" i="2"/>
  <c r="X480" i="2"/>
  <c r="Z480" i="2"/>
  <c r="AA480" i="2" s="1" a="1"/>
  <c r="AA480" i="2" s="1"/>
  <c r="V480" i="2"/>
  <c r="V740" i="2"/>
  <c r="W740" i="2"/>
  <c r="X740" i="2"/>
  <c r="V723" i="2"/>
  <c r="W723" i="2"/>
  <c r="AM702" i="2" a="1"/>
  <c r="AM702" i="2" s="1"/>
  <c r="AN699" i="2"/>
  <c r="AO699" i="2" s="1" a="1"/>
  <c r="AO699" i="2" s="1"/>
  <c r="V677" i="2"/>
  <c r="W677" i="2"/>
  <c r="X677" i="2"/>
  <c r="AG529" i="2"/>
  <c r="AW699" i="2" a="1"/>
  <c r="AW699" i="2" s="1"/>
  <c r="W692" i="2"/>
  <c r="AI687" i="2" a="1"/>
  <c r="AI687" i="2" s="1"/>
  <c r="H687" i="2" s="1"/>
  <c r="V687" i="2"/>
  <c r="AG686" i="2"/>
  <c r="AC668" i="2"/>
  <c r="Z652" i="2"/>
  <c r="AA652" i="2" s="1" a="1"/>
  <c r="AA652" i="2" s="1"/>
  <c r="AM639" i="2" a="1"/>
  <c r="AM639" i="2" s="1"/>
  <c r="AG631" i="2"/>
  <c r="AM614" i="2" a="1"/>
  <c r="AM614" i="2" s="1"/>
  <c r="V589" i="2"/>
  <c r="W589" i="2"/>
  <c r="Z589" i="2"/>
  <c r="AA589" i="2" s="1" a="1"/>
  <c r="AA589" i="2" s="1"/>
  <c r="Z673" i="2"/>
  <c r="AA673" i="2" s="1" a="1"/>
  <c r="AA673" i="2" s="1"/>
  <c r="X652" i="2"/>
  <c r="AL622" i="2"/>
  <c r="AM622" i="2" s="1" a="1"/>
  <c r="AM622" i="2" s="1"/>
  <c r="AI561" i="2" a="1"/>
  <c r="AI561" i="2" s="1"/>
  <c r="X546" i="2"/>
  <c r="Z546" i="2"/>
  <c r="V546" i="2"/>
  <c r="W546" i="2"/>
  <c r="AC420" i="2"/>
  <c r="AH420" i="2" s="1" a="1"/>
  <c r="AH420" i="2" s="1"/>
  <c r="Z699" i="2"/>
  <c r="AA699" i="2" s="1" a="1"/>
  <c r="AA699" i="2" s="1"/>
  <c r="AR692" i="2" a="1"/>
  <c r="AR692" i="2" s="1"/>
  <c r="X673" i="2"/>
  <c r="Z668" i="2"/>
  <c r="AA668" i="2" s="1" a="1"/>
  <c r="AA668" i="2" s="1"/>
  <c r="AM655" i="2" a="1"/>
  <c r="AM655" i="2" s="1"/>
  <c r="AM652" i="2" a="1"/>
  <c r="AM652" i="2" s="1"/>
  <c r="W652" i="2"/>
  <c r="V648" i="2"/>
  <c r="W648" i="2"/>
  <c r="AG640" i="2"/>
  <c r="X638" i="2"/>
  <c r="AV635" i="2" a="1"/>
  <c r="AV635" i="2" s="1"/>
  <c r="AM631" i="2" a="1"/>
  <c r="AM631" i="2" s="1"/>
  <c r="X630" i="2"/>
  <c r="AM610" i="2" a="1"/>
  <c r="AM610" i="2" s="1"/>
  <c r="Z607" i="2"/>
  <c r="AG606" i="2"/>
  <c r="X590" i="2"/>
  <c r="V590" i="2"/>
  <c r="AV561" i="2" a="1"/>
  <c r="AV561" i="2" s="1"/>
  <c r="AN561" i="2"/>
  <c r="AO561" i="2" s="1" a="1"/>
  <c r="AO561" i="2" s="1"/>
  <c r="AR561" i="2" a="1"/>
  <c r="AR561" i="2" s="1"/>
  <c r="V552" i="2"/>
  <c r="X536" i="2"/>
  <c r="Z536" i="2"/>
  <c r="AA536" i="2" s="1" a="1"/>
  <c r="AA536" i="2" s="1"/>
  <c r="V536" i="2"/>
  <c r="W536" i="2"/>
  <c r="Z507" i="2"/>
  <c r="AA507" i="2" s="1" a="1"/>
  <c r="AA507" i="2" s="1"/>
  <c r="X507" i="2"/>
  <c r="V507" i="2"/>
  <c r="W507" i="2"/>
  <c r="X699" i="2"/>
  <c r="X668" i="2"/>
  <c r="W645" i="2"/>
  <c r="X645" i="2"/>
  <c r="AM644" i="2" a="1"/>
  <c r="AM644" i="2" s="1"/>
  <c r="AL637" i="2"/>
  <c r="AM637" i="2" s="1" a="1"/>
  <c r="AM637" i="2" s="1"/>
  <c r="AL605" i="2"/>
  <c r="AM605" i="2" a="1"/>
  <c r="AM605" i="2" s="1"/>
  <c r="W585" i="2"/>
  <c r="X585" i="2"/>
  <c r="V585" i="2"/>
  <c r="Z585" i="2"/>
  <c r="AA585" i="2" s="1" a="1"/>
  <c r="AA585" i="2" s="1"/>
  <c r="AM557" i="2" a="1"/>
  <c r="AM557" i="2" s="1"/>
  <c r="V538" i="2"/>
  <c r="W538" i="2"/>
  <c r="X538" i="2"/>
  <c r="Z538" i="2"/>
  <c r="AP668" i="2" a="1"/>
  <c r="AP668" i="2" s="1"/>
  <c r="AX668" i="2" a="1"/>
  <c r="AX668" i="2" s="1"/>
  <c r="AG647" i="2"/>
  <c r="V630" i="2"/>
  <c r="Z630" i="2"/>
  <c r="AA630" i="2" s="1" a="1"/>
  <c r="AA630" i="2" s="1"/>
  <c r="V624" i="2"/>
  <c r="W624" i="2"/>
  <c r="X624" i="2"/>
  <c r="Z624" i="2"/>
  <c r="AG614" i="2"/>
  <c r="V607" i="2"/>
  <c r="W607" i="2"/>
  <c r="AM580" i="2" a="1"/>
  <c r="AM580" i="2" s="1"/>
  <c r="AM559" i="2" a="1"/>
  <c r="AM559" i="2" s="1"/>
  <c r="AG517" i="2"/>
  <c r="AL647" i="2"/>
  <c r="AM647" i="2" s="1" a="1"/>
  <c r="AM647" i="2" s="1"/>
  <c r="AL646" i="2"/>
  <c r="AM646" i="2" a="1"/>
  <c r="AM646" i="2" s="1"/>
  <c r="AG630" i="2"/>
  <c r="AM626" i="2" a="1"/>
  <c r="AM626" i="2" s="1"/>
  <c r="AL602" i="2"/>
  <c r="AM602" i="2" s="1" a="1"/>
  <c r="AM602" i="2" s="1"/>
  <c r="AG586" i="2"/>
  <c r="W579" i="2"/>
  <c r="X579" i="2"/>
  <c r="Z579" i="2"/>
  <c r="AA579" i="2" s="1" a="1"/>
  <c r="AA579" i="2" s="1"/>
  <c r="X466" i="2"/>
  <c r="Z466" i="2"/>
  <c r="AA466" i="2" s="1" a="1"/>
  <c r="AA466" i="2" s="1"/>
  <c r="V466" i="2"/>
  <c r="W466" i="2"/>
  <c r="AG735" i="2"/>
  <c r="AX687" i="2" a="1"/>
  <c r="AX687" i="2" s="1"/>
  <c r="AD687" i="2" a="1"/>
  <c r="AD687" i="2" s="1"/>
  <c r="AH668" i="2" a="1"/>
  <c r="AH668" i="2" s="1"/>
  <c r="AG668" i="2"/>
  <c r="AN635" i="2"/>
  <c r="AR635" i="2" a="1"/>
  <c r="AR635" i="2" s="1"/>
  <c r="AM628" i="2" a="1"/>
  <c r="AM628" i="2" s="1"/>
  <c r="V622" i="2"/>
  <c r="X622" i="2"/>
  <c r="W622" i="2"/>
  <c r="Z622" i="2"/>
  <c r="AL565" i="2"/>
  <c r="AM565" i="2" s="1" a="1"/>
  <c r="AM565" i="2" s="1"/>
  <c r="AL519" i="2"/>
  <c r="AM519" i="2" s="1" a="1"/>
  <c r="AM519" i="2" s="1"/>
  <c r="W654" i="2"/>
  <c r="X654" i="2"/>
  <c r="W651" i="2"/>
  <c r="X651" i="2"/>
  <c r="AL638" i="2"/>
  <c r="AM638" i="2" s="1" a="1"/>
  <c r="AM638" i="2" s="1"/>
  <c r="X627" i="2"/>
  <c r="V627" i="2"/>
  <c r="W627" i="2"/>
  <c r="G627" i="2" s="1" a="1"/>
  <c r="G627" i="2" s="1"/>
  <c r="Z627" i="2"/>
  <c r="AA627" i="2" s="1" a="1"/>
  <c r="AA627" i="2" s="1"/>
  <c r="X621" i="2"/>
  <c r="V621" i="2"/>
  <c r="Z621" i="2"/>
  <c r="AA621" i="2" s="1" a="1"/>
  <c r="AA621" i="2" s="1"/>
  <c r="AM595" i="2" a="1"/>
  <c r="AM595" i="2" s="1"/>
  <c r="AG582" i="2"/>
  <c r="AL577" i="2"/>
  <c r="AM577" i="2" s="1" a="1"/>
  <c r="AM577" i="2" s="1"/>
  <c r="V559" i="2"/>
  <c r="W559" i="2"/>
  <c r="X559" i="2"/>
  <c r="W525" i="2"/>
  <c r="X525" i="2"/>
  <c r="Z525" i="2"/>
  <c r="V525" i="2"/>
  <c r="AM509" i="2" a="1"/>
  <c r="AM509" i="2" s="1"/>
  <c r="AL509" i="2"/>
  <c r="X611" i="2"/>
  <c r="Z611" i="2"/>
  <c r="AA611" i="2" s="1" a="1"/>
  <c r="AA611" i="2" s="1"/>
  <c r="V604" i="2"/>
  <c r="W604" i="2"/>
  <c r="X604" i="2"/>
  <c r="AL586" i="2"/>
  <c r="AM586" i="2" a="1"/>
  <c r="AM586" i="2" s="1"/>
  <c r="W567" i="2"/>
  <c r="X567" i="2"/>
  <c r="Z567" i="2"/>
  <c r="AL563" i="2"/>
  <c r="AM563" i="2" s="1" a="1"/>
  <c r="AM563" i="2" s="1"/>
  <c r="Z534" i="2"/>
  <c r="AA534" i="2" s="1" a="1"/>
  <c r="AA534" i="2" s="1"/>
  <c r="V534" i="2"/>
  <c r="AG453" i="2"/>
  <c r="V628" i="2"/>
  <c r="X628" i="2"/>
  <c r="AG626" i="2"/>
  <c r="AG616" i="2"/>
  <c r="Z592" i="2"/>
  <c r="AA592" i="2" s="1" a="1"/>
  <c r="AA592" i="2" s="1"/>
  <c r="X578" i="2"/>
  <c r="AG537" i="2"/>
  <c r="AM641" i="2" a="1"/>
  <c r="AM641" i="2" s="1"/>
  <c r="AM632" i="2" a="1"/>
  <c r="AM632" i="2" s="1"/>
  <c r="Z618" i="2"/>
  <c r="AM607" i="2" a="1"/>
  <c r="AM607" i="2" s="1"/>
  <c r="AG581" i="2"/>
  <c r="W578" i="2"/>
  <c r="V574" i="2"/>
  <c r="W574" i="2"/>
  <c r="AG566" i="2"/>
  <c r="AG559" i="2"/>
  <c r="V558" i="2"/>
  <c r="W558" i="2"/>
  <c r="X558" i="2"/>
  <c r="Z558" i="2"/>
  <c r="AA558" i="2" s="1" a="1"/>
  <c r="AA558" i="2" s="1"/>
  <c r="AC526" i="2"/>
  <c r="X479" i="2"/>
  <c r="Z479" i="2"/>
  <c r="AA479" i="2" s="1" a="1"/>
  <c r="AA479" i="2" s="1"/>
  <c r="AM616" i="2" a="1"/>
  <c r="AM616" i="2" s="1"/>
  <c r="V592" i="2"/>
  <c r="W592" i="2"/>
  <c r="AG484" i="2"/>
  <c r="AG463" i="2"/>
  <c r="AM621" i="2" a="1"/>
  <c r="AM621" i="2" s="1"/>
  <c r="AM620" i="2" a="1"/>
  <c r="AM620" i="2" s="1"/>
  <c r="W620" i="2"/>
  <c r="W618" i="2"/>
  <c r="AG617" i="2"/>
  <c r="W608" i="2"/>
  <c r="X608" i="2"/>
  <c r="AL604" i="2"/>
  <c r="AM604" i="2" a="1"/>
  <c r="AM604" i="2" s="1"/>
  <c r="AL575" i="2"/>
  <c r="AM575" i="2" a="1"/>
  <c r="AM575" i="2" s="1"/>
  <c r="V573" i="2"/>
  <c r="W573" i="2"/>
  <c r="Z573" i="2"/>
  <c r="Z572" i="2"/>
  <c r="AA572" i="2" s="1" a="1"/>
  <c r="AA572" i="2" s="1"/>
  <c r="AG554" i="2"/>
  <c r="AV467" i="2" a="1"/>
  <c r="AV467" i="2" s="1"/>
  <c r="AN467" i="2"/>
  <c r="AO467" i="2" s="1" a="1"/>
  <c r="AO467" i="2" s="1"/>
  <c r="AR467" i="2" a="1"/>
  <c r="AR467" i="2" s="1"/>
  <c r="Z441" i="2"/>
  <c r="AA441" i="2" s="1" a="1"/>
  <c r="AA441" i="2" s="1"/>
  <c r="V441" i="2"/>
  <c r="W441" i="2"/>
  <c r="X441" i="2"/>
  <c r="V360" i="2"/>
  <c r="W360" i="2"/>
  <c r="X360" i="2"/>
  <c r="Z360" i="2"/>
  <c r="AA360" i="2" s="1" a="1"/>
  <c r="AA360" i="2" s="1"/>
  <c r="AG625" i="2"/>
  <c r="V620" i="2"/>
  <c r="AL617" i="2"/>
  <c r="AM617" i="2" a="1"/>
  <c r="AM617" i="2" s="1"/>
  <c r="AG613" i="2"/>
  <c r="V598" i="2"/>
  <c r="W598" i="2"/>
  <c r="X598" i="2"/>
  <c r="Z598" i="2"/>
  <c r="AA598" i="2" s="1" a="1"/>
  <c r="AA598" i="2" s="1"/>
  <c r="AG580" i="2"/>
  <c r="V577" i="2"/>
  <c r="W577" i="2"/>
  <c r="X577" i="2"/>
  <c r="Z577" i="2"/>
  <c r="V564" i="2"/>
  <c r="W564" i="2"/>
  <c r="X564" i="2"/>
  <c r="Z564" i="2"/>
  <c r="AA564" i="2" s="1" a="1"/>
  <c r="AA564" i="2" s="1"/>
  <c r="AG550" i="2"/>
  <c r="W513" i="2"/>
  <c r="V548" i="2"/>
  <c r="X548" i="2"/>
  <c r="Z548" i="2"/>
  <c r="AG538" i="2"/>
  <c r="AL492" i="2"/>
  <c r="AM492" i="2" a="1"/>
  <c r="AM492" i="2" s="1"/>
  <c r="AM627" i="2" a="1"/>
  <c r="AM627" i="2" s="1"/>
  <c r="AL618" i="2"/>
  <c r="AM618" i="2" s="1" a="1"/>
  <c r="AM618" i="2" s="1"/>
  <c r="AM578" i="2" a="1"/>
  <c r="AM578" i="2" s="1"/>
  <c r="AS545" i="2" a="1"/>
  <c r="AS545" i="2" s="1"/>
  <c r="AW545" i="2" a="1"/>
  <c r="AW545" i="2" s="1"/>
  <c r="W544" i="2"/>
  <c r="AL515" i="2"/>
  <c r="AM515" i="2" s="1" a="1"/>
  <c r="AM515" i="2" s="1"/>
  <c r="Z513" i="2"/>
  <c r="X513" i="2"/>
  <c r="AG618" i="2"/>
  <c r="W587" i="2"/>
  <c r="AM581" i="2" a="1"/>
  <c r="AM581" i="2" s="1"/>
  <c r="W570" i="2"/>
  <c r="X551" i="2"/>
  <c r="AM547" i="2" a="1"/>
  <c r="AM547" i="2" s="1"/>
  <c r="Z547" i="2"/>
  <c r="AA547" i="2" s="1" a="1"/>
  <c r="AA547" i="2" s="1"/>
  <c r="X526" i="2"/>
  <c r="AL521" i="2"/>
  <c r="AM521" i="2" s="1" a="1"/>
  <c r="AM521" i="2" s="1"/>
  <c r="W492" i="2"/>
  <c r="V485" i="2"/>
  <c r="W485" i="2"/>
  <c r="X485" i="2"/>
  <c r="Z485" i="2"/>
  <c r="AL448" i="2"/>
  <c r="AM448" i="2" s="1" a="1"/>
  <c r="AM448" i="2" s="1"/>
  <c r="W551" i="2"/>
  <c r="V545" i="2"/>
  <c r="X545" i="2"/>
  <c r="AG540" i="2"/>
  <c r="AC519" i="2"/>
  <c r="AM511" i="2" a="1"/>
  <c r="AM511" i="2" s="1"/>
  <c r="AM499" i="2" a="1"/>
  <c r="AM499" i="2" s="1"/>
  <c r="AM495" i="2" a="1"/>
  <c r="AM495" i="2" s="1"/>
  <c r="AL493" i="2"/>
  <c r="AM493" i="2" a="1"/>
  <c r="AM493" i="2" s="1"/>
  <c r="AL481" i="2"/>
  <c r="AM481" i="2" s="1" a="1"/>
  <c r="AM481" i="2" s="1"/>
  <c r="AG480" i="2"/>
  <c r="X469" i="2"/>
  <c r="V469" i="2"/>
  <c r="W469" i="2"/>
  <c r="Z469" i="2"/>
  <c r="AA469" i="2" s="1" a="1"/>
  <c r="AA469" i="2" s="1"/>
  <c r="AM451" i="2" a="1"/>
  <c r="AM451" i="2" s="1"/>
  <c r="V390" i="2"/>
  <c r="W390" i="2"/>
  <c r="X390" i="2"/>
  <c r="Z390" i="2"/>
  <c r="AG360" i="2"/>
  <c r="Z560" i="2"/>
  <c r="V547" i="2"/>
  <c r="W547" i="2"/>
  <c r="AM542" i="2" a="1"/>
  <c r="AM542" i="2" s="1"/>
  <c r="AM527" i="2" a="1"/>
  <c r="AM527" i="2" s="1"/>
  <c r="V526" i="2"/>
  <c r="Z526" i="2"/>
  <c r="AA526" i="2" s="1" a="1"/>
  <c r="AA526" i="2" s="1"/>
  <c r="AM523" i="2" a="1"/>
  <c r="AM523" i="2" s="1"/>
  <c r="AL497" i="2"/>
  <c r="AM497" i="2" s="1" a="1"/>
  <c r="AM497" i="2" s="1"/>
  <c r="Z492" i="2"/>
  <c r="AA492" i="2" s="1" a="1"/>
  <c r="AA492" i="2" s="1"/>
  <c r="X492" i="2"/>
  <c r="Z575" i="2"/>
  <c r="AA575" i="2" s="1" a="1"/>
  <c r="AA575" i="2" s="1"/>
  <c r="X560" i="2"/>
  <c r="V542" i="2"/>
  <c r="X542" i="2"/>
  <c r="Z519" i="2"/>
  <c r="AN519" i="2" s="1"/>
  <c r="X519" i="2"/>
  <c r="AG505" i="2"/>
  <c r="AM507" i="2" a="1"/>
  <c r="AM507" i="2" s="1"/>
  <c r="V556" i="2"/>
  <c r="W556" i="2"/>
  <c r="AG549" i="2"/>
  <c r="V535" i="2"/>
  <c r="Z535" i="2"/>
  <c r="AM517" i="2" a="1"/>
  <c r="AM517" i="2" s="1"/>
  <c r="AG511" i="2"/>
  <c r="AM501" i="2" a="1"/>
  <c r="AM501" i="2" s="1"/>
  <c r="AG499" i="2"/>
  <c r="Z495" i="2"/>
  <c r="AN495" i="2" s="1"/>
  <c r="AO495" i="2" s="1" a="1"/>
  <c r="AO495" i="2" s="1"/>
  <c r="X495" i="2"/>
  <c r="AM458" i="2" a="1"/>
  <c r="AM458" i="2" s="1"/>
  <c r="V610" i="2"/>
  <c r="W610" i="2"/>
  <c r="V571" i="2"/>
  <c r="W571" i="2"/>
  <c r="AG564" i="2"/>
  <c r="Z522" i="2"/>
  <c r="V522" i="2"/>
  <c r="W522" i="2"/>
  <c r="X522" i="2"/>
  <c r="AI423" i="2" a="1"/>
  <c r="AI423" i="2" s="1"/>
  <c r="AS423" i="2" a="1"/>
  <c r="AS423" i="2" s="1"/>
  <c r="AD423" i="2" a="1"/>
  <c r="AD423" i="2" s="1"/>
  <c r="AT423" i="2" a="1"/>
  <c r="AT423" i="2" s="1"/>
  <c r="AH423" i="2" a="1"/>
  <c r="AH423" i="2" s="1"/>
  <c r="AX423" i="2" a="1"/>
  <c r="AX423" i="2" s="1"/>
  <c r="AC423" i="2"/>
  <c r="AE423" i="2" a="1"/>
  <c r="AE423" i="2" s="1"/>
  <c r="AP423" i="2" a="1"/>
  <c r="AP423" i="2" s="1"/>
  <c r="AW423" i="2" a="1"/>
  <c r="AW423" i="2" s="1"/>
  <c r="AM526" i="2" a="1"/>
  <c r="AM526" i="2" s="1"/>
  <c r="AG523" i="2"/>
  <c r="AM513" i="2" a="1"/>
  <c r="AM513" i="2" s="1"/>
  <c r="AM503" i="2" a="1"/>
  <c r="AM503" i="2" s="1"/>
  <c r="AL503" i="2"/>
  <c r="AN483" i="2"/>
  <c r="AO483" i="2" s="1" a="1"/>
  <c r="AO483" i="2" s="1"/>
  <c r="W483" i="2"/>
  <c r="AL479" i="2"/>
  <c r="AM479" i="2" s="1" a="1"/>
  <c r="AM479" i="2" s="1"/>
  <c r="V478" i="2"/>
  <c r="AM474" i="2" a="1"/>
  <c r="AM474" i="2" s="1"/>
  <c r="W467" i="2"/>
  <c r="X467" i="2"/>
  <c r="Z467" i="2"/>
  <c r="AG451" i="2"/>
  <c r="Z423" i="2"/>
  <c r="AA423" i="2" s="1" a="1"/>
  <c r="AA423" i="2" s="1"/>
  <c r="V423" i="2"/>
  <c r="Z420" i="2"/>
  <c r="AA420" i="2" s="1" a="1"/>
  <c r="AA420" i="2" s="1"/>
  <c r="X420" i="2"/>
  <c r="AL416" i="2"/>
  <c r="AM416" i="2" s="1" a="1"/>
  <c r="AM416" i="2" s="1"/>
  <c r="AL407" i="2"/>
  <c r="AM407" i="2" s="1" a="1"/>
  <c r="AM407" i="2" s="1"/>
  <c r="AG519" i="2"/>
  <c r="AM491" i="2" a="1"/>
  <c r="AM491" i="2" s="1"/>
  <c r="Z429" i="2"/>
  <c r="X429" i="2"/>
  <c r="V429" i="2"/>
  <c r="W429" i="2"/>
  <c r="Z367" i="2"/>
  <c r="AA367" i="2" s="1" a="1"/>
  <c r="AA367" i="2" s="1"/>
  <c r="W367" i="2"/>
  <c r="X367" i="2"/>
  <c r="V367" i="2"/>
  <c r="X516" i="2"/>
  <c r="AG515" i="2"/>
  <c r="X510" i="2"/>
  <c r="AG503" i="2"/>
  <c r="AL483" i="2"/>
  <c r="AM483" i="2" a="1"/>
  <c r="AM483" i="2" s="1"/>
  <c r="AL476" i="2"/>
  <c r="AM476" i="2" s="1" a="1"/>
  <c r="AM476" i="2" s="1"/>
  <c r="AL430" i="2"/>
  <c r="AM430" i="2" a="1"/>
  <c r="AM430" i="2" s="1"/>
  <c r="AG429" i="2"/>
  <c r="Z426" i="2"/>
  <c r="V426" i="2"/>
  <c r="W426" i="2"/>
  <c r="AM419" i="2" a="1"/>
  <c r="AM419" i="2" s="1"/>
  <c r="AM381" i="2" a="1"/>
  <c r="AM381" i="2" s="1"/>
  <c r="AM528" i="2" a="1"/>
  <c r="AM528" i="2" s="1"/>
  <c r="AM524" i="2" a="1"/>
  <c r="AM524" i="2" s="1"/>
  <c r="AM518" i="2" a="1"/>
  <c r="AM518" i="2" s="1"/>
  <c r="W516" i="2"/>
  <c r="AM512" i="2" a="1"/>
  <c r="AM512" i="2" s="1"/>
  <c r="W510" i="2"/>
  <c r="AM506" i="2" a="1"/>
  <c r="AM506" i="2" s="1"/>
  <c r="W504" i="2"/>
  <c r="AM500" i="2" a="1"/>
  <c r="AM500" i="2" s="1"/>
  <c r="AM494" i="2" a="1"/>
  <c r="AM494" i="2" s="1"/>
  <c r="AV468" i="2" a="1"/>
  <c r="AV468" i="2" s="1"/>
  <c r="AN468" i="2"/>
  <c r="Z461" i="2"/>
  <c r="X461" i="2"/>
  <c r="AM452" i="2" a="1"/>
  <c r="AM452" i="2" s="1"/>
  <c r="AM438" i="2" a="1"/>
  <c r="AM438" i="2" s="1"/>
  <c r="AM375" i="2" a="1"/>
  <c r="AM375" i="2" s="1"/>
  <c r="AM522" i="2" a="1"/>
  <c r="AM522" i="2" s="1"/>
  <c r="AM516" i="2" a="1"/>
  <c r="AM516" i="2" s="1"/>
  <c r="V516" i="2"/>
  <c r="AM510" i="2" a="1"/>
  <c r="AM510" i="2" s="1"/>
  <c r="V510" i="2"/>
  <c r="AM504" i="2" a="1"/>
  <c r="AM504" i="2" s="1"/>
  <c r="V504" i="2"/>
  <c r="AM498" i="2" a="1"/>
  <c r="AM498" i="2" s="1"/>
  <c r="AM482" i="2" a="1"/>
  <c r="AM482" i="2" s="1"/>
  <c r="W468" i="2"/>
  <c r="X468" i="2"/>
  <c r="AL467" i="2"/>
  <c r="AM467" i="2" s="1" a="1"/>
  <c r="AM467" i="2" s="1"/>
  <c r="AG434" i="2"/>
  <c r="AC414" i="2"/>
  <c r="V366" i="2"/>
  <c r="W366" i="2"/>
  <c r="X366" i="2"/>
  <c r="Z366" i="2"/>
  <c r="AA366" i="2" s="1" a="1"/>
  <c r="AA366" i="2" s="1"/>
  <c r="AG520" i="2"/>
  <c r="AG514" i="2"/>
  <c r="AG508" i="2"/>
  <c r="AG502" i="2"/>
  <c r="AG496" i="2"/>
  <c r="AG490" i="2"/>
  <c r="AL486" i="2"/>
  <c r="AM486" i="2" a="1"/>
  <c r="AM486" i="2" s="1"/>
  <c r="AV483" i="2" a="1"/>
  <c r="AV483" i="2" s="1"/>
  <c r="AG483" i="2"/>
  <c r="AL462" i="2"/>
  <c r="AM462" i="2" a="1"/>
  <c r="AM462" i="2" s="1"/>
  <c r="AM450" i="2" a="1"/>
  <c r="AM450" i="2" s="1"/>
  <c r="AG442" i="2"/>
  <c r="AM433" i="2" a="1"/>
  <c r="AM433" i="2" s="1"/>
  <c r="AM534" i="2" a="1"/>
  <c r="AM534" i="2" s="1"/>
  <c r="AM525" i="2" a="1"/>
  <c r="AM525" i="2" s="1"/>
  <c r="AG522" i="2"/>
  <c r="AG504" i="2"/>
  <c r="AM485" i="2" a="1"/>
  <c r="AM485" i="2" s="1"/>
  <c r="AM443" i="2" a="1"/>
  <c r="AM443" i="2" s="1"/>
  <c r="AL443" i="2"/>
  <c r="AM441" i="2" a="1"/>
  <c r="AM441" i="2" s="1"/>
  <c r="AL441" i="2"/>
  <c r="AG524" i="2"/>
  <c r="AL489" i="2"/>
  <c r="AM489" i="2" a="1"/>
  <c r="AM489" i="2" s="1"/>
  <c r="AG481" i="2"/>
  <c r="Z450" i="2"/>
  <c r="V450" i="2"/>
  <c r="W450" i="2"/>
  <c r="X450" i="2"/>
  <c r="Z462" i="2"/>
  <c r="AM453" i="2" a="1"/>
  <c r="AM453" i="2" s="1"/>
  <c r="AM432" i="2" a="1"/>
  <c r="AM432" i="2" s="1"/>
  <c r="AL432" i="2"/>
  <c r="AG423" i="2"/>
  <c r="AL421" i="2"/>
  <c r="AM421" i="2" a="1"/>
  <c r="AM421" i="2" s="1"/>
  <c r="W405" i="2"/>
  <c r="V405" i="2"/>
  <c r="Z379" i="2"/>
  <c r="W379" i="2"/>
  <c r="X379" i="2"/>
  <c r="AG454" i="2"/>
  <c r="AM437" i="2" a="1"/>
  <c r="AM437" i="2" s="1"/>
  <c r="AM429" i="2" a="1"/>
  <c r="AM429" i="2" s="1"/>
  <c r="Z417" i="2"/>
  <c r="V417" i="2"/>
  <c r="W417" i="2"/>
  <c r="X417" i="2"/>
  <c r="AM414" i="2" a="1"/>
  <c r="AM414" i="2" s="1"/>
  <c r="AL414" i="2"/>
  <c r="AG409" i="2"/>
  <c r="AC408" i="2"/>
  <c r="AG406" i="2"/>
  <c r="AV385" i="2" a="1"/>
  <c r="AV385" i="2" s="1"/>
  <c r="Z346" i="2"/>
  <c r="W346" i="2"/>
  <c r="X346" i="2"/>
  <c r="W327" i="2"/>
  <c r="Z327" i="2"/>
  <c r="V327" i="2"/>
  <c r="X327" i="2"/>
  <c r="AM480" i="2" a="1"/>
  <c r="AM480" i="2" s="1"/>
  <c r="AG474" i="2"/>
  <c r="AM468" i="2" a="1"/>
  <c r="AM468" i="2" s="1"/>
  <c r="AM457" i="2" a="1"/>
  <c r="AM457" i="2" s="1"/>
  <c r="V456" i="2"/>
  <c r="AL455" i="2"/>
  <c r="AM455" i="2" s="1" a="1"/>
  <c r="AM455" i="2" s="1"/>
  <c r="AG436" i="2"/>
  <c r="Z408" i="2"/>
  <c r="V408" i="2"/>
  <c r="AM387" i="2" a="1"/>
  <c r="AM387" i="2" s="1"/>
  <c r="W385" i="2"/>
  <c r="X385" i="2"/>
  <c r="AG458" i="2"/>
  <c r="AM446" i="2" a="1"/>
  <c r="AM446" i="2" s="1"/>
  <c r="AL434" i="2"/>
  <c r="AM434" i="2" s="1" a="1"/>
  <c r="AM434" i="2" s="1"/>
  <c r="AG425" i="2"/>
  <c r="AG416" i="2"/>
  <c r="W407" i="2"/>
  <c r="Z370" i="2"/>
  <c r="W370" i="2"/>
  <c r="X370" i="2"/>
  <c r="V370" i="2"/>
  <c r="AL306" i="2"/>
  <c r="AM306" i="2" s="1" a="1"/>
  <c r="AM306" i="2" s="1"/>
  <c r="AM456" i="2" a="1"/>
  <c r="AM456" i="2" s="1"/>
  <c r="AG441" i="2"/>
  <c r="AL439" i="2"/>
  <c r="AM439" i="2" a="1"/>
  <c r="AM439" i="2" s="1"/>
  <c r="AM423" i="2" a="1"/>
  <c r="AM423" i="2" s="1"/>
  <c r="AL423" i="2"/>
  <c r="V378" i="2"/>
  <c r="W378" i="2"/>
  <c r="X378" i="2"/>
  <c r="Z378" i="2"/>
  <c r="AA378" i="2" s="1" a="1"/>
  <c r="AA378" i="2" s="1"/>
  <c r="AM447" i="2" a="1"/>
  <c r="AM447" i="2" s="1"/>
  <c r="AM428" i="2" a="1"/>
  <c r="AM428" i="2" s="1"/>
  <c r="AM420" i="2" a="1"/>
  <c r="AM420" i="2" s="1"/>
  <c r="X414" i="2"/>
  <c r="X376" i="2"/>
  <c r="V376" i="2"/>
  <c r="AM363" i="2" a="1"/>
  <c r="AM363" i="2" s="1"/>
  <c r="AL357" i="2"/>
  <c r="AM357" i="2" s="1" a="1"/>
  <c r="AM357" i="2" s="1"/>
  <c r="AH456" i="2" a="1"/>
  <c r="AH456" i="2" s="1"/>
  <c r="AG448" i="2"/>
  <c r="AN411" i="2"/>
  <c r="W399" i="2"/>
  <c r="V399" i="2"/>
  <c r="Z349" i="2"/>
  <c r="W349" i="2"/>
  <c r="X349" i="2"/>
  <c r="V349" i="2"/>
  <c r="AL342" i="2"/>
  <c r="AM342" i="2" s="1" a="1"/>
  <c r="AM342" i="2" s="1"/>
  <c r="AL449" i="2"/>
  <c r="AM449" i="2" s="1" a="1"/>
  <c r="AM449" i="2" s="1"/>
  <c r="Z435" i="2"/>
  <c r="V435" i="2"/>
  <c r="W435" i="2"/>
  <c r="AL425" i="2"/>
  <c r="AM425" i="2" s="1" a="1"/>
  <c r="AM425" i="2" s="1"/>
  <c r="AG424" i="2"/>
  <c r="Z414" i="2"/>
  <c r="V414" i="2"/>
  <c r="Z394" i="2"/>
  <c r="W394" i="2"/>
  <c r="X394" i="2"/>
  <c r="Z382" i="2"/>
  <c r="W382" i="2"/>
  <c r="X382" i="2"/>
  <c r="V382" i="2"/>
  <c r="AM369" i="2" a="1"/>
  <c r="AM369" i="2" s="1"/>
  <c r="W361" i="2"/>
  <c r="X361" i="2"/>
  <c r="AG437" i="2"/>
  <c r="AG428" i="2"/>
  <c r="Z413" i="2"/>
  <c r="W411" i="2"/>
  <c r="X410" i="2"/>
  <c r="AM351" i="2" a="1"/>
  <c r="AM351" i="2" s="1"/>
  <c r="AM336" i="2" a="1"/>
  <c r="AM336" i="2" s="1"/>
  <c r="AG403" i="2"/>
  <c r="AG386" i="2"/>
  <c r="AG380" i="2"/>
  <c r="AG374" i="2"/>
  <c r="AG368" i="2"/>
  <c r="AG362" i="2"/>
  <c r="AG418" i="2"/>
  <c r="AG412" i="2"/>
  <c r="AM410" i="2" a="1"/>
  <c r="AM410" i="2" s="1"/>
  <c r="AL408" i="2"/>
  <c r="AM408" i="2" s="1" a="1"/>
  <c r="AM408" i="2" s="1"/>
  <c r="AM339" i="2" a="1"/>
  <c r="AM339" i="2" s="1"/>
  <c r="AM440" i="2" a="1"/>
  <c r="AM440" i="2" s="1"/>
  <c r="AM431" i="2" a="1"/>
  <c r="AM431" i="2" s="1"/>
  <c r="AM422" i="2" a="1"/>
  <c r="AM422" i="2" s="1"/>
  <c r="AM413" i="2" a="1"/>
  <c r="AM413" i="2" s="1"/>
  <c r="AL411" i="2"/>
  <c r="AM411" i="2" a="1"/>
  <c r="AM411" i="2" s="1"/>
  <c r="AV402" i="2" a="1"/>
  <c r="AV402" i="2" s="1"/>
  <c r="AN402" i="2"/>
  <c r="AO402" i="2" s="1" a="1"/>
  <c r="AO402" i="2" s="1"/>
  <c r="W381" i="2"/>
  <c r="W369" i="2"/>
  <c r="X369" i="2"/>
  <c r="Z369" i="2"/>
  <c r="AA369" i="2" s="1" a="1"/>
  <c r="AA369" i="2" s="1"/>
  <c r="V363" i="2"/>
  <c r="W363" i="2"/>
  <c r="X363" i="2"/>
  <c r="Z363" i="2"/>
  <c r="AA363" i="2" s="1" a="1"/>
  <c r="AA363" i="2" s="1"/>
  <c r="AG335" i="2"/>
  <c r="V330" i="2"/>
  <c r="W330" i="2"/>
  <c r="X330" i="2"/>
  <c r="Z330" i="2"/>
  <c r="W326" i="2"/>
  <c r="X326" i="2"/>
  <c r="Z326" i="2"/>
  <c r="AA326" i="2" s="1" a="1"/>
  <c r="AA326" i="2" s="1"/>
  <c r="V326" i="2"/>
  <c r="AG440" i="2"/>
  <c r="AG431" i="2"/>
  <c r="AG422" i="2"/>
  <c r="W402" i="2"/>
  <c r="X402" i="2"/>
  <c r="Z402" i="2"/>
  <c r="AM399" i="2" a="1"/>
  <c r="AM399" i="2" s="1"/>
  <c r="V397" i="2"/>
  <c r="AM393" i="2" a="1"/>
  <c r="AM393" i="2" s="1"/>
  <c r="AL393" i="2"/>
  <c r="AG388" i="2"/>
  <c r="AG382" i="2"/>
  <c r="AG370" i="2"/>
  <c r="AG355" i="2"/>
  <c r="AG326" i="2"/>
  <c r="AL322" i="2"/>
  <c r="AM322" i="2" a="1"/>
  <c r="AM322" i="2" s="1"/>
  <c r="W321" i="2"/>
  <c r="V321" i="2"/>
  <c r="X321" i="2"/>
  <c r="Z321" i="2"/>
  <c r="AC303" i="2"/>
  <c r="AE303" i="2" s="1" a="1"/>
  <c r="AE303" i="2" s="1"/>
  <c r="AF303" i="2" s="1"/>
  <c r="AG303" i="2" s="1"/>
  <c r="AM461" i="2" a="1"/>
  <c r="AM461" i="2" s="1"/>
  <c r="AM444" i="2" a="1"/>
  <c r="AM444" i="2" s="1"/>
  <c r="AM435" i="2" a="1"/>
  <c r="AM435" i="2" s="1"/>
  <c r="AM426" i="2" a="1"/>
  <c r="AM426" i="2" s="1"/>
  <c r="AM417" i="2" a="1"/>
  <c r="AM417" i="2" s="1"/>
  <c r="AG408" i="2"/>
  <c r="AM405" i="2" a="1"/>
  <c r="AM405" i="2" s="1"/>
  <c r="AR402" i="2" a="1"/>
  <c r="AR402" i="2" s="1"/>
  <c r="AM390" i="2" a="1"/>
  <c r="AM390" i="2" s="1"/>
  <c r="AM384" i="2" a="1"/>
  <c r="AM384" i="2" s="1"/>
  <c r="AM378" i="2" a="1"/>
  <c r="AM378" i="2" s="1"/>
  <c r="AM372" i="2" a="1"/>
  <c r="AM372" i="2" s="1"/>
  <c r="AM366" i="2" a="1"/>
  <c r="AM366" i="2" s="1"/>
  <c r="AM360" i="2" a="1"/>
  <c r="AM360" i="2" s="1"/>
  <c r="AG439" i="2"/>
  <c r="Z364" i="2"/>
  <c r="W364" i="2"/>
  <c r="X364" i="2"/>
  <c r="AG401" i="2"/>
  <c r="AG389" i="2"/>
  <c r="AG383" i="2"/>
  <c r="AG377" i="2"/>
  <c r="AG371" i="2"/>
  <c r="AM354" i="2" a="1"/>
  <c r="AM354" i="2" s="1"/>
  <c r="V333" i="2"/>
  <c r="W333" i="2"/>
  <c r="X333" i="2"/>
  <c r="X314" i="2"/>
  <c r="AG350" i="2"/>
  <c r="V343" i="2"/>
  <c r="W318" i="2"/>
  <c r="V318" i="2"/>
  <c r="X318" i="2"/>
  <c r="AL309" i="2"/>
  <c r="AM309" i="2" a="1"/>
  <c r="AM309" i="2" s="1"/>
  <c r="AL233" i="2"/>
  <c r="AM233" i="2" s="1" a="1"/>
  <c r="AM233" i="2" s="1"/>
  <c r="AG410" i="2"/>
  <c r="AG356" i="2"/>
  <c r="AM332" i="2" a="1"/>
  <c r="AM332" i="2" s="1"/>
  <c r="AN305" i="2"/>
  <c r="AM396" i="2" a="1"/>
  <c r="AM396" i="2" s="1"/>
  <c r="AA351" i="2" a="1"/>
  <c r="AA351" i="2" s="1"/>
  <c r="AV345" i="2" a="1"/>
  <c r="AV345" i="2" s="1"/>
  <c r="AN345" i="2"/>
  <c r="AO345" i="2" s="1" a="1"/>
  <c r="AO345" i="2" s="1"/>
  <c r="AR345" i="2" a="1"/>
  <c r="AR345" i="2" s="1"/>
  <c r="AL327" i="2"/>
  <c r="AM327" i="2" a="1"/>
  <c r="AM327" i="2" s="1"/>
  <c r="W309" i="2"/>
  <c r="Z309" i="2"/>
  <c r="AM237" i="2" a="1"/>
  <c r="AM237" i="2" s="1"/>
  <c r="AL237" i="2"/>
  <c r="AM402" i="2" a="1"/>
  <c r="AM402" i="2" s="1"/>
  <c r="AG353" i="2"/>
  <c r="AL310" i="2"/>
  <c r="AM310" i="2" s="1" a="1"/>
  <c r="AM310" i="2" s="1"/>
  <c r="AM348" i="2" a="1"/>
  <c r="AM348" i="2" s="1"/>
  <c r="AG347" i="2"/>
  <c r="AM333" i="2" a="1"/>
  <c r="AM333" i="2" s="1"/>
  <c r="V282" i="2"/>
  <c r="Z270" i="2"/>
  <c r="V270" i="2"/>
  <c r="W270" i="2"/>
  <c r="X270" i="2"/>
  <c r="AG404" i="2"/>
  <c r="AV351" i="2" a="1"/>
  <c r="AV351" i="2" s="1"/>
  <c r="AN351" i="2"/>
  <c r="AM345" i="2" a="1"/>
  <c r="AM345" i="2" s="1"/>
  <c r="W312" i="2"/>
  <c r="V312" i="2"/>
  <c r="X312" i="2"/>
  <c r="Z312" i="2"/>
  <c r="AA312" i="2" s="1" a="1"/>
  <c r="AA312" i="2" s="1"/>
  <c r="AL304" i="2"/>
  <c r="AM304" i="2" s="1" a="1"/>
  <c r="AM304" i="2" s="1"/>
  <c r="AG291" i="2"/>
  <c r="AG282" i="2"/>
  <c r="AG395" i="2"/>
  <c r="AG344" i="2"/>
  <c r="AG310" i="2"/>
  <c r="AM298" i="2" a="1"/>
  <c r="AM298" i="2" s="1"/>
  <c r="AG275" i="2"/>
  <c r="AG239" i="2"/>
  <c r="X237" i="2"/>
  <c r="W237" i="2"/>
  <c r="V237" i="2"/>
  <c r="Z237" i="2"/>
  <c r="X345" i="2"/>
  <c r="X339" i="2"/>
  <c r="X336" i="2"/>
  <c r="Z331" i="2"/>
  <c r="AN331" i="2" s="1"/>
  <c r="AO331" i="2" s="1" a="1"/>
  <c r="AO331" i="2" s="1"/>
  <c r="Z324" i="2"/>
  <c r="AA324" i="2" s="1" a="1"/>
  <c r="AA324" i="2" s="1"/>
  <c r="Z301" i="2"/>
  <c r="V301" i="2"/>
  <c r="X301" i="2"/>
  <c r="AM300" i="2" a="1"/>
  <c r="AM300" i="2" s="1"/>
  <c r="X283" i="2"/>
  <c r="Z283" i="2"/>
  <c r="V283" i="2"/>
  <c r="W283" i="2"/>
  <c r="W351" i="2"/>
  <c r="W348" i="2"/>
  <c r="W345" i="2"/>
  <c r="W339" i="2"/>
  <c r="W336" i="2"/>
  <c r="X331" i="2"/>
  <c r="AM325" i="2" a="1"/>
  <c r="AM325" i="2" s="1"/>
  <c r="AL241" i="2"/>
  <c r="AM241" i="2" s="1" a="1"/>
  <c r="AM241" i="2" s="1"/>
  <c r="W331" i="2"/>
  <c r="AV293" i="2" a="1"/>
  <c r="AV293" i="2" s="1"/>
  <c r="AM295" i="2" a="1"/>
  <c r="AM295" i="2" s="1"/>
  <c r="AL291" i="2"/>
  <c r="AM291" i="2" s="1" a="1"/>
  <c r="AM291" i="2" s="1"/>
  <c r="AG330" i="2"/>
  <c r="AM321" i="2" a="1"/>
  <c r="AM321" i="2" s="1"/>
  <c r="Z306" i="2"/>
  <c r="AN306" i="2" s="1"/>
  <c r="X303" i="2"/>
  <c r="AM302" i="2" a="1"/>
  <c r="AM302" i="2" s="1"/>
  <c r="AC293" i="2"/>
  <c r="AD293" i="2" s="1" a="1"/>
  <c r="AD293" i="2" s="1"/>
  <c r="AL282" i="2"/>
  <c r="AM282" i="2" a="1"/>
  <c r="AM282" i="2" s="1"/>
  <c r="W306" i="2"/>
  <c r="X306" i="2"/>
  <c r="V303" i="2"/>
  <c r="Z303" i="2"/>
  <c r="AM299" i="2" a="1"/>
  <c r="AM299" i="2" s="1"/>
  <c r="Z298" i="2"/>
  <c r="V298" i="2"/>
  <c r="W298" i="2"/>
  <c r="X298" i="2"/>
  <c r="AC305" i="2"/>
  <c r="AG302" i="2"/>
  <c r="Z287" i="2"/>
  <c r="AA287" i="2" s="1" a="1"/>
  <c r="AA287" i="2" s="1"/>
  <c r="Z279" i="2"/>
  <c r="V279" i="2"/>
  <c r="AM297" i="2" a="1"/>
  <c r="AM297" i="2" s="1"/>
  <c r="X287" i="2"/>
  <c r="AM272" i="2" a="1"/>
  <c r="AM272" i="2" s="1"/>
  <c r="X297" i="2"/>
  <c r="X292" i="2"/>
  <c r="Z292" i="2"/>
  <c r="AA292" i="2" s="1" a="1"/>
  <c r="AA292" i="2" s="1"/>
  <c r="AM290" i="2" a="1"/>
  <c r="AM290" i="2" s="1"/>
  <c r="V287" i="2"/>
  <c r="AM235" i="2" a="1"/>
  <c r="AM235" i="2" s="1"/>
  <c r="AM294" i="2" a="1"/>
  <c r="AM294" i="2" s="1"/>
  <c r="AL288" i="2"/>
  <c r="AM288" i="2" s="1" a="1"/>
  <c r="AM288" i="2" s="1"/>
  <c r="X286" i="2"/>
  <c r="Z286" i="2"/>
  <c r="AA286" i="2" s="1" a="1"/>
  <c r="AA286" i="2" s="1"/>
  <c r="V285" i="2"/>
  <c r="X285" i="2"/>
  <c r="AL274" i="2"/>
  <c r="AM274" i="2" a="1"/>
  <c r="AM274" i="2" s="1"/>
  <c r="Z273" i="2"/>
  <c r="W273" i="2"/>
  <c r="X273" i="2"/>
  <c r="AC235" i="2"/>
  <c r="AM303" i="2" a="1"/>
  <c r="AM303" i="2" s="1"/>
  <c r="AL285" i="2"/>
  <c r="AM285" i="2" s="1" a="1"/>
  <c r="AM285" i="2" s="1"/>
  <c r="AM277" i="2" a="1"/>
  <c r="AM277" i="2" s="1"/>
  <c r="AN273" i="2"/>
  <c r="AO273" i="2" s="1" a="1"/>
  <c r="AO273" i="2" s="1"/>
  <c r="AL262" i="2"/>
  <c r="AM262" i="2" a="1"/>
  <c r="AM262" i="2" s="1"/>
  <c r="AG210" i="2"/>
  <c r="AL280" i="2"/>
  <c r="AM280" i="2" a="1"/>
  <c r="AM280" i="2" s="1"/>
  <c r="AM248" i="2" a="1"/>
  <c r="AM248" i="2" s="1"/>
  <c r="AG220" i="2"/>
  <c r="AG199" i="2"/>
  <c r="AM278" i="2" a="1"/>
  <c r="AM278" i="2" s="1"/>
  <c r="V264" i="2"/>
  <c r="AM257" i="2" a="1"/>
  <c r="AM257" i="2" s="1"/>
  <c r="AG256" i="2"/>
  <c r="AL255" i="2"/>
  <c r="AM255" i="2" s="1" a="1"/>
  <c r="AM255" i="2" s="1"/>
  <c r="AM254" i="2" a="1"/>
  <c r="AM254" i="2" s="1"/>
  <c r="AM231" i="2" a="1"/>
  <c r="AM231" i="2" s="1"/>
  <c r="Z217" i="2"/>
  <c r="V217" i="2"/>
  <c r="X217" i="2"/>
  <c r="W217" i="2"/>
  <c r="AM260" i="2" a="1"/>
  <c r="AM260" i="2" s="1"/>
  <c r="AM256" i="2" a="1"/>
  <c r="AM256" i="2" s="1"/>
  <c r="AM269" i="2" a="1"/>
  <c r="AM269" i="2" s="1"/>
  <c r="AM263" i="2" a="1"/>
  <c r="AM263" i="2" s="1"/>
  <c r="AG245" i="2"/>
  <c r="V235" i="2"/>
  <c r="Z235" i="2"/>
  <c r="AA235" i="2" s="1" a="1"/>
  <c r="AA235" i="2" s="1"/>
  <c r="X235" i="2"/>
  <c r="Z219" i="2"/>
  <c r="X219" i="2"/>
  <c r="W219" i="2"/>
  <c r="X250" i="2"/>
  <c r="AG248" i="2"/>
  <c r="AL243" i="2"/>
  <c r="AM243" i="2" s="1" a="1"/>
  <c r="AM243" i="2" s="1"/>
  <c r="V241" i="2"/>
  <c r="Z241" i="2"/>
  <c r="AM239" i="2" a="1"/>
  <c r="AM239" i="2" s="1"/>
  <c r="AC230" i="2"/>
  <c r="AM275" i="2" a="1"/>
  <c r="AM275" i="2" s="1"/>
  <c r="AG268" i="2"/>
  <c r="AG251" i="2"/>
  <c r="AG237" i="2"/>
  <c r="Z250" i="2"/>
  <c r="AA250" i="2" s="1" a="1"/>
  <c r="AA250" i="2" s="1"/>
  <c r="AM246" i="2" a="1"/>
  <c r="AM246" i="2" s="1"/>
  <c r="V244" i="2"/>
  <c r="Z244" i="2"/>
  <c r="AA244" i="2" s="1" a="1"/>
  <c r="AA244" i="2" s="1"/>
  <c r="W244" i="2"/>
  <c r="X244" i="2"/>
  <c r="AG253" i="2"/>
  <c r="AG249" i="2"/>
  <c r="AL245" i="2"/>
  <c r="AM245" i="2" a="1"/>
  <c r="AM245" i="2" s="1"/>
  <c r="AM266" i="2" a="1"/>
  <c r="AM266" i="2" s="1"/>
  <c r="AG246" i="2"/>
  <c r="AG218" i="2"/>
  <c r="AL166" i="2"/>
  <c r="AM166" i="2" s="1" a="1"/>
  <c r="AM166" i="2" s="1"/>
  <c r="Z230" i="2"/>
  <c r="AA230" i="2" s="1" a="1"/>
  <c r="AA230" i="2" s="1"/>
  <c r="AW225" i="2" a="1"/>
  <c r="AW225" i="2" s="1"/>
  <c r="AP225" i="2" a="1"/>
  <c r="AP225" i="2" s="1"/>
  <c r="AX225" i="2" a="1"/>
  <c r="AX225" i="2" s="1"/>
  <c r="AI225" i="2" a="1"/>
  <c r="AI225" i="2" s="1"/>
  <c r="H225" i="2" s="1"/>
  <c r="V216" i="2"/>
  <c r="Z216" i="2"/>
  <c r="AM127" i="2" a="1"/>
  <c r="AM127" i="2" s="1"/>
  <c r="AL127" i="2"/>
  <c r="AM236" i="2" a="1"/>
  <c r="AM236" i="2" s="1"/>
  <c r="AM221" i="2" a="1"/>
  <c r="AM221" i="2" s="1"/>
  <c r="X214" i="2"/>
  <c r="W213" i="2"/>
  <c r="X213" i="2"/>
  <c r="Z213" i="2"/>
  <c r="V230" i="2"/>
  <c r="X230" i="2"/>
  <c r="AG224" i="2"/>
  <c r="Z205" i="2"/>
  <c r="AA205" i="2" s="1" a="1"/>
  <c r="AA205" i="2" s="1"/>
  <c r="V205" i="2"/>
  <c r="X205" i="2"/>
  <c r="Z184" i="2"/>
  <c r="AA184" i="2" s="1" a="1"/>
  <c r="AA184" i="2" s="1"/>
  <c r="W184" i="2"/>
  <c r="X184" i="2"/>
  <c r="V184" i="2"/>
  <c r="V247" i="2"/>
  <c r="Z247" i="2"/>
  <c r="AA247" i="2" s="1" a="1"/>
  <c r="AA247" i="2" s="1"/>
  <c r="V238" i="2"/>
  <c r="Z238" i="2"/>
  <c r="AA238" i="2" s="1" a="1"/>
  <c r="AA238" i="2" s="1"/>
  <c r="AM230" i="2" a="1"/>
  <c r="AM230" i="2" s="1"/>
  <c r="AL219" i="2"/>
  <c r="AM219" i="2" a="1"/>
  <c r="AM219" i="2" s="1"/>
  <c r="AM252" i="2" a="1"/>
  <c r="AM252" i="2" s="1"/>
  <c r="AG242" i="2"/>
  <c r="AM234" i="2" a="1"/>
  <c r="AM234" i="2" s="1"/>
  <c r="AG230" i="2"/>
  <c r="AM226" i="2" a="1"/>
  <c r="AM226" i="2" s="1"/>
  <c r="AH225" i="2" a="1"/>
  <c r="AH225" i="2" s="1"/>
  <c r="AM218" i="2" a="1"/>
  <c r="AM218" i="2" s="1"/>
  <c r="AM212" i="2" a="1"/>
  <c r="AM212" i="2" s="1"/>
  <c r="AM249" i="2" a="1"/>
  <c r="AM249" i="2" s="1"/>
  <c r="AM240" i="2" a="1"/>
  <c r="AM240" i="2" s="1"/>
  <c r="AM229" i="2" a="1"/>
  <c r="AM229" i="2" s="1"/>
  <c r="AM214" i="2" a="1"/>
  <c r="AM214" i="2" s="1"/>
  <c r="AG209" i="2"/>
  <c r="AG196" i="2"/>
  <c r="V201" i="2"/>
  <c r="W201" i="2"/>
  <c r="X201" i="2"/>
  <c r="Z201" i="2"/>
  <c r="AT225" i="2" a="1"/>
  <c r="AT225" i="2" s="1"/>
  <c r="AM143" i="2" a="1"/>
  <c r="AM143" i="2" s="1"/>
  <c r="AL143" i="2"/>
  <c r="X207" i="2"/>
  <c r="V207" i="2"/>
  <c r="W207" i="2"/>
  <c r="Z207" i="2"/>
  <c r="AL172" i="2"/>
  <c r="AM172" i="2" a="1"/>
  <c r="AM172" i="2" s="1"/>
  <c r="W168" i="2"/>
  <c r="V168" i="2"/>
  <c r="Z168" i="2"/>
  <c r="AL153" i="2"/>
  <c r="AM153" i="2" s="1" a="1"/>
  <c r="AM153" i="2" s="1"/>
  <c r="AM192" i="2" a="1"/>
  <c r="AM192" i="2" s="1"/>
  <c r="AG188" i="2"/>
  <c r="V183" i="2"/>
  <c r="W183" i="2"/>
  <c r="X183" i="2"/>
  <c r="Z183" i="2"/>
  <c r="AD195" i="2" a="1"/>
  <c r="AD195" i="2" s="1"/>
  <c r="AH195" i="2" a="1"/>
  <c r="AH195" i="2" s="1"/>
  <c r="AG175" i="2"/>
  <c r="AL120" i="2"/>
  <c r="AM120" i="2" a="1"/>
  <c r="AM120" i="2" s="1"/>
  <c r="AM198" i="2" a="1"/>
  <c r="AM198" i="2" s="1"/>
  <c r="AG193" i="2"/>
  <c r="AL191" i="2"/>
  <c r="AM191" i="2" a="1"/>
  <c r="AM191" i="2" s="1"/>
  <c r="V225" i="2"/>
  <c r="X225" i="2"/>
  <c r="V222" i="2"/>
  <c r="X222" i="2"/>
  <c r="AG207" i="2"/>
  <c r="AM165" i="2" a="1"/>
  <c r="AM165" i="2" s="1"/>
  <c r="AL208" i="2"/>
  <c r="AM208" i="2" s="1" a="1"/>
  <c r="AM208" i="2" s="1"/>
  <c r="AG197" i="2"/>
  <c r="AC189" i="2"/>
  <c r="Z161" i="2"/>
  <c r="W161" i="2"/>
  <c r="X161" i="2"/>
  <c r="V161" i="2"/>
  <c r="AM201" i="2" a="1"/>
  <c r="AM201" i="2" s="1"/>
  <c r="AL201" i="2"/>
  <c r="Z181" i="2"/>
  <c r="X181" i="2"/>
  <c r="AM216" i="2" a="1"/>
  <c r="AM216" i="2" s="1"/>
  <c r="AM210" i="2" a="1"/>
  <c r="AM210" i="2" s="1"/>
  <c r="AM200" i="2" a="1"/>
  <c r="AM200" i="2" s="1"/>
  <c r="W192" i="2"/>
  <c r="AM183" i="2" a="1"/>
  <c r="AM183" i="2" s="1"/>
  <c r="AL171" i="2"/>
  <c r="AM171" i="2" s="1" a="1"/>
  <c r="AM171" i="2" s="1"/>
  <c r="AM195" i="2" a="1"/>
  <c r="AM195" i="2" s="1"/>
  <c r="AM180" i="2" a="1"/>
  <c r="AM180" i="2" s="1"/>
  <c r="W166" i="2"/>
  <c r="X166" i="2"/>
  <c r="AM155" i="2" a="1"/>
  <c r="AM155" i="2" s="1"/>
  <c r="AM189" i="2" a="1"/>
  <c r="AM189" i="2" s="1"/>
  <c r="Z189" i="2"/>
  <c r="X165" i="2"/>
  <c r="V174" i="2"/>
  <c r="X174" i="2"/>
  <c r="Z174" i="2"/>
  <c r="AA174" i="2" s="1" a="1"/>
  <c r="AA174" i="2" s="1"/>
  <c r="AM213" i="2" a="1"/>
  <c r="AM213" i="2" s="1"/>
  <c r="AM207" i="2" a="1"/>
  <c r="AM207" i="2" s="1"/>
  <c r="Z162" i="2"/>
  <c r="AA162" i="2" s="1" a="1"/>
  <c r="AA162" i="2" s="1"/>
  <c r="X162" i="2"/>
  <c r="W162" i="2"/>
  <c r="AG211" i="2"/>
  <c r="AM178" i="2" a="1"/>
  <c r="AM178" i="2" s="1"/>
  <c r="W146" i="2"/>
  <c r="Z146" i="2"/>
  <c r="AG206" i="2"/>
  <c r="AM202" i="2" a="1"/>
  <c r="AM202" i="2" s="1"/>
  <c r="AG200" i="2"/>
  <c r="AM184" i="2" a="1"/>
  <c r="AM184" i="2" s="1"/>
  <c r="AM152" i="2" a="1"/>
  <c r="AM152" i="2" s="1"/>
  <c r="AL152" i="2"/>
  <c r="Z171" i="2"/>
  <c r="AA171" i="2" s="1" a="1"/>
  <c r="AA171" i="2" s="1"/>
  <c r="AM168" i="2" a="1"/>
  <c r="AM168" i="2" s="1"/>
  <c r="AM157" i="2" a="1"/>
  <c r="AM157" i="2" s="1"/>
  <c r="Z144" i="2"/>
  <c r="AA144" i="2" s="1" a="1"/>
  <c r="AA144" i="2" s="1"/>
  <c r="V144" i="2"/>
  <c r="W144" i="2"/>
  <c r="X144" i="2"/>
  <c r="AG179" i="2"/>
  <c r="V171" i="2"/>
  <c r="AM158" i="2" a="1"/>
  <c r="AM158" i="2" s="1"/>
  <c r="AL158" i="2"/>
  <c r="AG158" i="2"/>
  <c r="AG173" i="2"/>
  <c r="Z141" i="2"/>
  <c r="V141" i="2"/>
  <c r="W141" i="2"/>
  <c r="X141" i="2"/>
  <c r="AL159" i="2"/>
  <c r="AM159" i="2" s="1" a="1"/>
  <c r="AM159" i="2" s="1"/>
  <c r="Z153" i="2"/>
  <c r="AA153" i="2" s="1" a="1"/>
  <c r="AA153" i="2" s="1"/>
  <c r="W153" i="2"/>
  <c r="X153" i="2"/>
  <c r="AM147" i="2" a="1"/>
  <c r="AM147" i="2" s="1"/>
  <c r="AG142" i="2"/>
  <c r="AL129" i="2"/>
  <c r="AM129" i="2" s="1" a="1"/>
  <c r="AM129" i="2" s="1"/>
  <c r="AG122" i="2"/>
  <c r="AM177" i="2" a="1"/>
  <c r="AM177" i="2" s="1"/>
  <c r="AG167" i="2"/>
  <c r="AM163" i="2" a="1"/>
  <c r="AM163" i="2" s="1"/>
  <c r="V155" i="2"/>
  <c r="W155" i="2"/>
  <c r="Z155" i="2"/>
  <c r="AL145" i="2"/>
  <c r="AM145" i="2" a="1"/>
  <c r="AM145" i="2" s="1"/>
  <c r="AN140" i="2"/>
  <c r="AO140" i="2" s="1" a="1"/>
  <c r="AO140" i="2" s="1"/>
  <c r="AG115" i="2"/>
  <c r="AG176" i="2"/>
  <c r="AM174" i="2" a="1"/>
  <c r="AM174" i="2" s="1"/>
  <c r="Z138" i="2"/>
  <c r="V138" i="2"/>
  <c r="W138" i="2"/>
  <c r="X138" i="2"/>
  <c r="AM204" i="2" a="1"/>
  <c r="AM204" i="2" s="1"/>
  <c r="AM186" i="2" a="1"/>
  <c r="AM186" i="2" s="1"/>
  <c r="V130" i="2"/>
  <c r="W130" i="2"/>
  <c r="AM137" i="2" a="1"/>
  <c r="AM137" i="2" s="1"/>
  <c r="Z116" i="2"/>
  <c r="AA116" i="2" s="1" a="1"/>
  <c r="AA116" i="2" s="1"/>
  <c r="W116" i="2"/>
  <c r="V116" i="2"/>
  <c r="AG101" i="2"/>
  <c r="AM149" i="2" a="1"/>
  <c r="AM149" i="2" s="1"/>
  <c r="Z149" i="2"/>
  <c r="AA149" i="2" s="1" a="1"/>
  <c r="AA149" i="2" s="1"/>
  <c r="AM140" i="2" a="1"/>
  <c r="AM140" i="2" s="1"/>
  <c r="Z140" i="2"/>
  <c r="AA140" i="2" s="1" a="1"/>
  <c r="AA140" i="2" s="1"/>
  <c r="AG148" i="2"/>
  <c r="X140" i="2"/>
  <c r="AG139" i="2"/>
  <c r="AG117" i="2"/>
  <c r="AG113" i="2"/>
  <c r="V100" i="2"/>
  <c r="W100" i="2"/>
  <c r="X100" i="2"/>
  <c r="Z100" i="2"/>
  <c r="AA100" i="2" s="1" a="1"/>
  <c r="AA100" i="2" s="1"/>
  <c r="AG131" i="2"/>
  <c r="AG153" i="2"/>
  <c r="W150" i="2"/>
  <c r="AM128" i="2" a="1"/>
  <c r="AM128" i="2" s="1"/>
  <c r="AM122" i="2" a="1"/>
  <c r="AM122" i="2" s="1"/>
  <c r="AM146" i="2" a="1"/>
  <c r="AM146" i="2" s="1"/>
  <c r="AG136" i="2"/>
  <c r="AG133" i="2"/>
  <c r="Z132" i="2"/>
  <c r="V132" i="2"/>
  <c r="AG130" i="2"/>
  <c r="AG127" i="2"/>
  <c r="AM115" i="2" a="1"/>
  <c r="AM115" i="2" s="1"/>
  <c r="AL115" i="2"/>
  <c r="AM161" i="2" a="1"/>
  <c r="AM161" i="2" s="1"/>
  <c r="AG145" i="2"/>
  <c r="AL121" i="2"/>
  <c r="AM121" i="2" s="1" a="1"/>
  <c r="AM121" i="2" s="1"/>
  <c r="AM138" i="2" a="1"/>
  <c r="AM138" i="2" s="1"/>
  <c r="AM134" i="2" a="1"/>
  <c r="AM134" i="2" s="1"/>
  <c r="AM132" i="2" a="1"/>
  <c r="AM132" i="2" s="1"/>
  <c r="AG111" i="2"/>
  <c r="AM103" i="2" a="1"/>
  <c r="AM103" i="2" s="1"/>
  <c r="AG132" i="2"/>
  <c r="AM124" i="2" a="1"/>
  <c r="AM124" i="2" s="1"/>
  <c r="AL119" i="2"/>
  <c r="AM119" i="2" s="1" a="1"/>
  <c r="AM119" i="2" s="1"/>
  <c r="AM108" i="2" a="1"/>
  <c r="AM108" i="2" s="1"/>
  <c r="AG103" i="2"/>
  <c r="AM88" i="2" a="1"/>
  <c r="AM88" i="2" s="1"/>
  <c r="Z125" i="2"/>
  <c r="V125" i="2"/>
  <c r="V106" i="2"/>
  <c r="W106" i="2"/>
  <c r="X106" i="2"/>
  <c r="AM94" i="2" a="1"/>
  <c r="AM94" i="2" s="1"/>
  <c r="AM117" i="2" a="1"/>
  <c r="AM117" i="2" s="1"/>
  <c r="AM109" i="2" a="1"/>
  <c r="AM109" i="2" s="1"/>
  <c r="AL109" i="2"/>
  <c r="AM130" i="2" a="1"/>
  <c r="AM130" i="2" s="1"/>
  <c r="AM89" i="2" a="1"/>
  <c r="AM89" i="2" s="1"/>
  <c r="V96" i="2"/>
  <c r="W96" i="2"/>
  <c r="AG75" i="2"/>
  <c r="AL100" i="2"/>
  <c r="AM100" i="2" s="1" a="1"/>
  <c r="AM100" i="2" s="1"/>
  <c r="AM99" i="2" a="1"/>
  <c r="AM99" i="2" s="1"/>
  <c r="X99" i="2"/>
  <c r="AM93" i="2" a="1"/>
  <c r="AM93" i="2" s="1"/>
  <c r="AL79" i="2"/>
  <c r="AM79" i="2" a="1"/>
  <c r="AM79" i="2" s="1"/>
  <c r="AM112" i="2" a="1"/>
  <c r="AM112" i="2" s="1"/>
  <c r="W99" i="2"/>
  <c r="AM96" i="2" a="1"/>
  <c r="AM96" i="2" s="1"/>
  <c r="AL80" i="2"/>
  <c r="AM80" i="2" a="1"/>
  <c r="AM80" i="2" s="1"/>
  <c r="AM106" i="2" a="1"/>
  <c r="AM106" i="2" s="1"/>
  <c r="AG108" i="2"/>
  <c r="W104" i="2"/>
  <c r="Z102" i="2"/>
  <c r="AM118" i="2" a="1"/>
  <c r="AM118" i="2" s="1"/>
  <c r="V102" i="2"/>
  <c r="W102" i="2"/>
  <c r="AG94" i="2"/>
  <c r="X83" i="2"/>
  <c r="W83" i="2"/>
  <c r="AM76" i="2" a="1"/>
  <c r="AM76" i="2" s="1"/>
  <c r="V72" i="2"/>
  <c r="W72" i="2"/>
  <c r="X72" i="2"/>
  <c r="Z72" i="2"/>
  <c r="X53" i="2"/>
  <c r="V53" i="2"/>
  <c r="AG81" i="2"/>
  <c r="AL77" i="2"/>
  <c r="AM77" i="2" a="1"/>
  <c r="AM77" i="2" s="1"/>
  <c r="V73" i="2"/>
  <c r="W73" i="2"/>
  <c r="Z73" i="2"/>
  <c r="AL84" i="2"/>
  <c r="AM84" i="2" a="1"/>
  <c r="AM84" i="2" s="1"/>
  <c r="AL78" i="2"/>
  <c r="AM78" i="2" s="1" a="1"/>
  <c r="AM78" i="2" s="1"/>
  <c r="AL60" i="2"/>
  <c r="AM60" i="2" a="1"/>
  <c r="AM60" i="2" s="1"/>
  <c r="W77" i="2"/>
  <c r="V77" i="2"/>
  <c r="X77" i="2"/>
  <c r="Z77" i="2"/>
  <c r="AG85" i="2"/>
  <c r="AR67" i="2" a="1"/>
  <c r="AR67" i="2" s="1"/>
  <c r="AV67" i="2" a="1"/>
  <c r="AV67" i="2" s="1"/>
  <c r="AN67" i="2"/>
  <c r="AO67" i="2" s="1" a="1"/>
  <c r="AO67" i="2" s="1"/>
  <c r="AM59" i="2" a="1"/>
  <c r="AM59" i="2" s="1"/>
  <c r="AL59" i="2"/>
  <c r="V47" i="2"/>
  <c r="W47" i="2"/>
  <c r="AG102" i="2"/>
  <c r="V90" i="2"/>
  <c r="W90" i="2"/>
  <c r="X90" i="2"/>
  <c r="Z82" i="2"/>
  <c r="AA82" i="2" s="1" a="1"/>
  <c r="AA82" i="2" s="1"/>
  <c r="W82" i="2"/>
  <c r="X82" i="2"/>
  <c r="V78" i="2"/>
  <c r="W78" i="2"/>
  <c r="X78" i="2"/>
  <c r="Z78" i="2"/>
  <c r="AA78" i="2" s="1" a="1"/>
  <c r="AA78" i="2" s="1"/>
  <c r="AM90" i="2" a="1"/>
  <c r="AM90" i="2" s="1"/>
  <c r="AL65" i="2"/>
  <c r="AM65" i="2" a="1"/>
  <c r="AM65" i="2" s="1"/>
  <c r="AG89" i="2"/>
  <c r="AM68" i="2" a="1"/>
  <c r="AM68" i="2" s="1"/>
  <c r="V64" i="2"/>
  <c r="W64" i="2"/>
  <c r="Z80" i="2"/>
  <c r="AM70" i="2" a="1"/>
  <c r="AM70" i="2" s="1"/>
  <c r="AM67" i="2" a="1"/>
  <c r="AM67" i="2" s="1"/>
  <c r="AL50" i="2"/>
  <c r="AM50" i="2" s="1" a="1"/>
  <c r="AM50" i="2" s="1"/>
  <c r="Z62" i="2"/>
  <c r="AA62" i="2" s="1" a="1"/>
  <c r="AA62" i="2" s="1"/>
  <c r="V62" i="2"/>
  <c r="W62" i="2"/>
  <c r="X62" i="2"/>
  <c r="Z50" i="2"/>
  <c r="AA50" i="2" s="1" a="1"/>
  <c r="AA50" i="2" s="1"/>
  <c r="V50" i="2"/>
  <c r="W50" i="2"/>
  <c r="X50" i="2"/>
  <c r="W61" i="2"/>
  <c r="V61" i="2"/>
  <c r="W52" i="2"/>
  <c r="AM64" i="2" a="1"/>
  <c r="AM64" i="2" s="1"/>
  <c r="AM63" i="2" a="1"/>
  <c r="AM63" i="2" s="1"/>
  <c r="AL73" i="2"/>
  <c r="AM73" i="2" a="1"/>
  <c r="AM73" i="2" s="1"/>
  <c r="Z68" i="2"/>
  <c r="AA68" i="2" s="1" a="1"/>
  <c r="AA68" i="2" s="1"/>
  <c r="X68" i="2"/>
  <c r="AC67" i="2"/>
  <c r="AD67" i="2" s="1" a="1"/>
  <c r="AD67" i="2" s="1"/>
  <c r="Z64" i="2"/>
  <c r="AA64" i="2" s="1" a="1"/>
  <c r="AA64" i="2" s="1"/>
  <c r="AC44" i="2"/>
  <c r="AD44" i="2" s="1" a="1"/>
  <c r="AD44" i="2" s="1"/>
  <c r="Z33" i="2"/>
  <c r="V33" i="2"/>
  <c r="AG22" i="2"/>
  <c r="AG53" i="2"/>
  <c r="AM32" i="2" a="1"/>
  <c r="AM32" i="2" s="1"/>
  <c r="AL32" i="2"/>
  <c r="AM69" i="2" a="1"/>
  <c r="AM69" i="2" s="1"/>
  <c r="AL39" i="2"/>
  <c r="AM39" i="2" a="1"/>
  <c r="AM39" i="2" s="1"/>
  <c r="V29" i="2"/>
  <c r="W29" i="2"/>
  <c r="X29" i="2"/>
  <c r="AM61" i="2" a="1"/>
  <c r="AM61" i="2" s="1"/>
  <c r="AG50" i="2"/>
  <c r="AT59" i="2" a="1"/>
  <c r="AT59" i="2" s="1"/>
  <c r="W55" i="2"/>
  <c r="X55" i="2"/>
  <c r="Z55" i="2"/>
  <c r="Z59" i="2"/>
  <c r="AA59" i="2" s="1" a="1"/>
  <c r="AA59" i="2" s="1"/>
  <c r="V59" i="2"/>
  <c r="X59" i="2"/>
  <c r="AG55" i="2"/>
  <c r="AM47" i="2" a="1"/>
  <c r="AM47" i="2" s="1"/>
  <c r="AG51" i="2"/>
  <c r="AG54" i="2"/>
  <c r="V44" i="2"/>
  <c r="X41" i="2"/>
  <c r="Z41" i="2"/>
  <c r="V41" i="2"/>
  <c r="W41" i="2"/>
  <c r="V35" i="2"/>
  <c r="W35" i="2"/>
  <c r="X35" i="2"/>
  <c r="Z35" i="2"/>
  <c r="AM58" i="2" a="1"/>
  <c r="AM58" i="2" s="1"/>
  <c r="AM48" i="2" a="1"/>
  <c r="AM48" i="2" s="1"/>
  <c r="AG61" i="2"/>
  <c r="AL49" i="2"/>
  <c r="AM49" i="2" s="1" a="1"/>
  <c r="AM49" i="2" s="1"/>
  <c r="AM34" i="2" a="1"/>
  <c r="AM34" i="2" s="1"/>
  <c r="AG28" i="2"/>
  <c r="AG27" i="2"/>
  <c r="AM54" i="2" a="1"/>
  <c r="AM54" i="2" s="1"/>
  <c r="AM43" i="2" a="1"/>
  <c r="AM43" i="2" s="1"/>
  <c r="V36" i="2"/>
  <c r="W36" i="2"/>
  <c r="X36" i="2"/>
  <c r="AM33" i="2" a="1"/>
  <c r="AM33" i="2" s="1"/>
  <c r="AM55" i="2" a="1"/>
  <c r="AM55" i="2" s="1"/>
  <c r="AG44" i="2"/>
  <c r="Z37" i="2"/>
  <c r="V32" i="2"/>
  <c r="AM46" i="2" a="1"/>
  <c r="AM46" i="2" s="1"/>
  <c r="AM42" i="2" a="1"/>
  <c r="AM42" i="2" s="1"/>
  <c r="AG59" i="2"/>
  <c r="AM52" i="2" a="1"/>
  <c r="AM52" i="2" s="1"/>
  <c r="V42" i="2"/>
  <c r="W42" i="2"/>
  <c r="V39" i="2"/>
  <c r="W39" i="2"/>
  <c r="W37" i="2"/>
  <c r="AM13" i="2" a="1"/>
  <c r="AM13" i="2" s="1"/>
  <c r="AL40" i="2"/>
  <c r="AM40" i="2" s="1" a="1"/>
  <c r="AM40" i="2" s="1"/>
  <c r="AL37" i="2"/>
  <c r="AM37" i="2" s="1" a="1"/>
  <c r="AM37" i="2" s="1"/>
  <c r="AL26" i="2"/>
  <c r="AM26" i="2" s="1" a="1"/>
  <c r="AM26" i="2" s="1"/>
  <c r="AG25" i="2"/>
  <c r="AM25" i="2" a="1"/>
  <c r="AM25" i="2" s="1"/>
  <c r="AM17" i="2" a="1"/>
  <c r="AM17" i="2" s="1"/>
  <c r="AM22" i="2" a="1"/>
  <c r="AM22" i="2" s="1"/>
  <c r="AG16" i="2"/>
  <c r="W12" i="2"/>
  <c r="AM29" i="2" a="1"/>
  <c r="AM29" i="2" s="1"/>
  <c r="AM19" i="2" a="1"/>
  <c r="AM19" i="2" s="1"/>
  <c r="AG20" i="2"/>
  <c r="Z12" i="2"/>
  <c r="AG42" i="2"/>
  <c r="AM23" i="2" a="1"/>
  <c r="AM23" i="2" s="1"/>
  <c r="AM14" i="2" a="1"/>
  <c r="AM14" i="2" s="1"/>
  <c r="AM20" i="2" a="1"/>
  <c r="AM20" i="2" s="1"/>
  <c r="AM16" i="2" a="1"/>
  <c r="AM16" i="2" s="1"/>
  <c r="AL11" i="2"/>
  <c r="AM11" i="2" a="1"/>
  <c r="AM11" i="2" s="1"/>
  <c r="Q72" i="20"/>
  <c r="O28" i="20"/>
  <c r="P28" i="20" a="1"/>
  <c r="P28" i="20" s="1"/>
  <c r="Q28" i="20"/>
  <c r="Q43" i="20"/>
  <c r="O73" i="20"/>
  <c r="P73" i="20" a="1"/>
  <c r="P73" i="20" s="1"/>
  <c r="Q73" i="20"/>
  <c r="Q81" i="20"/>
  <c r="O81" i="20"/>
  <c r="P81" i="20" a="1"/>
  <c r="P81" i="20" s="1"/>
  <c r="Q13" i="20"/>
  <c r="Q21" i="20"/>
  <c r="O21" i="20"/>
  <c r="P21" i="20" a="1"/>
  <c r="P21" i="20" s="1"/>
  <c r="Q66" i="20"/>
  <c r="O66" i="20"/>
  <c r="P66" i="20" a="1"/>
  <c r="P66" i="20" s="1"/>
  <c r="Q36" i="20"/>
  <c r="O36" i="20"/>
  <c r="L8" i="5" s="1" a="1"/>
  <c r="L8" i="5" s="1"/>
  <c r="P36" i="20" a="1"/>
  <c r="P36" i="20" s="1"/>
  <c r="Q51" i="20"/>
  <c r="O51" i="20"/>
  <c r="P51" i="20" a="1"/>
  <c r="P51" i="20" s="1"/>
  <c r="Q67" i="20"/>
  <c r="Q82" i="20"/>
  <c r="Q75" i="20"/>
  <c r="O34" i="20"/>
  <c r="P34" i="20" a="1"/>
  <c r="P34" i="20" s="1"/>
  <c r="Q34" i="20"/>
  <c r="Q15" i="20"/>
  <c r="O15" i="20"/>
  <c r="P15" i="20" a="1"/>
  <c r="P15" i="20" s="1"/>
  <c r="Q37" i="20"/>
  <c r="Q45" i="20"/>
  <c r="O45" i="20"/>
  <c r="P45" i="20" a="1"/>
  <c r="P45" i="20" s="1"/>
  <c r="O52" i="20"/>
  <c r="Q52" i="20"/>
  <c r="P52" i="20" a="1"/>
  <c r="P52" i="20" s="1"/>
  <c r="Q60" i="20"/>
  <c r="O60" i="20"/>
  <c r="P60" i="20" a="1"/>
  <c r="P60" i="20" s="1"/>
  <c r="Q12" i="20"/>
  <c r="O12" i="20"/>
  <c r="P12" i="20" a="1"/>
  <c r="P12" i="20" s="1"/>
  <c r="Q57" i="20"/>
  <c r="Q24" i="20"/>
  <c r="O24" i="20"/>
  <c r="P24" i="20" a="1"/>
  <c r="P24" i="20" s="1"/>
  <c r="Q30" i="20"/>
  <c r="O30" i="20"/>
  <c r="P30" i="20" a="1"/>
  <c r="P30" i="20" s="1"/>
  <c r="Q61" i="20"/>
  <c r="O76" i="20"/>
  <c r="P76" i="20" a="1"/>
  <c r="P76" i="20" s="1"/>
  <c r="Q76" i="20"/>
  <c r="Q84" i="20"/>
  <c r="O84" i="20"/>
  <c r="P84" i="20" a="1"/>
  <c r="P84" i="20" s="1"/>
  <c r="Q27" i="20"/>
  <c r="O90" i="20"/>
  <c r="P90" i="20" a="1"/>
  <c r="P90" i="20" s="1"/>
  <c r="Q90" i="20"/>
  <c r="Q16" i="20"/>
  <c r="Q46" i="20"/>
  <c r="Q85" i="20"/>
  <c r="Q42" i="20"/>
  <c r="Q9" i="20"/>
  <c r="O25" i="20"/>
  <c r="P25" i="20" a="1"/>
  <c r="P25" i="20" s="1"/>
  <c r="Q25" i="20"/>
  <c r="Q31" i="20"/>
  <c r="Q39" i="20"/>
  <c r="Q54" i="20"/>
  <c r="O54" i="20"/>
  <c r="P54" i="20" a="1"/>
  <c r="P54" i="20" s="1"/>
  <c r="O49" i="20"/>
  <c r="Q49" i="20"/>
  <c r="P49" i="20" a="1"/>
  <c r="P49" i="20" s="1"/>
  <c r="Q18" i="20"/>
  <c r="O18" i="20"/>
  <c r="P18" i="20" a="1"/>
  <c r="P18" i="20" s="1"/>
  <c r="O40" i="20"/>
  <c r="P40" i="20" a="1"/>
  <c r="P40" i="20" s="1"/>
  <c r="Q40" i="20"/>
  <c r="O55" i="20"/>
  <c r="P55" i="20" a="1"/>
  <c r="P55" i="20" s="1"/>
  <c r="Q55" i="20"/>
  <c r="Q63" i="20"/>
  <c r="O70" i="20"/>
  <c r="L20" i="5" s="1" a="1"/>
  <c r="L20" i="5" s="1"/>
  <c r="P70" i="20" a="1"/>
  <c r="P70" i="20" s="1"/>
  <c r="Q70" i="20"/>
  <c r="Q78" i="20"/>
  <c r="Q87" i="20"/>
  <c r="Q10" i="20"/>
  <c r="Q79" i="20"/>
  <c r="O88" i="20"/>
  <c r="Q88" i="20"/>
  <c r="P88" i="20" a="1"/>
  <c r="P88" i="20" s="1"/>
  <c r="O11" i="20"/>
  <c r="Q11" i="20"/>
  <c r="Q19" i="20"/>
  <c r="Q48" i="20"/>
  <c r="O48" i="20"/>
  <c r="P48" i="20" a="1"/>
  <c r="P48" i="20" s="1"/>
  <c r="O64" i="20"/>
  <c r="L9" i="5" s="1" a="1"/>
  <c r="L9" i="5" s="1"/>
  <c r="P64" i="20" a="1"/>
  <c r="P64" i="20" s="1"/>
  <c r="Q64" i="20"/>
  <c r="M74" i="20"/>
  <c r="O74" i="20" s="1"/>
  <c r="N71" i="20"/>
  <c r="O71" i="20" s="1"/>
  <c r="M69" i="20"/>
  <c r="N66" i="20"/>
  <c r="R66" i="20" s="1" a="1"/>
  <c r="R66" i="20" s="1"/>
  <c r="M58" i="20"/>
  <c r="N55" i="20"/>
  <c r="R55" i="20" s="1" a="1"/>
  <c r="R55" i="20" s="1"/>
  <c r="M38" i="20"/>
  <c r="O38" i="20" s="1"/>
  <c r="N35" i="20"/>
  <c r="O35" i="20" s="1"/>
  <c r="M33" i="20"/>
  <c r="N30" i="20"/>
  <c r="R30" i="20" s="1" a="1"/>
  <c r="R30" i="20" s="1"/>
  <c r="M22" i="20"/>
  <c r="N19" i="20"/>
  <c r="O19" i="20" s="1"/>
  <c r="N88" i="20"/>
  <c r="R88" i="20" s="1" a="1"/>
  <c r="R88" i="20" s="1"/>
  <c r="N68" i="20"/>
  <c r="R68" i="20" s="1" a="1"/>
  <c r="R68" i="20" s="1"/>
  <c r="N63" i="20"/>
  <c r="P63" i="20" s="1" a="1"/>
  <c r="P63" i="20" s="1"/>
  <c r="N52" i="20"/>
  <c r="R52" i="20" s="1" a="1"/>
  <c r="R52" i="20" s="1"/>
  <c r="N32" i="20"/>
  <c r="R32" i="20" s="1" a="1"/>
  <c r="R32" i="20" s="1"/>
  <c r="N27" i="20"/>
  <c r="P27" i="20" s="1" a="1"/>
  <c r="P27" i="20" s="1"/>
  <c r="N16" i="20"/>
  <c r="O16" i="20" s="1"/>
  <c r="N85" i="20"/>
  <c r="O85" i="20" s="1"/>
  <c r="N65" i="20"/>
  <c r="O65" i="20" s="1"/>
  <c r="N60" i="20"/>
  <c r="R60" i="20" s="1" a="1"/>
  <c r="R60" i="20" s="1"/>
  <c r="N49" i="20"/>
  <c r="R49" i="20" s="1" a="1"/>
  <c r="R49" i="20" s="1"/>
  <c r="N29" i="20"/>
  <c r="O29" i="20" s="1"/>
  <c r="N24" i="20"/>
  <c r="R24" i="20" s="1" a="1"/>
  <c r="R24" i="20" s="1"/>
  <c r="N13" i="20"/>
  <c r="O13" i="20" s="1"/>
  <c r="N82" i="20"/>
  <c r="O82" i="20" s="1"/>
  <c r="N62" i="20"/>
  <c r="R62" i="20" s="1" a="1"/>
  <c r="R62" i="20" s="1"/>
  <c r="N57" i="20"/>
  <c r="O57" i="20" s="1"/>
  <c r="N46" i="20"/>
  <c r="O46" i="20" s="1"/>
  <c r="N26" i="20"/>
  <c r="R26" i="20" s="1" a="1"/>
  <c r="R26" i="20" s="1"/>
  <c r="N21" i="20"/>
  <c r="R21" i="20" s="1" a="1"/>
  <c r="R21" i="20" s="1"/>
  <c r="N90" i="20"/>
  <c r="R90" i="20" s="1" a="1"/>
  <c r="R90" i="20" s="1"/>
  <c r="N79" i="20"/>
  <c r="O79" i="20" s="1"/>
  <c r="N59" i="20"/>
  <c r="O59" i="20" s="1"/>
  <c r="N54" i="20"/>
  <c r="R54" i="20" s="1" a="1"/>
  <c r="R54" i="20" s="1"/>
  <c r="N43" i="20"/>
  <c r="O43" i="20" s="1"/>
  <c r="N23" i="20"/>
  <c r="O23" i="20" s="1"/>
  <c r="N18" i="20"/>
  <c r="R18" i="20" s="1" a="1"/>
  <c r="R18" i="20" s="1"/>
  <c r="N10" i="20"/>
  <c r="R10" i="20" s="1" a="1"/>
  <c r="R10" i="20" s="1"/>
  <c r="N87" i="20"/>
  <c r="O87" i="20" s="1"/>
  <c r="N76" i="20"/>
  <c r="R76" i="20" s="1" a="1"/>
  <c r="R76" i="20" s="1"/>
  <c r="N56" i="20"/>
  <c r="R56" i="20" s="1" a="1"/>
  <c r="R56" i="20" s="1"/>
  <c r="N51" i="20"/>
  <c r="R51" i="20" s="1" a="1"/>
  <c r="R51" i="20" s="1"/>
  <c r="N40" i="20"/>
  <c r="R40" i="20" s="1" a="1"/>
  <c r="R40" i="20" s="1"/>
  <c r="N20" i="20"/>
  <c r="R20" i="20" s="1" a="1"/>
  <c r="R20" i="20" s="1"/>
  <c r="N15" i="20"/>
  <c r="R15" i="20" s="1" a="1"/>
  <c r="R15" i="20" s="1"/>
  <c r="N89" i="20"/>
  <c r="O89" i="20" s="1"/>
  <c r="N84" i="20"/>
  <c r="R84" i="20" s="1" a="1"/>
  <c r="R84" i="20" s="1"/>
  <c r="N73" i="20"/>
  <c r="R73" i="20" s="1" a="1"/>
  <c r="R73" i="20" s="1"/>
  <c r="N53" i="20"/>
  <c r="O53" i="20" s="1"/>
  <c r="N48" i="20"/>
  <c r="R48" i="20" s="1" a="1"/>
  <c r="R48" i="20" s="1"/>
  <c r="N37" i="20"/>
  <c r="P37" i="20" s="1" a="1"/>
  <c r="P37" i="20" s="1"/>
  <c r="N17" i="20"/>
  <c r="R17" i="20" s="1" a="1"/>
  <c r="R17" i="20" s="1"/>
  <c r="N12" i="20"/>
  <c r="R12" i="20" s="1" a="1"/>
  <c r="R12" i="20" s="1"/>
  <c r="N86" i="20"/>
  <c r="R86" i="20" s="1" a="1"/>
  <c r="R86" i="20" s="1"/>
  <c r="N81" i="20"/>
  <c r="R81" i="20" s="1" a="1"/>
  <c r="R81" i="20" s="1"/>
  <c r="N70" i="20"/>
  <c r="R70" i="20" s="1" a="1"/>
  <c r="R70" i="20" s="1"/>
  <c r="N50" i="20"/>
  <c r="O50" i="20" s="1"/>
  <c r="N45" i="20"/>
  <c r="R45" i="20" s="1" a="1"/>
  <c r="R45" i="20" s="1"/>
  <c r="N34" i="20"/>
  <c r="R34" i="20" s="1" a="1"/>
  <c r="R34" i="20" s="1"/>
  <c r="N14" i="20"/>
  <c r="O14" i="20" s="1"/>
  <c r="N83" i="20"/>
  <c r="R83" i="20" s="1" a="1"/>
  <c r="R83" i="20" s="1"/>
  <c r="N78" i="20"/>
  <c r="O78" i="20" s="1"/>
  <c r="N67" i="20"/>
  <c r="O67" i="20" s="1"/>
  <c r="N47" i="20"/>
  <c r="P47" i="20" s="1" a="1"/>
  <c r="P47" i="20" s="1"/>
  <c r="N42" i="20"/>
  <c r="R42" i="20" s="1" a="1"/>
  <c r="R42" i="20" s="1"/>
  <c r="N31" i="20"/>
  <c r="O31" i="20" s="1"/>
  <c r="N9" i="20"/>
  <c r="O9" i="20" s="1"/>
  <c r="N80" i="20"/>
  <c r="R80" i="20" s="1" a="1"/>
  <c r="R80" i="20" s="1"/>
  <c r="N75" i="20"/>
  <c r="O75" i="20" s="1"/>
  <c r="N64" i="20"/>
  <c r="R64" i="20" s="1" a="1"/>
  <c r="R64" i="20" s="1"/>
  <c r="N44" i="20"/>
  <c r="R44" i="20" s="1" a="1"/>
  <c r="R44" i="20" s="1"/>
  <c r="N39" i="20"/>
  <c r="P39" i="20" s="1" a="1"/>
  <c r="P39" i="20" s="1"/>
  <c r="N28" i="20"/>
  <c r="R28" i="20" s="1" a="1"/>
  <c r="R28" i="20" s="1"/>
  <c r="N11" i="20"/>
  <c r="R11" i="20" s="1" a="1"/>
  <c r="R11" i="20" s="1"/>
  <c r="O7" i="20"/>
  <c r="L17" i="5" s="1" a="1"/>
  <c r="L17" i="5" s="1"/>
  <c r="N77" i="20"/>
  <c r="R77" i="20" s="1" a="1"/>
  <c r="R77" i="20" s="1"/>
  <c r="N72" i="20"/>
  <c r="O72" i="20" s="1"/>
  <c r="N61" i="20"/>
  <c r="O61" i="20" s="1"/>
  <c r="N41" i="20"/>
  <c r="R41" i="20" s="1" a="1"/>
  <c r="R41" i="20" s="1"/>
  <c r="N36" i="20"/>
  <c r="R36" i="20" s="1" a="1"/>
  <c r="R36" i="20" s="1"/>
  <c r="N25" i="20"/>
  <c r="R25" i="20" s="1" a="1"/>
  <c r="R25" i="20" s="1"/>
  <c r="N8" i="20"/>
  <c r="R8" i="20" s="1" a="1"/>
  <c r="R8" i="20" s="1"/>
  <c r="R59" i="20" a="1"/>
  <c r="R59" i="20" s="1"/>
  <c r="Q89" i="20"/>
  <c r="Q86" i="20"/>
  <c r="Q83" i="20"/>
  <c r="Q80" i="20"/>
  <c r="Q77" i="20"/>
  <c r="Q74" i="20"/>
  <c r="Q71" i="20"/>
  <c r="Q68" i="20"/>
  <c r="Q65" i="20"/>
  <c r="Q62" i="20"/>
  <c r="Q59" i="20"/>
  <c r="Q56" i="20"/>
  <c r="Q53" i="20"/>
  <c r="Q50" i="20"/>
  <c r="Q47" i="20"/>
  <c r="Q44" i="20"/>
  <c r="Q41" i="20"/>
  <c r="Q35" i="20"/>
  <c r="Q32" i="20"/>
  <c r="Q29" i="20"/>
  <c r="Q26" i="20"/>
  <c r="Q23" i="20"/>
  <c r="Q20" i="20"/>
  <c r="Q17" i="20"/>
  <c r="Q14" i="20"/>
  <c r="Q8" i="20"/>
  <c r="P86" i="20" a="1"/>
  <c r="P86" i="20" s="1"/>
  <c r="P83" i="20" a="1"/>
  <c r="P83" i="20" s="1"/>
  <c r="P80" i="20" a="1"/>
  <c r="P80" i="20" s="1"/>
  <c r="P77" i="20" a="1"/>
  <c r="P77" i="20" s="1"/>
  <c r="P74" i="20" a="1"/>
  <c r="P74" i="20" s="1"/>
  <c r="P68" i="20" a="1"/>
  <c r="P68" i="20" s="1"/>
  <c r="P62" i="20" a="1"/>
  <c r="P62" i="20" s="1"/>
  <c r="P44" i="20" a="1"/>
  <c r="P44" i="20" s="1"/>
  <c r="P41" i="20" a="1"/>
  <c r="P41" i="20" s="1"/>
  <c r="P32" i="20" a="1"/>
  <c r="P32" i="20" s="1"/>
  <c r="P20" i="20" a="1"/>
  <c r="P20" i="20" s="1"/>
  <c r="P17" i="20" a="1"/>
  <c r="P17" i="20" s="1"/>
  <c r="P11" i="20" a="1"/>
  <c r="P11" i="20" s="1"/>
  <c r="P8" i="20" a="1"/>
  <c r="P8" i="20" s="1"/>
  <c r="R69" i="20" a="1"/>
  <c r="R69" i="20" s="1"/>
  <c r="AU27" i="15"/>
  <c r="AU6" i="15"/>
  <c r="AO15" i="15"/>
  <c r="AP31" i="15"/>
  <c r="AP44" i="15"/>
  <c r="AT31" i="15"/>
  <c r="AI31" i="15" s="1"/>
  <c r="AT44" i="15"/>
  <c r="AI44" i="15" s="1"/>
  <c r="AQ44" i="15"/>
  <c r="AR15" i="15"/>
  <c r="AU15" i="15"/>
  <c r="AS17" i="15"/>
  <c r="AT17" i="15"/>
  <c r="AI17" i="15" s="1"/>
  <c r="AR39" i="15"/>
  <c r="AG39" i="15" s="1"/>
  <c r="AT45" i="15"/>
  <c r="AI45" i="15" s="1"/>
  <c r="AN31" i="15"/>
  <c r="AC31" i="15" s="1"/>
  <c r="AO44" i="15"/>
  <c r="AD44" i="15" s="1"/>
  <c r="AO23" i="15"/>
  <c r="AN25" i="15"/>
  <c r="AC25" i="15" s="1"/>
  <c r="AR33" i="15"/>
  <c r="AG33" i="15" s="1"/>
  <c r="AR44" i="15"/>
  <c r="AG44" i="15" s="1"/>
  <c r="AP23" i="15"/>
  <c r="AS25" i="15"/>
  <c r="AS33" i="15"/>
  <c r="AS23" i="15"/>
  <c r="AH23" i="15" s="1"/>
  <c r="AT33" i="15"/>
  <c r="AI33" i="15" s="1"/>
  <c r="AN11" i="15"/>
  <c r="AN19" i="15"/>
  <c r="AN46" i="15"/>
  <c r="AC46" i="15" s="1"/>
  <c r="AQ6" i="15"/>
  <c r="AQ11" i="15"/>
  <c r="AP17" i="15"/>
  <c r="AE17" i="15" s="1"/>
  <c r="AO19" i="15"/>
  <c r="AD19" i="15" s="1"/>
  <c r="AR31" i="15"/>
  <c r="AP39" i="15"/>
  <c r="AE39" i="15" s="1"/>
  <c r="AP19" i="15"/>
  <c r="AQ33" i="15"/>
  <c r="AQ19" i="15"/>
  <c r="AR34" i="15"/>
  <c r="AG34" i="15" s="1"/>
  <c r="AP45" i="15"/>
  <c r="AE45" i="15" s="1"/>
  <c r="AR19" i="15"/>
  <c r="AG19" i="15" s="1"/>
  <c r="AP29" i="15"/>
  <c r="AS34" i="15"/>
  <c r="AH34" i="15" s="1"/>
  <c r="AQ45" i="15"/>
  <c r="AS15" i="15"/>
  <c r="AH15" i="15" s="1"/>
  <c r="AS19" i="15"/>
  <c r="AS29" i="15"/>
  <c r="AR45" i="15"/>
  <c r="AG45" i="15" s="1"/>
  <c r="AT15" i="15"/>
  <c r="AI15" i="15" s="1"/>
  <c r="AS45" i="15"/>
  <c r="AP43" i="15"/>
  <c r="AE43" i="15" s="1"/>
  <c r="AN24" i="15"/>
  <c r="AR43" i="15"/>
  <c r="AG43" i="15" s="1"/>
  <c r="AT5" i="15"/>
  <c r="AS14" i="15"/>
  <c r="AQ21" i="15"/>
  <c r="AO26" i="15"/>
  <c r="AD26" i="15" s="1"/>
  <c r="AR27" i="15"/>
  <c r="AG27" i="15" s="1"/>
  <c r="AO35" i="15"/>
  <c r="AR40" i="15"/>
  <c r="AG40" i="15" s="1"/>
  <c r="AS41" i="15"/>
  <c r="AH41" i="15" s="1"/>
  <c r="AO47" i="15"/>
  <c r="AN50" i="15"/>
  <c r="AC50" i="15" s="1"/>
  <c r="AN51" i="15"/>
  <c r="AC51" i="15" s="1"/>
  <c r="AN52" i="15"/>
  <c r="AP53" i="15"/>
  <c r="AN30" i="15"/>
  <c r="AC30" i="15" s="1"/>
  <c r="AO53" i="15"/>
  <c r="AD53" i="15" s="1"/>
  <c r="AT14" i="15"/>
  <c r="AI14" i="15" s="1"/>
  <c r="AS16" i="15"/>
  <c r="AH16" i="15" s="1"/>
  <c r="AR21" i="15"/>
  <c r="AG21" i="15" s="1"/>
  <c r="AP26" i="15"/>
  <c r="AS27" i="15"/>
  <c r="AH27" i="15" s="1"/>
  <c r="AN29" i="15"/>
  <c r="AN34" i="15"/>
  <c r="AP35" i="15"/>
  <c r="AN39" i="15"/>
  <c r="AC39" i="15" s="1"/>
  <c r="AS40" i="15"/>
  <c r="AT41" i="15"/>
  <c r="AI41" i="15" s="1"/>
  <c r="AP47" i="15"/>
  <c r="AE47" i="15" s="1"/>
  <c r="AO50" i="15"/>
  <c r="AD50" i="15" s="1"/>
  <c r="AO51" i="15"/>
  <c r="AD51" i="15" s="1"/>
  <c r="AR52" i="15"/>
  <c r="AG52" i="15" s="1"/>
  <c r="AS53" i="15"/>
  <c r="AH53" i="15" s="1"/>
  <c r="AN43" i="15"/>
  <c r="AC43" i="15" s="1"/>
  <c r="AO5" i="15"/>
  <c r="AD5" i="15" s="1"/>
  <c r="AO41" i="15"/>
  <c r="AD41" i="15" s="1"/>
  <c r="AN53" i="15"/>
  <c r="AP21" i="15"/>
  <c r="AP27" i="15"/>
  <c r="AQ30" i="15"/>
  <c r="AN35" i="15"/>
  <c r="AC35" i="15" s="1"/>
  <c r="AU35" i="15"/>
  <c r="AU14" i="15"/>
  <c r="AS21" i="15"/>
  <c r="AH21" i="15" s="1"/>
  <c r="AQ26" i="15"/>
  <c r="AT27" i="15"/>
  <c r="AI27" i="15" s="1"/>
  <c r="AO29" i="15"/>
  <c r="AD29" i="15" s="1"/>
  <c r="AQ34" i="15"/>
  <c r="AS35" i="15"/>
  <c r="AO39" i="15"/>
  <c r="AD39" i="15" s="1"/>
  <c r="AT40" i="15"/>
  <c r="AS47" i="15"/>
  <c r="AH47" i="15" s="1"/>
  <c r="AP50" i="15"/>
  <c r="AE50" i="15" s="1"/>
  <c r="AP51" i="15"/>
  <c r="AE51" i="15" s="1"/>
  <c r="AS52" i="15"/>
  <c r="AT53" i="15"/>
  <c r="AI53" i="15" s="1"/>
  <c r="AN41" i="15"/>
  <c r="AC41" i="15" s="1"/>
  <c r="AO21" i="15"/>
  <c r="AD21" i="15" s="1"/>
  <c r="AS5" i="15"/>
  <c r="AH5" i="15" s="1"/>
  <c r="AT21" i="15"/>
  <c r="AI21" i="15" s="1"/>
  <c r="AT35" i="15"/>
  <c r="AI35" i="15" s="1"/>
  <c r="AT47" i="15"/>
  <c r="AQ50" i="15"/>
  <c r="AR51" i="15"/>
  <c r="AG51" i="15" s="1"/>
  <c r="AT52" i="15"/>
  <c r="AI52" i="15" s="1"/>
  <c r="AS51" i="15"/>
  <c r="AH51" i="15" s="1"/>
  <c r="AO27" i="15"/>
  <c r="AQ40" i="15"/>
  <c r="AP41" i="15"/>
  <c r="AN47" i="15"/>
  <c r="AC47" i="15" s="1"/>
  <c r="AN17" i="15"/>
  <c r="AC17" i="15" s="1"/>
  <c r="AN20" i="15"/>
  <c r="AC20" i="15" s="1"/>
  <c r="AT29" i="15"/>
  <c r="AO33" i="15"/>
  <c r="AD33" i="15" s="1"/>
  <c r="AT34" i="15"/>
  <c r="AS39" i="15"/>
  <c r="AH39" i="15" s="1"/>
  <c r="AN45" i="15"/>
  <c r="AC45" i="15" s="1"/>
  <c r="AQ46" i="15"/>
  <c r="AN40" i="15"/>
  <c r="AO14" i="15"/>
  <c r="AD14" i="15" s="1"/>
  <c r="AP15" i="15"/>
  <c r="AE15" i="15" s="1"/>
  <c r="AU29" i="15"/>
  <c r="AJ29" i="15" s="1"/>
  <c r="AP33" i="15"/>
  <c r="AE33" i="15" s="1"/>
  <c r="AS46" i="15"/>
  <c r="AH46" i="15" s="1"/>
  <c r="AT38" i="13"/>
  <c r="AQ49" i="13"/>
  <c r="AS28" i="13"/>
  <c r="AN17" i="13"/>
  <c r="AR38" i="13"/>
  <c r="AT33" i="13"/>
  <c r="AI33" i="13" s="1"/>
  <c r="AR42" i="13"/>
  <c r="AR21" i="13"/>
  <c r="AG21" i="13" s="1"/>
  <c r="AU38" i="13"/>
  <c r="AT42" i="13"/>
  <c r="AU42" i="13"/>
  <c r="AJ42" i="13" s="1"/>
  <c r="AP30" i="13"/>
  <c r="AE30" i="13" s="1"/>
  <c r="AO33" i="13"/>
  <c r="AD33" i="13" s="1"/>
  <c r="AQ33" i="13"/>
  <c r="AP45" i="13"/>
  <c r="AU7" i="13"/>
  <c r="AT12" i="13"/>
  <c r="AO14" i="13"/>
  <c r="AD14" i="13" s="1"/>
  <c r="AR16" i="13"/>
  <c r="AN24" i="13"/>
  <c r="AC24" i="13" s="1"/>
  <c r="AP35" i="13"/>
  <c r="AN14" i="13"/>
  <c r="AO35" i="13"/>
  <c r="AP14" i="13"/>
  <c r="AE14" i="13" s="1"/>
  <c r="AQ24" i="13"/>
  <c r="AQ35" i="13"/>
  <c r="AN16" i="13"/>
  <c r="AC16" i="13" s="1"/>
  <c r="AN12" i="13"/>
  <c r="AU14" i="13"/>
  <c r="AU24" i="13"/>
  <c r="AJ24" i="13" s="1"/>
  <c r="AN30" i="13"/>
  <c r="AS35" i="13"/>
  <c r="AH35" i="13" s="1"/>
  <c r="AP52" i="13"/>
  <c r="AR7" i="13"/>
  <c r="AT17" i="13"/>
  <c r="AT30" i="13"/>
  <c r="AI30" i="13" s="1"/>
  <c r="AN34" i="13"/>
  <c r="AC34" i="13" s="1"/>
  <c r="AN47" i="13"/>
  <c r="AC47" i="13" s="1"/>
  <c r="AP49" i="13"/>
  <c r="AE49" i="13" s="1"/>
  <c r="AN35" i="13"/>
  <c r="AN8" i="13"/>
  <c r="AN42" i="13"/>
  <c r="AC42" i="13" s="1"/>
  <c r="AU47" i="13"/>
  <c r="AS49" i="13"/>
  <c r="AH49" i="13" s="1"/>
  <c r="AR48" i="13"/>
  <c r="AR8" i="13"/>
  <c r="AO38" i="13"/>
  <c r="AQ42" i="13"/>
  <c r="AT43" i="13"/>
  <c r="AI43" i="13" s="1"/>
  <c r="AP7" i="13"/>
  <c r="AE7" i="13" s="1"/>
  <c r="AT11" i="13"/>
  <c r="AI11" i="13" s="1"/>
  <c r="AU20" i="13"/>
  <c r="AP42" i="13"/>
  <c r="AR45" i="13"/>
  <c r="AG45" i="13" s="1"/>
  <c r="AS47" i="13"/>
  <c r="AH47" i="13" s="1"/>
  <c r="AU48" i="13"/>
  <c r="AO52" i="13"/>
  <c r="AU45" i="13"/>
  <c r="AQ17" i="13"/>
  <c r="AN36" i="13"/>
  <c r="AC36" i="13" s="1"/>
  <c r="AP41" i="13"/>
  <c r="AE41" i="13" s="1"/>
  <c r="AS42" i="13"/>
  <c r="AH42" i="13" s="1"/>
  <c r="AQ52" i="13"/>
  <c r="AN54" i="13"/>
  <c r="AC54" i="13" s="1"/>
  <c r="AS7" i="13"/>
  <c r="AH7" i="13" s="1"/>
  <c r="AS17" i="13"/>
  <c r="AH17" i="13" s="1"/>
  <c r="AO36" i="13"/>
  <c r="AD36" i="13" s="1"/>
  <c r="AT41" i="13"/>
  <c r="AI41" i="13" s="1"/>
  <c r="AR52" i="13"/>
  <c r="AO54" i="13"/>
  <c r="AD54" i="13" s="1"/>
  <c r="AT31" i="13"/>
  <c r="AI31" i="13" s="1"/>
  <c r="AP36" i="13"/>
  <c r="AE36" i="13" s="1"/>
  <c r="AU41" i="13"/>
  <c r="AJ41" i="13" s="1"/>
  <c r="AP54" i="13"/>
  <c r="AU17" i="13"/>
  <c r="AO21" i="13"/>
  <c r="AN33" i="13"/>
  <c r="AC33" i="13" s="1"/>
  <c r="AR35" i="13"/>
  <c r="AG35" i="13" s="1"/>
  <c r="AQ36" i="13"/>
  <c r="AQ51" i="13"/>
  <c r="AQ54" i="13"/>
  <c r="AR36" i="13"/>
  <c r="AG36" i="13" s="1"/>
  <c r="AR54" i="13"/>
  <c r="AQ8" i="13"/>
  <c r="AN20" i="13"/>
  <c r="AC20" i="13" s="1"/>
  <c r="AU21" i="13"/>
  <c r="AJ21" i="13" s="1"/>
  <c r="AP23" i="13"/>
  <c r="AE23" i="13" s="1"/>
  <c r="AO28" i="13"/>
  <c r="AO30" i="13"/>
  <c r="AP33" i="13"/>
  <c r="AE33" i="13" s="1"/>
  <c r="AT35" i="13"/>
  <c r="AT36" i="13"/>
  <c r="AI36" i="13" s="1"/>
  <c r="AQ43" i="13"/>
  <c r="AN48" i="13"/>
  <c r="AN49" i="13"/>
  <c r="AC49" i="13" s="1"/>
  <c r="AT54" i="13"/>
  <c r="AI54" i="13" s="1"/>
  <c r="AQ20" i="13"/>
  <c r="AP28" i="13"/>
  <c r="AE28" i="13" s="1"/>
  <c r="AR43" i="13"/>
  <c r="AG43" i="13" s="1"/>
  <c r="AO48" i="13"/>
  <c r="AO7" i="13"/>
  <c r="AD7" i="13" s="1"/>
  <c r="AU8" i="13"/>
  <c r="AR20" i="13"/>
  <c r="AG20" i="13" s="1"/>
  <c r="AR30" i="13"/>
  <c r="AG30" i="13" s="1"/>
  <c r="AR33" i="13"/>
  <c r="AG33" i="13" s="1"/>
  <c r="AS43" i="13"/>
  <c r="AH43" i="13" s="1"/>
  <c r="AO45" i="13"/>
  <c r="AD45" i="13" s="1"/>
  <c r="AP48" i="13"/>
  <c r="AE48" i="13" s="1"/>
  <c r="AR49" i="13"/>
  <c r="AS20" i="13"/>
  <c r="AH20" i="13" s="1"/>
  <c r="AJ36" i="13"/>
  <c r="AQ7" i="13"/>
  <c r="AR14" i="13"/>
  <c r="AT20" i="13"/>
  <c r="AI20" i="13" s="1"/>
  <c r="AU43" i="13"/>
  <c r="AT49" i="13"/>
  <c r="AI49" i="13" s="1"/>
  <c r="AN52" i="13"/>
  <c r="AC52" i="13" s="1"/>
  <c r="AI7" i="13"/>
  <c r="J89" i="12"/>
  <c r="I62" i="12"/>
  <c r="L62" i="12" s="1" a="1"/>
  <c r="L62" i="12" s="1"/>
  <c r="J62" i="12"/>
  <c r="K62" i="12" a="1"/>
  <c r="K62" i="12" s="1"/>
  <c r="I52" i="12"/>
  <c r="L52" i="12" s="1" a="1"/>
  <c r="L52" i="12" s="1"/>
  <c r="J52" i="12"/>
  <c r="K52" i="12" a="1"/>
  <c r="K52" i="12" s="1"/>
  <c r="K97" i="12" a="1"/>
  <c r="K97" i="12" s="1"/>
  <c r="L83" i="12" a="1"/>
  <c r="L83" i="12" s="1"/>
  <c r="M83" i="12" a="1"/>
  <c r="M83" i="12" s="1"/>
  <c r="I69" i="12"/>
  <c r="M69" i="12" s="1" a="1"/>
  <c r="M69" i="12" s="1"/>
  <c r="J69" i="12"/>
  <c r="K69" i="12" a="1"/>
  <c r="K69" i="12" s="1"/>
  <c r="I46" i="12"/>
  <c r="L46" i="12" s="1" a="1"/>
  <c r="L46" i="12" s="1"/>
  <c r="J36" i="12"/>
  <c r="K36" i="12" a="1"/>
  <c r="K36" i="12" s="1"/>
  <c r="I36" i="12"/>
  <c r="L36" i="12" s="1" a="1"/>
  <c r="L36" i="12" s="1"/>
  <c r="I88" i="12"/>
  <c r="M88" i="12" s="1" a="1"/>
  <c r="M88" i="12" s="1"/>
  <c r="J88" i="12"/>
  <c r="K88" i="12" a="1"/>
  <c r="K88" i="12" s="1"/>
  <c r="J41" i="12"/>
  <c r="I31" i="12"/>
  <c r="M31" i="12" s="1" a="1"/>
  <c r="M31" i="12" s="1"/>
  <c r="J31" i="12"/>
  <c r="K31" i="12" a="1"/>
  <c r="K31" i="12" s="1"/>
  <c r="I21" i="12"/>
  <c r="L21" i="12" s="1" a="1"/>
  <c r="L21" i="12" s="1"/>
  <c r="J21" i="12"/>
  <c r="K21" i="12" a="1"/>
  <c r="K21" i="12" s="1"/>
  <c r="J96" i="12"/>
  <c r="K96" i="12" a="1"/>
  <c r="K96" i="12" s="1"/>
  <c r="I96" i="12"/>
  <c r="L96" i="12" s="1" a="1"/>
  <c r="L96" i="12" s="1"/>
  <c r="I82" i="12"/>
  <c r="L82" i="12" s="1" a="1"/>
  <c r="L82" i="12" s="1"/>
  <c r="J60" i="12"/>
  <c r="K60" i="12" a="1"/>
  <c r="K60" i="12" s="1"/>
  <c r="I60" i="12"/>
  <c r="M60" i="12" s="1" a="1"/>
  <c r="M60" i="12" s="1"/>
  <c r="I45" i="12"/>
  <c r="L45" i="12" s="1" a="1"/>
  <c r="L45" i="12" s="1"/>
  <c r="J45" i="12"/>
  <c r="K45" i="12" a="1"/>
  <c r="K45" i="12" s="1"/>
  <c r="I74" i="12"/>
  <c r="L74" i="12" s="1" a="1"/>
  <c r="L74" i="12" s="1"/>
  <c r="J74" i="12"/>
  <c r="K74" i="12" a="1"/>
  <c r="K74" i="12" s="1"/>
  <c r="I65" i="12"/>
  <c r="M65" i="12" s="1" a="1"/>
  <c r="M65" i="12" s="1"/>
  <c r="J65" i="12"/>
  <c r="K65" i="12" a="1"/>
  <c r="K65" i="12" s="1"/>
  <c r="I40" i="12"/>
  <c r="M40" i="12" s="1" a="1"/>
  <c r="M40" i="12" s="1"/>
  <c r="J40" i="12"/>
  <c r="K40" i="12" a="1"/>
  <c r="K40" i="12" s="1"/>
  <c r="L95" i="12" a="1"/>
  <c r="L95" i="12" s="1"/>
  <c r="M95" i="12" a="1"/>
  <c r="M95" i="12" s="1"/>
  <c r="I81" i="12"/>
  <c r="L81" i="12" s="1" a="1"/>
  <c r="L81" i="12" s="1"/>
  <c r="J81" i="12"/>
  <c r="K81" i="12" a="1"/>
  <c r="K81" i="12" s="1"/>
  <c r="K73" i="12" a="1"/>
  <c r="K73" i="12" s="1"/>
  <c r="I26" i="12"/>
  <c r="L26" i="12" s="1" a="1"/>
  <c r="L26" i="12" s="1"/>
  <c r="J26" i="12"/>
  <c r="K26" i="12" a="1"/>
  <c r="K26" i="12" s="1"/>
  <c r="I64" i="12"/>
  <c r="M64" i="12" s="1" a="1"/>
  <c r="M64" i="12" s="1"/>
  <c r="J64" i="12"/>
  <c r="K64" i="12" a="1"/>
  <c r="K64" i="12" s="1"/>
  <c r="I50" i="12"/>
  <c r="M50" i="12" s="1" a="1"/>
  <c r="M50" i="12" s="1"/>
  <c r="J50" i="12"/>
  <c r="K50" i="12" a="1"/>
  <c r="K50" i="12" s="1"/>
  <c r="I94" i="12"/>
  <c r="M94" i="12" s="1" a="1"/>
  <c r="M94" i="12" s="1"/>
  <c r="J72" i="12"/>
  <c r="J33" i="12"/>
  <c r="I29" i="12"/>
  <c r="L29" i="12" s="1" a="1"/>
  <c r="L29" i="12" s="1"/>
  <c r="J29" i="12"/>
  <c r="K29" i="12" a="1"/>
  <c r="K29" i="12" s="1"/>
  <c r="I86" i="12"/>
  <c r="M86" i="12" s="1" a="1"/>
  <c r="M86" i="12" s="1"/>
  <c r="J86" i="12"/>
  <c r="K86" i="12" a="1"/>
  <c r="K86" i="12" s="1"/>
  <c r="J77" i="12"/>
  <c r="J24" i="12"/>
  <c r="I14" i="12"/>
  <c r="M14" i="12" s="1" a="1"/>
  <c r="M14" i="12" s="1"/>
  <c r="J14" i="12"/>
  <c r="K14" i="12" a="1"/>
  <c r="K14" i="12" s="1"/>
  <c r="I10" i="12"/>
  <c r="L10" i="12" s="1" a="1"/>
  <c r="L10" i="12" s="1"/>
  <c r="J93" i="12"/>
  <c r="J48" i="12"/>
  <c r="K48" i="12" a="1"/>
  <c r="K48" i="12" s="1"/>
  <c r="I48" i="12"/>
  <c r="I28" i="12"/>
  <c r="L28" i="12" s="1" a="1"/>
  <c r="L28" i="12" s="1"/>
  <c r="J28" i="12"/>
  <c r="K28" i="12" a="1"/>
  <c r="K28" i="12" s="1"/>
  <c r="I19" i="12"/>
  <c r="J19" i="12"/>
  <c r="K19" i="12" a="1"/>
  <c r="K19" i="12" s="1"/>
  <c r="I76" i="12"/>
  <c r="L76" i="12" s="1" a="1"/>
  <c r="L76" i="12" s="1"/>
  <c r="J76" i="12"/>
  <c r="AE478" i="2" s="1" a="1"/>
  <c r="AE478" i="2" s="1"/>
  <c r="K76" i="12" a="1"/>
  <c r="K76" i="12" s="1"/>
  <c r="J57" i="12"/>
  <c r="J53" i="12"/>
  <c r="I43" i="12"/>
  <c r="L43" i="12" s="1" a="1"/>
  <c r="L43" i="12" s="1"/>
  <c r="J43" i="12"/>
  <c r="AE247" i="2" s="1" a="1"/>
  <c r="AE247" i="2" s="1"/>
  <c r="AF247" i="2" s="1"/>
  <c r="AG247" i="2" s="1"/>
  <c r="K43" i="12" a="1"/>
  <c r="K43" i="12" s="1"/>
  <c r="AH247" i="2" s="1" a="1"/>
  <c r="AH247" i="2" s="1"/>
  <c r="I38" i="12"/>
  <c r="L38" i="12" s="1" a="1"/>
  <c r="L38" i="12" s="1"/>
  <c r="J38" i="12"/>
  <c r="K38" i="12" a="1"/>
  <c r="K38" i="12" s="1"/>
  <c r="J9" i="12"/>
  <c r="J84" i="12"/>
  <c r="I70" i="12"/>
  <c r="L70" i="12" s="1" a="1"/>
  <c r="L70" i="12" s="1"/>
  <c r="K37" i="12" a="1"/>
  <c r="K37" i="12" s="1"/>
  <c r="I16" i="12"/>
  <c r="L16" i="12" s="1" a="1"/>
  <c r="L16" i="12" s="1"/>
  <c r="J16" i="12"/>
  <c r="K16" i="12" a="1"/>
  <c r="K16" i="12" s="1"/>
  <c r="I8" i="12"/>
  <c r="L8" i="12" s="1" a="1"/>
  <c r="L8" i="12" s="1"/>
  <c r="J8" i="12"/>
  <c r="K8" i="12" a="1"/>
  <c r="K8" i="12" s="1"/>
  <c r="J97" i="12"/>
  <c r="J85" i="12"/>
  <c r="M78" i="12" a="1"/>
  <c r="M78" i="12" s="1"/>
  <c r="J73" i="12"/>
  <c r="M66" i="12" a="1"/>
  <c r="M66" i="12" s="1"/>
  <c r="J61" i="12"/>
  <c r="M54" i="12" a="1"/>
  <c r="M54" i="12" s="1"/>
  <c r="J49" i="12"/>
  <c r="J37" i="12"/>
  <c r="J25" i="12"/>
  <c r="AE311" i="2" s="1" a="1"/>
  <c r="AE311" i="2" s="1"/>
  <c r="I97" i="12"/>
  <c r="L97" i="12" s="1" a="1"/>
  <c r="L97" i="12" s="1"/>
  <c r="H96" i="12"/>
  <c r="K87" i="12" a="1"/>
  <c r="K87" i="12" s="1"/>
  <c r="I85" i="12"/>
  <c r="M85" i="12" s="1" a="1"/>
  <c r="M85" i="12" s="1"/>
  <c r="H84" i="12"/>
  <c r="K84" i="12" s="1" a="1"/>
  <c r="K84" i="12" s="1"/>
  <c r="K75" i="12" a="1"/>
  <c r="K75" i="12" s="1"/>
  <c r="I73" i="12"/>
  <c r="H72" i="12"/>
  <c r="K72" i="12" s="1" a="1"/>
  <c r="K72" i="12" s="1"/>
  <c r="K63" i="12" a="1"/>
  <c r="K63" i="12" s="1"/>
  <c r="I61" i="12"/>
  <c r="M61" i="12" s="1" a="1"/>
  <c r="M61" i="12" s="1"/>
  <c r="H60" i="12"/>
  <c r="K51" i="12" a="1"/>
  <c r="K51" i="12" s="1"/>
  <c r="I49" i="12"/>
  <c r="L49" i="12" s="1" a="1"/>
  <c r="L49" i="12" s="1"/>
  <c r="H48" i="12"/>
  <c r="K39" i="12" a="1"/>
  <c r="K39" i="12" s="1"/>
  <c r="I37" i="12"/>
  <c r="L37" i="12" s="1" a="1"/>
  <c r="L37" i="12" s="1"/>
  <c r="H36" i="12"/>
  <c r="I25" i="12"/>
  <c r="M25" i="12" s="1" a="1"/>
  <c r="M25" i="12" s="1"/>
  <c r="H24" i="12"/>
  <c r="K24" i="12" s="1" a="1"/>
  <c r="K24" i="12" s="1"/>
  <c r="I13" i="12"/>
  <c r="L13" i="12" s="1" a="1"/>
  <c r="L13" i="12" s="1"/>
  <c r="J87" i="12"/>
  <c r="L78" i="12" a="1"/>
  <c r="L78" i="12" s="1"/>
  <c r="J75" i="12"/>
  <c r="M68" i="12" a="1"/>
  <c r="M68" i="12" s="1"/>
  <c r="L66" i="12" a="1"/>
  <c r="L66" i="12" s="1"/>
  <c r="J63" i="12"/>
  <c r="L54" i="12" a="1"/>
  <c r="L54" i="12" s="1"/>
  <c r="J51" i="12"/>
  <c r="L42" i="12" a="1"/>
  <c r="L42" i="12" s="1"/>
  <c r="J39" i="12"/>
  <c r="L30" i="12" a="1"/>
  <c r="L30" i="12" s="1"/>
  <c r="J27" i="12"/>
  <c r="AE456" i="2" s="1" a="1"/>
  <c r="AE456" i="2" s="1"/>
  <c r="AF456" i="2" s="1"/>
  <c r="AG456" i="2" s="1"/>
  <c r="K90" i="12" a="1"/>
  <c r="K90" i="12" s="1"/>
  <c r="K78" i="12" a="1"/>
  <c r="K78" i="12" s="1"/>
  <c r="K66" i="12" a="1"/>
  <c r="K66" i="12" s="1"/>
  <c r="M58" i="12" a="1"/>
  <c r="M58" i="12" s="1"/>
  <c r="AS195" i="2" s="1" a="1"/>
  <c r="AS195" i="2" s="1"/>
  <c r="K54" i="12" a="1"/>
  <c r="K54" i="12" s="1"/>
  <c r="K42" i="12" a="1"/>
  <c r="K42" i="12" s="1"/>
  <c r="M34" i="12" a="1"/>
  <c r="M34" i="12" s="1"/>
  <c r="K30" i="12" a="1"/>
  <c r="K30" i="12" s="1"/>
  <c r="M22" i="12" a="1"/>
  <c r="M22" i="12" s="1"/>
  <c r="J90" i="12"/>
  <c r="J78" i="12"/>
  <c r="J66" i="12"/>
  <c r="K55" i="12" a="1"/>
  <c r="K55" i="12" s="1"/>
  <c r="J54" i="12"/>
  <c r="J42" i="12"/>
  <c r="M11" i="12" a="1"/>
  <c r="M11" i="12" s="1"/>
  <c r="H89" i="12"/>
  <c r="I89" i="12" s="1"/>
  <c r="H77" i="12"/>
  <c r="I77" i="12" s="1"/>
  <c r="H65" i="12"/>
  <c r="L58" i="12" a="1"/>
  <c r="L58" i="12" s="1"/>
  <c r="H53" i="12"/>
  <c r="I53" i="12" s="1"/>
  <c r="H41" i="12"/>
  <c r="I41" i="12" s="1"/>
  <c r="L34" i="12" a="1"/>
  <c r="L34" i="12" s="1"/>
  <c r="H29" i="12"/>
  <c r="L22" i="12" a="1"/>
  <c r="L22" i="12" s="1"/>
  <c r="L59" i="12" a="1"/>
  <c r="L59" i="12" s="1"/>
  <c r="L35" i="12" a="1"/>
  <c r="L35" i="12" s="1"/>
  <c r="L11" i="12" a="1"/>
  <c r="L11" i="12" s="1"/>
  <c r="K46" i="12" a="1"/>
  <c r="K46" i="12" s="1"/>
  <c r="K34" i="12" a="1"/>
  <c r="K34" i="12" s="1"/>
  <c r="K22" i="12" a="1"/>
  <c r="K22" i="12" s="1"/>
  <c r="K10" i="12" a="1"/>
  <c r="K10" i="12" s="1"/>
  <c r="K95" i="12" a="1"/>
  <c r="K95" i="12" s="1"/>
  <c r="J94" i="12"/>
  <c r="M87" i="12" a="1"/>
  <c r="M87" i="12" s="1"/>
  <c r="K83" i="12" a="1"/>
  <c r="K83" i="12" s="1"/>
  <c r="J82" i="12"/>
  <c r="M75" i="12" a="1"/>
  <c r="M75" i="12" s="1"/>
  <c r="K71" i="12" a="1"/>
  <c r="K71" i="12" s="1"/>
  <c r="J70" i="12"/>
  <c r="M63" i="12" a="1"/>
  <c r="M63" i="12" s="1"/>
  <c r="K59" i="12" a="1"/>
  <c r="K59" i="12" s="1"/>
  <c r="J58" i="12"/>
  <c r="AE195" i="2" s="1" a="1"/>
  <c r="AE195" i="2" s="1"/>
  <c r="AF195" i="2" s="1"/>
  <c r="AG195" i="2" s="1"/>
  <c r="M51" i="12" a="1"/>
  <c r="M51" i="12" s="1"/>
  <c r="K47" i="12" a="1"/>
  <c r="K47" i="12" s="1"/>
  <c r="J46" i="12"/>
  <c r="M39" i="12" a="1"/>
  <c r="M39" i="12" s="1"/>
  <c r="K35" i="12" a="1"/>
  <c r="K35" i="12" s="1"/>
  <c r="J34" i="12"/>
  <c r="K23" i="12" a="1"/>
  <c r="K23" i="12" s="1"/>
  <c r="J22" i="12"/>
  <c r="K11" i="12" a="1"/>
  <c r="K11" i="12" s="1"/>
  <c r="J10" i="12"/>
  <c r="H8" i="12"/>
  <c r="J95" i="12"/>
  <c r="H93" i="12"/>
  <c r="I93" i="12" s="1"/>
  <c r="J83" i="12"/>
  <c r="H81" i="12"/>
  <c r="J71" i="12"/>
  <c r="H69" i="12"/>
  <c r="J59" i="12"/>
  <c r="H57" i="12"/>
  <c r="I57" i="12" s="1"/>
  <c r="J47" i="12"/>
  <c r="H45" i="12"/>
  <c r="J35" i="12"/>
  <c r="H33" i="12"/>
  <c r="I33" i="12" s="1"/>
  <c r="J23" i="12"/>
  <c r="H21" i="12"/>
  <c r="K12" i="12" a="1"/>
  <c r="K12" i="12" s="1"/>
  <c r="J11" i="12"/>
  <c r="H9" i="12"/>
  <c r="I9" i="12" s="1"/>
  <c r="K8" i="3"/>
  <c r="K23" i="3"/>
  <c r="L23" i="3" s="1" a="1"/>
  <c r="L23" i="3" s="1"/>
  <c r="K26" i="4"/>
  <c r="K26" i="3"/>
  <c r="K23" i="4"/>
  <c r="K9" i="3"/>
  <c r="K12" i="3"/>
  <c r="K16" i="3"/>
  <c r="H205" i="2"/>
  <c r="K133" i="2"/>
  <c r="K193" i="2"/>
  <c r="I193" i="2"/>
  <c r="H65" i="2"/>
  <c r="H307" i="2"/>
  <c r="I409" i="2"/>
  <c r="H409" i="2"/>
  <c r="K157" i="2"/>
  <c r="H20" i="2"/>
  <c r="I133" i="2"/>
  <c r="K139" i="2"/>
  <c r="I139" i="2"/>
  <c r="H139" i="2"/>
  <c r="I108" i="2"/>
  <c r="K232" i="2"/>
  <c r="H465" i="2"/>
  <c r="H340" i="2"/>
  <c r="K340" i="2"/>
  <c r="H262" i="2"/>
  <c r="I362" i="2"/>
  <c r="J362" i="2"/>
  <c r="K542" i="2"/>
  <c r="I542" i="2"/>
  <c r="H542" i="2"/>
  <c r="J596" i="2"/>
  <c r="K606" i="2"/>
  <c r="H606" i="2"/>
  <c r="J663" i="2"/>
  <c r="K589" i="2"/>
  <c r="I655" i="2"/>
  <c r="J655" i="2"/>
  <c r="G1150" i="2" a="1"/>
  <c r="G1150" i="2" s="1"/>
  <c r="G1438" i="2" a="1"/>
  <c r="G1438" i="2" s="1"/>
  <c r="I25" i="2"/>
  <c r="I9" i="2"/>
  <c r="K9" i="2"/>
  <c r="K43" i="2"/>
  <c r="I43" i="2"/>
  <c r="H43" i="2"/>
  <c r="K101" i="2"/>
  <c r="J101" i="2"/>
  <c r="I101" i="2"/>
  <c r="H101" i="2"/>
  <c r="J163" i="2"/>
  <c r="K163" i="2"/>
  <c r="I163" i="2"/>
  <c r="H163" i="2"/>
  <c r="J43" i="2"/>
  <c r="K278" i="2"/>
  <c r="J278" i="2"/>
  <c r="I278" i="2"/>
  <c r="H278" i="2"/>
  <c r="J9" i="2"/>
  <c r="K89" i="2"/>
  <c r="J89" i="2"/>
  <c r="I89" i="2"/>
  <c r="K117" i="2"/>
  <c r="J117" i="2"/>
  <c r="H117" i="2"/>
  <c r="K84" i="2"/>
  <c r="J84" i="2"/>
  <c r="I84" i="2"/>
  <c r="H84" i="2"/>
  <c r="J14" i="2"/>
  <c r="H14" i="2"/>
  <c r="I14" i="2"/>
  <c r="K14" i="2"/>
  <c r="H89" i="2"/>
  <c r="I117" i="2"/>
  <c r="K53" i="2"/>
  <c r="J53" i="2"/>
  <c r="I53" i="2"/>
  <c r="H53" i="2"/>
  <c r="H147" i="2"/>
  <c r="K147" i="2"/>
  <c r="J147" i="2"/>
  <c r="I147" i="2"/>
  <c r="H25" i="2"/>
  <c r="K25" i="2"/>
  <c r="K38" i="2"/>
  <c r="J38" i="2"/>
  <c r="H38" i="2"/>
  <c r="I38" i="2"/>
  <c r="J48" i="2"/>
  <c r="I48" i="2"/>
  <c r="H48" i="2"/>
  <c r="K302" i="2"/>
  <c r="J302" i="2"/>
  <c r="I302" i="2"/>
  <c r="H302" i="2"/>
  <c r="K68" i="2"/>
  <c r="J68" i="2"/>
  <c r="I68" i="2"/>
  <c r="H68" i="2"/>
  <c r="K94" i="2"/>
  <c r="J94" i="2"/>
  <c r="I94" i="2"/>
  <c r="H94" i="2"/>
  <c r="K239" i="2"/>
  <c r="I239" i="2"/>
  <c r="H239" i="2"/>
  <c r="J239" i="2"/>
  <c r="K266" i="2"/>
  <c r="J266" i="2"/>
  <c r="I266" i="2"/>
  <c r="H266" i="2"/>
  <c r="K345" i="2"/>
  <c r="J345" i="2"/>
  <c r="I345" i="2"/>
  <c r="H345" i="2"/>
  <c r="K153" i="2"/>
  <c r="J153" i="2"/>
  <c r="H153" i="2"/>
  <c r="I153" i="2"/>
  <c r="K199" i="2"/>
  <c r="J199" i="2"/>
  <c r="I199" i="2"/>
  <c r="H199" i="2"/>
  <c r="K65" i="2"/>
  <c r="J65" i="2"/>
  <c r="I65" i="2"/>
  <c r="H171" i="2"/>
  <c r="K171" i="2"/>
  <c r="J171" i="2"/>
  <c r="I171" i="2"/>
  <c r="J220" i="2"/>
  <c r="I220" i="2"/>
  <c r="H220" i="2"/>
  <c r="K220" i="2"/>
  <c r="I335" i="2"/>
  <c r="H335" i="2"/>
  <c r="K335" i="2"/>
  <c r="J335" i="2"/>
  <c r="K536" i="2"/>
  <c r="H536" i="2"/>
  <c r="J536" i="2"/>
  <c r="I536" i="2"/>
  <c r="I185" i="2"/>
  <c r="H185" i="2"/>
  <c r="K292" i="2"/>
  <c r="J292" i="2"/>
  <c r="I292" i="2"/>
  <c r="H292" i="2"/>
  <c r="I416" i="2"/>
  <c r="K416" i="2"/>
  <c r="J416" i="2"/>
  <c r="H416" i="2"/>
  <c r="J20" i="2"/>
  <c r="K245" i="2"/>
  <c r="J245" i="2"/>
  <c r="I245" i="2"/>
  <c r="K297" i="2"/>
  <c r="J297" i="2"/>
  <c r="I297" i="2"/>
  <c r="H297" i="2"/>
  <c r="I20" i="2"/>
  <c r="J232" i="2"/>
  <c r="I232" i="2"/>
  <c r="H232" i="2"/>
  <c r="H355" i="2"/>
  <c r="K355" i="2"/>
  <c r="J355" i="2"/>
  <c r="I355" i="2"/>
  <c r="K395" i="2"/>
  <c r="J395" i="2"/>
  <c r="I395" i="2"/>
  <c r="H395" i="2"/>
  <c r="K20" i="2"/>
  <c r="J59" i="2"/>
  <c r="I59" i="2"/>
  <c r="H59" i="2"/>
  <c r="H245" i="2"/>
  <c r="K307" i="2"/>
  <c r="J307" i="2"/>
  <c r="I307" i="2"/>
  <c r="K210" i="2"/>
  <c r="J210" i="2"/>
  <c r="H210" i="2"/>
  <c r="J108" i="2"/>
  <c r="J139" i="2"/>
  <c r="J205" i="2"/>
  <c r="I205" i="2"/>
  <c r="I210" i="2"/>
  <c r="K368" i="2"/>
  <c r="J368" i="2"/>
  <c r="I368" i="2"/>
  <c r="H368" i="2"/>
  <c r="K350" i="2"/>
  <c r="J350" i="2"/>
  <c r="I350" i="2"/>
  <c r="H350" i="2"/>
  <c r="K186" i="2"/>
  <c r="H186" i="2"/>
  <c r="K205" i="2"/>
  <c r="I272" i="2"/>
  <c r="H272" i="2"/>
  <c r="K325" i="2"/>
  <c r="J325" i="2"/>
  <c r="I325" i="2"/>
  <c r="H325" i="2"/>
  <c r="J340" i="2"/>
  <c r="I340" i="2"/>
  <c r="H474" i="2"/>
  <c r="K474" i="2"/>
  <c r="J474" i="2"/>
  <c r="I474" i="2"/>
  <c r="J157" i="2"/>
  <c r="H255" i="2"/>
  <c r="K287" i="2"/>
  <c r="J287" i="2"/>
  <c r="I287" i="2"/>
  <c r="H287" i="2"/>
  <c r="I437" i="2"/>
  <c r="K437" i="2"/>
  <c r="J437" i="2"/>
  <c r="H437" i="2"/>
  <c r="H157" i="2"/>
  <c r="K272" i="2"/>
  <c r="J329" i="2"/>
  <c r="K329" i="2"/>
  <c r="I329" i="2"/>
  <c r="H329" i="2"/>
  <c r="I157" i="2"/>
  <c r="I255" i="2"/>
  <c r="K261" i="2"/>
  <c r="J261" i="2"/>
  <c r="I261" i="2"/>
  <c r="H261" i="2"/>
  <c r="K388" i="2"/>
  <c r="J388" i="2"/>
  <c r="I388" i="2"/>
  <c r="H388" i="2"/>
  <c r="J508" i="2"/>
  <c r="H508" i="2"/>
  <c r="K508" i="2"/>
  <c r="I508" i="2"/>
  <c r="K380" i="2"/>
  <c r="J380" i="2"/>
  <c r="H380" i="2"/>
  <c r="I380" i="2"/>
  <c r="J459" i="2"/>
  <c r="K459" i="2"/>
  <c r="I459" i="2"/>
  <c r="H459" i="2"/>
  <c r="J193" i="2"/>
  <c r="J133" i="2"/>
  <c r="H193" i="2"/>
  <c r="K255" i="2"/>
  <c r="I262" i="2"/>
  <c r="I491" i="2"/>
  <c r="K491" i="2"/>
  <c r="J491" i="2"/>
  <c r="K498" i="2"/>
  <c r="I498" i="2"/>
  <c r="K554" i="2"/>
  <c r="J554" i="2"/>
  <c r="I554" i="2"/>
  <c r="H554" i="2"/>
  <c r="J582" i="2"/>
  <c r="K582" i="2"/>
  <c r="I582" i="2"/>
  <c r="H582" i="2"/>
  <c r="K451" i="2"/>
  <c r="H451" i="2"/>
  <c r="J451" i="2"/>
  <c r="I451" i="2"/>
  <c r="K549" i="2"/>
  <c r="J549" i="2"/>
  <c r="I549" i="2"/>
  <c r="K362" i="2"/>
  <c r="H491" i="2"/>
  <c r="J409" i="2"/>
  <c r="H549" i="2"/>
  <c r="G834" i="2" a="1"/>
  <c r="G834" i="2" s="1"/>
  <c r="H362" i="2"/>
  <c r="K458" i="2"/>
  <c r="J458" i="2"/>
  <c r="I479" i="2"/>
  <c r="K479" i="2"/>
  <c r="J479" i="2"/>
  <c r="H479" i="2"/>
  <c r="K423" i="2"/>
  <c r="H423" i="2"/>
  <c r="J423" i="2"/>
  <c r="I423" i="2"/>
  <c r="K626" i="2"/>
  <c r="J626" i="2"/>
  <c r="I626" i="2"/>
  <c r="H626" i="2"/>
  <c r="K409" i="2"/>
  <c r="H444" i="2"/>
  <c r="K444" i="2"/>
  <c r="J444" i="2"/>
  <c r="I444" i="2"/>
  <c r="H458" i="2"/>
  <c r="J465" i="2"/>
  <c r="I465" i="2"/>
  <c r="K465" i="2"/>
  <c r="I527" i="2"/>
  <c r="K527" i="2"/>
  <c r="J527" i="2"/>
  <c r="H527" i="2"/>
  <c r="K616" i="2"/>
  <c r="J616" i="2"/>
  <c r="I616" i="2"/>
  <c r="H616" i="2"/>
  <c r="J542" i="2"/>
  <c r="I568" i="2"/>
  <c r="H568" i="2"/>
  <c r="K568" i="2"/>
  <c r="J568" i="2"/>
  <c r="I601" i="2"/>
  <c r="H601" i="2"/>
  <c r="K601" i="2"/>
  <c r="J601" i="2"/>
  <c r="K632" i="2"/>
  <c r="J632" i="2"/>
  <c r="I632" i="2"/>
  <c r="H632" i="2"/>
  <c r="J637" i="2"/>
  <c r="K637" i="2"/>
  <c r="I637" i="2"/>
  <c r="H637" i="2"/>
  <c r="G793" i="2" a="1"/>
  <c r="G793" i="2" s="1"/>
  <c r="J561" i="2"/>
  <c r="K561" i="2"/>
  <c r="I561" i="2"/>
  <c r="H561" i="2"/>
  <c r="H596" i="2"/>
  <c r="I596" i="2"/>
  <c r="K647" i="2"/>
  <c r="J647" i="2"/>
  <c r="I647" i="2"/>
  <c r="H647" i="2"/>
  <c r="K596" i="2"/>
  <c r="K575" i="2"/>
  <c r="H575" i="2"/>
  <c r="I575" i="2"/>
  <c r="I625" i="2"/>
  <c r="H625" i="2"/>
  <c r="J575" i="2"/>
  <c r="I589" i="2"/>
  <c r="J606" i="2"/>
  <c r="I606" i="2"/>
  <c r="J625" i="2"/>
  <c r="H655" i="2"/>
  <c r="K663" i="2"/>
  <c r="H663" i="2"/>
  <c r="G878" i="2" a="1"/>
  <c r="G878" i="2" s="1"/>
  <c r="I663" i="2"/>
  <c r="G925" i="2" a="1"/>
  <c r="G925" i="2" s="1"/>
  <c r="G866" i="2" a="1"/>
  <c r="G866" i="2" s="1"/>
  <c r="K655" i="2"/>
  <c r="G745" i="2" a="1"/>
  <c r="G745" i="2" s="1"/>
  <c r="G1050" i="2" a="1"/>
  <c r="G1050" i="2" s="1"/>
  <c r="G852" i="2" a="1"/>
  <c r="G852" i="2" s="1"/>
  <c r="G1017" i="2" a="1"/>
  <c r="G1017" i="2" s="1"/>
  <c r="G958" i="2" a="1"/>
  <c r="G958" i="2" s="1"/>
  <c r="G913" i="2" a="1"/>
  <c r="G913" i="2" s="1"/>
  <c r="G915" i="2" a="1"/>
  <c r="G915" i="2" s="1"/>
  <c r="G1269" i="2" a="1"/>
  <c r="G1269" i="2" s="1"/>
  <c r="G1392" i="2" a="1"/>
  <c r="G1392" i="2" s="1"/>
  <c r="G1342" i="2" a="1"/>
  <c r="G1342" i="2" s="1"/>
  <c r="H1546" i="2"/>
  <c r="G1484" i="2" a="1"/>
  <c r="G1484" i="2" s="1"/>
  <c r="G1542" i="2" a="1"/>
  <c r="G1542" i="2" s="1"/>
  <c r="N20" i="4"/>
  <c r="O20" i="4" s="1" a="1"/>
  <c r="O20" i="4" s="1"/>
  <c r="K20" i="4"/>
  <c r="AF44" i="15"/>
  <c r="AF45" i="15"/>
  <c r="V21" i="9" a="1"/>
  <c r="V21" i="9" s="1"/>
  <c r="T21" i="9" a="1"/>
  <c r="T21" i="9" s="1"/>
  <c r="W21" i="9" a="1"/>
  <c r="W21" i="9" s="1"/>
  <c r="S21" i="9" a="1"/>
  <c r="S21" i="9" s="1"/>
  <c r="R21" i="9" a="1"/>
  <c r="R21" i="9" s="1"/>
  <c r="AA456" i="2" s="1" a="1"/>
  <c r="AA456" i="2" s="1"/>
  <c r="U21" i="9" a="1"/>
  <c r="U21" i="9" s="1"/>
  <c r="K13" i="4"/>
  <c r="AD43" i="15"/>
  <c r="AL43" i="15"/>
  <c r="K19" i="3"/>
  <c r="G19" i="3"/>
  <c r="N19" i="3"/>
  <c r="O19" i="3" s="1" a="1"/>
  <c r="O19" i="3" s="1"/>
  <c r="H19" i="3"/>
  <c r="F19" i="3"/>
  <c r="P19" i="3" a="1"/>
  <c r="P19" i="3" s="1"/>
  <c r="N13" i="4"/>
  <c r="O13" i="4" s="1" a="1"/>
  <c r="O13" i="4" s="1"/>
  <c r="G19" i="5"/>
  <c r="AL5" i="13"/>
  <c r="L19" i="3" a="1"/>
  <c r="L19" i="3" s="1"/>
  <c r="AF5" i="13"/>
  <c r="L28" i="3" a="1"/>
  <c r="L28" i="3" s="1"/>
  <c r="G28" i="3"/>
  <c r="P28" i="3" a="1"/>
  <c r="P28" i="3" s="1"/>
  <c r="F28" i="3"/>
  <c r="N28" i="3"/>
  <c r="O28" i="3" s="1" a="1"/>
  <c r="O28" i="3" s="1"/>
  <c r="H28" i="3"/>
  <c r="F19" i="5"/>
  <c r="P19" i="5" a="1"/>
  <c r="P19" i="5" s="1"/>
  <c r="L19" i="5" a="1"/>
  <c r="L19" i="5" s="1"/>
  <c r="N19" i="5"/>
  <c r="O19" i="5" s="1" a="1"/>
  <c r="O19" i="5" s="1"/>
  <c r="Q19" i="5" a="1"/>
  <c r="Q19" i="5" s="1"/>
  <c r="G1550" i="2" a="1"/>
  <c r="G1550" i="2" s="1"/>
  <c r="AJ7" i="13"/>
  <c r="AF7" i="13"/>
  <c r="S30" i="9" a="1"/>
  <c r="S30" i="9" s="1"/>
  <c r="V30" i="9" a="1"/>
  <c r="V30" i="9" s="1"/>
  <c r="T30" i="9" a="1"/>
  <c r="T30" i="9" s="1"/>
  <c r="R30" i="9" a="1"/>
  <c r="R30" i="9" s="1"/>
  <c r="W30" i="9" a="1"/>
  <c r="W30" i="9" s="1"/>
  <c r="U30" i="9" a="1"/>
  <c r="U30" i="9" s="1"/>
  <c r="U23" i="9" a="1"/>
  <c r="U23" i="9" s="1"/>
  <c r="R23" i="9" a="1"/>
  <c r="R23" i="9" s="1"/>
  <c r="AA478" i="2" s="1" a="1"/>
  <c r="AA478" i="2" s="1"/>
  <c r="W23" i="9" a="1"/>
  <c r="W23" i="9" s="1"/>
  <c r="V23" i="9" a="1"/>
  <c r="V23" i="9" s="1"/>
  <c r="T23" i="9" a="1"/>
  <c r="T23" i="9" s="1"/>
  <c r="S23" i="9" a="1"/>
  <c r="S23" i="9" s="1"/>
  <c r="K8" i="4"/>
  <c r="N8" i="4"/>
  <c r="O8" i="4" s="1" a="1"/>
  <c r="O8" i="4" s="1"/>
  <c r="AU40" i="13"/>
  <c r="AJ40" i="13" s="1"/>
  <c r="AN40" i="13"/>
  <c r="AC40" i="13" s="1"/>
  <c r="AT40" i="13"/>
  <c r="AI40" i="13" s="1"/>
  <c r="AS40" i="13"/>
  <c r="AH40" i="13" s="1"/>
  <c r="AR40" i="13"/>
  <c r="AQ40" i="13"/>
  <c r="AP40" i="13"/>
  <c r="AE40" i="13" s="1"/>
  <c r="AO40" i="13"/>
  <c r="AD40" i="13" s="1"/>
  <c r="AL32" i="13"/>
  <c r="AI32" i="13"/>
  <c r="N8" i="3"/>
  <c r="O8" i="3" s="1" a="1"/>
  <c r="O8" i="3" s="1"/>
  <c r="AN7" i="15"/>
  <c r="AC7" i="15" s="1"/>
  <c r="AU7" i="15"/>
  <c r="AT7" i="15"/>
  <c r="AS7" i="15"/>
  <c r="AR7" i="15"/>
  <c r="AQ7" i="15"/>
  <c r="AP7" i="15"/>
  <c r="AE7" i="15" s="1"/>
  <c r="AO7" i="15"/>
  <c r="AD7" i="15" s="1"/>
  <c r="K26" i="5"/>
  <c r="L26" i="5" s="1" a="1"/>
  <c r="L26" i="5" s="1"/>
  <c r="P26" i="5" a="1"/>
  <c r="P26" i="5" s="1"/>
  <c r="N26" i="5"/>
  <c r="O26" i="5" s="1" a="1"/>
  <c r="O26" i="5" s="1"/>
  <c r="U11" i="9" a="1"/>
  <c r="U11" i="9" s="1"/>
  <c r="S11" i="9" a="1"/>
  <c r="S11" i="9" s="1"/>
  <c r="R11" i="9" a="1"/>
  <c r="R11" i="9" s="1"/>
  <c r="AA305" i="2" s="1" a="1"/>
  <c r="AA305" i="2" s="1"/>
  <c r="W11" i="9" a="1"/>
  <c r="W11" i="9" s="1"/>
  <c r="V11" i="9" a="1"/>
  <c r="V11" i="9" s="1"/>
  <c r="AR411" i="2" s="1" a="1"/>
  <c r="AR411" i="2" s="1"/>
  <c r="T11" i="9" a="1"/>
  <c r="T11" i="9" s="1"/>
  <c r="K18" i="4"/>
  <c r="K10" i="4"/>
  <c r="K22" i="3"/>
  <c r="K27" i="3"/>
  <c r="K21" i="3"/>
  <c r="N21" i="3"/>
  <c r="O21" i="3" s="1" a="1"/>
  <c r="O21" i="3" s="1"/>
  <c r="P13" i="5" a="1"/>
  <c r="P13" i="5" s="1"/>
  <c r="K13" i="5"/>
  <c r="N13" i="5"/>
  <c r="O13" i="5" s="1" a="1"/>
  <c r="O13" i="5" s="1"/>
  <c r="K21" i="5"/>
  <c r="P21" i="5" a="1"/>
  <c r="P21" i="5" s="1"/>
  <c r="N21" i="5"/>
  <c r="O21" i="5" s="1" a="1"/>
  <c r="O21" i="5" s="1"/>
  <c r="AF14" i="13"/>
  <c r="AJ14" i="13"/>
  <c r="AF16" i="13"/>
  <c r="K10" i="3"/>
  <c r="N26" i="4"/>
  <c r="O26" i="4" s="1" a="1"/>
  <c r="O26" i="4" s="1"/>
  <c r="L11" i="5" a="1"/>
  <c r="L11" i="5" s="1"/>
  <c r="K11" i="5"/>
  <c r="Q11" i="5" a="1"/>
  <c r="Q11" i="5" s="1"/>
  <c r="N11" i="5"/>
  <c r="O11" i="5" s="1" a="1"/>
  <c r="O11" i="5" s="1"/>
  <c r="AF43" i="15"/>
  <c r="H19" i="4"/>
  <c r="P19" i="4" a="1"/>
  <c r="P19" i="4" s="1"/>
  <c r="G19" i="4"/>
  <c r="F19" i="4"/>
  <c r="K19" i="4"/>
  <c r="N24" i="4"/>
  <c r="O24" i="4" s="1" a="1"/>
  <c r="O24" i="4" s="1"/>
  <c r="H28" i="4"/>
  <c r="L28" i="4" a="1"/>
  <c r="L28" i="4" s="1"/>
  <c r="K28" i="4"/>
  <c r="P28" i="4" a="1"/>
  <c r="P28" i="4" s="1"/>
  <c r="N28" i="4"/>
  <c r="O28" i="4" s="1" a="1"/>
  <c r="O28" i="4" s="1"/>
  <c r="AQ50" i="13"/>
  <c r="AR50" i="13"/>
  <c r="AG50" i="13" s="1"/>
  <c r="AU50" i="13"/>
  <c r="AJ50" i="13" s="1"/>
  <c r="AT50" i="13"/>
  <c r="AI50" i="13" s="1"/>
  <c r="AS50" i="13"/>
  <c r="AH50" i="13" s="1"/>
  <c r="AP50" i="13"/>
  <c r="AE50" i="13" s="1"/>
  <c r="AO50" i="13"/>
  <c r="AD50" i="13" s="1"/>
  <c r="AN50" i="13"/>
  <c r="AC50" i="13" s="1"/>
  <c r="AF29" i="15"/>
  <c r="K7" i="3"/>
  <c r="L7" i="3" s="1" a="1"/>
  <c r="L7" i="3" s="1"/>
  <c r="K13" i="3"/>
  <c r="K15" i="3"/>
  <c r="N18" i="3"/>
  <c r="O18" i="3" s="1" a="1"/>
  <c r="O18" i="3" s="1"/>
  <c r="K18" i="3"/>
  <c r="L19" i="4" a="1"/>
  <c r="L19" i="4" s="1"/>
  <c r="K21" i="4"/>
  <c r="K24" i="4"/>
  <c r="AQ26" i="13"/>
  <c r="AO26" i="13"/>
  <c r="AD26" i="13" s="1"/>
  <c r="AN26" i="13"/>
  <c r="AC26" i="13" s="1"/>
  <c r="AU26" i="13"/>
  <c r="AJ26" i="13" s="1"/>
  <c r="AT26" i="13"/>
  <c r="AI26" i="13" s="1"/>
  <c r="L14" i="4" a="1"/>
  <c r="L14" i="4" s="1"/>
  <c r="K14" i="4"/>
  <c r="H14" i="4"/>
  <c r="G14" i="4"/>
  <c r="AP26" i="13"/>
  <c r="AE26" i="13" s="1"/>
  <c r="K7" i="4"/>
  <c r="L7" i="4" s="1" a="1"/>
  <c r="L7" i="4" s="1"/>
  <c r="K12" i="4"/>
  <c r="K27" i="5"/>
  <c r="P27" i="5" a="1"/>
  <c r="P27" i="5" s="1"/>
  <c r="AL13" i="13"/>
  <c r="AI13" i="13"/>
  <c r="AR26" i="13"/>
  <c r="AG26" i="13" s="1"/>
  <c r="AL29" i="13"/>
  <c r="K20" i="3"/>
  <c r="N19" i="4"/>
  <c r="O19" i="4" s="1" a="1"/>
  <c r="O19" i="4" s="1"/>
  <c r="K12" i="5"/>
  <c r="P12" i="5" a="1"/>
  <c r="P12" i="5" s="1"/>
  <c r="K18" i="5"/>
  <c r="N18" i="5"/>
  <c r="O18" i="5" s="1" a="1"/>
  <c r="O18" i="5" s="1"/>
  <c r="V9" i="9" a="1"/>
  <c r="V9" i="9" s="1"/>
  <c r="T9" i="9" a="1"/>
  <c r="T9" i="9" s="1"/>
  <c r="W9" i="9" a="1"/>
  <c r="W9" i="9" s="1"/>
  <c r="AS26" i="13"/>
  <c r="AH26" i="13" s="1"/>
  <c r="AF29" i="13"/>
  <c r="N15" i="3"/>
  <c r="O15" i="3" s="1" a="1"/>
  <c r="O15" i="3" s="1"/>
  <c r="N12" i="4"/>
  <c r="O12" i="4" s="1" a="1"/>
  <c r="O12" i="4" s="1"/>
  <c r="N21" i="4"/>
  <c r="O21" i="4" s="1" a="1"/>
  <c r="O21" i="4" s="1"/>
  <c r="N25" i="4"/>
  <c r="O25" i="4" s="1" a="1"/>
  <c r="O25" i="4" s="1"/>
  <c r="N10" i="5"/>
  <c r="O10" i="5" s="1" a="1"/>
  <c r="O10" i="5" s="1"/>
  <c r="K10" i="5"/>
  <c r="R9" i="9" a="1"/>
  <c r="R9" i="9" s="1"/>
  <c r="U18" i="9" a="1"/>
  <c r="U18" i="9" s="1"/>
  <c r="R18" i="9" a="1"/>
  <c r="R18" i="9" s="1"/>
  <c r="W18" i="9" a="1"/>
  <c r="W18" i="9" s="1"/>
  <c r="V18" i="9" a="1"/>
  <c r="V18" i="9" s="1"/>
  <c r="T18" i="9" a="1"/>
  <c r="T18" i="9" s="1"/>
  <c r="AF12" i="13"/>
  <c r="AR23" i="13"/>
  <c r="AG23" i="13" s="1"/>
  <c r="AO23" i="13"/>
  <c r="AD23" i="13" s="1"/>
  <c r="AN23" i="13"/>
  <c r="AC23" i="13" s="1"/>
  <c r="AU23" i="13"/>
  <c r="AJ23" i="13" s="1"/>
  <c r="AT23" i="13"/>
  <c r="AI23" i="13" s="1"/>
  <c r="AS23" i="13"/>
  <c r="AH23" i="13" s="1"/>
  <c r="H14" i="3"/>
  <c r="L14" i="3" a="1"/>
  <c r="L14" i="3" s="1"/>
  <c r="P14" i="3" a="1"/>
  <c r="P14" i="3" s="1"/>
  <c r="F14" i="3"/>
  <c r="G14" i="3"/>
  <c r="N14" i="3"/>
  <c r="O14" i="3" s="1" a="1"/>
  <c r="O14" i="3" s="1"/>
  <c r="N7" i="4"/>
  <c r="O7" i="4" s="1" a="1"/>
  <c r="O7" i="4" s="1"/>
  <c r="F11" i="4"/>
  <c r="H11" i="4"/>
  <c r="N11" i="4"/>
  <c r="O11" i="4" s="1" a="1"/>
  <c r="O11" i="4" s="1"/>
  <c r="L11" i="4" a="1"/>
  <c r="L11" i="4" s="1"/>
  <c r="P14" i="4" a="1"/>
  <c r="P14" i="4" s="1"/>
  <c r="K25" i="4"/>
  <c r="P18" i="5" a="1"/>
  <c r="P18" i="5" s="1"/>
  <c r="N27" i="5"/>
  <c r="O27" i="5" s="1" a="1"/>
  <c r="O27" i="5" s="1"/>
  <c r="S9" i="9" a="1"/>
  <c r="S9" i="9" s="1"/>
  <c r="S18" i="9" a="1"/>
  <c r="S18" i="9" s="1"/>
  <c r="S12" i="9" a="1"/>
  <c r="S12" i="9" s="1"/>
  <c r="R12" i="9" a="1"/>
  <c r="R12" i="9" s="1"/>
  <c r="W12" i="9" a="1"/>
  <c r="W12" i="9" s="1"/>
  <c r="V12" i="9" a="1"/>
  <c r="V12" i="9" s="1"/>
  <c r="AG14" i="13"/>
  <c r="AL14" i="13"/>
  <c r="AI14" i="13"/>
  <c r="AC14" i="13"/>
  <c r="AU19" i="13"/>
  <c r="AJ19" i="13" s="1"/>
  <c r="AT19" i="13"/>
  <c r="AI19" i="13" s="1"/>
  <c r="AS19" i="13"/>
  <c r="AH19" i="13" s="1"/>
  <c r="AR19" i="13"/>
  <c r="AG19" i="13" s="1"/>
  <c r="AQ19" i="13"/>
  <c r="AP19" i="13"/>
  <c r="AE19" i="13" s="1"/>
  <c r="AO19" i="13"/>
  <c r="AD19" i="13" s="1"/>
  <c r="AS27" i="13"/>
  <c r="AH27" i="13" s="1"/>
  <c r="AP27" i="13"/>
  <c r="AU27" i="13"/>
  <c r="AR27" i="13"/>
  <c r="AG27" i="13" s="1"/>
  <c r="AQ27" i="13"/>
  <c r="AO27" i="13"/>
  <c r="AD27" i="13" s="1"/>
  <c r="AN27" i="13"/>
  <c r="AL35" i="13"/>
  <c r="AE35" i="13"/>
  <c r="AD35" i="13"/>
  <c r="AI35" i="13"/>
  <c r="AC35" i="13"/>
  <c r="AL46" i="13"/>
  <c r="K27" i="4"/>
  <c r="P17" i="5" a="1"/>
  <c r="P17" i="5" s="1"/>
  <c r="N23" i="5"/>
  <c r="O23" i="5" s="1" a="1"/>
  <c r="O23" i="5" s="1"/>
  <c r="AN19" i="13"/>
  <c r="AC19" i="13" s="1"/>
  <c r="AT27" i="13"/>
  <c r="AI27" i="13" s="1"/>
  <c r="AD30" i="13"/>
  <c r="AL30" i="13"/>
  <c r="AQ44" i="13"/>
  <c r="AO44" i="13"/>
  <c r="AD44" i="13" s="1"/>
  <c r="AU44" i="13"/>
  <c r="AJ44" i="13" s="1"/>
  <c r="AT44" i="13"/>
  <c r="AI44" i="13" s="1"/>
  <c r="AS44" i="13"/>
  <c r="AH44" i="13" s="1"/>
  <c r="AR44" i="13"/>
  <c r="AG44" i="13" s="1"/>
  <c r="AP44" i="13"/>
  <c r="AE44" i="13" s="1"/>
  <c r="AN44" i="13"/>
  <c r="AC44" i="13" s="1"/>
  <c r="V17" i="9" a="1"/>
  <c r="V17" i="9" s="1"/>
  <c r="S17" i="9" a="1"/>
  <c r="S17" i="9" s="1"/>
  <c r="R17" i="9" a="1"/>
  <c r="R17" i="9" s="1"/>
  <c r="V22" i="9" a="1"/>
  <c r="V22" i="9" s="1"/>
  <c r="T22" i="9" a="1"/>
  <c r="T22" i="9" s="1"/>
  <c r="R22" i="9" a="1"/>
  <c r="R22" i="9" s="1"/>
  <c r="W22" i="9" a="1"/>
  <c r="W22" i="9" s="1"/>
  <c r="R31" i="9" a="1"/>
  <c r="R31" i="9" s="1"/>
  <c r="S31" i="9" a="1"/>
  <c r="S31" i="9" s="1"/>
  <c r="W31" i="9" a="1"/>
  <c r="W31" i="9" s="1"/>
  <c r="AL6" i="13"/>
  <c r="AT25" i="13"/>
  <c r="AI25" i="13" s="1"/>
  <c r="AS25" i="13"/>
  <c r="AH25" i="13" s="1"/>
  <c r="AR25" i="13"/>
  <c r="AG25" i="13" s="1"/>
  <c r="AQ25" i="13"/>
  <c r="AU25" i="13"/>
  <c r="AJ25" i="13" s="1"/>
  <c r="AP25" i="13"/>
  <c r="AE25" i="13" s="1"/>
  <c r="AH28" i="13"/>
  <c r="AG28" i="13"/>
  <c r="AL28" i="13"/>
  <c r="AD28" i="13"/>
  <c r="AF33" i="13"/>
  <c r="AJ33" i="13"/>
  <c r="R22" i="16" a="1"/>
  <c r="R22" i="16" s="1"/>
  <c r="Q22" i="16" a="1"/>
  <c r="Q22" i="16" s="1"/>
  <c r="P22" i="16" a="1"/>
  <c r="P22" i="16" s="1"/>
  <c r="O22" i="16" a="1"/>
  <c r="O22" i="16" s="1"/>
  <c r="U22" i="16" a="1"/>
  <c r="U22" i="16" s="1"/>
  <c r="T22" i="16" a="1"/>
  <c r="T22" i="16" s="1"/>
  <c r="S22" i="16" a="1"/>
  <c r="S22" i="16" s="1"/>
  <c r="K22" i="4"/>
  <c r="N22" i="4"/>
  <c r="O22" i="4" s="1" a="1"/>
  <c r="O22" i="4" s="1"/>
  <c r="N27" i="4"/>
  <c r="O27" i="4" s="1" a="1"/>
  <c r="O27" i="4" s="1"/>
  <c r="P8" i="5" a="1"/>
  <c r="P8" i="5" s="1"/>
  <c r="H14" i="5"/>
  <c r="N14" i="5"/>
  <c r="O14" i="5" s="1" a="1"/>
  <c r="O14" i="5" s="1"/>
  <c r="K22" i="5"/>
  <c r="N22" i="5"/>
  <c r="O22" i="5" s="1" a="1"/>
  <c r="O22" i="5" s="1"/>
  <c r="U15" i="9" a="1"/>
  <c r="U15" i="9" s="1"/>
  <c r="S15" i="9" a="1"/>
  <c r="S15" i="9" s="1"/>
  <c r="T15" i="9" a="1"/>
  <c r="T15" i="9" s="1"/>
  <c r="AP22" i="13"/>
  <c r="AE22" i="13" s="1"/>
  <c r="AU22" i="13"/>
  <c r="AJ22" i="13" s="1"/>
  <c r="AT22" i="13"/>
  <c r="AI22" i="13" s="1"/>
  <c r="AS22" i="13"/>
  <c r="AH22" i="13" s="1"/>
  <c r="AR22" i="13"/>
  <c r="AG22" i="13" s="1"/>
  <c r="AQ22" i="13"/>
  <c r="AO22" i="13"/>
  <c r="AD22" i="13" s="1"/>
  <c r="AN25" i="13"/>
  <c r="AC25" i="13" s="1"/>
  <c r="AF28" i="13"/>
  <c r="AJ30" i="13"/>
  <c r="AF30" i="13"/>
  <c r="T26" i="9" a="1"/>
  <c r="T26" i="9" s="1"/>
  <c r="U26" i="9" a="1"/>
  <c r="U26" i="9" s="1"/>
  <c r="S26" i="9" a="1"/>
  <c r="S26" i="9" s="1"/>
  <c r="AF6" i="13"/>
  <c r="AO25" i="13"/>
  <c r="AD25" i="13" s="1"/>
  <c r="AC30" i="13"/>
  <c r="AL50" i="13"/>
  <c r="AF19" i="15"/>
  <c r="AF25" i="15"/>
  <c r="T14" i="9" a="1"/>
  <c r="T14" i="9" s="1"/>
  <c r="U14" i="9" a="1"/>
  <c r="U14" i="9" s="1"/>
  <c r="AL37" i="13"/>
  <c r="N27" i="3"/>
  <c r="O27" i="3" s="1" a="1"/>
  <c r="O27" i="3" s="1"/>
  <c r="N9" i="5"/>
  <c r="O9" i="5" s="1" a="1"/>
  <c r="O9" i="5" s="1"/>
  <c r="L14" i="5" a="1"/>
  <c r="L14" i="5" s="1"/>
  <c r="V10" i="9" a="1"/>
  <c r="V10" i="9" s="1"/>
  <c r="T10" i="9" a="1"/>
  <c r="T10" i="9" s="1"/>
  <c r="S10" i="9" a="1"/>
  <c r="S10" i="9" s="1"/>
  <c r="W10" i="9" a="1"/>
  <c r="W10" i="9" s="1"/>
  <c r="W17" i="9" a="1"/>
  <c r="W17" i="9" s="1"/>
  <c r="R24" i="9" a="1"/>
  <c r="R24" i="9" s="1"/>
  <c r="V24" i="9" a="1"/>
  <c r="V24" i="9" s="1"/>
  <c r="R26" i="9" a="1"/>
  <c r="R26" i="9" s="1"/>
  <c r="U31" i="9" a="1"/>
  <c r="U31" i="9" s="1"/>
  <c r="AI12" i="13"/>
  <c r="AD12" i="13"/>
  <c r="AC12" i="13"/>
  <c r="AL12" i="13"/>
  <c r="AJ48" i="13"/>
  <c r="AF54" i="13"/>
  <c r="AJ54" i="13"/>
  <c r="K15" i="4"/>
  <c r="AF83" i="24"/>
  <c r="AG83" i="24" s="1" a="1"/>
  <c r="AG83" i="24" s="1"/>
  <c r="AF85" i="24"/>
  <c r="AG85" i="24" s="1" a="1"/>
  <c r="AG85" i="24" s="1"/>
  <c r="AF34" i="24"/>
  <c r="AG34" i="24" s="1" a="1"/>
  <c r="AG34" i="24" s="1"/>
  <c r="AF71" i="24"/>
  <c r="AG71" i="24" s="1" a="1"/>
  <c r="AG71" i="24" s="1"/>
  <c r="AF55" i="24"/>
  <c r="AG55" i="24" s="1" a="1"/>
  <c r="AG55" i="24" s="1"/>
  <c r="AF28" i="24"/>
  <c r="AG28" i="24" s="1" a="1"/>
  <c r="AG28" i="24" s="1"/>
  <c r="AF81" i="24"/>
  <c r="AG81" i="24" s="1" a="1"/>
  <c r="AG81" i="24" s="1"/>
  <c r="AF65" i="24"/>
  <c r="AG65" i="24" s="1" a="1"/>
  <c r="AG65" i="24" s="1"/>
  <c r="AF49" i="24"/>
  <c r="AG49" i="24" s="1" a="1"/>
  <c r="AG49" i="24" s="1"/>
  <c r="AF18" i="24"/>
  <c r="AG18" i="24" s="1" a="1"/>
  <c r="AG18" i="24" s="1"/>
  <c r="AF10" i="24"/>
  <c r="AG10" i="24" s="1" a="1"/>
  <c r="AG10" i="24" s="1"/>
  <c r="AF38" i="24"/>
  <c r="AG38" i="24" s="1" a="1"/>
  <c r="AG38" i="24" s="1"/>
  <c r="AF22" i="24"/>
  <c r="AG22" i="24" s="1" a="1"/>
  <c r="AG22" i="24" s="1"/>
  <c r="AF75" i="24"/>
  <c r="AG75" i="24" s="1" a="1"/>
  <c r="AG75" i="24" s="1"/>
  <c r="AF59" i="24"/>
  <c r="AG59" i="24" s="1" a="1"/>
  <c r="AG59" i="24" s="1"/>
  <c r="AF43" i="24"/>
  <c r="AG43" i="24" s="1" a="1"/>
  <c r="AG43" i="24" s="1"/>
  <c r="AF32" i="24"/>
  <c r="AG32" i="24" s="1" a="1"/>
  <c r="AG32" i="24" s="1"/>
  <c r="AF15" i="24"/>
  <c r="AG15" i="24" s="1" a="1"/>
  <c r="AG15" i="24" s="1"/>
  <c r="AF69" i="24"/>
  <c r="AG69" i="24" s="1" a="1"/>
  <c r="AG69" i="24" s="1"/>
  <c r="AF53" i="24"/>
  <c r="AG53" i="24" s="1" a="1"/>
  <c r="AG53" i="24" s="1"/>
  <c r="AF12" i="24"/>
  <c r="AG12" i="24" s="1" a="1"/>
  <c r="AG12" i="24" s="1"/>
  <c r="AF42" i="24"/>
  <c r="AG42" i="24" s="1" a="1"/>
  <c r="AG42" i="24" s="1"/>
  <c r="AF26" i="24"/>
  <c r="AG26" i="24" s="1" a="1"/>
  <c r="AG26" i="24" s="1"/>
  <c r="AF79" i="24"/>
  <c r="AG79" i="24" s="1" a="1"/>
  <c r="AG79" i="24" s="1"/>
  <c r="AF63" i="24"/>
  <c r="AG63" i="24" s="1" a="1"/>
  <c r="AG63" i="24" s="1"/>
  <c r="AF36" i="24"/>
  <c r="AG36" i="24" s="1" a="1"/>
  <c r="AG36" i="24" s="1"/>
  <c r="AF20" i="24"/>
  <c r="AG20" i="24" s="1" a="1"/>
  <c r="AG20" i="24" s="1"/>
  <c r="AF17" i="24"/>
  <c r="AG17" i="24" s="1" a="1"/>
  <c r="AG17" i="24" s="1"/>
  <c r="AF73" i="24"/>
  <c r="AG73" i="24" s="1" a="1"/>
  <c r="AG73" i="24" s="1"/>
  <c r="AF57" i="24"/>
  <c r="AG57" i="24" s="1" a="1"/>
  <c r="AG57" i="24" s="1"/>
  <c r="E85" i="20"/>
  <c r="F85" i="20" s="1" a="1"/>
  <c r="F85" i="20" s="1"/>
  <c r="Z53" i="22" a="1"/>
  <c r="Z53" i="22" s="1"/>
  <c r="AF67" i="24"/>
  <c r="AG67" i="24" s="1" a="1"/>
  <c r="AG67" i="24" s="1"/>
  <c r="AF51" i="24"/>
  <c r="AG51" i="24" s="1" a="1"/>
  <c r="AG51" i="24" s="1"/>
  <c r="AF40" i="24"/>
  <c r="AG40" i="24" s="1" a="1"/>
  <c r="AG40" i="24" s="1"/>
  <c r="AF24" i="24"/>
  <c r="AG24" i="24" s="1" a="1"/>
  <c r="AG24" i="24" s="1"/>
  <c r="AF77" i="24"/>
  <c r="AG77" i="24" s="1" a="1"/>
  <c r="AG77" i="24" s="1"/>
  <c r="AF61" i="24"/>
  <c r="AG61" i="24" s="1" a="1"/>
  <c r="AG61" i="24" s="1"/>
  <c r="AF8" i="24"/>
  <c r="AG8" i="24" s="1" a="1"/>
  <c r="AG8" i="24" s="1"/>
  <c r="E67" i="20"/>
  <c r="F67" i="20" s="1" a="1"/>
  <c r="F67" i="20" s="1"/>
  <c r="E55" i="20"/>
  <c r="F55" i="20" s="1" a="1"/>
  <c r="F55" i="20" s="1"/>
  <c r="E79" i="20"/>
  <c r="F79" i="20" s="1" a="1"/>
  <c r="F79" i="20" s="1"/>
  <c r="E73" i="20"/>
  <c r="F73" i="20" s="1" a="1"/>
  <c r="F73" i="20" s="1"/>
  <c r="E59" i="20"/>
  <c r="F59" i="20" s="1" a="1"/>
  <c r="F59" i="20" s="1"/>
  <c r="E53" i="20"/>
  <c r="F53" i="20" s="1" a="1"/>
  <c r="F53" i="20" s="1"/>
  <c r="E83" i="20"/>
  <c r="F83" i="20" s="1" a="1"/>
  <c r="F83" i="20" s="1"/>
  <c r="E34" i="20"/>
  <c r="F34" i="20" s="1" a="1"/>
  <c r="F34" i="20" s="1"/>
  <c r="E69" i="20"/>
  <c r="F69" i="20" s="1" a="1"/>
  <c r="F69" i="20" s="1"/>
  <c r="E77" i="20"/>
  <c r="F77" i="20" s="1" a="1"/>
  <c r="F77" i="20" s="1"/>
  <c r="E81" i="20"/>
  <c r="F81" i="20" s="1" a="1"/>
  <c r="F81" i="20" s="1"/>
  <c r="E49" i="20"/>
  <c r="F49" i="20" s="1" a="1"/>
  <c r="F49" i="20" s="1"/>
  <c r="E65" i="20"/>
  <c r="F65" i="20" s="1" a="1"/>
  <c r="F65" i="20" s="1"/>
  <c r="E61" i="20"/>
  <c r="F61" i="20" s="1" a="1"/>
  <c r="F61" i="20" s="1"/>
  <c r="E75" i="20"/>
  <c r="F75" i="20" s="1" a="1"/>
  <c r="F75" i="20" s="1"/>
  <c r="E71" i="20"/>
  <c r="F71" i="20" s="1" a="1"/>
  <c r="F71" i="20" s="1"/>
  <c r="E57" i="20"/>
  <c r="F57" i="20" s="1" a="1"/>
  <c r="F57" i="20" s="1"/>
  <c r="E51" i="20"/>
  <c r="F51" i="20" s="1" a="1"/>
  <c r="F51" i="20" s="1"/>
  <c r="E42" i="20"/>
  <c r="F42" i="20" s="1" a="1"/>
  <c r="F42" i="20" s="1"/>
  <c r="E63" i="20"/>
  <c r="F63" i="20" s="1" a="1"/>
  <c r="F63" i="20" s="1"/>
  <c r="E32" i="20"/>
  <c r="F32" i="20" s="1" a="1"/>
  <c r="F32" i="20" s="1"/>
  <c r="E24" i="20"/>
  <c r="F24" i="20" s="1" a="1"/>
  <c r="F24" i="20" s="1"/>
  <c r="E22" i="20"/>
  <c r="F22" i="20" s="1" a="1"/>
  <c r="F22" i="20" s="1"/>
  <c r="E43" i="20"/>
  <c r="F43" i="20" s="1" a="1"/>
  <c r="F43" i="20" s="1"/>
  <c r="E20" i="20"/>
  <c r="F20" i="20" s="1" a="1"/>
  <c r="F20" i="20" s="1"/>
  <c r="E15" i="20"/>
  <c r="F15" i="20" s="1" a="1"/>
  <c r="F15" i="20" s="1"/>
  <c r="E10" i="20"/>
  <c r="F10" i="20" s="1" a="1"/>
  <c r="F10" i="20" s="1"/>
  <c r="E8" i="20"/>
  <c r="F8" i="20" s="1" a="1"/>
  <c r="F8" i="20" s="1"/>
  <c r="E17" i="20"/>
  <c r="F17" i="20" s="1" a="1"/>
  <c r="F17" i="20" s="1"/>
  <c r="E38" i="20"/>
  <c r="F38" i="20" s="1" a="1"/>
  <c r="F38" i="20" s="1"/>
  <c r="E12" i="20"/>
  <c r="F12" i="20" s="1" a="1"/>
  <c r="F12" i="20" s="1"/>
  <c r="E40" i="20"/>
  <c r="F40" i="20" s="1" a="1"/>
  <c r="F40" i="20" s="1"/>
  <c r="E36" i="20"/>
  <c r="F36" i="20" s="1" a="1"/>
  <c r="F36" i="20" s="1"/>
  <c r="E28" i="20"/>
  <c r="F28" i="20" s="1" a="1"/>
  <c r="F28" i="20" s="1"/>
  <c r="E26" i="20"/>
  <c r="F26" i="20" s="1" a="1"/>
  <c r="F26" i="20" s="1"/>
  <c r="E18" i="20"/>
  <c r="F18" i="20" s="1" a="1"/>
  <c r="F18" i="20" s="1"/>
  <c r="U27" i="9" a="1"/>
  <c r="U27" i="9" s="1"/>
  <c r="AT9" i="13"/>
  <c r="AS9" i="13"/>
  <c r="AH9" i="13" s="1"/>
  <c r="AQ9" i="13"/>
  <c r="AP9" i="13"/>
  <c r="AE9" i="13" s="1"/>
  <c r="AO9" i="13"/>
  <c r="AD9" i="13" s="1"/>
  <c r="AN9" i="13"/>
  <c r="AC9" i="13" s="1"/>
  <c r="AU10" i="13"/>
  <c r="AJ10" i="13" s="1"/>
  <c r="AT10" i="13"/>
  <c r="AI10" i="13" s="1"/>
  <c r="AR10" i="13"/>
  <c r="AG10" i="13" s="1"/>
  <c r="AQ10" i="13"/>
  <c r="AP10" i="13"/>
  <c r="AE10" i="13" s="1"/>
  <c r="AO10" i="13"/>
  <c r="AD10" i="13" s="1"/>
  <c r="AU11" i="13"/>
  <c r="AJ11" i="13" s="1"/>
  <c r="AS11" i="13"/>
  <c r="AH11" i="13" s="1"/>
  <c r="AR11" i="13"/>
  <c r="AG11" i="13" s="1"/>
  <c r="AQ11" i="13"/>
  <c r="AP11" i="13"/>
  <c r="AE11" i="13" s="1"/>
  <c r="AP16" i="13"/>
  <c r="AE16" i="13" s="1"/>
  <c r="AU16" i="13"/>
  <c r="AJ16" i="13" s="1"/>
  <c r="AT16" i="13"/>
  <c r="AI16" i="13" s="1"/>
  <c r="AS16" i="13"/>
  <c r="AH16" i="13" s="1"/>
  <c r="AS39" i="13"/>
  <c r="AH39" i="13" s="1"/>
  <c r="AU39" i="13"/>
  <c r="AJ39" i="13" s="1"/>
  <c r="AT39" i="13"/>
  <c r="AI39" i="13" s="1"/>
  <c r="AQ39" i="13"/>
  <c r="AP39" i="13"/>
  <c r="AE39" i="13" s="1"/>
  <c r="AO39" i="13"/>
  <c r="AD39" i="13" s="1"/>
  <c r="AN39" i="13"/>
  <c r="AC39" i="13" s="1"/>
  <c r="AE45" i="13"/>
  <c r="AL45" i="13"/>
  <c r="AL52" i="13"/>
  <c r="AG52" i="13"/>
  <c r="AE52" i="13"/>
  <c r="AD52" i="13"/>
  <c r="K16" i="4"/>
  <c r="K7" i="5"/>
  <c r="AA53" i="22" a="1"/>
  <c r="AA53" i="22" s="1"/>
  <c r="U13" i="9" a="1"/>
  <c r="U13" i="9" s="1"/>
  <c r="AS8" i="13"/>
  <c r="AH8" i="13" s="1"/>
  <c r="AJ35" i="13"/>
  <c r="AF35" i="13"/>
  <c r="AL41" i="13"/>
  <c r="AG42" i="13"/>
  <c r="AI42" i="13"/>
  <c r="AE42" i="13"/>
  <c r="AD42" i="13"/>
  <c r="AF45" i="13"/>
  <c r="AJ45" i="13"/>
  <c r="AF52" i="13"/>
  <c r="AJ52" i="13"/>
  <c r="AU51" i="15"/>
  <c r="AU45" i="15"/>
  <c r="AJ45" i="15" s="1"/>
  <c r="AU39" i="15"/>
  <c r="AU53" i="15"/>
  <c r="AG15" i="15"/>
  <c r="AD15" i="15"/>
  <c r="AC15" i="15"/>
  <c r="AL15" i="15"/>
  <c r="K11" i="3"/>
  <c r="K24" i="3"/>
  <c r="L24" i="3" s="1" a="1"/>
  <c r="L24" i="3" s="1"/>
  <c r="K25" i="3"/>
  <c r="K17" i="4"/>
  <c r="V13" i="9" a="1"/>
  <c r="V13" i="9" s="1"/>
  <c r="W32" i="9" a="1"/>
  <c r="W32" i="9" s="1"/>
  <c r="U32" i="9" a="1"/>
  <c r="U32" i="9" s="1"/>
  <c r="S32" i="9" a="1"/>
  <c r="S32" i="9" s="1"/>
  <c r="AU9" i="13"/>
  <c r="AJ9" i="13" s="1"/>
  <c r="AS10" i="13"/>
  <c r="AH10" i="13" s="1"/>
  <c r="AO11" i="13"/>
  <c r="AD11" i="13" s="1"/>
  <c r="AU12" i="13"/>
  <c r="AJ12" i="13" s="1"/>
  <c r="AS12" i="13"/>
  <c r="AH12" i="13" s="1"/>
  <c r="AR12" i="13"/>
  <c r="AG12" i="13" s="1"/>
  <c r="AQ12" i="13"/>
  <c r="AP12" i="13"/>
  <c r="AE12" i="13" s="1"/>
  <c r="AO16" i="13"/>
  <c r="AD16" i="13" s="1"/>
  <c r="AT18" i="13"/>
  <c r="AI18" i="13" s="1"/>
  <c r="AU18" i="13"/>
  <c r="AJ18" i="13" s="1"/>
  <c r="AS18" i="13"/>
  <c r="AH18" i="13" s="1"/>
  <c r="AQ18" i="13"/>
  <c r="AP18" i="13"/>
  <c r="AE18" i="13" s="1"/>
  <c r="AO18" i="13"/>
  <c r="AD18" i="13" s="1"/>
  <c r="AN18" i="13"/>
  <c r="AC18" i="13" s="1"/>
  <c r="AL23" i="13"/>
  <c r="AE27" i="13"/>
  <c r="AC27" i="13"/>
  <c r="AL40" i="13"/>
  <c r="AG40" i="13"/>
  <c r="AL8" i="15"/>
  <c r="AF37" i="15"/>
  <c r="AT5" i="13"/>
  <c r="AI5" i="13" s="1"/>
  <c r="AS5" i="13"/>
  <c r="AH5" i="13" s="1"/>
  <c r="AR5" i="13"/>
  <c r="AG5" i="13" s="1"/>
  <c r="AQ5" i="13"/>
  <c r="AP5" i="13"/>
  <c r="AE5" i="13" s="1"/>
  <c r="AT6" i="13"/>
  <c r="AI6" i="13" s="1"/>
  <c r="AU6" i="13"/>
  <c r="AJ6" i="13" s="1"/>
  <c r="AS6" i="13"/>
  <c r="AH6" i="13" s="1"/>
  <c r="AR6" i="13"/>
  <c r="AG6" i="13" s="1"/>
  <c r="AG8" i="13"/>
  <c r="AL8" i="13"/>
  <c r="AI8" i="13"/>
  <c r="AI9" i="13"/>
  <c r="AL20" i="13"/>
  <c r="AO37" i="13"/>
  <c r="AD37" i="13" s="1"/>
  <c r="AN37" i="13"/>
  <c r="AC37" i="13" s="1"/>
  <c r="AU37" i="13"/>
  <c r="AS37" i="13"/>
  <c r="AH37" i="13" s="1"/>
  <c r="AR37" i="13"/>
  <c r="AG37" i="13" s="1"/>
  <c r="AQ37" i="13"/>
  <c r="AP37" i="13"/>
  <c r="AE37" i="13" s="1"/>
  <c r="AU46" i="13"/>
  <c r="AP46" i="13"/>
  <c r="AE46" i="13" s="1"/>
  <c r="AT46" i="13"/>
  <c r="AI46" i="13" s="1"/>
  <c r="AS46" i="13"/>
  <c r="AH46" i="13" s="1"/>
  <c r="AR46" i="13"/>
  <c r="AG46" i="13" s="1"/>
  <c r="AQ46" i="13"/>
  <c r="AO46" i="13"/>
  <c r="AD46" i="13" s="1"/>
  <c r="AL51" i="13"/>
  <c r="AU34" i="15"/>
  <c r="AU5" i="15"/>
  <c r="AC11" i="15"/>
  <c r="AU13" i="15"/>
  <c r="AQ13" i="15"/>
  <c r="AT13" i="15"/>
  <c r="AI13" i="15" s="1"/>
  <c r="AS13" i="15"/>
  <c r="AR13" i="15"/>
  <c r="AP13" i="15"/>
  <c r="AO13" i="15"/>
  <c r="AD13" i="15" s="1"/>
  <c r="R41" i="16" a="1"/>
  <c r="R41" i="16" s="1"/>
  <c r="Q41" i="16" a="1"/>
  <c r="Q41" i="16" s="1"/>
  <c r="U41" i="16" a="1"/>
  <c r="U41" i="16" s="1"/>
  <c r="T41" i="16" a="1"/>
  <c r="T41" i="16" s="1"/>
  <c r="P41" i="16" a="1"/>
  <c r="P41" i="16" s="1"/>
  <c r="AN5" i="13"/>
  <c r="AC5" i="13" s="1"/>
  <c r="AN6" i="13"/>
  <c r="AC6" i="13" s="1"/>
  <c r="AC8" i="13"/>
  <c r="AN15" i="13"/>
  <c r="AC15" i="13" s="1"/>
  <c r="AU15" i="13"/>
  <c r="AJ15" i="13" s="1"/>
  <c r="AT15" i="13"/>
  <c r="AI15" i="13" s="1"/>
  <c r="AR15" i="13"/>
  <c r="AG15" i="13" s="1"/>
  <c r="AQ15" i="13"/>
  <c r="AP15" i="13"/>
  <c r="AE15" i="13" s="1"/>
  <c r="AO15" i="13"/>
  <c r="AD15" i="13" s="1"/>
  <c r="AL19" i="13"/>
  <c r="AC21" i="13"/>
  <c r="AC22" i="13"/>
  <c r="AT37" i="13"/>
  <c r="AI37" i="13" s="1"/>
  <c r="AF40" i="13"/>
  <c r="AN46" i="13"/>
  <c r="AC46" i="13" s="1"/>
  <c r="AC10" i="15"/>
  <c r="AU49" i="15"/>
  <c r="AT49" i="15"/>
  <c r="AI49" i="15" s="1"/>
  <c r="AS49" i="15"/>
  <c r="AH49" i="15" s="1"/>
  <c r="AQ49" i="15"/>
  <c r="AR49" i="15"/>
  <c r="AG49" i="15" s="1"/>
  <c r="AP49" i="15"/>
  <c r="R34" i="16" a="1"/>
  <c r="R34" i="16" s="1"/>
  <c r="Q34" i="16" a="1"/>
  <c r="Q34" i="16" s="1"/>
  <c r="P34" i="16" a="1"/>
  <c r="P34" i="16" s="1"/>
  <c r="T34" i="16" a="1"/>
  <c r="T34" i="16" s="1"/>
  <c r="S34" i="16" a="1"/>
  <c r="S34" i="16" s="1"/>
  <c r="N34" i="16"/>
  <c r="U34" i="16" a="1"/>
  <c r="U34" i="16" s="1"/>
  <c r="O34" i="16" a="1"/>
  <c r="O34" i="16" s="1"/>
  <c r="AO5" i="13"/>
  <c r="AD5" i="13" s="1"/>
  <c r="AO6" i="13"/>
  <c r="AD6" i="13" s="1"/>
  <c r="AC10" i="13"/>
  <c r="AC11" i="13"/>
  <c r="AS15" i="13"/>
  <c r="AH15" i="13" s="1"/>
  <c r="AL17" i="13"/>
  <c r="AI17" i="13"/>
  <c r="AG18" i="13"/>
  <c r="AF25" i="13"/>
  <c r="AT29" i="13"/>
  <c r="AI29" i="13" s="1"/>
  <c r="AS29" i="13"/>
  <c r="AH29" i="13" s="1"/>
  <c r="AQ29" i="13"/>
  <c r="AP29" i="13"/>
  <c r="AE29" i="13" s="1"/>
  <c r="AO29" i="13"/>
  <c r="AD29" i="13" s="1"/>
  <c r="AN29" i="13"/>
  <c r="AC29" i="13" s="1"/>
  <c r="AO31" i="13"/>
  <c r="AD31" i="13" s="1"/>
  <c r="AR31" i="13"/>
  <c r="AG31" i="13" s="1"/>
  <c r="AP31" i="13"/>
  <c r="AE31" i="13" s="1"/>
  <c r="AN31" i="13"/>
  <c r="AC31" i="13" s="1"/>
  <c r="AS36" i="13"/>
  <c r="AH36" i="13" s="1"/>
  <c r="AD38" i="13"/>
  <c r="AE38" i="13"/>
  <c r="AI38" i="13"/>
  <c r="AG38" i="13"/>
  <c r="AF42" i="13"/>
  <c r="AQ53" i="13"/>
  <c r="AU53" i="13"/>
  <c r="AJ53" i="13" s="1"/>
  <c r="AT53" i="13"/>
  <c r="AI53" i="13" s="1"/>
  <c r="AS53" i="13"/>
  <c r="AH53" i="13" s="1"/>
  <c r="AR53" i="13"/>
  <c r="AG53" i="13" s="1"/>
  <c r="AP53" i="13"/>
  <c r="AE53" i="13" s="1"/>
  <c r="AO53" i="13"/>
  <c r="AD53" i="13" s="1"/>
  <c r="AN53" i="13"/>
  <c r="AC53" i="13" s="1"/>
  <c r="AE23" i="15"/>
  <c r="AD23" i="15"/>
  <c r="AL23" i="15"/>
  <c r="AI23" i="15"/>
  <c r="AN49" i="15"/>
  <c r="AC49" i="15" s="1"/>
  <c r="O41" i="16" a="1"/>
  <c r="O41" i="16" s="1"/>
  <c r="AQ48" i="13"/>
  <c r="AQ30" i="13"/>
  <c r="AU5" i="13"/>
  <c r="AJ5" i="13" s="1"/>
  <c r="AP6" i="13"/>
  <c r="AE6" i="13" s="1"/>
  <c r="AR13" i="13"/>
  <c r="AG13" i="13" s="1"/>
  <c r="AU13" i="13"/>
  <c r="AJ13" i="13" s="1"/>
  <c r="AS13" i="13"/>
  <c r="AH13" i="13" s="1"/>
  <c r="AQ13" i="13"/>
  <c r="AP13" i="13"/>
  <c r="AE13" i="13" s="1"/>
  <c r="AO13" i="13"/>
  <c r="AD13" i="13" s="1"/>
  <c r="AL16" i="13"/>
  <c r="AG16" i="13"/>
  <c r="AC17" i="13"/>
  <c r="AF19" i="13"/>
  <c r="AE20" i="13"/>
  <c r="AD21" i="13"/>
  <c r="AF22" i="13"/>
  <c r="AR29" i="13"/>
  <c r="AG29" i="13" s="1"/>
  <c r="AQ31" i="13"/>
  <c r="AQ32" i="13"/>
  <c r="AU32" i="13"/>
  <c r="AJ32" i="13" s="1"/>
  <c r="AS32" i="13"/>
  <c r="AH32" i="13" s="1"/>
  <c r="AR32" i="13"/>
  <c r="AG32" i="13" s="1"/>
  <c r="AP32" i="13"/>
  <c r="AE32" i="13" s="1"/>
  <c r="AO32" i="13"/>
  <c r="AD32" i="13" s="1"/>
  <c r="AJ38" i="13"/>
  <c r="AG41" i="13"/>
  <c r="AD48" i="13"/>
  <c r="AI48" i="13"/>
  <c r="AG48" i="13"/>
  <c r="AC48" i="13"/>
  <c r="AL54" i="13"/>
  <c r="AH54" i="13"/>
  <c r="AG54" i="13"/>
  <c r="AE54" i="13"/>
  <c r="AI19" i="15"/>
  <c r="AH19" i="15"/>
  <c r="AL19" i="15"/>
  <c r="AE19" i="15"/>
  <c r="AC19" i="15"/>
  <c r="AO49" i="15"/>
  <c r="N25" i="3"/>
  <c r="O25" i="3" s="1" a="1"/>
  <c r="O25" i="3" s="1"/>
  <c r="K9" i="4"/>
  <c r="N17" i="4"/>
  <c r="O17" i="4" s="1" a="1"/>
  <c r="O17" i="4" s="1"/>
  <c r="U20" i="9" a="1"/>
  <c r="U20" i="9" s="1"/>
  <c r="T32" i="9" a="1"/>
  <c r="T32" i="9" s="1"/>
  <c r="U33" i="9" a="1"/>
  <c r="U33" i="9" s="1"/>
  <c r="AS48" i="13"/>
  <c r="AH48" i="13" s="1"/>
  <c r="AS30" i="13"/>
  <c r="AH30" i="13" s="1"/>
  <c r="AS52" i="13"/>
  <c r="AH52" i="13" s="1"/>
  <c r="AS14" i="13"/>
  <c r="AH14" i="13" s="1"/>
  <c r="AQ6" i="13"/>
  <c r="AN13" i="13"/>
  <c r="AC13" i="13" s="1"/>
  <c r="AQ14" i="13"/>
  <c r="AF23" i="13"/>
  <c r="AF26" i="13"/>
  <c r="AL27" i="13"/>
  <c r="AQ28" i="13"/>
  <c r="AU29" i="13"/>
  <c r="AJ29" i="13" s="1"/>
  <c r="AS31" i="13"/>
  <c r="AH31" i="13" s="1"/>
  <c r="AN32" i="13"/>
  <c r="AC32" i="13" s="1"/>
  <c r="AF36" i="13"/>
  <c r="AL42" i="13"/>
  <c r="AJ47" i="13"/>
  <c r="AF47" i="13"/>
  <c r="AL10" i="15"/>
  <c r="AL11" i="15"/>
  <c r="AR12" i="15"/>
  <c r="AG12" i="15" s="1"/>
  <c r="AU12" i="15"/>
  <c r="AT12" i="15"/>
  <c r="AI12" i="15" s="1"/>
  <c r="AS12" i="15"/>
  <c r="AH12" i="15" s="1"/>
  <c r="AQ12" i="15"/>
  <c r="AP12" i="15"/>
  <c r="AE12" i="15" s="1"/>
  <c r="AO12" i="15"/>
  <c r="AD12" i="15" s="1"/>
  <c r="AN12" i="15"/>
  <c r="AC12" i="15" s="1"/>
  <c r="AD17" i="15"/>
  <c r="AH17" i="15"/>
  <c r="AL17" i="15"/>
  <c r="AE29" i="15"/>
  <c r="AL29" i="15"/>
  <c r="AI29" i="15"/>
  <c r="AH29" i="15"/>
  <c r="AG29" i="15"/>
  <c r="AC29" i="15"/>
  <c r="AT30" i="15"/>
  <c r="AI30" i="15" s="1"/>
  <c r="AS30" i="15"/>
  <c r="AH30" i="15" s="1"/>
  <c r="AO30" i="15"/>
  <c r="AD30" i="15" s="1"/>
  <c r="AR30" i="15"/>
  <c r="AG30" i="15" s="1"/>
  <c r="AU30" i="15"/>
  <c r="AU34" i="13"/>
  <c r="AJ34" i="13" s="1"/>
  <c r="AQ34" i="13"/>
  <c r="AU10" i="15"/>
  <c r="AT10" i="15"/>
  <c r="AI10" i="15" s="1"/>
  <c r="AS10" i="15"/>
  <c r="AH10" i="15" s="1"/>
  <c r="AR10" i="15"/>
  <c r="AG10" i="15" s="1"/>
  <c r="AQ10" i="15"/>
  <c r="AP10" i="15"/>
  <c r="AE10" i="15" s="1"/>
  <c r="AO10" i="15"/>
  <c r="AD10" i="15" s="1"/>
  <c r="AS32" i="15"/>
  <c r="AH32" i="15" s="1"/>
  <c r="AU32" i="15"/>
  <c r="AT32" i="15"/>
  <c r="AI32" i="15" s="1"/>
  <c r="AR32" i="15"/>
  <c r="AG32" i="15" s="1"/>
  <c r="AQ32" i="15"/>
  <c r="AP32" i="15"/>
  <c r="AE32" i="15" s="1"/>
  <c r="AO32" i="15"/>
  <c r="AD32" i="15" s="1"/>
  <c r="AN32" i="15"/>
  <c r="AC32" i="15" s="1"/>
  <c r="Q5" i="16" a="1"/>
  <c r="Q5" i="16" s="1"/>
  <c r="P5" i="16" a="1"/>
  <c r="P5" i="16" s="1"/>
  <c r="U5" i="16" a="1"/>
  <c r="U5" i="16" s="1"/>
  <c r="T5" i="16" a="1"/>
  <c r="T5" i="16" s="1"/>
  <c r="S5" i="16" a="1"/>
  <c r="S5" i="16" s="1"/>
  <c r="R5" i="16" a="1"/>
  <c r="R5" i="16" s="1"/>
  <c r="O5" i="16" a="1"/>
  <c r="O5" i="16" s="1"/>
  <c r="AS51" i="13"/>
  <c r="AH51" i="13" s="1"/>
  <c r="AP51" i="13"/>
  <c r="AE51" i="13" s="1"/>
  <c r="AL53" i="13"/>
  <c r="AF23" i="15"/>
  <c r="AC34" i="15"/>
  <c r="AI34" i="15"/>
  <c r="AL34" i="15"/>
  <c r="AE34" i="15"/>
  <c r="AF38" i="15"/>
  <c r="R8" i="16" a="1"/>
  <c r="R8" i="16" s="1"/>
  <c r="Q8" i="16" a="1"/>
  <c r="Q8" i="16" s="1"/>
  <c r="P8" i="16" a="1"/>
  <c r="P8" i="16" s="1"/>
  <c r="U8" i="16" a="1"/>
  <c r="U8" i="16" s="1"/>
  <c r="T8" i="16" a="1"/>
  <c r="T8" i="16" s="1"/>
  <c r="S8" i="16" a="1"/>
  <c r="S8" i="16" s="1"/>
  <c r="O8" i="16" a="1"/>
  <c r="O8" i="16" s="1"/>
  <c r="N8" i="16"/>
  <c r="R66" i="16" a="1"/>
  <c r="R66" i="16" s="1"/>
  <c r="Q66" i="16" a="1"/>
  <c r="Q66" i="16" s="1"/>
  <c r="T66" i="16" a="1"/>
  <c r="T66" i="16" s="1"/>
  <c r="S66" i="16" a="1"/>
  <c r="S66" i="16" s="1"/>
  <c r="P66" i="16" a="1"/>
  <c r="P66" i="16" s="1"/>
  <c r="O66" i="16" a="1"/>
  <c r="O66" i="16" s="1"/>
  <c r="U66" i="16" a="1"/>
  <c r="U66" i="16" s="1"/>
  <c r="N66" i="16"/>
  <c r="AP21" i="13"/>
  <c r="AE21" i="13" s="1"/>
  <c r="AO24" i="13"/>
  <c r="AD24" i="13" s="1"/>
  <c r="AO34" i="13"/>
  <c r="AD34" i="13" s="1"/>
  <c r="AN41" i="13"/>
  <c r="AC41" i="13" s="1"/>
  <c r="AN51" i="13"/>
  <c r="AC51" i="13" s="1"/>
  <c r="AF8" i="15"/>
  <c r="N5" i="16"/>
  <c r="AQ21" i="13"/>
  <c r="AP24" i="13"/>
  <c r="AE24" i="13" s="1"/>
  <c r="AP34" i="13"/>
  <c r="AO41" i="13"/>
  <c r="AD41" i="13" s="1"/>
  <c r="AO47" i="13"/>
  <c r="AD47" i="13" s="1"/>
  <c r="AT47" i="13"/>
  <c r="AI47" i="13" s="1"/>
  <c r="AO51" i="13"/>
  <c r="AD51" i="13" s="1"/>
  <c r="AU33" i="15"/>
  <c r="AU21" i="15"/>
  <c r="AJ21" i="15" s="1"/>
  <c r="AL21" i="15"/>
  <c r="AE21" i="15"/>
  <c r="AL42" i="15"/>
  <c r="Q10" i="16" a="1"/>
  <c r="Q10" i="16" s="1"/>
  <c r="P10" i="16" a="1"/>
  <c r="P10" i="16" s="1"/>
  <c r="U10" i="16" a="1"/>
  <c r="U10" i="16" s="1"/>
  <c r="O10" i="16" a="1"/>
  <c r="O10" i="16" s="1"/>
  <c r="T10" i="16" a="1"/>
  <c r="T10" i="16" s="1"/>
  <c r="S10" i="16" a="1"/>
  <c r="S10" i="16" s="1"/>
  <c r="AC5" i="15"/>
  <c r="AL5" i="15"/>
  <c r="AI5" i="15"/>
  <c r="AH7" i="15"/>
  <c r="AG7" i="15"/>
  <c r="AN8" i="15"/>
  <c r="AC8" i="15" s="1"/>
  <c r="AU8" i="15"/>
  <c r="AJ8" i="15" s="1"/>
  <c r="AT8" i="15"/>
  <c r="AI8" i="15" s="1"/>
  <c r="AS8" i="15"/>
  <c r="AH8" i="15" s="1"/>
  <c r="AR8" i="15"/>
  <c r="AG8" i="15" s="1"/>
  <c r="AQ8" i="15"/>
  <c r="AL26" i="15"/>
  <c r="AI26" i="15"/>
  <c r="AE26" i="15"/>
  <c r="AT48" i="15"/>
  <c r="AI48" i="15" s="1"/>
  <c r="AS48" i="15"/>
  <c r="AH48" i="15" s="1"/>
  <c r="AR48" i="15"/>
  <c r="AG48" i="15" s="1"/>
  <c r="AQ48" i="15"/>
  <c r="AO48" i="15"/>
  <c r="AU48" i="15"/>
  <c r="AP48" i="15"/>
  <c r="AE48" i="15" s="1"/>
  <c r="AN48" i="15"/>
  <c r="AC48" i="15" s="1"/>
  <c r="AG7" i="13"/>
  <c r="AO8" i="13"/>
  <c r="AD8" i="13" s="1"/>
  <c r="AO17" i="13"/>
  <c r="AD17" i="13" s="1"/>
  <c r="AO20" i="13"/>
  <c r="AD20" i="13" s="1"/>
  <c r="AS21" i="13"/>
  <c r="AH21" i="13" s="1"/>
  <c r="AR24" i="13"/>
  <c r="AG24" i="13" s="1"/>
  <c r="AU28" i="13"/>
  <c r="AJ28" i="13" s="1"/>
  <c r="AT28" i="13"/>
  <c r="AI28" i="13" s="1"/>
  <c r="AS34" i="13"/>
  <c r="AH34" i="13" s="1"/>
  <c r="AQ38" i="13"/>
  <c r="AS38" i="13"/>
  <c r="AH38" i="13" s="1"/>
  <c r="AQ41" i="13"/>
  <c r="AN43" i="13"/>
  <c r="AC43" i="13" s="1"/>
  <c r="AS45" i="13"/>
  <c r="AH45" i="13" s="1"/>
  <c r="AT45" i="13"/>
  <c r="AI45" i="13" s="1"/>
  <c r="AP47" i="13"/>
  <c r="AE47" i="13" s="1"/>
  <c r="AG49" i="13"/>
  <c r="AR51" i="13"/>
  <c r="AG51" i="13" s="1"/>
  <c r="AO8" i="15"/>
  <c r="AD8" i="15" s="1"/>
  <c r="AU9" i="15"/>
  <c r="AT9" i="15"/>
  <c r="AI9" i="15" s="1"/>
  <c r="AS9" i="15"/>
  <c r="AH9" i="15" s="1"/>
  <c r="AR9" i="15"/>
  <c r="AG9" i="15" s="1"/>
  <c r="AQ9" i="15"/>
  <c r="AP9" i="15"/>
  <c r="AE9" i="15" s="1"/>
  <c r="AO9" i="15"/>
  <c r="AD9" i="15" s="1"/>
  <c r="AN9" i="15"/>
  <c r="AC9" i="15" s="1"/>
  <c r="AH13" i="15"/>
  <c r="AG13" i="15"/>
  <c r="AE13" i="15"/>
  <c r="AC13" i="15"/>
  <c r="AF21" i="15"/>
  <c r="AD49" i="15"/>
  <c r="AE49" i="15"/>
  <c r="N10" i="16"/>
  <c r="AA49" i="13" a="1"/>
  <c r="AA49" i="13" s="1"/>
  <c r="AA43" i="13" a="1"/>
  <c r="AA43" i="13" s="1"/>
  <c r="AA37" i="13" a="1"/>
  <c r="AA37" i="13" s="1"/>
  <c r="AA31" i="13" a="1"/>
  <c r="AA31" i="13" s="1"/>
  <c r="AA51" i="13" a="1"/>
  <c r="AA51" i="13" s="1"/>
  <c r="AA27" i="13" a="1"/>
  <c r="AA27" i="13" s="1"/>
  <c r="AA46" i="13" a="1"/>
  <c r="AA46" i="13" s="1"/>
  <c r="AN7" i="13"/>
  <c r="AC7" i="13" s="1"/>
  <c r="AA8" i="13" a="1"/>
  <c r="AA8" i="13" s="1"/>
  <c r="AP8" i="13"/>
  <c r="AE8" i="13" s="1"/>
  <c r="AA17" i="13" a="1"/>
  <c r="AA17" i="13" s="1"/>
  <c r="AP17" i="13"/>
  <c r="AE17" i="13" s="1"/>
  <c r="AA20" i="13" a="1"/>
  <c r="AA20" i="13" s="1"/>
  <c r="AT21" i="13"/>
  <c r="AI21" i="13" s="1"/>
  <c r="AS24" i="13"/>
  <c r="AH24" i="13" s="1"/>
  <c r="AN28" i="13"/>
  <c r="AC28" i="13" s="1"/>
  <c r="AE34" i="13"/>
  <c r="AT34" i="13"/>
  <c r="AI34" i="13" s="1"/>
  <c r="AN38" i="13"/>
  <c r="AC38" i="13" s="1"/>
  <c r="AS41" i="13"/>
  <c r="AH41" i="13" s="1"/>
  <c r="AP43" i="13"/>
  <c r="AE43" i="13" s="1"/>
  <c r="AN45" i="13"/>
  <c r="AC45" i="13" s="1"/>
  <c r="AQ47" i="13"/>
  <c r="AT51" i="13"/>
  <c r="AI51" i="13" s="1"/>
  <c r="AI7" i="15"/>
  <c r="AP8" i="15"/>
  <c r="AE8" i="15" s="1"/>
  <c r="AC21" i="15"/>
  <c r="AL30" i="15"/>
  <c r="AE30" i="15"/>
  <c r="AE42" i="15"/>
  <c r="AL49" i="15"/>
  <c r="AL54" i="15"/>
  <c r="R10" i="16" a="1"/>
  <c r="R10" i="16" s="1"/>
  <c r="AA52" i="15" a="1"/>
  <c r="AA52" i="15" s="1"/>
  <c r="AA46" i="15" a="1"/>
  <c r="AA46" i="15" s="1"/>
  <c r="AA40" i="15" a="1"/>
  <c r="AA40" i="15" s="1"/>
  <c r="AA34" i="15" a="1"/>
  <c r="AA34" i="15" s="1"/>
  <c r="AA28" i="15" a="1"/>
  <c r="AA28" i="15" s="1"/>
  <c r="AA22" i="15" a="1"/>
  <c r="AA22" i="15" s="1"/>
  <c r="AA16" i="15" a="1"/>
  <c r="AA16" i="15" s="1"/>
  <c r="AA53" i="15" a="1"/>
  <c r="AA53" i="15" s="1"/>
  <c r="AA47" i="15" a="1"/>
  <c r="AA47" i="15" s="1"/>
  <c r="AA41" i="15" a="1"/>
  <c r="AA41" i="15" s="1"/>
  <c r="AA35" i="15" a="1"/>
  <c r="AA35" i="15" s="1"/>
  <c r="AA54" i="15" a="1"/>
  <c r="AA54" i="15" s="1"/>
  <c r="AA48" i="15" a="1"/>
  <c r="AA48" i="15" s="1"/>
  <c r="AA42" i="15" a="1"/>
  <c r="AA42" i="15" s="1"/>
  <c r="AA36" i="15" a="1"/>
  <c r="AA36" i="15" s="1"/>
  <c r="AA30" i="15" a="1"/>
  <c r="AA30" i="15" s="1"/>
  <c r="AA39" i="15" a="1"/>
  <c r="AA39" i="15" s="1"/>
  <c r="AA33" i="15" a="1"/>
  <c r="AA33" i="15" s="1"/>
  <c r="AA26" i="15" a="1"/>
  <c r="AA26" i="15" s="1"/>
  <c r="AA13" i="15" a="1"/>
  <c r="AA13" i="15" s="1"/>
  <c r="AL6" i="15"/>
  <c r="AU23" i="15"/>
  <c r="AJ23" i="15" s="1"/>
  <c r="AT24" i="15"/>
  <c r="AI24" i="15" s="1"/>
  <c r="AS24" i="15"/>
  <c r="AH24" i="15" s="1"/>
  <c r="AO24" i="15"/>
  <c r="AD24" i="15" s="1"/>
  <c r="AU26" i="15"/>
  <c r="AC40" i="15"/>
  <c r="AI40" i="15"/>
  <c r="P7" i="16" a="1"/>
  <c r="P7" i="16" s="1"/>
  <c r="U7" i="16" a="1"/>
  <c r="U7" i="16" s="1"/>
  <c r="O7" i="16" a="1"/>
  <c r="O7" i="16" s="1"/>
  <c r="R15" i="16" a="1"/>
  <c r="R15" i="16" s="1"/>
  <c r="Q15" i="16" a="1"/>
  <c r="Q15" i="16" s="1"/>
  <c r="P15" i="16" a="1"/>
  <c r="P15" i="16" s="1"/>
  <c r="S15" i="16" a="1"/>
  <c r="S15" i="16" s="1"/>
  <c r="O15" i="16" a="1"/>
  <c r="O15" i="16" s="1"/>
  <c r="R29" i="16" a="1"/>
  <c r="R29" i="16" s="1"/>
  <c r="Q29" i="16" a="1"/>
  <c r="Q29" i="16" s="1"/>
  <c r="P29" i="16" a="1"/>
  <c r="P29" i="16" s="1"/>
  <c r="S29" i="16" a="1"/>
  <c r="S29" i="16" s="1"/>
  <c r="O29" i="16" a="1"/>
  <c r="O29" i="16" s="1"/>
  <c r="N29" i="16"/>
  <c r="S39" i="16" a="1"/>
  <c r="S39" i="16" s="1"/>
  <c r="Y15" i="19" a="1"/>
  <c r="Y15" i="19" s="1"/>
  <c r="W15" i="19" a="1"/>
  <c r="W15" i="19" s="1"/>
  <c r="AA15" i="19" a="1"/>
  <c r="AA15" i="19" s="1"/>
  <c r="Z15" i="19" a="1"/>
  <c r="Z15" i="19" s="1"/>
  <c r="X15" i="19" a="1"/>
  <c r="X15" i="19" s="1"/>
  <c r="AA7" i="15" a="1"/>
  <c r="AA7" i="15" s="1"/>
  <c r="AA10" i="15" a="1"/>
  <c r="AA10" i="15" s="1"/>
  <c r="AA15" i="15" a="1"/>
  <c r="AA15" i="15" s="1"/>
  <c r="AA17" i="15" a="1"/>
  <c r="AA17" i="15" s="1"/>
  <c r="AG24" i="15"/>
  <c r="AH31" i="15"/>
  <c r="AU37" i="15"/>
  <c r="AJ37" i="15" s="1"/>
  <c r="AS37" i="15"/>
  <c r="AH37" i="15" s="1"/>
  <c r="AQ37" i="15"/>
  <c r="AU38" i="15"/>
  <c r="AJ38" i="15" s="1"/>
  <c r="AS38" i="15"/>
  <c r="AH38" i="15" s="1"/>
  <c r="R39" i="16" a="1"/>
  <c r="R39" i="16" s="1"/>
  <c r="Q39" i="16" a="1"/>
  <c r="Q39" i="16" s="1"/>
  <c r="T39" i="16" a="1"/>
  <c r="T39" i="16" s="1"/>
  <c r="P39" i="16" a="1"/>
  <c r="P39" i="16" s="1"/>
  <c r="O39" i="16" a="1"/>
  <c r="O39" i="16" s="1"/>
  <c r="P55" i="16" a="1"/>
  <c r="P55" i="16" s="1"/>
  <c r="S73" i="16" a="1"/>
  <c r="S73" i="16" s="1"/>
  <c r="R78" i="16" a="1"/>
  <c r="R78" i="16" s="1"/>
  <c r="Q78" i="16" a="1"/>
  <c r="Q78" i="16" s="1"/>
  <c r="P78" i="16" a="1"/>
  <c r="P78" i="16" s="1"/>
  <c r="U78" i="16" a="1"/>
  <c r="U78" i="16" s="1"/>
  <c r="O78" i="16" a="1"/>
  <c r="O78" i="16" s="1"/>
  <c r="T78" i="16" a="1"/>
  <c r="T78" i="16" s="1"/>
  <c r="S78" i="16" a="1"/>
  <c r="S78" i="16" s="1"/>
  <c r="N78" i="16"/>
  <c r="AO6" i="15"/>
  <c r="AD6" i="15" s="1"/>
  <c r="AA9" i="15" a="1"/>
  <c r="AA9" i="15" s="1"/>
  <c r="AO11" i="15"/>
  <c r="AD11" i="15" s="1"/>
  <c r="AA12" i="15" a="1"/>
  <c r="AA12" i="15" s="1"/>
  <c r="AT18" i="15"/>
  <c r="AI18" i="15" s="1"/>
  <c r="AS18" i="15"/>
  <c r="AH18" i="15" s="1"/>
  <c r="AU18" i="15"/>
  <c r="AO20" i="15"/>
  <c r="AD20" i="15" s="1"/>
  <c r="AP22" i="15"/>
  <c r="AE22" i="15" s="1"/>
  <c r="AO22" i="15"/>
  <c r="AD22" i="15" s="1"/>
  <c r="AQ22" i="15"/>
  <c r="AP24" i="15"/>
  <c r="AE24" i="15" s="1"/>
  <c r="AQ27" i="15"/>
  <c r="AE35" i="15"/>
  <c r="AD35" i="15"/>
  <c r="AT36" i="15"/>
  <c r="AI36" i="15" s="1"/>
  <c r="AS36" i="15"/>
  <c r="AH36" i="15" s="1"/>
  <c r="AQ36" i="15"/>
  <c r="AO36" i="15"/>
  <c r="AD36" i="15" s="1"/>
  <c r="AN36" i="15"/>
  <c r="AC36" i="15" s="1"/>
  <c r="AN37" i="15"/>
  <c r="AC37" i="15" s="1"/>
  <c r="AN38" i="15"/>
  <c r="AC38" i="15" s="1"/>
  <c r="AU40" i="15"/>
  <c r="AL50" i="15"/>
  <c r="AQ52" i="15"/>
  <c r="N7" i="16"/>
  <c r="Q55" i="16" a="1"/>
  <c r="Q55" i="16" s="1"/>
  <c r="O55" i="16" a="1"/>
  <c r="O55" i="16" s="1"/>
  <c r="U55" i="16" a="1"/>
  <c r="U55" i="16" s="1"/>
  <c r="T55" i="16" a="1"/>
  <c r="T55" i="16" s="1"/>
  <c r="R55" i="16" a="1"/>
  <c r="R55" i="16" s="1"/>
  <c r="R73" i="16" a="1"/>
  <c r="R73" i="16" s="1"/>
  <c r="Q73" i="16" a="1"/>
  <c r="Q73" i="16" s="1"/>
  <c r="P73" i="16" a="1"/>
  <c r="P73" i="16" s="1"/>
  <c r="T73" i="16" a="1"/>
  <c r="T73" i="16" s="1"/>
  <c r="O73" i="16" a="1"/>
  <c r="O73" i="16" s="1"/>
  <c r="U73" i="16" a="1"/>
  <c r="U73" i="16" s="1"/>
  <c r="AA6" i="15" a="1"/>
  <c r="AA6" i="15" s="1"/>
  <c r="AP6" i="15"/>
  <c r="AE6" i="15" s="1"/>
  <c r="AA11" i="15" a="1"/>
  <c r="AA11" i="15" s="1"/>
  <c r="AP11" i="15"/>
  <c r="AE11" i="15" s="1"/>
  <c r="AN14" i="15"/>
  <c r="AC14" i="15" s="1"/>
  <c r="AU17" i="15"/>
  <c r="AN18" i="15"/>
  <c r="AC18" i="15" s="1"/>
  <c r="AL20" i="15"/>
  <c r="AP20" i="15"/>
  <c r="AE20" i="15" s="1"/>
  <c r="AN22" i="15"/>
  <c r="AC22" i="15" s="1"/>
  <c r="AQ24" i="15"/>
  <c r="AU25" i="15"/>
  <c r="AJ25" i="15" s="1"/>
  <c r="AQ25" i="15"/>
  <c r="AA27" i="15" a="1"/>
  <c r="AA27" i="15" s="1"/>
  <c r="AP28" i="15"/>
  <c r="AE28" i="15" s="1"/>
  <c r="AO28" i="15"/>
  <c r="AD28" i="15" s="1"/>
  <c r="AT28" i="15"/>
  <c r="AI28" i="15" s="1"/>
  <c r="AR28" i="15"/>
  <c r="AG28" i="15" s="1"/>
  <c r="AA31" i="15" a="1"/>
  <c r="AA31" i="15" s="1"/>
  <c r="AP36" i="15"/>
  <c r="AE36" i="15" s="1"/>
  <c r="AO37" i="15"/>
  <c r="AD37" i="15" s="1"/>
  <c r="AO38" i="15"/>
  <c r="AD38" i="15" s="1"/>
  <c r="AE41" i="15"/>
  <c r="AT42" i="15"/>
  <c r="AI42" i="15" s="1"/>
  <c r="AS42" i="15"/>
  <c r="AH42" i="15" s="1"/>
  <c r="AQ42" i="15"/>
  <c r="AO42" i="15"/>
  <c r="AD42" i="15" s="1"/>
  <c r="AN42" i="15"/>
  <c r="AC42" i="15" s="1"/>
  <c r="AD47" i="15"/>
  <c r="AL47" i="15"/>
  <c r="AI47" i="15"/>
  <c r="AA50" i="15" a="1"/>
  <c r="AA50" i="15" s="1"/>
  <c r="AA51" i="15" a="1"/>
  <c r="AA51" i="15" s="1"/>
  <c r="Q7" i="16" a="1"/>
  <c r="Q7" i="16" s="1"/>
  <c r="S13" i="16" a="1"/>
  <c r="S13" i="16" s="1"/>
  <c r="Q36" i="16" a="1"/>
  <c r="Q36" i="16" s="1"/>
  <c r="P36" i="16" a="1"/>
  <c r="P36" i="16" s="1"/>
  <c r="U36" i="16" a="1"/>
  <c r="U36" i="16" s="1"/>
  <c r="O36" i="16" a="1"/>
  <c r="O36" i="16" s="1"/>
  <c r="S36" i="16" a="1"/>
  <c r="S36" i="16" s="1"/>
  <c r="R36" i="16" a="1"/>
  <c r="R36" i="16" s="1"/>
  <c r="N36" i="16"/>
  <c r="AP16" i="15"/>
  <c r="AE16" i="15" s="1"/>
  <c r="AO16" i="15"/>
  <c r="AD16" i="15" s="1"/>
  <c r="AU16" i="15"/>
  <c r="AD18" i="15"/>
  <c r="AQ20" i="15"/>
  <c r="AA24" i="15" a="1"/>
  <c r="AA24" i="15" s="1"/>
  <c r="AL32" i="15"/>
  <c r="AU47" i="15"/>
  <c r="AT54" i="15"/>
  <c r="AI54" i="15" s="1"/>
  <c r="AS54" i="15"/>
  <c r="AH54" i="15" s="1"/>
  <c r="AR54" i="15"/>
  <c r="AG54" i="15" s="1"/>
  <c r="AQ54" i="15"/>
  <c r="AO54" i="15"/>
  <c r="AD54" i="15" s="1"/>
  <c r="AP54" i="15"/>
  <c r="AE54" i="15" s="1"/>
  <c r="R7" i="16" a="1"/>
  <c r="R7" i="16" s="1"/>
  <c r="R13" i="16" a="1"/>
  <c r="R13" i="16" s="1"/>
  <c r="Q13" i="16" a="1"/>
  <c r="Q13" i="16" s="1"/>
  <c r="P13" i="16" a="1"/>
  <c r="P13" i="16" s="1"/>
  <c r="O13" i="16" a="1"/>
  <c r="O13" i="16" s="1"/>
  <c r="T29" i="16" a="1"/>
  <c r="T29" i="16" s="1"/>
  <c r="AA5" i="15" a="1"/>
  <c r="AA5" i="15" s="1"/>
  <c r="AP5" i="15"/>
  <c r="AE5" i="15" s="1"/>
  <c r="AR6" i="15"/>
  <c r="AG6" i="15" s="1"/>
  <c r="AR11" i="15"/>
  <c r="AG11" i="15" s="1"/>
  <c r="AL14" i="15"/>
  <c r="AH14" i="15"/>
  <c r="AP14" i="15"/>
  <c r="AE14" i="15" s="1"/>
  <c r="AN16" i="15"/>
  <c r="AC16" i="15" s="1"/>
  <c r="AP18" i="15"/>
  <c r="AE18" i="15" s="1"/>
  <c r="AA20" i="15" a="1"/>
  <c r="AA20" i="15" s="1"/>
  <c r="AR20" i="15"/>
  <c r="AG20" i="15" s="1"/>
  <c r="AS22" i="15"/>
  <c r="AH22" i="15" s="1"/>
  <c r="AC24" i="15"/>
  <c r="AU24" i="15"/>
  <c r="AO25" i="15"/>
  <c r="AD25" i="15" s="1"/>
  <c r="AD27" i="15"/>
  <c r="AQ28" i="15"/>
  <c r="AE31" i="15"/>
  <c r="AU36" i="15"/>
  <c r="AR37" i="15"/>
  <c r="AG37" i="15" s="1"/>
  <c r="AQ38" i="15"/>
  <c r="AR42" i="15"/>
  <c r="AG42" i="15" s="1"/>
  <c r="AD48" i="15"/>
  <c r="AA49" i="15" a="1"/>
  <c r="AA49" i="15" s="1"/>
  <c r="AC52" i="15"/>
  <c r="AL52" i="15"/>
  <c r="AH52" i="15"/>
  <c r="AN54" i="15"/>
  <c r="AC54" i="15" s="1"/>
  <c r="T15" i="16" a="1"/>
  <c r="T15" i="16" s="1"/>
  <c r="O20" i="16" a="1"/>
  <c r="O20" i="16" s="1"/>
  <c r="Q24" i="16" a="1"/>
  <c r="Q24" i="16" s="1"/>
  <c r="P24" i="16" a="1"/>
  <c r="P24" i="16" s="1"/>
  <c r="U24" i="16" a="1"/>
  <c r="U24" i="16" s="1"/>
  <c r="O24" i="16" a="1"/>
  <c r="O24" i="16" s="1"/>
  <c r="T24" i="16" a="1"/>
  <c r="T24" i="16" s="1"/>
  <c r="S24" i="16" a="1"/>
  <c r="S24" i="16" s="1"/>
  <c r="U29" i="16" a="1"/>
  <c r="U29" i="16" s="1"/>
  <c r="U39" i="16" a="1"/>
  <c r="U39" i="16" s="1"/>
  <c r="AQ5" i="15"/>
  <c r="AS6" i="15"/>
  <c r="AH6" i="15" s="1"/>
  <c r="AT11" i="15"/>
  <c r="AI11" i="15" s="1"/>
  <c r="AQ14" i="15"/>
  <c r="AQ16" i="15"/>
  <c r="AQ18" i="15"/>
  <c r="AT20" i="15"/>
  <c r="AI20" i="15" s="1"/>
  <c r="AT22" i="15"/>
  <c r="AI22" i="15" s="1"/>
  <c r="AR23" i="15"/>
  <c r="AG23" i="15" s="1"/>
  <c r="AQ23" i="15"/>
  <c r="AI25" i="15"/>
  <c r="AH25" i="15"/>
  <c r="AP25" i="15"/>
  <c r="AE25" i="15" s="1"/>
  <c r="AS26" i="15"/>
  <c r="AH26" i="15" s="1"/>
  <c r="AR26" i="15"/>
  <c r="AG26" i="15" s="1"/>
  <c r="AE27" i="15"/>
  <c r="AC28" i="15"/>
  <c r="AS28" i="15"/>
  <c r="AH28" i="15" s="1"/>
  <c r="AA32" i="15" a="1"/>
  <c r="AA32" i="15" s="1"/>
  <c r="AG35" i="15"/>
  <c r="AG36" i="15"/>
  <c r="AL36" i="15"/>
  <c r="AL37" i="15"/>
  <c r="AT37" i="15"/>
  <c r="AI37" i="15" s="1"/>
  <c r="AR38" i="15"/>
  <c r="AG38" i="15" s="1"/>
  <c r="AH40" i="15"/>
  <c r="AU41" i="15"/>
  <c r="AU42" i="15"/>
  <c r="AG50" i="15"/>
  <c r="AU52" i="15"/>
  <c r="AU54" i="15"/>
  <c r="S7" i="16" a="1"/>
  <c r="S7" i="16" s="1"/>
  <c r="N24" i="16"/>
  <c r="Q31" i="16" a="1"/>
  <c r="Q31" i="16" s="1"/>
  <c r="P31" i="16" a="1"/>
  <c r="P31" i="16" s="1"/>
  <c r="U31" i="16" a="1"/>
  <c r="U31" i="16" s="1"/>
  <c r="O31" i="16" a="1"/>
  <c r="O31" i="16" s="1"/>
  <c r="S31" i="16" a="1"/>
  <c r="S31" i="16" s="1"/>
  <c r="R31" i="16" a="1"/>
  <c r="R31" i="16" s="1"/>
  <c r="N31" i="16"/>
  <c r="T36" i="16" a="1"/>
  <c r="T36" i="16" s="1"/>
  <c r="AS33" i="13"/>
  <c r="AH33" i="13" s="1"/>
  <c r="AU49" i="13"/>
  <c r="AT52" i="13"/>
  <c r="AI52" i="13" s="1"/>
  <c r="AR5" i="15"/>
  <c r="AG5" i="15" s="1"/>
  <c r="AT6" i="15"/>
  <c r="AI6" i="15" s="1"/>
  <c r="AQ51" i="15"/>
  <c r="AQ39" i="15"/>
  <c r="R9" i="15"/>
  <c r="AQ15" i="15" s="1"/>
  <c r="AU11" i="15"/>
  <c r="AA14" i="15" a="1"/>
  <c r="AA14" i="15" s="1"/>
  <c r="AR16" i="15"/>
  <c r="AG16" i="15" s="1"/>
  <c r="AA18" i="15" a="1"/>
  <c r="AA18" i="15" s="1"/>
  <c r="AR18" i="15"/>
  <c r="AG18" i="15" s="1"/>
  <c r="AU20" i="15"/>
  <c r="AU22" i="15"/>
  <c r="AN23" i="15"/>
  <c r="AC23" i="15" s="1"/>
  <c r="AR25" i="15"/>
  <c r="AG25" i="15" s="1"/>
  <c r="AN26" i="15"/>
  <c r="AC26" i="15" s="1"/>
  <c r="AU28" i="15"/>
  <c r="AG31" i="15"/>
  <c r="AH35" i="15"/>
  <c r="AL38" i="15"/>
  <c r="AE38" i="15"/>
  <c r="AT38" i="15"/>
  <c r="AI38" i="15" s="1"/>
  <c r="AL40" i="15"/>
  <c r="AG41" i="15"/>
  <c r="AL44" i="15"/>
  <c r="AE44" i="15"/>
  <c r="AG47" i="15"/>
  <c r="AU50" i="15"/>
  <c r="AS50" i="15"/>
  <c r="AH50" i="15" s="1"/>
  <c r="AT50" i="15"/>
  <c r="AI50" i="15" s="1"/>
  <c r="AE53" i="15"/>
  <c r="AC53" i="15"/>
  <c r="AG53" i="15"/>
  <c r="T7" i="16" a="1"/>
  <c r="T7" i="16" s="1"/>
  <c r="P12" i="16" a="1"/>
  <c r="P12" i="16" s="1"/>
  <c r="U12" i="16" a="1"/>
  <c r="U12" i="16" s="1"/>
  <c r="O12" i="16" a="1"/>
  <c r="O12" i="16" s="1"/>
  <c r="T12" i="16" a="1"/>
  <c r="T12" i="16" s="1"/>
  <c r="N12" i="16"/>
  <c r="R12" i="16" a="1"/>
  <c r="R12" i="16" s="1"/>
  <c r="Q12" i="16" a="1"/>
  <c r="Q12" i="16" s="1"/>
  <c r="U15" i="16" a="1"/>
  <c r="U15" i="16" s="1"/>
  <c r="Q17" i="16" a="1"/>
  <c r="Q17" i="16" s="1"/>
  <c r="P17" i="16" a="1"/>
  <c r="P17" i="16" s="1"/>
  <c r="U17" i="16" a="1"/>
  <c r="U17" i="16" s="1"/>
  <c r="O17" i="16" a="1"/>
  <c r="O17" i="16" s="1"/>
  <c r="S17" i="16" a="1"/>
  <c r="S17" i="16" s="1"/>
  <c r="R17" i="16" a="1"/>
  <c r="R17" i="16" s="1"/>
  <c r="R24" i="16" a="1"/>
  <c r="R24" i="16" s="1"/>
  <c r="R27" i="16" a="1"/>
  <c r="R27" i="16" s="1"/>
  <c r="Q27" i="16" a="1"/>
  <c r="Q27" i="16" s="1"/>
  <c r="P27" i="16" a="1"/>
  <c r="P27" i="16" s="1"/>
  <c r="O27" i="16" a="1"/>
  <c r="O27" i="16" s="1"/>
  <c r="P38" i="16" a="1"/>
  <c r="P38" i="16" s="1"/>
  <c r="U38" i="16" a="1"/>
  <c r="U38" i="16" s="1"/>
  <c r="O38" i="16" a="1"/>
  <c r="O38" i="16" s="1"/>
  <c r="T38" i="16" a="1"/>
  <c r="T38" i="16" s="1"/>
  <c r="N38" i="16"/>
  <c r="S38" i="16" a="1"/>
  <c r="S38" i="16" s="1"/>
  <c r="R38" i="16" a="1"/>
  <c r="R38" i="16" s="1"/>
  <c r="Q38" i="16" a="1"/>
  <c r="Q38" i="16" s="1"/>
  <c r="S41" i="16" a="1"/>
  <c r="S41" i="16" s="1"/>
  <c r="Q51" i="16" a="1"/>
  <c r="Q51" i="16" s="1"/>
  <c r="T51" i="16" a="1"/>
  <c r="T51" i="16" s="1"/>
  <c r="N51" i="16"/>
  <c r="R51" i="16" a="1"/>
  <c r="R51" i="16" s="1"/>
  <c r="P51" i="16" a="1"/>
  <c r="P51" i="16" s="1"/>
  <c r="O51" i="16" a="1"/>
  <c r="O51" i="16" s="1"/>
  <c r="U51" i="16" a="1"/>
  <c r="U51" i="16" s="1"/>
  <c r="P26" i="16" a="1"/>
  <c r="P26" i="16" s="1"/>
  <c r="U26" i="16" a="1"/>
  <c r="U26" i="16" s="1"/>
  <c r="O26" i="16" a="1"/>
  <c r="O26" i="16" s="1"/>
  <c r="T26" i="16" a="1"/>
  <c r="T26" i="16" s="1"/>
  <c r="N26" i="16"/>
  <c r="R50" i="16" a="1"/>
  <c r="R50" i="16" s="1"/>
  <c r="Q50" i="16" a="1"/>
  <c r="Q50" i="16" s="1"/>
  <c r="P50" i="16" a="1"/>
  <c r="P50" i="16" s="1"/>
  <c r="R71" i="16" a="1"/>
  <c r="R71" i="16" s="1"/>
  <c r="Q71" i="16" a="1"/>
  <c r="Q71" i="16" s="1"/>
  <c r="P71" i="16" a="1"/>
  <c r="P71" i="16" s="1"/>
  <c r="U71" i="16" a="1"/>
  <c r="U71" i="16" s="1"/>
  <c r="O71" i="16" a="1"/>
  <c r="O71" i="16" s="1"/>
  <c r="T71" i="16" a="1"/>
  <c r="T71" i="16" s="1"/>
  <c r="S71" i="16" a="1"/>
  <c r="S71" i="16" s="1"/>
  <c r="P33" i="16" a="1"/>
  <c r="P33" i="16" s="1"/>
  <c r="U33" i="16" a="1"/>
  <c r="U33" i="16" s="1"/>
  <c r="O33" i="16" a="1"/>
  <c r="O33" i="16" s="1"/>
  <c r="T33" i="16" a="1"/>
  <c r="T33" i="16" s="1"/>
  <c r="N33" i="16"/>
  <c r="R20" i="16" a="1"/>
  <c r="R20" i="16" s="1"/>
  <c r="Q20" i="16" a="1"/>
  <c r="Q20" i="16" s="1"/>
  <c r="P20" i="16" a="1"/>
  <c r="P20" i="16" s="1"/>
  <c r="Q26" i="16" a="1"/>
  <c r="Q26" i="16" s="1"/>
  <c r="S47" i="16" a="1"/>
  <c r="S47" i="16" s="1"/>
  <c r="O50" i="16" a="1"/>
  <c r="O50" i="16" s="1"/>
  <c r="Q54" i="16" a="1"/>
  <c r="Q54" i="16" s="1"/>
  <c r="S54" i="16" a="1"/>
  <c r="S54" i="16" s="1"/>
  <c r="R54" i="16" a="1"/>
  <c r="R54" i="16" s="1"/>
  <c r="P54" i="16" a="1"/>
  <c r="P54" i="16" s="1"/>
  <c r="O54" i="16" a="1"/>
  <c r="O54" i="16" s="1"/>
  <c r="N71" i="16"/>
  <c r="P44" i="16" a="1"/>
  <c r="P44" i="16" s="1"/>
  <c r="R44" i="16" a="1"/>
  <c r="R44" i="16" s="1"/>
  <c r="Q44" i="16" a="1"/>
  <c r="Q44" i="16" s="1"/>
  <c r="R47" i="16" a="1"/>
  <c r="R47" i="16" s="1"/>
  <c r="Q47" i="16" a="1"/>
  <c r="Q47" i="16" s="1"/>
  <c r="O47" i="16" a="1"/>
  <c r="O47" i="16" s="1"/>
  <c r="Q76" i="16" a="1"/>
  <c r="Q76" i="16" s="1"/>
  <c r="P76" i="16" a="1"/>
  <c r="P76" i="16" s="1"/>
  <c r="U76" i="16" a="1"/>
  <c r="U76" i="16" s="1"/>
  <c r="O76" i="16" a="1"/>
  <c r="O76" i="16" s="1"/>
  <c r="T76" i="16" a="1"/>
  <c r="T76" i="16" s="1"/>
  <c r="N76" i="16"/>
  <c r="S76" i="16" a="1"/>
  <c r="S76" i="16" s="1"/>
  <c r="R76" i="16" a="1"/>
  <c r="R76" i="16" s="1"/>
  <c r="P19" i="16" a="1"/>
  <c r="P19" i="16" s="1"/>
  <c r="U19" i="16" a="1"/>
  <c r="U19" i="16" s="1"/>
  <c r="O19" i="16" a="1"/>
  <c r="O19" i="16" s="1"/>
  <c r="T19" i="16" a="1"/>
  <c r="T19" i="16" s="1"/>
  <c r="N19" i="16"/>
  <c r="N20" i="16"/>
  <c r="R26" i="16" a="1"/>
  <c r="R26" i="16" s="1"/>
  <c r="Q33" i="16" a="1"/>
  <c r="Q33" i="16" s="1"/>
  <c r="T50" i="16" a="1"/>
  <c r="T50" i="16" s="1"/>
  <c r="N54" i="16"/>
  <c r="P67" i="16" a="1"/>
  <c r="P67" i="16" s="1"/>
  <c r="AU31" i="15"/>
  <c r="AQ31" i="15"/>
  <c r="AH33" i="15"/>
  <c r="N44" i="16"/>
  <c r="U50" i="16" a="1"/>
  <c r="U50" i="16" s="1"/>
  <c r="U67" i="16" a="1"/>
  <c r="U67" i="16" s="1"/>
  <c r="O67" i="16" a="1"/>
  <c r="O67" i="16" s="1"/>
  <c r="T67" i="16" a="1"/>
  <c r="T67" i="16" s="1"/>
  <c r="R67" i="16" a="1"/>
  <c r="R67" i="16" s="1"/>
  <c r="Q42" i="16" a="1"/>
  <c r="Q42" i="16" s="1"/>
  <c r="P42" i="16" a="1"/>
  <c r="P42" i="16" s="1"/>
  <c r="O42" i="16" a="1"/>
  <c r="O42" i="16" s="1"/>
  <c r="U42" i="16" a="1"/>
  <c r="U42" i="16" s="1"/>
  <c r="N42" i="16"/>
  <c r="O44" i="16" a="1"/>
  <c r="O44" i="16" s="1"/>
  <c r="U53" i="16" a="1"/>
  <c r="U53" i="16" s="1"/>
  <c r="T53" i="16" a="1"/>
  <c r="T53" i="16" s="1"/>
  <c r="R53" i="16" a="1"/>
  <c r="R53" i="16" s="1"/>
  <c r="R56" i="16" a="1"/>
  <c r="R56" i="16" s="1"/>
  <c r="P56" i="16" a="1"/>
  <c r="P56" i="16" s="1"/>
  <c r="O56" i="16" a="1"/>
  <c r="O56" i="16" s="1"/>
  <c r="N56" i="16"/>
  <c r="U56" i="16" a="1"/>
  <c r="U56" i="16" s="1"/>
  <c r="AR17" i="15"/>
  <c r="AG17" i="15" s="1"/>
  <c r="AQ17" i="15"/>
  <c r="AU19" i="15"/>
  <c r="AJ19" i="15" s="1"/>
  <c r="AO31" i="15"/>
  <c r="AD31" i="15" s="1"/>
  <c r="AU43" i="15"/>
  <c r="AJ43" i="15" s="1"/>
  <c r="AT43" i="15"/>
  <c r="AI43" i="15" s="1"/>
  <c r="AS43" i="15"/>
  <c r="AH43" i="15" s="1"/>
  <c r="AQ43" i="15"/>
  <c r="AU44" i="15"/>
  <c r="AJ44" i="15" s="1"/>
  <c r="AS44" i="15"/>
  <c r="AH44" i="15" s="1"/>
  <c r="Q19" i="16" a="1"/>
  <c r="Q19" i="16" s="1"/>
  <c r="S44" i="16" a="1"/>
  <c r="S44" i="16" s="1"/>
  <c r="T47" i="16" a="1"/>
  <c r="T47" i="16" s="1"/>
  <c r="T54" i="16" a="1"/>
  <c r="T54" i="16" s="1"/>
  <c r="AH45" i="15"/>
  <c r="S14" i="16" a="1"/>
  <c r="S14" i="16" s="1"/>
  <c r="R16" i="16" a="1"/>
  <c r="R16" i="16" s="1"/>
  <c r="R23" i="16" a="1"/>
  <c r="R23" i="16" s="1"/>
  <c r="S28" i="16" a="1"/>
  <c r="S28" i="16" s="1"/>
  <c r="R30" i="16" a="1"/>
  <c r="R30" i="16" s="1"/>
  <c r="R40" i="16" a="1"/>
  <c r="R40" i="16" s="1"/>
  <c r="Q45" i="16" a="1"/>
  <c r="Q45" i="16" s="1"/>
  <c r="T45" i="16" a="1"/>
  <c r="T45" i="16" s="1"/>
  <c r="T52" i="16" a="1"/>
  <c r="T52" i="16" s="1"/>
  <c r="S9" i="16" a="1"/>
  <c r="S9" i="16" s="1"/>
  <c r="S21" i="16" a="1"/>
  <c r="S21" i="16" s="1"/>
  <c r="S35" i="16" a="1"/>
  <c r="S35" i="16" s="1"/>
  <c r="R37" i="16" a="1"/>
  <c r="R37" i="16" s="1"/>
  <c r="T40" i="16" a="1"/>
  <c r="T40" i="16" s="1"/>
  <c r="T48" i="16" a="1"/>
  <c r="T48" i="16" s="1"/>
  <c r="N48" i="16"/>
  <c r="U48" i="16" a="1"/>
  <c r="U48" i="16" s="1"/>
  <c r="Q57" i="16" a="1"/>
  <c r="Q57" i="16" s="1"/>
  <c r="T57" i="16" a="1"/>
  <c r="T57" i="16" s="1"/>
  <c r="N57" i="16"/>
  <c r="U57" i="16" a="1"/>
  <c r="U57" i="16" s="1"/>
  <c r="S61" i="16" a="1"/>
  <c r="S61" i="16" s="1"/>
  <c r="Q64" i="16" a="1"/>
  <c r="Q64" i="16" s="1"/>
  <c r="P64" i="16" a="1"/>
  <c r="P64" i="16" s="1"/>
  <c r="S16" i="16" a="1"/>
  <c r="S16" i="16" s="1"/>
  <c r="S23" i="16" a="1"/>
  <c r="S23" i="16" s="1"/>
  <c r="S30" i="16" a="1"/>
  <c r="S30" i="16" s="1"/>
  <c r="R59" i="16" a="1"/>
  <c r="R59" i="16" s="1"/>
  <c r="Q59" i="16" a="1"/>
  <c r="Q59" i="16" s="1"/>
  <c r="U59" i="16" a="1"/>
  <c r="U59" i="16" s="1"/>
  <c r="O59" i="16" a="1"/>
  <c r="O59" i="16" s="1"/>
  <c r="T60" i="16" a="1"/>
  <c r="T60" i="16" s="1"/>
  <c r="N60" i="16"/>
  <c r="R61" i="16" a="1"/>
  <c r="R61" i="16" s="1"/>
  <c r="P61" i="16" a="1"/>
  <c r="P61" i="16" s="1"/>
  <c r="U62" i="16" a="1"/>
  <c r="U62" i="16" s="1"/>
  <c r="O62" i="16" a="1"/>
  <c r="O62" i="16" s="1"/>
  <c r="N9" i="16"/>
  <c r="T9" i="16" a="1"/>
  <c r="T9" i="16" s="1"/>
  <c r="S11" i="16" a="1"/>
  <c r="S11" i="16" s="1"/>
  <c r="N21" i="16"/>
  <c r="T21" i="16" a="1"/>
  <c r="T21" i="16" s="1"/>
  <c r="S25" i="16" a="1"/>
  <c r="S25" i="16" s="1"/>
  <c r="N35" i="16"/>
  <c r="T35" i="16" a="1"/>
  <c r="T35" i="16" s="1"/>
  <c r="S37" i="16" a="1"/>
  <c r="S37" i="16" s="1"/>
  <c r="T43" i="16" a="1"/>
  <c r="T43" i="16" s="1"/>
  <c r="Q69" i="16" a="1"/>
  <c r="Q69" i="16" s="1"/>
  <c r="P69" i="16" a="1"/>
  <c r="P69" i="16" s="1"/>
  <c r="U69" i="16" a="1"/>
  <c r="U69" i="16" s="1"/>
  <c r="O69" i="16" a="1"/>
  <c r="O69" i="16" s="1"/>
  <c r="T69" i="16" a="1"/>
  <c r="T69" i="16" s="1"/>
  <c r="N69" i="16"/>
  <c r="Q27" i="18"/>
  <c r="AQ29" i="15"/>
  <c r="AO34" i="15"/>
  <c r="AD34" i="15" s="1"/>
  <c r="AQ35" i="15"/>
  <c r="AO40" i="15"/>
  <c r="AD40" i="15" s="1"/>
  <c r="AQ41" i="15"/>
  <c r="AO46" i="15"/>
  <c r="AD46" i="15" s="1"/>
  <c r="AQ47" i="15"/>
  <c r="AO52" i="15"/>
  <c r="AD52" i="15" s="1"/>
  <c r="AQ53" i="15"/>
  <c r="O14" i="16" a="1"/>
  <c r="O14" i="16" s="1"/>
  <c r="N16" i="16"/>
  <c r="N23" i="16"/>
  <c r="O28" i="16" a="1"/>
  <c r="O28" i="16" s="1"/>
  <c r="N30" i="16"/>
  <c r="O40" i="16" a="1"/>
  <c r="O40" i="16" s="1"/>
  <c r="O45" i="16" a="1"/>
  <c r="O45" i="16" s="1"/>
  <c r="O48" i="16" a="1"/>
  <c r="O48" i="16" s="1"/>
  <c r="R49" i="16" a="1"/>
  <c r="R49" i="16" s="1"/>
  <c r="U49" i="16" a="1"/>
  <c r="U49" i="16" s="1"/>
  <c r="O49" i="16" a="1"/>
  <c r="O49" i="16" s="1"/>
  <c r="O57" i="16" a="1"/>
  <c r="O57" i="16" s="1"/>
  <c r="N59" i="16"/>
  <c r="O60" i="16" a="1"/>
  <c r="O60" i="16" s="1"/>
  <c r="N62" i="16"/>
  <c r="O64" i="16" a="1"/>
  <c r="O64" i="16" s="1"/>
  <c r="O9" i="16" a="1"/>
  <c r="O9" i="16" s="1"/>
  <c r="N11" i="16"/>
  <c r="O21" i="16" a="1"/>
  <c r="O21" i="16" s="1"/>
  <c r="N25" i="16"/>
  <c r="O35" i="16" a="1"/>
  <c r="O35" i="16" s="1"/>
  <c r="N37" i="16"/>
  <c r="N43" i="16"/>
  <c r="U43" i="16" a="1"/>
  <c r="U43" i="16" s="1"/>
  <c r="U46" i="16" a="1"/>
  <c r="U46" i="16" s="1"/>
  <c r="O46" i="16" a="1"/>
  <c r="O46" i="16" s="1"/>
  <c r="T46" i="16" a="1"/>
  <c r="T46" i="16" s="1"/>
  <c r="P48" i="16" a="1"/>
  <c r="P48" i="16" s="1"/>
  <c r="O52" i="16" a="1"/>
  <c r="O52" i="16" s="1"/>
  <c r="P53" i="16" a="1"/>
  <c r="P53" i="16" s="1"/>
  <c r="P57" i="16" a="1"/>
  <c r="P57" i="16" s="1"/>
  <c r="P60" i="16" a="1"/>
  <c r="P60" i="16" s="1"/>
  <c r="O61" i="16" a="1"/>
  <c r="O61" i="16" s="1"/>
  <c r="S83" i="16" a="1"/>
  <c r="S83" i="16" s="1"/>
  <c r="R83" i="16" a="1"/>
  <c r="R83" i="16" s="1"/>
  <c r="Q83" i="16" a="1"/>
  <c r="Q83" i="16" s="1"/>
  <c r="P83" i="16" a="1"/>
  <c r="P83" i="16" s="1"/>
  <c r="Q8" i="18"/>
  <c r="Q55" i="18"/>
  <c r="S81" i="16" a="1"/>
  <c r="S81" i="16" s="1"/>
  <c r="T84" i="16" a="1"/>
  <c r="T84" i="16" s="1"/>
  <c r="R72" i="16" a="1"/>
  <c r="R72" i="16" s="1"/>
  <c r="S74" i="16" a="1"/>
  <c r="S74" i="16" s="1"/>
  <c r="T81" i="16" a="1"/>
  <c r="T81" i="16" s="1"/>
  <c r="N84" i="16"/>
  <c r="U87" i="16" a="1"/>
  <c r="U87" i="16" s="1"/>
  <c r="G36" i="18" a="1"/>
  <c r="G36" i="18" s="1"/>
  <c r="O36" i="18" s="1"/>
  <c r="P36" i="18" s="1"/>
  <c r="Q36" i="18" s="1"/>
  <c r="G47" i="18" a="1"/>
  <c r="G47" i="18" s="1"/>
  <c r="O47" i="18" s="1"/>
  <c r="P47" i="18" s="1"/>
  <c r="Q47" i="18" s="1"/>
  <c r="AA14" i="19" a="1"/>
  <c r="AA14" i="19" s="1"/>
  <c r="Y14" i="19" a="1"/>
  <c r="Y14" i="19" s="1"/>
  <c r="Z14" i="19" a="1"/>
  <c r="Z14" i="19" s="1"/>
  <c r="X14" i="19" a="1"/>
  <c r="X14" i="19" s="1"/>
  <c r="P47" i="16" a="1"/>
  <c r="P47" i="16" s="1"/>
  <c r="S53" i="16" a="1"/>
  <c r="S53" i="16" s="1"/>
  <c r="S55" i="16" a="1"/>
  <c r="S55" i="16" s="1"/>
  <c r="Q63" i="16" a="1"/>
  <c r="Q63" i="16" s="1"/>
  <c r="R65" i="16" a="1"/>
  <c r="R65" i="16" s="1"/>
  <c r="S67" i="16" a="1"/>
  <c r="S67" i="16" s="1"/>
  <c r="Q75" i="16" a="1"/>
  <c r="Q75" i="16" s="1"/>
  <c r="R77" i="16" a="1"/>
  <c r="R77" i="16" s="1"/>
  <c r="S79" i="16" a="1"/>
  <c r="S79" i="16" s="1"/>
  <c r="N81" i="16"/>
  <c r="U84" i="16" a="1"/>
  <c r="U84" i="16" s="1"/>
  <c r="S85" i="16" a="1"/>
  <c r="S85" i="16" s="1"/>
  <c r="T88" i="16" a="1"/>
  <c r="T88" i="16" s="1"/>
  <c r="N88" i="16"/>
  <c r="U88" i="16" a="1"/>
  <c r="U88" i="16" s="1"/>
  <c r="U89" i="16" a="1"/>
  <c r="U89" i="16" s="1"/>
  <c r="P102" i="16" a="1"/>
  <c r="P102" i="16" s="1"/>
  <c r="S102" i="16" a="1"/>
  <c r="S102" i="16" s="1"/>
  <c r="G19" i="18" a="1"/>
  <c r="G19" i="18" s="1"/>
  <c r="O19" i="18" s="1"/>
  <c r="P19" i="18" s="1"/>
  <c r="Q19" i="18" s="1"/>
  <c r="K16" i="18" a="1"/>
  <c r="K16" i="18" s="1"/>
  <c r="M55" i="18" a="1"/>
  <c r="M55" i="18" s="1"/>
  <c r="N55" i="18" s="1"/>
  <c r="G45" i="18" a="1"/>
  <c r="G45" i="18" s="1"/>
  <c r="O45" i="18" s="1"/>
  <c r="P45" i="18" s="1"/>
  <c r="Q45" i="18" s="1"/>
  <c r="K42" i="18" a="1"/>
  <c r="K42" i="18" s="1"/>
  <c r="M38" i="18" a="1"/>
  <c r="M38" i="18" s="1"/>
  <c r="N38" i="18" s="1"/>
  <c r="G28" i="18" a="1"/>
  <c r="G28" i="18" s="1"/>
  <c r="O28" i="18" s="1"/>
  <c r="P28" i="18" s="1"/>
  <c r="Q28" i="18" s="1"/>
  <c r="M24" i="18" a="1"/>
  <c r="M24" i="18" s="1"/>
  <c r="N24" i="18" s="1"/>
  <c r="M21" i="18" a="1"/>
  <c r="M21" i="18" s="1"/>
  <c r="N21" i="18" s="1"/>
  <c r="G18" i="18" a="1"/>
  <c r="G18" i="18" s="1"/>
  <c r="O18" i="18" s="1"/>
  <c r="P18" i="18" s="1"/>
  <c r="Q18" i="18" s="1"/>
  <c r="K17" i="18" a="1"/>
  <c r="K17" i="18" s="1"/>
  <c r="M11" i="18" a="1"/>
  <c r="M11" i="18" s="1"/>
  <c r="N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M53" i="18" a="1"/>
  <c r="M53" i="18" s="1"/>
  <c r="N53" i="18" s="1"/>
  <c r="M51" i="18" a="1"/>
  <c r="M51" i="18" s="1"/>
  <c r="N51" i="18" s="1"/>
  <c r="G43" i="18" a="1"/>
  <c r="G43" i="18" s="1"/>
  <c r="O43" i="18" s="1"/>
  <c r="P43" i="18" s="1"/>
  <c r="Q43" i="18" s="1"/>
  <c r="G41" i="18" a="1"/>
  <c r="G41" i="18" s="1"/>
  <c r="O41" i="18" s="1"/>
  <c r="P41" i="18" s="1"/>
  <c r="Q41" i="18" s="1"/>
  <c r="K40" i="18" a="1"/>
  <c r="K40" i="18" s="1"/>
  <c r="K38" i="18" a="1"/>
  <c r="K38" i="18" s="1"/>
  <c r="M36" i="18" a="1"/>
  <c r="M36" i="18" s="1"/>
  <c r="N36" i="18" s="1"/>
  <c r="M34" i="18" a="1"/>
  <c r="M34" i="18" s="1"/>
  <c r="N34" i="18" s="1"/>
  <c r="K27" i="18" a="1"/>
  <c r="K27" i="18" s="1"/>
  <c r="G25" i="18" a="1"/>
  <c r="G25" i="18" s="1"/>
  <c r="O25" i="18" s="1"/>
  <c r="P25" i="18" s="1"/>
  <c r="Q25" i="18" s="1"/>
  <c r="K24" i="18" a="1"/>
  <c r="K24" i="18" s="1"/>
  <c r="G22" i="18" a="1"/>
  <c r="G22" i="18" s="1"/>
  <c r="O22" i="18" s="1"/>
  <c r="P22" i="18" s="1"/>
  <c r="Q22" i="18" s="1"/>
  <c r="G13" i="18" a="1"/>
  <c r="G13" i="18" s="1"/>
  <c r="O13" i="18" s="1"/>
  <c r="P13" i="18" s="1"/>
  <c r="Q13" i="18" s="1"/>
  <c r="M12" i="18" a="1"/>
  <c r="M12" i="18" s="1"/>
  <c r="N12" i="18" s="1"/>
  <c r="K55" i="18" a="1"/>
  <c r="K55" i="18" s="1"/>
  <c r="G54" i="18" a="1"/>
  <c r="G54" i="18" s="1"/>
  <c r="O54" i="18" s="1"/>
  <c r="P54" i="18" s="1"/>
  <c r="Q54" i="18" s="1"/>
  <c r="K53" i="18" a="1"/>
  <c r="K53" i="18" s="1"/>
  <c r="G52" i="18" a="1"/>
  <c r="G52" i="18" s="1"/>
  <c r="O52" i="18" s="1"/>
  <c r="P52" i="18" s="1"/>
  <c r="Q52" i="18" s="1"/>
  <c r="K51" i="18" a="1"/>
  <c r="K51" i="18" s="1"/>
  <c r="M47" i="18" a="1"/>
  <c r="M47" i="18" s="1"/>
  <c r="N47" i="18" s="1"/>
  <c r="M45" i="18" a="1"/>
  <c r="M45" i="18" s="1"/>
  <c r="N45" i="18" s="1"/>
  <c r="G37" i="18" a="1"/>
  <c r="G37" i="18" s="1"/>
  <c r="O37" i="18" s="1"/>
  <c r="P37" i="18" s="1"/>
  <c r="Q37" i="18" s="1"/>
  <c r="G35" i="18" a="1"/>
  <c r="G35" i="18" s="1"/>
  <c r="O35" i="18" s="1"/>
  <c r="P35" i="18" s="1"/>
  <c r="Q35" i="18" s="1"/>
  <c r="K34" i="18" a="1"/>
  <c r="K34" i="18" s="1"/>
  <c r="K32" i="18" a="1"/>
  <c r="K32" i="18" s="1"/>
  <c r="M30" i="18" a="1"/>
  <c r="M30" i="18" s="1"/>
  <c r="N30" i="18" s="1"/>
  <c r="M28" i="18" a="1"/>
  <c r="M28" i="18" s="1"/>
  <c r="N28" i="18" s="1"/>
  <c r="M25" i="18" a="1"/>
  <c r="M25" i="18" s="1"/>
  <c r="N25" i="18" s="1"/>
  <c r="G50" i="18" a="1"/>
  <c r="G50" i="18" s="1"/>
  <c r="O50" i="18" s="1"/>
  <c r="P50" i="18" s="1"/>
  <c r="Q50" i="18" s="1"/>
  <c r="K49" i="18" a="1"/>
  <c r="K49" i="18" s="1"/>
  <c r="M43" i="18" a="1"/>
  <c r="M43" i="18" s="1"/>
  <c r="N43" i="18" s="1"/>
  <c r="G33" i="18" a="1"/>
  <c r="G33" i="18" s="1"/>
  <c r="O33" i="18" s="1"/>
  <c r="P33" i="18" s="1"/>
  <c r="Q33" i="18" s="1"/>
  <c r="K30" i="18" a="1"/>
  <c r="K30" i="18" s="1"/>
  <c r="G26" i="18" a="1"/>
  <c r="G26" i="18" s="1"/>
  <c r="O26" i="18" s="1"/>
  <c r="P26" i="18" s="1"/>
  <c r="Q26" i="18" s="1"/>
  <c r="M22" i="18" a="1"/>
  <c r="M22" i="18" s="1"/>
  <c r="N22" i="18" s="1"/>
  <c r="G48" i="18" a="1"/>
  <c r="G48" i="18" s="1"/>
  <c r="O48" i="18" s="1"/>
  <c r="P48" i="18" s="1"/>
  <c r="Q48" i="18" s="1"/>
  <c r="K47" i="18" a="1"/>
  <c r="K47" i="18" s="1"/>
  <c r="G46" i="18" a="1"/>
  <c r="G46" i="18" s="1"/>
  <c r="O46" i="18" s="1"/>
  <c r="P46" i="18" s="1"/>
  <c r="Q46" i="18" s="1"/>
  <c r="K45" i="18" a="1"/>
  <c r="K45" i="18" s="1"/>
  <c r="M41" i="18" a="1"/>
  <c r="M41" i="18" s="1"/>
  <c r="N41" i="18" s="1"/>
  <c r="M39" i="18" a="1"/>
  <c r="M39" i="18" s="1"/>
  <c r="N39" i="18" s="1"/>
  <c r="G31" i="18" a="1"/>
  <c r="G31" i="18" s="1"/>
  <c r="O31" i="18" s="1"/>
  <c r="P31" i="18" s="1"/>
  <c r="Q31" i="18" s="1"/>
  <c r="G29" i="18" a="1"/>
  <c r="G29" i="18" s="1"/>
  <c r="O29" i="18" s="1"/>
  <c r="P29" i="18" s="1"/>
  <c r="Q29" i="18" s="1"/>
  <c r="K28" i="18" a="1"/>
  <c r="K28" i="18" s="1"/>
  <c r="K25" i="18" a="1"/>
  <c r="K25" i="18" s="1"/>
  <c r="G44" i="18" a="1"/>
  <c r="G44" i="18" s="1"/>
  <c r="O44" i="18" s="1"/>
  <c r="P44" i="18" s="1"/>
  <c r="Q44" i="18" s="1"/>
  <c r="K43" i="18" a="1"/>
  <c r="K43" i="18" s="1"/>
  <c r="M37" i="18" a="1"/>
  <c r="M37" i="18" s="1"/>
  <c r="N37" i="18" s="1"/>
  <c r="K22" i="18" a="1"/>
  <c r="K22" i="18" s="1"/>
  <c r="K14" i="18" a="1"/>
  <c r="K14" i="18" s="1"/>
  <c r="M54" i="18" a="1"/>
  <c r="M54" i="18" s="1"/>
  <c r="N54" i="18" s="1"/>
  <c r="M52" i="18" a="1"/>
  <c r="M52" i="18" s="1"/>
  <c r="N52" i="18" s="1"/>
  <c r="G42" i="18" a="1"/>
  <c r="G42" i="18" s="1"/>
  <c r="O42" i="18" s="1"/>
  <c r="P42" i="18" s="1"/>
  <c r="Q42" i="18" s="1"/>
  <c r="K41" i="18" a="1"/>
  <c r="K41" i="18" s="1"/>
  <c r="G40" i="18" a="1"/>
  <c r="G40" i="18" s="1"/>
  <c r="O40" i="18" s="1"/>
  <c r="P40" i="18" s="1"/>
  <c r="Q40" i="18" s="1"/>
  <c r="K39" i="18" a="1"/>
  <c r="K39" i="18" s="1"/>
  <c r="M35" i="18" a="1"/>
  <c r="M35" i="18" s="1"/>
  <c r="N35" i="18" s="1"/>
  <c r="M33" i="18" a="1"/>
  <c r="M33" i="18" s="1"/>
  <c r="N33" i="18" s="1"/>
  <c r="M26" i="18" a="1"/>
  <c r="M26" i="18" s="1"/>
  <c r="N26" i="18" s="1"/>
  <c r="K19" i="18" a="1"/>
  <c r="K19" i="18" s="1"/>
  <c r="K15" i="18" a="1"/>
  <c r="K15" i="18" s="1"/>
  <c r="G15" i="18" a="1"/>
  <c r="G15" i="18" s="1"/>
  <c r="O15" i="18" s="1"/>
  <c r="P15" i="18" s="1"/>
  <c r="Q15" i="18" s="1"/>
  <c r="M16" i="18" a="1"/>
  <c r="M16" i="18" s="1"/>
  <c r="N16" i="18" s="1"/>
  <c r="G34" i="18" a="1"/>
  <c r="G34" i="18" s="1"/>
  <c r="O34" i="18" s="1"/>
  <c r="P34" i="18" s="1"/>
  <c r="Q34" i="18" s="1"/>
  <c r="G38" i="18" a="1"/>
  <c r="G38" i="18" s="1"/>
  <c r="O38" i="18" s="1"/>
  <c r="P38" i="18" s="1"/>
  <c r="Q38" i="18" s="1"/>
  <c r="G51" i="18" a="1"/>
  <c r="G51" i="18" s="1"/>
  <c r="O51" i="18" s="1"/>
  <c r="P51" i="18" s="1"/>
  <c r="Q51" i="18" s="1"/>
  <c r="S72" i="16" a="1"/>
  <c r="S72" i="16" s="1"/>
  <c r="N74" i="16"/>
  <c r="T74" i="16" a="1"/>
  <c r="T74" i="16" s="1"/>
  <c r="U81" i="16" a="1"/>
  <c r="U81" i="16" s="1"/>
  <c r="O84" i="16" a="1"/>
  <c r="O84" i="16" s="1"/>
  <c r="O87" i="16" a="1"/>
  <c r="O87" i="16" s="1"/>
  <c r="U90" i="16" a="1"/>
  <c r="U90" i="16" s="1"/>
  <c r="P99" i="16" a="1"/>
  <c r="P99" i="16" s="1"/>
  <c r="S99" i="16" a="1"/>
  <c r="S99" i="16" s="1"/>
  <c r="K12" i="18" a="1"/>
  <c r="K12" i="18" s="1"/>
  <c r="K20" i="18" a="1"/>
  <c r="K20" i="18" s="1"/>
  <c r="K26" i="18" a="1"/>
  <c r="K26" i="18" s="1"/>
  <c r="G32" i="18" a="1"/>
  <c r="G32" i="18" s="1"/>
  <c r="O32" i="18" s="1"/>
  <c r="P32" i="18" s="1"/>
  <c r="Q32" i="18" s="1"/>
  <c r="Y12" i="19" a="1"/>
  <c r="Y12" i="19" s="1"/>
  <c r="W12" i="19" a="1"/>
  <c r="W12" i="19" s="1"/>
  <c r="AA12" i="19" a="1"/>
  <c r="AA12" i="19" s="1"/>
  <c r="Z12" i="19" a="1"/>
  <c r="Z12" i="19" s="1"/>
  <c r="X12" i="19" a="1"/>
  <c r="X12" i="19" s="1"/>
  <c r="W14" i="19" a="1"/>
  <c r="W14" i="19" s="1"/>
  <c r="S65" i="16" a="1"/>
  <c r="S65" i="16" s="1"/>
  <c r="S77" i="16" a="1"/>
  <c r="S77" i="16" s="1"/>
  <c r="O81" i="16" a="1"/>
  <c r="O81" i="16" s="1"/>
  <c r="T85" i="16" a="1"/>
  <c r="T85" i="16" s="1"/>
  <c r="P96" i="16" a="1"/>
  <c r="P96" i="16" s="1"/>
  <c r="S96" i="16" a="1"/>
  <c r="S96" i="16" s="1"/>
  <c r="R101" i="16" a="1"/>
  <c r="R101" i="16" s="1"/>
  <c r="U101" i="16" a="1"/>
  <c r="U101" i="16" s="1"/>
  <c r="O101" i="16" a="1"/>
  <c r="O101" i="16" s="1"/>
  <c r="R104" i="16" a="1"/>
  <c r="R104" i="16" s="1"/>
  <c r="U104" i="16" a="1"/>
  <c r="U104" i="16" s="1"/>
  <c r="O104" i="16" a="1"/>
  <c r="O104" i="16" s="1"/>
  <c r="M14" i="18" a="1"/>
  <c r="M14" i="18" s="1"/>
  <c r="N14" i="18" s="1"/>
  <c r="G23" i="18" a="1"/>
  <c r="G23" i="18" s="1"/>
  <c r="O23" i="18" s="1"/>
  <c r="P23" i="18" s="1"/>
  <c r="Q23" i="18" s="1"/>
  <c r="G39" i="18" a="1"/>
  <c r="G39" i="18" s="1"/>
  <c r="O39" i="18" s="1"/>
  <c r="P39" i="18" s="1"/>
  <c r="Q39" i="18" s="1"/>
  <c r="K54" i="18" a="1"/>
  <c r="K54" i="18" s="1"/>
  <c r="W10" i="19" a="1"/>
  <c r="W10" i="19" s="1"/>
  <c r="AA10" i="19" a="1"/>
  <c r="AA10" i="19" s="1"/>
  <c r="Z10" i="19" a="1"/>
  <c r="Z10" i="19" s="1"/>
  <c r="Y10" i="19" a="1"/>
  <c r="Y10" i="19" s="1"/>
  <c r="X10" i="19" a="1"/>
  <c r="X10" i="19" s="1"/>
  <c r="R68" i="16" a="1"/>
  <c r="R68" i="16" s="1"/>
  <c r="N72" i="16"/>
  <c r="T72" i="16" a="1"/>
  <c r="T72" i="16" s="1"/>
  <c r="O74" i="16" a="1"/>
  <c r="O74" i="16" s="1"/>
  <c r="U74" i="16" a="1"/>
  <c r="U74" i="16" s="1"/>
  <c r="T82" i="16" a="1"/>
  <c r="T82" i="16" s="1"/>
  <c r="P84" i="16" a="1"/>
  <c r="P84" i="16" s="1"/>
  <c r="N85" i="16"/>
  <c r="P87" i="16" a="1"/>
  <c r="P87" i="16" s="1"/>
  <c r="O89" i="16" a="1"/>
  <c r="O89" i="16" s="1"/>
  <c r="R92" i="16" a="1"/>
  <c r="R92" i="16" s="1"/>
  <c r="P93" i="16" a="1"/>
  <c r="P93" i="16" s="1"/>
  <c r="S93" i="16" a="1"/>
  <c r="S93" i="16" s="1"/>
  <c r="R98" i="16" a="1"/>
  <c r="R98" i="16" s="1"/>
  <c r="U98" i="16" a="1"/>
  <c r="U98" i="16" s="1"/>
  <c r="O98" i="16" a="1"/>
  <c r="O98" i="16" s="1"/>
  <c r="O102" i="16" a="1"/>
  <c r="O102" i="16" s="1"/>
  <c r="M17" i="18" a="1"/>
  <c r="M17" i="18" s="1"/>
  <c r="N17" i="18" s="1"/>
  <c r="M20" i="18" a="1"/>
  <c r="M20" i="18" s="1"/>
  <c r="N20" i="18" s="1"/>
  <c r="M27" i="18" a="1"/>
  <c r="M27" i="18" s="1"/>
  <c r="N27" i="18" s="1"/>
  <c r="K29" i="18" a="1"/>
  <c r="K29" i="18" s="1"/>
  <c r="K46" i="18" a="1"/>
  <c r="K46" i="18" s="1"/>
  <c r="S63" i="16" a="1"/>
  <c r="S63" i="16" s="1"/>
  <c r="N65" i="16"/>
  <c r="T65" i="16" a="1"/>
  <c r="T65" i="16" s="1"/>
  <c r="S75" i="16" a="1"/>
  <c r="S75" i="16" s="1"/>
  <c r="N77" i="16"/>
  <c r="T77" i="16" a="1"/>
  <c r="T77" i="16" s="1"/>
  <c r="O79" i="16" a="1"/>
  <c r="O79" i="16" s="1"/>
  <c r="U79" i="16" a="1"/>
  <c r="U79" i="16" s="1"/>
  <c r="P81" i="16" a="1"/>
  <c r="P81" i="16" s="1"/>
  <c r="N82" i="16"/>
  <c r="U85" i="16" a="1"/>
  <c r="U85" i="16" s="1"/>
  <c r="Q87" i="16" a="1"/>
  <c r="Q87" i="16" s="1"/>
  <c r="O90" i="16" a="1"/>
  <c r="O90" i="16" s="1"/>
  <c r="R95" i="16" a="1"/>
  <c r="R95" i="16" s="1"/>
  <c r="U95" i="16" a="1"/>
  <c r="U95" i="16" s="1"/>
  <c r="O95" i="16" a="1"/>
  <c r="O95" i="16" s="1"/>
  <c r="O99" i="16" a="1"/>
  <c r="O99" i="16" s="1"/>
  <c r="G16" i="18" a="1"/>
  <c r="G16" i="18" s="1"/>
  <c r="O16" i="18" s="1"/>
  <c r="P16" i="18" s="1"/>
  <c r="Q16" i="18" s="1"/>
  <c r="G24" i="18" a="1"/>
  <c r="G24" i="18" s="1"/>
  <c r="O24" i="18" s="1"/>
  <c r="P24" i="18" s="1"/>
  <c r="Q24" i="18" s="1"/>
  <c r="K31" i="18" a="1"/>
  <c r="K31" i="18" s="1"/>
  <c r="K36" i="18" a="1"/>
  <c r="K36" i="18" s="1"/>
  <c r="K44" i="18" a="1"/>
  <c r="K44" i="18" s="1"/>
  <c r="K48" i="18" a="1"/>
  <c r="K48" i="18" s="1"/>
  <c r="K52" i="18" a="1"/>
  <c r="K52" i="18" s="1"/>
  <c r="O72" i="16" a="1"/>
  <c r="O72" i="16" s="1"/>
  <c r="U82" i="16" a="1"/>
  <c r="U82" i="16" s="1"/>
  <c r="Q84" i="16" a="1"/>
  <c r="Q84" i="16" s="1"/>
  <c r="O85" i="16" a="1"/>
  <c r="O85" i="16" s="1"/>
  <c r="P88" i="16" a="1"/>
  <c r="P88" i="16" s="1"/>
  <c r="P89" i="16" a="1"/>
  <c r="P89" i="16" s="1"/>
  <c r="O92" i="16" a="1"/>
  <c r="O92" i="16" s="1"/>
  <c r="O96" i="16" a="1"/>
  <c r="O96" i="16" s="1"/>
  <c r="P101" i="16" a="1"/>
  <c r="P101" i="16" s="1"/>
  <c r="Q102" i="16" a="1"/>
  <c r="Q102" i="16" s="1"/>
  <c r="P104" i="16" a="1"/>
  <c r="P104" i="16" s="1"/>
  <c r="M6" i="18" a="1"/>
  <c r="M6" i="18" s="1"/>
  <c r="N6" i="18" s="1"/>
  <c r="G7" i="18" a="1"/>
  <c r="G7" i="18" s="1"/>
  <c r="O7" i="18" s="1"/>
  <c r="P7" i="18" s="1"/>
  <c r="Q7" i="18" s="1"/>
  <c r="M9" i="18" a="1"/>
  <c r="M9" i="18" s="1"/>
  <c r="N9" i="18" s="1"/>
  <c r="G10" i="18" a="1"/>
  <c r="G10" i="18" s="1"/>
  <c r="O10" i="18" s="1"/>
  <c r="P10" i="18" s="1"/>
  <c r="Q10" i="18" s="1"/>
  <c r="K13" i="18" a="1"/>
  <c r="K13" i="18" s="1"/>
  <c r="K21" i="18" a="1"/>
  <c r="K21" i="18" s="1"/>
  <c r="M29" i="18" a="1"/>
  <c r="M29" i="18" s="1"/>
  <c r="N29" i="18" s="1"/>
  <c r="K33" i="18" a="1"/>
  <c r="K33" i="18" s="1"/>
  <c r="K35" i="18" a="1"/>
  <c r="K35" i="18" s="1"/>
  <c r="M44" i="18" a="1"/>
  <c r="M44" i="18" s="1"/>
  <c r="N44" i="18" s="1"/>
  <c r="M46" i="18" a="1"/>
  <c r="M46" i="18" s="1"/>
  <c r="N46" i="18" s="1"/>
  <c r="M48" i="18" a="1"/>
  <c r="M48" i="18" s="1"/>
  <c r="N48" i="18" s="1"/>
  <c r="M49" i="18" a="1"/>
  <c r="M49" i="18" s="1"/>
  <c r="N49" i="18" s="1"/>
  <c r="K50" i="18" a="1"/>
  <c r="K50" i="18" s="1"/>
  <c r="W13" i="19" a="1"/>
  <c r="W13" i="19" s="1"/>
  <c r="AA13" i="19" a="1"/>
  <c r="AA13" i="19" s="1"/>
  <c r="Z13" i="19" a="1"/>
  <c r="Z13" i="19" s="1"/>
  <c r="Y13" i="19" a="1"/>
  <c r="Y13" i="19" s="1"/>
  <c r="N63" i="16"/>
  <c r="O65" i="16" a="1"/>
  <c r="O65" i="16" s="1"/>
  <c r="N75" i="16"/>
  <c r="O77" i="16" a="1"/>
  <c r="O77" i="16" s="1"/>
  <c r="O82" i="16" a="1"/>
  <c r="O82" i="16" s="1"/>
  <c r="Q88" i="16" a="1"/>
  <c r="Q88" i="16" s="1"/>
  <c r="Q90" i="16" a="1"/>
  <c r="Q90" i="16" s="1"/>
  <c r="O93" i="16" a="1"/>
  <c r="O93" i="16" s="1"/>
  <c r="P98" i="16" a="1"/>
  <c r="P98" i="16" s="1"/>
  <c r="Q99" i="16" a="1"/>
  <c r="Q99" i="16" s="1"/>
  <c r="G12" i="18" a="1"/>
  <c r="G12" i="18" s="1"/>
  <c r="O12" i="18" s="1"/>
  <c r="P12" i="18" s="1"/>
  <c r="Q12" i="18" s="1"/>
  <c r="G14" i="18" a="1"/>
  <c r="G14" i="18" s="1"/>
  <c r="O14" i="18" s="1"/>
  <c r="P14" i="18" s="1"/>
  <c r="Q14" i="18" s="1"/>
  <c r="M31" i="18" a="1"/>
  <c r="M31" i="18" s="1"/>
  <c r="N31" i="18" s="1"/>
  <c r="M32" i="18" a="1"/>
  <c r="M32" i="18" s="1"/>
  <c r="N32" i="18" s="1"/>
  <c r="K37" i="18" a="1"/>
  <c r="K37" i="18" s="1"/>
  <c r="M40" i="18" a="1"/>
  <c r="M40" i="18" s="1"/>
  <c r="N40" i="18" s="1"/>
  <c r="M42" i="18" a="1"/>
  <c r="M42" i="18" s="1"/>
  <c r="N42" i="18" s="1"/>
  <c r="M50" i="18" a="1"/>
  <c r="M50" i="18" s="1"/>
  <c r="N50" i="18" s="1"/>
  <c r="AA11" i="19" a="1"/>
  <c r="AA11" i="19" s="1"/>
  <c r="Y11" i="19" a="1"/>
  <c r="Y11" i="19" s="1"/>
  <c r="Z11" i="19" a="1"/>
  <c r="Z11" i="19" s="1"/>
  <c r="X11" i="19" a="1"/>
  <c r="X11" i="19" s="1"/>
  <c r="W11" i="19" a="1"/>
  <c r="W11" i="19" s="1"/>
  <c r="AA8" i="19" a="1"/>
  <c r="AA8" i="19" s="1"/>
  <c r="Y8" i="19" a="1"/>
  <c r="Y8" i="19" s="1"/>
  <c r="W7" i="19" a="1"/>
  <c r="W7" i="19" s="1"/>
  <c r="AA7" i="19" a="1"/>
  <c r="AA7" i="19" s="1"/>
  <c r="Y9" i="19" a="1"/>
  <c r="Y9" i="19" s="1"/>
  <c r="W9" i="19" a="1"/>
  <c r="W9" i="19" s="1"/>
  <c r="Y24" i="19" a="1"/>
  <c r="Y24" i="19" s="1"/>
  <c r="AA24" i="19" a="1"/>
  <c r="AA24" i="19" s="1"/>
  <c r="Z24" i="19" a="1"/>
  <c r="Z24" i="19" s="1"/>
  <c r="W24" i="19" a="1"/>
  <c r="W24" i="19" s="1"/>
  <c r="N7" i="20"/>
  <c r="R7" i="20" s="1" a="1"/>
  <c r="R7" i="20" s="1"/>
  <c r="AA20" i="19" a="1"/>
  <c r="AA20" i="19" s="1"/>
  <c r="Z20" i="19" a="1"/>
  <c r="Z20" i="19" s="1"/>
  <c r="Y20" i="19" a="1"/>
  <c r="Y20" i="19" s="1"/>
  <c r="P7" i="20" a="1"/>
  <c r="P7" i="20" s="1"/>
  <c r="X8" i="19" a="1"/>
  <c r="X8" i="19" s="1"/>
  <c r="W20" i="19" a="1"/>
  <c r="W20" i="19" s="1"/>
  <c r="Z8" i="19" a="1"/>
  <c r="Z8" i="19" s="1"/>
  <c r="X20" i="19" a="1"/>
  <c r="X20" i="19" s="1"/>
  <c r="Z7" i="19" a="1"/>
  <c r="Z7" i="19" s="1"/>
  <c r="AA9" i="19" a="1"/>
  <c r="AA9" i="19" s="1"/>
  <c r="W16" i="19" a="1"/>
  <c r="W16" i="19" s="1"/>
  <c r="AA16" i="19" a="1"/>
  <c r="AA16" i="19" s="1"/>
  <c r="Z19" i="19" a="1"/>
  <c r="Z19" i="19" s="1"/>
  <c r="W19" i="19" a="1"/>
  <c r="W19" i="19" s="1"/>
  <c r="AA19" i="19" a="1"/>
  <c r="AA19" i="19" s="1"/>
  <c r="Y19" i="19" a="1"/>
  <c r="Y19" i="19" s="1"/>
  <c r="X23" i="19" a="1"/>
  <c r="X23" i="19" s="1"/>
  <c r="AA23" i="19" a="1"/>
  <c r="AA23" i="19" s="1"/>
  <c r="Z23" i="19" a="1"/>
  <c r="Z23" i="19" s="1"/>
  <c r="W23" i="19" a="1"/>
  <c r="W23" i="19" s="1"/>
  <c r="W25" i="19" a="1"/>
  <c r="W25" i="19" s="1"/>
  <c r="Z25" i="19" a="1"/>
  <c r="Z25" i="19" s="1"/>
  <c r="Y25" i="19" a="1"/>
  <c r="Y25" i="19" s="1"/>
  <c r="AD14" i="22"/>
  <c r="AL14" i="22"/>
  <c r="AI14" i="22"/>
  <c r="L23" i="5" a="1"/>
  <c r="L23" i="5" s="1"/>
  <c r="AE5" i="22"/>
  <c r="AL5" i="22"/>
  <c r="AH5" i="22"/>
  <c r="AG5" i="22"/>
  <c r="AD5" i="22"/>
  <c r="AI11" i="22"/>
  <c r="AE11" i="22"/>
  <c r="AD11" i="22"/>
  <c r="AL11" i="22"/>
  <c r="AC11" i="22"/>
  <c r="W26" i="19" a="1"/>
  <c r="W26" i="19" s="1"/>
  <c r="Z26" i="19" a="1"/>
  <c r="Z26" i="19" s="1"/>
  <c r="Y26" i="19" a="1"/>
  <c r="Y26" i="19" s="1"/>
  <c r="Y27" i="19" a="1"/>
  <c r="Y27" i="19" s="1"/>
  <c r="AF5" i="22"/>
  <c r="AJ5" i="22"/>
  <c r="AF17" i="22"/>
  <c r="Z27" i="19" a="1"/>
  <c r="Z27" i="19" s="1"/>
  <c r="L25" i="5" a="1"/>
  <c r="L25" i="5" s="1"/>
  <c r="AE15" i="22"/>
  <c r="AL15" i="22"/>
  <c r="AI15" i="22"/>
  <c r="AH15" i="22"/>
  <c r="AG15" i="22"/>
  <c r="AD15" i="22"/>
  <c r="AJ22" i="22"/>
  <c r="AF22" i="22"/>
  <c r="AF28" i="22"/>
  <c r="AP32" i="22"/>
  <c r="AU32" i="22"/>
  <c r="AS32" i="22"/>
  <c r="AR32" i="22"/>
  <c r="AQ32" i="22"/>
  <c r="AO32" i="22"/>
  <c r="AN32" i="22"/>
  <c r="AC32" i="22" s="1"/>
  <c r="AT32" i="22"/>
  <c r="AJ15" i="22"/>
  <c r="AF15" i="22"/>
  <c r="AC26" i="22"/>
  <c r="AH26" i="22"/>
  <c r="AD26" i="22"/>
  <c r="AL26" i="22"/>
  <c r="AN6" i="22"/>
  <c r="AC6" i="22" s="1"/>
  <c r="AU6" i="22"/>
  <c r="AJ6" i="22" s="1"/>
  <c r="AT6" i="22"/>
  <c r="AI6" i="22" s="1"/>
  <c r="AS6" i="22"/>
  <c r="AH6" i="22" s="1"/>
  <c r="AO6" i="22"/>
  <c r="AD6" i="22" s="1"/>
  <c r="AC15" i="22"/>
  <c r="AF33" i="22"/>
  <c r="AJ33" i="22"/>
  <c r="AU35" i="22"/>
  <c r="AT35" i="22"/>
  <c r="AR35" i="22"/>
  <c r="AG35" i="22" s="1"/>
  <c r="AQ35" i="22"/>
  <c r="AP35" i="22"/>
  <c r="AO35" i="22"/>
  <c r="AD35" i="22" s="1"/>
  <c r="AN35" i="22"/>
  <c r="AS35" i="22"/>
  <c r="AH35" i="22" s="1"/>
  <c r="AP6" i="22"/>
  <c r="AE6" i="22" s="1"/>
  <c r="AI29" i="22"/>
  <c r="AD29" i="22"/>
  <c r="AL29" i="22"/>
  <c r="AH29" i="22"/>
  <c r="AC29" i="22"/>
  <c r="U6" i="20"/>
  <c r="AQ6" i="22"/>
  <c r="AJ36" i="22"/>
  <c r="AF36" i="22"/>
  <c r="AL51" i="22"/>
  <c r="AI51" i="22"/>
  <c r="AH51" i="22"/>
  <c r="AC51" i="22"/>
  <c r="AR6" i="22"/>
  <c r="AG6" i="22" s="1"/>
  <c r="AF47" i="22"/>
  <c r="AJ47" i="22"/>
  <c r="AE9" i="22"/>
  <c r="AI9" i="22"/>
  <c r="AG9" i="22"/>
  <c r="AD9" i="22"/>
  <c r="AC9" i="22"/>
  <c r="AJ12" i="22"/>
  <c r="AJ13" i="22"/>
  <c r="AC8" i="22"/>
  <c r="AH8" i="22"/>
  <c r="AL8" i="22"/>
  <c r="AG8" i="22"/>
  <c r="AJ11" i="22"/>
  <c r="AF11" i="22"/>
  <c r="AJ14" i="22"/>
  <c r="AC20" i="22"/>
  <c r="AG20" i="22"/>
  <c r="AD20" i="22"/>
  <c r="AL20" i="22"/>
  <c r="AF42" i="22"/>
  <c r="AF13" i="22"/>
  <c r="AF14" i="22"/>
  <c r="AF8" i="22"/>
  <c r="AJ8" i="22"/>
  <c r="AH9" i="22"/>
  <c r="AJ10" i="22"/>
  <c r="AF10" i="22"/>
  <c r="AF6" i="22"/>
  <c r="AL9" i="22"/>
  <c r="AH20" i="22"/>
  <c r="AJ32" i="22"/>
  <c r="AI23" i="22"/>
  <c r="AC23" i="22"/>
  <c r="AN25" i="22"/>
  <c r="AR25" i="22"/>
  <c r="AP25" i="22"/>
  <c r="AO25" i="22"/>
  <c r="AD25" i="22" s="1"/>
  <c r="AG40" i="22"/>
  <c r="AC40" i="22"/>
  <c r="AL40" i="22"/>
  <c r="AI40" i="22"/>
  <c r="AH40" i="22"/>
  <c r="AQ25" i="22"/>
  <c r="AE33" i="22"/>
  <c r="AL33" i="22"/>
  <c r="AI33" i="22"/>
  <c r="AH33" i="22"/>
  <c r="AG33" i="22"/>
  <c r="AD33" i="22"/>
  <c r="AC46" i="22"/>
  <c r="AL46" i="22"/>
  <c r="AC19" i="22"/>
  <c r="AL19" i="22"/>
  <c r="AP20" i="22"/>
  <c r="AE20" i="22" s="1"/>
  <c r="AU20" i="22"/>
  <c r="AJ20" i="22" s="1"/>
  <c r="AT20" i="22"/>
  <c r="AI20" i="22" s="1"/>
  <c r="AR20" i="22"/>
  <c r="AQ20" i="22"/>
  <c r="AR21" i="22"/>
  <c r="AU21" i="22"/>
  <c r="AJ21" i="22" s="1"/>
  <c r="AP26" i="22"/>
  <c r="AE26" i="22" s="1"/>
  <c r="AT26" i="22"/>
  <c r="AI26" i="22" s="1"/>
  <c r="AS26" i="22"/>
  <c r="AQ26" i="22"/>
  <c r="AO26" i="22"/>
  <c r="AD31" i="22"/>
  <c r="AC31" i="22"/>
  <c r="AI31" i="22"/>
  <c r="AG34" i="22"/>
  <c r="AC34" i="22"/>
  <c r="AL34" i="22"/>
  <c r="AI34" i="22"/>
  <c r="AE39" i="22"/>
  <c r="AL39" i="22"/>
  <c r="AH39" i="22"/>
  <c r="AG39" i="22"/>
  <c r="AD39" i="22"/>
  <c r="AC39" i="22"/>
  <c r="AN43" i="22"/>
  <c r="AC43" i="22" s="1"/>
  <c r="AR43" i="22"/>
  <c r="AQ43" i="22"/>
  <c r="AP43" i="22"/>
  <c r="AE43" i="22" s="1"/>
  <c r="AO43" i="22"/>
  <c r="AU43" i="22"/>
  <c r="AJ43" i="22" s="1"/>
  <c r="AE45" i="22"/>
  <c r="AL45" i="22"/>
  <c r="AG45" i="22"/>
  <c r="AD45" i="22"/>
  <c r="AC45" i="22"/>
  <c r="AJ24" i="22"/>
  <c r="AF24" i="22"/>
  <c r="AL25" i="22"/>
  <c r="AD37" i="22"/>
  <c r="AC37" i="22"/>
  <c r="AL37" i="22"/>
  <c r="AI37" i="22"/>
  <c r="AH37" i="22"/>
  <c r="AF39" i="22"/>
  <c r="AJ45" i="22"/>
  <c r="AF45" i="22"/>
  <c r="AJ46" i="22"/>
  <c r="AF46" i="22"/>
  <c r="AG16" i="22"/>
  <c r="AC16" i="22"/>
  <c r="AU17" i="22"/>
  <c r="AJ17" i="22" s="1"/>
  <c r="AT17" i="22"/>
  <c r="AI17" i="22" s="1"/>
  <c r="AR17" i="22"/>
  <c r="AG17" i="22" s="1"/>
  <c r="AQ17" i="22"/>
  <c r="AD19" i="22"/>
  <c r="AO20" i="22"/>
  <c r="AO21" i="22"/>
  <c r="AD21" i="22" s="1"/>
  <c r="AD23" i="22"/>
  <c r="AU25" i="22"/>
  <c r="AJ25" i="22" s="1"/>
  <c r="AR26" i="22"/>
  <c r="AG26" i="22" s="1"/>
  <c r="AE31" i="22"/>
  <c r="AH32" i="22"/>
  <c r="AG32" i="22"/>
  <c r="AE32" i="22"/>
  <c r="AD32" i="22"/>
  <c r="AI35" i="22"/>
  <c r="AC35" i="22"/>
  <c r="AT43" i="22"/>
  <c r="AI43" i="22" s="1"/>
  <c r="AN17" i="22"/>
  <c r="AS20" i="22"/>
  <c r="AP21" i="22"/>
  <c r="AG23" i="22"/>
  <c r="AU26" i="22"/>
  <c r="AJ26" i="22" s="1"/>
  <c r="AT28" i="22"/>
  <c r="AI28" i="22" s="1"/>
  <c r="AQ28" i="22"/>
  <c r="AO28" i="22"/>
  <c r="AD28" i="22" s="1"/>
  <c r="AN28" i="22"/>
  <c r="AJ30" i="22"/>
  <c r="AF31" i="22"/>
  <c r="AD34" i="22"/>
  <c r="AE37" i="22"/>
  <c r="AI39" i="22"/>
  <c r="AC44" i="22"/>
  <c r="AG44" i="22"/>
  <c r="AE44" i="22"/>
  <c r="AL44" i="22"/>
  <c r="AH45" i="22"/>
  <c r="AT10" i="22"/>
  <c r="AI10" i="22" s="1"/>
  <c r="AQ10" i="22"/>
  <c r="AO10" i="22"/>
  <c r="AD10" i="22" s="1"/>
  <c r="AN10" i="22"/>
  <c r="AO17" i="22"/>
  <c r="AE21" i="22"/>
  <c r="AL21" i="22"/>
  <c r="AH21" i="22"/>
  <c r="AG21" i="22"/>
  <c r="AQ21" i="22"/>
  <c r="AC25" i="22"/>
  <c r="AE27" i="22"/>
  <c r="AI27" i="22"/>
  <c r="AG27" i="22"/>
  <c r="AE34" i="22"/>
  <c r="AT46" i="22"/>
  <c r="AI46" i="22" s="1"/>
  <c r="AQ46" i="22"/>
  <c r="AP46" i="22"/>
  <c r="AE46" i="22" s="1"/>
  <c r="AO46" i="22"/>
  <c r="AD46" i="22" s="1"/>
  <c r="AN46" i="22"/>
  <c r="AU46" i="22"/>
  <c r="AL48" i="22"/>
  <c r="AI48" i="22"/>
  <c r="AH48" i="22"/>
  <c r="AE48" i="22"/>
  <c r="AD48" i="22"/>
  <c r="AC48" i="22"/>
  <c r="AN7" i="22"/>
  <c r="AC7" i="22" s="1"/>
  <c r="AR7" i="22"/>
  <c r="AG7" i="22" s="1"/>
  <c r="AP7" i="22"/>
  <c r="AE7" i="22" s="1"/>
  <c r="AO7" i="22"/>
  <c r="AD7" i="22" s="1"/>
  <c r="AP10" i="22"/>
  <c r="AE10" i="22" s="1"/>
  <c r="AP14" i="22"/>
  <c r="AE14" i="22" s="1"/>
  <c r="AU14" i="22"/>
  <c r="AS14" i="22"/>
  <c r="AH14" i="22" s="1"/>
  <c r="AR14" i="22"/>
  <c r="AG14" i="22" s="1"/>
  <c r="AD16" i="22"/>
  <c r="AP17" i="22"/>
  <c r="AE17" i="22" s="1"/>
  <c r="AG19" i="22"/>
  <c r="AS21" i="22"/>
  <c r="AJ23" i="22"/>
  <c r="AE25" i="22"/>
  <c r="AJ27" i="22"/>
  <c r="AF27" i="22"/>
  <c r="AR28" i="22"/>
  <c r="AU29" i="22"/>
  <c r="AJ29" i="22" s="1"/>
  <c r="AS29" i="22"/>
  <c r="AR29" i="22"/>
  <c r="AG29" i="22" s="1"/>
  <c r="AP29" i="22"/>
  <c r="AE29" i="22" s="1"/>
  <c r="AO29" i="22"/>
  <c r="AH31" i="22"/>
  <c r="AF32" i="22"/>
  <c r="AF34" i="22"/>
  <c r="AE35" i="22"/>
  <c r="AG37" i="22"/>
  <c r="AR46" i="22"/>
  <c r="AG46" i="22" s="1"/>
  <c r="AJ48" i="22"/>
  <c r="AF48" i="22"/>
  <c r="AT5" i="22"/>
  <c r="AI5" i="22" s="1"/>
  <c r="AS5" i="22"/>
  <c r="AQ7" i="22"/>
  <c r="AF9" i="22"/>
  <c r="AC10" i="22"/>
  <c r="AR10" i="22"/>
  <c r="AG10" i="22" s="1"/>
  <c r="AU11" i="22"/>
  <c r="AS11" i="22"/>
  <c r="AH11" i="22" s="1"/>
  <c r="AR11" i="22"/>
  <c r="AG11" i="22" s="1"/>
  <c r="AN14" i="22"/>
  <c r="AC14" i="22" s="1"/>
  <c r="AD17" i="22"/>
  <c r="AC17" i="22"/>
  <c r="AS17" i="22"/>
  <c r="AH17" i="22" s="1"/>
  <c r="AH19" i="22"/>
  <c r="AT21" i="22"/>
  <c r="AI21" i="22" s="1"/>
  <c r="AL23" i="22"/>
  <c r="AS28" i="22"/>
  <c r="AH28" i="22" s="1"/>
  <c r="AN29" i="22"/>
  <c r="AL31" i="22"/>
  <c r="AI32" i="22"/>
  <c r="AH34" i="22"/>
  <c r="AI44" i="22"/>
  <c r="AS46" i="22"/>
  <c r="AH46" i="22" s="1"/>
  <c r="AN5" i="22"/>
  <c r="AC5" i="22" s="1"/>
  <c r="AS7" i="22"/>
  <c r="AH7" i="22" s="1"/>
  <c r="AP8" i="22"/>
  <c r="AE8" i="22" s="1"/>
  <c r="AT8" i="22"/>
  <c r="AI8" i="22" s="1"/>
  <c r="AS8" i="22"/>
  <c r="AS10" i="22"/>
  <c r="AH10" i="22" s="1"/>
  <c r="AN11" i="22"/>
  <c r="AO14" i="22"/>
  <c r="AL18" i="22"/>
  <c r="AH18" i="22"/>
  <c r="AG18" i="22"/>
  <c r="AI19" i="22"/>
  <c r="AG22" i="22"/>
  <c r="AL22" i="22"/>
  <c r="AT23" i="22"/>
  <c r="AS23" i="22"/>
  <c r="AH23" i="22" s="1"/>
  <c r="AQ23" i="22"/>
  <c r="AP23" i="22"/>
  <c r="AE23" i="22" s="1"/>
  <c r="AN24" i="22"/>
  <c r="AC24" i="22" s="1"/>
  <c r="AU24" i="22"/>
  <c r="AT24" i="22"/>
  <c r="AG25" i="22"/>
  <c r="AC27" i="22"/>
  <c r="AG28" i="22"/>
  <c r="AC28" i="22"/>
  <c r="AL28" i="22"/>
  <c r="AU28" i="22"/>
  <c r="AJ28" i="22" s="1"/>
  <c r="AQ29" i="22"/>
  <c r="AJ35" i="22"/>
  <c r="AD43" i="22"/>
  <c r="AL43" i="22"/>
  <c r="AH43" i="22"/>
  <c r="AG43" i="22"/>
  <c r="AJ44" i="22"/>
  <c r="AI47" i="22"/>
  <c r="AD47" i="22"/>
  <c r="AL47" i="22"/>
  <c r="AG48" i="22"/>
  <c r="AF50" i="22"/>
  <c r="AJ50" i="22"/>
  <c r="AR51" i="22"/>
  <c r="AG51" i="22" s="1"/>
  <c r="AO51" i="22"/>
  <c r="AD51" i="22" s="1"/>
  <c r="AP51" i="22"/>
  <c r="AE51" i="22" s="1"/>
  <c r="AO53" i="22"/>
  <c r="AO13" i="22"/>
  <c r="AD13" i="22" s="1"/>
  <c r="AE36" i="22"/>
  <c r="AN38" i="22"/>
  <c r="AC38" i="22" s="1"/>
  <c r="AS39" i="22"/>
  <c r="AN41" i="22"/>
  <c r="AR42" i="22"/>
  <c r="AG42" i="22" s="1"/>
  <c r="AQ51" i="22"/>
  <c r="AP53" i="22"/>
  <c r="AC50" i="22"/>
  <c r="AS51" i="22"/>
  <c r="AQ53" i="22"/>
  <c r="AC13" i="22"/>
  <c r="AQ13" i="22"/>
  <c r="AP16" i="22"/>
  <c r="AE16" i="22" s="1"/>
  <c r="AP19" i="22"/>
  <c r="AE19" i="22" s="1"/>
  <c r="AO22" i="22"/>
  <c r="AD22" i="22" s="1"/>
  <c r="AI24" i="22"/>
  <c r="AG36" i="22"/>
  <c r="AQ38" i="22"/>
  <c r="AU39" i="22"/>
  <c r="AJ39" i="22" s="1"/>
  <c r="AP41" i="22"/>
  <c r="AE41" i="22" s="1"/>
  <c r="AT42" i="22"/>
  <c r="AI42" i="22" s="1"/>
  <c r="AO44" i="22"/>
  <c r="AD44" i="22" s="1"/>
  <c r="AT45" i="22"/>
  <c r="AI45" i="22" s="1"/>
  <c r="AO47" i="22"/>
  <c r="AI49" i="22"/>
  <c r="AN50" i="22"/>
  <c r="AT51" i="22"/>
  <c r="AR53" i="22"/>
  <c r="AR13" i="22"/>
  <c r="AG13" i="22" s="1"/>
  <c r="AQ16" i="22"/>
  <c r="AQ19" i="22"/>
  <c r="AP22" i="22"/>
  <c r="AE22" i="22" s="1"/>
  <c r="AH36" i="22"/>
  <c r="AD38" i="22"/>
  <c r="AR38" i="22"/>
  <c r="AC41" i="22"/>
  <c r="AQ41" i="22"/>
  <c r="AU42" i="22"/>
  <c r="AJ42" i="22" s="1"/>
  <c r="AQ44" i="22"/>
  <c r="AP47" i="22"/>
  <c r="AE47" i="22" s="1"/>
  <c r="AO50" i="22"/>
  <c r="AD50" i="22" s="1"/>
  <c r="AF51" i="22"/>
  <c r="AU51" i="22"/>
  <c r="AJ51" i="22" s="1"/>
  <c r="AT52" i="22"/>
  <c r="AI52" i="22" s="1"/>
  <c r="AQ52" i="22"/>
  <c r="AT53" i="22"/>
  <c r="AO54" i="22"/>
  <c r="AD54" i="22" s="1"/>
  <c r="AU54" i="22"/>
  <c r="AJ54" i="22" s="1"/>
  <c r="AQ50" i="22"/>
  <c r="AG52" i="22"/>
  <c r="AD52" i="22"/>
  <c r="AU53" i="22"/>
  <c r="AT38" i="22"/>
  <c r="AI38" i="22" s="1"/>
  <c r="AS41" i="22"/>
  <c r="AH41" i="22" s="1"/>
  <c r="AS44" i="22"/>
  <c r="AH44" i="22" s="1"/>
  <c r="AR47" i="22"/>
  <c r="AG47" i="22" s="1"/>
  <c r="AR50" i="22"/>
  <c r="AL54" i="22"/>
  <c r="AR31" i="22"/>
  <c r="AG31" i="22" s="1"/>
  <c r="AQ34" i="22"/>
  <c r="AQ37" i="22"/>
  <c r="AG38" i="22"/>
  <c r="AU38" i="22"/>
  <c r="AJ38" i="22" s="1"/>
  <c r="AP40" i="22"/>
  <c r="AE40" i="22" s="1"/>
  <c r="AT41" i="22"/>
  <c r="AI41" i="22" s="1"/>
  <c r="AT44" i="22"/>
  <c r="AS47" i="22"/>
  <c r="AH47" i="22" s="1"/>
  <c r="AO49" i="22"/>
  <c r="AD49" i="22" s="1"/>
  <c r="AE50" i="22"/>
  <c r="AS50" i="22"/>
  <c r="AH50" i="22" s="1"/>
  <c r="AP52" i="22"/>
  <c r="AE52" i="22" s="1"/>
  <c r="AQ54" i="22"/>
  <c r="AH38" i="22"/>
  <c r="AG41" i="22"/>
  <c r="AT50" i="22"/>
  <c r="AI50" i="22" s="1"/>
  <c r="AQ49" i="22"/>
  <c r="AG50" i="22"/>
  <c r="AU50" i="22"/>
  <c r="AC52" i="22"/>
  <c r="AS52" i="22"/>
  <c r="AH52" i="22" s="1"/>
  <c r="AC54" i="22"/>
  <c r="AS54" i="22"/>
  <c r="AH54" i="22" s="1"/>
  <c r="V35" i="25" a="1"/>
  <c r="V35" i="25" s="1"/>
  <c r="R37" i="25" a="1"/>
  <c r="R37" i="25" s="1"/>
  <c r="V38" i="25" a="1"/>
  <c r="V38" i="25" s="1"/>
  <c r="V48" i="25" a="1"/>
  <c r="V48" i="25" s="1"/>
  <c r="V41" i="25" a="1"/>
  <c r="V41" i="25" s="1"/>
  <c r="R47" i="25" a="1"/>
  <c r="R47" i="25" s="1"/>
  <c r="R51" i="25" a="1"/>
  <c r="R51" i="25" s="1"/>
  <c r="R34" i="25" a="1"/>
  <c r="R34" i="25" s="1"/>
  <c r="R18" i="25" a="1"/>
  <c r="R18" i="25" s="1"/>
  <c r="V20" i="25" a="1"/>
  <c r="V20" i="25" s="1"/>
  <c r="R31" i="25" a="1"/>
  <c r="R31" i="25" s="1"/>
  <c r="R36" i="25" a="1"/>
  <c r="R36" i="25" s="1"/>
  <c r="R42" i="25" a="1"/>
  <c r="R42" i="25" s="1"/>
  <c r="R14" i="25" a="1"/>
  <c r="R14" i="25" s="1"/>
  <c r="V16" i="25" a="1"/>
  <c r="V16" i="25" s="1"/>
  <c r="AG20" i="25" a="1"/>
  <c r="AG20" i="25" s="1"/>
  <c r="V22" i="25" a="1"/>
  <c r="V22" i="25" s="1"/>
  <c r="V23" i="25" a="1"/>
  <c r="V23" i="25" s="1"/>
  <c r="V32" i="25" a="1"/>
  <c r="V32" i="25" s="1"/>
  <c r="AC33" i="25" a="1"/>
  <c r="AC33" i="25" s="1"/>
  <c r="AG34" i="25" a="1"/>
  <c r="AG34" i="25" s="1"/>
  <c r="V37" i="25" a="1"/>
  <c r="V37" i="25" s="1"/>
  <c r="R39" i="25" a="1"/>
  <c r="R39" i="25" s="1"/>
  <c r="AG40" i="25" a="1"/>
  <c r="AG40" i="25" s="1"/>
  <c r="R10" i="25" a="1"/>
  <c r="R10" i="25" s="1"/>
  <c r="V21" i="25" a="1"/>
  <c r="V21" i="25" s="1"/>
  <c r="AG21" i="25" a="1"/>
  <c r="AG21" i="25" s="1"/>
  <c r="AG22" i="25" a="1"/>
  <c r="AG22" i="25" s="1"/>
  <c r="V26" i="25" a="1"/>
  <c r="V26" i="25" s="1"/>
  <c r="AG26" i="25" a="1"/>
  <c r="AG26" i="25" s="1"/>
  <c r="V27" i="25" a="1"/>
  <c r="V27" i="25" s="1"/>
  <c r="R33" i="25" a="1"/>
  <c r="R33" i="25" s="1"/>
  <c r="AC35" i="25" a="1"/>
  <c r="AC35" i="25" s="1"/>
  <c r="AC50" i="25" a="1"/>
  <c r="AC50" i="25" s="1"/>
  <c r="R54" i="25" a="1"/>
  <c r="R54" i="25" s="1"/>
  <c r="V53" i="25" a="1"/>
  <c r="V53" i="25" s="1"/>
  <c r="V54" i="25" a="1"/>
  <c r="V54" i="25" s="1"/>
  <c r="R50" i="25" a="1"/>
  <c r="R50" i="25" s="1"/>
  <c r="V43" i="25" a="1"/>
  <c r="V43" i="25" s="1"/>
  <c r="R41" i="25" a="1"/>
  <c r="R41" i="25" s="1"/>
  <c r="V34" i="25" a="1"/>
  <c r="V34" i="25" s="1"/>
  <c r="R32" i="25" a="1"/>
  <c r="R32" i="25" s="1"/>
  <c r="V25" i="25" a="1"/>
  <c r="V25" i="25" s="1"/>
  <c r="V52" i="25" a="1"/>
  <c r="V52" i="25" s="1"/>
  <c r="V51" i="25" a="1"/>
  <c r="V51" i="25" s="1"/>
  <c r="R49" i="25" a="1"/>
  <c r="R49" i="25" s="1"/>
  <c r="V47" i="25" a="1"/>
  <c r="V47" i="25" s="1"/>
  <c r="R45" i="25" a="1"/>
  <c r="R45" i="25" s="1"/>
  <c r="V42" i="25" a="1"/>
  <c r="V42" i="25" s="1"/>
  <c r="V46" i="25" a="1"/>
  <c r="V46" i="25" s="1"/>
  <c r="R44" i="25" a="1"/>
  <c r="R44" i="25" s="1"/>
  <c r="R53" i="25" a="1"/>
  <c r="R53" i="25" s="1"/>
  <c r="V50" i="25" a="1"/>
  <c r="V50" i="25" s="1"/>
  <c r="R48" i="25" a="1"/>
  <c r="R48" i="25" s="1"/>
  <c r="V45" i="25" a="1"/>
  <c r="V45" i="25" s="1"/>
  <c r="R52" i="25" a="1"/>
  <c r="R52" i="25" s="1"/>
  <c r="R8" i="25" a="1"/>
  <c r="R8" i="25" s="1"/>
  <c r="V12" i="25" a="1"/>
  <c r="V12" i="25" s="1"/>
  <c r="R19" i="25" a="1"/>
  <c r="R19" i="25" s="1"/>
  <c r="R24" i="25" a="1"/>
  <c r="R24" i="25" s="1"/>
  <c r="AC24" i="25" a="1"/>
  <c r="AC24" i="25" s="1"/>
  <c r="R25" i="25" a="1"/>
  <c r="R25" i="25" s="1"/>
  <c r="V29" i="25" a="1"/>
  <c r="V29" i="25" s="1"/>
  <c r="AC30" i="25" a="1"/>
  <c r="AC30" i="25" s="1"/>
  <c r="AG36" i="25" a="1"/>
  <c r="AG36" i="25" s="1"/>
  <c r="V49" i="25" a="1"/>
  <c r="V49" i="25" s="1"/>
  <c r="AG54" i="25" a="1"/>
  <c r="AG54" i="25" s="1"/>
  <c r="AC52" i="25" a="1"/>
  <c r="AC52" i="25" s="1"/>
  <c r="AG51" i="25" a="1"/>
  <c r="AG51" i="25" s="1"/>
  <c r="AC53" i="25" a="1"/>
  <c r="AC53" i="25" s="1"/>
  <c r="AG53" i="25" a="1"/>
  <c r="AG53" i="25" s="1"/>
  <c r="AG52" i="25" a="1"/>
  <c r="AG52" i="25" s="1"/>
  <c r="AG47" i="25" a="1"/>
  <c r="AG47" i="25" s="1"/>
  <c r="AC45" i="25" a="1"/>
  <c r="AC45" i="25" s="1"/>
  <c r="AG38" i="25" a="1"/>
  <c r="AG38" i="25" s="1"/>
  <c r="AC36" i="25" a="1"/>
  <c r="AC36" i="25" s="1"/>
  <c r="AG29" i="25" a="1"/>
  <c r="AG29" i="25" s="1"/>
  <c r="AC27" i="25" a="1"/>
  <c r="AC27" i="25" s="1"/>
  <c r="AC49" i="25" a="1"/>
  <c r="AC49" i="25" s="1"/>
  <c r="AG46" i="25" a="1"/>
  <c r="AG46" i="25" s="1"/>
  <c r="AC44" i="25" a="1"/>
  <c r="AC44" i="25" s="1"/>
  <c r="AG42" i="25" a="1"/>
  <c r="AG42" i="25" s="1"/>
  <c r="AG50" i="25" a="1"/>
  <c r="AG50" i="25" s="1"/>
  <c r="AC48" i="25" a="1"/>
  <c r="AC48" i="25" s="1"/>
  <c r="AG41" i="25" a="1"/>
  <c r="AG41" i="25" s="1"/>
  <c r="AC39" i="25" a="1"/>
  <c r="AC39" i="25" s="1"/>
  <c r="AC54" i="25" a="1"/>
  <c r="AC54" i="25" s="1"/>
  <c r="AG49" i="25" a="1"/>
  <c r="AG49" i="25" s="1"/>
  <c r="AC47" i="25" a="1"/>
  <c r="AC47" i="25" s="1"/>
  <c r="AG45" i="25" a="1"/>
  <c r="AG45" i="25" s="1"/>
  <c r="V9" i="25" a="1"/>
  <c r="V9" i="25" s="1"/>
  <c r="AC10" i="25" a="1"/>
  <c r="AC10" i="25" s="1"/>
  <c r="AG12" i="25" a="1"/>
  <c r="AG12" i="25" s="1"/>
  <c r="R15" i="25" a="1"/>
  <c r="R15" i="25" s="1"/>
  <c r="V17" i="25" a="1"/>
  <c r="V17" i="25" s="1"/>
  <c r="AC19" i="25" a="1"/>
  <c r="AC19" i="25" s="1"/>
  <c r="R28" i="25" a="1"/>
  <c r="R28" i="25" s="1"/>
  <c r="AG31" i="25" a="1"/>
  <c r="AG31" i="25" s="1"/>
  <c r="AC38" i="25" a="1"/>
  <c r="AC38" i="25" s="1"/>
  <c r="AC41" i="25" a="1"/>
  <c r="AC41" i="25" s="1"/>
  <c r="R46" i="25" a="1"/>
  <c r="R46" i="25" s="1"/>
  <c r="R6" i="25" a="1"/>
  <c r="R6" i="25" s="1"/>
  <c r="V7" i="25" a="1"/>
  <c r="V7" i="25" s="1"/>
  <c r="R11" i="25" a="1"/>
  <c r="R11" i="25" s="1"/>
  <c r="V13" i="25" a="1"/>
  <c r="V13" i="25" s="1"/>
  <c r="AG17" i="25" a="1"/>
  <c r="AG17" i="25" s="1"/>
  <c r="R20" i="25" a="1"/>
  <c r="R20" i="25" s="1"/>
  <c r="AG25" i="25" a="1"/>
  <c r="AG25" i="25" s="1"/>
  <c r="AG28" i="25" a="1"/>
  <c r="AG28" i="25" s="1"/>
  <c r="AG33" i="25" a="1"/>
  <c r="AG33" i="25" s="1"/>
  <c r="R35" i="25" a="1"/>
  <c r="R35" i="25" s="1"/>
  <c r="R38" i="25" a="1"/>
  <c r="R38" i="25" s="1"/>
  <c r="AC43" i="25" a="1"/>
  <c r="AC43" i="25" s="1"/>
  <c r="AG44" i="25" a="1"/>
  <c r="AG44" i="25" s="1"/>
  <c r="AG48" i="25" a="1"/>
  <c r="AG48" i="25" s="1"/>
  <c r="AC23" i="25" a="1"/>
  <c r="AC23" i="25" s="1"/>
  <c r="R30" i="25" a="1"/>
  <c r="R30" i="25" s="1"/>
  <c r="V31" i="25" a="1"/>
  <c r="V31" i="25" s="1"/>
  <c r="AC32" i="25" a="1"/>
  <c r="AC32" i="25" s="1"/>
  <c r="V36" i="25" a="1"/>
  <c r="V36" i="25" s="1"/>
  <c r="AC37" i="25" a="1"/>
  <c r="AC37" i="25" s="1"/>
  <c r="AC40" i="25" a="1"/>
  <c r="AC40" i="25" s="1"/>
  <c r="V5" i="25" a="1"/>
  <c r="V5" i="25" s="1"/>
  <c r="AC6" i="25" a="1"/>
  <c r="AC6" i="25" s="1"/>
  <c r="AG9" i="25" a="1"/>
  <c r="AG9" i="25" s="1"/>
  <c r="AC11" i="25" a="1"/>
  <c r="AC11" i="25" s="1"/>
  <c r="AG13" i="25" a="1"/>
  <c r="AG13" i="25" s="1"/>
  <c r="R16" i="25" a="1"/>
  <c r="R16" i="25" s="1"/>
  <c r="V18" i="25" a="1"/>
  <c r="V18" i="25" s="1"/>
  <c r="AC20" i="25" a="1"/>
  <c r="AC20" i="25" s="1"/>
  <c r="AC21" i="25" a="1"/>
  <c r="AC21" i="25" s="1"/>
  <c r="R23" i="25" a="1"/>
  <c r="R23" i="25" s="1"/>
  <c r="R27" i="25" a="1"/>
  <c r="R27" i="25" s="1"/>
  <c r="AG30" i="25" a="1"/>
  <c r="AG30" i="25" s="1"/>
  <c r="V33" i="25" a="1"/>
  <c r="V33" i="25" s="1"/>
  <c r="V39" i="25" a="1"/>
  <c r="V39" i="25" s="1"/>
  <c r="V44" i="25" a="1"/>
  <c r="V44" i="25" s="1"/>
  <c r="AG7" i="25" a="1"/>
  <c r="AG7" i="25" s="1"/>
  <c r="R12" i="25" a="1"/>
  <c r="R12" i="25" s="1"/>
  <c r="V14" i="25" a="1"/>
  <c r="V14" i="25" s="1"/>
  <c r="AC16" i="25" a="1"/>
  <c r="AC16" i="25" s="1"/>
  <c r="AG18" i="25" a="1"/>
  <c r="AG18" i="25" s="1"/>
  <c r="R21" i="25" a="1"/>
  <c r="R21" i="25" s="1"/>
  <c r="R22" i="25" a="1"/>
  <c r="R22" i="25" s="1"/>
  <c r="AC22" i="25" a="1"/>
  <c r="AC22" i="25" s="1"/>
  <c r="AG24" i="25" a="1"/>
  <c r="AG24" i="25" s="1"/>
  <c r="AC26" i="25" a="1"/>
  <c r="AC26" i="25" s="1"/>
  <c r="V28" i="25" a="1"/>
  <c r="V28" i="25" s="1"/>
  <c r="AC34" i="25" a="1"/>
  <c r="AC34" i="25" s="1"/>
  <c r="AG35" i="25" a="1"/>
  <c r="AG35" i="25" s="1"/>
  <c r="R40" i="25" a="1"/>
  <c r="R40" i="25" s="1"/>
  <c r="R43" i="25" a="1"/>
  <c r="R43" i="25" s="1"/>
  <c r="AC51" i="25" a="1"/>
  <c r="AC51" i="25" s="1"/>
  <c r="N225" i="2"/>
  <c r="N994" i="2"/>
  <c r="Q1106" i="2"/>
  <c r="P1344" i="2"/>
  <c r="N1478" i="2"/>
  <c r="N843" i="2"/>
  <c r="M1578" i="2"/>
  <c r="N686" i="2"/>
  <c r="N1546" i="2"/>
  <c r="N1000" i="2"/>
  <c r="M925" i="2"/>
  <c r="N1570" i="2"/>
  <c r="N1374" i="2"/>
  <c r="M754" i="2"/>
  <c r="N1484" i="2"/>
  <c r="Q1448" i="2"/>
  <c r="M1550" i="2"/>
  <c r="M878" i="2"/>
  <c r="N1535" i="2"/>
  <c r="M852" i="2"/>
  <c r="N1525" i="2"/>
  <c r="N1499" i="2"/>
  <c r="N985" i="2"/>
  <c r="N1371" i="2"/>
  <c r="N673" i="2"/>
  <c r="N1493" i="2"/>
  <c r="M830" i="2"/>
  <c r="N706" i="2"/>
  <c r="N905" i="2"/>
  <c r="N868" i="2"/>
  <c r="N1359" i="2"/>
  <c r="M961" i="2"/>
  <c r="P1487" i="2"/>
  <c r="N1260" i="2"/>
  <c r="N1445" i="2"/>
  <c r="M1111" i="2"/>
  <c r="M1438" i="2"/>
  <c r="M1269" i="2"/>
  <c r="N858" i="2"/>
  <c r="N1293" i="2"/>
  <c r="N793" i="2"/>
  <c r="N1103" i="2"/>
  <c r="N804" i="2"/>
  <c r="N1353" i="2"/>
  <c r="M1342" i="2"/>
  <c r="M1150" i="2"/>
  <c r="M834" i="2"/>
  <c r="N668" i="2"/>
  <c r="M866" i="2"/>
  <c r="M1484" i="2"/>
  <c r="N855" i="2"/>
  <c r="P1478" i="2"/>
  <c r="N1538" i="2"/>
  <c r="M1065" i="2"/>
  <c r="N916" i="2"/>
  <c r="N1329" i="2"/>
  <c r="N1344" i="2"/>
  <c r="N1469" i="2"/>
  <c r="N709" i="2"/>
  <c r="M1551" i="2"/>
  <c r="M958" i="2"/>
  <c r="N1441" i="2"/>
  <c r="M963" i="2"/>
  <c r="M1017" i="2"/>
  <c r="N1448" i="2"/>
  <c r="N1311" i="2"/>
  <c r="N822" i="2"/>
  <c r="M700" i="2"/>
  <c r="N781" i="2"/>
  <c r="N767" i="2"/>
  <c r="M1542" i="2"/>
  <c r="N751" i="2"/>
  <c r="M1050" i="2"/>
  <c r="N1012" i="2"/>
  <c r="N1323" i="2"/>
  <c r="N1106" i="2"/>
  <c r="N694" i="2"/>
  <c r="M915" i="2"/>
  <c r="Q855" i="2"/>
  <c r="M793" i="2"/>
  <c r="Q742" i="2"/>
  <c r="N1532" i="2"/>
  <c r="N1561" i="2"/>
  <c r="N1009" i="2"/>
  <c r="N1492" i="2"/>
  <c r="N1080" i="2"/>
  <c r="N735" i="2"/>
  <c r="N834" i="2"/>
  <c r="N1432" i="2"/>
  <c r="N816" i="2"/>
  <c r="N958" i="2"/>
  <c r="L816" i="2"/>
  <c r="N1338" i="2"/>
  <c r="N828" i="2"/>
  <c r="N1021" i="2"/>
  <c r="N1539" i="2"/>
  <c r="N742" i="2"/>
  <c r="O816" i="2"/>
  <c r="N943" i="2"/>
  <c r="M1096" i="2"/>
  <c r="M1244" i="2"/>
  <c r="N949" i="2"/>
  <c r="O1103" i="2"/>
  <c r="L1103" i="2"/>
  <c r="N1296" i="2"/>
  <c r="N1542" i="2"/>
  <c r="L868" i="2"/>
  <c r="N1582" i="2"/>
  <c r="M981" i="2"/>
  <c r="N1073" i="2"/>
  <c r="N1487" i="2"/>
  <c r="Q916" i="2"/>
  <c r="N1522" i="2"/>
  <c r="N687" i="2"/>
  <c r="N1552" i="2"/>
  <c r="N1510" i="2"/>
  <c r="N1347" i="2"/>
  <c r="M1281" i="2"/>
  <c r="M745" i="2"/>
  <c r="L1350" i="2"/>
  <c r="N1504" i="2"/>
  <c r="O856" i="2"/>
  <c r="O868" i="2"/>
  <c r="N913" i="2"/>
  <c r="P1080" i="2"/>
  <c r="N1018" i="2"/>
  <c r="M1258" i="2"/>
  <c r="L856" i="2"/>
  <c r="M1392" i="2"/>
  <c r="O1350" i="2"/>
  <c r="N1112" i="2"/>
  <c r="N1350" i="2"/>
  <c r="N1083" i="2"/>
  <c r="M913" i="2"/>
  <c r="AX846" i="2" l="1" a="1"/>
  <c r="AX846" i="2" s="1"/>
  <c r="AH846" i="2" a="1"/>
  <c r="AH846" i="2" s="1"/>
  <c r="AP846" i="2" a="1"/>
  <c r="AP846" i="2" s="1"/>
  <c r="AE846" i="2" a="1"/>
  <c r="AE846" i="2" s="1"/>
  <c r="AI846" i="2" a="1"/>
  <c r="AI846" i="2" s="1"/>
  <c r="H846" i="2" s="1"/>
  <c r="AV914" i="2" a="1"/>
  <c r="AV914" i="2" s="1"/>
  <c r="AR1332" i="2" a="1"/>
  <c r="AR1332" i="2" s="1"/>
  <c r="AV1332" i="2" a="1"/>
  <c r="AV1332" i="2" s="1"/>
  <c r="AD1481" i="2" a="1"/>
  <c r="AD1481" i="2" s="1"/>
  <c r="AI1481" i="2" a="1"/>
  <c r="AI1481" i="2" s="1"/>
  <c r="H1481" i="2" s="1"/>
  <c r="AT1481" i="2" a="1"/>
  <c r="AT1481" i="2" s="1"/>
  <c r="I1481" i="2" s="1"/>
  <c r="AE1481" i="2" a="1"/>
  <c r="AE1481" i="2" s="1"/>
  <c r="AC1481" i="2"/>
  <c r="AW1481" i="2" a="1"/>
  <c r="AW1481" i="2" s="1"/>
  <c r="AP1481" i="2" a="1"/>
  <c r="AP1481" i="2" s="1"/>
  <c r="AD846" i="2" a="1"/>
  <c r="AD846" i="2" s="1"/>
  <c r="AF1063" i="2"/>
  <c r="W1063" i="2"/>
  <c r="AF1202" i="2"/>
  <c r="V1202" i="2"/>
  <c r="V11" i="2"/>
  <c r="W11" i="2"/>
  <c r="X11" i="2"/>
  <c r="Z11" i="2"/>
  <c r="AA11" i="2" s="1" a="1"/>
  <c r="AA11" i="2" s="1"/>
  <c r="V1187" i="2"/>
  <c r="W1187" i="2"/>
  <c r="X1187" i="2"/>
  <c r="AF1187" i="2"/>
  <c r="Z1187" i="2"/>
  <c r="AA1187" i="2" s="1" a="1"/>
  <c r="AA1187" i="2" s="1"/>
  <c r="V581" i="2"/>
  <c r="W581" i="2"/>
  <c r="X581" i="2"/>
  <c r="Z581" i="2"/>
  <c r="AV581" i="2" s="1" a="1"/>
  <c r="AV581" i="2" s="1"/>
  <c r="AF1110" i="2"/>
  <c r="W1110" i="2"/>
  <c r="AE1110" i="2" s="1" a="1"/>
  <c r="AE1110" i="2" s="1"/>
  <c r="AG1110" i="2" s="1"/>
  <c r="X1110" i="2"/>
  <c r="Z1110" i="2"/>
  <c r="AA1110" i="2" s="1" a="1"/>
  <c r="AA1110" i="2" s="1"/>
  <c r="V1110" i="2"/>
  <c r="W221" i="2"/>
  <c r="Z221" i="2"/>
  <c r="V221" i="2"/>
  <c r="X221" i="2"/>
  <c r="V52" i="2"/>
  <c r="Z47" i="2"/>
  <c r="AA47" i="2" s="1" a="1"/>
  <c r="AA47" i="2" s="1"/>
  <c r="AR852" i="2" a="1"/>
  <c r="AR852" i="2" s="1"/>
  <c r="AC846" i="2"/>
  <c r="Z859" i="2"/>
  <c r="AA859" i="2" s="1" a="1"/>
  <c r="AA859" i="2" s="1"/>
  <c r="Z966" i="2"/>
  <c r="AA966" i="2" s="1" a="1"/>
  <c r="AA966" i="2" s="1"/>
  <c r="AN1082" i="2"/>
  <c r="AO1082" i="2" s="1" a="1"/>
  <c r="AO1082" i="2" s="1"/>
  <c r="Z1328" i="2"/>
  <c r="AA1328" i="2" s="1" a="1"/>
  <c r="AA1328" i="2" s="1"/>
  <c r="AV1109" i="2" a="1"/>
  <c r="AV1109" i="2" s="1"/>
  <c r="V873" i="2"/>
  <c r="Z1341" i="2"/>
  <c r="AA1341" i="2" s="1" a="1"/>
  <c r="AA1341" i="2" s="1"/>
  <c r="AS1469" i="2" a="1"/>
  <c r="AS1469" i="2" s="1"/>
  <c r="AH1469" i="2" a="1"/>
  <c r="AH1469" i="2" s="1"/>
  <c r="AW1469" i="2" a="1"/>
  <c r="AW1469" i="2" s="1"/>
  <c r="AT1469" i="2" a="1"/>
  <c r="AT1469" i="2" s="1"/>
  <c r="AV1258" i="2" a="1"/>
  <c r="AV1258" i="2" s="1"/>
  <c r="AN1258" i="2"/>
  <c r="AO1258" i="2" s="1" a="1"/>
  <c r="AO1258" i="2" s="1"/>
  <c r="AR1258" i="2" a="1"/>
  <c r="AR1258" i="2" s="1"/>
  <c r="W818" i="2"/>
  <c r="AR914" i="2" a="1"/>
  <c r="AR914" i="2" s="1"/>
  <c r="AH826" i="2" a="1"/>
  <c r="AH826" i="2" s="1"/>
  <c r="AS826" i="2" a="1"/>
  <c r="AS826" i="2" s="1"/>
  <c r="AF942" i="2"/>
  <c r="V942" i="2"/>
  <c r="W942" i="2"/>
  <c r="X942" i="2"/>
  <c r="Z942" i="2"/>
  <c r="AA942" i="2" s="1" a="1"/>
  <c r="AA942" i="2" s="1"/>
  <c r="AF1003" i="2"/>
  <c r="AG1003" i="2" s="1"/>
  <c r="W1003" i="2"/>
  <c r="G1003" i="2" s="1" a="1"/>
  <c r="G1003" i="2" s="1"/>
  <c r="X1003" i="2"/>
  <c r="Z1003" i="2"/>
  <c r="AA1003" i="2" s="1" a="1"/>
  <c r="AA1003" i="2" s="1"/>
  <c r="V1003" i="2"/>
  <c r="AF1399" i="2"/>
  <c r="X1399" i="2"/>
  <c r="Z1399" i="2"/>
  <c r="AA1399" i="2" s="1" a="1"/>
  <c r="AA1399" i="2" s="1"/>
  <c r="Z91" i="2"/>
  <c r="V91" i="2"/>
  <c r="W91" i="2"/>
  <c r="G902" i="2" a="1"/>
  <c r="G902" i="2" s="1"/>
  <c r="Z52" i="2"/>
  <c r="AA52" i="2" s="1" a="1"/>
  <c r="AA52" i="2" s="1"/>
  <c r="Z97" i="2"/>
  <c r="AA97" i="2" s="1" a="1"/>
  <c r="AA97" i="2" s="1"/>
  <c r="V475" i="2"/>
  <c r="AV691" i="2" a="1"/>
  <c r="AV691" i="2" s="1"/>
  <c r="AE826" i="2" a="1"/>
  <c r="AE826" i="2" s="1"/>
  <c r="AN852" i="2"/>
  <c r="AO852" i="2" s="1" a="1"/>
  <c r="AO852" i="2" s="1"/>
  <c r="AN1006" i="2"/>
  <c r="AO1006" i="2" s="1" a="1"/>
  <c r="AO1006" i="2" s="1"/>
  <c r="AX902" i="2" a="1"/>
  <c r="AX902" i="2" s="1"/>
  <c r="AT846" i="2" a="1"/>
  <c r="AT846" i="2" s="1"/>
  <c r="X955" i="2"/>
  <c r="X859" i="2"/>
  <c r="AV1082" i="2" a="1"/>
  <c r="AV1082" i="2" s="1"/>
  <c r="V1399" i="2"/>
  <c r="X1328" i="2"/>
  <c r="AR668" i="2" a="1"/>
  <c r="AR668" i="2" s="1"/>
  <c r="I668" i="2" s="1"/>
  <c r="AP1278" i="2" a="1"/>
  <c r="AP1278" i="2" s="1"/>
  <c r="AC851" i="2"/>
  <c r="AH851" i="2" a="1"/>
  <c r="AH851" i="2" s="1"/>
  <c r="AS851" i="2" a="1"/>
  <c r="AS851" i="2" s="1"/>
  <c r="AP851" i="2" a="1"/>
  <c r="AP851" i="2" s="1"/>
  <c r="AI851" i="2" a="1"/>
  <c r="AI851" i="2" s="1"/>
  <c r="H851" i="2" s="1"/>
  <c r="AE851" i="2" a="1"/>
  <c r="AE851" i="2" s="1"/>
  <c r="AG851" i="2" s="1"/>
  <c r="AP1539" i="2" a="1"/>
  <c r="AP1539" i="2" s="1"/>
  <c r="K1539" i="2" s="1"/>
  <c r="AC1539" i="2"/>
  <c r="AT1539" i="2" a="1"/>
  <c r="AT1539" i="2" s="1"/>
  <c r="I1539" i="2" s="1"/>
  <c r="AD1539" i="2" a="1"/>
  <c r="AD1539" i="2" s="1"/>
  <c r="AX1539" i="2" a="1"/>
  <c r="AX1539" i="2" s="1"/>
  <c r="J1539" i="2" s="1"/>
  <c r="AT1033" i="2" a="1"/>
  <c r="AT1033" i="2" s="1"/>
  <c r="I1033" i="2" s="1"/>
  <c r="AI1033" i="2" a="1"/>
  <c r="AI1033" i="2" s="1"/>
  <c r="H1033" i="2" s="1"/>
  <c r="AX1033" i="2" a="1"/>
  <c r="AX1033" i="2" s="1"/>
  <c r="AS1033" i="2" a="1"/>
  <c r="AS1033" i="2" s="1"/>
  <c r="AH1033" i="2" a="1"/>
  <c r="AH1033" i="2" s="1"/>
  <c r="AE1033" i="2" a="1"/>
  <c r="AE1033" i="2" s="1"/>
  <c r="AW1033" i="2" a="1"/>
  <c r="AW1033" i="2" s="1"/>
  <c r="AD787" i="2" a="1"/>
  <c r="AD787" i="2" s="1"/>
  <c r="AX787" i="2" a="1"/>
  <c r="AX787" i="2" s="1"/>
  <c r="AC787" i="2"/>
  <c r="AE787" i="2" a="1"/>
  <c r="AE787" i="2" s="1"/>
  <c r="AP787" i="2" a="1"/>
  <c r="AP787" i="2" s="1"/>
  <c r="K787" i="2" s="1"/>
  <c r="AH787" i="2" a="1"/>
  <c r="AH787" i="2" s="1"/>
  <c r="AI787" i="2" a="1"/>
  <c r="AI787" i="2" s="1"/>
  <c r="H787" i="2" s="1"/>
  <c r="V190" i="2"/>
  <c r="Z190" i="2"/>
  <c r="W190" i="2"/>
  <c r="AW846" i="2" a="1"/>
  <c r="AW846" i="2" s="1"/>
  <c r="AN834" i="2"/>
  <c r="AO834" i="2" s="1" a="1"/>
  <c r="AO834" i="2" s="1"/>
  <c r="AV834" i="2" a="1"/>
  <c r="AV834" i="2" s="1"/>
  <c r="AR834" i="2" a="1"/>
  <c r="AR834" i="2" s="1"/>
  <c r="I834" i="2" s="1"/>
  <c r="W376" i="2"/>
  <c r="Z376" i="2"/>
  <c r="AN376" i="2" s="1"/>
  <c r="AO376" i="2" s="1" a="1"/>
  <c r="AO376" i="2" s="1"/>
  <c r="AF937" i="2"/>
  <c r="Z937" i="2"/>
  <c r="AA937" i="2" s="1" a="1"/>
  <c r="AA937" i="2" s="1"/>
  <c r="X937" i="2"/>
  <c r="V937" i="2"/>
  <c r="W937" i="2"/>
  <c r="G937" i="2" s="1" a="1"/>
  <c r="G937" i="2" s="1"/>
  <c r="AF903" i="2"/>
  <c r="AG903" i="2" s="1"/>
  <c r="V903" i="2"/>
  <c r="AR903" i="2" s="1" a="1"/>
  <c r="AR903" i="2" s="1"/>
  <c r="W903" i="2"/>
  <c r="Z903" i="2"/>
  <c r="AA903" i="2" s="1" a="1"/>
  <c r="AA903" i="2" s="1"/>
  <c r="X903" i="2"/>
  <c r="AF720" i="2"/>
  <c r="V720" i="2"/>
  <c r="AV720" i="2" s="1" a="1"/>
  <c r="AV720" i="2" s="1"/>
  <c r="W720" i="2"/>
  <c r="AP720" i="2" s="1" a="1"/>
  <c r="AP720" i="2" s="1"/>
  <c r="X720" i="2"/>
  <c r="Z720" i="2"/>
  <c r="AA720" i="2" s="1" a="1"/>
  <c r="AA720" i="2" s="1"/>
  <c r="X97" i="2"/>
  <c r="V224" i="2"/>
  <c r="X342" i="2"/>
  <c r="X657" i="2"/>
  <c r="AN691" i="2"/>
  <c r="AO691" i="2" s="1" a="1"/>
  <c r="AO691" i="2" s="1"/>
  <c r="AD826" i="2" a="1"/>
  <c r="AD826" i="2" s="1"/>
  <c r="AV1006" i="2" a="1"/>
  <c r="AV1006" i="2" s="1"/>
  <c r="AS846" i="2" a="1"/>
  <c r="AS846" i="2" s="1"/>
  <c r="V955" i="2"/>
  <c r="AR955" i="2" s="1" a="1"/>
  <c r="AR955" i="2" s="1"/>
  <c r="W859" i="2"/>
  <c r="AH859" i="2" s="1" a="1"/>
  <c r="AH859" i="2" s="1"/>
  <c r="AR1109" i="2" a="1"/>
  <c r="AR1109" i="2" s="1"/>
  <c r="Z1098" i="2"/>
  <c r="AA1098" i="2" s="1" a="1"/>
  <c r="AA1098" i="2" s="1"/>
  <c r="W1476" i="2"/>
  <c r="AS1481" i="2" a="1"/>
  <c r="AS1481" i="2" s="1"/>
  <c r="AD851" i="2" a="1"/>
  <c r="AD851" i="2" s="1"/>
  <c r="AN1209" i="2"/>
  <c r="AO1209" i="2" s="1" a="1"/>
  <c r="AO1209" i="2" s="1"/>
  <c r="AV1209" i="2" a="1"/>
  <c r="AV1209" i="2" s="1"/>
  <c r="AE1278" i="2" a="1"/>
  <c r="AE1278" i="2" s="1"/>
  <c r="X897" i="2"/>
  <c r="AC1547" i="2"/>
  <c r="AH1547" i="2" a="1"/>
  <c r="AH1547" i="2" s="1"/>
  <c r="AT1547" i="2" a="1"/>
  <c r="AT1547" i="2" s="1"/>
  <c r="AS1547" i="2" a="1"/>
  <c r="AS1547" i="2" s="1"/>
  <c r="AI1547" i="2" a="1"/>
  <c r="AI1547" i="2" s="1"/>
  <c r="H1547" i="2" s="1"/>
  <c r="AC896" i="2"/>
  <c r="AW896" i="2" a="1"/>
  <c r="AW896" i="2" s="1"/>
  <c r="AI896" i="2" a="1"/>
  <c r="AI896" i="2" s="1"/>
  <c r="H896" i="2" s="1"/>
  <c r="AX896" i="2" a="1"/>
  <c r="AX896" i="2" s="1"/>
  <c r="AS896" i="2" a="1"/>
  <c r="AS896" i="2" s="1"/>
  <c r="AI1049" i="2" a="1"/>
  <c r="AI1049" i="2" s="1"/>
  <c r="H1049" i="2" s="1"/>
  <c r="AD1049" i="2" a="1"/>
  <c r="AD1049" i="2" s="1"/>
  <c r="AS743" i="2" a="1"/>
  <c r="AS743" i="2" s="1"/>
  <c r="AC743" i="2"/>
  <c r="AE743" i="2" a="1"/>
  <c r="AE743" i="2" s="1"/>
  <c r="AH743" i="2" a="1"/>
  <c r="AH743" i="2" s="1"/>
  <c r="AD743" i="2" a="1"/>
  <c r="AD743" i="2" s="1"/>
  <c r="AT743" i="2" a="1"/>
  <c r="AT743" i="2" s="1"/>
  <c r="AI743" i="2" a="1"/>
  <c r="AI743" i="2" s="1"/>
  <c r="H743" i="2" s="1"/>
  <c r="AW743" i="2" a="1"/>
  <c r="AW743" i="2" s="1"/>
  <c r="AF1232" i="2"/>
  <c r="AG1232" i="2" s="1"/>
  <c r="V1232" i="2"/>
  <c r="X1232" i="2"/>
  <c r="AI906" i="2" a="1"/>
  <c r="AI906" i="2" s="1"/>
  <c r="H906" i="2" s="1"/>
  <c r="AE906" i="2" a="1"/>
  <c r="AE906" i="2" s="1"/>
  <c r="AC906" i="2"/>
  <c r="AP906" i="2" a="1"/>
  <c r="AP906" i="2" s="1"/>
  <c r="AH906" i="2" a="1"/>
  <c r="AH906" i="2" s="1"/>
  <c r="AW906" i="2" a="1"/>
  <c r="AW906" i="2" s="1"/>
  <c r="X381" i="2"/>
  <c r="Z381" i="2"/>
  <c r="AI1186" i="2" a="1"/>
  <c r="AI1186" i="2" s="1"/>
  <c r="H1186" i="2" s="1"/>
  <c r="AS1186" i="2" a="1"/>
  <c r="AS1186" i="2" s="1"/>
  <c r="AI895" i="2" a="1"/>
  <c r="AI895" i="2" s="1"/>
  <c r="H895" i="2" s="1"/>
  <c r="AH895" i="2" a="1"/>
  <c r="AH895" i="2" s="1"/>
  <c r="AP895" i="2" a="1"/>
  <c r="AP895" i="2" s="1"/>
  <c r="AC895" i="2"/>
  <c r="AS895" i="2" a="1"/>
  <c r="AS895" i="2" s="1"/>
  <c r="AS863" i="2" a="1"/>
  <c r="AS863" i="2" s="1"/>
  <c r="AI863" i="2" a="1"/>
  <c r="AI863" i="2" s="1"/>
  <c r="H863" i="2" s="1"/>
  <c r="AP863" i="2" a="1"/>
  <c r="AP863" i="2" s="1"/>
  <c r="AT863" i="2" a="1"/>
  <c r="AT863" i="2" s="1"/>
  <c r="AE863" i="2" a="1"/>
  <c r="AE863" i="2" s="1"/>
  <c r="AG863" i="2" s="1"/>
  <c r="AW902" i="2" a="1"/>
  <c r="AW902" i="2" s="1"/>
  <c r="AI902" i="2" a="1"/>
  <c r="AI902" i="2" s="1"/>
  <c r="H902" i="2" s="1"/>
  <c r="AP902" i="2" a="1"/>
  <c r="AP902" i="2" s="1"/>
  <c r="AE902" i="2" a="1"/>
  <c r="AE902" i="2" s="1"/>
  <c r="AS902" i="2" a="1"/>
  <c r="AS902" i="2" s="1"/>
  <c r="AT902" i="2" a="1"/>
  <c r="AT902" i="2" s="1"/>
  <c r="I902" i="2" s="1"/>
  <c r="AV1115" i="2" a="1"/>
  <c r="AV1115" i="2" s="1"/>
  <c r="AV1297" i="2" a="1"/>
  <c r="AV1297" i="2" s="1"/>
  <c r="J1297" i="2" s="1"/>
  <c r="AR1297" i="2" a="1"/>
  <c r="AR1297" i="2" s="1"/>
  <c r="AC923" i="2"/>
  <c r="AD923" i="2" a="1"/>
  <c r="AD923" i="2" s="1"/>
  <c r="AS923" i="2" a="1"/>
  <c r="AS923" i="2" s="1"/>
  <c r="AW923" i="2" a="1"/>
  <c r="AW923" i="2" s="1"/>
  <c r="AI923" i="2" a="1"/>
  <c r="AI923" i="2" s="1"/>
  <c r="H923" i="2" s="1"/>
  <c r="Z811" i="2"/>
  <c r="AA811" i="2" s="1" a="1"/>
  <c r="AA811" i="2" s="1"/>
  <c r="W811" i="2"/>
  <c r="AF811" i="2"/>
  <c r="X811" i="2"/>
  <c r="AF1526" i="2"/>
  <c r="W1526" i="2"/>
  <c r="AC1526" i="2" s="1"/>
  <c r="X1526" i="2"/>
  <c r="Z1526" i="2"/>
  <c r="AA1526" i="2" s="1" a="1"/>
  <c r="AA1526" i="2" s="1"/>
  <c r="AF899" i="2"/>
  <c r="X899" i="2"/>
  <c r="Z899" i="2"/>
  <c r="AA899" i="2" s="1" a="1"/>
  <c r="AA899" i="2" s="1"/>
  <c r="W899" i="2"/>
  <c r="V899" i="2"/>
  <c r="AF1168" i="2"/>
  <c r="Z1168" i="2"/>
  <c r="AA1168" i="2" s="1" a="1"/>
  <c r="AA1168" i="2" s="1"/>
  <c r="V1168" i="2"/>
  <c r="AN1168" i="2" s="1"/>
  <c r="AO1168" i="2" s="1" a="1"/>
  <c r="AO1168" i="2" s="1"/>
  <c r="W1168" i="2"/>
  <c r="AH1168" i="2" s="1" a="1"/>
  <c r="AH1168" i="2" s="1"/>
  <c r="V276" i="2"/>
  <c r="W276" i="2"/>
  <c r="Z276" i="2"/>
  <c r="AA276" i="2" s="1" a="1"/>
  <c r="AA276" i="2" s="1"/>
  <c r="AF1328" i="2"/>
  <c r="W1328" i="2"/>
  <c r="Z544" i="2"/>
  <c r="AA544" i="2" s="1" a="1"/>
  <c r="AA544" i="2" s="1"/>
  <c r="V544" i="2"/>
  <c r="AF1101" i="2"/>
  <c r="V1101" i="2"/>
  <c r="AF803" i="2"/>
  <c r="X803" i="2"/>
  <c r="V803" i="2"/>
  <c r="AV803" i="2" s="1" a="1"/>
  <c r="AV803" i="2" s="1"/>
  <c r="W803" i="2"/>
  <c r="AW803" i="2" s="1" a="1"/>
  <c r="AW803" i="2" s="1"/>
  <c r="Z803" i="2"/>
  <c r="AA803" i="2" s="1" a="1"/>
  <c r="AA803" i="2" s="1"/>
  <c r="W97" i="2"/>
  <c r="W657" i="2"/>
  <c r="AC826" i="2"/>
  <c r="AX743" i="2" a="1"/>
  <c r="AX743" i="2" s="1"/>
  <c r="AP923" i="2" a="1"/>
  <c r="AP923" i="2" s="1"/>
  <c r="AR1115" i="2" a="1"/>
  <c r="AR1115" i="2" s="1"/>
  <c r="X1098" i="2"/>
  <c r="AH1481" i="2" a="1"/>
  <c r="AH1481" i="2" s="1"/>
  <c r="AI1490" i="2" a="1"/>
  <c r="AI1490" i="2" s="1"/>
  <c r="H1490" i="2" s="1"/>
  <c r="Z1568" i="2"/>
  <c r="AA1568" i="2" s="1" a="1"/>
  <c r="AA1568" i="2" s="1"/>
  <c r="AW851" i="2" a="1"/>
  <c r="AW851" i="2" s="1"/>
  <c r="AC1278" i="2"/>
  <c r="V657" i="2"/>
  <c r="AH1066" i="2" a="1"/>
  <c r="AH1066" i="2" s="1"/>
  <c r="G1066" i="2" a="1"/>
  <c r="G1066" i="2" s="1"/>
  <c r="V638" i="2"/>
  <c r="W638" i="2"/>
  <c r="Z638" i="2"/>
  <c r="AA638" i="2" s="1" a="1"/>
  <c r="AA638" i="2" s="1"/>
  <c r="AV551" i="2" a="1"/>
  <c r="AV551" i="2" s="1"/>
  <c r="AN551" i="2"/>
  <c r="AO551" i="2" s="1" a="1"/>
  <c r="AO551" i="2" s="1"/>
  <c r="AR551" i="2" a="1"/>
  <c r="AR551" i="2" s="1"/>
  <c r="AX1081" i="2" a="1"/>
  <c r="AX1081" i="2" s="1"/>
  <c r="AP1081" i="2" a="1"/>
  <c r="AP1081" i="2" s="1"/>
  <c r="AH1081" i="2" a="1"/>
  <c r="AH1081" i="2" s="1"/>
  <c r="V30" i="2"/>
  <c r="Z30" i="2"/>
  <c r="W30" i="2"/>
  <c r="X30" i="2"/>
  <c r="AS1208" i="2" a="1"/>
  <c r="AS1208" i="2" s="1"/>
  <c r="AE1208" i="2" a="1"/>
  <c r="AE1208" i="2" s="1"/>
  <c r="AW1208" i="2" a="1"/>
  <c r="AW1208" i="2" s="1"/>
  <c r="AX1208" i="2" a="1"/>
  <c r="AX1208" i="2" s="1"/>
  <c r="AD1208" i="2" a="1"/>
  <c r="AD1208" i="2" s="1"/>
  <c r="AP1208" i="2" a="1"/>
  <c r="AP1208" i="2" s="1"/>
  <c r="K1208" i="2" s="1"/>
  <c r="X1303" i="2"/>
  <c r="W1303" i="2"/>
  <c r="AF1303" i="2"/>
  <c r="V1303" i="2"/>
  <c r="AF1320" i="2"/>
  <c r="V1320" i="2"/>
  <c r="W1320" i="2"/>
  <c r="Z1320" i="2"/>
  <c r="AA1320" i="2" s="1" a="1"/>
  <c r="AA1320" i="2" s="1"/>
  <c r="AF764" i="2"/>
  <c r="W764" i="2"/>
  <c r="AP764" i="2" s="1" a="1"/>
  <c r="AP764" i="2" s="1"/>
  <c r="X764" i="2"/>
  <c r="AX826" i="2" a="1"/>
  <c r="AX826" i="2" s="1"/>
  <c r="AP743" i="2" a="1"/>
  <c r="AP743" i="2" s="1"/>
  <c r="AX923" i="2" a="1"/>
  <c r="AX923" i="2" s="1"/>
  <c r="AR1276" i="2" a="1"/>
  <c r="AR1276" i="2" s="1"/>
  <c r="AX1481" i="2" a="1"/>
  <c r="AX1481" i="2" s="1"/>
  <c r="J1481" i="2" s="1"/>
  <c r="X1489" i="2"/>
  <c r="AS906" i="2" a="1"/>
  <c r="AS906" i="2" s="1"/>
  <c r="AV165" i="2" a="1"/>
  <c r="AV165" i="2" s="1"/>
  <c r="Z472" i="2"/>
  <c r="X472" i="2"/>
  <c r="V472" i="2"/>
  <c r="AR472" i="2" s="1" a="1"/>
  <c r="AR472" i="2" s="1"/>
  <c r="W472" i="2"/>
  <c r="AC472" i="2" s="1"/>
  <c r="AD472" i="2" s="1" a="1"/>
  <c r="AD472" i="2" s="1"/>
  <c r="V250" i="2"/>
  <c r="W250" i="2"/>
  <c r="V381" i="2"/>
  <c r="AW921" i="2" a="1"/>
  <c r="AW921" i="2" s="1"/>
  <c r="AX921" i="2" a="1"/>
  <c r="AX921" i="2" s="1"/>
  <c r="AP921" i="2" a="1"/>
  <c r="AP921" i="2" s="1"/>
  <c r="AN1575" i="2"/>
  <c r="AO1575" i="2" s="1" a="1"/>
  <c r="AO1575" i="2" s="1"/>
  <c r="AR1575" i="2" a="1"/>
  <c r="AR1575" i="2" s="1"/>
  <c r="AX1278" i="2" a="1"/>
  <c r="AX1278" i="2" s="1"/>
  <c r="J1278" i="2" s="1"/>
  <c r="AS1278" i="2" a="1"/>
  <c r="AS1278" i="2" s="1"/>
  <c r="AW1278" i="2" a="1"/>
  <c r="AW1278" i="2" s="1"/>
  <c r="AI1278" i="2" a="1"/>
  <c r="AI1278" i="2" s="1"/>
  <c r="H1278" i="2" s="1"/>
  <c r="AN1332" i="2"/>
  <c r="AO1332" i="2" s="1" a="1"/>
  <c r="AO1332" i="2" s="1"/>
  <c r="K177" i="2"/>
  <c r="H177" i="2"/>
  <c r="AH464" i="2" a="1"/>
  <c r="AH464" i="2" s="1"/>
  <c r="AX464" i="2" a="1"/>
  <c r="AX464" i="2" s="1"/>
  <c r="AC464" i="2"/>
  <c r="AT1490" i="2" a="1"/>
  <c r="AT1490" i="2" s="1"/>
  <c r="I1490" i="2" s="1"/>
  <c r="AS1490" i="2" a="1"/>
  <c r="AS1490" i="2" s="1"/>
  <c r="AC1490" i="2"/>
  <c r="AE1490" i="2" a="1"/>
  <c r="AE1490" i="2" s="1"/>
  <c r="AW1490" i="2" a="1"/>
  <c r="AW1490" i="2" s="1"/>
  <c r="AD1490" i="2" a="1"/>
  <c r="AD1490" i="2" s="1"/>
  <c r="AF1098" i="2"/>
  <c r="V1098" i="2"/>
  <c r="V1507" i="2"/>
  <c r="Z1507" i="2"/>
  <c r="AA1507" i="2" s="1" a="1"/>
  <c r="AA1507" i="2" s="1"/>
  <c r="X1507" i="2"/>
  <c r="W1507" i="2"/>
  <c r="AH1507" i="2" s="1" a="1"/>
  <c r="AH1507" i="2" s="1"/>
  <c r="AF1507" i="2"/>
  <c r="AG1507" i="2" s="1"/>
  <c r="V1555" i="2"/>
  <c r="W1555" i="2"/>
  <c r="AF1555" i="2"/>
  <c r="Z1555" i="2"/>
  <c r="AA1555" i="2" s="1" a="1"/>
  <c r="AA1555" i="2" s="1"/>
  <c r="X1555" i="2"/>
  <c r="V594" i="2"/>
  <c r="X594" i="2"/>
  <c r="W594" i="2"/>
  <c r="AC594" i="2" s="1"/>
  <c r="Z594" i="2"/>
  <c r="AV594" i="2" s="1" a="1"/>
  <c r="AV594" i="2" s="1"/>
  <c r="X818" i="2"/>
  <c r="AF818" i="2"/>
  <c r="V818" i="2"/>
  <c r="X275" i="2"/>
  <c r="V275" i="2"/>
  <c r="AN275" i="2" s="1"/>
  <c r="AO275" i="2" s="1" a="1"/>
  <c r="AO275" i="2" s="1"/>
  <c r="W275" i="2"/>
  <c r="AF1211" i="2"/>
  <c r="V1211" i="2"/>
  <c r="AR1211" i="2" s="1" a="1"/>
  <c r="AR1211" i="2" s="1"/>
  <c r="X1211" i="2"/>
  <c r="Z1211" i="2"/>
  <c r="AA1211" i="2" s="1" a="1"/>
  <c r="AA1211" i="2" s="1"/>
  <c r="AF1040" i="2"/>
  <c r="W1040" i="2"/>
  <c r="V1040" i="2"/>
  <c r="Z1040" i="2"/>
  <c r="AA1040" i="2" s="1" a="1"/>
  <c r="AA1040" i="2" s="1"/>
  <c r="X1040" i="2"/>
  <c r="AF1568" i="2"/>
  <c r="W1568" i="2"/>
  <c r="AF955" i="2"/>
  <c r="W955" i="2"/>
  <c r="AS955" i="2" s="1" a="1"/>
  <c r="AS955" i="2" s="1"/>
  <c r="AF1476" i="2"/>
  <c r="Z1476" i="2"/>
  <c r="AA1476" i="2" s="1" a="1"/>
  <c r="AA1476" i="2" s="1"/>
  <c r="X1476" i="2"/>
  <c r="AT464" i="2" a="1"/>
  <c r="AT464" i="2" s="1"/>
  <c r="AV969" i="2" a="1"/>
  <c r="AV969" i="2" s="1"/>
  <c r="AH923" i="2" a="1"/>
  <c r="AH923" i="2" s="1"/>
  <c r="AE1081" i="2" a="1"/>
  <c r="AE1081" i="2" s="1"/>
  <c r="AG1081" i="2" s="1"/>
  <c r="AH1278" i="2" a="1"/>
  <c r="AH1278" i="2" s="1"/>
  <c r="AN1276" i="2"/>
  <c r="AO1276" i="2" s="1" a="1"/>
  <c r="AO1276" i="2" s="1"/>
  <c r="AX1490" i="2" a="1"/>
  <c r="AX1490" i="2" s="1"/>
  <c r="W1489" i="2"/>
  <c r="AT1489" i="2" s="1" a="1"/>
  <c r="AT1489" i="2" s="1"/>
  <c r="V1526" i="2"/>
  <c r="AV1526" i="2" s="1" a="1"/>
  <c r="AV1526" i="2" s="1"/>
  <c r="V1568" i="2"/>
  <c r="AR1568" i="2" s="1" a="1"/>
  <c r="AR1568" i="2" s="1"/>
  <c r="AN1446" i="2"/>
  <c r="AO1446" i="2" s="1" a="1"/>
  <c r="AO1446" i="2" s="1"/>
  <c r="AR1446" i="2" a="1"/>
  <c r="AR1446" i="2" s="1"/>
  <c r="AV1446" i="2" a="1"/>
  <c r="AV1446" i="2" s="1"/>
  <c r="AW1454" i="2" a="1"/>
  <c r="AW1454" i="2" s="1"/>
  <c r="AC1454" i="2"/>
  <c r="AD1454" i="2" a="1"/>
  <c r="AD1454" i="2" s="1"/>
  <c r="AX1454" i="2" a="1"/>
  <c r="AX1454" i="2" s="1"/>
  <c r="AI1454" i="2" a="1"/>
  <c r="AI1454" i="2" s="1"/>
  <c r="H1454" i="2" s="1"/>
  <c r="AE1454" i="2" a="1"/>
  <c r="AE1454" i="2" s="1"/>
  <c r="AG1454" i="2" s="1"/>
  <c r="AP1454" i="2" a="1"/>
  <c r="AP1454" i="2" s="1"/>
  <c r="K1454" i="2" s="1"/>
  <c r="AS1454" i="2" a="1"/>
  <c r="AS1454" i="2" s="1"/>
  <c r="AH1454" i="2" a="1"/>
  <c r="AH1454" i="2" s="1"/>
  <c r="X118" i="2"/>
  <c r="W118" i="2"/>
  <c r="Z118" i="2"/>
  <c r="AA118" i="2" s="1" a="1"/>
  <c r="AA118" i="2" s="1"/>
  <c r="AX906" i="2" a="1"/>
  <c r="AX906" i="2" s="1"/>
  <c r="AT895" i="2" a="1"/>
  <c r="AT895" i="2" s="1"/>
  <c r="AN1124" i="2"/>
  <c r="AO1124" i="2" s="1" a="1"/>
  <c r="AO1124" i="2" s="1"/>
  <c r="AV1124" i="2" a="1"/>
  <c r="AV1124" i="2" s="1"/>
  <c r="AR895" i="2" a="1"/>
  <c r="AR895" i="2" s="1"/>
  <c r="AV895" i="2" a="1"/>
  <c r="AV895" i="2" s="1"/>
  <c r="J895" i="2" s="1"/>
  <c r="AN895" i="2"/>
  <c r="AO895" i="2" s="1" a="1"/>
  <c r="AO895" i="2" s="1"/>
  <c r="X243" i="2"/>
  <c r="V243" i="2"/>
  <c r="AR243" i="2" s="1" a="1"/>
  <c r="AR243" i="2" s="1"/>
  <c r="W243" i="2"/>
  <c r="Z243" i="2"/>
  <c r="AW59" i="2" a="1"/>
  <c r="AW59" i="2" s="1"/>
  <c r="AI59" i="2" a="1"/>
  <c r="AI59" i="2" s="1"/>
  <c r="AP59" i="2" a="1"/>
  <c r="AP59" i="2" s="1"/>
  <c r="AH59" i="2" a="1"/>
  <c r="AH59" i="2" s="1"/>
  <c r="AE59" i="2" a="1"/>
  <c r="AE59" i="2" s="1"/>
  <c r="AS59" i="2" a="1"/>
  <c r="AS59" i="2" s="1"/>
  <c r="V1434" i="2"/>
  <c r="W1434" i="2"/>
  <c r="AF1434" i="2"/>
  <c r="Z1434" i="2"/>
  <c r="AA1434" i="2" s="1" a="1"/>
  <c r="AA1434" i="2" s="1"/>
  <c r="W288" i="2"/>
  <c r="AC288" i="2" s="1"/>
  <c r="Z288" i="2"/>
  <c r="V288" i="2"/>
  <c r="X288" i="2"/>
  <c r="V685" i="2"/>
  <c r="Z685" i="2"/>
  <c r="AA685" i="2" s="1" a="1"/>
  <c r="AA685" i="2" s="1"/>
  <c r="AF685" i="2"/>
  <c r="V152" i="2"/>
  <c r="X152" i="2"/>
  <c r="Z152" i="2"/>
  <c r="AA152" i="2" s="1" a="1"/>
  <c r="AA152" i="2" s="1"/>
  <c r="AF1513" i="2"/>
  <c r="V1513" i="2"/>
  <c r="AV1513" i="2" s="1" a="1"/>
  <c r="AV1513" i="2" s="1"/>
  <c r="AF794" i="2"/>
  <c r="V794" i="2"/>
  <c r="Z794" i="2"/>
  <c r="AA794" i="2" s="1" a="1"/>
  <c r="AA794" i="2" s="1"/>
  <c r="W794" i="2"/>
  <c r="X794" i="2"/>
  <c r="X224" i="2"/>
  <c r="W224" i="2"/>
  <c r="X873" i="2"/>
  <c r="Z873" i="2"/>
  <c r="AA873" i="2" s="1" a="1"/>
  <c r="AA873" i="2" s="1"/>
  <c r="W324" i="2"/>
  <c r="AC324" i="2" s="1"/>
  <c r="AD324" i="2" s="1" a="1"/>
  <c r="AD324" i="2" s="1"/>
  <c r="X324" i="2"/>
  <c r="X580" i="2"/>
  <c r="V580" i="2"/>
  <c r="W580" i="2"/>
  <c r="Z580" i="2"/>
  <c r="V49" i="2"/>
  <c r="V118" i="2"/>
  <c r="W282" i="2"/>
  <c r="AT906" i="2" a="1"/>
  <c r="AT906" i="2" s="1"/>
  <c r="AD906" i="2" a="1"/>
  <c r="AD906" i="2" s="1"/>
  <c r="AE923" i="2" a="1"/>
  <c r="AE923" i="2" s="1"/>
  <c r="AW1081" i="2" a="1"/>
  <c r="AW1081" i="2" s="1"/>
  <c r="Z1101" i="2"/>
  <c r="AA1101" i="2" s="1" a="1"/>
  <c r="AA1101" i="2" s="1"/>
  <c r="Z1202" i="2"/>
  <c r="AA1202" i="2" s="1" a="1"/>
  <c r="AA1202" i="2" s="1"/>
  <c r="X1434" i="2"/>
  <c r="AP1490" i="2" a="1"/>
  <c r="AP1490" i="2" s="1"/>
  <c r="Z1513" i="2"/>
  <c r="AA1513" i="2" s="1" a="1"/>
  <c r="AA1513" i="2" s="1"/>
  <c r="AX59" i="2" a="1"/>
  <c r="AX59" i="2" s="1"/>
  <c r="AT1278" i="2" a="1"/>
  <c r="AT1278" i="2" s="1"/>
  <c r="V361" i="2"/>
  <c r="Z361" i="2"/>
  <c r="AC924" i="2"/>
  <c r="AI924" i="2" a="1"/>
  <c r="AI924" i="2" s="1"/>
  <c r="H924" i="2" s="1"/>
  <c r="AX924" i="2" a="1"/>
  <c r="AX924" i="2" s="1"/>
  <c r="AW924" i="2" a="1"/>
  <c r="AW924" i="2" s="1"/>
  <c r="AP924" i="2" a="1"/>
  <c r="AP924" i="2" s="1"/>
  <c r="K924" i="2" s="1"/>
  <c r="AD924" i="2" a="1"/>
  <c r="AD924" i="2" s="1"/>
  <c r="V375" i="2"/>
  <c r="W375" i="2"/>
  <c r="X375" i="2"/>
  <c r="Z375" i="2"/>
  <c r="V658" i="2"/>
  <c r="Z658" i="2"/>
  <c r="W658" i="2"/>
  <c r="AC658" i="2" s="1"/>
  <c r="X658" i="2"/>
  <c r="AF1366" i="2"/>
  <c r="V1366" i="2"/>
  <c r="AN1366" i="2" s="1"/>
  <c r="AO1366" i="2" s="1" a="1"/>
  <c r="AO1366" i="2" s="1"/>
  <c r="W1366" i="2"/>
  <c r="AP1366" i="2" s="1" a="1"/>
  <c r="AP1366" i="2" s="1"/>
  <c r="Z1366" i="2"/>
  <c r="AA1366" i="2" s="1" a="1"/>
  <c r="AA1366" i="2" s="1"/>
  <c r="X1366" i="2"/>
  <c r="AF1052" i="2"/>
  <c r="W1052" i="2"/>
  <c r="Z1052" i="2"/>
  <c r="AA1052" i="2" s="1" a="1"/>
  <c r="AA1052" i="2" s="1"/>
  <c r="V1052" i="2"/>
  <c r="X1052" i="2"/>
  <c r="AF1460" i="2"/>
  <c r="W1460" i="2"/>
  <c r="AW1460" i="2" s="1" a="1"/>
  <c r="AW1460" i="2" s="1"/>
  <c r="V1460" i="2"/>
  <c r="X1460" i="2"/>
  <c r="Z1460" i="2"/>
  <c r="AA1460" i="2" s="1" a="1"/>
  <c r="AA1460" i="2" s="1"/>
  <c r="AF53" i="2"/>
  <c r="W53" i="2"/>
  <c r="V897" i="2"/>
  <c r="W897" i="2"/>
  <c r="AF897" i="2"/>
  <c r="AG897" i="2" s="1"/>
  <c r="X284" i="2"/>
  <c r="Z284" i="2"/>
  <c r="AA284" i="2" s="1" a="1"/>
  <c r="AA284" i="2" s="1"/>
  <c r="V284" i="2"/>
  <c r="AN284" i="2" s="1"/>
  <c r="AO284" i="2" s="1" a="1"/>
  <c r="AO284" i="2" s="1"/>
  <c r="W284" i="2"/>
  <c r="AC284" i="2" s="1"/>
  <c r="AF1489" i="2"/>
  <c r="Z1489" i="2"/>
  <c r="AA1489" i="2" s="1" a="1"/>
  <c r="AA1489" i="2" s="1"/>
  <c r="AF1184" i="2"/>
  <c r="AG1184" i="2" s="1"/>
  <c r="V1184" i="2"/>
  <c r="Z1184" i="2"/>
  <c r="AA1184" i="2" s="1" a="1"/>
  <c r="AA1184" i="2" s="1"/>
  <c r="W1184" i="2"/>
  <c r="X1184" i="2"/>
  <c r="X282" i="2"/>
  <c r="X544" i="2"/>
  <c r="AV668" i="2" a="1"/>
  <c r="AV668" i="2" s="1"/>
  <c r="X685" i="2"/>
  <c r="AH896" i="2" a="1"/>
  <c r="AH896" i="2" s="1"/>
  <c r="AD1081" i="2" a="1"/>
  <c r="AD1081" i="2" s="1"/>
  <c r="AX895" i="2" a="1"/>
  <c r="AX895" i="2" s="1"/>
  <c r="X1101" i="2"/>
  <c r="X1202" i="2"/>
  <c r="W1211" i="2"/>
  <c r="AR1209" i="2" a="1"/>
  <c r="AR1209" i="2" s="1"/>
  <c r="X1513" i="2"/>
  <c r="AN229" i="2"/>
  <c r="AO229" i="2" s="1" a="1"/>
  <c r="AO229" i="2" s="1"/>
  <c r="X1341" i="2"/>
  <c r="AR1308" i="2" a="1"/>
  <c r="AR1308" i="2" s="1"/>
  <c r="AV1308" i="2" a="1"/>
  <c r="AV1308" i="2" s="1"/>
  <c r="AF606" i="2"/>
  <c r="X606" i="2"/>
  <c r="Z606" i="2"/>
  <c r="AA606" i="2" s="1" a="1"/>
  <c r="AA606" i="2" s="1"/>
  <c r="V606" i="2"/>
  <c r="AN606" i="2" s="1"/>
  <c r="AO606" i="2" s="1" a="1"/>
  <c r="AO606" i="2" s="1"/>
  <c r="Z169" i="2"/>
  <c r="X169" i="2"/>
  <c r="Z166" i="2"/>
  <c r="V166" i="2"/>
  <c r="AE1564" i="2" a="1"/>
  <c r="AE1564" i="2" s="1"/>
  <c r="AG1564" i="2" s="1"/>
  <c r="AH1564" i="2" a="1"/>
  <c r="AH1564" i="2" s="1"/>
  <c r="AS1564" i="2" a="1"/>
  <c r="AS1564" i="2" s="1"/>
  <c r="AI1564" i="2" a="1"/>
  <c r="AI1564" i="2" s="1"/>
  <c r="H1564" i="2" s="1"/>
  <c r="AR1314" i="2" a="1"/>
  <c r="AR1314" i="2" s="1"/>
  <c r="AV1314" i="2" a="1"/>
  <c r="AV1314" i="2" s="1"/>
  <c r="AN1314" i="2"/>
  <c r="AO1314" i="2" s="1" a="1"/>
  <c r="AO1314" i="2" s="1"/>
  <c r="AH1006" i="2" a="1"/>
  <c r="AH1006" i="2" s="1"/>
  <c r="AI1006" i="2" a="1"/>
  <c r="AI1006" i="2" s="1"/>
  <c r="H1006" i="2" s="1"/>
  <c r="AS1006" i="2" a="1"/>
  <c r="AS1006" i="2" s="1"/>
  <c r="AE1006" i="2" a="1"/>
  <c r="AE1006" i="2" s="1"/>
  <c r="AD1006" i="2" a="1"/>
  <c r="AD1006" i="2" s="1"/>
  <c r="AR898" i="2" a="1"/>
  <c r="AR898" i="2" s="1"/>
  <c r="AN898" i="2"/>
  <c r="AO898" i="2" s="1" a="1"/>
  <c r="AO898" i="2" s="1"/>
  <c r="AI840" i="2" a="1"/>
  <c r="AI840" i="2" s="1"/>
  <c r="H840" i="2" s="1"/>
  <c r="AF1418" i="2"/>
  <c r="V1418" i="2"/>
  <c r="AV1418" i="2" s="1" a="1"/>
  <c r="AV1418" i="2" s="1"/>
  <c r="AV924" i="2" a="1"/>
  <c r="AV924" i="2" s="1"/>
  <c r="AN924" i="2"/>
  <c r="AO924" i="2" s="1" a="1"/>
  <c r="AO924" i="2" s="1"/>
  <c r="G985" i="2" a="1"/>
  <c r="G985" i="2" s="1"/>
  <c r="G840" i="2" a="1"/>
  <c r="G840" i="2" s="1"/>
  <c r="AR165" i="2" a="1"/>
  <c r="AR165" i="2" s="1"/>
  <c r="X352" i="2"/>
  <c r="AE681" i="2" a="1"/>
  <c r="AE681" i="2" s="1"/>
  <c r="AE840" i="2" a="1"/>
  <c r="AE840" i="2" s="1"/>
  <c r="AX985" i="2" a="1"/>
  <c r="AX985" i="2" s="1"/>
  <c r="AG855" i="2"/>
  <c r="AD1064" i="2" a="1"/>
  <c r="AD1064" i="2" s="1"/>
  <c r="AR923" i="2" a="1"/>
  <c r="AR923" i="2" s="1"/>
  <c r="AN1197" i="2"/>
  <c r="AO1197" i="2" s="1" a="1"/>
  <c r="AO1197" i="2" s="1"/>
  <c r="AR924" i="2" a="1"/>
  <c r="AR924" i="2" s="1"/>
  <c r="I924" i="2" s="1"/>
  <c r="AV477" i="2" a="1"/>
  <c r="AV477" i="2" s="1"/>
  <c r="V352" i="2"/>
  <c r="AC681" i="2"/>
  <c r="AE985" i="2" a="1"/>
  <c r="AE985" i="2" s="1"/>
  <c r="AW1064" i="2" a="1"/>
  <c r="AW1064" i="2" s="1"/>
  <c r="AX1570" i="2" a="1"/>
  <c r="AX1570" i="2" s="1"/>
  <c r="AS985" i="2" a="1"/>
  <c r="AS985" i="2" s="1"/>
  <c r="I1522" i="2"/>
  <c r="AI1297" i="2" a="1"/>
  <c r="AI1297" i="2" s="1"/>
  <c r="H1297" i="2" s="1"/>
  <c r="AS1297" i="2" a="1"/>
  <c r="AS1297" i="2" s="1"/>
  <c r="AX1297" i="2" a="1"/>
  <c r="AX1297" i="2" s="1"/>
  <c r="AN1267" i="2"/>
  <c r="AO1267" i="2" s="1" a="1"/>
  <c r="AO1267" i="2" s="1"/>
  <c r="AV1267" i="2" a="1"/>
  <c r="AV1267" i="2" s="1"/>
  <c r="AR468" i="2" a="1"/>
  <c r="AR468" i="2" s="1"/>
  <c r="AR594" i="2" a="1"/>
  <c r="AR594" i="2" s="1"/>
  <c r="AW985" i="2" a="1"/>
  <c r="AW985" i="2" s="1"/>
  <c r="AC1064" i="2"/>
  <c r="Z1079" i="2"/>
  <c r="AA1079" i="2" s="1" a="1"/>
  <c r="AA1079" i="2" s="1"/>
  <c r="AP1570" i="2" a="1"/>
  <c r="AP1570" i="2" s="1"/>
  <c r="AD985" i="2" a="1"/>
  <c r="AD985" i="2" s="1"/>
  <c r="AC1269" i="2"/>
  <c r="AE1269" i="2" a="1"/>
  <c r="AE1269" i="2" s="1"/>
  <c r="AS1359" i="2" a="1"/>
  <c r="AS1359" i="2" s="1"/>
  <c r="AC1359" i="2"/>
  <c r="AA654" i="2" a="1"/>
  <c r="AA654" i="2" s="1"/>
  <c r="AC985" i="2"/>
  <c r="AS1064" i="2" a="1"/>
  <c r="AS1064" i="2" s="1"/>
  <c r="AN1175" i="2"/>
  <c r="AO1175" i="2" s="1" a="1"/>
  <c r="AO1175" i="2" s="1"/>
  <c r="W1079" i="2"/>
  <c r="AW1570" i="2" a="1"/>
  <c r="AW1570" i="2" s="1"/>
  <c r="AP970" i="2" a="1"/>
  <c r="AP970" i="2" s="1"/>
  <c r="AI970" i="2" a="1"/>
  <c r="AI970" i="2" s="1"/>
  <c r="H970" i="2" s="1"/>
  <c r="AN654" i="2"/>
  <c r="AO654" i="2" s="1" a="1"/>
  <c r="AO654" i="2" s="1"/>
  <c r="AX1064" i="2" a="1"/>
  <c r="AX1064" i="2" s="1"/>
  <c r="AV1208" i="2" a="1"/>
  <c r="AV1208" i="2" s="1"/>
  <c r="J1208" i="2" s="1"/>
  <c r="AV1175" i="2" a="1"/>
  <c r="AV1175" i="2" s="1"/>
  <c r="V1079" i="2"/>
  <c r="AD1570" i="2" a="1"/>
  <c r="AD1570" i="2" s="1"/>
  <c r="AR1317" i="2" a="1"/>
  <c r="AR1317" i="2" s="1"/>
  <c r="AV1317" i="2" a="1"/>
  <c r="AV1317" i="2" s="1"/>
  <c r="AR1300" i="2" a="1"/>
  <c r="AR1300" i="2" s="1"/>
  <c r="AN1300" i="2"/>
  <c r="AO1300" i="2" s="1" a="1"/>
  <c r="AO1300" i="2" s="1"/>
  <c r="K1300" i="2" s="1"/>
  <c r="AV1300" i="2" a="1"/>
  <c r="AV1300" i="2" s="1"/>
  <c r="AS840" i="2" a="1"/>
  <c r="AS840" i="2" s="1"/>
  <c r="AG949" i="2"/>
  <c r="AT1570" i="2" a="1"/>
  <c r="AT1570" i="2" s="1"/>
  <c r="AN1522" i="2"/>
  <c r="AO1522" i="2" s="1" a="1"/>
  <c r="AO1522" i="2" s="1"/>
  <c r="K1522" i="2" s="1"/>
  <c r="AC1432" i="2"/>
  <c r="AD1432" i="2" a="1"/>
  <c r="AD1432" i="2" s="1"/>
  <c r="AW1432" i="2" a="1"/>
  <c r="AW1432" i="2" s="1"/>
  <c r="AW1112" i="2" a="1"/>
  <c r="AW1112" i="2" s="1"/>
  <c r="I1347" i="2"/>
  <c r="AI1438" i="2" a="1"/>
  <c r="AI1438" i="2" s="1"/>
  <c r="H1438" i="2" s="1"/>
  <c r="AE1535" i="2" a="1"/>
  <c r="AE1535" i="2" s="1"/>
  <c r="AG1535" i="2" s="1"/>
  <c r="AH1535" i="2" a="1"/>
  <c r="AH1535" i="2" s="1"/>
  <c r="AH915" i="2" a="1"/>
  <c r="AH915" i="2" s="1"/>
  <c r="AT1344" i="2" a="1"/>
  <c r="AT1344" i="2" s="1"/>
  <c r="AS987" i="2" a="1"/>
  <c r="AS987" i="2" s="1"/>
  <c r="V880" i="2"/>
  <c r="AR880" i="2" s="1" a="1"/>
  <c r="AR880" i="2" s="1"/>
  <c r="X840" i="2"/>
  <c r="AF1127" i="2"/>
  <c r="X775" i="2"/>
  <c r="X1332" i="2"/>
  <c r="AF840" i="2"/>
  <c r="AG840" i="2" s="1"/>
  <c r="V311" i="2"/>
  <c r="AV311" i="2" s="1" a="1"/>
  <c r="AV311" i="2" s="1"/>
  <c r="Z775" i="2"/>
  <c r="AA775" i="2" s="1" a="1"/>
  <c r="AA775" i="2" s="1"/>
  <c r="W1332" i="2"/>
  <c r="X714" i="2"/>
  <c r="V1573" i="2"/>
  <c r="V1440" i="2"/>
  <c r="AR1440" i="2" s="1" a="1"/>
  <c r="AR1440" i="2" s="1"/>
  <c r="AD1371" i="2" a="1"/>
  <c r="AD1371" i="2" s="1"/>
  <c r="AP1535" i="2" a="1"/>
  <c r="AP1535" i="2" s="1"/>
  <c r="AN1582" i="2"/>
  <c r="AO1582" i="2" s="1" a="1"/>
  <c r="AO1582" i="2" s="1"/>
  <c r="Z1473" i="2"/>
  <c r="AA1473" i="2" s="1" a="1"/>
  <c r="AA1473" i="2" s="1"/>
  <c r="V1543" i="2"/>
  <c r="W1573" i="2"/>
  <c r="W951" i="2"/>
  <c r="AS951" i="2" s="1" a="1"/>
  <c r="AS951" i="2" s="1"/>
  <c r="V1570" i="2"/>
  <c r="AF1390" i="2"/>
  <c r="AG1323" i="2"/>
  <c r="AG694" i="2"/>
  <c r="K706" i="2"/>
  <c r="AG913" i="2"/>
  <c r="J1490" i="2"/>
  <c r="I1582" i="2"/>
  <c r="AG1490" i="2"/>
  <c r="AG1359" i="2"/>
  <c r="AG1296" i="2"/>
  <c r="AG1082" i="2"/>
  <c r="AG1445" i="2"/>
  <c r="AG1552" i="2"/>
  <c r="AG906" i="2"/>
  <c r="AR83" i="2" a="1"/>
  <c r="AR83" i="2" s="1"/>
  <c r="AV83" i="2" a="1"/>
  <c r="AV83" i="2" s="1"/>
  <c r="AN83" i="2"/>
  <c r="AO83" i="2" s="1" a="1"/>
  <c r="AO83" i="2" s="1"/>
  <c r="AT1053" i="2" a="1"/>
  <c r="AT1053" i="2" s="1"/>
  <c r="AW1053" i="2" a="1"/>
  <c r="AW1053" i="2" s="1"/>
  <c r="AD842" i="2" a="1"/>
  <c r="AD842" i="2" s="1"/>
  <c r="AX842" i="2" a="1"/>
  <c r="AX842" i="2" s="1"/>
  <c r="AS842" i="2" a="1"/>
  <c r="AS842" i="2" s="1"/>
  <c r="AP842" i="2" a="1"/>
  <c r="AP842" i="2" s="1"/>
  <c r="AC842" i="2"/>
  <c r="V672" i="2"/>
  <c r="AT1118" i="2" a="1"/>
  <c r="AT1118" i="2" s="1"/>
  <c r="AW1082" i="2" a="1"/>
  <c r="AW1082" i="2" s="1"/>
  <c r="AP1356" i="2" a="1"/>
  <c r="AP1356" i="2" s="1"/>
  <c r="AE1356" i="2" a="1"/>
  <c r="AE1356" i="2" s="1"/>
  <c r="AG1356" i="2" s="1"/>
  <c r="Z1310" i="2"/>
  <c r="AA1310" i="2" s="1" a="1"/>
  <c r="AA1310" i="2" s="1"/>
  <c r="AH1356" i="2" a="1"/>
  <c r="AH1356" i="2" s="1"/>
  <c r="Z1502" i="2"/>
  <c r="AA1502" i="2" s="1" a="1"/>
  <c r="AA1502" i="2" s="1"/>
  <c r="W1450" i="2"/>
  <c r="G1450" i="2" s="1" a="1"/>
  <c r="G1450" i="2" s="1"/>
  <c r="X1479" i="2"/>
  <c r="AS1579" i="2" a="1"/>
  <c r="AS1579" i="2" s="1"/>
  <c r="AI1567" i="2" a="1"/>
  <c r="AI1567" i="2" s="1"/>
  <c r="H1567" i="2" s="1"/>
  <c r="AS1118" i="2" a="1"/>
  <c r="AS1118" i="2" s="1"/>
  <c r="AV891" i="2" a="1"/>
  <c r="AV891" i="2" s="1"/>
  <c r="J891" i="2" s="1"/>
  <c r="AD896" i="2" a="1"/>
  <c r="AD896" i="2" s="1"/>
  <c r="AH931" i="2" a="1"/>
  <c r="AH931" i="2" s="1"/>
  <c r="X1317" i="2"/>
  <c r="Z981" i="2"/>
  <c r="AA981" i="2" s="1" a="1"/>
  <c r="AA981" i="2" s="1"/>
  <c r="V711" i="2"/>
  <c r="V1252" i="2"/>
  <c r="AF954" i="2"/>
  <c r="Z842" i="2"/>
  <c r="AA842" i="2" s="1" a="1"/>
  <c r="AA842" i="2" s="1"/>
  <c r="AF1544" i="2"/>
  <c r="W672" i="2"/>
  <c r="AW763" i="2" a="1"/>
  <c r="AW763" i="2" s="1"/>
  <c r="AI878" i="2" a="1"/>
  <c r="AI878" i="2" s="1"/>
  <c r="H878" i="2" s="1"/>
  <c r="AC1118" i="2"/>
  <c r="AD1082" i="2" a="1"/>
  <c r="AD1082" i="2" s="1"/>
  <c r="Z1191" i="2"/>
  <c r="AA1191" i="2" s="1" a="1"/>
  <c r="AA1191" i="2" s="1"/>
  <c r="W1248" i="2"/>
  <c r="V1087" i="2"/>
  <c r="W1148" i="2"/>
  <c r="AD1356" i="2" a="1"/>
  <c r="AD1356" i="2" s="1"/>
  <c r="AR1150" i="2" a="1"/>
  <c r="AR1150" i="2" s="1"/>
  <c r="X1310" i="2"/>
  <c r="V1450" i="2"/>
  <c r="AN1544" i="2"/>
  <c r="AO1544" i="2" s="1" a="1"/>
  <c r="AO1544" i="2" s="1"/>
  <c r="W1479" i="2"/>
  <c r="AI1579" i="2" a="1"/>
  <c r="AI1579" i="2" s="1"/>
  <c r="H1579" i="2" s="1"/>
  <c r="AH1567" i="2" a="1"/>
  <c r="AH1567" i="2" s="1"/>
  <c r="AN866" i="2"/>
  <c r="AO866" i="2" s="1" a="1"/>
  <c r="AO866" i="2" s="1"/>
  <c r="AR891" i="2" a="1"/>
  <c r="AR891" i="2" s="1"/>
  <c r="AX931" i="2" a="1"/>
  <c r="AX931" i="2" s="1"/>
  <c r="AF1317" i="2"/>
  <c r="AG1317" i="2" s="1"/>
  <c r="AI1356" i="2" a="1"/>
  <c r="AI1356" i="2" s="1"/>
  <c r="H1356" i="2" s="1"/>
  <c r="X1502" i="2"/>
  <c r="W711" i="2"/>
  <c r="AF842" i="2"/>
  <c r="AG842" i="2" s="1"/>
  <c r="Z352" i="2"/>
  <c r="AA352" i="2" s="1" a="1"/>
  <c r="AA352" i="2" s="1"/>
  <c r="AD763" i="2" a="1"/>
  <c r="AD763" i="2" s="1"/>
  <c r="AX878" i="2" a="1"/>
  <c r="AX878" i="2" s="1"/>
  <c r="AG985" i="2"/>
  <c r="AC1082" i="2"/>
  <c r="X1191" i="2"/>
  <c r="Z1087" i="2"/>
  <c r="AA1087" i="2" s="1" a="1"/>
  <c r="AA1087" i="2" s="1"/>
  <c r="V1148" i="2"/>
  <c r="AS1356" i="2" a="1"/>
  <c r="AS1356" i="2" s="1"/>
  <c r="AX1356" i="2" a="1"/>
  <c r="AX1356" i="2" s="1"/>
  <c r="AV1150" i="2" a="1"/>
  <c r="AV1150" i="2" s="1"/>
  <c r="W1310" i="2"/>
  <c r="Z1495" i="2"/>
  <c r="AA1495" i="2" s="1" a="1"/>
  <c r="AA1495" i="2" s="1"/>
  <c r="X1517" i="2"/>
  <c r="V1479" i="2"/>
  <c r="AV1479" i="2" s="1" a="1"/>
  <c r="AV1479" i="2" s="1"/>
  <c r="AH1579" i="2" a="1"/>
  <c r="AH1579" i="2" s="1"/>
  <c r="Z1317" i="2"/>
  <c r="AA1317" i="2" s="1" a="1"/>
  <c r="AA1317" i="2" s="1"/>
  <c r="AT1356" i="2" a="1"/>
  <c r="AT1356" i="2" s="1"/>
  <c r="X1053" i="2"/>
  <c r="V1502" i="2"/>
  <c r="AV1502" i="2" s="1" a="1"/>
  <c r="AV1502" i="2" s="1"/>
  <c r="J1502" i="2" s="1"/>
  <c r="V1291" i="2"/>
  <c r="Z1356" i="2"/>
  <c r="AA1356" i="2" s="1" a="1"/>
  <c r="AA1356" i="2" s="1"/>
  <c r="AS905" i="2" a="1"/>
  <c r="AS905" i="2" s="1"/>
  <c r="AE905" i="2" a="1"/>
  <c r="AE905" i="2" s="1"/>
  <c r="AS1082" i="2" a="1"/>
  <c r="AS1082" i="2" s="1"/>
  <c r="X1087" i="2"/>
  <c r="X1495" i="2"/>
  <c r="AC1546" i="2"/>
  <c r="AD1546" i="2" a="1"/>
  <c r="AD1546" i="2" s="1"/>
  <c r="V1517" i="2"/>
  <c r="W988" i="2"/>
  <c r="AP988" i="2" s="1" a="1"/>
  <c r="AP988" i="2" s="1"/>
  <c r="Z1100" i="2"/>
  <c r="AA1100" i="2" s="1" a="1"/>
  <c r="AA1100" i="2" s="1"/>
  <c r="Z1335" i="2"/>
  <c r="AA1335" i="2" s="1" a="1"/>
  <c r="AA1335" i="2" s="1"/>
  <c r="X931" i="2"/>
  <c r="X1356" i="2"/>
  <c r="AD545" i="2" a="1"/>
  <c r="AD545" i="2" s="1"/>
  <c r="AW905" i="2" a="1"/>
  <c r="AW905" i="2" s="1"/>
  <c r="AT931" i="2" a="1"/>
  <c r="AT931" i="2" s="1"/>
  <c r="AN889" i="2"/>
  <c r="AO889" i="2" s="1" a="1"/>
  <c r="AO889" i="2" s="1"/>
  <c r="AI1118" i="2" a="1"/>
  <c r="AI1118" i="2" s="1"/>
  <c r="H1118" i="2" s="1"/>
  <c r="AV898" i="2" a="1"/>
  <c r="AV898" i="2" s="1"/>
  <c r="X1199" i="2"/>
  <c r="W1517" i="2"/>
  <c r="AX1579" i="2" a="1"/>
  <c r="AX1579" i="2" s="1"/>
  <c r="AP1567" i="2" a="1"/>
  <c r="AP1567" i="2" s="1"/>
  <c r="AF1437" i="2"/>
  <c r="AG1437" i="2" s="1"/>
  <c r="AR1544" i="2" a="1"/>
  <c r="AR1544" i="2" s="1"/>
  <c r="W934" i="2"/>
  <c r="W1100" i="2"/>
  <c r="Z1368" i="2"/>
  <c r="AA1368" i="2" s="1" a="1"/>
  <c r="AA1368" i="2" s="1"/>
  <c r="W1335" i="2"/>
  <c r="G1335" i="2" s="1" a="1"/>
  <c r="G1335" i="2" s="1"/>
  <c r="V931" i="2"/>
  <c r="V1356" i="2"/>
  <c r="W671" i="2"/>
  <c r="AC931" i="2"/>
  <c r="AV889" i="2" a="1"/>
  <c r="AV889" i="2" s="1"/>
  <c r="AX1118" i="2" a="1"/>
  <c r="AX1118" i="2" s="1"/>
  <c r="J1118" i="2" s="1"/>
  <c r="AT1082" i="2" a="1"/>
  <c r="AT1082" i="2" s="1"/>
  <c r="I1082" i="2" s="1"/>
  <c r="Z1291" i="2"/>
  <c r="AA1291" i="2" s="1" a="1"/>
  <c r="AA1291" i="2" s="1"/>
  <c r="W1199" i="2"/>
  <c r="X1422" i="2"/>
  <c r="AT1546" i="2" a="1"/>
  <c r="AT1546" i="2" s="1"/>
  <c r="AX1546" i="2" a="1"/>
  <c r="AX1546" i="2" s="1"/>
  <c r="AP1579" i="2" a="1"/>
  <c r="AP1579" i="2" s="1"/>
  <c r="AW1567" i="2" a="1"/>
  <c r="AW1567" i="2" s="1"/>
  <c r="AV903" i="2" a="1"/>
  <c r="AV903" i="2" s="1"/>
  <c r="V824" i="2"/>
  <c r="Z934" i="2"/>
  <c r="AA934" i="2" s="1" a="1"/>
  <c r="AA934" i="2" s="1"/>
  <c r="V1100" i="2"/>
  <c r="X1368" i="2"/>
  <c r="V1335" i="2"/>
  <c r="AR1335" i="2" s="1" a="1"/>
  <c r="AR1335" i="2" s="1"/>
  <c r="Z931" i="2"/>
  <c r="AA931" i="2" s="1" a="1"/>
  <c r="AA931" i="2" s="1"/>
  <c r="X992" i="2"/>
  <c r="W920" i="2"/>
  <c r="AP920" i="2" s="1" a="1"/>
  <c r="AP920" i="2" s="1"/>
  <c r="V1585" i="2"/>
  <c r="AR1585" i="2" s="1" a="1"/>
  <c r="AR1585" i="2" s="1"/>
  <c r="AI931" i="2" a="1"/>
  <c r="AI931" i="2" s="1"/>
  <c r="H931" i="2" s="1"/>
  <c r="AP691" i="2" a="1"/>
  <c r="AP691" i="2" s="1"/>
  <c r="AW1021" i="2" a="1"/>
  <c r="AW1021" i="2" s="1"/>
  <c r="AI1082" i="2" a="1"/>
  <c r="AI1082" i="2" s="1"/>
  <c r="H1082" i="2" s="1"/>
  <c r="W1291" i="2"/>
  <c r="W1422" i="2"/>
  <c r="AE1579" i="2" a="1"/>
  <c r="AE1579" i="2" s="1"/>
  <c r="AG1579" i="2" s="1"/>
  <c r="AE1567" i="2" a="1"/>
  <c r="AE1567" i="2" s="1"/>
  <c r="AG1567" i="2" s="1"/>
  <c r="AN1487" i="2"/>
  <c r="AO1487" i="2" s="1" a="1"/>
  <c r="AO1487" i="2" s="1"/>
  <c r="W908" i="2"/>
  <c r="X1134" i="2"/>
  <c r="W824" i="2"/>
  <c r="G824" i="2" s="1" a="1"/>
  <c r="G824" i="2" s="1"/>
  <c r="W1368" i="2"/>
  <c r="AH1368" i="2" s="1" a="1"/>
  <c r="AH1368" i="2" s="1"/>
  <c r="AN315" i="2"/>
  <c r="AO315" i="2" s="1" a="1"/>
  <c r="AO315" i="2" s="1"/>
  <c r="V920" i="2"/>
  <c r="AR920" i="2" s="1" a="1"/>
  <c r="AR920" i="2" s="1"/>
  <c r="Z1043" i="2"/>
  <c r="AA1043" i="2" s="1" a="1"/>
  <c r="AA1043" i="2" s="1"/>
  <c r="Z1042" i="2"/>
  <c r="AA1042" i="2" s="1" a="1"/>
  <c r="AA1042" i="2" s="1"/>
  <c r="W1585" i="2"/>
  <c r="AH878" i="2" a="1"/>
  <c r="AH878" i="2" s="1"/>
  <c r="AC691" i="2"/>
  <c r="AE1021" i="2" a="1"/>
  <c r="AE1021" i="2" s="1"/>
  <c r="AG1021" i="2" s="1"/>
  <c r="AH1082" i="2" a="1"/>
  <c r="AH1082" i="2" s="1"/>
  <c r="V1422" i="2"/>
  <c r="Z1585" i="2"/>
  <c r="AA1585" i="2" s="1" a="1"/>
  <c r="AA1585" i="2" s="1"/>
  <c r="AD1579" i="2" a="1"/>
  <c r="AD1579" i="2" s="1"/>
  <c r="Z1559" i="2"/>
  <c r="AA1559" i="2" s="1" a="1"/>
  <c r="AA1559" i="2" s="1"/>
  <c r="AD1567" i="2" a="1"/>
  <c r="AD1567" i="2" s="1"/>
  <c r="AR1487" i="2" a="1"/>
  <c r="AR1487" i="2" s="1"/>
  <c r="I1487" i="2" s="1"/>
  <c r="X309" i="2"/>
  <c r="V908" i="2"/>
  <c r="V754" i="2"/>
  <c r="V1134" i="2"/>
  <c r="V1368" i="2"/>
  <c r="X1043" i="2"/>
  <c r="X1042" i="2"/>
  <c r="W770" i="2"/>
  <c r="AS770" i="2" s="1" a="1"/>
  <c r="AS770" i="2" s="1"/>
  <c r="AD905" i="2" a="1"/>
  <c r="AD905" i="2" s="1"/>
  <c r="AE931" i="2" a="1"/>
  <c r="AE931" i="2" s="1"/>
  <c r="AG931" i="2" s="1"/>
  <c r="AE878" i="2" a="1"/>
  <c r="AE878" i="2" s="1"/>
  <c r="AS1021" i="2" a="1"/>
  <c r="AS1021" i="2" s="1"/>
  <c r="AW1118" i="2" a="1"/>
  <c r="AW1118" i="2" s="1"/>
  <c r="AP1082" i="2" a="1"/>
  <c r="AP1082" i="2" s="1"/>
  <c r="AC1356" i="2"/>
  <c r="Z1377" i="2"/>
  <c r="AA1377" i="2" s="1" a="1"/>
  <c r="AA1377" i="2" s="1"/>
  <c r="AP1546" i="2" a="1"/>
  <c r="AP1546" i="2" s="1"/>
  <c r="AW1579" i="2" a="1"/>
  <c r="AW1579" i="2" s="1"/>
  <c r="AT1567" i="2" a="1"/>
  <c r="AT1567" i="2" s="1"/>
  <c r="X842" i="2"/>
  <c r="W1495" i="2"/>
  <c r="AE1495" i="2" s="1" a="1"/>
  <c r="AE1495" i="2" s="1"/>
  <c r="AG1495" i="2" s="1"/>
  <c r="Z1248" i="2"/>
  <c r="AA1248" i="2" s="1" a="1"/>
  <c r="AA1248" i="2" s="1"/>
  <c r="Z1544" i="2"/>
  <c r="AA1544" i="2" s="1" a="1"/>
  <c r="AA1544" i="2" s="1"/>
  <c r="V736" i="2"/>
  <c r="AR736" i="2" s="1" a="1"/>
  <c r="AR736" i="2" s="1"/>
  <c r="W1042" i="2"/>
  <c r="W887" i="2"/>
  <c r="Z1422" i="2"/>
  <c r="AA1422" i="2" s="1" a="1"/>
  <c r="AA1422" i="2" s="1"/>
  <c r="Z770" i="2"/>
  <c r="AA770" i="2" s="1" a="1"/>
  <c r="AA770" i="2" s="1"/>
  <c r="AT905" i="2" a="1"/>
  <c r="AT905" i="2" s="1"/>
  <c r="AP931" i="2" a="1"/>
  <c r="AP931" i="2" s="1"/>
  <c r="AG1073" i="2"/>
  <c r="AE1118" i="2" a="1"/>
  <c r="AE1118" i="2" s="1"/>
  <c r="AG1118" i="2" s="1"/>
  <c r="AX1082" i="2" a="1"/>
  <c r="AX1082" i="2" s="1"/>
  <c r="J1082" i="2" s="1"/>
  <c r="AN1323" i="2"/>
  <c r="AO1323" i="2" s="1" a="1"/>
  <c r="AO1323" i="2" s="1"/>
  <c r="I1323" i="2"/>
  <c r="AN1359" i="2"/>
  <c r="AO1359" i="2" s="1" a="1"/>
  <c r="AO1359" i="2" s="1"/>
  <c r="Z1450" i="2"/>
  <c r="AA1450" i="2" s="1" a="1"/>
  <c r="AA1450" i="2" s="1"/>
  <c r="AE1546" i="2" a="1"/>
  <c r="AE1546" i="2" s="1"/>
  <c r="AH1546" i="2" a="1"/>
  <c r="AH1546" i="2" s="1"/>
  <c r="AT1579" i="2" a="1"/>
  <c r="AT1579" i="2" s="1"/>
  <c r="AC1567" i="2"/>
  <c r="V1377" i="2"/>
  <c r="AV1377" i="2" s="1" a="1"/>
  <c r="AV1377" i="2" s="1"/>
  <c r="AT1021" i="2" a="1"/>
  <c r="AT1021" i="2" s="1"/>
  <c r="I1021" i="2" s="1"/>
  <c r="V842" i="2"/>
  <c r="AR842" i="2" s="1" a="1"/>
  <c r="AR842" i="2" s="1"/>
  <c r="X1291" i="2"/>
  <c r="V1248" i="2"/>
  <c r="X1544" i="2"/>
  <c r="V1042" i="2"/>
  <c r="V887" i="2"/>
  <c r="X672" i="2"/>
  <c r="V770" i="2"/>
  <c r="AC878" i="2"/>
  <c r="AV1323" i="2" a="1"/>
  <c r="AV1323" i="2" s="1"/>
  <c r="AV1359" i="2" a="1"/>
  <c r="AV1359" i="2" s="1"/>
  <c r="X1450" i="2"/>
  <c r="Z1479" i="2"/>
  <c r="AA1479" i="2" s="1" a="1"/>
  <c r="AA1479" i="2" s="1"/>
  <c r="V1559" i="2"/>
  <c r="AN1559" i="2" s="1"/>
  <c r="AO1559" i="2" s="1" a="1"/>
  <c r="AO1559" i="2" s="1"/>
  <c r="AS931" i="2" a="1"/>
  <c r="AS931" i="2" s="1"/>
  <c r="W1544" i="2"/>
  <c r="AI987" i="2" a="1"/>
  <c r="AI987" i="2" s="1"/>
  <c r="H987" i="2" s="1"/>
  <c r="Z930" i="2"/>
  <c r="AA930" i="2" s="1" a="1"/>
  <c r="AA930" i="2" s="1"/>
  <c r="X758" i="2"/>
  <c r="W930" i="2"/>
  <c r="AN1353" i="2"/>
  <c r="AO1353" i="2" s="1" a="1"/>
  <c r="AO1353" i="2" s="1"/>
  <c r="K1353" i="2" s="1"/>
  <c r="V930" i="2"/>
  <c r="AV578" i="2" a="1"/>
  <c r="AV578" i="2" s="1"/>
  <c r="X869" i="2"/>
  <c r="AR1439" i="2" a="1"/>
  <c r="AR1439" i="2" s="1"/>
  <c r="AP1564" i="2" a="1"/>
  <c r="AP1564" i="2" s="1"/>
  <c r="AR1161" i="2" a="1"/>
  <c r="AR1161" i="2" s="1"/>
  <c r="AV1439" i="2" a="1"/>
  <c r="AV1439" i="2" s="1"/>
  <c r="AW1564" i="2" a="1"/>
  <c r="AW1564" i="2" s="1"/>
  <c r="Z1572" i="2"/>
  <c r="AA1572" i="2" s="1" a="1"/>
  <c r="AA1572" i="2" s="1"/>
  <c r="AE293" i="2" a="1"/>
  <c r="AE293" i="2" s="1"/>
  <c r="W1534" i="2"/>
  <c r="X1572" i="2"/>
  <c r="AV1561" i="2" a="1"/>
  <c r="AV1561" i="2" s="1"/>
  <c r="AR901" i="2" a="1"/>
  <c r="AR901" i="2" s="1"/>
  <c r="AV901" i="2" a="1"/>
  <c r="AV901" i="2" s="1"/>
  <c r="AN901" i="2"/>
  <c r="AO901" i="2" s="1" a="1"/>
  <c r="AO901" i="2" s="1"/>
  <c r="AW734" i="2" a="1"/>
  <c r="AW734" i="2" s="1"/>
  <c r="AI734" i="2" a="1"/>
  <c r="AI734" i="2" s="1"/>
  <c r="H734" i="2" s="1"/>
  <c r="AP734" i="2" a="1"/>
  <c r="AP734" i="2" s="1"/>
  <c r="AX734" i="2" a="1"/>
  <c r="AX734" i="2" s="1"/>
  <c r="AE734" i="2" a="1"/>
  <c r="AE734" i="2" s="1"/>
  <c r="AG734" i="2" s="1"/>
  <c r="AH734" i="2" a="1"/>
  <c r="AH734" i="2" s="1"/>
  <c r="AT734" i="2" a="1"/>
  <c r="AT734" i="2" s="1"/>
  <c r="AC734" i="2"/>
  <c r="AD734" i="2" a="1"/>
  <c r="AD734" i="2" s="1"/>
  <c r="AS734" i="2" a="1"/>
  <c r="AS734" i="2" s="1"/>
  <c r="AV1542" i="2" a="1"/>
  <c r="AV1542" i="2" s="1"/>
  <c r="J1542" i="2" s="1"/>
  <c r="AR1542" i="2" a="1"/>
  <c r="AR1542" i="2" s="1"/>
  <c r="AN1542" i="2"/>
  <c r="AO1542" i="2" s="1" a="1"/>
  <c r="AO1542" i="2" s="1"/>
  <c r="K1542" i="2" s="1"/>
  <c r="I319" i="2"/>
  <c r="X1120" i="2"/>
  <c r="X104" i="2"/>
  <c r="W572" i="2"/>
  <c r="W1120" i="2"/>
  <c r="AN1558" i="2"/>
  <c r="AO1558" i="2" s="1" a="1"/>
  <c r="AO1558" i="2" s="1"/>
  <c r="AT1501" i="2" a="1"/>
  <c r="AT1501" i="2" s="1"/>
  <c r="V572" i="2"/>
  <c r="AG1006" i="2"/>
  <c r="AE1501" i="2" a="1"/>
  <c r="AE1501" i="2" s="1"/>
  <c r="W697" i="2"/>
  <c r="G697" i="2" s="1" a="1"/>
  <c r="G697" i="2" s="1"/>
  <c r="V1452" i="2"/>
  <c r="AC804" i="2"/>
  <c r="AG1546" i="2"/>
  <c r="AS1501" i="2" a="1"/>
  <c r="AS1501" i="2" s="1"/>
  <c r="V697" i="2"/>
  <c r="Z528" i="2"/>
  <c r="X605" i="2"/>
  <c r="Z663" i="2"/>
  <c r="AA663" i="2" s="1" a="1"/>
  <c r="AA663" i="2" s="1"/>
  <c r="AS804" i="2" a="1"/>
  <c r="AS804" i="2" s="1"/>
  <c r="K1269" i="2"/>
  <c r="AW1501" i="2" a="1"/>
  <c r="AW1501" i="2" s="1"/>
  <c r="AV1558" i="2" a="1"/>
  <c r="AV1558" i="2" s="1"/>
  <c r="AC1501" i="2"/>
  <c r="AV570" i="2" a="1"/>
  <c r="AV570" i="2" s="1"/>
  <c r="X528" i="2"/>
  <c r="W1475" i="2"/>
  <c r="W605" i="2"/>
  <c r="AD1501" i="2" a="1"/>
  <c r="AD1501" i="2" s="1"/>
  <c r="X1475" i="2"/>
  <c r="V605" i="2"/>
  <c r="AR826" i="2" a="1"/>
  <c r="AR826" i="2" s="1"/>
  <c r="AI1501" i="2" a="1"/>
  <c r="AI1501" i="2" s="1"/>
  <c r="H1501" i="2" s="1"/>
  <c r="V1546" i="2"/>
  <c r="V960" i="2"/>
  <c r="AN960" i="2" s="1"/>
  <c r="AO960" i="2" s="1" a="1"/>
  <c r="AO960" i="2" s="1"/>
  <c r="X888" i="2"/>
  <c r="AF827" i="2"/>
  <c r="AG827" i="2" s="1"/>
  <c r="AF1475" i="2"/>
  <c r="Z1451" i="2"/>
  <c r="AA1451" i="2" s="1" a="1"/>
  <c r="AA1451" i="2" s="1"/>
  <c r="J319" i="2"/>
  <c r="AR578" i="2" a="1"/>
  <c r="AR578" i="2" s="1"/>
  <c r="AN826" i="2"/>
  <c r="AO826" i="2" s="1" a="1"/>
  <c r="AO826" i="2" s="1"/>
  <c r="K826" i="2" s="1"/>
  <c r="Z1120" i="2"/>
  <c r="AA1120" i="2" s="1" a="1"/>
  <c r="AA1120" i="2" s="1"/>
  <c r="AV1245" i="2" a="1"/>
  <c r="AV1245" i="2" s="1"/>
  <c r="AX1501" i="2" a="1"/>
  <c r="AX1501" i="2" s="1"/>
  <c r="X1004" i="2"/>
  <c r="W991" i="2"/>
  <c r="G991" i="2" s="1" a="1"/>
  <c r="G991" i="2" s="1"/>
  <c r="Z1300" i="2"/>
  <c r="AA1300" i="2" s="1" a="1"/>
  <c r="AA1300" i="2" s="1"/>
  <c r="W1444" i="2"/>
  <c r="G1444" i="2" s="1" a="1"/>
  <c r="G1444" i="2" s="1"/>
  <c r="X1451" i="2"/>
  <c r="V104" i="2"/>
  <c r="AN578" i="2"/>
  <c r="AN1245" i="2"/>
  <c r="AO1245" i="2" s="1" a="1"/>
  <c r="AO1245" i="2" s="1"/>
  <c r="AP1501" i="2" a="1"/>
  <c r="AP1501" i="2" s="1"/>
  <c r="X261" i="2"/>
  <c r="W901" i="2"/>
  <c r="W727" i="2"/>
  <c r="AF991" i="2"/>
  <c r="AF1300" i="2"/>
  <c r="X1444" i="2"/>
  <c r="W1451" i="2"/>
  <c r="AH1451" i="2" s="1" a="1"/>
  <c r="AH1451" i="2" s="1"/>
  <c r="V261" i="2"/>
  <c r="W261" i="2"/>
  <c r="AX261" i="2" s="1" a="1"/>
  <c r="AX261" i="2" s="1"/>
  <c r="X1097" i="2"/>
  <c r="V1451" i="2"/>
  <c r="Z261" i="2"/>
  <c r="AA261" i="2" s="1" a="1"/>
  <c r="AA261" i="2" s="1"/>
  <c r="AC465" i="2"/>
  <c r="AW465" i="2" a="1"/>
  <c r="AW465" i="2" s="1"/>
  <c r="AN775" i="2"/>
  <c r="AO775" i="2" s="1" a="1"/>
  <c r="AO775" i="2" s="1"/>
  <c r="AR775" i="2" a="1"/>
  <c r="AR775" i="2" s="1"/>
  <c r="AV775" i="2" a="1"/>
  <c r="AV775" i="2" s="1"/>
  <c r="L459" i="2"/>
  <c r="R459" i="2"/>
  <c r="Q459" i="2"/>
  <c r="P459" i="2"/>
  <c r="O459" i="2"/>
  <c r="N459" i="2"/>
  <c r="M459" i="2"/>
  <c r="U335" i="2"/>
  <c r="AF335" i="2" s="1"/>
  <c r="R335" i="2"/>
  <c r="Q335" i="2"/>
  <c r="P335" i="2"/>
  <c r="O335" i="2"/>
  <c r="N335" i="2"/>
  <c r="M335" i="2"/>
  <c r="L335" i="2"/>
  <c r="AN903" i="2"/>
  <c r="AO903" i="2" s="1" a="1"/>
  <c r="AO903" i="2" s="1"/>
  <c r="Z1097" i="2"/>
  <c r="AA1097" i="2" s="1" a="1"/>
  <c r="AA1097" i="2" s="1"/>
  <c r="V1117" i="2"/>
  <c r="W888" i="2"/>
  <c r="AF1276" i="2"/>
  <c r="AF775" i="2"/>
  <c r="Q48" i="2"/>
  <c r="P48" i="2"/>
  <c r="O48" i="2"/>
  <c r="R48" i="2"/>
  <c r="N48" i="2"/>
  <c r="M48" i="2"/>
  <c r="L48" i="2"/>
  <c r="V888" i="2"/>
  <c r="AV888" i="2" s="1" a="1"/>
  <c r="AV888" i="2" s="1"/>
  <c r="U458" i="2"/>
  <c r="AF458" i="2" s="1"/>
  <c r="R458" i="2"/>
  <c r="Q458" i="2"/>
  <c r="P458" i="2"/>
  <c r="O458" i="2"/>
  <c r="N458" i="2"/>
  <c r="M458" i="2"/>
  <c r="L458" i="2"/>
  <c r="W1472" i="2"/>
  <c r="R38" i="2"/>
  <c r="Q38" i="2"/>
  <c r="P38" i="2"/>
  <c r="O38" i="2"/>
  <c r="N38" i="2"/>
  <c r="M38" i="2"/>
  <c r="L38" i="2"/>
  <c r="O307" i="2"/>
  <c r="N307" i="2"/>
  <c r="M307" i="2"/>
  <c r="L307" i="2"/>
  <c r="R307" i="2"/>
  <c r="Q307" i="2"/>
  <c r="P307" i="2"/>
  <c r="W1097" i="2"/>
  <c r="AC1097" i="2" s="1"/>
  <c r="R568" i="2"/>
  <c r="Q568" i="2"/>
  <c r="P568" i="2"/>
  <c r="O568" i="2"/>
  <c r="N568" i="2"/>
  <c r="M568" i="2"/>
  <c r="L568" i="2"/>
  <c r="AF888" i="2"/>
  <c r="X1472" i="2"/>
  <c r="U642" i="2"/>
  <c r="AF642" i="2" s="1"/>
  <c r="O642" i="2"/>
  <c r="N642" i="2"/>
  <c r="M642" i="2"/>
  <c r="L642" i="2"/>
  <c r="R642" i="2"/>
  <c r="Q642" i="2"/>
  <c r="P642" i="2"/>
  <c r="O240" i="2"/>
  <c r="N240" i="2"/>
  <c r="M240" i="2"/>
  <c r="L240" i="2"/>
  <c r="R240" i="2"/>
  <c r="Q240" i="2"/>
  <c r="P240" i="2"/>
  <c r="R329" i="2"/>
  <c r="Q329" i="2"/>
  <c r="P329" i="2"/>
  <c r="O329" i="2"/>
  <c r="N329" i="2"/>
  <c r="M329" i="2"/>
  <c r="L329" i="2"/>
  <c r="J498" i="2"/>
  <c r="R498" i="2"/>
  <c r="Q498" i="2"/>
  <c r="P498" i="2"/>
  <c r="O498" i="2"/>
  <c r="N498" i="2"/>
  <c r="M498" i="2"/>
  <c r="L498" i="2"/>
  <c r="V1472" i="2"/>
  <c r="AV1472" i="2" s="1" a="1"/>
  <c r="AV1472" i="2" s="1"/>
  <c r="AN1478" i="2"/>
  <c r="AO1478" i="2" s="1" a="1"/>
  <c r="AO1478" i="2" s="1"/>
  <c r="K1478" i="2" s="1"/>
  <c r="V297" i="2"/>
  <c r="AN297" i="2" s="1"/>
  <c r="AO297" i="2" s="1" a="1"/>
  <c r="AO297" i="2" s="1"/>
  <c r="H9" i="2"/>
  <c r="R9" i="2"/>
  <c r="Q9" i="2"/>
  <c r="P9" i="2"/>
  <c r="O9" i="2"/>
  <c r="M9" i="2"/>
  <c r="N9" i="2"/>
  <c r="X1496" i="2"/>
  <c r="V991" i="2"/>
  <c r="Z677" i="2"/>
  <c r="AA677" i="2" s="1" a="1"/>
  <c r="AA677" i="2" s="1"/>
  <c r="AN98" i="2"/>
  <c r="AO98" i="2" s="1" a="1"/>
  <c r="AO98" i="2" s="1"/>
  <c r="R108" i="2"/>
  <c r="Q108" i="2"/>
  <c r="P108" i="2"/>
  <c r="O108" i="2"/>
  <c r="N108" i="2"/>
  <c r="M108" i="2"/>
  <c r="L108" i="2"/>
  <c r="AG930" i="2"/>
  <c r="R76" i="2"/>
  <c r="Q76" i="2"/>
  <c r="P76" i="2"/>
  <c r="O76" i="2"/>
  <c r="N76" i="2"/>
  <c r="M76" i="2"/>
  <c r="L76" i="2"/>
  <c r="V1496" i="2"/>
  <c r="AN1496" i="2" s="1"/>
  <c r="AO1496" i="2" s="1" a="1"/>
  <c r="AO1496" i="2" s="1"/>
  <c r="Z991" i="2"/>
  <c r="AA991" i="2" s="1" a="1"/>
  <c r="AA991" i="2" s="1"/>
  <c r="U647" i="2"/>
  <c r="AF647" i="2" s="1"/>
  <c r="R647" i="2"/>
  <c r="Q647" i="2"/>
  <c r="P647" i="2"/>
  <c r="O647" i="2"/>
  <c r="N647" i="2"/>
  <c r="M647" i="2"/>
  <c r="L647" i="2"/>
  <c r="AX1323" i="2" a="1"/>
  <c r="AX1323" i="2" s="1"/>
  <c r="J1323" i="2" s="1"/>
  <c r="AA195" i="2" a="1"/>
  <c r="AA195" i="2" s="1"/>
  <c r="G195" i="2" s="1" a="1"/>
  <c r="G195" i="2" s="1"/>
  <c r="W1496" i="2"/>
  <c r="V195" i="2"/>
  <c r="AN594" i="2"/>
  <c r="AO594" i="2" s="1" a="1"/>
  <c r="AO594" i="2" s="1"/>
  <c r="U133" i="2"/>
  <c r="AF133" i="2" s="1"/>
  <c r="Q133" i="2"/>
  <c r="R133" i="2"/>
  <c r="P133" i="2"/>
  <c r="O133" i="2"/>
  <c r="N133" i="2"/>
  <c r="M133" i="2"/>
  <c r="L133" i="2"/>
  <c r="X930" i="2"/>
  <c r="U25" i="2"/>
  <c r="AF25" i="2" s="1"/>
  <c r="R25" i="2"/>
  <c r="Q25" i="2"/>
  <c r="N25" i="2"/>
  <c r="P25" i="2"/>
  <c r="M25" i="2"/>
  <c r="L25" i="2"/>
  <c r="O25" i="2"/>
  <c r="R319" i="2"/>
  <c r="Q319" i="2"/>
  <c r="P319" i="2"/>
  <c r="O319" i="2"/>
  <c r="N319" i="2"/>
  <c r="M319" i="2"/>
  <c r="L319" i="2"/>
  <c r="M255" i="2"/>
  <c r="L255" i="2"/>
  <c r="R255" i="2"/>
  <c r="Q255" i="2"/>
  <c r="P255" i="2"/>
  <c r="O255" i="2"/>
  <c r="N255" i="2"/>
  <c r="W775" i="2"/>
  <c r="G775" i="2" s="1" a="1"/>
  <c r="G775" i="2" s="1"/>
  <c r="R186" i="2"/>
  <c r="Q186" i="2"/>
  <c r="P186" i="2"/>
  <c r="O186" i="2"/>
  <c r="N186" i="2"/>
  <c r="M186" i="2"/>
  <c r="L186" i="2"/>
  <c r="Q232" i="2"/>
  <c r="P232" i="2"/>
  <c r="O232" i="2"/>
  <c r="M232" i="2"/>
  <c r="N232" i="2"/>
  <c r="L232" i="2"/>
  <c r="R232" i="2"/>
  <c r="U94" i="2"/>
  <c r="AF94" i="2" s="1"/>
  <c r="M94" i="2"/>
  <c r="L94" i="2"/>
  <c r="R94" i="2"/>
  <c r="Q94" i="2"/>
  <c r="P94" i="2"/>
  <c r="O94" i="2"/>
  <c r="N94" i="2"/>
  <c r="M177" i="2"/>
  <c r="L177" i="2"/>
  <c r="R177" i="2"/>
  <c r="Q177" i="2"/>
  <c r="P177" i="2"/>
  <c r="O177" i="2"/>
  <c r="N177" i="2"/>
  <c r="O84" i="2"/>
  <c r="N84" i="2"/>
  <c r="L84" i="2"/>
  <c r="R84" i="2"/>
  <c r="M84" i="2"/>
  <c r="Q84" i="2"/>
  <c r="P84" i="2"/>
  <c r="P266" i="2"/>
  <c r="O266" i="2"/>
  <c r="N266" i="2"/>
  <c r="L266" i="2"/>
  <c r="M266" i="2"/>
  <c r="R266" i="2"/>
  <c r="Q266" i="2"/>
  <c r="AI969" i="2" a="1"/>
  <c r="AI969" i="2" s="1"/>
  <c r="H969" i="2" s="1"/>
  <c r="AS969" i="2" a="1"/>
  <c r="AS969" i="2" s="1"/>
  <c r="X1114" i="2"/>
  <c r="AR1077" i="2" a="1"/>
  <c r="AR1077" i="2" s="1"/>
  <c r="AE1507" i="2" a="1"/>
  <c r="AE1507" i="2" s="1"/>
  <c r="AN1077" i="2"/>
  <c r="AO1077" i="2" s="1" a="1"/>
  <c r="AO1077" i="2" s="1"/>
  <c r="AR987" i="2" a="1"/>
  <c r="AR987" i="2" s="1"/>
  <c r="W332" i="2"/>
  <c r="AV153" i="2" a="1"/>
  <c r="AV153" i="2" s="1"/>
  <c r="V684" i="2"/>
  <c r="AN684" i="2" s="1"/>
  <c r="AO684" i="2" s="1" a="1"/>
  <c r="AO684" i="2" s="1"/>
  <c r="AC893" i="2"/>
  <c r="AP969" i="2" a="1"/>
  <c r="AP969" i="2" s="1"/>
  <c r="K969" i="2" s="1"/>
  <c r="AC1528" i="2"/>
  <c r="AR153" i="2" a="1"/>
  <c r="AR153" i="2" s="1"/>
  <c r="AW825" i="2" a="1"/>
  <c r="AW825" i="2" s="1"/>
  <c r="AI884" i="2" a="1"/>
  <c r="AI884" i="2" s="1"/>
  <c r="H884" i="2" s="1"/>
  <c r="AX969" i="2" a="1"/>
  <c r="AX969" i="2" s="1"/>
  <c r="J969" i="2" s="1"/>
  <c r="AW997" i="2" a="1"/>
  <c r="AW997" i="2" s="1"/>
  <c r="AI825" i="2" a="1"/>
  <c r="AI825" i="2" s="1"/>
  <c r="H825" i="2" s="1"/>
  <c r="X823" i="2"/>
  <c r="AE969" i="2" a="1"/>
  <c r="AE969" i="2" s="1"/>
  <c r="AX825" i="2" a="1"/>
  <c r="AX825" i="2" s="1"/>
  <c r="AW969" i="2" a="1"/>
  <c r="AW969" i="2" s="1"/>
  <c r="AT1077" i="2" a="1"/>
  <c r="AT1077" i="2" s="1"/>
  <c r="AP825" i="2" a="1"/>
  <c r="AP825" i="2" s="1"/>
  <c r="AC969" i="2"/>
  <c r="AE1077" i="2" a="1"/>
  <c r="AE1077" i="2" s="1"/>
  <c r="AT969" i="2" a="1"/>
  <c r="AT969" i="2" s="1"/>
  <c r="I969" i="2" s="1"/>
  <c r="AX1077" i="2" a="1"/>
  <c r="AX1077" i="2" s="1"/>
  <c r="J1077" i="2" s="1"/>
  <c r="AI1317" i="2" a="1"/>
  <c r="AI1317" i="2" s="1"/>
  <c r="H1317" i="2" s="1"/>
  <c r="AC1317" i="2"/>
  <c r="AS1317" i="2" a="1"/>
  <c r="AS1317" i="2" s="1"/>
  <c r="AH1077" i="2" a="1"/>
  <c r="AH1077" i="2" s="1"/>
  <c r="AW305" i="2" a="1"/>
  <c r="AW305" i="2" s="1"/>
  <c r="AN1569" i="2"/>
  <c r="AO1569" i="2" s="1" a="1"/>
  <c r="AO1569" i="2" s="1"/>
  <c r="AV1569" i="2" a="1"/>
  <c r="AV1569" i="2" s="1"/>
  <c r="AX1317" i="2" a="1"/>
  <c r="AX1317" i="2" s="1"/>
  <c r="J1317" i="2" s="1"/>
  <c r="AI1077" i="2" a="1"/>
  <c r="AI1077" i="2" s="1"/>
  <c r="H1077" i="2" s="1"/>
  <c r="AP1317" i="2" a="1"/>
  <c r="AP1317" i="2" s="1"/>
  <c r="K1317" i="2" s="1"/>
  <c r="AN1552" i="2"/>
  <c r="AO1552" i="2" s="1" a="1"/>
  <c r="AO1552" i="2" s="1"/>
  <c r="K1552" i="2" s="1"/>
  <c r="AW1317" i="2" a="1"/>
  <c r="AW1317" i="2" s="1"/>
  <c r="AG824" i="2"/>
  <c r="AW1077" i="2" a="1"/>
  <c r="AW1077" i="2" s="1"/>
  <c r="AE1317" i="2" a="1"/>
  <c r="AE1317" i="2" s="1"/>
  <c r="AD1317" i="2" a="1"/>
  <c r="AD1317" i="2" s="1"/>
  <c r="AP1077" i="2" a="1"/>
  <c r="AP1077" i="2" s="1"/>
  <c r="AT1317" i="2" a="1"/>
  <c r="AT1317" i="2" s="1"/>
  <c r="I1317" i="2" s="1"/>
  <c r="H76" i="2"/>
  <c r="AR570" i="2" a="1"/>
  <c r="AR570" i="2" s="1"/>
  <c r="AH561" i="2" a="1"/>
  <c r="AH561" i="2" s="1"/>
  <c r="W684" i="2"/>
  <c r="AH684" i="2" s="1" a="1"/>
  <c r="AH684" i="2" s="1"/>
  <c r="AX884" i="2" a="1"/>
  <c r="AX884" i="2" s="1"/>
  <c r="K987" i="2"/>
  <c r="AG994" i="2"/>
  <c r="AS893" i="2" a="1"/>
  <c r="AS893" i="2" s="1"/>
  <c r="AS943" i="2" a="1"/>
  <c r="AS943" i="2" s="1"/>
  <c r="W1114" i="2"/>
  <c r="AT1114" i="2" s="1" a="1"/>
  <c r="AT1114" i="2" s="1"/>
  <c r="AE997" i="2" a="1"/>
  <c r="AE997" i="2" s="1"/>
  <c r="AG997" i="2" s="1"/>
  <c r="AS1049" i="2" a="1"/>
  <c r="AS1049" i="2" s="1"/>
  <c r="X1229" i="2"/>
  <c r="AG1297" i="2"/>
  <c r="AE1437" i="2" a="1"/>
  <c r="AE1437" i="2" s="1"/>
  <c r="AW1437" i="2" a="1"/>
  <c r="AW1437" i="2" s="1"/>
  <c r="AG1478" i="2"/>
  <c r="AC1507" i="2"/>
  <c r="AW1528" i="2" a="1"/>
  <c r="AW1528" i="2" s="1"/>
  <c r="J1552" i="2"/>
  <c r="AN570" i="2"/>
  <c r="AO570" i="2" s="1" a="1"/>
  <c r="AO570" i="2" s="1"/>
  <c r="AP561" i="2" a="1"/>
  <c r="AP561" i="2" s="1"/>
  <c r="Z689" i="2"/>
  <c r="AA689" i="2" s="1" a="1"/>
  <c r="AA689" i="2" s="1"/>
  <c r="AD894" i="2" a="1"/>
  <c r="AD894" i="2" s="1"/>
  <c r="AW909" i="2" a="1"/>
  <c r="AW909" i="2" s="1"/>
  <c r="AR793" i="2" a="1"/>
  <c r="AR793" i="2" s="1"/>
  <c r="I793" i="2" s="1"/>
  <c r="AP884" i="2" a="1"/>
  <c r="AP884" i="2" s="1"/>
  <c r="AI893" i="2" a="1"/>
  <c r="AI893" i="2" s="1"/>
  <c r="H893" i="2" s="1"/>
  <c r="AH943" i="2" a="1"/>
  <c r="AH943" i="2" s="1"/>
  <c r="AD997" i="2" a="1"/>
  <c r="AD997" i="2" s="1"/>
  <c r="AX1049" i="2" a="1"/>
  <c r="AX1049" i="2" s="1"/>
  <c r="AW1314" i="2" a="1"/>
  <c r="AW1314" i="2" s="1"/>
  <c r="AP1437" i="2" a="1"/>
  <c r="AP1437" i="2" s="1"/>
  <c r="AD1507" i="2" a="1"/>
  <c r="AD1507" i="2" s="1"/>
  <c r="AT1528" i="2" a="1"/>
  <c r="AT1528" i="2" s="1"/>
  <c r="AE561" i="2" a="1"/>
  <c r="AE561" i="2" s="1"/>
  <c r="W689" i="2"/>
  <c r="AP909" i="2" a="1"/>
  <c r="AP909" i="2" s="1"/>
  <c r="AN793" i="2"/>
  <c r="AO793" i="2" s="1" a="1"/>
  <c r="AO793" i="2" s="1"/>
  <c r="K793" i="2" s="1"/>
  <c r="AW884" i="2" a="1"/>
  <c r="AW884" i="2" s="1"/>
  <c r="AV880" i="2" a="1"/>
  <c r="AV880" i="2" s="1"/>
  <c r="AW893" i="2" a="1"/>
  <c r="AW893" i="2" s="1"/>
  <c r="AP943" i="2" a="1"/>
  <c r="AP943" i="2" s="1"/>
  <c r="K943" i="2" s="1"/>
  <c r="AS997" i="2" a="1"/>
  <c r="AS997" i="2" s="1"/>
  <c r="AP1049" i="2" a="1"/>
  <c r="AP1049" i="2" s="1"/>
  <c r="AW1326" i="2" a="1"/>
  <c r="AW1326" i="2" s="1"/>
  <c r="AP1314" i="2" a="1"/>
  <c r="AP1314" i="2" s="1"/>
  <c r="AN1335" i="2"/>
  <c r="AO1335" i="2" s="1" a="1"/>
  <c r="AO1335" i="2" s="1"/>
  <c r="AE1314" i="2" a="1"/>
  <c r="AE1314" i="2" s="1"/>
  <c r="AG1314" i="2" s="1"/>
  <c r="AC1437" i="2"/>
  <c r="AX1507" i="2" a="1"/>
  <c r="AX1507" i="2" s="1"/>
  <c r="AD1528" i="2" a="1"/>
  <c r="AD1528" i="2" s="1"/>
  <c r="AP1326" i="2" a="1"/>
  <c r="AP1326" i="2" s="1"/>
  <c r="K1326" i="2" s="1"/>
  <c r="G884" i="2" a="1"/>
  <c r="G884" i="2" s="1"/>
  <c r="AD561" i="2" a="1"/>
  <c r="AD561" i="2" s="1"/>
  <c r="V689" i="2"/>
  <c r="AR689" i="2" s="1" a="1"/>
  <c r="AR689" i="2" s="1"/>
  <c r="AX909" i="2" a="1"/>
  <c r="AX909" i="2" s="1"/>
  <c r="AE943" i="2" a="1"/>
  <c r="AE943" i="2" s="1"/>
  <c r="AG943" i="2" s="1"/>
  <c r="AR1133" i="2" a="1"/>
  <c r="AR1133" i="2" s="1"/>
  <c r="AG1100" i="2"/>
  <c r="AE1326" i="2" a="1"/>
  <c r="AE1326" i="2" s="1"/>
  <c r="AG1326" i="2" s="1"/>
  <c r="AV1335" i="2" a="1"/>
  <c r="AV1335" i="2" s="1"/>
  <c r="AD1314" i="2" a="1"/>
  <c r="AD1314" i="2" s="1"/>
  <c r="AG1350" i="2"/>
  <c r="AI1437" i="2" a="1"/>
  <c r="AI1437" i="2" s="1"/>
  <c r="H1437" i="2" s="1"/>
  <c r="AP1507" i="2" a="1"/>
  <c r="AP1507" i="2" s="1"/>
  <c r="AX1528" i="2" a="1"/>
  <c r="AX1528" i="2" s="1"/>
  <c r="AR1547" i="2" a="1"/>
  <c r="AR1547" i="2" s="1"/>
  <c r="K76" i="2"/>
  <c r="AH293" i="2" a="1"/>
  <c r="AH293" i="2" s="1"/>
  <c r="AX561" i="2" a="1"/>
  <c r="AX561" i="2" s="1"/>
  <c r="AV987" i="2" a="1"/>
  <c r="AV987" i="2" s="1"/>
  <c r="J987" i="2" s="1"/>
  <c r="AX943" i="2" a="1"/>
  <c r="AX943" i="2" s="1"/>
  <c r="J943" i="2" s="1"/>
  <c r="AN1133" i="2"/>
  <c r="AO1133" i="2" s="1" a="1"/>
  <c r="AO1133" i="2" s="1"/>
  <c r="AD1326" i="2" a="1"/>
  <c r="AD1326" i="2" s="1"/>
  <c r="AN1338" i="2"/>
  <c r="AO1338" i="2" s="1" a="1"/>
  <c r="AO1338" i="2" s="1"/>
  <c r="K1338" i="2" s="1"/>
  <c r="AT1314" i="2" a="1"/>
  <c r="AT1314" i="2" s="1"/>
  <c r="I1314" i="2" s="1"/>
  <c r="AX1437" i="2" a="1"/>
  <c r="AX1437" i="2" s="1"/>
  <c r="AN1547" i="2"/>
  <c r="AO1547" i="2" s="1" a="1"/>
  <c r="AO1547" i="2" s="1"/>
  <c r="AP1528" i="2" a="1"/>
  <c r="AP1528" i="2" s="1"/>
  <c r="H642" i="2"/>
  <c r="AW561" i="2" a="1"/>
  <c r="AW561" i="2" s="1"/>
  <c r="AC561" i="2"/>
  <c r="AT894" i="2" a="1"/>
  <c r="AT894" i="2" s="1"/>
  <c r="AG742" i="2"/>
  <c r="AH884" i="2" a="1"/>
  <c r="AH884" i="2" s="1"/>
  <c r="AD943" i="2" a="1"/>
  <c r="AD943" i="2" s="1"/>
  <c r="K997" i="2"/>
  <c r="AT1326" i="2" a="1"/>
  <c r="AT1326" i="2" s="1"/>
  <c r="I1326" i="2" s="1"/>
  <c r="AV1338" i="2" a="1"/>
  <c r="AV1338" i="2" s="1"/>
  <c r="AC1314" i="2"/>
  <c r="AX1457" i="2" a="1"/>
  <c r="AX1457" i="2" s="1"/>
  <c r="AP1457" i="2" a="1"/>
  <c r="AP1457" i="2" s="1"/>
  <c r="K642" i="2"/>
  <c r="G561" i="2" a="1"/>
  <c r="G561" i="2" s="1"/>
  <c r="W143" i="2"/>
  <c r="AS561" i="2" a="1"/>
  <c r="AS561" i="2" s="1"/>
  <c r="AP894" i="2" a="1"/>
  <c r="AP894" i="2" s="1"/>
  <c r="AG846" i="2"/>
  <c r="AX893" i="2" a="1"/>
  <c r="AX893" i="2" s="1"/>
  <c r="J893" i="2" s="1"/>
  <c r="AW943" i="2" a="1"/>
  <c r="AW943" i="2" s="1"/>
  <c r="AI997" i="2" a="1"/>
  <c r="AI997" i="2" s="1"/>
  <c r="H997" i="2" s="1"/>
  <c r="AC1326" i="2"/>
  <c r="AI1314" i="2" a="1"/>
  <c r="AI1314" i="2" s="1"/>
  <c r="H1314" i="2" s="1"/>
  <c r="I1338" i="2"/>
  <c r="AS1457" i="2" a="1"/>
  <c r="AS1457" i="2" s="1"/>
  <c r="AG1522" i="2"/>
  <c r="J1547" i="2"/>
  <c r="AC1457" i="2"/>
  <c r="AN477" i="2"/>
  <c r="AO477" i="2" s="1" a="1"/>
  <c r="AO477" i="2" s="1"/>
  <c r="V143" i="2"/>
  <c r="AV143" i="2" s="1" a="1"/>
  <c r="AV143" i="2" s="1"/>
  <c r="AH261" i="2" a="1"/>
  <c r="AH261" i="2" s="1"/>
  <c r="AX894" i="2" a="1"/>
  <c r="AX894" i="2" s="1"/>
  <c r="AH893" i="2" a="1"/>
  <c r="AH893" i="2" s="1"/>
  <c r="AT943" i="2" a="1"/>
  <c r="AT943" i="2" s="1"/>
  <c r="I943" i="2" s="1"/>
  <c r="AH997" i="2" a="1"/>
  <c r="AH997" i="2" s="1"/>
  <c r="AT1049" i="2" a="1"/>
  <c r="AT1049" i="2" s="1"/>
  <c r="AI1507" i="2" a="1"/>
  <c r="AI1507" i="2" s="1"/>
  <c r="H1507" i="2" s="1"/>
  <c r="AI1528" i="2" a="1"/>
  <c r="AI1528" i="2" s="1"/>
  <c r="H1528" i="2" s="1"/>
  <c r="AD1457" i="2" a="1"/>
  <c r="AD1457" i="2" s="1"/>
  <c r="AS261" i="2" a="1"/>
  <c r="AS261" i="2" s="1"/>
  <c r="AG642" i="2"/>
  <c r="AP893" i="2" a="1"/>
  <c r="AP893" i="2" s="1"/>
  <c r="K893" i="2" s="1"/>
  <c r="AE893" i="2" a="1"/>
  <c r="AE893" i="2" s="1"/>
  <c r="AW1049" i="2" a="1"/>
  <c r="AW1049" i="2" s="1"/>
  <c r="AC943" i="2"/>
  <c r="AX997" i="2" a="1"/>
  <c r="AX997" i="2" s="1"/>
  <c r="J997" i="2" s="1"/>
  <c r="AH1049" i="2" a="1"/>
  <c r="AH1049" i="2" s="1"/>
  <c r="W1229" i="2"/>
  <c r="AC1229" i="2" s="1"/>
  <c r="AI1457" i="2" a="1"/>
  <c r="AI1457" i="2" s="1"/>
  <c r="H1457" i="2" s="1"/>
  <c r="AW1507" i="2" a="1"/>
  <c r="AW1507" i="2" s="1"/>
  <c r="AE1528" i="2" a="1"/>
  <c r="AE1528" i="2" s="1"/>
  <c r="AD261" i="2" a="1"/>
  <c r="AD261" i="2" s="1"/>
  <c r="AT893" i="2" a="1"/>
  <c r="AT893" i="2" s="1"/>
  <c r="I893" i="2" s="1"/>
  <c r="AN923" i="2"/>
  <c r="AO923" i="2" s="1" a="1"/>
  <c r="AO923" i="2" s="1"/>
  <c r="K923" i="2" s="1"/>
  <c r="AC997" i="2"/>
  <c r="AE1049" i="2" a="1"/>
  <c r="AE1049" i="2" s="1"/>
  <c r="Z1229" i="2"/>
  <c r="AA1229" i="2" s="1" a="1"/>
  <c r="AA1229" i="2" s="1"/>
  <c r="AT1457" i="2" a="1"/>
  <c r="AT1457" i="2" s="1"/>
  <c r="AS1507" i="2" a="1"/>
  <c r="AS1507" i="2" s="1"/>
  <c r="AS1528" i="2" a="1"/>
  <c r="AS1528" i="2" s="1"/>
  <c r="AR1552" i="2" a="1"/>
  <c r="AR1552" i="2" s="1"/>
  <c r="I76" i="2"/>
  <c r="Z684" i="2"/>
  <c r="AA684" i="2" s="1" a="1"/>
  <c r="AA684" i="2" s="1"/>
  <c r="AT909" i="2" a="1"/>
  <c r="AT909" i="2" s="1"/>
  <c r="Z823" i="2"/>
  <c r="AA823" i="2" s="1" a="1"/>
  <c r="AA823" i="2" s="1"/>
  <c r="Z1114" i="2"/>
  <c r="AA1114" i="2" s="1" a="1"/>
  <c r="AA1114" i="2" s="1"/>
  <c r="AT997" i="2" a="1"/>
  <c r="AT997" i="2" s="1"/>
  <c r="I997" i="2" s="1"/>
  <c r="AC1049" i="2"/>
  <c r="AT1507" i="2" a="1"/>
  <c r="AT1507" i="2" s="1"/>
  <c r="AV1003" i="2" a="1"/>
  <c r="AV1003" i="2" s="1"/>
  <c r="AN1003" i="2"/>
  <c r="AO1003" i="2" s="1" a="1"/>
  <c r="AO1003" i="2" s="1"/>
  <c r="AR1003" i="2" a="1"/>
  <c r="AR1003" i="2" s="1"/>
  <c r="AN879" i="2"/>
  <c r="AO879" i="2" s="1" a="1"/>
  <c r="AO879" i="2" s="1"/>
  <c r="AV879" i="2" a="1"/>
  <c r="AV879" i="2" s="1"/>
  <c r="AR879" i="2" a="1"/>
  <c r="AR879" i="2" s="1"/>
  <c r="AV1469" i="2" a="1"/>
  <c r="AV1469" i="2" s="1"/>
  <c r="J1469" i="2" s="1"/>
  <c r="AN1469" i="2"/>
  <c r="AO1469" i="2" s="1" a="1"/>
  <c r="AO1469" i="2" s="1"/>
  <c r="K1469" i="2" s="1"/>
  <c r="AR1469" i="2" a="1"/>
  <c r="AR1469" i="2" s="1"/>
  <c r="AN840" i="2"/>
  <c r="AO840" i="2" s="1" a="1"/>
  <c r="AO840" i="2" s="1"/>
  <c r="K840" i="2" s="1"/>
  <c r="AV840" i="2" a="1"/>
  <c r="AV840" i="2" s="1"/>
  <c r="AR840" i="2" a="1"/>
  <c r="AR840" i="2" s="1"/>
  <c r="I840" i="2" s="1"/>
  <c r="AH1084" i="2" a="1"/>
  <c r="AH1084" i="2" s="1"/>
  <c r="AT1084" i="2" a="1"/>
  <c r="AT1084" i="2" s="1"/>
  <c r="AS1084" i="2" a="1"/>
  <c r="AS1084" i="2" s="1"/>
  <c r="AC1084" i="2"/>
  <c r="AD1084" i="2" a="1"/>
  <c r="AD1084" i="2" s="1"/>
  <c r="AW1084" i="2" a="1"/>
  <c r="AW1084" i="2" s="1"/>
  <c r="AI1084" i="2" a="1"/>
  <c r="AI1084" i="2" s="1"/>
  <c r="H1084" i="2" s="1"/>
  <c r="AE1084" i="2" a="1"/>
  <c r="AE1084" i="2" s="1"/>
  <c r="AG1084" i="2" s="1"/>
  <c r="AX1084" i="2" a="1"/>
  <c r="AX1084" i="2" s="1"/>
  <c r="AP1084" i="2" a="1"/>
  <c r="AP1084" i="2" s="1"/>
  <c r="AX867" i="2" a="1"/>
  <c r="AX867" i="2" s="1"/>
  <c r="AP867" i="2" a="1"/>
  <c r="AP867" i="2" s="1"/>
  <c r="AH867" i="2" a="1"/>
  <c r="AH867" i="2" s="1"/>
  <c r="AI867" i="2" a="1"/>
  <c r="AI867" i="2" s="1"/>
  <c r="H867" i="2" s="1"/>
  <c r="AS867" i="2" a="1"/>
  <c r="AS867" i="2" s="1"/>
  <c r="AT867" i="2" a="1"/>
  <c r="AT867" i="2" s="1"/>
  <c r="AE867" i="2" a="1"/>
  <c r="AE867" i="2" s="1"/>
  <c r="AG867" i="2" s="1"/>
  <c r="AR757" i="2" a="1"/>
  <c r="AR757" i="2" s="1"/>
  <c r="AV757" i="2" a="1"/>
  <c r="AV757" i="2" s="1"/>
  <c r="AN757" i="2"/>
  <c r="AO757" i="2" s="1" a="1"/>
  <c r="AO757" i="2" s="1"/>
  <c r="AR263" i="2" a="1"/>
  <c r="AR263" i="2" s="1"/>
  <c r="AA263" i="2" a="1"/>
  <c r="AA263" i="2" s="1"/>
  <c r="AC140" i="2"/>
  <c r="AH140" i="2" a="1"/>
  <c r="AH140" i="2" s="1"/>
  <c r="U498" i="2"/>
  <c r="V498" i="2" s="1"/>
  <c r="AG498" i="2"/>
  <c r="H498" i="2"/>
  <c r="AC98" i="2"/>
  <c r="AH98" i="2" s="1" a="1"/>
  <c r="AH98" i="2" s="1"/>
  <c r="W13" i="2"/>
  <c r="AC13" i="2" s="1"/>
  <c r="AE13" i="2" s="1" a="1"/>
  <c r="AE13" i="2" s="1"/>
  <c r="AF13" i="2" s="1"/>
  <c r="X13" i="2"/>
  <c r="V1386" i="2"/>
  <c r="AV1386" i="2" s="1" a="1"/>
  <c r="AV1386" i="2" s="1"/>
  <c r="X1386" i="2"/>
  <c r="Z1386" i="2"/>
  <c r="AA1386" i="2" s="1" a="1"/>
  <c r="AA1386" i="2" s="1"/>
  <c r="AF875" i="2"/>
  <c r="AG875" i="2" s="1"/>
  <c r="V875" i="2"/>
  <c r="X875" i="2"/>
  <c r="AV745" i="2" a="1"/>
  <c r="AV745" i="2" s="1"/>
  <c r="AR745" i="2" a="1"/>
  <c r="AR745" i="2" s="1"/>
  <c r="Z447" i="2"/>
  <c r="AA447" i="2" s="1" a="1"/>
  <c r="AA447" i="2" s="1"/>
  <c r="W447" i="2"/>
  <c r="V128" i="2"/>
  <c r="Z128" i="2"/>
  <c r="W128" i="2"/>
  <c r="AC128" i="2" s="1"/>
  <c r="AD128" i="2" s="1" a="1"/>
  <c r="AD128" i="2" s="1"/>
  <c r="AF1108" i="2"/>
  <c r="W1108" i="2"/>
  <c r="AD1108" i="2" s="1" a="1"/>
  <c r="AD1108" i="2" s="1"/>
  <c r="X1108" i="2"/>
  <c r="AN1472" i="2"/>
  <c r="AO1472" i="2" s="1" a="1"/>
  <c r="AO1472" i="2" s="1"/>
  <c r="AR1187" i="2" a="1"/>
  <c r="AR1187" i="2" s="1"/>
  <c r="AV1187" i="2" a="1"/>
  <c r="AV1187" i="2" s="1"/>
  <c r="AN1187" i="2"/>
  <c r="AO1187" i="2" s="1" a="1"/>
  <c r="AO1187" i="2" s="1"/>
  <c r="AW1588" i="2" a="1"/>
  <c r="AW1588" i="2" s="1"/>
  <c r="AD1588" i="2" a="1"/>
  <c r="AD1588" i="2" s="1"/>
  <c r="AE1588" i="2" a="1"/>
  <c r="AE1588" i="2" s="1"/>
  <c r="AG1588" i="2" s="1"/>
  <c r="AP1588" i="2" a="1"/>
  <c r="AP1588" i="2" s="1"/>
  <c r="K1588" i="2" s="1"/>
  <c r="AX1588" i="2" a="1"/>
  <c r="AX1588" i="2" s="1"/>
  <c r="J1588" i="2" s="1"/>
  <c r="AH1588" i="2" a="1"/>
  <c r="AH1588" i="2" s="1"/>
  <c r="AI1588" i="2" a="1"/>
  <c r="AI1588" i="2" s="1"/>
  <c r="H1588" i="2" s="1"/>
  <c r="AC1576" i="2"/>
  <c r="AT1576" i="2" a="1"/>
  <c r="AT1576" i="2" s="1"/>
  <c r="I1576" i="2" s="1"/>
  <c r="AD1576" i="2" a="1"/>
  <c r="AD1576" i="2" s="1"/>
  <c r="AE1576" i="2" a="1"/>
  <c r="AE1576" i="2" s="1"/>
  <c r="AG1576" i="2" s="1"/>
  <c r="AW1576" i="2" a="1"/>
  <c r="AW1576" i="2" s="1"/>
  <c r="AP1576" i="2" a="1"/>
  <c r="AP1576" i="2" s="1"/>
  <c r="K1576" i="2" s="1"/>
  <c r="AX1576" i="2" a="1"/>
  <c r="AX1576" i="2" s="1"/>
  <c r="J1576" i="2" s="1"/>
  <c r="AW873" i="2" a="1"/>
  <c r="AW873" i="2" s="1"/>
  <c r="AD873" i="2" a="1"/>
  <c r="AD873" i="2" s="1"/>
  <c r="AT873" i="2" a="1"/>
  <c r="AT873" i="2" s="1"/>
  <c r="AN1221" i="2"/>
  <c r="AO1221" i="2" s="1" a="1"/>
  <c r="AO1221" i="2" s="1"/>
  <c r="AR1221" i="2" a="1"/>
  <c r="AR1221" i="2" s="1"/>
  <c r="AV1221" i="2" a="1"/>
  <c r="AV1221" i="2" s="1"/>
  <c r="AX942" i="2" a="1"/>
  <c r="AX942" i="2" s="1"/>
  <c r="AE942" i="2" a="1"/>
  <c r="AE942" i="2" s="1"/>
  <c r="AG942" i="2" s="1"/>
  <c r="AP942" i="2" a="1"/>
  <c r="AP942" i="2" s="1"/>
  <c r="AS942" i="2" a="1"/>
  <c r="AS942" i="2" s="1"/>
  <c r="AD942" i="2" a="1"/>
  <c r="AD942" i="2" s="1"/>
  <c r="AD728" i="2" a="1"/>
  <c r="AD728" i="2" s="1"/>
  <c r="AW728" i="2" a="1"/>
  <c r="AW728" i="2" s="1"/>
  <c r="AE728" i="2" a="1"/>
  <c r="AE728" i="2" s="1"/>
  <c r="AH728" i="2" a="1"/>
  <c r="AH728" i="2" s="1"/>
  <c r="W501" i="2"/>
  <c r="AC501" i="2" s="1"/>
  <c r="V501" i="2"/>
  <c r="AN501" i="2" s="1"/>
  <c r="AO501" i="2" s="1" a="1"/>
  <c r="AO501" i="2" s="1"/>
  <c r="V314" i="2"/>
  <c r="W314" i="2"/>
  <c r="AV1249" i="2" a="1"/>
  <c r="AV1249" i="2" s="1"/>
  <c r="AR1249" i="2" a="1"/>
  <c r="AR1249" i="2" s="1"/>
  <c r="AW912" i="2" a="1"/>
  <c r="AW912" i="2" s="1"/>
  <c r="AD912" i="2" a="1"/>
  <c r="AD912" i="2" s="1"/>
  <c r="AT912" i="2" a="1"/>
  <c r="AT912" i="2" s="1"/>
  <c r="AP749" i="2" a="1"/>
  <c r="AP749" i="2" s="1"/>
  <c r="AX749" i="2" a="1"/>
  <c r="AX749" i="2" s="1"/>
  <c r="AI749" i="2" a="1"/>
  <c r="AI749" i="2" s="1"/>
  <c r="H749" i="2" s="1"/>
  <c r="AS749" i="2" a="1"/>
  <c r="AS749" i="2" s="1"/>
  <c r="AC749" i="2"/>
  <c r="AD749" i="2" a="1"/>
  <c r="AD749" i="2" s="1"/>
  <c r="AW749" i="2" a="1"/>
  <c r="AW749" i="2" s="1"/>
  <c r="AE749" i="2" a="1"/>
  <c r="AE749" i="2" s="1"/>
  <c r="AG749" i="2" s="1"/>
  <c r="AR1564" i="2" a="1"/>
  <c r="AR1564" i="2" s="1"/>
  <c r="I1564" i="2" s="1"/>
  <c r="AN1564" i="2"/>
  <c r="AO1564" i="2" s="1" a="1"/>
  <c r="AO1564" i="2" s="1"/>
  <c r="AF1181" i="2"/>
  <c r="V1181" i="2"/>
  <c r="AN1181" i="2" s="1"/>
  <c r="AO1181" i="2" s="1" a="1"/>
  <c r="AO1181" i="2" s="1"/>
  <c r="W1181" i="2"/>
  <c r="X1181" i="2"/>
  <c r="Z172" i="2"/>
  <c r="AA172" i="2" s="1" a="1"/>
  <c r="AA172" i="2" s="1"/>
  <c r="W172" i="2"/>
  <c r="AC172" i="2" s="1"/>
  <c r="AE172" i="2" s="1" a="1"/>
  <c r="AE172" i="2" s="1"/>
  <c r="AF172" i="2" s="1"/>
  <c r="AX1362" i="2" a="1"/>
  <c r="AX1362" i="2" s="1"/>
  <c r="J1362" i="2" s="1"/>
  <c r="AH1362" i="2" a="1"/>
  <c r="AH1362" i="2" s="1"/>
  <c r="AS1362" i="2" a="1"/>
  <c r="AS1362" i="2" s="1"/>
  <c r="AD1362" i="2" a="1"/>
  <c r="AD1362" i="2" s="1"/>
  <c r="AE1362" i="2" a="1"/>
  <c r="AE1362" i="2" s="1"/>
  <c r="AG1362" i="2" s="1"/>
  <c r="AW1362" i="2" a="1"/>
  <c r="AW1362" i="2" s="1"/>
  <c r="G1362" i="2" a="1"/>
  <c r="G1362" i="2" s="1"/>
  <c r="AR1127" i="2" a="1"/>
  <c r="AR1127" i="2" s="1"/>
  <c r="AV1127" i="2" a="1"/>
  <c r="AV1127" i="2" s="1"/>
  <c r="AN867" i="2"/>
  <c r="AO867" i="2" s="1" a="1"/>
  <c r="AO867" i="2" s="1"/>
  <c r="AR867" i="2" a="1"/>
  <c r="AR867" i="2" s="1"/>
  <c r="AV867" i="2" a="1"/>
  <c r="AV867" i="2" s="1"/>
  <c r="X583" i="2"/>
  <c r="Z583" i="2"/>
  <c r="AA583" i="2" s="1" a="1"/>
  <c r="AA583" i="2" s="1"/>
  <c r="V583" i="2"/>
  <c r="W583" i="2"/>
  <c r="AN1563" i="2"/>
  <c r="AO1563" i="2" s="1" a="1"/>
  <c r="AO1563" i="2" s="1"/>
  <c r="AR1563" i="2" a="1"/>
  <c r="AR1563" i="2" s="1"/>
  <c r="AP1460" i="2" a="1"/>
  <c r="AP1460" i="2" s="1"/>
  <c r="AD1460" i="2" a="1"/>
  <c r="AD1460" i="2" s="1"/>
  <c r="AI1460" i="2" a="1"/>
  <c r="AI1460" i="2" s="1"/>
  <c r="H1460" i="2" s="1"/>
  <c r="AS1460" i="2" a="1"/>
  <c r="AS1460" i="2" s="1"/>
  <c r="AR1299" i="2" a="1"/>
  <c r="AR1299" i="2" s="1"/>
  <c r="AN1299" i="2"/>
  <c r="AO1299" i="2" s="1" a="1"/>
  <c r="AO1299" i="2" s="1"/>
  <c r="AP939" i="2" a="1"/>
  <c r="AP939" i="2" s="1"/>
  <c r="AE939" i="2" a="1"/>
  <c r="AE939" i="2" s="1"/>
  <c r="AG939" i="2" s="1"/>
  <c r="AE876" i="2" a="1"/>
  <c r="AE876" i="2" s="1"/>
  <c r="AW876" i="2" a="1"/>
  <c r="AW876" i="2" s="1"/>
  <c r="AD876" i="2" a="1"/>
  <c r="AD876" i="2" s="1"/>
  <c r="AC876" i="2"/>
  <c r="AI876" i="2" a="1"/>
  <c r="AI876" i="2" s="1"/>
  <c r="H876" i="2" s="1"/>
  <c r="AH876" i="2" a="1"/>
  <c r="AH876" i="2" s="1"/>
  <c r="AT876" i="2" a="1"/>
  <c r="AT876" i="2" s="1"/>
  <c r="AS876" i="2" a="1"/>
  <c r="AS876" i="2" s="1"/>
  <c r="AX876" i="2" a="1"/>
  <c r="AX876" i="2" s="1"/>
  <c r="AP876" i="2" a="1"/>
  <c r="AP876" i="2" s="1"/>
  <c r="AT724" i="2" a="1"/>
  <c r="AT724" i="2" s="1"/>
  <c r="I724" i="2" s="1"/>
  <c r="AI724" i="2" a="1"/>
  <c r="AI724" i="2" s="1"/>
  <c r="H724" i="2" s="1"/>
  <c r="AS724" i="2" a="1"/>
  <c r="AS724" i="2" s="1"/>
  <c r="AC724" i="2"/>
  <c r="AD724" i="2" a="1"/>
  <c r="AD724" i="2" s="1"/>
  <c r="AX724" i="2" a="1"/>
  <c r="AX724" i="2" s="1"/>
  <c r="J724" i="2" s="1"/>
  <c r="AP724" i="2" a="1"/>
  <c r="AP724" i="2" s="1"/>
  <c r="K724" i="2" s="1"/>
  <c r="AR1224" i="2" a="1"/>
  <c r="AR1224" i="2" s="1"/>
  <c r="AV1224" i="2" a="1"/>
  <c r="AV1224" i="2" s="1"/>
  <c r="AC927" i="2"/>
  <c r="AP927" i="2" a="1"/>
  <c r="AP927" i="2" s="1"/>
  <c r="AH927" i="2" a="1"/>
  <c r="AH927" i="2" s="1"/>
  <c r="AT927" i="2" a="1"/>
  <c r="AT927" i="2" s="1"/>
  <c r="AD927" i="2" a="1"/>
  <c r="AD927" i="2" s="1"/>
  <c r="AE927" i="2" a="1"/>
  <c r="AE927" i="2" s="1"/>
  <c r="AG927" i="2" s="1"/>
  <c r="AI927" i="2" a="1"/>
  <c r="AI927" i="2" s="1"/>
  <c r="H927" i="2" s="1"/>
  <c r="AS927" i="2" a="1"/>
  <c r="AS927" i="2" s="1"/>
  <c r="AP866" i="2" a="1"/>
  <c r="AP866" i="2" s="1"/>
  <c r="K866" i="2" s="1"/>
  <c r="AX866" i="2" a="1"/>
  <c r="AX866" i="2" s="1"/>
  <c r="J866" i="2" s="1"/>
  <c r="AI866" i="2" a="1"/>
  <c r="AI866" i="2" s="1"/>
  <c r="H866" i="2" s="1"/>
  <c r="AD866" i="2" a="1"/>
  <c r="AD866" i="2" s="1"/>
  <c r="AC866" i="2"/>
  <c r="AP827" i="2" a="1"/>
  <c r="AP827" i="2" s="1"/>
  <c r="AX827" i="2" a="1"/>
  <c r="AX827" i="2" s="1"/>
  <c r="AH827" i="2" a="1"/>
  <c r="AH827" i="2" s="1"/>
  <c r="AT827" i="2" a="1"/>
  <c r="AT827" i="2" s="1"/>
  <c r="AW827" i="2" a="1"/>
  <c r="AW827" i="2" s="1"/>
  <c r="AS827" i="2" a="1"/>
  <c r="AS827" i="2" s="1"/>
  <c r="X655" i="2"/>
  <c r="Z655" i="2"/>
  <c r="AA655" i="2" s="1" a="1"/>
  <c r="AA655" i="2" s="1"/>
  <c r="W655" i="2"/>
  <c r="AI655" i="2" s="1" a="1"/>
  <c r="AI655" i="2" s="1"/>
  <c r="V438" i="2"/>
  <c r="W438" i="2"/>
  <c r="AC438" i="2" s="1"/>
  <c r="AE438" i="2" s="1" a="1"/>
  <c r="AE438" i="2" s="1"/>
  <c r="AF438" i="2" s="1"/>
  <c r="Z438" i="2"/>
  <c r="X438" i="2"/>
  <c r="U108" i="2"/>
  <c r="AF108" i="2" s="1"/>
  <c r="K108" i="2"/>
  <c r="AD951" i="2" a="1"/>
  <c r="AD951" i="2" s="1"/>
  <c r="AT951" i="2" a="1"/>
  <c r="AT951" i="2" s="1"/>
  <c r="AC951" i="2"/>
  <c r="AW951" i="2" a="1"/>
  <c r="AW951" i="2" s="1"/>
  <c r="AE951" i="2" a="1"/>
  <c r="AE951" i="2" s="1"/>
  <c r="AG951" i="2" s="1"/>
  <c r="AX951" i="2" a="1"/>
  <c r="AX951" i="2" s="1"/>
  <c r="AP951" i="2" a="1"/>
  <c r="AP951" i="2" s="1"/>
  <c r="AH951" i="2" a="1"/>
  <c r="AH951" i="2" s="1"/>
  <c r="AI951" i="2" a="1"/>
  <c r="AI951" i="2" s="1"/>
  <c r="H951" i="2" s="1"/>
  <c r="AW1287" i="2" a="1"/>
  <c r="AW1287" i="2" s="1"/>
  <c r="AH1287" i="2" a="1"/>
  <c r="AH1287" i="2" s="1"/>
  <c r="AD1287" i="2" a="1"/>
  <c r="AD1287" i="2" s="1"/>
  <c r="AP1287" i="2" a="1"/>
  <c r="AP1287" i="2" s="1"/>
  <c r="K1287" i="2" s="1"/>
  <c r="AT1287" i="2" a="1"/>
  <c r="AT1287" i="2" s="1"/>
  <c r="AE1287" i="2" a="1"/>
  <c r="AE1287" i="2" s="1"/>
  <c r="AG1287" i="2" s="1"/>
  <c r="AI1287" i="2" a="1"/>
  <c r="AI1287" i="2" s="1"/>
  <c r="H1287" i="2" s="1"/>
  <c r="AC1287" i="2"/>
  <c r="AS1287" i="2" a="1"/>
  <c r="AS1287" i="2" s="1"/>
  <c r="X12" i="2"/>
  <c r="X128" i="2"/>
  <c r="Z385" i="2"/>
  <c r="AA385" i="2" s="1" a="1"/>
  <c r="AA385" i="2" s="1"/>
  <c r="AE724" i="2" a="1"/>
  <c r="AE724" i="2" s="1"/>
  <c r="AG724" i="2" s="1"/>
  <c r="AX912" i="2" a="1"/>
  <c r="AX912" i="2" s="1"/>
  <c r="Z875" i="2"/>
  <c r="AA875" i="2" s="1" a="1"/>
  <c r="AA875" i="2" s="1"/>
  <c r="AD939" i="2" a="1"/>
  <c r="AD939" i="2" s="1"/>
  <c r="AT1362" i="2" a="1"/>
  <c r="AT1362" i="2" s="1"/>
  <c r="I1362" i="2" s="1"/>
  <c r="AT465" i="2" a="1"/>
  <c r="AT465" i="2" s="1"/>
  <c r="AE465" i="2" a="1"/>
  <c r="AE465" i="2" s="1"/>
  <c r="AP465" i="2" a="1"/>
  <c r="AP465" i="2" s="1"/>
  <c r="X609" i="2"/>
  <c r="AX1558" i="2" a="1"/>
  <c r="AX1558" i="2" s="1"/>
  <c r="AH1558" i="2" a="1"/>
  <c r="AH1558" i="2" s="1"/>
  <c r="AI1558" i="2" a="1"/>
  <c r="AI1558" i="2" s="1"/>
  <c r="H1558" i="2" s="1"/>
  <c r="AS1558" i="2" a="1"/>
  <c r="AS1558" i="2" s="1"/>
  <c r="AC1558" i="2"/>
  <c r="AT1558" i="2" a="1"/>
  <c r="AT1558" i="2" s="1"/>
  <c r="I1558" i="2" s="1"/>
  <c r="AD1558" i="2" a="1"/>
  <c r="AD1558" i="2" s="1"/>
  <c r="W534" i="2"/>
  <c r="X534" i="2"/>
  <c r="AD1555" i="2" a="1"/>
  <c r="AD1555" i="2" s="1"/>
  <c r="AE1555" i="2" a="1"/>
  <c r="AE1555" i="2" s="1"/>
  <c r="AG1555" i="2" s="1"/>
  <c r="AW1555" i="2" a="1"/>
  <c r="AW1555" i="2" s="1"/>
  <c r="AP1555" i="2" a="1"/>
  <c r="AP1555" i="2" s="1"/>
  <c r="AR1368" i="2" a="1"/>
  <c r="AR1368" i="2" s="1"/>
  <c r="AV1368" i="2" a="1"/>
  <c r="AV1368" i="2" s="1"/>
  <c r="AN1368" i="2"/>
  <c r="AO1368" i="2" s="1" a="1"/>
  <c r="AO1368" i="2" s="1"/>
  <c r="AF1250" i="2"/>
  <c r="W1250" i="2"/>
  <c r="AI1250" i="2" s="1" a="1"/>
  <c r="AI1250" i="2" s="1"/>
  <c r="H1250" i="2" s="1"/>
  <c r="X1250" i="2"/>
  <c r="W552" i="2"/>
  <c r="X552" i="2"/>
  <c r="Z552" i="2"/>
  <c r="AA552" i="2" s="1" a="1"/>
  <c r="AA552" i="2" s="1"/>
  <c r="AW1075" i="2" a="1"/>
  <c r="AW1075" i="2" s="1"/>
  <c r="AC1075" i="2"/>
  <c r="AX1075" i="2" a="1"/>
  <c r="AX1075" i="2" s="1"/>
  <c r="AH1075" i="2" a="1"/>
  <c r="AH1075" i="2" s="1"/>
  <c r="AE1075" i="2" a="1"/>
  <c r="AE1075" i="2" s="1"/>
  <c r="AG1075" i="2" s="1"/>
  <c r="G1075" i="2" a="1"/>
  <c r="G1075" i="2" s="1"/>
  <c r="AC1495" i="2"/>
  <c r="AR1097" i="2" a="1"/>
  <c r="AR1097" i="2" s="1"/>
  <c r="AV1097" i="2" a="1"/>
  <c r="AV1097" i="2" s="1"/>
  <c r="AN1097" i="2"/>
  <c r="AO1097" i="2" s="1" a="1"/>
  <c r="AO1097" i="2" s="1"/>
  <c r="AW879" i="2" a="1"/>
  <c r="AW879" i="2" s="1"/>
  <c r="AC879" i="2"/>
  <c r="AH879" i="2" a="1"/>
  <c r="AH879" i="2" s="1"/>
  <c r="AT879" i="2" a="1"/>
  <c r="AT879" i="2" s="1"/>
  <c r="AX879" i="2" a="1"/>
  <c r="AX879" i="2" s="1"/>
  <c r="AP879" i="2" a="1"/>
  <c r="AP879" i="2" s="1"/>
  <c r="AX1311" i="2" a="1"/>
  <c r="AX1311" i="2" s="1"/>
  <c r="AS1311" i="2" a="1"/>
  <c r="AS1311" i="2" s="1"/>
  <c r="AC1311" i="2"/>
  <c r="AT1311" i="2" a="1"/>
  <c r="AT1311" i="2" s="1"/>
  <c r="I1311" i="2" s="1"/>
  <c r="AD1311" i="2" a="1"/>
  <c r="AD1311" i="2" s="1"/>
  <c r="AE1311" i="2" a="1"/>
  <c r="AE1311" i="2" s="1"/>
  <c r="AG1311" i="2" s="1"/>
  <c r="AW1311" i="2" a="1"/>
  <c r="AW1311" i="2" s="1"/>
  <c r="AH1311" i="2" a="1"/>
  <c r="AH1311" i="2" s="1"/>
  <c r="Z1170" i="2"/>
  <c r="AA1170" i="2" s="1" a="1"/>
  <c r="AA1170" i="2" s="1"/>
  <c r="W1170" i="2"/>
  <c r="AP1170" i="2" s="1" a="1"/>
  <c r="AP1170" i="2" s="1"/>
  <c r="AF911" i="2"/>
  <c r="X911" i="2"/>
  <c r="Z911" i="2"/>
  <c r="AA911" i="2" s="1" a="1"/>
  <c r="AA911" i="2" s="1"/>
  <c r="W590" i="2"/>
  <c r="Z590" i="2"/>
  <c r="AV590" i="2" s="1" a="1"/>
  <c r="AV590" i="2" s="1"/>
  <c r="V358" i="2"/>
  <c r="W358" i="2"/>
  <c r="X358" i="2"/>
  <c r="AR1374" i="2" a="1"/>
  <c r="AR1374" i="2" s="1"/>
  <c r="I1374" i="2" s="1"/>
  <c r="AV1374" i="2" a="1"/>
  <c r="AV1374" i="2" s="1"/>
  <c r="J1374" i="2" s="1"/>
  <c r="AN1374" i="2"/>
  <c r="AO1374" i="2" s="1" a="1"/>
  <c r="AO1374" i="2" s="1"/>
  <c r="K1374" i="2" s="1"/>
  <c r="Z1505" i="2"/>
  <c r="AA1505" i="2" s="1" a="1"/>
  <c r="AA1505" i="2" s="1"/>
  <c r="G1505" i="2" a="1"/>
  <c r="G1505" i="2" s="1"/>
  <c r="AN736" i="2"/>
  <c r="AO736" i="2" s="1" a="1"/>
  <c r="AO736" i="2" s="1"/>
  <c r="AV736" i="2" a="1"/>
  <c r="AV736" i="2" s="1"/>
  <c r="AR1012" i="2" a="1"/>
  <c r="AR1012" i="2" s="1"/>
  <c r="I1012" i="2" s="1"/>
  <c r="AN1012" i="2"/>
  <c r="AO1012" i="2" s="1" a="1"/>
  <c r="AO1012" i="2" s="1"/>
  <c r="K1012" i="2" s="1"/>
  <c r="AV876" i="2" a="1"/>
  <c r="AV876" i="2" s="1"/>
  <c r="AN876" i="2"/>
  <c r="AO876" i="2" s="1" a="1"/>
  <c r="AO876" i="2" s="1"/>
  <c r="AR876" i="2" a="1"/>
  <c r="AR876" i="2" s="1"/>
  <c r="AP797" i="2" a="1"/>
  <c r="AP797" i="2" s="1"/>
  <c r="AX797" i="2" a="1"/>
  <c r="AX797" i="2" s="1"/>
  <c r="AT797" i="2" a="1"/>
  <c r="AT797" i="2" s="1"/>
  <c r="AI797" i="2" a="1"/>
  <c r="AI797" i="2" s="1"/>
  <c r="H797" i="2" s="1"/>
  <c r="AS797" i="2" a="1"/>
  <c r="AS797" i="2" s="1"/>
  <c r="AD797" i="2" a="1"/>
  <c r="AD797" i="2" s="1"/>
  <c r="W10" i="2"/>
  <c r="AC10" i="2" s="1"/>
  <c r="AD10" i="2" s="1" a="1"/>
  <c r="AD10" i="2" s="1"/>
  <c r="Z10" i="2"/>
  <c r="AA10" i="2" s="1" a="1"/>
  <c r="AA10" i="2" s="1"/>
  <c r="V645" i="2"/>
  <c r="Z645" i="2"/>
  <c r="AF272" i="2"/>
  <c r="V272" i="2"/>
  <c r="W272" i="2"/>
  <c r="AI272" i="2" s="1" a="1"/>
  <c r="AI272" i="2" s="1"/>
  <c r="X272" i="2"/>
  <c r="Z272" i="2"/>
  <c r="AA272" i="2" s="1" a="1"/>
  <c r="AA272" i="2" s="1"/>
  <c r="AN1585" i="2"/>
  <c r="AO1585" i="2" s="1" a="1"/>
  <c r="AO1585" i="2" s="1"/>
  <c r="AV951" i="2" a="1"/>
  <c r="AV951" i="2" s="1"/>
  <c r="AN951" i="2"/>
  <c r="AO951" i="2" s="1" a="1"/>
  <c r="AO951" i="2" s="1"/>
  <c r="AR951" i="2" a="1"/>
  <c r="AR951" i="2" s="1"/>
  <c r="AR1579" i="2" a="1"/>
  <c r="AR1579" i="2" s="1"/>
  <c r="AV1579" i="2" a="1"/>
  <c r="AV1579" i="2" s="1"/>
  <c r="J1579" i="2" s="1"/>
  <c r="AN1579" i="2"/>
  <c r="AO1579" i="2" s="1" a="1"/>
  <c r="AO1579" i="2" s="1"/>
  <c r="AR1567" i="2" a="1"/>
  <c r="AR1567" i="2" s="1"/>
  <c r="AN1567" i="2"/>
  <c r="AO1567" i="2" s="1" a="1"/>
  <c r="AO1567" i="2" s="1"/>
  <c r="K1567" i="2" s="1"/>
  <c r="AV1567" i="2" a="1"/>
  <c r="AV1567" i="2" s="1"/>
  <c r="J1567" i="2" s="1"/>
  <c r="X290" i="2"/>
  <c r="AW724" i="2" a="1"/>
  <c r="AW724" i="2" s="1"/>
  <c r="Z726" i="2"/>
  <c r="AA726" i="2" s="1" a="1"/>
  <c r="AA726" i="2" s="1"/>
  <c r="J1311" i="2"/>
  <c r="AV1563" i="2" a="1"/>
  <c r="AV1563" i="2" s="1"/>
  <c r="AV920" i="2" a="1"/>
  <c r="AV920" i="2" s="1"/>
  <c r="AP1362" i="2" a="1"/>
  <c r="AP1362" i="2" s="1"/>
  <c r="AN1305" i="2"/>
  <c r="AO1305" i="2" s="1" a="1"/>
  <c r="AO1305" i="2" s="1"/>
  <c r="AV1305" i="2" a="1"/>
  <c r="AV1305" i="2" s="1"/>
  <c r="AR1305" i="2" a="1"/>
  <c r="AR1305" i="2" s="1"/>
  <c r="AW1502" i="2" a="1"/>
  <c r="AW1502" i="2" s="1"/>
  <c r="AH1502" i="2" a="1"/>
  <c r="AH1502" i="2" s="1"/>
  <c r="AI1502" i="2" a="1"/>
  <c r="AI1502" i="2" s="1"/>
  <c r="H1502" i="2" s="1"/>
  <c r="AS1502" i="2" a="1"/>
  <c r="AS1502" i="2" s="1"/>
  <c r="AP1502" i="2" a="1"/>
  <c r="AP1502" i="2" s="1"/>
  <c r="AC1502" i="2"/>
  <c r="AT1502" i="2" a="1"/>
  <c r="AT1502" i="2" s="1"/>
  <c r="AD1502" i="2" a="1"/>
  <c r="AD1502" i="2" s="1"/>
  <c r="AE1502" i="2" a="1"/>
  <c r="AE1502" i="2" s="1"/>
  <c r="AG1502" i="2" s="1"/>
  <c r="AV654" i="2" a="1"/>
  <c r="AV654" i="2" s="1"/>
  <c r="AR978" i="2" a="1"/>
  <c r="AR978" i="2" s="1"/>
  <c r="AN978" i="2"/>
  <c r="AO978" i="2" s="1" a="1"/>
  <c r="AO978" i="2" s="1"/>
  <c r="AV978" i="2" a="1"/>
  <c r="AV978" i="2" s="1"/>
  <c r="AF917" i="2"/>
  <c r="W917" i="2"/>
  <c r="AE917" i="2" s="1" a="1"/>
  <c r="AE917" i="2" s="1"/>
  <c r="AG917" i="2" s="1"/>
  <c r="X917" i="2"/>
  <c r="H319" i="2"/>
  <c r="AN1186" i="2"/>
  <c r="AO1186" i="2" s="1" a="1"/>
  <c r="AO1186" i="2" s="1"/>
  <c r="AV1186" i="2" a="1"/>
  <c r="AV1186" i="2" s="1"/>
  <c r="AR1186" i="2" a="1"/>
  <c r="AR1186" i="2" s="1"/>
  <c r="X278" i="2"/>
  <c r="Z278" i="2"/>
  <c r="AA278" i="2" s="1" a="1"/>
  <c r="AA278" i="2" s="1"/>
  <c r="AN1252" i="2"/>
  <c r="AO1252" i="2" s="1" a="1"/>
  <c r="AO1252" i="2" s="1"/>
  <c r="AR1252" i="2" a="1"/>
  <c r="AR1252" i="2" s="1"/>
  <c r="AV1252" i="2" a="1"/>
  <c r="AV1252" i="2" s="1"/>
  <c r="AX976" i="2" a="1"/>
  <c r="AX976" i="2" s="1"/>
  <c r="AW976" i="2" a="1"/>
  <c r="AW976" i="2" s="1"/>
  <c r="AP976" i="2" a="1"/>
  <c r="AP976" i="2" s="1"/>
  <c r="AC976" i="2"/>
  <c r="AI976" i="2" a="1"/>
  <c r="AI976" i="2" s="1"/>
  <c r="H976" i="2" s="1"/>
  <c r="AE976" i="2" a="1"/>
  <c r="AE976" i="2" s="1"/>
  <c r="AG976" i="2" s="1"/>
  <c r="AV844" i="2" a="1"/>
  <c r="AV844" i="2" s="1"/>
  <c r="AN844" i="2"/>
  <c r="AO844" i="2" s="1" a="1"/>
  <c r="AO844" i="2" s="1"/>
  <c r="AN815" i="2"/>
  <c r="AO815" i="2" s="1" a="1"/>
  <c r="AO815" i="2" s="1"/>
  <c r="AR815" i="2" a="1"/>
  <c r="AR815" i="2" s="1"/>
  <c r="AV815" i="2" a="1"/>
  <c r="AV815" i="2" s="1"/>
  <c r="AF730" i="2"/>
  <c r="W730" i="2"/>
  <c r="AI730" i="2" s="1" a="1"/>
  <c r="AI730" i="2" s="1"/>
  <c r="H730" i="2" s="1"/>
  <c r="X730" i="2"/>
  <c r="V730" i="2"/>
  <c r="V146" i="2"/>
  <c r="AN146" i="2" s="1"/>
  <c r="AO146" i="2" s="1" a="1"/>
  <c r="AO146" i="2" s="1"/>
  <c r="X146" i="2"/>
  <c r="AD1446" i="2" a="1"/>
  <c r="AD1446" i="2" s="1"/>
  <c r="AW1446" i="2" a="1"/>
  <c r="AW1446" i="2" s="1"/>
  <c r="AE1446" i="2" a="1"/>
  <c r="AE1446" i="2" s="1"/>
  <c r="AG1446" i="2" s="1"/>
  <c r="AT1446" i="2" a="1"/>
  <c r="AT1446" i="2" s="1"/>
  <c r="I1446" i="2" s="1"/>
  <c r="AC1446" i="2"/>
  <c r="AP1446" i="2" a="1"/>
  <c r="AP1446" i="2" s="1"/>
  <c r="K1446" i="2" s="1"/>
  <c r="AI1446" i="2" a="1"/>
  <c r="AI1446" i="2" s="1"/>
  <c r="H1446" i="2" s="1"/>
  <c r="AX1446" i="2" a="1"/>
  <c r="AX1446" i="2" s="1"/>
  <c r="J1446" i="2" s="1"/>
  <c r="AR1251" i="2" a="1"/>
  <c r="AR1251" i="2" s="1"/>
  <c r="AV1251" i="2" a="1"/>
  <c r="AV1251" i="2" s="1"/>
  <c r="AN1251" i="2"/>
  <c r="AO1251" i="2" s="1" a="1"/>
  <c r="AO1251" i="2" s="1"/>
  <c r="AV814" i="2" a="1"/>
  <c r="AV814" i="2" s="1"/>
  <c r="AN814" i="2"/>
  <c r="AO814" i="2" s="1" a="1"/>
  <c r="AO814" i="2" s="1"/>
  <c r="AR814" i="2" a="1"/>
  <c r="AR814" i="2" s="1"/>
  <c r="Z612" i="2"/>
  <c r="W612" i="2"/>
  <c r="X612" i="2"/>
  <c r="AH1455" i="2" a="1"/>
  <c r="AH1455" i="2" s="1"/>
  <c r="AC1455" i="2"/>
  <c r="AE1455" i="2" a="1"/>
  <c r="AE1455" i="2" s="1"/>
  <c r="AG1455" i="2" s="1"/>
  <c r="AW1455" i="2" a="1"/>
  <c r="AW1455" i="2" s="1"/>
  <c r="AI1455" i="2" a="1"/>
  <c r="AI1455" i="2" s="1"/>
  <c r="H1455" i="2" s="1"/>
  <c r="AD1455" i="2" a="1"/>
  <c r="AD1455" i="2" s="1"/>
  <c r="AS1455" i="2" a="1"/>
  <c r="AS1455" i="2" s="1"/>
  <c r="W1206" i="2"/>
  <c r="AD1206" i="2" s="1" a="1"/>
  <c r="AD1206" i="2" s="1"/>
  <c r="V1206" i="2"/>
  <c r="AV1066" i="2" a="1"/>
  <c r="AV1066" i="2" s="1"/>
  <c r="AR1066" i="2" a="1"/>
  <c r="AR1066" i="2" s="1"/>
  <c r="AN1066" i="2"/>
  <c r="AO1066" i="2" s="1" a="1"/>
  <c r="AO1066" i="2" s="1"/>
  <c r="AD1015" i="2" a="1"/>
  <c r="AD1015" i="2" s="1"/>
  <c r="AI1015" i="2" a="1"/>
  <c r="AI1015" i="2" s="1"/>
  <c r="H1015" i="2" s="1"/>
  <c r="AN718" i="2"/>
  <c r="AO718" i="2" s="1" a="1"/>
  <c r="AO718" i="2" s="1"/>
  <c r="AR718" i="2" a="1"/>
  <c r="AR718" i="2" s="1"/>
  <c r="AV718" i="2" a="1"/>
  <c r="AV718" i="2" s="1"/>
  <c r="AV1075" i="2" a="1"/>
  <c r="AV1075" i="2" s="1"/>
  <c r="AN1075" i="2"/>
  <c r="AO1075" i="2" s="1" a="1"/>
  <c r="AO1075" i="2" s="1"/>
  <c r="AR1075" i="2" a="1"/>
  <c r="AR1075" i="2" s="1"/>
  <c r="AC229" i="2"/>
  <c r="AH229" i="2" s="1" a="1"/>
  <c r="AH229" i="2" s="1"/>
  <c r="AH724" i="2" a="1"/>
  <c r="AH724" i="2" s="1"/>
  <c r="AH939" i="2" a="1"/>
  <c r="AH939" i="2" s="1"/>
  <c r="X726" i="2"/>
  <c r="AN1249" i="2"/>
  <c r="AO1249" i="2" s="1" a="1"/>
  <c r="AO1249" i="2" s="1"/>
  <c r="AG1320" i="2"/>
  <c r="AN1224" i="2"/>
  <c r="AO1224" i="2" s="1" a="1"/>
  <c r="AO1224" i="2" s="1"/>
  <c r="AV1564" i="2" a="1"/>
  <c r="AV1564" i="2" s="1"/>
  <c r="J1564" i="2" s="1"/>
  <c r="AN920" i="2"/>
  <c r="AO920" i="2" s="1" a="1"/>
  <c r="AO920" i="2" s="1"/>
  <c r="AC1362" i="2"/>
  <c r="AT1365" i="2" a="1"/>
  <c r="AT1365" i="2" s="1"/>
  <c r="AS1365" i="2" a="1"/>
  <c r="AS1365" i="2" s="1"/>
  <c r="AD1365" i="2" a="1"/>
  <c r="AD1365" i="2" s="1"/>
  <c r="AE1365" i="2" a="1"/>
  <c r="AE1365" i="2" s="1"/>
  <c r="AW1365" i="2" a="1"/>
  <c r="AW1365" i="2" s="1"/>
  <c r="AC1365" i="2"/>
  <c r="AX1365" i="2" a="1"/>
  <c r="AX1365" i="2" s="1"/>
  <c r="AH1365" i="2" a="1"/>
  <c r="AH1365" i="2" s="1"/>
  <c r="AI1365" i="2" a="1"/>
  <c r="AI1365" i="2" s="1"/>
  <c r="H1365" i="2" s="1"/>
  <c r="AR864" i="2" a="1"/>
  <c r="AR864" i="2" s="1"/>
  <c r="AV864" i="2" a="1"/>
  <c r="AV864" i="2" s="1"/>
  <c r="Z49" i="2"/>
  <c r="AV49" i="2" s="1" a="1"/>
  <c r="AV49" i="2" s="1"/>
  <c r="X49" i="2"/>
  <c r="AC1551" i="2"/>
  <c r="AD1551" i="2" a="1"/>
  <c r="AD1551" i="2" s="1"/>
  <c r="AP1551" i="2" a="1"/>
  <c r="AP1551" i="2" s="1"/>
  <c r="AS1551" i="2" a="1"/>
  <c r="AS1551" i="2" s="1"/>
  <c r="AX1551" i="2" a="1"/>
  <c r="AX1551" i="2" s="1"/>
  <c r="AH1186" i="2" a="1"/>
  <c r="AH1186" i="2" s="1"/>
  <c r="AC1186" i="2"/>
  <c r="AD1186" i="2" a="1"/>
  <c r="AD1186" i="2" s="1"/>
  <c r="AW1186" i="2" a="1"/>
  <c r="AW1186" i="2" s="1"/>
  <c r="AX1186" i="2" a="1"/>
  <c r="AX1186" i="2" s="1"/>
  <c r="AE1186" i="2" a="1"/>
  <c r="AE1186" i="2" s="1"/>
  <c r="AG1186" i="2" s="1"/>
  <c r="AI988" i="2" a="1"/>
  <c r="AI988" i="2" s="1"/>
  <c r="H988" i="2" s="1"/>
  <c r="AS988" i="2" a="1"/>
  <c r="AS988" i="2" s="1"/>
  <c r="AC988" i="2"/>
  <c r="AD988" i="2" a="1"/>
  <c r="AD988" i="2" s="1"/>
  <c r="AE988" i="2" a="1"/>
  <c r="AE988" i="2" s="1"/>
  <c r="AG988" i="2" s="1"/>
  <c r="AW988" i="2" a="1"/>
  <c r="AW988" i="2" s="1"/>
  <c r="AV906" i="2" a="1"/>
  <c r="AV906" i="2" s="1"/>
  <c r="J906" i="2" s="1"/>
  <c r="AN906" i="2"/>
  <c r="AO906" i="2" s="1" a="1"/>
  <c r="AO906" i="2" s="1"/>
  <c r="AI464" i="2" a="1"/>
  <c r="AI464" i="2" s="1"/>
  <c r="H464" i="2" s="1"/>
  <c r="AP464" i="2" a="1"/>
  <c r="AP464" i="2" s="1"/>
  <c r="AC125" i="2"/>
  <c r="AD125" i="2" s="1" a="1"/>
  <c r="AD125" i="2" s="1"/>
  <c r="AX1121" i="2" a="1"/>
  <c r="AX1121" i="2" s="1"/>
  <c r="J1121" i="2" s="1"/>
  <c r="AD1121" i="2" a="1"/>
  <c r="AD1121" i="2" s="1"/>
  <c r="AE1121" i="2" a="1"/>
  <c r="AE1121" i="2" s="1"/>
  <c r="AG1121" i="2" s="1"/>
  <c r="AW1121" i="2" a="1"/>
  <c r="AW1121" i="2" s="1"/>
  <c r="AC1121" i="2"/>
  <c r="AP1121" i="2" a="1"/>
  <c r="AP1121" i="2" s="1"/>
  <c r="AH1121" i="2" a="1"/>
  <c r="AH1121" i="2" s="1"/>
  <c r="AS1121" i="2" a="1"/>
  <c r="AS1121" i="2" s="1"/>
  <c r="AW710" i="2" a="1"/>
  <c r="AW710" i="2" s="1"/>
  <c r="AE710" i="2" a="1"/>
  <c r="AE710" i="2" s="1"/>
  <c r="AS710" i="2" a="1"/>
  <c r="AS710" i="2" s="1"/>
  <c r="AC710" i="2"/>
  <c r="AP710" i="2" a="1"/>
  <c r="AP710" i="2" s="1"/>
  <c r="AF444" i="2"/>
  <c r="Z444" i="2"/>
  <c r="AA444" i="2" s="1" a="1"/>
  <c r="AA444" i="2" s="1"/>
  <c r="V444" i="2"/>
  <c r="W444" i="2"/>
  <c r="AV954" i="2" a="1"/>
  <c r="AV954" i="2" s="1"/>
  <c r="AN954" i="2"/>
  <c r="AO954" i="2" s="1" a="1"/>
  <c r="AO954" i="2" s="1"/>
  <c r="AR954" i="2" a="1"/>
  <c r="AR954" i="2" s="1"/>
  <c r="AS882" i="2" a="1"/>
  <c r="AS882" i="2" s="1"/>
  <c r="AI882" i="2" a="1"/>
  <c r="AI882" i="2" s="1"/>
  <c r="H882" i="2" s="1"/>
  <c r="AX882" i="2" a="1"/>
  <c r="AX882" i="2" s="1"/>
  <c r="AT882" i="2" a="1"/>
  <c r="AT882" i="2" s="1"/>
  <c r="AP882" i="2" a="1"/>
  <c r="AP882" i="2" s="1"/>
  <c r="AN612" i="2"/>
  <c r="AO612" i="2" s="1" a="1"/>
  <c r="AO612" i="2" s="1"/>
  <c r="AV1015" i="2" a="1"/>
  <c r="AV1015" i="2" s="1"/>
  <c r="AN1015" i="2"/>
  <c r="AO1015" i="2" s="1" a="1"/>
  <c r="AO1015" i="2" s="1"/>
  <c r="AR913" i="2" a="1"/>
  <c r="AR913" i="2" s="1"/>
  <c r="AV913" i="2" a="1"/>
  <c r="AV913" i="2" s="1"/>
  <c r="J913" i="2" s="1"/>
  <c r="AN913" i="2"/>
  <c r="AO913" i="2" s="1" a="1"/>
  <c r="AO913" i="2" s="1"/>
  <c r="K913" i="2" s="1"/>
  <c r="Z407" i="2"/>
  <c r="AA407" i="2" s="1" a="1"/>
  <c r="AA407" i="2" s="1"/>
  <c r="V407" i="2"/>
  <c r="AV1496" i="2" a="1"/>
  <c r="AV1496" i="2" s="1"/>
  <c r="AR1496" i="2" a="1"/>
  <c r="AR1496" i="2" s="1"/>
  <c r="AR140" i="2" a="1"/>
  <c r="AR140" i="2" s="1"/>
  <c r="V447" i="2"/>
  <c r="AV447" i="2" s="1" a="1"/>
  <c r="AV447" i="2" s="1"/>
  <c r="Z609" i="2"/>
  <c r="AV609" i="2" s="1" a="1"/>
  <c r="AV609" i="2" s="1"/>
  <c r="W726" i="2"/>
  <c r="AC942" i="2"/>
  <c r="AS1576" i="2" a="1"/>
  <c r="AS1576" i="2" s="1"/>
  <c r="AS912" i="2" a="1"/>
  <c r="AS912" i="2" s="1"/>
  <c r="AR1365" i="2" a="1"/>
  <c r="AR1365" i="2" s="1"/>
  <c r="AV1365" i="2" a="1"/>
  <c r="AV1365" i="2" s="1"/>
  <c r="J1365" i="2" s="1"/>
  <c r="AN1365" i="2"/>
  <c r="AO1365" i="2" s="1" a="1"/>
  <c r="AO1365" i="2" s="1"/>
  <c r="K1365" i="2" s="1"/>
  <c r="AS1308" i="2" a="1"/>
  <c r="AS1308" i="2" s="1"/>
  <c r="AC1308" i="2"/>
  <c r="AT1308" i="2" a="1"/>
  <c r="AT1308" i="2" s="1"/>
  <c r="I1308" i="2" s="1"/>
  <c r="AD1308" i="2" a="1"/>
  <c r="AD1308" i="2" s="1"/>
  <c r="AP1308" i="2" a="1"/>
  <c r="AP1308" i="2" s="1"/>
  <c r="K1308" i="2" s="1"/>
  <c r="AE1308" i="2" a="1"/>
  <c r="AE1308" i="2" s="1"/>
  <c r="AG1308" i="2" s="1"/>
  <c r="AP967" i="2" a="1"/>
  <c r="AP967" i="2" s="1"/>
  <c r="K967" i="2" s="1"/>
  <c r="AT967" i="2" a="1"/>
  <c r="AT967" i="2" s="1"/>
  <c r="I967" i="2" s="1"/>
  <c r="AH967" i="2" a="1"/>
  <c r="AH967" i="2" s="1"/>
  <c r="AS967" i="2" a="1"/>
  <c r="AS967" i="2" s="1"/>
  <c r="AI967" i="2" a="1"/>
  <c r="AI967" i="2" s="1"/>
  <c r="H967" i="2" s="1"/>
  <c r="AC967" i="2"/>
  <c r="AD967" i="2" a="1"/>
  <c r="AD967" i="2" s="1"/>
  <c r="AF465" i="2"/>
  <c r="V465" i="2"/>
  <c r="J177" i="2"/>
  <c r="I177" i="2"/>
  <c r="AV1551" i="2" a="1"/>
  <c r="AV1551" i="2" s="1"/>
  <c r="AN1551" i="2"/>
  <c r="AO1551" i="2" s="1" a="1"/>
  <c r="AO1551" i="2" s="1"/>
  <c r="AR1551" i="2" a="1"/>
  <c r="AR1551" i="2" s="1"/>
  <c r="AF1383" i="2"/>
  <c r="X1383" i="2"/>
  <c r="W1383" i="2"/>
  <c r="AC1091" i="2"/>
  <c r="AI1091" i="2" a="1"/>
  <c r="AI1091" i="2" s="1"/>
  <c r="H1091" i="2" s="1"/>
  <c r="AP1091" i="2" a="1"/>
  <c r="AP1091" i="2" s="1"/>
  <c r="K1091" i="2" s="1"/>
  <c r="AT1091" i="2" a="1"/>
  <c r="AT1091" i="2" s="1"/>
  <c r="I1091" i="2" s="1"/>
  <c r="AH1091" i="2" a="1"/>
  <c r="AH1091" i="2" s="1"/>
  <c r="AV988" i="2" a="1"/>
  <c r="AV988" i="2" s="1"/>
  <c r="AN988" i="2"/>
  <c r="AO988" i="2" s="1" a="1"/>
  <c r="AO988" i="2" s="1"/>
  <c r="K988" i="2" s="1"/>
  <c r="AR988" i="2" a="1"/>
  <c r="AR988" i="2" s="1"/>
  <c r="AE854" i="2" a="1"/>
  <c r="AE854" i="2" s="1"/>
  <c r="AG854" i="2" s="1"/>
  <c r="AH854" i="2" a="1"/>
  <c r="AH854" i="2" s="1"/>
  <c r="AT854" i="2" a="1"/>
  <c r="AT854" i="2" s="1"/>
  <c r="I854" i="2" s="1"/>
  <c r="AS854" i="2" a="1"/>
  <c r="AS854" i="2" s="1"/>
  <c r="AX854" i="2" a="1"/>
  <c r="AX854" i="2" s="1"/>
  <c r="AW854" i="2" a="1"/>
  <c r="AW854" i="2" s="1"/>
  <c r="AP854" i="2" a="1"/>
  <c r="AP854" i="2" s="1"/>
  <c r="AI854" i="2" a="1"/>
  <c r="AI854" i="2" s="1"/>
  <c r="H854" i="2" s="1"/>
  <c r="AD854" i="2" a="1"/>
  <c r="AD854" i="2" s="1"/>
  <c r="AX763" i="2" a="1"/>
  <c r="AX763" i="2" s="1"/>
  <c r="J763" i="2" s="1"/>
  <c r="AP763" i="2" a="1"/>
  <c r="AP763" i="2" s="1"/>
  <c r="AC763" i="2"/>
  <c r="AE763" i="2" a="1"/>
  <c r="AE763" i="2" s="1"/>
  <c r="AG763" i="2" s="1"/>
  <c r="AI763" i="2" a="1"/>
  <c r="AI763" i="2" s="1"/>
  <c r="H763" i="2" s="1"/>
  <c r="AH763" i="2" a="1"/>
  <c r="AH763" i="2" s="1"/>
  <c r="AT763" i="2" a="1"/>
  <c r="AT763" i="2" s="1"/>
  <c r="I763" i="2" s="1"/>
  <c r="AD691" i="2" a="1"/>
  <c r="AD691" i="2" s="1"/>
  <c r="AH691" i="2" a="1"/>
  <c r="AH691" i="2" s="1"/>
  <c r="AI691" i="2" a="1"/>
  <c r="AI691" i="2" s="1"/>
  <c r="H691" i="2" s="1"/>
  <c r="AT691" i="2" a="1"/>
  <c r="AT691" i="2" s="1"/>
  <c r="I691" i="2" s="1"/>
  <c r="AX691" i="2" a="1"/>
  <c r="AX691" i="2" s="1"/>
  <c r="J691" i="2" s="1"/>
  <c r="AS691" i="2" a="1"/>
  <c r="AS691" i="2" s="1"/>
  <c r="AE691" i="2" a="1"/>
  <c r="AE691" i="2" s="1"/>
  <c r="AG691" i="2" s="1"/>
  <c r="V373" i="2"/>
  <c r="Z373" i="2"/>
  <c r="AA373" i="2" s="1" a="1"/>
  <c r="AA373" i="2" s="1"/>
  <c r="X373" i="2"/>
  <c r="AN1121" i="2"/>
  <c r="AO1121" i="2" s="1" a="1"/>
  <c r="AO1121" i="2" s="1"/>
  <c r="AR1121" i="2" a="1"/>
  <c r="AR1121" i="2" s="1"/>
  <c r="AT844" i="2" a="1"/>
  <c r="AT844" i="2" s="1"/>
  <c r="I844" i="2" s="1"/>
  <c r="AC844" i="2"/>
  <c r="AD844" i="2" a="1"/>
  <c r="AD844" i="2" s="1"/>
  <c r="AE844" i="2" a="1"/>
  <c r="AE844" i="2" s="1"/>
  <c r="AG844" i="2" s="1"/>
  <c r="AW844" i="2" a="1"/>
  <c r="AW844" i="2" s="1"/>
  <c r="AX804" i="2" a="1"/>
  <c r="AX804" i="2" s="1"/>
  <c r="AH804" i="2" a="1"/>
  <c r="AH804" i="2" s="1"/>
  <c r="AP140" i="2" a="1"/>
  <c r="AP140" i="2" s="1"/>
  <c r="K140" i="2" s="1"/>
  <c r="AW140" i="2" a="1"/>
  <c r="AW140" i="2" s="1"/>
  <c r="X447" i="2"/>
  <c r="W609" i="2"/>
  <c r="K844" i="2"/>
  <c r="AT942" i="2" a="1"/>
  <c r="AT942" i="2" s="1"/>
  <c r="AN1127" i="2"/>
  <c r="AO1127" i="2" s="1" a="1"/>
  <c r="AO1127" i="2" s="1"/>
  <c r="AP1558" i="2" a="1"/>
  <c r="AP1558" i="2" s="1"/>
  <c r="AI1576" i="2" a="1"/>
  <c r="AI1576" i="2" s="1"/>
  <c r="H1576" i="2" s="1"/>
  <c r="AX1287" i="2" a="1"/>
  <c r="AX1287" i="2" s="1"/>
  <c r="AC912" i="2"/>
  <c r="AS976" i="2" a="1"/>
  <c r="AS976" i="2" s="1"/>
  <c r="X10" i="2"/>
  <c r="G873" i="2" a="1"/>
  <c r="G873" i="2" s="1"/>
  <c r="AX140" i="2" a="1"/>
  <c r="AX140" i="2" s="1"/>
  <c r="J140" i="2" s="1"/>
  <c r="AT140" i="2" a="1"/>
  <c r="AT140" i="2" s="1"/>
  <c r="V172" i="2"/>
  <c r="Z289" i="2"/>
  <c r="AR289" i="2" s="1" a="1"/>
  <c r="AR289" i="2" s="1"/>
  <c r="AP873" i="2" a="1"/>
  <c r="AP873" i="2" s="1"/>
  <c r="J844" i="2"/>
  <c r="AW942" i="2" a="1"/>
  <c r="AW942" i="2" s="1"/>
  <c r="AW867" i="2" a="1"/>
  <c r="AW867" i="2" s="1"/>
  <c r="AR1287" i="2" a="1"/>
  <c r="AR1287" i="2" s="1"/>
  <c r="I1329" i="2"/>
  <c r="AG1472" i="2"/>
  <c r="AT1551" i="2" a="1"/>
  <c r="AT1551" i="2" s="1"/>
  <c r="I1551" i="2" s="1"/>
  <c r="AW1558" i="2" a="1"/>
  <c r="AW1558" i="2" s="1"/>
  <c r="AH1576" i="2" a="1"/>
  <c r="AH1576" i="2" s="1"/>
  <c r="AH882" i="2" a="1"/>
  <c r="AH882" i="2" s="1"/>
  <c r="AP1545" i="2" a="1"/>
  <c r="AP1545" i="2" s="1"/>
  <c r="K1545" i="2" s="1"/>
  <c r="AX1545" i="2" a="1"/>
  <c r="AX1545" i="2" s="1"/>
  <c r="J1545" i="2" s="1"/>
  <c r="AH1545" i="2" a="1"/>
  <c r="AH1545" i="2" s="1"/>
  <c r="AW1545" i="2" a="1"/>
  <c r="AW1545" i="2" s="1"/>
  <c r="AT1545" i="2" a="1"/>
  <c r="AT1545" i="2" s="1"/>
  <c r="AD1545" i="2" a="1"/>
  <c r="AD1545" i="2" s="1"/>
  <c r="AE1545" i="2" a="1"/>
  <c r="AE1545" i="2" s="1"/>
  <c r="AG1545" i="2" s="1"/>
  <c r="AC1545" i="2"/>
  <c r="AD976" i="2" a="1"/>
  <c r="AD976" i="2" s="1"/>
  <c r="V10" i="2"/>
  <c r="AR10" i="2" s="1" a="1"/>
  <c r="AR10" i="2" s="1"/>
  <c r="Z13" i="2"/>
  <c r="AA13" i="2" s="1" a="1"/>
  <c r="AA13" i="2" s="1"/>
  <c r="AS140" i="2" a="1"/>
  <c r="AS140" i="2" s="1"/>
  <c r="X172" i="2"/>
  <c r="X289" i="2"/>
  <c r="AT728" i="2" a="1"/>
  <c r="AT728" i="2" s="1"/>
  <c r="AX873" i="2" a="1"/>
  <c r="AX873" i="2" s="1"/>
  <c r="AD867" i="2" a="1"/>
  <c r="AD867" i="2" s="1"/>
  <c r="AV1287" i="2" a="1"/>
  <c r="AV1287" i="2" s="1"/>
  <c r="AE1558" i="2" a="1"/>
  <c r="AE1558" i="2" s="1"/>
  <c r="AG1558" i="2" s="1"/>
  <c r="AI1075" i="2" a="1"/>
  <c r="AI1075" i="2" s="1"/>
  <c r="H1075" i="2" s="1"/>
  <c r="AE882" i="2" a="1"/>
  <c r="AE882" i="2" s="1"/>
  <c r="AG882" i="2" s="1"/>
  <c r="AH976" i="2" a="1"/>
  <c r="AH976" i="2" s="1"/>
  <c r="G876" i="2" a="1"/>
  <c r="G876" i="2" s="1"/>
  <c r="V13" i="2"/>
  <c r="AD140" i="2" a="1"/>
  <c r="AD140" i="2" s="1"/>
  <c r="AI140" i="2" a="1"/>
  <c r="AI140" i="2" s="1"/>
  <c r="H140" i="2" s="1"/>
  <c r="AX728" i="2" a="1"/>
  <c r="AX728" i="2" s="1"/>
  <c r="AD827" i="2" a="1"/>
  <c r="AD827" i="2" s="1"/>
  <c r="Z1108" i="2"/>
  <c r="AA1108" i="2" s="1" a="1"/>
  <c r="AA1108" i="2" s="1"/>
  <c r="AC867" i="2"/>
  <c r="AI1362" i="2" a="1"/>
  <c r="AI1362" i="2" s="1"/>
  <c r="H1362" i="2" s="1"/>
  <c r="AP1186" i="2" a="1"/>
  <c r="AP1186" i="2" s="1"/>
  <c r="AC882" i="2"/>
  <c r="AR906" i="2" a="1"/>
  <c r="AR906" i="2" s="1"/>
  <c r="I906" i="2" s="1"/>
  <c r="AR1472" i="2" a="1"/>
  <c r="AR1472" i="2" s="1"/>
  <c r="AV1094" i="2" a="1"/>
  <c r="AV1094" i="2" s="1"/>
  <c r="AS1024" i="2" a="1"/>
  <c r="AS1024" i="2" s="1"/>
  <c r="AE1024" i="2" a="1"/>
  <c r="AE1024" i="2" s="1"/>
  <c r="AW1024" i="2" a="1"/>
  <c r="AW1024" i="2" s="1"/>
  <c r="AC1024" i="2"/>
  <c r="AD1024" i="2" a="1"/>
  <c r="AD1024" i="2" s="1"/>
  <c r="AT1024" i="2" a="1"/>
  <c r="AT1024" i="2" s="1"/>
  <c r="AH1024" i="2" a="1"/>
  <c r="AH1024" i="2" s="1"/>
  <c r="AX1024" i="2" a="1"/>
  <c r="AX1024" i="2" s="1"/>
  <c r="AI1024" i="2" a="1"/>
  <c r="AI1024" i="2" s="1"/>
  <c r="H1024" i="2" s="1"/>
  <c r="AV263" i="2" a="1"/>
  <c r="AV263" i="2" s="1"/>
  <c r="W289" i="2"/>
  <c r="AC289" i="2" s="1"/>
  <c r="AS289" i="2" s="1" a="1"/>
  <c r="AS289" i="2" s="1"/>
  <c r="AR385" i="2" a="1"/>
  <c r="AR385" i="2" s="1"/>
  <c r="X501" i="2"/>
  <c r="AP728" i="2" a="1"/>
  <c r="AP728" i="2" s="1"/>
  <c r="AI1121" i="2" a="1"/>
  <c r="AI1121" i="2" s="1"/>
  <c r="H1121" i="2" s="1"/>
  <c r="AR1255" i="2" a="1"/>
  <c r="AR1255" i="2" s="1"/>
  <c r="AH1551" i="2" a="1"/>
  <c r="AH1551" i="2" s="1"/>
  <c r="AT1588" i="2" a="1"/>
  <c r="AT1588" i="2" s="1"/>
  <c r="I1588" i="2" s="1"/>
  <c r="AI827" i="2" a="1"/>
  <c r="AI827" i="2" s="1"/>
  <c r="H827" i="2" s="1"/>
  <c r="AN1094" i="2"/>
  <c r="AO1094" i="2" s="1" a="1"/>
  <c r="AO1094" i="2" s="1"/>
  <c r="AE140" i="2" a="1"/>
  <c r="AE140" i="2" s="1"/>
  <c r="AG140" i="2" s="1"/>
  <c r="Z314" i="2"/>
  <c r="AA314" i="2" s="1" a="1"/>
  <c r="AA314" i="2" s="1"/>
  <c r="AN358" i="2"/>
  <c r="AO358" i="2" s="1" a="1"/>
  <c r="AO358" i="2" s="1"/>
  <c r="Z501" i="2"/>
  <c r="AA501" i="2" s="1" a="1"/>
  <c r="AA501" i="2" s="1"/>
  <c r="AX927" i="2" a="1"/>
  <c r="AX927" i="2" s="1"/>
  <c r="AN745" i="2"/>
  <c r="AO745" i="2" s="1" a="1"/>
  <c r="AO745" i="2" s="1"/>
  <c r="AT1121" i="2" a="1"/>
  <c r="AT1121" i="2" s="1"/>
  <c r="Z1250" i="2"/>
  <c r="AA1250" i="2" s="1" a="1"/>
  <c r="AA1250" i="2" s="1"/>
  <c r="AV1299" i="2" a="1"/>
  <c r="AV1299" i="2" s="1"/>
  <c r="AS1446" i="2" a="1"/>
  <c r="AS1446" i="2" s="1"/>
  <c r="AC1588" i="2"/>
  <c r="AS866" i="2" a="1"/>
  <c r="AS866" i="2" s="1"/>
  <c r="AE827" i="2" a="1"/>
  <c r="AE827" i="2" s="1"/>
  <c r="AG1332" i="2"/>
  <c r="AD1077" i="2" a="1"/>
  <c r="AD1077" i="2" s="1"/>
  <c r="AX824" i="2" a="1"/>
  <c r="AX824" i="2" s="1"/>
  <c r="AV1522" i="2" a="1"/>
  <c r="AV1522" i="2" s="1"/>
  <c r="J1522" i="2" s="1"/>
  <c r="J1103" i="2"/>
  <c r="AC1077" i="2"/>
  <c r="AN1561" i="2"/>
  <c r="AO1561" i="2" s="1" a="1"/>
  <c r="AO1561" i="2" s="1"/>
  <c r="K1561" i="2" s="1"/>
  <c r="AR855" i="2" a="1"/>
  <c r="AR855" i="2" s="1"/>
  <c r="I855" i="2" s="1"/>
  <c r="X682" i="2"/>
  <c r="AG697" i="2"/>
  <c r="AG843" i="2"/>
  <c r="K958" i="2"/>
  <c r="AG916" i="2"/>
  <c r="AG1344" i="2"/>
  <c r="AG1103" i="2"/>
  <c r="AG1547" i="2"/>
  <c r="AG1481" i="2"/>
  <c r="I1561" i="2"/>
  <c r="AG1112" i="2"/>
  <c r="AG818" i="2"/>
  <c r="I891" i="2"/>
  <c r="AG1018" i="2"/>
  <c r="V1229" i="2"/>
  <c r="AR1220" i="2" a="1"/>
  <c r="AR1220" i="2" s="1"/>
  <c r="AN1220" i="2"/>
  <c r="AO1220" i="2" s="1" a="1"/>
  <c r="AO1220" i="2" s="1"/>
  <c r="AV1220" i="2" a="1"/>
  <c r="AV1220" i="2" s="1"/>
  <c r="AV1196" i="2" a="1"/>
  <c r="AV1196" i="2" s="1"/>
  <c r="AN1196" i="2"/>
  <c r="AO1196" i="2" s="1" a="1"/>
  <c r="AO1196" i="2" s="1"/>
  <c r="AR1196" i="2" a="1"/>
  <c r="AR1196" i="2" s="1"/>
  <c r="V1383" i="2"/>
  <c r="V1250" i="2"/>
  <c r="AR1557" i="2" a="1"/>
  <c r="AR1557" i="2" s="1"/>
  <c r="AN1557" i="2"/>
  <c r="AO1557" i="2" s="1" a="1"/>
  <c r="AO1557" i="2" s="1"/>
  <c r="AW1160" i="2" a="1"/>
  <c r="AW1160" i="2" s="1"/>
  <c r="AX1160" i="2" a="1"/>
  <c r="AX1160" i="2" s="1"/>
  <c r="AP1160" i="2" a="1"/>
  <c r="AP1160" i="2" s="1"/>
  <c r="AS1160" i="2" a="1"/>
  <c r="AS1160" i="2" s="1"/>
  <c r="AI1160" i="2" a="1"/>
  <c r="AI1160" i="2" s="1"/>
  <c r="H1160" i="2" s="1"/>
  <c r="AT1160" i="2" a="1"/>
  <c r="AT1160" i="2" s="1"/>
  <c r="AC1160" i="2"/>
  <c r="AD1160" i="2" a="1"/>
  <c r="AD1160" i="2" s="1"/>
  <c r="AE1160" i="2" a="1"/>
  <c r="AE1160" i="2" s="1"/>
  <c r="AH1160" i="2" a="1"/>
  <c r="AH1160" i="2" s="1"/>
  <c r="AV948" i="2" a="1"/>
  <c r="AV948" i="2" s="1"/>
  <c r="AN948" i="2"/>
  <c r="AO948" i="2" s="1" a="1"/>
  <c r="AO948" i="2" s="1"/>
  <c r="AR948" i="2" a="1"/>
  <c r="AR948" i="2" s="1"/>
  <c r="AN1195" i="2"/>
  <c r="AO1195" i="2" s="1" a="1"/>
  <c r="AO1195" i="2" s="1"/>
  <c r="AV1195" i="2" a="1"/>
  <c r="AV1195" i="2" s="1"/>
  <c r="AR1195" i="2" a="1"/>
  <c r="AR1195" i="2" s="1"/>
  <c r="AN1502" i="2"/>
  <c r="AO1502" i="2" s="1" a="1"/>
  <c r="AO1502" i="2" s="1"/>
  <c r="AR1502" i="2" a="1"/>
  <c r="AR1502" i="2" s="1"/>
  <c r="X143" i="2"/>
  <c r="AN293" i="2"/>
  <c r="AO293" i="2" s="1" a="1"/>
  <c r="AO293" i="2" s="1"/>
  <c r="AG1561" i="2"/>
  <c r="AI915" i="2" a="1"/>
  <c r="AI915" i="2" s="1"/>
  <c r="H915" i="2" s="1"/>
  <c r="Z297" i="2"/>
  <c r="AA297" i="2" s="1" a="1"/>
  <c r="AA297" i="2" s="1"/>
  <c r="Z465" i="2"/>
  <c r="AA465" i="2" s="1" a="1"/>
  <c r="AA465" i="2" s="1"/>
  <c r="Z1181" i="2"/>
  <c r="AA1181" i="2" s="1" a="1"/>
  <c r="AA1181" i="2" s="1"/>
  <c r="J781" i="2"/>
  <c r="AR1377" i="2" a="1"/>
  <c r="AR1377" i="2" s="1"/>
  <c r="AE915" i="2" a="1"/>
  <c r="AE915" i="2" s="1"/>
  <c r="AG915" i="2" s="1"/>
  <c r="W297" i="2"/>
  <c r="AC297" i="2" s="1"/>
  <c r="X465" i="2"/>
  <c r="I1552" i="2"/>
  <c r="AI1208" i="2" a="1"/>
  <c r="AI1208" i="2" s="1"/>
  <c r="H1208" i="2" s="1"/>
  <c r="AG1278" i="2"/>
  <c r="AH905" i="2" a="1"/>
  <c r="AH905" i="2" s="1"/>
  <c r="X1418" i="2"/>
  <c r="X689" i="2"/>
  <c r="AV1030" i="2" a="1"/>
  <c r="AV1030" i="2" s="1"/>
  <c r="AN1030" i="2"/>
  <c r="AO1030" i="2" s="1" a="1"/>
  <c r="AO1030" i="2" s="1"/>
  <c r="AR1030" i="2" a="1"/>
  <c r="AR1030" i="2" s="1"/>
  <c r="AV671" i="2" a="1"/>
  <c r="AV671" i="2" s="1"/>
  <c r="AR671" i="2" a="1"/>
  <c r="AR671" i="2" s="1"/>
  <c r="AN671" i="2"/>
  <c r="AO671" i="2" s="1" a="1"/>
  <c r="AO671" i="2" s="1"/>
  <c r="AV823" i="2" a="1"/>
  <c r="AV823" i="2" s="1"/>
  <c r="AN823" i="2"/>
  <c r="AO823" i="2" s="1" a="1"/>
  <c r="AO823" i="2" s="1"/>
  <c r="AR823" i="2" a="1"/>
  <c r="AR823" i="2" s="1"/>
  <c r="AN725" i="2"/>
  <c r="AO725" i="2" s="1" a="1"/>
  <c r="AO725" i="2" s="1"/>
  <c r="AV725" i="2" a="1"/>
  <c r="AV725" i="2" s="1"/>
  <c r="AR725" i="2" a="1"/>
  <c r="AR725" i="2" s="1"/>
  <c r="AV744" i="2" a="1"/>
  <c r="AV744" i="2" s="1"/>
  <c r="AN744" i="2"/>
  <c r="AO744" i="2" s="1" a="1"/>
  <c r="AO744" i="2" s="1"/>
  <c r="AR744" i="2" a="1"/>
  <c r="AR744" i="2" s="1"/>
  <c r="AR1247" i="2" a="1"/>
  <c r="AR1247" i="2" s="1"/>
  <c r="AV1247" i="2" a="1"/>
  <c r="AV1247" i="2" s="1"/>
  <c r="AN1247" i="2"/>
  <c r="AO1247" i="2" s="1" a="1"/>
  <c r="AO1247" i="2" s="1"/>
  <c r="V1171" i="2"/>
  <c r="V1120" i="2"/>
  <c r="X1069" i="2"/>
  <c r="AN311" i="2"/>
  <c r="AO311" i="2" s="1" a="1"/>
  <c r="AO311" i="2" s="1"/>
  <c r="K994" i="2"/>
  <c r="W1232" i="2"/>
  <c r="X770" i="2"/>
  <c r="AN162" i="2"/>
  <c r="AO162" i="2" s="1" a="1"/>
  <c r="AO162" i="2" s="1"/>
  <c r="Z672" i="2"/>
  <c r="AA672" i="2" s="1" a="1"/>
  <c r="AA672" i="2" s="1"/>
  <c r="AN660" i="2"/>
  <c r="AO660" i="2" s="1" a="1"/>
  <c r="AO660" i="2" s="1"/>
  <c r="U38" i="2"/>
  <c r="AG38" i="2"/>
  <c r="AV1438" i="2" a="1"/>
  <c r="AV1438" i="2" s="1"/>
  <c r="J1438" i="2" s="1"/>
  <c r="AN1438" i="2"/>
  <c r="AO1438" i="2" s="1" a="1"/>
  <c r="AO1438" i="2" s="1"/>
  <c r="K1438" i="2" s="1"/>
  <c r="AR1438" i="2" a="1"/>
  <c r="AR1438" i="2" s="1"/>
  <c r="AG319" i="2"/>
  <c r="U319" i="2"/>
  <c r="AF319" i="2" s="1"/>
  <c r="AG76" i="2"/>
  <c r="U76" i="2"/>
  <c r="AF76" i="2" s="1"/>
  <c r="AF966" i="2"/>
  <c r="AG966" i="2" s="1"/>
  <c r="X966" i="2"/>
  <c r="AT1359" i="2" a="1"/>
  <c r="AT1359" i="2" s="1"/>
  <c r="I1359" i="2" s="1"/>
  <c r="AH1359" i="2" a="1"/>
  <c r="AH1359" i="2" s="1"/>
  <c r="AP1359" i="2" a="1"/>
  <c r="AP1359" i="2" s="1"/>
  <c r="K1359" i="2" s="1"/>
  <c r="AC1006" i="2"/>
  <c r="AT1006" i="2" a="1"/>
  <c r="AT1006" i="2" s="1"/>
  <c r="I1006" i="2" s="1"/>
  <c r="AX1006" i="2" a="1"/>
  <c r="AX1006" i="2" s="1"/>
  <c r="AN882" i="2"/>
  <c r="AO882" i="2" s="1" a="1"/>
  <c r="AO882" i="2" s="1"/>
  <c r="AR882" i="2" a="1"/>
  <c r="AR882" i="2" s="1"/>
  <c r="AV882" i="2" a="1"/>
  <c r="AV882" i="2" s="1"/>
  <c r="V473" i="2"/>
  <c r="X473" i="2"/>
  <c r="Z473" i="2"/>
  <c r="AA473" i="2" s="1" a="1"/>
  <c r="AA473" i="2" s="1"/>
  <c r="W473" i="2"/>
  <c r="AC473" i="2" s="1"/>
  <c r="AT1368" i="2" a="1"/>
  <c r="AT1368" i="2" s="1"/>
  <c r="AH699" i="2" a="1"/>
  <c r="AH699" i="2" s="1"/>
  <c r="AI699" i="2" a="1"/>
  <c r="AI699" i="2" s="1"/>
  <c r="H699" i="2" s="1"/>
  <c r="AP699" i="2" a="1"/>
  <c r="AP699" i="2" s="1"/>
  <c r="K699" i="2" s="1"/>
  <c r="AS699" i="2" a="1"/>
  <c r="AS699" i="2" s="1"/>
  <c r="AX699" i="2" a="1"/>
  <c r="AX699" i="2" s="1"/>
  <c r="J699" i="2" s="1"/>
  <c r="AC699" i="2"/>
  <c r="AD699" i="2" a="1"/>
  <c r="AD699" i="2" s="1"/>
  <c r="AE699" i="2" a="1"/>
  <c r="AE699" i="2" s="1"/>
  <c r="AF542" i="2"/>
  <c r="W542" i="2"/>
  <c r="Z542" i="2"/>
  <c r="AA542" i="2" s="1" a="1"/>
  <c r="AA542" i="2" s="1"/>
  <c r="V339" i="2"/>
  <c r="Z339" i="2"/>
  <c r="AA339" i="2" s="1" a="1"/>
  <c r="AA339" i="2" s="1"/>
  <c r="AF1182" i="2"/>
  <c r="Z1182" i="2"/>
  <c r="AA1182" i="2" s="1" a="1"/>
  <c r="AA1182" i="2" s="1"/>
  <c r="AS879" i="2" a="1"/>
  <c r="AS879" i="2" s="1"/>
  <c r="AE879" i="2" a="1"/>
  <c r="AE879" i="2" s="1"/>
  <c r="AI879" i="2" a="1"/>
  <c r="AI879" i="2" s="1"/>
  <c r="H879" i="2" s="1"/>
  <c r="Z471" i="2"/>
  <c r="AA471" i="2" s="1" a="1"/>
  <c r="AA471" i="2" s="1"/>
  <c r="V471" i="2"/>
  <c r="W471" i="2"/>
  <c r="AC471" i="2" s="1"/>
  <c r="X471" i="2"/>
  <c r="V257" i="2"/>
  <c r="W257" i="2"/>
  <c r="X257" i="2"/>
  <c r="Z257" i="2"/>
  <c r="AG568" i="2"/>
  <c r="U568" i="2"/>
  <c r="AF568" i="2" s="1"/>
  <c r="AF1505" i="2"/>
  <c r="V1505" i="2"/>
  <c r="AV1288" i="2" a="1"/>
  <c r="AV1288" i="2" s="1"/>
  <c r="AR1288" i="2" a="1"/>
  <c r="AR1288" i="2" s="1"/>
  <c r="U329" i="2"/>
  <c r="AG329" i="2"/>
  <c r="Z180" i="2"/>
  <c r="AA180" i="2" s="1" a="1"/>
  <c r="AA180" i="2" s="1"/>
  <c r="V180" i="2"/>
  <c r="W180" i="2"/>
  <c r="X180" i="2"/>
  <c r="W216" i="2"/>
  <c r="AC216" i="2" s="1"/>
  <c r="X216" i="2"/>
  <c r="Z32" i="2"/>
  <c r="W32" i="2"/>
  <c r="AC32" i="2" s="1"/>
  <c r="X32" i="2"/>
  <c r="AV958" i="2" a="1"/>
  <c r="AV958" i="2" s="1"/>
  <c r="J958" i="2" s="1"/>
  <c r="AR958" i="2" a="1"/>
  <c r="AR958" i="2" s="1"/>
  <c r="I958" i="2" s="1"/>
  <c r="AC918" i="2"/>
  <c r="AS918" i="2" a="1"/>
  <c r="AS918" i="2" s="1"/>
  <c r="AE918" i="2" a="1"/>
  <c r="AE918" i="2" s="1"/>
  <c r="AH918" i="2" a="1"/>
  <c r="AH918" i="2" s="1"/>
  <c r="AI918" i="2" a="1"/>
  <c r="AI918" i="2" s="1"/>
  <c r="H918" i="2" s="1"/>
  <c r="V488" i="2"/>
  <c r="X488" i="2"/>
  <c r="W488" i="2"/>
  <c r="AC488" i="2" s="1"/>
  <c r="W413" i="2"/>
  <c r="X413" i="2"/>
  <c r="AT1300" i="2" a="1"/>
  <c r="AT1300" i="2" s="1"/>
  <c r="I1300" i="2" s="1"/>
  <c r="I1278" i="2"/>
  <c r="AH1308" i="2" a="1"/>
  <c r="AH1308" i="2" s="1"/>
  <c r="AX1308" i="2" a="1"/>
  <c r="AX1308" i="2" s="1"/>
  <c r="J1308" i="2" s="1"/>
  <c r="AI1308" i="2" a="1"/>
  <c r="AI1308" i="2" s="1"/>
  <c r="H1308" i="2" s="1"/>
  <c r="AI826" i="2" a="1"/>
  <c r="AI826" i="2" s="1"/>
  <c r="H826" i="2" s="1"/>
  <c r="AW826" i="2" a="1"/>
  <c r="AW826" i="2" s="1"/>
  <c r="AT826" i="2" a="1"/>
  <c r="AT826" i="2" s="1"/>
  <c r="I826" i="2" s="1"/>
  <c r="Z722" i="2"/>
  <c r="AA722" i="2" s="1" a="1"/>
  <c r="AA722" i="2" s="1"/>
  <c r="AS1080" i="2" a="1"/>
  <c r="AS1080" i="2" s="1"/>
  <c r="AT1080" i="2" a="1"/>
  <c r="AT1080" i="2" s="1"/>
  <c r="AN692" i="2"/>
  <c r="AO692" i="2" s="1" a="1"/>
  <c r="AO692" i="2" s="1"/>
  <c r="AV692" i="2" a="1"/>
  <c r="AV692" i="2" s="1"/>
  <c r="J76" i="2"/>
  <c r="AX1338" i="2" a="1"/>
  <c r="AX1338" i="2" s="1"/>
  <c r="AH1338" i="2" a="1"/>
  <c r="AH1338" i="2" s="1"/>
  <c r="X1079" i="2"/>
  <c r="W966" i="2"/>
  <c r="W269" i="2"/>
  <c r="AC269" i="2" s="1"/>
  <c r="V269" i="2"/>
  <c r="X269" i="2"/>
  <c r="Z269" i="2"/>
  <c r="AA269" i="2" s="1" a="1"/>
  <c r="AA269" i="2" s="1"/>
  <c r="AE1448" i="2" a="1"/>
  <c r="AE1448" i="2" s="1"/>
  <c r="AS1448" i="2" a="1"/>
  <c r="AS1448" i="2" s="1"/>
  <c r="AF823" i="2"/>
  <c r="AG823" i="2" s="1"/>
  <c r="W823" i="2"/>
  <c r="V317" i="2"/>
  <c r="W317" i="2"/>
  <c r="AC317" i="2" s="1"/>
  <c r="X317" i="2"/>
  <c r="Z317" i="2"/>
  <c r="AA317" i="2" s="1" a="1"/>
  <c r="AA317" i="2" s="1"/>
  <c r="V295" i="2"/>
  <c r="W295" i="2"/>
  <c r="AC295" i="2" s="1"/>
  <c r="X295" i="2"/>
  <c r="Z295" i="2"/>
  <c r="AX1455" i="2" a="1"/>
  <c r="AX1455" i="2" s="1"/>
  <c r="AP1455" i="2" a="1"/>
  <c r="AP1455" i="2" s="1"/>
  <c r="AE751" i="2" a="1"/>
  <c r="AE751" i="2" s="1"/>
  <c r="AW751" i="2" a="1"/>
  <c r="AW751" i="2" s="1"/>
  <c r="H133" i="2"/>
  <c r="AF1183" i="2"/>
  <c r="AG1183" i="2" s="1"/>
  <c r="W1183" i="2"/>
  <c r="X1183" i="2"/>
  <c r="Z1183" i="2"/>
  <c r="AA1183" i="2" s="1" a="1"/>
  <c r="AA1183" i="2" s="1"/>
  <c r="X1182" i="2"/>
  <c r="Z337" i="2"/>
  <c r="V337" i="2"/>
  <c r="W337" i="2"/>
  <c r="AC337" i="2" s="1"/>
  <c r="X337" i="2"/>
  <c r="AD1469" i="2" a="1"/>
  <c r="AD1469" i="2" s="1"/>
  <c r="AC1469" i="2"/>
  <c r="AE1469" i="2" a="1"/>
  <c r="AE1469" i="2" s="1"/>
  <c r="X1505" i="2"/>
  <c r="V1159" i="2"/>
  <c r="AF1235" i="2"/>
  <c r="Z1235" i="2"/>
  <c r="AA1235" i="2" s="1" a="1"/>
  <c r="AA1235" i="2" s="1"/>
  <c r="X1235" i="2"/>
  <c r="AP1115" i="2" a="1"/>
  <c r="AP1115" i="2" s="1"/>
  <c r="K1115" i="2" s="1"/>
  <c r="AI1115" i="2" a="1"/>
  <c r="AI1115" i="2" s="1"/>
  <c r="H1115" i="2" s="1"/>
  <c r="AX1115" i="2" a="1"/>
  <c r="AX1115" i="2" s="1"/>
  <c r="AR918" i="2" a="1"/>
  <c r="AR918" i="2" s="1"/>
  <c r="I918" i="2" s="1"/>
  <c r="AV918" i="2" a="1"/>
  <c r="AV918" i="2" s="1"/>
  <c r="J918" i="2" s="1"/>
  <c r="AN918" i="2"/>
  <c r="AO918" i="2" s="1" a="1"/>
  <c r="AO918" i="2" s="1"/>
  <c r="K918" i="2" s="1"/>
  <c r="Z488" i="2"/>
  <c r="AA488" i="2" s="1" a="1"/>
  <c r="AA488" i="2" s="1"/>
  <c r="V413" i="2"/>
  <c r="AN413" i="2" s="1"/>
  <c r="AO413" i="2" s="1" a="1"/>
  <c r="AO413" i="2" s="1"/>
  <c r="H108" i="2"/>
  <c r="V1108" i="2"/>
  <c r="AP1009" i="2" a="1"/>
  <c r="AP1009" i="2" s="1"/>
  <c r="K1009" i="2" s="1"/>
  <c r="AX1009" i="2" a="1"/>
  <c r="AX1009" i="2" s="1"/>
  <c r="J1009" i="2" s="1"/>
  <c r="AC1009" i="2"/>
  <c r="AD1009" i="2" a="1"/>
  <c r="AD1009" i="2" s="1"/>
  <c r="AH1009" i="2" a="1"/>
  <c r="AH1009" i="2" s="1"/>
  <c r="AS816" i="2" a="1"/>
  <c r="AS816" i="2" s="1"/>
  <c r="AH816" i="2" a="1"/>
  <c r="AH816" i="2" s="1"/>
  <c r="G816" i="2" a="1"/>
  <c r="G816" i="2" s="1"/>
  <c r="U186" i="2"/>
  <c r="I186" i="2"/>
  <c r="J186" i="2"/>
  <c r="AC673" i="2"/>
  <c r="AP673" i="2" a="1"/>
  <c r="AP673" i="2" s="1"/>
  <c r="K673" i="2" s="1"/>
  <c r="X661" i="2"/>
  <c r="Z661" i="2"/>
  <c r="AA661" i="2" s="1" a="1"/>
  <c r="AA661" i="2" s="1"/>
  <c r="V661" i="2"/>
  <c r="W661" i="2"/>
  <c r="AC661" i="2" s="1"/>
  <c r="X444" i="2"/>
  <c r="AE1457" i="2" a="1"/>
  <c r="AE1457" i="2" s="1"/>
  <c r="AW1457" i="2" a="1"/>
  <c r="AW1457" i="2" s="1"/>
  <c r="Z587" i="2"/>
  <c r="AA587" i="2" s="1" a="1"/>
  <c r="AA587" i="2" s="1"/>
  <c r="V587" i="2"/>
  <c r="X587" i="2"/>
  <c r="U266" i="2"/>
  <c r="AG266" i="2"/>
  <c r="AV1303" i="2" a="1"/>
  <c r="AV1303" i="2" s="1"/>
  <c r="AN1303" i="2"/>
  <c r="AO1303" i="2" s="1" a="1"/>
  <c r="AO1303" i="2" s="1"/>
  <c r="AR1303" i="2" a="1"/>
  <c r="AR1303" i="2" s="1"/>
  <c r="V1183" i="2"/>
  <c r="AS1075" i="2" a="1"/>
  <c r="AS1075" i="2" s="1"/>
  <c r="AD1075" i="2" a="1"/>
  <c r="AD1075" i="2" s="1"/>
  <c r="AP1075" i="2" a="1"/>
  <c r="AP1075" i="2" s="1"/>
  <c r="AT1075" i="2" a="1"/>
  <c r="AT1075" i="2" s="1"/>
  <c r="AI942" i="2" a="1"/>
  <c r="AI942" i="2" s="1"/>
  <c r="H942" i="2" s="1"/>
  <c r="AH942" i="2" a="1"/>
  <c r="AH942" i="2" s="1"/>
  <c r="AS728" i="2" a="1"/>
  <c r="AS728" i="2" s="1"/>
  <c r="AI728" i="2" a="1"/>
  <c r="AI728" i="2" s="1"/>
  <c r="H728" i="2" s="1"/>
  <c r="AH687" i="2" a="1"/>
  <c r="AH687" i="2" s="1"/>
  <c r="AE687" i="2" a="1"/>
  <c r="AE687" i="2" s="1"/>
  <c r="AP687" i="2" a="1"/>
  <c r="AP687" i="2" s="1"/>
  <c r="AS687" i="2" a="1"/>
  <c r="AS687" i="2" s="1"/>
  <c r="AW687" i="2" a="1"/>
  <c r="AW687" i="2" s="1"/>
  <c r="Z1096" i="2"/>
  <c r="AA1096" i="2" s="1" a="1"/>
  <c r="AA1096" i="2" s="1"/>
  <c r="V890" i="2"/>
  <c r="AW1539" i="2" a="1"/>
  <c r="AW1539" i="2" s="1"/>
  <c r="AH1539" i="2" a="1"/>
  <c r="AH1539" i="2" s="1"/>
  <c r="AS1539" i="2" a="1"/>
  <c r="AS1539" i="2" s="1"/>
  <c r="V618" i="2"/>
  <c r="AV618" i="2" s="1" a="1"/>
  <c r="AV618" i="2" s="1"/>
  <c r="V322" i="2"/>
  <c r="W322" i="2"/>
  <c r="AC322" i="2" s="1"/>
  <c r="X322" i="2"/>
  <c r="Z322" i="2"/>
  <c r="AN1304" i="2"/>
  <c r="AO1304" i="2" s="1" a="1"/>
  <c r="AO1304" i="2" s="1"/>
  <c r="AR1304" i="2" a="1"/>
  <c r="AR1304" i="2" s="1"/>
  <c r="AV1304" i="2" a="1"/>
  <c r="AV1304" i="2" s="1"/>
  <c r="V1235" i="2"/>
  <c r="Z608" i="2"/>
  <c r="AV608" i="2" s="1" a="1"/>
  <c r="AV608" i="2" s="1"/>
  <c r="Z290" i="2"/>
  <c r="AA290" i="2" s="1" a="1"/>
  <c r="AA290" i="2" s="1"/>
  <c r="G290" i="2" s="1" a="1"/>
  <c r="G290" i="2" s="1"/>
  <c r="V290" i="2"/>
  <c r="AF171" i="2"/>
  <c r="W171" i="2"/>
  <c r="X171" i="2"/>
  <c r="AR1080" i="2" a="1"/>
  <c r="AR1080" i="2" s="1"/>
  <c r="AF1223" i="2"/>
  <c r="AG1223" i="2" s="1"/>
  <c r="W1223" i="2"/>
  <c r="X1223" i="2"/>
  <c r="Z1223" i="2"/>
  <c r="AA1223" i="2" s="1" a="1"/>
  <c r="AA1223" i="2" s="1"/>
  <c r="X684" i="2"/>
  <c r="W606" i="2"/>
  <c r="V169" i="2"/>
  <c r="AN169" i="2" s="1"/>
  <c r="AO169" i="2" s="1" a="1"/>
  <c r="AO169" i="2" s="1"/>
  <c r="W169" i="2"/>
  <c r="AC169" i="2" s="1"/>
  <c r="Z1417" i="2"/>
  <c r="AA1417" i="2" s="1" a="1"/>
  <c r="AA1417" i="2" s="1"/>
  <c r="Z308" i="2"/>
  <c r="V308" i="2"/>
  <c r="W308" i="2"/>
  <c r="AC308" i="2" s="1"/>
  <c r="X308" i="2"/>
  <c r="AF65" i="2"/>
  <c r="X65" i="2"/>
  <c r="Z65" i="2"/>
  <c r="AA65" i="2" s="1" a="1"/>
  <c r="AA65" i="2" s="1"/>
  <c r="V65" i="2"/>
  <c r="W65" i="2"/>
  <c r="G65" i="2" s="1" a="1"/>
  <c r="G65" i="2" s="1"/>
  <c r="AV1467" i="2" a="1"/>
  <c r="AV1467" i="2" s="1"/>
  <c r="AN1467" i="2"/>
  <c r="AO1467" i="2" s="1" a="1"/>
  <c r="AO1467" i="2" s="1"/>
  <c r="AR1467" i="2" a="1"/>
  <c r="AR1467" i="2" s="1"/>
  <c r="X535" i="2"/>
  <c r="W535" i="2"/>
  <c r="AC535" i="2" s="1"/>
  <c r="AV1510" i="2" a="1"/>
  <c r="AV1510" i="2" s="1"/>
  <c r="J1510" i="2" s="1"/>
  <c r="AN1510" i="2"/>
  <c r="AO1510" i="2" s="1" a="1"/>
  <c r="AO1510" i="2" s="1"/>
  <c r="K1510" i="2" s="1"/>
  <c r="W286" i="2"/>
  <c r="AC286" i="2" s="1"/>
  <c r="V286" i="2"/>
  <c r="AR286" i="2" s="1" a="1"/>
  <c r="AR286" i="2" s="1"/>
  <c r="AF1206" i="2"/>
  <c r="Z1206" i="2"/>
  <c r="AA1206" i="2" s="1" a="1"/>
  <c r="AA1206" i="2" s="1"/>
  <c r="AS1066" i="2" a="1"/>
  <c r="AS1066" i="2" s="1"/>
  <c r="AC1066" i="2"/>
  <c r="AD1066" i="2" a="1"/>
  <c r="AD1066" i="2" s="1"/>
  <c r="AE1066" i="2" a="1"/>
  <c r="AE1066" i="2" s="1"/>
  <c r="AI1066" i="2" a="1"/>
  <c r="AI1066" i="2" s="1"/>
  <c r="H1066" i="2" s="1"/>
  <c r="AP1066" i="2" a="1"/>
  <c r="AP1066" i="2" s="1"/>
  <c r="AT1066" i="2" a="1"/>
  <c r="AT1066" i="2" s="1"/>
  <c r="AW1066" i="2" a="1"/>
  <c r="AW1066" i="2" s="1"/>
  <c r="AX1066" i="2" a="1"/>
  <c r="AX1066" i="2" s="1"/>
  <c r="J1066" i="2" s="1"/>
  <c r="AF340" i="2"/>
  <c r="W340" i="2"/>
  <c r="X340" i="2"/>
  <c r="Z340" i="2"/>
  <c r="AA340" i="2" s="1" a="1"/>
  <c r="AA340" i="2" s="1"/>
  <c r="V340" i="2"/>
  <c r="AF1172" i="2"/>
  <c r="AG1172" i="2" s="1"/>
  <c r="W1172" i="2"/>
  <c r="X1172" i="2"/>
  <c r="Z1172" i="2"/>
  <c r="AA1172" i="2" s="1" a="1"/>
  <c r="AA1172" i="2" s="1"/>
  <c r="AI1064" i="2" a="1"/>
  <c r="AI1064" i="2" s="1"/>
  <c r="H1064" i="2" s="1"/>
  <c r="AT1064" i="2" a="1"/>
  <c r="AT1064" i="2" s="1"/>
  <c r="I1064" i="2" s="1"/>
  <c r="V80" i="2"/>
  <c r="AN80" i="2" s="1"/>
  <c r="AO80" i="2" s="1" a="1"/>
  <c r="AO80" i="2" s="1"/>
  <c r="X80" i="2"/>
  <c r="W80" i="2"/>
  <c r="AC80" i="2" s="1"/>
  <c r="AC920" i="2"/>
  <c r="AX920" i="2" a="1"/>
  <c r="AX920" i="2" s="1"/>
  <c r="AH920" i="2" a="1"/>
  <c r="AH920" i="2" s="1"/>
  <c r="V99" i="2"/>
  <c r="Z99" i="2"/>
  <c r="AV1493" i="2" a="1"/>
  <c r="AV1493" i="2" s="1"/>
  <c r="J1493" i="2" s="1"/>
  <c r="AN1493" i="2"/>
  <c r="AO1493" i="2" s="1" a="1"/>
  <c r="AO1493" i="2" s="1"/>
  <c r="K1493" i="2" s="1"/>
  <c r="AR1493" i="2" a="1"/>
  <c r="AR1493" i="2" s="1"/>
  <c r="AF479" i="2"/>
  <c r="V479" i="2"/>
  <c r="W479" i="2"/>
  <c r="AF948" i="2"/>
  <c r="AG948" i="2" s="1"/>
  <c r="W948" i="2"/>
  <c r="G948" i="2" s="1" a="1"/>
  <c r="G948" i="2" s="1"/>
  <c r="Z948" i="2"/>
  <c r="AA948" i="2" s="1" a="1"/>
  <c r="AA948" i="2" s="1"/>
  <c r="AS856" i="2" a="1"/>
  <c r="AS856" i="2" s="1"/>
  <c r="AH856" i="2" a="1"/>
  <c r="AH856" i="2" s="1"/>
  <c r="AI856" i="2" a="1"/>
  <c r="AI856" i="2" s="1"/>
  <c r="H856" i="2" s="1"/>
  <c r="AD694" i="2" a="1"/>
  <c r="AD694" i="2" s="1"/>
  <c r="AT694" i="2" a="1"/>
  <c r="AT694" i="2" s="1"/>
  <c r="AF575" i="2"/>
  <c r="V575" i="2"/>
  <c r="X575" i="2"/>
  <c r="W575" i="2"/>
  <c r="AN1440" i="2"/>
  <c r="AO1440" i="2" s="1" a="1"/>
  <c r="AO1440" i="2" s="1"/>
  <c r="AV1440" i="2" a="1"/>
  <c r="AV1440" i="2" s="1"/>
  <c r="AI1300" i="2" a="1"/>
  <c r="AI1300" i="2" s="1"/>
  <c r="H1300" i="2" s="1"/>
  <c r="V1223" i="2"/>
  <c r="Z107" i="2"/>
  <c r="AA107" i="2" s="1" a="1"/>
  <c r="AA107" i="2" s="1"/>
  <c r="V107" i="2"/>
  <c r="X107" i="2"/>
  <c r="U177" i="2"/>
  <c r="AG177" i="2"/>
  <c r="AE924" i="2" a="1"/>
  <c r="AE924" i="2" s="1"/>
  <c r="AG924" i="2" s="1"/>
  <c r="AH924" i="2" a="1"/>
  <c r="AH924" i="2" s="1"/>
  <c r="AS924" i="2" a="1"/>
  <c r="AS924" i="2" s="1"/>
  <c r="W95" i="2"/>
  <c r="AC95" i="2" s="1"/>
  <c r="X95" i="2"/>
  <c r="Z95" i="2"/>
  <c r="AA95" i="2" s="1" a="1"/>
  <c r="AA95" i="2" s="1"/>
  <c r="AF1220" i="2"/>
  <c r="AG1220" i="2" s="1"/>
  <c r="X1220" i="2"/>
  <c r="Z1220" i="2"/>
  <c r="AA1220" i="2" s="1" a="1"/>
  <c r="AA1220" i="2" s="1"/>
  <c r="W1220" i="2"/>
  <c r="G1220" i="2" s="1" a="1"/>
  <c r="G1220" i="2" s="1"/>
  <c r="AR915" i="2" a="1"/>
  <c r="AR915" i="2" s="1"/>
  <c r="I915" i="2" s="1"/>
  <c r="AN915" i="2"/>
  <c r="AO915" i="2" s="1" a="1"/>
  <c r="AO915" i="2" s="1"/>
  <c r="K915" i="2" s="1"/>
  <c r="AV915" i="2" a="1"/>
  <c r="AV915" i="2" s="1"/>
  <c r="J915" i="2" s="1"/>
  <c r="W287" i="2"/>
  <c r="AX1314" i="2" a="1"/>
  <c r="AX1314" i="2" s="1"/>
  <c r="J1314" i="2" s="1"/>
  <c r="AH1314" i="2" a="1"/>
  <c r="AH1314" i="2" s="1"/>
  <c r="AF671" i="2"/>
  <c r="X671" i="2"/>
  <c r="Z671" i="2"/>
  <c r="AA671" i="2" s="1" a="1"/>
  <c r="AA671" i="2" s="1"/>
  <c r="X1206" i="2"/>
  <c r="AC1015" i="2"/>
  <c r="AT1015" i="2" a="1"/>
  <c r="AT1015" i="2" s="1"/>
  <c r="I1015" i="2" s="1"/>
  <c r="AX1015" i="2" a="1"/>
  <c r="AX1015" i="2" s="1"/>
  <c r="AH1015" i="2" a="1"/>
  <c r="AH1015" i="2" s="1"/>
  <c r="AP1015" i="2" a="1"/>
  <c r="AP1015" i="2" s="1"/>
  <c r="V1172" i="2"/>
  <c r="AF708" i="2"/>
  <c r="AG708" i="2" s="1"/>
  <c r="V708" i="2"/>
  <c r="W708" i="2"/>
  <c r="G708" i="2" s="1" a="1"/>
  <c r="G708" i="2" s="1"/>
  <c r="X708" i="2"/>
  <c r="Z258" i="2"/>
  <c r="AA258" i="2" s="1" a="1"/>
  <c r="AA258" i="2" s="1"/>
  <c r="V258" i="2"/>
  <c r="W258" i="2"/>
  <c r="AC258" i="2" s="1"/>
  <c r="AC1260" i="2"/>
  <c r="AT1260" i="2" a="1"/>
  <c r="AT1260" i="2" s="1"/>
  <c r="I1260" i="2" s="1"/>
  <c r="AW1260" i="2" a="1"/>
  <c r="AW1260" i="2" s="1"/>
  <c r="AX1260" i="2" a="1"/>
  <c r="AX1260" i="2" s="1"/>
  <c r="J1260" i="2" s="1"/>
  <c r="AE1260" i="2" a="1"/>
  <c r="AE1260" i="2" s="1"/>
  <c r="AP1260" i="2" a="1"/>
  <c r="AP1260" i="2" s="1"/>
  <c r="K1260" i="2" s="1"/>
  <c r="AF1160" i="2"/>
  <c r="AG1160" i="2" s="1"/>
  <c r="V1160" i="2"/>
  <c r="AN1064" i="2"/>
  <c r="AO1064" i="2" s="1" a="1"/>
  <c r="AO1064" i="2" s="1"/>
  <c r="K1064" i="2" s="1"/>
  <c r="AV1064" i="2" a="1"/>
  <c r="AV1064" i="2" s="1"/>
  <c r="W397" i="2"/>
  <c r="AC397" i="2" s="1"/>
  <c r="X397" i="2"/>
  <c r="AF1170" i="2"/>
  <c r="X1170" i="2"/>
  <c r="X264" i="2"/>
  <c r="Z264" i="2"/>
  <c r="AA264" i="2" s="1" a="1"/>
  <c r="AA264" i="2" s="1"/>
  <c r="W264" i="2"/>
  <c r="AC264" i="2" s="1"/>
  <c r="AD264" i="2" s="1" a="1"/>
  <c r="AD264" i="2" s="1"/>
  <c r="AC1493" i="2"/>
  <c r="AD1493" i="2" a="1"/>
  <c r="AD1493" i="2" s="1"/>
  <c r="AE1493" i="2" a="1"/>
  <c r="AE1493" i="2" s="1"/>
  <c r="AT1493" i="2" a="1"/>
  <c r="AT1493" i="2" s="1"/>
  <c r="X599" i="2"/>
  <c r="V599" i="2"/>
  <c r="W599" i="2"/>
  <c r="AC599" i="2" s="1"/>
  <c r="Z599" i="2"/>
  <c r="AA599" i="2" s="1" a="1"/>
  <c r="AA599" i="2" s="1"/>
  <c r="Z150" i="2"/>
  <c r="V150" i="2"/>
  <c r="X150" i="2"/>
  <c r="AX1320" i="2" a="1"/>
  <c r="AX1320" i="2" s="1"/>
  <c r="AP1320" i="2" a="1"/>
  <c r="AP1320" i="2" s="1"/>
  <c r="AH1320" i="2" a="1"/>
  <c r="AH1320" i="2" s="1"/>
  <c r="AI1320" i="2" a="1"/>
  <c r="AI1320" i="2" s="1"/>
  <c r="H1320" i="2" s="1"/>
  <c r="V1105" i="2"/>
  <c r="AF1386" i="2"/>
  <c r="AG1386" i="2" s="1"/>
  <c r="W1386" i="2"/>
  <c r="AV1548" i="2" a="1"/>
  <c r="AV1548" i="2" s="1"/>
  <c r="AR1548" i="2" a="1"/>
  <c r="AR1548" i="2" s="1"/>
  <c r="AE1300" i="2" a="1"/>
  <c r="AE1300" i="2" s="1"/>
  <c r="AC1522" i="2"/>
  <c r="AW1522" i="2" a="1"/>
  <c r="AW1522" i="2" s="1"/>
  <c r="AI1081" i="2" a="1"/>
  <c r="AI1081" i="2" s="1"/>
  <c r="H1081" i="2" s="1"/>
  <c r="AS1081" i="2" a="1"/>
  <c r="AS1081" i="2" s="1"/>
  <c r="AT1081" i="2" a="1"/>
  <c r="AT1081" i="2" s="1"/>
  <c r="AF663" i="2"/>
  <c r="V663" i="2"/>
  <c r="W663" i="2"/>
  <c r="AF596" i="2"/>
  <c r="Z596" i="2"/>
  <c r="AA596" i="2" s="1" a="1"/>
  <c r="AA596" i="2" s="1"/>
  <c r="V596" i="2"/>
  <c r="W596" i="2"/>
  <c r="X596" i="2"/>
  <c r="Z343" i="2"/>
  <c r="AA343" i="2" s="1" a="1"/>
  <c r="AA343" i="2" s="1"/>
  <c r="W343" i="2"/>
  <c r="AC343" i="2" s="1"/>
  <c r="X343" i="2"/>
  <c r="AR1070" i="2" a="1"/>
  <c r="AR1070" i="2" s="1"/>
  <c r="AV1070" i="2" a="1"/>
  <c r="AV1070" i="2" s="1"/>
  <c r="W279" i="2"/>
  <c r="AC279" i="2" s="1"/>
  <c r="X279" i="2"/>
  <c r="AI1551" i="2" a="1"/>
  <c r="AI1551" i="2" s="1"/>
  <c r="H1551" i="2" s="1"/>
  <c r="AE1551" i="2" a="1"/>
  <c r="AE1551" i="2" s="1"/>
  <c r="AW1551" i="2" a="1"/>
  <c r="AW1551" i="2" s="1"/>
  <c r="W410" i="2"/>
  <c r="AC410" i="2" s="1"/>
  <c r="Z410" i="2"/>
  <c r="AG307" i="2"/>
  <c r="U307" i="2"/>
  <c r="W223" i="2"/>
  <c r="AC223" i="2" s="1"/>
  <c r="AD223" i="2" s="1" a="1"/>
  <c r="AD223" i="2" s="1"/>
  <c r="V223" i="2"/>
  <c r="X223" i="2"/>
  <c r="Z223" i="2"/>
  <c r="AV976" i="2" a="1"/>
  <c r="AV976" i="2" s="1"/>
  <c r="AN976" i="2"/>
  <c r="AO976" i="2" s="1" a="1"/>
  <c r="AO976" i="2" s="1"/>
  <c r="AC994" i="2"/>
  <c r="AH994" i="2" a="1"/>
  <c r="AH994" i="2" s="1"/>
  <c r="AT994" i="2" a="1"/>
  <c r="AT994" i="2" s="1"/>
  <c r="I994" i="2" s="1"/>
  <c r="AX994" i="2" a="1"/>
  <c r="AX994" i="2" s="1"/>
  <c r="J994" i="2" s="1"/>
  <c r="X571" i="2"/>
  <c r="Z571" i="2"/>
  <c r="AA571" i="2" s="1" a="1"/>
  <c r="AA571" i="2" s="1"/>
  <c r="AS1303" i="2" a="1"/>
  <c r="AS1303" i="2" s="1"/>
  <c r="AE1303" i="2" a="1"/>
  <c r="AE1303" i="2" s="1"/>
  <c r="AG1303" i="2" s="1"/>
  <c r="AW1303" i="2" a="1"/>
  <c r="AW1303" i="2" s="1"/>
  <c r="AX1303" i="2" a="1"/>
  <c r="AX1303" i="2" s="1"/>
  <c r="V482" i="2"/>
  <c r="X482" i="2"/>
  <c r="Z482" i="2"/>
  <c r="AA482" i="2" s="1" a="1"/>
  <c r="AA482" i="2" s="1"/>
  <c r="U240" i="2"/>
  <c r="AF707" i="2"/>
  <c r="Z707" i="2"/>
  <c r="AA707" i="2" s="1" a="1"/>
  <c r="AA707" i="2" s="1"/>
  <c r="AD668" i="2" a="1"/>
  <c r="AD668" i="2" s="1"/>
  <c r="AE668" i="2" a="1"/>
  <c r="AE668" i="2" s="1"/>
  <c r="AS668" i="2" a="1"/>
  <c r="AS668" i="2" s="1"/>
  <c r="AW668" i="2" a="1"/>
  <c r="AW668" i="2" s="1"/>
  <c r="W619" i="2"/>
  <c r="AC619" i="2" s="1"/>
  <c r="X619" i="2"/>
  <c r="Z619" i="2"/>
  <c r="AA619" i="2" s="1" a="1"/>
  <c r="AA619" i="2" s="1"/>
  <c r="V619" i="2"/>
  <c r="X238" i="2"/>
  <c r="W238" i="2"/>
  <c r="AC238" i="2" s="1"/>
  <c r="AC1033" i="2"/>
  <c r="AP1033" i="2" a="1"/>
  <c r="AP1033" i="2" s="1"/>
  <c r="K1033" i="2" s="1"/>
  <c r="AD1033" i="2" a="1"/>
  <c r="AD1033" i="2" s="1"/>
  <c r="AF43" i="2"/>
  <c r="V43" i="2"/>
  <c r="X43" i="2"/>
  <c r="Z43" i="2"/>
  <c r="AA43" i="2" s="1" a="1"/>
  <c r="AA43" i="2" s="1"/>
  <c r="AC1000" i="2"/>
  <c r="AT1000" i="2" a="1"/>
  <c r="AT1000" i="2" s="1"/>
  <c r="I1000" i="2" s="1"/>
  <c r="AX1000" i="2" a="1"/>
  <c r="AX1000" i="2" s="1"/>
  <c r="J1000" i="2" s="1"/>
  <c r="AH1000" i="2" a="1"/>
  <c r="AH1000" i="2" s="1"/>
  <c r="AC888" i="2"/>
  <c r="AE888" i="2" a="1"/>
  <c r="AE888" i="2" s="1"/>
  <c r="AH888" i="2" a="1"/>
  <c r="AH888" i="2" s="1"/>
  <c r="AP818" i="2" a="1"/>
  <c r="AP818" i="2" s="1"/>
  <c r="AX818" i="2" a="1"/>
  <c r="AX818" i="2" s="1"/>
  <c r="V281" i="2"/>
  <c r="W281" i="2"/>
  <c r="AC281" i="2" s="1"/>
  <c r="X281" i="2"/>
  <c r="Z281" i="2"/>
  <c r="AA281" i="2" s="1" a="1"/>
  <c r="AA281" i="2" s="1"/>
  <c r="AD1300" i="2" a="1"/>
  <c r="AD1300" i="2" s="1"/>
  <c r="AV1081" i="2" a="1"/>
  <c r="AV1081" i="2" s="1"/>
  <c r="J1081" i="2" s="1"/>
  <c r="AR1081" i="2" a="1"/>
  <c r="AR1081" i="2" s="1"/>
  <c r="V926" i="2"/>
  <c r="AC1018" i="2"/>
  <c r="AT1018" i="2" a="1"/>
  <c r="AT1018" i="2" s="1"/>
  <c r="I1018" i="2" s="1"/>
  <c r="AX1018" i="2" a="1"/>
  <c r="AX1018" i="2" s="1"/>
  <c r="J1018" i="2" s="1"/>
  <c r="AD1018" i="2" a="1"/>
  <c r="AD1018" i="2" s="1"/>
  <c r="AC884" i="2"/>
  <c r="AD884" i="2" a="1"/>
  <c r="AD884" i="2" s="1"/>
  <c r="AE884" i="2" a="1"/>
  <c r="AE884" i="2" s="1"/>
  <c r="AT884" i="2" a="1"/>
  <c r="AT884" i="2" s="1"/>
  <c r="V410" i="2"/>
  <c r="AV1499" i="2" a="1"/>
  <c r="AV1499" i="2" s="1"/>
  <c r="J1499" i="2" s="1"/>
  <c r="AN1499" i="2"/>
  <c r="AO1499" i="2" s="1" a="1"/>
  <c r="AO1499" i="2" s="1"/>
  <c r="K1499" i="2" s="1"/>
  <c r="AR1499" i="2" a="1"/>
  <c r="AR1499" i="2" s="1"/>
  <c r="AS844" i="2" a="1"/>
  <c r="AS844" i="2" s="1"/>
  <c r="AH844" i="2" a="1"/>
  <c r="AH844" i="2" s="1"/>
  <c r="AI844" i="2" a="1"/>
  <c r="AI844" i="2" s="1"/>
  <c r="H844" i="2" s="1"/>
  <c r="Z730" i="2"/>
  <c r="AA730" i="2" s="1" a="1"/>
  <c r="AA730" i="2" s="1"/>
  <c r="I642" i="2"/>
  <c r="AH842" i="2" a="1"/>
  <c r="AH842" i="2" s="1"/>
  <c r="AE842" i="2" a="1"/>
  <c r="AE842" i="2" s="1"/>
  <c r="AI842" i="2" a="1"/>
  <c r="AI842" i="2" s="1"/>
  <c r="H842" i="2" s="1"/>
  <c r="AT842" i="2" a="1"/>
  <c r="AT842" i="2" s="1"/>
  <c r="AW842" i="2" a="1"/>
  <c r="AW842" i="2" s="1"/>
  <c r="V462" i="2"/>
  <c r="AV462" i="2" s="1" a="1"/>
  <c r="AV462" i="2" s="1"/>
  <c r="X462" i="2"/>
  <c r="W482" i="2"/>
  <c r="AC482" i="2" s="1"/>
  <c r="W304" i="2"/>
  <c r="AC304" i="2" s="1"/>
  <c r="X304" i="2"/>
  <c r="Z304" i="2"/>
  <c r="AA304" i="2" s="1" a="1"/>
  <c r="AA304" i="2" s="1"/>
  <c r="V304" i="2"/>
  <c r="AF1024" i="2"/>
  <c r="AG1024" i="2" s="1"/>
  <c r="V1024" i="2"/>
  <c r="AC891" i="2"/>
  <c r="AE891" i="2" a="1"/>
  <c r="AE891" i="2" s="1"/>
  <c r="AH891" i="2" a="1"/>
  <c r="AH891" i="2" s="1"/>
  <c r="AI891" i="2" a="1"/>
  <c r="AI891" i="2" s="1"/>
  <c r="H891" i="2" s="1"/>
  <c r="AS891" i="2" a="1"/>
  <c r="AS891" i="2" s="1"/>
  <c r="V707" i="2"/>
  <c r="Z620" i="2"/>
  <c r="AA620" i="2" s="1" a="1"/>
  <c r="AA620" i="2" s="1"/>
  <c r="X620" i="2"/>
  <c r="AF725" i="2"/>
  <c r="AG725" i="2" s="1"/>
  <c r="W725" i="2"/>
  <c r="G725" i="2" s="1" a="1"/>
  <c r="G725" i="2" s="1"/>
  <c r="V149" i="2"/>
  <c r="AR149" i="2" s="1" a="1"/>
  <c r="AR149" i="2" s="1"/>
  <c r="W149" i="2"/>
  <c r="X149" i="2"/>
  <c r="AD1451" i="2" a="1"/>
  <c r="AD1451" i="2" s="1"/>
  <c r="AC1300" i="2"/>
  <c r="Z334" i="2"/>
  <c r="AA334" i="2" s="1" a="1"/>
  <c r="AA334" i="2" s="1"/>
  <c r="V334" i="2"/>
  <c r="W334" i="2"/>
  <c r="AC334" i="2" s="1"/>
  <c r="X334" i="2"/>
  <c r="AF1244" i="2"/>
  <c r="X1244" i="2"/>
  <c r="Z1244" i="2"/>
  <c r="AA1244" i="2" s="1" a="1"/>
  <c r="AA1244" i="2" s="1"/>
  <c r="AF589" i="2"/>
  <c r="X589" i="2"/>
  <c r="W475" i="2"/>
  <c r="AC475" i="2" s="1"/>
  <c r="Z475" i="2"/>
  <c r="AA475" i="2" s="1" a="1"/>
  <c r="AA475" i="2" s="1"/>
  <c r="Z192" i="2"/>
  <c r="AA192" i="2" s="1" a="1"/>
  <c r="AA192" i="2" s="1"/>
  <c r="X192" i="2"/>
  <c r="V192" i="2"/>
  <c r="U48" i="2"/>
  <c r="AF48" i="2" s="1"/>
  <c r="AG48" i="2"/>
  <c r="AE1499" i="2" a="1"/>
  <c r="AE1499" i="2" s="1"/>
  <c r="AT1499" i="2" a="1"/>
  <c r="AT1499" i="2" s="1"/>
  <c r="AC1499" i="2"/>
  <c r="AD1499" i="2" a="1"/>
  <c r="AD1499" i="2" s="1"/>
  <c r="AE804" i="2" a="1"/>
  <c r="AE804" i="2" s="1"/>
  <c r="AP804" i="2" a="1"/>
  <c r="AP804" i="2" s="1"/>
  <c r="AT804" i="2" a="1"/>
  <c r="AT804" i="2" s="1"/>
  <c r="AD804" i="2" a="1"/>
  <c r="AD804" i="2" s="1"/>
  <c r="AW804" i="2" a="1"/>
  <c r="AW804" i="2" s="1"/>
  <c r="AH710" i="2" a="1"/>
  <c r="AH710" i="2" s="1"/>
  <c r="AI710" i="2" a="1"/>
  <c r="AI710" i="2" s="1"/>
  <c r="H710" i="2" s="1"/>
  <c r="U232" i="2"/>
  <c r="AG232" i="2"/>
  <c r="AC894" i="2"/>
  <c r="AE894" i="2" a="1"/>
  <c r="AE894" i="2" s="1"/>
  <c r="AH894" i="2" a="1"/>
  <c r="AH894" i="2" s="1"/>
  <c r="AI894" i="2" a="1"/>
  <c r="AI894" i="2" s="1"/>
  <c r="H894" i="2" s="1"/>
  <c r="AS894" i="2" a="1"/>
  <c r="AS894" i="2" s="1"/>
  <c r="AN843" i="2"/>
  <c r="AO843" i="2" s="1" a="1"/>
  <c r="AO843" i="2" s="1"/>
  <c r="K843" i="2" s="1"/>
  <c r="AR843" i="2" a="1"/>
  <c r="AR843" i="2" s="1"/>
  <c r="I843" i="2" s="1"/>
  <c r="AR1055" i="2" a="1"/>
  <c r="AR1055" i="2" s="1"/>
  <c r="AN1055" i="2"/>
  <c r="AO1055" i="2" s="1" a="1"/>
  <c r="AO1055" i="2" s="1"/>
  <c r="AV1055" i="2" a="1"/>
  <c r="AV1055" i="2" s="1"/>
  <c r="X112" i="2"/>
  <c r="Z112" i="2"/>
  <c r="AA112" i="2" s="1" a="1"/>
  <c r="AA112" i="2" s="1"/>
  <c r="V112" i="2"/>
  <c r="W112" i="2"/>
  <c r="AC112" i="2" s="1"/>
  <c r="X610" i="2"/>
  <c r="Z610" i="2"/>
  <c r="AA610" i="2" s="1" a="1"/>
  <c r="AA610" i="2" s="1"/>
  <c r="W132" i="2"/>
  <c r="AC132" i="2" s="1"/>
  <c r="V911" i="2"/>
  <c r="V726" i="2"/>
  <c r="V470" i="2"/>
  <c r="W470" i="2"/>
  <c r="Z470" i="2"/>
  <c r="AA470" i="2" s="1" a="1"/>
  <c r="AA470" i="2" s="1"/>
  <c r="X470" i="2"/>
  <c r="U255" i="2"/>
  <c r="AG255" i="2"/>
  <c r="W875" i="2"/>
  <c r="G875" i="2" s="1" a="1"/>
  <c r="G875" i="2" s="1"/>
  <c r="I458" i="2"/>
  <c r="Z178" i="2"/>
  <c r="AA178" i="2" s="1" a="1"/>
  <c r="AA178" i="2" s="1"/>
  <c r="V178" i="2"/>
  <c r="X178" i="2"/>
  <c r="AV1475" i="2" a="1"/>
  <c r="AV1475" i="2" s="1"/>
  <c r="AN1475" i="2"/>
  <c r="AO1475" i="2" s="1" a="1"/>
  <c r="AO1475" i="2" s="1"/>
  <c r="AR1475" i="2" a="1"/>
  <c r="AR1475" i="2" s="1"/>
  <c r="AT1009" i="2" a="1"/>
  <c r="AT1009" i="2" s="1"/>
  <c r="I1009" i="2" s="1"/>
  <c r="AX1300" i="2" a="1"/>
  <c r="AX1300" i="2" s="1"/>
  <c r="J1300" i="2" s="1"/>
  <c r="V1244" i="2"/>
  <c r="AS1091" i="2" a="1"/>
  <c r="AS1091" i="2" s="1"/>
  <c r="AD1091" i="2" a="1"/>
  <c r="AD1091" i="2" s="1"/>
  <c r="AE1091" i="2" a="1"/>
  <c r="AE1091" i="2" s="1"/>
  <c r="AW1091" i="2" a="1"/>
  <c r="AW1091" i="2" s="1"/>
  <c r="AX1091" i="2" a="1"/>
  <c r="AX1091" i="2" s="1"/>
  <c r="J1091" i="2" s="1"/>
  <c r="K48" i="2"/>
  <c r="AP905" i="2" a="1"/>
  <c r="AP905" i="2" s="1"/>
  <c r="AX905" i="2" a="1"/>
  <c r="AX905" i="2" s="1"/>
  <c r="J905" i="2" s="1"/>
  <c r="X494" i="2"/>
  <c r="Z494" i="2"/>
  <c r="AA494" i="2" s="1" a="1"/>
  <c r="AA494" i="2" s="1"/>
  <c r="V494" i="2"/>
  <c r="AF1392" i="2"/>
  <c r="X1392" i="2"/>
  <c r="Z1392" i="2"/>
  <c r="AA1392" i="2" s="1" a="1"/>
  <c r="AA1392" i="2" s="1"/>
  <c r="AN894" i="2"/>
  <c r="AO894" i="2" s="1" a="1"/>
  <c r="AO894" i="2" s="1"/>
  <c r="AR894" i="2" a="1"/>
  <c r="AR894" i="2" s="1"/>
  <c r="AV894" i="2" a="1"/>
  <c r="AV894" i="2" s="1"/>
  <c r="V260" i="2"/>
  <c r="W260" i="2"/>
  <c r="AC260" i="2" s="1"/>
  <c r="X260" i="2"/>
  <c r="Z260" i="2"/>
  <c r="AA260" i="2" s="1" a="1"/>
  <c r="AA260" i="2" s="1"/>
  <c r="AF1380" i="2"/>
  <c r="V1380" i="2"/>
  <c r="W1380" i="2"/>
  <c r="X1380" i="2"/>
  <c r="AH985" i="2" a="1"/>
  <c r="AH985" i="2" s="1"/>
  <c r="AT985" i="2" a="1"/>
  <c r="AT985" i="2" s="1"/>
  <c r="I985" i="2" s="1"/>
  <c r="X543" i="2"/>
  <c r="V543" i="2"/>
  <c r="W543" i="2"/>
  <c r="Z543" i="2"/>
  <c r="AA543" i="2" s="1" a="1"/>
  <c r="AA543" i="2" s="1"/>
  <c r="V1239" i="2"/>
  <c r="AF1238" i="2"/>
  <c r="Z1238" i="2"/>
  <c r="AA1238" i="2" s="1" a="1"/>
  <c r="AA1238" i="2" s="1"/>
  <c r="X1238" i="2"/>
  <c r="W1238" i="2"/>
  <c r="AN912" i="2"/>
  <c r="AO912" i="2" s="1" a="1"/>
  <c r="AO912" i="2" s="1"/>
  <c r="K912" i="2" s="1"/>
  <c r="AR912" i="2" a="1"/>
  <c r="AR912" i="2" s="1"/>
  <c r="AV912" i="2" a="1"/>
  <c r="AV912" i="2" s="1"/>
  <c r="AP1118" i="2" a="1"/>
  <c r="AP1118" i="2" s="1"/>
  <c r="AH1118" i="2" a="1"/>
  <c r="AH1118" i="2" s="1"/>
  <c r="V181" i="2"/>
  <c r="AV181" i="2" s="1" a="1"/>
  <c r="AV181" i="2" s="1"/>
  <c r="W181" i="2"/>
  <c r="AC181" i="2" s="1"/>
  <c r="AF1226" i="2"/>
  <c r="AG1226" i="2" s="1"/>
  <c r="W1226" i="2"/>
  <c r="X1226" i="2"/>
  <c r="Z1226" i="2"/>
  <c r="AA1226" i="2" s="1" a="1"/>
  <c r="AA1226" i="2" s="1"/>
  <c r="AN263" i="2"/>
  <c r="AO263" i="2" s="1" a="1"/>
  <c r="AO263" i="2" s="1"/>
  <c r="AR818" i="2" a="1"/>
  <c r="AR818" i="2" s="1"/>
  <c r="AN818" i="2"/>
  <c r="AO818" i="2" s="1" a="1"/>
  <c r="AO818" i="2" s="1"/>
  <c r="AV818" i="2" a="1"/>
  <c r="AV818" i="2" s="1"/>
  <c r="U459" i="2"/>
  <c r="AG459" i="2"/>
  <c r="J255" i="2"/>
  <c r="AF68" i="2"/>
  <c r="V68" i="2"/>
  <c r="W68" i="2"/>
  <c r="AV927" i="2" a="1"/>
  <c r="AV927" i="2" s="1"/>
  <c r="AN927" i="2"/>
  <c r="AO927" i="2" s="1" a="1"/>
  <c r="AO927" i="2" s="1"/>
  <c r="AR927" i="2" a="1"/>
  <c r="AR927" i="2" s="1"/>
  <c r="AH866" i="2" a="1"/>
  <c r="AH866" i="2" s="1"/>
  <c r="AE866" i="2" a="1"/>
  <c r="AE866" i="2" s="1"/>
  <c r="AT866" i="2" a="1"/>
  <c r="AT866" i="2" s="1"/>
  <c r="I866" i="2" s="1"/>
  <c r="AW866" i="2" a="1"/>
  <c r="AW866" i="2" s="1"/>
  <c r="AF655" i="2"/>
  <c r="V655" i="2"/>
  <c r="AD59" i="2" a="1"/>
  <c r="AD59" i="2" s="1"/>
  <c r="AC59" i="2"/>
  <c r="AN579" i="2"/>
  <c r="AO579" i="2" s="1" a="1"/>
  <c r="AO579" i="2" s="1"/>
  <c r="AW1300" i="2" a="1"/>
  <c r="AW1300" i="2" s="1"/>
  <c r="V644" i="2"/>
  <c r="W644" i="2"/>
  <c r="AC644" i="2" s="1"/>
  <c r="X644" i="2"/>
  <c r="Z644" i="2"/>
  <c r="AA644" i="2" s="1" a="1"/>
  <c r="AA644" i="2" s="1"/>
  <c r="V214" i="2"/>
  <c r="AV214" i="2" s="1" a="1"/>
  <c r="AV214" i="2" s="1"/>
  <c r="W214" i="2"/>
  <c r="AC214" i="2" s="1"/>
  <c r="AT988" i="2" a="1"/>
  <c r="AT988" i="2" s="1"/>
  <c r="I988" i="2" s="1"/>
  <c r="AX988" i="2" a="1"/>
  <c r="AX988" i="2" s="1"/>
  <c r="AH988" i="2" a="1"/>
  <c r="AH988" i="2" s="1"/>
  <c r="AR905" i="2" a="1"/>
  <c r="AR905" i="2" s="1"/>
  <c r="I905" i="2" s="1"/>
  <c r="AN905" i="2"/>
  <c r="AO905" i="2" s="1" a="1"/>
  <c r="AO905" i="2" s="1"/>
  <c r="W494" i="2"/>
  <c r="AC494" i="2" s="1"/>
  <c r="AH1538" i="2" a="1"/>
  <c r="AH1538" i="2" s="1"/>
  <c r="AE1538" i="2" a="1"/>
  <c r="AE1538" i="2" s="1"/>
  <c r="AP1538" i="2" a="1"/>
  <c r="AP1538" i="2" s="1"/>
  <c r="AT1538" i="2" a="1"/>
  <c r="AT1538" i="2" s="1"/>
  <c r="AX1538" i="2" a="1"/>
  <c r="AX1538" i="2" s="1"/>
  <c r="J1538" i="2" s="1"/>
  <c r="AC1538" i="2"/>
  <c r="AD1538" i="2" a="1"/>
  <c r="AD1538" i="2" s="1"/>
  <c r="V1392" i="2"/>
  <c r="AF1241" i="2"/>
  <c r="AG1241" i="2" s="1"/>
  <c r="W1241" i="2"/>
  <c r="W623" i="2"/>
  <c r="AC623" i="2" s="1"/>
  <c r="V623" i="2"/>
  <c r="X623" i="2"/>
  <c r="Z623" i="2"/>
  <c r="AA623" i="2" s="1" a="1"/>
  <c r="AA623" i="2" s="1"/>
  <c r="Z1380" i="2"/>
  <c r="AA1380" i="2" s="1" a="1"/>
  <c r="AA1380" i="2" s="1"/>
  <c r="X407" i="2"/>
  <c r="AP1109" i="2" a="1"/>
  <c r="AP1109" i="2" s="1"/>
  <c r="K1109" i="2" s="1"/>
  <c r="AI1109" i="2" a="1"/>
  <c r="AI1109" i="2" s="1"/>
  <c r="H1109" i="2" s="1"/>
  <c r="AS1109" i="2" a="1"/>
  <c r="AS1109" i="2" s="1"/>
  <c r="W591" i="2"/>
  <c r="AC591" i="2" s="1"/>
  <c r="X591" i="2"/>
  <c r="Z591" i="2"/>
  <c r="AA591" i="2" s="1" a="1"/>
  <c r="AA591" i="2" s="1"/>
  <c r="V591" i="2"/>
  <c r="V348" i="2"/>
  <c r="X348" i="2"/>
  <c r="Z348" i="2"/>
  <c r="AA348" i="2" s="1" a="1"/>
  <c r="AA348" i="2" s="1"/>
  <c r="V1238" i="2"/>
  <c r="AF491" i="2"/>
  <c r="V491" i="2"/>
  <c r="Z491" i="2"/>
  <c r="AA491" i="2" s="1" a="1"/>
  <c r="AA491" i="2" s="1"/>
  <c r="W491" i="2"/>
  <c r="AN1118" i="2"/>
  <c r="AO1118" i="2" s="1" a="1"/>
  <c r="AO1118" i="2" s="1"/>
  <c r="AR1118" i="2" a="1"/>
  <c r="AR1118" i="2" s="1"/>
  <c r="J25" i="2"/>
  <c r="AT1525" i="2" a="1"/>
  <c r="AT1525" i="2" s="1"/>
  <c r="AS1525" i="2" a="1"/>
  <c r="AS1525" i="2" s="1"/>
  <c r="AW1525" i="2" a="1"/>
  <c r="AW1525" i="2" s="1"/>
  <c r="AH1525" i="2" a="1"/>
  <c r="AH1525" i="2" s="1"/>
  <c r="V1226" i="2"/>
  <c r="AC1441" i="2"/>
  <c r="AT1441" i="2" a="1"/>
  <c r="AT1441" i="2" s="1"/>
  <c r="AW1441" i="2" a="1"/>
  <c r="AW1441" i="2" s="1"/>
  <c r="AP1021" i="2" a="1"/>
  <c r="AP1021" i="2" s="1"/>
  <c r="K1021" i="2" s="1"/>
  <c r="AC1021" i="2"/>
  <c r="AD1021" i="2" a="1"/>
  <c r="AD1021" i="2" s="1"/>
  <c r="Z159" i="2"/>
  <c r="AA159" i="2" s="1" a="1"/>
  <c r="AA159" i="2" s="1"/>
  <c r="V159" i="2"/>
  <c r="W159" i="2"/>
  <c r="AC159" i="2" s="1"/>
  <c r="X159" i="2"/>
  <c r="AN1285" i="2"/>
  <c r="AO1285" i="2" s="1" a="1"/>
  <c r="AO1285" i="2" s="1"/>
  <c r="AV1285" i="2" a="1"/>
  <c r="AV1285" i="2" s="1"/>
  <c r="V1114" i="2"/>
  <c r="AF1030" i="2"/>
  <c r="AG1030" i="2" s="1"/>
  <c r="W1030" i="2"/>
  <c r="X1030" i="2"/>
  <c r="Z1030" i="2"/>
  <c r="AA1030" i="2" s="1" a="1"/>
  <c r="AA1030" i="2" s="1"/>
  <c r="AE896" i="2" a="1"/>
  <c r="AE896" i="2" s="1"/>
  <c r="AP896" i="2" a="1"/>
  <c r="AP896" i="2" s="1"/>
  <c r="AT896" i="2" a="1"/>
  <c r="AT896" i="2" s="1"/>
  <c r="AF744" i="2"/>
  <c r="AG744" i="2" s="1"/>
  <c r="Z744" i="2"/>
  <c r="AA744" i="2" s="1" a="1"/>
  <c r="AA744" i="2" s="1"/>
  <c r="W744" i="2"/>
  <c r="X744" i="2"/>
  <c r="V37" i="2"/>
  <c r="AV37" i="2" s="1" a="1"/>
  <c r="AV37" i="2" s="1"/>
  <c r="X37" i="2"/>
  <c r="AC1371" i="2"/>
  <c r="AT1371" i="2" a="1"/>
  <c r="AT1371" i="2" s="1"/>
  <c r="I1371" i="2" s="1"/>
  <c r="AV854" i="2" a="1"/>
  <c r="AV854" i="2" s="1"/>
  <c r="AN854" i="2"/>
  <c r="AO854" i="2" s="1" a="1"/>
  <c r="AO854" i="2" s="1"/>
  <c r="AW464" i="2" a="1"/>
  <c r="AW464" i="2" s="1"/>
  <c r="AS464" i="2" a="1"/>
  <c r="AS464" i="2" s="1"/>
  <c r="AD464" i="2" a="1"/>
  <c r="AD464" i="2" s="1"/>
  <c r="AE464" i="2" a="1"/>
  <c r="AE464" i="2" s="1"/>
  <c r="AF464" i="2" s="1"/>
  <c r="AG464" i="2" s="1"/>
  <c r="AF474" i="2"/>
  <c r="Z474" i="2"/>
  <c r="AA474" i="2" s="1" a="1"/>
  <c r="AA474" i="2" s="1"/>
  <c r="X474" i="2"/>
  <c r="V332" i="2"/>
  <c r="Z332" i="2"/>
  <c r="AA332" i="2" s="1" a="1"/>
  <c r="AA332" i="2" s="1"/>
  <c r="Z222" i="2"/>
  <c r="AA222" i="2" s="1" a="1"/>
  <c r="AA222" i="2" s="1"/>
  <c r="W222" i="2"/>
  <c r="AG84" i="2"/>
  <c r="U84" i="2"/>
  <c r="AN1538" i="2"/>
  <c r="AO1538" i="2" s="1" a="1"/>
  <c r="AO1538" i="2" s="1"/>
  <c r="AR1538" i="2" a="1"/>
  <c r="AR1538" i="2" s="1"/>
  <c r="AE903" i="2" a="1"/>
  <c r="AE903" i="2" s="1"/>
  <c r="AS903" i="2" a="1"/>
  <c r="AS903" i="2" s="1"/>
  <c r="X399" i="2"/>
  <c r="Z399" i="2"/>
  <c r="AA399" i="2" s="1" a="1"/>
  <c r="AA399" i="2" s="1"/>
  <c r="AD902" i="2" a="1"/>
  <c r="AD902" i="2" s="1"/>
  <c r="AC902" i="2"/>
  <c r="AV1484" i="2" a="1"/>
  <c r="AV1484" i="2" s="1"/>
  <c r="J1484" i="2" s="1"/>
  <c r="AN1484" i="2"/>
  <c r="AO1484" i="2" s="1" a="1"/>
  <c r="AO1484" i="2" s="1"/>
  <c r="K1484" i="2" s="1"/>
  <c r="AR1484" i="2" a="1"/>
  <c r="AR1484" i="2" s="1"/>
  <c r="AF292" i="2"/>
  <c r="W292" i="2"/>
  <c r="V292" i="2"/>
  <c r="AC900" i="2"/>
  <c r="AS900" i="2" a="1"/>
  <c r="AS900" i="2" s="1"/>
  <c r="AH900" i="2" a="1"/>
  <c r="AH900" i="2" s="1"/>
  <c r="AI900" i="2" a="1"/>
  <c r="AI900" i="2" s="1"/>
  <c r="H900" i="2" s="1"/>
  <c r="V560" i="2"/>
  <c r="W560" i="2"/>
  <c r="AI939" i="2" a="1"/>
  <c r="AI939" i="2" s="1"/>
  <c r="H939" i="2" s="1"/>
  <c r="AS939" i="2" a="1"/>
  <c r="AS939" i="2" s="1"/>
  <c r="AT939" i="2" a="1"/>
  <c r="AT939" i="2" s="1"/>
  <c r="AX939" i="2" a="1"/>
  <c r="AX939" i="2" s="1"/>
  <c r="AC939" i="2"/>
  <c r="Z226" i="2"/>
  <c r="W226" i="2"/>
  <c r="AC226" i="2" s="1"/>
  <c r="AE226" i="2" s="1" a="1"/>
  <c r="AE226" i="2" s="1"/>
  <c r="AF226" i="2" s="1"/>
  <c r="V226" i="2"/>
  <c r="X226" i="2"/>
  <c r="AF1482" i="2"/>
  <c r="W1482" i="2"/>
  <c r="AH528" i="2" a="1"/>
  <c r="AH528" i="2" s="1"/>
  <c r="AR896" i="2" a="1"/>
  <c r="AR896" i="2" s="1"/>
  <c r="AN896" i="2"/>
  <c r="AO896" i="2" s="1" a="1"/>
  <c r="AO896" i="2" s="1"/>
  <c r="W476" i="2"/>
  <c r="AC476" i="2" s="1"/>
  <c r="X476" i="2"/>
  <c r="Z476" i="2"/>
  <c r="AA476" i="2" s="1" a="1"/>
  <c r="AA476" i="2" s="1"/>
  <c r="V476" i="2"/>
  <c r="AF205" i="2"/>
  <c r="W205" i="2"/>
  <c r="AC1438" i="2"/>
  <c r="AS1438" i="2" a="1"/>
  <c r="AS1438" i="2" s="1"/>
  <c r="AT1438" i="2" a="1"/>
  <c r="AT1438" i="2" s="1"/>
  <c r="AW1438" i="2" a="1"/>
  <c r="AW1438" i="2" s="1"/>
  <c r="AD1438" i="2" a="1"/>
  <c r="AD1438" i="2" s="1"/>
  <c r="AH1438" i="2" a="1"/>
  <c r="AH1438" i="2" s="1"/>
  <c r="V917" i="2"/>
  <c r="Z486" i="2"/>
  <c r="AA486" i="2" s="1" a="1"/>
  <c r="AA486" i="2" s="1"/>
  <c r="W486" i="2"/>
  <c r="AC486" i="2" s="1"/>
  <c r="AH486" i="2" s="1" a="1"/>
  <c r="AH486" i="2" s="1"/>
  <c r="X486" i="2"/>
  <c r="Z342" i="2"/>
  <c r="AA342" i="2" s="1" a="1"/>
  <c r="AA342" i="2" s="1"/>
  <c r="V342" i="2"/>
  <c r="AN464" i="2"/>
  <c r="AO464" i="2" s="1" a="1"/>
  <c r="AO464" i="2" s="1"/>
  <c r="AR464" i="2" a="1"/>
  <c r="AR464" i="2" s="1"/>
  <c r="I464" i="2" s="1"/>
  <c r="AV464" i="2" a="1"/>
  <c r="AV464" i="2" s="1"/>
  <c r="J464" i="2" s="1"/>
  <c r="AF278" i="2"/>
  <c r="V278" i="2"/>
  <c r="L9" i="2"/>
  <c r="U9" i="2"/>
  <c r="AG9" i="2"/>
  <c r="AH1326" i="2" a="1"/>
  <c r="AH1326" i="2" s="1"/>
  <c r="AI1326" i="2" a="1"/>
  <c r="AI1326" i="2" s="1"/>
  <c r="H1326" i="2" s="1"/>
  <c r="AX1326" i="2" a="1"/>
  <c r="AX1326" i="2" s="1"/>
  <c r="J1326" i="2" s="1"/>
  <c r="AF1196" i="2"/>
  <c r="W1196" i="2"/>
  <c r="G1196" i="2" s="1" a="1"/>
  <c r="G1196" i="2" s="1"/>
  <c r="AH863" i="2" a="1"/>
  <c r="AH863" i="2" s="1"/>
  <c r="AW863" i="2" a="1"/>
  <c r="AW863" i="2" s="1"/>
  <c r="AC863" i="2"/>
  <c r="AD863" i="2" a="1"/>
  <c r="AD863" i="2" s="1"/>
  <c r="W474" i="2"/>
  <c r="AF1195" i="2"/>
  <c r="Z1195" i="2"/>
  <c r="AA1195" i="2" s="1" a="1"/>
  <c r="AA1195" i="2" s="1"/>
  <c r="X1195" i="2"/>
  <c r="V984" i="2"/>
  <c r="AT1484" i="2" a="1"/>
  <c r="AT1484" i="2" s="1"/>
  <c r="AC1484" i="2"/>
  <c r="AD1484" i="2" a="1"/>
  <c r="AD1484" i="2" s="1"/>
  <c r="AE912" i="2" a="1"/>
  <c r="AE912" i="2" s="1"/>
  <c r="AH912" i="2" a="1"/>
  <c r="AH912" i="2" s="1"/>
  <c r="AI912" i="2" a="1"/>
  <c r="AI912" i="2" s="1"/>
  <c r="H912" i="2" s="1"/>
  <c r="AN900" i="2"/>
  <c r="AO900" i="2" s="1" a="1"/>
  <c r="AO900" i="2" s="1"/>
  <c r="K900" i="2" s="1"/>
  <c r="AR900" i="2" a="1"/>
  <c r="AR900" i="2" s="1"/>
  <c r="I900" i="2" s="1"/>
  <c r="AV900" i="2" a="1"/>
  <c r="AV900" i="2" s="1"/>
  <c r="J900" i="2" s="1"/>
  <c r="Z1169" i="2"/>
  <c r="AA1169" i="2" s="1" a="1"/>
  <c r="AA1169" i="2" s="1"/>
  <c r="V336" i="2"/>
  <c r="Z336" i="2"/>
  <c r="AA336" i="2" s="1" a="1"/>
  <c r="AA336" i="2" s="1"/>
  <c r="Z110" i="2"/>
  <c r="AA110" i="2" s="1" a="1"/>
  <c r="AA110" i="2" s="1"/>
  <c r="V110" i="2"/>
  <c r="W110" i="2"/>
  <c r="X110" i="2"/>
  <c r="AW1504" i="2" a="1"/>
  <c r="AW1504" i="2" s="1"/>
  <c r="AS1504" i="2" a="1"/>
  <c r="AS1504" i="2" s="1"/>
  <c r="AC1504" i="2"/>
  <c r="AF1247" i="2"/>
  <c r="AG1247" i="2" s="1"/>
  <c r="W1247" i="2"/>
  <c r="Z1247" i="2"/>
  <c r="AA1247" i="2" s="1" a="1"/>
  <c r="AA1247" i="2" s="1"/>
  <c r="AR939" i="2" a="1"/>
  <c r="AR939" i="2" s="1"/>
  <c r="AN939" i="2"/>
  <c r="AO939" i="2" s="1" a="1"/>
  <c r="AO939" i="2" s="1"/>
  <c r="AV939" i="2" a="1"/>
  <c r="AV939" i="2" s="1"/>
  <c r="AH797" i="2" a="1"/>
  <c r="AH797" i="2" s="1"/>
  <c r="AC797" i="2"/>
  <c r="AE797" i="2" a="1"/>
  <c r="AE797" i="2" s="1"/>
  <c r="AW797" i="2" a="1"/>
  <c r="AW797" i="2" s="1"/>
  <c r="AF498" i="2"/>
  <c r="Z109" i="2"/>
  <c r="AA109" i="2" s="1" a="1"/>
  <c r="AA109" i="2" s="1"/>
  <c r="V109" i="2"/>
  <c r="W109" i="2"/>
  <c r="AC109" i="2" s="1"/>
  <c r="X109" i="2"/>
  <c r="V1482" i="2"/>
  <c r="AD1542" i="2" a="1"/>
  <c r="AD1542" i="2" s="1"/>
  <c r="AE1542" i="2" a="1"/>
  <c r="AE1542" i="2" s="1"/>
  <c r="AV10" i="2" a="1"/>
  <c r="AV10" i="2" s="1"/>
  <c r="K1344" i="2"/>
  <c r="J735" i="2"/>
  <c r="AA605" i="2" a="1"/>
  <c r="AA605" i="2" s="1"/>
  <c r="AA426" i="2" a="1"/>
  <c r="AA426" i="2" s="1"/>
  <c r="AA364" i="2" a="1"/>
  <c r="AA364" i="2" s="1"/>
  <c r="AA548" i="2" a="1"/>
  <c r="AA548" i="2" s="1"/>
  <c r="AA349" i="2" a="1"/>
  <c r="AA349" i="2" s="1"/>
  <c r="AA327" i="2" a="1"/>
  <c r="AA327" i="2" s="1"/>
  <c r="AA429" i="2" a="1"/>
  <c r="AA429" i="2" s="1"/>
  <c r="AA525" i="2" a="1"/>
  <c r="AA525" i="2" s="1"/>
  <c r="AA376" i="2" a="1"/>
  <c r="AA376" i="2" s="1"/>
  <c r="AA49" i="2" a="1"/>
  <c r="AA49" i="2" s="1"/>
  <c r="AA321" i="2" a="1"/>
  <c r="AA321" i="2" s="1"/>
  <c r="AA618" i="2" a="1"/>
  <c r="AA618" i="2" s="1"/>
  <c r="AA370" i="2" a="1"/>
  <c r="AA370" i="2" s="1"/>
  <c r="J1296" i="2"/>
  <c r="J840" i="2"/>
  <c r="J668" i="2"/>
  <c r="J896" i="2"/>
  <c r="K1490" i="2"/>
  <c r="I1542" i="2"/>
  <c r="I781" i="2"/>
  <c r="I1109" i="2"/>
  <c r="J1582" i="2"/>
  <c r="J1109" i="2"/>
  <c r="K834" i="2"/>
  <c r="I1478" i="2"/>
  <c r="AA545" i="2" a="1"/>
  <c r="AA545" i="2" s="1"/>
  <c r="J673" i="2"/>
  <c r="AA570" i="2" a="1"/>
  <c r="AA570" i="2" s="1"/>
  <c r="AA635" i="2" a="1"/>
  <c r="AA635" i="2" s="1"/>
  <c r="I699" i="2"/>
  <c r="K781" i="2"/>
  <c r="J834" i="2"/>
  <c r="J970" i="2"/>
  <c r="AR82" i="2" a="1"/>
  <c r="AR82" i="2" s="1"/>
  <c r="K858" i="2"/>
  <c r="K1296" i="2"/>
  <c r="K763" i="2"/>
  <c r="I1510" i="2"/>
  <c r="I1186" i="2"/>
  <c r="K668" i="2"/>
  <c r="I1448" i="2"/>
  <c r="I735" i="2"/>
  <c r="K735" i="2"/>
  <c r="I976" i="2"/>
  <c r="K1112" i="2"/>
  <c r="I1454" i="2"/>
  <c r="I1545" i="2"/>
  <c r="K902" i="2"/>
  <c r="AA83" i="2" a="1"/>
  <c r="AA83" i="2" s="1"/>
  <c r="J856" i="2"/>
  <c r="J902" i="2"/>
  <c r="I858" i="2"/>
  <c r="J1073" i="2"/>
  <c r="I1208" i="2"/>
  <c r="I1297" i="2"/>
  <c r="I1296" i="2"/>
  <c r="J1371" i="2"/>
  <c r="K1073" i="2"/>
  <c r="K985" i="2"/>
  <c r="J967" i="2"/>
  <c r="AA464" i="2" a="1"/>
  <c r="AA464" i="2" s="1"/>
  <c r="AA138" i="2" a="1"/>
  <c r="AA138" i="2" s="1"/>
  <c r="AA166" i="2" a="1"/>
  <c r="AA166" i="2" s="1"/>
  <c r="AA221" i="2" a="1"/>
  <c r="AA221" i="2" s="1"/>
  <c r="AV411" i="2" a="1"/>
  <c r="AV411" i="2" s="1"/>
  <c r="AR495" i="2" a="1"/>
  <c r="AR495" i="2" s="1"/>
  <c r="AA577" i="2" a="1"/>
  <c r="AA577" i="2" s="1"/>
  <c r="AA622" i="2" a="1"/>
  <c r="AA622" i="2" s="1"/>
  <c r="AA538" i="2" a="1"/>
  <c r="AA538" i="2" s="1"/>
  <c r="K1103" i="2"/>
  <c r="I1073" i="2"/>
  <c r="AA604" i="2" a="1"/>
  <c r="AA604" i="2" s="1"/>
  <c r="AA594" i="2" a="1"/>
  <c r="AA594" i="2" s="1"/>
  <c r="AA648" i="2" a="1"/>
  <c r="AA648" i="2" s="1"/>
  <c r="AR229" i="2" a="1"/>
  <c r="AR229" i="2" s="1"/>
  <c r="AA35" i="2" a="1"/>
  <c r="AA35" i="2" s="1"/>
  <c r="AA141" i="2" a="1"/>
  <c r="AA141" i="2" s="1"/>
  <c r="AA219" i="2" a="1"/>
  <c r="AA219" i="2" s="1"/>
  <c r="AA382" i="2" a="1"/>
  <c r="AA382" i="2" s="1"/>
  <c r="AA624" i="2" a="1"/>
  <c r="AA624" i="2" s="1"/>
  <c r="AR658" i="2" a="1"/>
  <c r="AR658" i="2" s="1"/>
  <c r="J855" i="2"/>
  <c r="I1445" i="2"/>
  <c r="AA285" i="2" a="1"/>
  <c r="AA285" i="2" s="1"/>
  <c r="AA32" i="2" a="1"/>
  <c r="AA32" i="2" s="1"/>
  <c r="AA411" i="2" a="1"/>
  <c r="AA411" i="2" s="1"/>
  <c r="AV98" i="2" a="1"/>
  <c r="AV98" i="2" s="1"/>
  <c r="AA155" i="2" a="1"/>
  <c r="AA155" i="2" s="1"/>
  <c r="AR146" i="2" a="1"/>
  <c r="AR146" i="2" s="1"/>
  <c r="AR162" i="2" a="1"/>
  <c r="AR162" i="2" s="1"/>
  <c r="AV229" i="2" a="1"/>
  <c r="AV229" i="2" s="1"/>
  <c r="AA217" i="2" a="1"/>
  <c r="AA217" i="2" s="1"/>
  <c r="AA273" i="2" a="1"/>
  <c r="AA273" i="2" s="1"/>
  <c r="AA381" i="2" a="1"/>
  <c r="AA381" i="2" s="1"/>
  <c r="AV346" i="2" a="1"/>
  <c r="AV346" i="2" s="1"/>
  <c r="J816" i="2"/>
  <c r="K1000" i="2"/>
  <c r="I846" i="2"/>
  <c r="I1106" i="2"/>
  <c r="AA39" i="2" a="1"/>
  <c r="AA39" i="2" s="1"/>
  <c r="AA90" i="2" a="1"/>
  <c r="AA90" i="2" s="1"/>
  <c r="AA468" i="2" a="1"/>
  <c r="AA468" i="2" s="1"/>
  <c r="AA483" i="2" a="1"/>
  <c r="AA483" i="2" s="1"/>
  <c r="AA77" i="2" a="1"/>
  <c r="AA77" i="2" s="1"/>
  <c r="AA73" i="2" a="1"/>
  <c r="AA73" i="2" s="1"/>
  <c r="AV162" i="2" a="1"/>
  <c r="AV162" i="2" s="1"/>
  <c r="AR311" i="2" a="1"/>
  <c r="AR311" i="2" s="1"/>
  <c r="AA237" i="2" a="1"/>
  <c r="AA237" i="2" s="1"/>
  <c r="AR305" i="2" a="1"/>
  <c r="AR305" i="2" s="1"/>
  <c r="AA522" i="2" a="1"/>
  <c r="AA522" i="2" s="1"/>
  <c r="AR519" i="2" a="1"/>
  <c r="AR519" i="2" s="1"/>
  <c r="AA573" i="2" a="1"/>
  <c r="AA573" i="2" s="1"/>
  <c r="AA645" i="2" a="1"/>
  <c r="AA645" i="2" s="1"/>
  <c r="I742" i="2"/>
  <c r="AR651" i="2" a="1"/>
  <c r="AR651" i="2" s="1"/>
  <c r="J706" i="2"/>
  <c r="I949" i="2"/>
  <c r="K1006" i="2"/>
  <c r="I895" i="2"/>
  <c r="K970" i="2"/>
  <c r="K1311" i="2"/>
  <c r="K1445" i="2"/>
  <c r="AA143" i="2" a="1"/>
  <c r="AA143" i="2" s="1"/>
  <c r="AA67" i="2" a="1"/>
  <c r="AA67" i="2" s="1"/>
  <c r="AA106" i="2" a="1"/>
  <c r="AA106" i="2" s="1"/>
  <c r="AA612" i="2" a="1"/>
  <c r="AA612" i="2" s="1"/>
  <c r="AA33" i="2" a="1"/>
  <c r="AA33" i="2" s="1"/>
  <c r="AA72" i="2" a="1"/>
  <c r="AA72" i="2" s="1"/>
  <c r="AA190" i="2" a="1"/>
  <c r="AA190" i="2" s="1"/>
  <c r="AA301" i="2" a="1"/>
  <c r="AA301" i="2" s="1"/>
  <c r="AO305" i="2" a="1"/>
  <c r="AO305" i="2" s="1"/>
  <c r="AO306" i="2" a="1"/>
  <c r="AO306" i="2" s="1"/>
  <c r="AA408" i="2" a="1"/>
  <c r="AA408" i="2" s="1"/>
  <c r="AO519" i="2" a="1"/>
  <c r="AO519" i="2" s="1"/>
  <c r="AA513" i="2" a="1"/>
  <c r="AA513" i="2" s="1"/>
  <c r="AV651" i="2" a="1"/>
  <c r="AV651" i="2" s="1"/>
  <c r="K868" i="2"/>
  <c r="K1371" i="2"/>
  <c r="AA130" i="2" a="1"/>
  <c r="AA130" i="2" s="1"/>
  <c r="AA257" i="2" a="1"/>
  <c r="AA257" i="2" s="1"/>
  <c r="AA12" i="2" a="1"/>
  <c r="AA12" i="2" s="1"/>
  <c r="AA132" i="2" a="1"/>
  <c r="AA132" i="2" s="1"/>
  <c r="AA241" i="2" a="1"/>
  <c r="AA241" i="2" s="1"/>
  <c r="AA224" i="2" a="1"/>
  <c r="AA224" i="2" s="1"/>
  <c r="AR293" i="2" a="1"/>
  <c r="AR293" i="2" s="1"/>
  <c r="AA298" i="2" a="1"/>
  <c r="AA298" i="2" s="1"/>
  <c r="AA270" i="2" a="1"/>
  <c r="AA270" i="2" s="1"/>
  <c r="AV305" i="2" a="1"/>
  <c r="AV305" i="2" s="1"/>
  <c r="AA379" i="2" a="1"/>
  <c r="AA379" i="2" s="1"/>
  <c r="AR579" i="2" a="1"/>
  <c r="AR579" i="2" s="1"/>
  <c r="J868" i="2"/>
  <c r="K1350" i="2"/>
  <c r="K1487" i="2"/>
  <c r="AA333" i="2" a="1"/>
  <c r="AA333" i="2" s="1"/>
  <c r="AA42" i="2" a="1"/>
  <c r="AA42" i="2" s="1"/>
  <c r="AA322" i="2" a="1"/>
  <c r="AA322" i="2" s="1"/>
  <c r="AA658" i="2" a="1"/>
  <c r="AA658" i="2" s="1"/>
  <c r="AA168" i="2" a="1"/>
  <c r="AA168" i="2" s="1"/>
  <c r="AA201" i="2" a="1"/>
  <c r="AA201" i="2" s="1"/>
  <c r="AA216" i="2" a="1"/>
  <c r="AA216" i="2" s="1"/>
  <c r="AA243" i="2" a="1"/>
  <c r="AA243" i="2" s="1"/>
  <c r="AA293" i="2" a="1"/>
  <c r="AA293" i="2" s="1"/>
  <c r="AV315" i="2" a="1"/>
  <c r="AV315" i="2" s="1"/>
  <c r="AA282" i="2" a="1"/>
  <c r="AA282" i="2" s="1"/>
  <c r="AR309" i="2" a="1"/>
  <c r="AR309" i="2" s="1"/>
  <c r="AA414" i="2" a="1"/>
  <c r="AA414" i="2" s="1"/>
  <c r="AA410" i="2" a="1"/>
  <c r="AA410" i="2" s="1"/>
  <c r="AA467" i="2" a="1"/>
  <c r="AA467" i="2" s="1"/>
  <c r="AO635" i="2" a="1"/>
  <c r="AO635" i="2" s="1"/>
  <c r="AA546" i="2" a="1"/>
  <c r="AA546" i="2" s="1"/>
  <c r="AR654" i="2" a="1"/>
  <c r="AR654" i="2" s="1"/>
  <c r="I913" i="2"/>
  <c r="AV612" i="2" a="1"/>
  <c r="AV612" i="2" s="1"/>
  <c r="I923" i="2"/>
  <c r="K1081" i="2"/>
  <c r="J1359" i="2"/>
  <c r="K1582" i="2"/>
  <c r="AV284" i="2" a="1"/>
  <c r="AV284" i="2" s="1"/>
  <c r="K1323" i="2"/>
  <c r="AA657" i="2" a="1"/>
  <c r="AA657" i="2" s="1"/>
  <c r="J1353" i="2"/>
  <c r="AA91" i="2" a="1"/>
  <c r="AA91" i="2" s="1"/>
  <c r="AA44" i="2" a="1"/>
  <c r="AA44" i="2" s="1"/>
  <c r="AR98" i="2" a="1"/>
  <c r="AR98" i="2" s="1"/>
  <c r="AA41" i="2" a="1"/>
  <c r="AA41" i="2" s="1"/>
  <c r="AA102" i="2" a="1"/>
  <c r="AA102" i="2" s="1"/>
  <c r="AA146" i="2" a="1"/>
  <c r="AA146" i="2" s="1"/>
  <c r="AA303" i="2" a="1"/>
  <c r="AA303" i="2" s="1"/>
  <c r="AA560" i="2" a="1"/>
  <c r="AA560" i="2" s="1"/>
  <c r="AA615" i="2" a="1"/>
  <c r="AA615" i="2" s="1"/>
  <c r="J742" i="2"/>
  <c r="J949" i="2"/>
  <c r="K1082" i="2"/>
  <c r="J1454" i="2"/>
  <c r="AA225" i="2" a="1"/>
  <c r="AA225" i="2" s="1"/>
  <c r="I1344" i="2"/>
  <c r="AR351" i="2" a="1"/>
  <c r="AR351" i="2" s="1"/>
  <c r="AA61" i="2" a="1"/>
  <c r="AA61" i="2" s="1"/>
  <c r="AA96" i="2" a="1"/>
  <c r="AA96" i="2" s="1"/>
  <c r="AA125" i="2" a="1"/>
  <c r="AA125" i="2" s="1"/>
  <c r="AA161" i="2" a="1"/>
  <c r="AA161" i="2" s="1"/>
  <c r="AA279" i="2" a="1"/>
  <c r="AA279" i="2" s="1"/>
  <c r="AA361" i="2" a="1"/>
  <c r="AA361" i="2" s="1"/>
  <c r="AA461" i="2" a="1"/>
  <c r="AA461" i="2" s="1"/>
  <c r="AA580" i="2" a="1"/>
  <c r="AA580" i="2" s="1"/>
  <c r="AR612" i="2" a="1"/>
  <c r="AR612" i="2" s="1"/>
  <c r="K846" i="2"/>
  <c r="J858" i="2"/>
  <c r="I1115" i="2"/>
  <c r="J1106" i="2"/>
  <c r="AA559" i="2" a="1"/>
  <c r="AA559" i="2" s="1"/>
  <c r="AR284" i="2" a="1"/>
  <c r="AR284" i="2" s="1"/>
  <c r="AA275" i="2" a="1"/>
  <c r="AA275" i="2" s="1"/>
  <c r="AA397" i="2" a="1"/>
  <c r="AA397" i="2" s="1"/>
  <c r="AA330" i="2" a="1"/>
  <c r="AA330" i="2" s="1"/>
  <c r="AA607" i="2" a="1"/>
  <c r="AA607" i="2" s="1"/>
  <c r="AA656" i="2" a="1"/>
  <c r="AA656" i="2" s="1"/>
  <c r="K856" i="2"/>
  <c r="I787" i="2"/>
  <c r="J1033" i="2"/>
  <c r="K895" i="2"/>
  <c r="J1112" i="2"/>
  <c r="K1297" i="2"/>
  <c r="K1547" i="2"/>
  <c r="K1362" i="2"/>
  <c r="K1278" i="2"/>
  <c r="AR315" i="2" a="1"/>
  <c r="AR315" i="2" s="1"/>
  <c r="AA516" i="2" a="1"/>
  <c r="AA516" i="2" s="1"/>
  <c r="AA311" i="2" a="1"/>
  <c r="AA311" i="2" s="1"/>
  <c r="AA183" i="2" a="1"/>
  <c r="AA183" i="2" s="1"/>
  <c r="AA358" i="2" a="1"/>
  <c r="AA358" i="2" s="1"/>
  <c r="AA375" i="2" a="1"/>
  <c r="AA375" i="2" s="1"/>
  <c r="AA346" i="2" a="1"/>
  <c r="AA346" i="2" s="1"/>
  <c r="AA450" i="2" a="1"/>
  <c r="AA450" i="2" s="1"/>
  <c r="I706" i="2"/>
  <c r="J846" i="2"/>
  <c r="I970" i="2"/>
  <c r="J1561" i="2"/>
  <c r="K1018" i="2"/>
  <c r="J1347" i="2"/>
  <c r="AA551" i="2" a="1"/>
  <c r="AA551" i="2" s="1"/>
  <c r="AA472" i="2" a="1"/>
  <c r="AA472" i="2" s="1"/>
  <c r="AA169" i="2" a="1"/>
  <c r="AA169" i="2" s="1"/>
  <c r="AA207" i="2" a="1"/>
  <c r="AA207" i="2" s="1"/>
  <c r="AA214" i="2" a="1"/>
  <c r="AA214" i="2" s="1"/>
  <c r="AA288" i="2" a="1"/>
  <c r="AA288" i="2" s="1"/>
  <c r="AA283" i="2" a="1"/>
  <c r="AA283" i="2" s="1"/>
  <c r="AA402" i="2" a="1"/>
  <c r="AA402" i="2" s="1"/>
  <c r="AA435" i="2" a="1"/>
  <c r="AA435" i="2" s="1"/>
  <c r="AA417" i="2" a="1"/>
  <c r="AA417" i="2" s="1"/>
  <c r="AA535" i="2" a="1"/>
  <c r="AA535" i="2" s="1"/>
  <c r="AA390" i="2" a="1"/>
  <c r="AA390" i="2" s="1"/>
  <c r="AA485" i="2" a="1"/>
  <c r="AA485" i="2" s="1"/>
  <c r="AA649" i="2" a="1"/>
  <c r="AA649" i="2" s="1"/>
  <c r="J843" i="2"/>
  <c r="I987" i="2"/>
  <c r="I916" i="2"/>
  <c r="K1080" i="2"/>
  <c r="K1481" i="2"/>
  <c r="J1445" i="2"/>
  <c r="J1448" i="2"/>
  <c r="K1347" i="2"/>
  <c r="AA405" i="2" a="1"/>
  <c r="AA405" i="2" s="1"/>
  <c r="AA578" i="2" a="1"/>
  <c r="AA578" i="2" s="1"/>
  <c r="AA337" i="2" a="1"/>
  <c r="AA337" i="2" s="1"/>
  <c r="AA150" i="2" a="1"/>
  <c r="AA150" i="2" s="1"/>
  <c r="M17" i="12" a="1"/>
  <c r="M17" i="12" s="1"/>
  <c r="L47" i="12" a="1"/>
  <c r="L47" i="12" s="1"/>
  <c r="M56" i="12" a="1"/>
  <c r="M56" i="12" s="1"/>
  <c r="M15" i="12" a="1"/>
  <c r="M15" i="12" s="1"/>
  <c r="AS548" i="2" s="1" a="1"/>
  <c r="AS548" i="2" s="1"/>
  <c r="L10" i="5" a="1"/>
  <c r="L10" i="5" s="1"/>
  <c r="AD548" i="2" a="1"/>
  <c r="AD548" i="2" s="1"/>
  <c r="AI548" i="2" s="1" a="1"/>
  <c r="AI548" i="2" s="1"/>
  <c r="H548" i="2" s="1"/>
  <c r="P53" i="20" a="1"/>
  <c r="P53" i="20" s="1"/>
  <c r="M20" i="12" a="1"/>
  <c r="M20" i="12" s="1"/>
  <c r="R89" i="20" a="1"/>
  <c r="R89" i="20" s="1"/>
  <c r="L15" i="4" a="1"/>
  <c r="L15" i="4" s="1"/>
  <c r="P15" i="4" s="1" a="1"/>
  <c r="P15" i="4" s="1"/>
  <c r="G15" i="4" s="1"/>
  <c r="P89" i="20" a="1"/>
  <c r="P89" i="20" s="1"/>
  <c r="P38" i="20" a="1"/>
  <c r="P38" i="20" s="1"/>
  <c r="L91" i="12" a="1"/>
  <c r="L91" i="12" s="1"/>
  <c r="L17" i="3" a="1"/>
  <c r="L17" i="3" s="1"/>
  <c r="M17" i="3" s="1" a="1"/>
  <c r="M17" i="3" s="1"/>
  <c r="F17" i="3" s="1"/>
  <c r="H17" i="3" s="1"/>
  <c r="M32" i="12" a="1"/>
  <c r="M32" i="12" s="1"/>
  <c r="M80" i="12" a="1"/>
  <c r="M80" i="12" s="1"/>
  <c r="AS303" i="2" s="1" a="1"/>
  <c r="AS303" i="2" s="1"/>
  <c r="M55" i="12" a="1"/>
  <c r="M55" i="12" s="1"/>
  <c r="L12" i="4" a="1"/>
  <c r="L12" i="4" s="1"/>
  <c r="M12" i="4" s="1" a="1"/>
  <c r="M12" i="4" s="1"/>
  <c r="F12" i="4" s="1"/>
  <c r="H12" i="4" s="1"/>
  <c r="M44" i="12" a="1"/>
  <c r="M44" i="12" s="1"/>
  <c r="L7" i="12" a="1"/>
  <c r="L7" i="12" s="1"/>
  <c r="L17" i="4" a="1"/>
  <c r="L17" i="4" s="1"/>
  <c r="P17" i="4" s="1" a="1"/>
  <c r="P17" i="4" s="1"/>
  <c r="G17" i="4" s="1"/>
  <c r="M23" i="12" a="1"/>
  <c r="M23" i="12" s="1"/>
  <c r="M90" i="12" a="1"/>
  <c r="M90" i="12" s="1"/>
  <c r="L27" i="12" a="1"/>
  <c r="L27" i="12" s="1"/>
  <c r="AD285" i="2" a="1"/>
  <c r="AD285" i="2" s="1"/>
  <c r="L85" i="12" a="1"/>
  <c r="L85" i="12" s="1"/>
  <c r="P50" i="20" a="1"/>
  <c r="P50" i="20" s="1"/>
  <c r="P59" i="20" a="1"/>
  <c r="P59" i="20" s="1"/>
  <c r="R75" i="20" a="1"/>
  <c r="R75" i="20" s="1"/>
  <c r="L79" i="12" a="1"/>
  <c r="L79" i="12" s="1"/>
  <c r="AD621" i="2" a="1"/>
  <c r="AD621" i="2" s="1"/>
  <c r="AD661" i="2" a="1"/>
  <c r="AD661" i="2" s="1"/>
  <c r="AI661" i="2" s="1" a="1"/>
  <c r="AI661" i="2" s="1"/>
  <c r="H661" i="2" s="1"/>
  <c r="AD526" i="2" a="1"/>
  <c r="AD526" i="2" s="1"/>
  <c r="AD456" i="2" a="1"/>
  <c r="AD456" i="2" s="1"/>
  <c r="AP456" i="2" s="1" a="1"/>
  <c r="AP456" i="2" s="1"/>
  <c r="M27" i="12" a="1"/>
  <c r="M27" i="12" s="1"/>
  <c r="AW33" i="2" s="1" a="1"/>
  <c r="AW33" i="2" s="1"/>
  <c r="L24" i="4" a="1"/>
  <c r="L24" i="4" s="1"/>
  <c r="M24" i="4" s="1" a="1"/>
  <c r="M24" i="4" s="1"/>
  <c r="F24" i="4" s="1"/>
  <c r="H24" i="4" s="1"/>
  <c r="AE263" i="2" a="1"/>
  <c r="AE263" i="2" s="1"/>
  <c r="AF263" i="2" s="1"/>
  <c r="AG263" i="2" s="1"/>
  <c r="AE189" i="2" a="1"/>
  <c r="AE189" i="2" s="1"/>
  <c r="AF189" i="2" s="1"/>
  <c r="AG189" i="2" s="1"/>
  <c r="M37" i="12" a="1"/>
  <c r="M37" i="12" s="1"/>
  <c r="L94" i="12" a="1"/>
  <c r="L94" i="12" s="1"/>
  <c r="L25" i="4" a="1"/>
  <c r="L25" i="4" s="1"/>
  <c r="P25" i="4" s="1" a="1"/>
  <c r="P25" i="4" s="1"/>
  <c r="G25" i="4" s="1"/>
  <c r="L21" i="3" a="1"/>
  <c r="L21" i="3" s="1"/>
  <c r="M21" i="3" s="1" a="1"/>
  <c r="M21" i="3" s="1"/>
  <c r="F21" i="3" s="1"/>
  <c r="H21" i="3" s="1"/>
  <c r="L9" i="3" a="1"/>
  <c r="L9" i="3" s="1"/>
  <c r="P9" i="3" s="1" a="1"/>
  <c r="P9" i="3" s="1"/>
  <c r="G9" i="3" s="1"/>
  <c r="L21" i="4" a="1"/>
  <c r="L21" i="4" s="1"/>
  <c r="P21" i="4" s="1" a="1"/>
  <c r="P21" i="4" s="1"/>
  <c r="G21" i="4" s="1"/>
  <c r="L9" i="4" a="1"/>
  <c r="L9" i="4" s="1"/>
  <c r="M9" i="4" s="1" a="1"/>
  <c r="M9" i="4" s="1"/>
  <c r="F9" i="4" s="1"/>
  <c r="H9" i="4" s="1"/>
  <c r="L25" i="3" a="1"/>
  <c r="L25" i="3" s="1"/>
  <c r="M25" i="3" s="1" a="1"/>
  <c r="M25" i="3" s="1"/>
  <c r="F25" i="3" s="1"/>
  <c r="H25" i="3" s="1"/>
  <c r="R50" i="20" a="1"/>
  <c r="R50" i="20" s="1"/>
  <c r="R53" i="20" a="1"/>
  <c r="R53" i="20" s="1"/>
  <c r="M46" i="12" a="1"/>
  <c r="M46" i="12" s="1"/>
  <c r="M92" i="12" a="1"/>
  <c r="M92" i="12" s="1"/>
  <c r="M82" i="12" a="1"/>
  <c r="M82" i="12" s="1"/>
  <c r="L71" i="12" a="1"/>
  <c r="L71" i="12" s="1"/>
  <c r="M97" i="12" a="1"/>
  <c r="M97" i="12" s="1"/>
  <c r="AE44" i="2" a="1"/>
  <c r="AE44" i="2" s="1"/>
  <c r="AF44" i="2" s="1"/>
  <c r="AE152" i="2" a="1"/>
  <c r="AE152" i="2" s="1"/>
  <c r="AF152" i="2" s="1"/>
  <c r="AG152" i="2" s="1"/>
  <c r="AE301" i="2" a="1"/>
  <c r="AE301" i="2" s="1"/>
  <c r="AF301" i="2" s="1"/>
  <c r="AE628" i="2" a="1"/>
  <c r="AE628" i="2" s="1"/>
  <c r="AF628" i="2" s="1"/>
  <c r="AG628" i="2" s="1"/>
  <c r="AE653" i="2" a="1"/>
  <c r="AE653" i="2" s="1"/>
  <c r="AF653" i="2" s="1"/>
  <c r="AG653" i="2" s="1"/>
  <c r="L12" i="12" a="1"/>
  <c r="L12" i="12" s="1"/>
  <c r="AH311" i="2" a="1"/>
  <c r="AH311" i="2" s="1"/>
  <c r="AE545" i="2" a="1"/>
  <c r="AE545" i="2" s="1"/>
  <c r="AF545" i="2" s="1"/>
  <c r="AG545" i="2" s="1"/>
  <c r="AX545" i="2" s="1" a="1"/>
  <c r="AX545" i="2" s="1"/>
  <c r="AH263" i="2" a="1"/>
  <c r="AH263" i="2" s="1"/>
  <c r="AE315" i="2" a="1"/>
  <c r="AE315" i="2" s="1"/>
  <c r="AF315" i="2" s="1"/>
  <c r="AG315" i="2" s="1"/>
  <c r="AE414" i="2" a="1"/>
  <c r="AE414" i="2" s="1"/>
  <c r="AF414" i="2" s="1"/>
  <c r="AG414" i="2" s="1"/>
  <c r="AE519" i="2" a="1"/>
  <c r="AE519" i="2" s="1"/>
  <c r="AF519" i="2" s="1"/>
  <c r="AE494" i="2" a="1"/>
  <c r="AE494" i="2" s="1"/>
  <c r="AF494" i="2" s="1"/>
  <c r="AE630" i="2" a="1"/>
  <c r="AE630" i="2" s="1"/>
  <c r="AF630" i="2" s="1"/>
  <c r="AH628" i="2" a="1"/>
  <c r="AH628" i="2" s="1"/>
  <c r="AE230" i="2" a="1"/>
  <c r="AE230" i="2" s="1"/>
  <c r="AF230" i="2" s="1"/>
  <c r="AE594" i="2" a="1"/>
  <c r="AE594" i="2" s="1"/>
  <c r="AF594" i="2" s="1"/>
  <c r="AG594" i="2" s="1"/>
  <c r="AE229" i="2" a="1"/>
  <c r="AE229" i="2" s="1"/>
  <c r="AF229" i="2" s="1"/>
  <c r="AG229" i="2" s="1"/>
  <c r="AE241" i="2" a="1"/>
  <c r="AE241" i="2" s="1"/>
  <c r="AF241" i="2" s="1"/>
  <c r="AG241" i="2" s="1"/>
  <c r="AE528" i="2" a="1"/>
  <c r="AE528" i="2" s="1"/>
  <c r="AF528" i="2" s="1"/>
  <c r="AG528" i="2" s="1"/>
  <c r="AE288" i="2" a="1"/>
  <c r="AE288" i="2" s="1"/>
  <c r="AF288" i="2" s="1"/>
  <c r="AG288" i="2" s="1"/>
  <c r="M70" i="12" a="1"/>
  <c r="M70" i="12" s="1"/>
  <c r="P56" i="20" a="1"/>
  <c r="P56" i="20" s="1"/>
  <c r="R19" i="20" a="1"/>
  <c r="R19" i="20" s="1"/>
  <c r="R71" i="20" a="1"/>
  <c r="R71" i="20" s="1"/>
  <c r="L86" i="12" a="1"/>
  <c r="L86" i="12" s="1"/>
  <c r="M18" i="12" a="1"/>
  <c r="M18" i="12" s="1"/>
  <c r="M49" i="12" a="1"/>
  <c r="M49" i="12" s="1"/>
  <c r="L61" i="12" a="1"/>
  <c r="L61" i="12" s="1"/>
  <c r="L60" i="12" a="1"/>
  <c r="L60" i="12" s="1"/>
  <c r="L16" i="4" a="1"/>
  <c r="L16" i="4" s="1"/>
  <c r="P16" i="4" s="1" a="1"/>
  <c r="P16" i="4" s="1"/>
  <c r="G16" i="4" s="1"/>
  <c r="L25" i="12" a="1"/>
  <c r="L25" i="12" s="1"/>
  <c r="L14" i="12" a="1"/>
  <c r="L14" i="12" s="1"/>
  <c r="AG1365" i="2"/>
  <c r="L16" i="3" a="1"/>
  <c r="L16" i="3" s="1"/>
  <c r="M16" i="3" s="1" a="1"/>
  <c r="M16" i="3" s="1"/>
  <c r="F16" i="3" s="1"/>
  <c r="H16" i="3" s="1"/>
  <c r="L31" i="12" a="1"/>
  <c r="L31" i="12" s="1"/>
  <c r="L69" i="12" a="1"/>
  <c r="L69" i="12" s="1"/>
  <c r="R87" i="20" a="1"/>
  <c r="R87" i="20" s="1"/>
  <c r="R39" i="20" a="1"/>
  <c r="R39" i="20" s="1"/>
  <c r="P14" i="20" a="1"/>
  <c r="P14" i="20" s="1"/>
  <c r="R14" i="20" a="1"/>
  <c r="R14" i="20" s="1"/>
  <c r="R23" i="20" a="1"/>
  <c r="R23" i="20" s="1"/>
  <c r="P23" i="20" a="1"/>
  <c r="P23" i="20" s="1"/>
  <c r="P71" i="20" a="1"/>
  <c r="P71" i="20" s="1"/>
  <c r="R29" i="20" a="1"/>
  <c r="R29" i="20" s="1"/>
  <c r="R57" i="20" a="1"/>
  <c r="R57" i="20" s="1"/>
  <c r="P29" i="20" a="1"/>
  <c r="P29" i="20" s="1"/>
  <c r="R63" i="20" a="1"/>
  <c r="R63" i="20" s="1"/>
  <c r="P87" i="20" a="1"/>
  <c r="P87" i="20" s="1"/>
  <c r="R43" i="20" a="1"/>
  <c r="R43" i="20" s="1"/>
  <c r="P42" i="20" a="1"/>
  <c r="P42" i="20" s="1"/>
  <c r="O37" i="20"/>
  <c r="P10" i="20" a="1"/>
  <c r="P10" i="20" s="1"/>
  <c r="O10" i="20"/>
  <c r="M13" i="12" a="1"/>
  <c r="M13" i="12" s="1"/>
  <c r="L64" i="12" a="1"/>
  <c r="L64" i="12" s="1"/>
  <c r="L73" i="12" a="1"/>
  <c r="L73" i="12" s="1"/>
  <c r="M73" i="12" a="1"/>
  <c r="M73" i="12" s="1"/>
  <c r="AS494" i="2" s="1" a="1"/>
  <c r="AS494" i="2" s="1"/>
  <c r="M10" i="12" a="1"/>
  <c r="M10" i="12" s="1"/>
  <c r="M20" i="5" a="1"/>
  <c r="M20" i="5" s="1"/>
  <c r="F20" i="5" s="1"/>
  <c r="H20" i="5" s="1"/>
  <c r="L50" i="12" a="1"/>
  <c r="L50" i="12" s="1"/>
  <c r="M45" i="12" a="1"/>
  <c r="M45" i="12" s="1"/>
  <c r="M19" i="12" a="1"/>
  <c r="M19" i="12" s="1"/>
  <c r="M8" i="12" a="1"/>
  <c r="M8" i="12" s="1"/>
  <c r="L19" i="12" a="1"/>
  <c r="L19" i="12" s="1"/>
  <c r="L65" i="12" a="1"/>
  <c r="L65" i="12" s="1"/>
  <c r="R65" i="20" a="1"/>
  <c r="R65" i="20" s="1"/>
  <c r="O39" i="20"/>
  <c r="R16" i="20" a="1"/>
  <c r="R16" i="20" s="1"/>
  <c r="P16" i="20" a="1"/>
  <c r="P16" i="20" s="1"/>
  <c r="O26" i="20"/>
  <c r="R27" i="20" a="1"/>
  <c r="R27" i="20" s="1"/>
  <c r="R78" i="20" a="1"/>
  <c r="R78" i="20" s="1"/>
  <c r="R47" i="20" a="1"/>
  <c r="R47" i="20" s="1"/>
  <c r="O63" i="20"/>
  <c r="AX301" i="2" a="1"/>
  <c r="AX301" i="2" s="1"/>
  <c r="AG1269" i="2"/>
  <c r="J1350" i="2"/>
  <c r="AI301" i="2" a="1"/>
  <c r="AI301" i="2" s="1"/>
  <c r="H301" i="2" s="1"/>
  <c r="AT301" i="2" a="1"/>
  <c r="AT301" i="2" s="1"/>
  <c r="AG1353" i="2"/>
  <c r="AG969" i="2"/>
  <c r="AP44" i="2" a="1"/>
  <c r="AP44" i="2" s="1"/>
  <c r="K691" i="2"/>
  <c r="AG681" i="2"/>
  <c r="AW311" i="2" a="1"/>
  <c r="AW311" i="2" s="1"/>
  <c r="AW263" i="2" a="1"/>
  <c r="AW263" i="2" s="1"/>
  <c r="AH337" i="2" a="1"/>
  <c r="AH337" i="2" s="1"/>
  <c r="AD397" i="2" a="1"/>
  <c r="AD397" i="2" s="1"/>
  <c r="AI397" i="2" s="1" a="1"/>
  <c r="AI397" i="2" s="1"/>
  <c r="H397" i="2" s="1"/>
  <c r="AH461" i="2" a="1"/>
  <c r="AH461" i="2" s="1"/>
  <c r="AD311" i="2" a="1"/>
  <c r="AD311" i="2" s="1"/>
  <c r="AD304" i="2" a="1"/>
  <c r="AD304" i="2" s="1"/>
  <c r="AI304" i="2" s="1" a="1"/>
  <c r="AI304" i="2" s="1"/>
  <c r="H304" i="2" s="1"/>
  <c r="AD352" i="2" a="1"/>
  <c r="AD352" i="2" s="1"/>
  <c r="AX352" i="2" s="1" a="1"/>
  <c r="AX352" i="2" s="1"/>
  <c r="AS33" i="2" a="1"/>
  <c r="AS33" i="2" s="1"/>
  <c r="AW293" i="2" a="1"/>
  <c r="AW293" i="2" s="1"/>
  <c r="AH324" i="2" a="1"/>
  <c r="AH324" i="2" s="1"/>
  <c r="AD408" i="2" a="1"/>
  <c r="AD408" i="2" s="1"/>
  <c r="AT408" i="2" s="1" a="1"/>
  <c r="AT408" i="2" s="1"/>
  <c r="L40" i="12" a="1"/>
  <c r="L40" i="12" s="1"/>
  <c r="L88" i="12" a="1"/>
  <c r="L88" i="12" s="1"/>
  <c r="AH301" i="2" a="1"/>
  <c r="AH301" i="2" s="1"/>
  <c r="AH545" i="2" a="1"/>
  <c r="AH545" i="2" s="1"/>
  <c r="J1293" i="2"/>
  <c r="AH315" i="2" a="1"/>
  <c r="AH315" i="2" s="1"/>
  <c r="AH478" i="2" a="1"/>
  <c r="AH478" i="2" s="1"/>
  <c r="AH649" i="2" a="1"/>
  <c r="AH649" i="2" s="1"/>
  <c r="AD628" i="2" a="1"/>
  <c r="AD628" i="2" s="1"/>
  <c r="M48" i="12" a="1"/>
  <c r="M48" i="12" s="1"/>
  <c r="AD263" i="2" a="1"/>
  <c r="AD263" i="2" s="1"/>
  <c r="AH495" i="2" a="1"/>
  <c r="AH495" i="2" s="1"/>
  <c r="L48" i="12" a="1"/>
  <c r="L48" i="12" s="1"/>
  <c r="AD478" i="2" a="1"/>
  <c r="AD478" i="2" s="1"/>
  <c r="M81" i="12" a="1"/>
  <c r="M81" i="12" s="1"/>
  <c r="AH519" i="2" a="1"/>
  <c r="AH519" i="2" s="1"/>
  <c r="I1353" i="2"/>
  <c r="AD639" i="2" a="1"/>
  <c r="AD639" i="2" s="1"/>
  <c r="AI639" i="2" s="1" a="1"/>
  <c r="AI639" i="2" s="1"/>
  <c r="H639" i="2" s="1"/>
  <c r="AD247" i="2" a="1"/>
  <c r="AD247" i="2" s="1"/>
  <c r="AT247" i="2" s="1" a="1"/>
  <c r="AT247" i="2" s="1"/>
  <c r="AS628" i="2" a="1"/>
  <c r="AS628" i="2" s="1"/>
  <c r="AW301" i="2" a="1"/>
  <c r="AW301" i="2" s="1"/>
  <c r="I1112" i="2"/>
  <c r="AS324" i="2" a="1"/>
  <c r="AS324" i="2" s="1"/>
  <c r="AS639" i="2" a="1"/>
  <c r="AS639" i="2" s="1"/>
  <c r="AS263" i="2" a="1"/>
  <c r="AS263" i="2" s="1"/>
  <c r="K681" i="2"/>
  <c r="AW495" i="2" a="1"/>
  <c r="AW495" i="2" s="1"/>
  <c r="I673" i="2"/>
  <c r="P7" i="4" a="1"/>
  <c r="P7" i="4" s="1"/>
  <c r="G7" i="4" s="1"/>
  <c r="AW44" i="2" a="1"/>
  <c r="AW44" i="2" s="1"/>
  <c r="AW195" i="2" a="1"/>
  <c r="AW195" i="2" s="1"/>
  <c r="AS311" i="2" a="1"/>
  <c r="AS311" i="2" s="1"/>
  <c r="AW658" i="2" a="1"/>
  <c r="AW658" i="2" s="1"/>
  <c r="AW315" i="2" a="1"/>
  <c r="AW315" i="2" s="1"/>
  <c r="AW628" i="2" a="1"/>
  <c r="AW628" i="2" s="1"/>
  <c r="AS301" i="2" a="1"/>
  <c r="AS301" i="2" s="1"/>
  <c r="AS214" i="2" a="1"/>
  <c r="AS214" i="2" s="1"/>
  <c r="J793" i="2"/>
  <c r="AT195" i="2" a="1"/>
  <c r="AT195" i="2" s="1"/>
  <c r="AR492" i="2" a="1"/>
  <c r="AR492" i="2" s="1"/>
  <c r="AP1341" i="2" a="1"/>
  <c r="AP1341" i="2" s="1"/>
  <c r="K1341" i="2" s="1"/>
  <c r="AT1341" i="2" a="1"/>
  <c r="AT1341" i="2" s="1"/>
  <c r="I1341" i="2" s="1"/>
  <c r="AI1341" i="2" a="1"/>
  <c r="AI1341" i="2" s="1"/>
  <c r="H1341" i="2" s="1"/>
  <c r="AR152" i="2" a="1"/>
  <c r="AR152" i="2" s="1"/>
  <c r="AN286" i="2"/>
  <c r="AO286" i="2" s="1" a="1"/>
  <c r="AO286" i="2" s="1"/>
  <c r="AF311" i="2"/>
  <c r="AG311" i="2" s="1"/>
  <c r="AE495" i="2" a="1"/>
  <c r="AE495" i="2" s="1"/>
  <c r="AN1161" i="2"/>
  <c r="AO1161" i="2" s="1" a="1"/>
  <c r="AO1161" i="2" s="1"/>
  <c r="AX681" i="2" a="1"/>
  <c r="AX681" i="2" s="1"/>
  <c r="J681" i="2" s="1"/>
  <c r="AI681" i="2" a="1"/>
  <c r="AI681" i="2" s="1"/>
  <c r="H681" i="2" s="1"/>
  <c r="AS681" i="2" a="1"/>
  <c r="AS681" i="2" s="1"/>
  <c r="AT681" i="2" a="1"/>
  <c r="AT681" i="2" s="1"/>
  <c r="I681" i="2" s="1"/>
  <c r="AC1053" i="2"/>
  <c r="AD1053" i="2" a="1"/>
  <c r="AD1053" i="2" s="1"/>
  <c r="AE1053" i="2" a="1"/>
  <c r="AE1053" i="2" s="1"/>
  <c r="AW653" i="2" a="1"/>
  <c r="AW653" i="2" s="1"/>
  <c r="J787" i="2"/>
  <c r="J1012" i="2"/>
  <c r="AH1341" i="2" a="1"/>
  <c r="AH1341" i="2" s="1"/>
  <c r="AN885" i="2"/>
  <c r="AO885" i="2" s="1" a="1"/>
  <c r="AO885" i="2" s="1"/>
  <c r="K885" i="2" s="1"/>
  <c r="AR885" i="2" a="1"/>
  <c r="AR885" i="2" s="1"/>
  <c r="AV885" i="2" a="1"/>
  <c r="AV885" i="2" s="1"/>
  <c r="J885" i="2" s="1"/>
  <c r="AW1269" i="2" a="1"/>
  <c r="AW1269" i="2" s="1"/>
  <c r="AX1269" i="2" a="1"/>
  <c r="AX1269" i="2" s="1"/>
  <c r="AN165" i="2"/>
  <c r="AO165" i="2" s="1" a="1"/>
  <c r="AO165" i="2" s="1"/>
  <c r="AV273" i="2" a="1"/>
  <c r="AV273" i="2" s="1"/>
  <c r="AR273" i="2" a="1"/>
  <c r="AR273" i="2" s="1"/>
  <c r="AX933" i="2" a="1"/>
  <c r="AX933" i="2" s="1"/>
  <c r="AE933" i="2" a="1"/>
  <c r="AE933" i="2" s="1"/>
  <c r="AI933" i="2" a="1"/>
  <c r="AI933" i="2" s="1"/>
  <c r="H933" i="2" s="1"/>
  <c r="AP933" i="2" a="1"/>
  <c r="AP933" i="2" s="1"/>
  <c r="AT933" i="2" a="1"/>
  <c r="AT933" i="2" s="1"/>
  <c r="AC933" i="2"/>
  <c r="AD611" i="2" a="1"/>
  <c r="AD611" i="2" s="1"/>
  <c r="AS653" i="2" a="1"/>
  <c r="AS653" i="2" s="1"/>
  <c r="AX1341" i="2" a="1"/>
  <c r="AX1341" i="2" s="1"/>
  <c r="J1341" i="2" s="1"/>
  <c r="AC897" i="2"/>
  <c r="AI897" i="2" a="1"/>
  <c r="AI897" i="2" s="1"/>
  <c r="H897" i="2" s="1"/>
  <c r="AS897" i="2" a="1"/>
  <c r="AS897" i="2" s="1"/>
  <c r="AE897" i="2" a="1"/>
  <c r="AE897" i="2" s="1"/>
  <c r="AH897" i="2" a="1"/>
  <c r="AH897" i="2" s="1"/>
  <c r="AV933" i="2" a="1"/>
  <c r="AV933" i="2" s="1"/>
  <c r="AR933" i="2" a="1"/>
  <c r="AR933" i="2" s="1"/>
  <c r="AW414" i="2" a="1"/>
  <c r="AW414" i="2" s="1"/>
  <c r="AC1341" i="2"/>
  <c r="AC885" i="2"/>
  <c r="AE885" i="2" a="1"/>
  <c r="AE885" i="2" s="1"/>
  <c r="AH885" i="2" a="1"/>
  <c r="AH885" i="2" s="1"/>
  <c r="AI885" i="2" a="1"/>
  <c r="AI885" i="2" s="1"/>
  <c r="H885" i="2" s="1"/>
  <c r="AS885" i="2" a="1"/>
  <c r="AS885" i="2" s="1"/>
  <c r="AN921" i="2"/>
  <c r="AO921" i="2" s="1" a="1"/>
  <c r="AO921" i="2" s="1"/>
  <c r="K921" i="2" s="1"/>
  <c r="AR921" i="2" a="1"/>
  <c r="AR921" i="2" s="1"/>
  <c r="I921" i="2" s="1"/>
  <c r="AV921" i="2" a="1"/>
  <c r="AV921" i="2" s="1"/>
  <c r="J921" i="2" s="1"/>
  <c r="AR897" i="2" a="1"/>
  <c r="AR897" i="2" s="1"/>
  <c r="AV897" i="2" a="1"/>
  <c r="AV897" i="2" s="1"/>
  <c r="AN897" i="2"/>
  <c r="AO897" i="2" s="1" a="1"/>
  <c r="AO897" i="2" s="1"/>
  <c r="AV82" i="2" a="1"/>
  <c r="AV82" i="2" s="1"/>
  <c r="AR461" i="2" a="1"/>
  <c r="AR461" i="2" s="1"/>
  <c r="AH414" i="2" a="1"/>
  <c r="AH414" i="2" s="1"/>
  <c r="AF478" i="2"/>
  <c r="AG478" i="2" s="1"/>
  <c r="AD519" i="2" a="1"/>
  <c r="AD519" i="2" s="1"/>
  <c r="AX519" i="2" s="1" a="1"/>
  <c r="AX519" i="2" s="1"/>
  <c r="AH681" i="2" a="1"/>
  <c r="AH681" i="2" s="1"/>
  <c r="AD658" i="2" a="1"/>
  <c r="AD658" i="2" s="1"/>
  <c r="AD630" i="2" a="1"/>
  <c r="AD630" i="2" s="1"/>
  <c r="AT630" i="2" s="1" a="1"/>
  <c r="AT630" i="2" s="1"/>
  <c r="AW897" i="2" a="1"/>
  <c r="AW897" i="2" s="1"/>
  <c r="K891" i="2"/>
  <c r="AH1053" i="2" a="1"/>
  <c r="AH1053" i="2" s="1"/>
  <c r="AS1269" i="2" a="1"/>
  <c r="AS1269" i="2" s="1"/>
  <c r="AI1269" i="2" a="1"/>
  <c r="AI1269" i="2" s="1"/>
  <c r="H1269" i="2" s="1"/>
  <c r="AW1341" i="2" a="1"/>
  <c r="AW1341" i="2" s="1"/>
  <c r="AW189" i="2" a="1"/>
  <c r="AW189" i="2" s="1"/>
  <c r="AP195" i="2" a="1"/>
  <c r="AP195" i="2" s="1"/>
  <c r="AR219" i="2" a="1"/>
  <c r="AR219" i="2" s="1"/>
  <c r="AS293" i="2" a="1"/>
  <c r="AS293" i="2" s="1"/>
  <c r="AN250" i="2"/>
  <c r="AO250" i="2" s="1" a="1"/>
  <c r="AO250" i="2" s="1"/>
  <c r="AD414" i="2" a="1"/>
  <c r="AD414" i="2" s="1"/>
  <c r="AV513" i="2" a="1"/>
  <c r="AV513" i="2" s="1"/>
  <c r="AN657" i="2"/>
  <c r="AO657" i="2" s="1" a="1"/>
  <c r="AO657" i="2" s="1"/>
  <c r="AW639" i="2" a="1"/>
  <c r="AW639" i="2" s="1"/>
  <c r="AS1053" i="2" a="1"/>
  <c r="AS1053" i="2" s="1"/>
  <c r="AE1341" i="2" a="1"/>
  <c r="AE1341" i="2" s="1"/>
  <c r="AG1341" i="2" s="1"/>
  <c r="AG1293" i="2"/>
  <c r="AS825" i="2" a="1"/>
  <c r="AS825" i="2" s="1"/>
  <c r="AC825" i="2"/>
  <c r="AD825" i="2" a="1"/>
  <c r="AD825" i="2" s="1"/>
  <c r="AH825" i="2" a="1"/>
  <c r="AH825" i="2" s="1"/>
  <c r="AH33" i="2" a="1"/>
  <c r="AH33" i="2" s="1"/>
  <c r="AH189" i="2" a="1"/>
  <c r="AH189" i="2" s="1"/>
  <c r="AN219" i="2"/>
  <c r="AO219" i="2" s="1" a="1"/>
  <c r="AO219" i="2" s="1"/>
  <c r="AV250" i="2" a="1"/>
  <c r="AV250" i="2" s="1"/>
  <c r="AS414" i="2" a="1"/>
  <c r="AS414" i="2" s="1"/>
  <c r="AR657" i="2" a="1"/>
  <c r="AR657" i="2" s="1"/>
  <c r="AE658" i="2" a="1"/>
  <c r="AE658" i="2" s="1"/>
  <c r="AH639" i="2" a="1"/>
  <c r="AH639" i="2" s="1"/>
  <c r="G639" i="2" s="1" a="1"/>
  <c r="G639" i="2" s="1"/>
  <c r="K949" i="2"/>
  <c r="AI1053" i="2" a="1"/>
  <c r="AI1053" i="2" s="1"/>
  <c r="H1053" i="2" s="1"/>
  <c r="AT1269" i="2" a="1"/>
  <c r="AT1269" i="2" s="1"/>
  <c r="AD1341" i="2" a="1"/>
  <c r="AD1341" i="2" s="1"/>
  <c r="AR1389" i="2" a="1"/>
  <c r="AR1389" i="2" s="1"/>
  <c r="AX465" i="2" a="1"/>
  <c r="AX465" i="2" s="1"/>
  <c r="AD465" i="2" a="1"/>
  <c r="AD465" i="2" s="1"/>
  <c r="AH465" i="2" a="1"/>
  <c r="AH465" i="2" s="1"/>
  <c r="AI465" i="2" a="1"/>
  <c r="AI465" i="2" s="1"/>
  <c r="AS465" i="2" a="1"/>
  <c r="AS465" i="2" s="1"/>
  <c r="AC909" i="2"/>
  <c r="AS909" i="2" a="1"/>
  <c r="AS909" i="2" s="1"/>
  <c r="AE909" i="2" a="1"/>
  <c r="AE909" i="2" s="1"/>
  <c r="AH909" i="2" a="1"/>
  <c r="AH909" i="2" s="1"/>
  <c r="AI909" i="2" a="1"/>
  <c r="AI909" i="2" s="1"/>
  <c r="H909" i="2" s="1"/>
  <c r="AS67" i="2" a="1"/>
  <c r="AS67" i="2" s="1"/>
  <c r="AD33" i="2" a="1"/>
  <c r="AD33" i="2" s="1"/>
  <c r="AS189" i="2" a="1"/>
  <c r="AS189" i="2" s="1"/>
  <c r="AR379" i="2" a="1"/>
  <c r="AR379" i="2" s="1"/>
  <c r="AV657" i="2" a="1"/>
  <c r="AV657" i="2" s="1"/>
  <c r="AS658" i="2" a="1"/>
  <c r="AS658" i="2" s="1"/>
  <c r="AW933" i="2" a="1"/>
  <c r="AW933" i="2" s="1"/>
  <c r="J916" i="2"/>
  <c r="AX1053" i="2" a="1"/>
  <c r="AX1053" i="2" s="1"/>
  <c r="AS1341" i="2" a="1"/>
  <c r="AS1341" i="2" s="1"/>
  <c r="AN1389" i="2"/>
  <c r="AO1389" i="2" s="1" a="1"/>
  <c r="AO1389" i="2" s="1"/>
  <c r="AD1437" i="2" a="1"/>
  <c r="AD1437" i="2" s="1"/>
  <c r="AT1437" i="2" a="1"/>
  <c r="AT1437" i="2" s="1"/>
  <c r="AH1437" i="2" a="1"/>
  <c r="AH1437" i="2" s="1"/>
  <c r="AN909" i="2"/>
  <c r="AO909" i="2" s="1" a="1"/>
  <c r="AO909" i="2" s="1"/>
  <c r="K909" i="2" s="1"/>
  <c r="AR909" i="2" a="1"/>
  <c r="AR909" i="2" s="1"/>
  <c r="AV909" i="2" a="1"/>
  <c r="AV909" i="2" s="1"/>
  <c r="J909" i="2" s="1"/>
  <c r="AD189" i="2" a="1"/>
  <c r="AD189" i="2" s="1"/>
  <c r="AD885" i="2" a="1"/>
  <c r="AD885" i="2" s="1"/>
  <c r="K816" i="2"/>
  <c r="AR660" i="2" a="1"/>
  <c r="AR660" i="2" s="1"/>
  <c r="AP897" i="2" a="1"/>
  <c r="AP897" i="2" s="1"/>
  <c r="AD933" i="2" a="1"/>
  <c r="AD933" i="2" s="1"/>
  <c r="AN729" i="2"/>
  <c r="AO729" i="2" s="1" a="1"/>
  <c r="AO729" i="2" s="1"/>
  <c r="AP1053" i="2" a="1"/>
  <c r="AP1053" i="2" s="1"/>
  <c r="AR1293" i="2" a="1"/>
  <c r="AR1293" i="2" s="1"/>
  <c r="I1293" i="2" s="1"/>
  <c r="AN1329" i="2"/>
  <c r="AO1329" i="2" s="1" a="1"/>
  <c r="AO1329" i="2" s="1"/>
  <c r="K1329" i="2" s="1"/>
  <c r="AI1545" i="2" a="1"/>
  <c r="AI1545" i="2" s="1"/>
  <c r="H1545" i="2" s="1"/>
  <c r="AS1545" i="2" a="1"/>
  <c r="AS1545" i="2" s="1"/>
  <c r="AE67" i="2" a="1"/>
  <c r="AE67" i="2" s="1"/>
  <c r="AE33" i="2" a="1"/>
  <c r="AE33" i="2" s="1"/>
  <c r="AN152" i="2"/>
  <c r="AO152" i="2" s="1" a="1"/>
  <c r="AO152" i="2" s="1"/>
  <c r="AS290" i="2" a="1"/>
  <c r="AS290" i="2" s="1"/>
  <c r="AV358" i="2" a="1"/>
  <c r="AV358" i="2" s="1"/>
  <c r="AD528" i="2" a="1"/>
  <c r="AD528" i="2" s="1"/>
  <c r="AE420" i="2" a="1"/>
  <c r="AE420" i="2" s="1"/>
  <c r="AF420" i="2" s="1"/>
  <c r="AG420" i="2" s="1"/>
  <c r="G420" i="2" s="1" a="1"/>
  <c r="G420" i="2" s="1"/>
  <c r="AH621" i="2" a="1"/>
  <c r="AH621" i="2" s="1"/>
  <c r="AT885" i="2" a="1"/>
  <c r="AT885" i="2" s="1"/>
  <c r="AX897" i="2" a="1"/>
  <c r="AX897" i="2" s="1"/>
  <c r="AV729" i="2" a="1"/>
  <c r="AV729" i="2" s="1"/>
  <c r="AN933" i="2"/>
  <c r="AO933" i="2" s="1" a="1"/>
  <c r="AO933" i="2" s="1"/>
  <c r="AR1269" i="2" a="1"/>
  <c r="AR1269" i="2" s="1"/>
  <c r="AN1293" i="2"/>
  <c r="AO1293" i="2" s="1" a="1"/>
  <c r="AO1293" i="2" s="1"/>
  <c r="K1293" i="2" s="1"/>
  <c r="AV1329" i="2" a="1"/>
  <c r="AV1329" i="2" s="1"/>
  <c r="J1329" i="2" s="1"/>
  <c r="AS225" i="2" a="1"/>
  <c r="AS225" i="2" s="1"/>
  <c r="AC225" i="2"/>
  <c r="AD225" i="2" a="1"/>
  <c r="AD225" i="2" s="1"/>
  <c r="AE225" i="2" a="1"/>
  <c r="AE225" i="2" s="1"/>
  <c r="AF225" i="2" s="1"/>
  <c r="AG225" i="2" s="1"/>
  <c r="AR477" i="2" a="1"/>
  <c r="AR477" i="2" s="1"/>
  <c r="AC873" i="2"/>
  <c r="AE873" i="2" a="1"/>
  <c r="AE873" i="2" s="1"/>
  <c r="AI873" i="2" a="1"/>
  <c r="AI873" i="2" s="1"/>
  <c r="H873" i="2" s="1"/>
  <c r="AH873" i="2" a="1"/>
  <c r="AH873" i="2" s="1"/>
  <c r="AS873" i="2" a="1"/>
  <c r="AS873" i="2" s="1"/>
  <c r="AF293" i="2"/>
  <c r="AG293" i="2" s="1"/>
  <c r="AN82" i="2"/>
  <c r="AO82" i="2" s="1" a="1"/>
  <c r="AO82" i="2" s="1"/>
  <c r="AH44" i="2" a="1"/>
  <c r="AH44" i="2" s="1"/>
  <c r="AV152" i="2" a="1"/>
  <c r="AV152" i="2" s="1"/>
  <c r="AV309" i="2" a="1"/>
  <c r="AV309" i="2" s="1"/>
  <c r="AD681" i="2" a="1"/>
  <c r="AD681" i="2" s="1"/>
  <c r="AH933" i="2" a="1"/>
  <c r="AH933" i="2" s="1"/>
  <c r="AV652" i="2" a="1"/>
  <c r="AV652" i="2" s="1"/>
  <c r="AV1269" i="2" a="1"/>
  <c r="AV1269" i="2" s="1"/>
  <c r="AG1329" i="2"/>
  <c r="AV873" i="2" a="1"/>
  <c r="AV873" i="2" s="1"/>
  <c r="AN873" i="2"/>
  <c r="AO873" i="2" s="1" a="1"/>
  <c r="AO873" i="2" s="1"/>
  <c r="AR873" i="2" a="1"/>
  <c r="AR873" i="2" s="1"/>
  <c r="AC921" i="2"/>
  <c r="AH921" i="2" a="1"/>
  <c r="AH921" i="2" s="1"/>
  <c r="AE921" i="2" a="1"/>
  <c r="AE921" i="2" s="1"/>
  <c r="AI921" i="2" a="1"/>
  <c r="AI921" i="2" s="1"/>
  <c r="H921" i="2" s="1"/>
  <c r="AS921" i="2" a="1"/>
  <c r="AS921" i="2" s="1"/>
  <c r="AN12" i="2"/>
  <c r="AO12" i="2" s="1" a="1"/>
  <c r="AO12" i="2" s="1"/>
  <c r="J1021" i="2"/>
  <c r="J923" i="2"/>
  <c r="J826" i="2"/>
  <c r="Z27" i="2"/>
  <c r="AA27" i="2" s="1" a="1"/>
  <c r="AA27" i="2" s="1"/>
  <c r="V27" i="2"/>
  <c r="W27" i="2"/>
  <c r="X27" i="2"/>
  <c r="AD235" i="2" a="1"/>
  <c r="AD235" i="2" s="1"/>
  <c r="AE235" i="2" a="1"/>
  <c r="AE235" i="2" s="1"/>
  <c r="AH235" i="2" a="1"/>
  <c r="AH235" i="2" s="1"/>
  <c r="AW235" i="2" a="1"/>
  <c r="AW235" i="2" s="1"/>
  <c r="AS235" i="2" a="1"/>
  <c r="AS235" i="2" s="1"/>
  <c r="AC178" i="2"/>
  <c r="AS178" i="2" s="1" a="1"/>
  <c r="AS178" i="2" s="1"/>
  <c r="V117" i="2"/>
  <c r="W117" i="2"/>
  <c r="G117" i="2" s="1" a="1"/>
  <c r="G117" i="2" s="1"/>
  <c r="X117" i="2"/>
  <c r="Z117" i="2"/>
  <c r="AA117" i="2" s="1" a="1"/>
  <c r="AA117" i="2" s="1"/>
  <c r="W227" i="2"/>
  <c r="Z227" i="2"/>
  <c r="AA227" i="2" s="1" a="1"/>
  <c r="AA227" i="2" s="1"/>
  <c r="V227" i="2"/>
  <c r="X227" i="2"/>
  <c r="AV91" i="2" a="1"/>
  <c r="AV91" i="2" s="1"/>
  <c r="AR91" i="2" a="1"/>
  <c r="AR91" i="2" s="1"/>
  <c r="AN91" i="2"/>
  <c r="AO91" i="2" s="1" a="1"/>
  <c r="AO91" i="2" s="1"/>
  <c r="Z131" i="2"/>
  <c r="AA131" i="2" s="1" a="1"/>
  <c r="AA131" i="2" s="1"/>
  <c r="V131" i="2"/>
  <c r="W131" i="2"/>
  <c r="X131" i="2"/>
  <c r="AC91" i="2"/>
  <c r="AD91" i="2" s="1" a="1"/>
  <c r="AD91" i="2" s="1"/>
  <c r="V203" i="2"/>
  <c r="W203" i="2"/>
  <c r="X203" i="2"/>
  <c r="Z203" i="2"/>
  <c r="AA203" i="2" s="1" a="1"/>
  <c r="AA203" i="2" s="1"/>
  <c r="AC50" i="2"/>
  <c r="AS50" i="2" s="1" a="1"/>
  <c r="AS50" i="2" s="1"/>
  <c r="AV270" i="2" a="1"/>
  <c r="AV270" i="2" s="1"/>
  <c r="AN270" i="2"/>
  <c r="AO270" i="2" s="1" a="1"/>
  <c r="AO270" i="2" s="1"/>
  <c r="AR270" i="2" a="1"/>
  <c r="AR270" i="2" s="1"/>
  <c r="V790" i="2"/>
  <c r="W790" i="2"/>
  <c r="G790" i="2" s="1" a="1"/>
  <c r="G790" i="2" s="1"/>
  <c r="X790" i="2"/>
  <c r="Z790" i="2"/>
  <c r="AA790" i="2" s="1" a="1"/>
  <c r="AA790" i="2" s="1"/>
  <c r="W1279" i="2"/>
  <c r="Z1279" i="2"/>
  <c r="AA1279" i="2" s="1" a="1"/>
  <c r="AA1279" i="2" s="1"/>
  <c r="V1279" i="2"/>
  <c r="X1279" i="2"/>
  <c r="AD1290" i="2" a="1"/>
  <c r="AD1290" i="2" s="1"/>
  <c r="AS1290" i="2" a="1"/>
  <c r="AS1290" i="2" s="1"/>
  <c r="AI1290" i="2" a="1"/>
  <c r="AI1290" i="2" s="1"/>
  <c r="H1290" i="2" s="1"/>
  <c r="AT1290" i="2" a="1"/>
  <c r="AT1290" i="2" s="1"/>
  <c r="AW1290" i="2" a="1"/>
  <c r="AW1290" i="2" s="1"/>
  <c r="AX1290" i="2" a="1"/>
  <c r="AX1290" i="2" s="1"/>
  <c r="AC1290" i="2"/>
  <c r="AE1290" i="2" a="1"/>
  <c r="AE1290" i="2" s="1"/>
  <c r="AG1290" i="2" s="1"/>
  <c r="AP1290" i="2" a="1"/>
  <c r="AP1290" i="2" s="1"/>
  <c r="AH1290" i="2" a="1"/>
  <c r="AH1290" i="2" s="1"/>
  <c r="AP1028" i="2" a="1"/>
  <c r="AP1028" i="2" s="1"/>
  <c r="AX1028" i="2" a="1"/>
  <c r="AX1028" i="2" s="1"/>
  <c r="AH1028" i="2" a="1"/>
  <c r="AH1028" i="2" s="1"/>
  <c r="AS1028" i="2" a="1"/>
  <c r="AS1028" i="2" s="1"/>
  <c r="AC1028" i="2"/>
  <c r="AT1028" i="2" a="1"/>
  <c r="AT1028" i="2" s="1"/>
  <c r="AD1028" i="2" a="1"/>
  <c r="AD1028" i="2" s="1"/>
  <c r="AE1028" i="2" a="1"/>
  <c r="AE1028" i="2" s="1"/>
  <c r="AG1028" i="2" s="1"/>
  <c r="AW1028" i="2" a="1"/>
  <c r="AW1028" i="2" s="1"/>
  <c r="AI1028" i="2" a="1"/>
  <c r="AI1028" i="2" s="1"/>
  <c r="H1028" i="2" s="1"/>
  <c r="AC333" i="2"/>
  <c r="AH333" i="2" s="1" a="1"/>
  <c r="AH333" i="2" s="1"/>
  <c r="V602" i="2"/>
  <c r="W602" i="2"/>
  <c r="X602" i="2"/>
  <c r="Z602" i="2"/>
  <c r="AA602" i="2" s="1" a="1"/>
  <c r="AA602" i="2" s="1"/>
  <c r="AV1313" i="2" a="1"/>
  <c r="AV1313" i="2" s="1"/>
  <c r="AN1313" i="2"/>
  <c r="AO1313" i="2" s="1" a="1"/>
  <c r="AO1313" i="2" s="1"/>
  <c r="AR1313" i="2" a="1"/>
  <c r="AR1313" i="2" s="1"/>
  <c r="AV1290" i="2" a="1"/>
  <c r="AV1290" i="2" s="1"/>
  <c r="AN1290" i="2"/>
  <c r="AO1290" i="2" s="1" a="1"/>
  <c r="AO1290" i="2" s="1"/>
  <c r="AR1290" i="2" a="1"/>
  <c r="AR1290" i="2" s="1"/>
  <c r="AN1298" i="2"/>
  <c r="AO1298" i="2" s="1" a="1"/>
  <c r="AO1298" i="2" s="1"/>
  <c r="AR1298" i="2" a="1"/>
  <c r="AR1298" i="2" s="1"/>
  <c r="AV1298" i="2" a="1"/>
  <c r="AV1298" i="2" s="1"/>
  <c r="AR1028" i="2" a="1"/>
  <c r="AR1028" i="2" s="1"/>
  <c r="AV1028" i="2" a="1"/>
  <c r="AV1028" i="2" s="1"/>
  <c r="AN1028" i="2"/>
  <c r="AO1028" i="2" s="1" a="1"/>
  <c r="AO1028" i="2" s="1"/>
  <c r="V26" i="2"/>
  <c r="W26" i="2"/>
  <c r="X26" i="2"/>
  <c r="Z26" i="2"/>
  <c r="AA26" i="2" s="1" a="1"/>
  <c r="AA26" i="2" s="1"/>
  <c r="V79" i="2"/>
  <c r="W79" i="2"/>
  <c r="X79" i="2"/>
  <c r="Z79" i="2"/>
  <c r="AA79" i="2" s="1" a="1"/>
  <c r="AA79" i="2" s="1"/>
  <c r="AC47" i="2"/>
  <c r="AD47" i="2" s="1" a="1"/>
  <c r="AD47" i="2" s="1"/>
  <c r="AE165" i="2" a="1"/>
  <c r="AE165" i="2" s="1"/>
  <c r="AH165" i="2" a="1"/>
  <c r="AH165" i="2" s="1"/>
  <c r="AS165" i="2" a="1"/>
  <c r="AS165" i="2" s="1"/>
  <c r="AC237" i="2"/>
  <c r="AH237" i="2" s="1" a="1"/>
  <c r="AH237" i="2" s="1"/>
  <c r="AR544" i="2" a="1"/>
  <c r="AR544" i="2" s="1"/>
  <c r="AV544" i="2" a="1"/>
  <c r="AV544" i="2" s="1"/>
  <c r="AN544" i="2"/>
  <c r="AO544" i="2" s="1" a="1"/>
  <c r="AO544" i="2" s="1"/>
  <c r="AV748" i="2" a="1"/>
  <c r="AV748" i="2" s="1"/>
  <c r="AN748" i="2"/>
  <c r="AO748" i="2" s="1" a="1"/>
  <c r="AO748" i="2" s="1"/>
  <c r="AR748" i="2" a="1"/>
  <c r="AR748" i="2" s="1"/>
  <c r="AE1334" i="2" a="1"/>
  <c r="AE1334" i="2" s="1"/>
  <c r="AG1334" i="2" s="1"/>
  <c r="AW1334" i="2" a="1"/>
  <c r="AW1334" i="2" s="1"/>
  <c r="AP1334" i="2" a="1"/>
  <c r="AP1334" i="2" s="1"/>
  <c r="AX1334" i="2" a="1"/>
  <c r="AX1334" i="2" s="1"/>
  <c r="AH1334" i="2" a="1"/>
  <c r="AH1334" i="2" s="1"/>
  <c r="AI1334" i="2" a="1"/>
  <c r="AI1334" i="2" s="1"/>
  <c r="H1334" i="2" s="1"/>
  <c r="AC1334" i="2"/>
  <c r="AD1334" i="2" a="1"/>
  <c r="AD1334" i="2" s="1"/>
  <c r="AS1334" i="2" a="1"/>
  <c r="AS1334" i="2" s="1"/>
  <c r="AT1334" i="2" a="1"/>
  <c r="AT1334" i="2" s="1"/>
  <c r="AS1526" i="2" a="1"/>
  <c r="AS1526" i="2" s="1"/>
  <c r="AW165" i="2" a="1"/>
  <c r="AW165" i="2" s="1"/>
  <c r="V185" i="2"/>
  <c r="W185" i="2"/>
  <c r="X185" i="2"/>
  <c r="Z185" i="2"/>
  <c r="AA185" i="2" s="1" a="1"/>
  <c r="AA185" i="2" s="1"/>
  <c r="V231" i="2"/>
  <c r="X231" i="2"/>
  <c r="W231" i="2"/>
  <c r="Z231" i="2"/>
  <c r="AA231" i="2" s="1" a="1"/>
  <c r="AA231" i="2" s="1"/>
  <c r="AN264" i="2"/>
  <c r="AO264" i="2" s="1" a="1"/>
  <c r="AO264" i="2" s="1"/>
  <c r="AR264" i="2" a="1"/>
  <c r="AR264" i="2" s="1"/>
  <c r="AV264" i="2" a="1"/>
  <c r="AV264" i="2" s="1"/>
  <c r="AX264" i="2" a="1"/>
  <c r="AX264" i="2" s="1"/>
  <c r="V328" i="2"/>
  <c r="W328" i="2"/>
  <c r="X328" i="2"/>
  <c r="Z328" i="2"/>
  <c r="AA328" i="2" s="1" a="1"/>
  <c r="AA328" i="2" s="1"/>
  <c r="AC379" i="2"/>
  <c r="AH379" i="2" s="1" a="1"/>
  <c r="AH379" i="2" s="1"/>
  <c r="AA462" i="2" a="1"/>
  <c r="AA462" i="2" s="1"/>
  <c r="V481" i="2"/>
  <c r="X481" i="2"/>
  <c r="Z481" i="2"/>
  <c r="AA481" i="2" s="1" a="1"/>
  <c r="AA481" i="2" s="1"/>
  <c r="W481" i="2"/>
  <c r="X576" i="2"/>
  <c r="Z576" i="2"/>
  <c r="AA576" i="2" s="1" a="1"/>
  <c r="AA576" i="2" s="1"/>
  <c r="V576" i="2"/>
  <c r="W576" i="2"/>
  <c r="Z626" i="2"/>
  <c r="AA626" i="2" s="1" a="1"/>
  <c r="AA626" i="2" s="1"/>
  <c r="V626" i="2"/>
  <c r="W626" i="2"/>
  <c r="G626" i="2" s="1" a="1"/>
  <c r="G626" i="2" s="1"/>
  <c r="X626" i="2"/>
  <c r="AR656" i="2" a="1"/>
  <c r="AR656" i="2" s="1"/>
  <c r="AV656" i="2" a="1"/>
  <c r="AV656" i="2" s="1"/>
  <c r="AN656" i="2"/>
  <c r="AO656" i="2" s="1" a="1"/>
  <c r="AO656" i="2" s="1"/>
  <c r="AI973" i="2" a="1"/>
  <c r="AI973" i="2" s="1"/>
  <c r="H973" i="2" s="1"/>
  <c r="AH973" i="2" a="1"/>
  <c r="AH973" i="2" s="1"/>
  <c r="AS973" i="2" a="1"/>
  <c r="AS973" i="2" s="1"/>
  <c r="AT973" i="2" a="1"/>
  <c r="AT973" i="2" s="1"/>
  <c r="AC973" i="2"/>
  <c r="AD973" i="2" a="1"/>
  <c r="AD973" i="2" s="1"/>
  <c r="AW973" i="2" a="1"/>
  <c r="AW973" i="2" s="1"/>
  <c r="AX973" i="2" a="1"/>
  <c r="AX973" i="2" s="1"/>
  <c r="AE973" i="2" a="1"/>
  <c r="AE973" i="2" s="1"/>
  <c r="AG973" i="2" s="1"/>
  <c r="AP973" i="2" a="1"/>
  <c r="AP973" i="2" s="1"/>
  <c r="V1141" i="2"/>
  <c r="W1141" i="2"/>
  <c r="X1141" i="2"/>
  <c r="Z1141" i="2"/>
  <c r="AA1141" i="2" s="1" a="1"/>
  <c r="AA1141" i="2" s="1"/>
  <c r="AE1219" i="2" a="1"/>
  <c r="AE1219" i="2" s="1"/>
  <c r="AG1219" i="2" s="1"/>
  <c r="AW1219" i="2" a="1"/>
  <c r="AW1219" i="2" s="1"/>
  <c r="AP1219" i="2" a="1"/>
  <c r="AP1219" i="2" s="1"/>
  <c r="AX1219" i="2" a="1"/>
  <c r="AX1219" i="2" s="1"/>
  <c r="AH1219" i="2" a="1"/>
  <c r="AH1219" i="2" s="1"/>
  <c r="AI1219" i="2" a="1"/>
  <c r="AI1219" i="2" s="1"/>
  <c r="H1219" i="2" s="1"/>
  <c r="AS1219" i="2" a="1"/>
  <c r="AS1219" i="2" s="1"/>
  <c r="AT1219" i="2" a="1"/>
  <c r="AT1219" i="2" s="1"/>
  <c r="AC1219" i="2"/>
  <c r="AD1219" i="2" a="1"/>
  <c r="AD1219" i="2" s="1"/>
  <c r="V1385" i="2"/>
  <c r="W1385" i="2"/>
  <c r="X1385" i="2"/>
  <c r="Z1385" i="2"/>
  <c r="AA1385" i="2" s="1" a="1"/>
  <c r="AA1385" i="2" s="1"/>
  <c r="AR1471" i="2" a="1"/>
  <c r="AR1471" i="2" s="1"/>
  <c r="AV1471" i="2" a="1"/>
  <c r="AV1471" i="2" s="1"/>
  <c r="AN1471" i="2"/>
  <c r="AO1471" i="2" s="1" a="1"/>
  <c r="AO1471" i="2" s="1"/>
  <c r="W129" i="2"/>
  <c r="X129" i="2"/>
  <c r="V129" i="2"/>
  <c r="Z129" i="2"/>
  <c r="AA129" i="2" s="1" a="1"/>
  <c r="AA129" i="2" s="1"/>
  <c r="V179" i="2"/>
  <c r="X179" i="2"/>
  <c r="W179" i="2"/>
  <c r="Z179" i="2"/>
  <c r="AA179" i="2" s="1" a="1"/>
  <c r="AA179" i="2" s="1"/>
  <c r="AD165" i="2" a="1"/>
  <c r="AD165" i="2" s="1"/>
  <c r="AA213" i="2" a="1"/>
  <c r="AA213" i="2" s="1"/>
  <c r="AV213" i="2" a="1"/>
  <c r="AV213" i="2" s="1"/>
  <c r="AR213" i="2" a="1"/>
  <c r="AR213" i="2" s="1"/>
  <c r="AN213" i="2"/>
  <c r="AO213" i="2" s="1" a="1"/>
  <c r="AO213" i="2" s="1"/>
  <c r="AC224" i="2"/>
  <c r="AD224" i="2" s="1" a="1"/>
  <c r="AD224" i="2" s="1"/>
  <c r="AP224" i="2" s="1" a="1"/>
  <c r="AP224" i="2" s="1"/>
  <c r="AC349" i="2"/>
  <c r="AE349" i="2" s="1" a="1"/>
  <c r="AE349" i="2" s="1"/>
  <c r="V448" i="2"/>
  <c r="Z448" i="2"/>
  <c r="AA448" i="2" s="1" a="1"/>
  <c r="AA448" i="2" s="1"/>
  <c r="W448" i="2"/>
  <c r="X448" i="2"/>
  <c r="AE461" i="2" a="1"/>
  <c r="AE461" i="2" s="1"/>
  <c r="AD461" i="2" a="1"/>
  <c r="AD461" i="2" s="1"/>
  <c r="AS461" i="2" a="1"/>
  <c r="AS461" i="2" s="1"/>
  <c r="AC390" i="2"/>
  <c r="AD390" i="2" s="1" a="1"/>
  <c r="AD390" i="2" s="1"/>
  <c r="V759" i="2"/>
  <c r="X759" i="2"/>
  <c r="W759" i="2"/>
  <c r="Z759" i="2"/>
  <c r="AA759" i="2" s="1" a="1"/>
  <c r="AA759" i="2" s="1"/>
  <c r="AN1004" i="2"/>
  <c r="AO1004" i="2" s="1" a="1"/>
  <c r="AO1004" i="2" s="1"/>
  <c r="AR1004" i="2" a="1"/>
  <c r="AR1004" i="2" s="1"/>
  <c r="AV1004" i="2" a="1"/>
  <c r="AV1004" i="2" s="1"/>
  <c r="AN1219" i="2"/>
  <c r="AO1219" i="2" s="1" a="1"/>
  <c r="AO1219" i="2" s="1"/>
  <c r="AR1219" i="2" a="1"/>
  <c r="AR1219" i="2" s="1"/>
  <c r="AV1219" i="2" a="1"/>
  <c r="AV1219" i="2" s="1"/>
  <c r="AE1102" i="2" a="1"/>
  <c r="AE1102" i="2" s="1"/>
  <c r="AG1102" i="2" s="1"/>
  <c r="AW1102" i="2" a="1"/>
  <c r="AW1102" i="2" s="1"/>
  <c r="AP1102" i="2" a="1"/>
  <c r="AP1102" i="2" s="1"/>
  <c r="AX1102" i="2" a="1"/>
  <c r="AX1102" i="2" s="1"/>
  <c r="AH1102" i="2" a="1"/>
  <c r="AH1102" i="2" s="1"/>
  <c r="AI1102" i="2" a="1"/>
  <c r="AI1102" i="2" s="1"/>
  <c r="H1102" i="2" s="1"/>
  <c r="AT1102" i="2" a="1"/>
  <c r="AT1102" i="2" s="1"/>
  <c r="AC1102" i="2"/>
  <c r="AD1102" i="2" a="1"/>
  <c r="AD1102" i="2" s="1"/>
  <c r="AS1102" i="2" a="1"/>
  <c r="AS1102" i="2" s="1"/>
  <c r="AS1389" i="2" a="1"/>
  <c r="AS1389" i="2" s="1"/>
  <c r="AD1389" i="2" a="1"/>
  <c r="AD1389" i="2" s="1"/>
  <c r="AE1389" i="2" a="1"/>
  <c r="AE1389" i="2" s="1"/>
  <c r="AG1389" i="2" s="1"/>
  <c r="AW1389" i="2" a="1"/>
  <c r="AW1389" i="2" s="1"/>
  <c r="AI1389" i="2" a="1"/>
  <c r="AI1389" i="2" s="1"/>
  <c r="H1389" i="2" s="1"/>
  <c r="AP1389" i="2" a="1"/>
  <c r="AP1389" i="2" s="1"/>
  <c r="AC1389" i="2"/>
  <c r="AT1389" i="2" a="1"/>
  <c r="AT1389" i="2" s="1"/>
  <c r="AX1389" i="2" a="1"/>
  <c r="AX1389" i="2" s="1"/>
  <c r="J1389" i="2" s="1"/>
  <c r="AH1389" i="2" a="1"/>
  <c r="AH1389" i="2" s="1"/>
  <c r="AC1587" i="2"/>
  <c r="AT1587" i="2" a="1"/>
  <c r="AT1587" i="2" s="1"/>
  <c r="AD1587" i="2" a="1"/>
  <c r="AD1587" i="2" s="1"/>
  <c r="AE1587" i="2" a="1"/>
  <c r="AE1587" i="2" s="1"/>
  <c r="AG1587" i="2" s="1"/>
  <c r="AW1587" i="2" a="1"/>
  <c r="AW1587" i="2" s="1"/>
  <c r="AP1587" i="2" a="1"/>
  <c r="AP1587" i="2" s="1"/>
  <c r="AX1587" i="2" a="1"/>
  <c r="AX1587" i="2" s="1"/>
  <c r="AH1587" i="2" a="1"/>
  <c r="AH1587" i="2" s="1"/>
  <c r="AI1587" i="2" a="1"/>
  <c r="AI1587" i="2" s="1"/>
  <c r="H1587" i="2" s="1"/>
  <c r="AS1587" i="2" a="1"/>
  <c r="AS1587" i="2" s="1"/>
  <c r="AC150" i="2"/>
  <c r="AD150" i="2" s="1" a="1"/>
  <c r="AD150" i="2" s="1"/>
  <c r="AV184" i="2" a="1"/>
  <c r="AV184" i="2" s="1"/>
  <c r="AN184" i="2"/>
  <c r="AO184" i="2" s="1" a="1"/>
  <c r="AO184" i="2" s="1"/>
  <c r="AR184" i="2" a="1"/>
  <c r="AR184" i="2" s="1"/>
  <c r="W218" i="2"/>
  <c r="Z218" i="2"/>
  <c r="AA218" i="2" s="1" a="1"/>
  <c r="AA218" i="2" s="1"/>
  <c r="X218" i="2"/>
  <c r="V218" i="2"/>
  <c r="AC283" i="2"/>
  <c r="AD283" i="2" s="1" a="1"/>
  <c r="AD283" i="2" s="1"/>
  <c r="AR504" i="2" a="1"/>
  <c r="AR504" i="2" s="1"/>
  <c r="AV504" i="2" a="1"/>
  <c r="AV504" i="2" s="1"/>
  <c r="AN504" i="2"/>
  <c r="AO504" i="2" s="1" a="1"/>
  <c r="AO504" i="2" s="1"/>
  <c r="AC516" i="2"/>
  <c r="AS516" i="2" s="1" a="1"/>
  <c r="AS516" i="2" s="1"/>
  <c r="AC551" i="2"/>
  <c r="AE551" i="2" s="1" a="1"/>
  <c r="AE551" i="2" s="1"/>
  <c r="AS582" i="2" a="1"/>
  <c r="AS582" i="2" s="1"/>
  <c r="AW582" i="2" a="1"/>
  <c r="AW582" i="2" s="1"/>
  <c r="AE582" i="2" a="1"/>
  <c r="AE582" i="2" s="1"/>
  <c r="AP582" i="2" a="1"/>
  <c r="AP582" i="2" s="1"/>
  <c r="AC582" i="2"/>
  <c r="AD582" i="2" a="1"/>
  <c r="AD582" i="2" s="1"/>
  <c r="AH582" i="2" a="1"/>
  <c r="AH582" i="2" s="1"/>
  <c r="AX582" i="2" a="1"/>
  <c r="AX582" i="2" s="1"/>
  <c r="AI582" i="2" a="1"/>
  <c r="AI582" i="2" s="1"/>
  <c r="AT582" i="2" a="1"/>
  <c r="AT582" i="2" s="1"/>
  <c r="AR653" i="2" a="1"/>
  <c r="AR653" i="2" s="1"/>
  <c r="AV653" i="2" a="1"/>
  <c r="AV653" i="2" s="1"/>
  <c r="AN653" i="2"/>
  <c r="AO653" i="2" s="1" a="1"/>
  <c r="AO653" i="2" s="1"/>
  <c r="X932" i="2"/>
  <c r="Z932" i="2"/>
  <c r="AA932" i="2" s="1" a="1"/>
  <c r="AA932" i="2" s="1"/>
  <c r="V932" i="2"/>
  <c r="W932" i="2"/>
  <c r="G932" i="2" s="1" a="1"/>
  <c r="G932" i="2" s="1"/>
  <c r="AV665" i="2" a="1"/>
  <c r="AV665" i="2" s="1"/>
  <c r="AN665" i="2"/>
  <c r="AO665" i="2" s="1" a="1"/>
  <c r="AO665" i="2" s="1"/>
  <c r="AR665" i="2" a="1"/>
  <c r="AR665" i="2" s="1"/>
  <c r="AX1190" i="2" a="1"/>
  <c r="AX1190" i="2" s="1"/>
  <c r="AP1190" i="2" a="1"/>
  <c r="AP1190" i="2" s="1"/>
  <c r="AH1190" i="2" a="1"/>
  <c r="AH1190" i="2" s="1"/>
  <c r="AI1190" i="2" a="1"/>
  <c r="AI1190" i="2" s="1"/>
  <c r="H1190" i="2" s="1"/>
  <c r="AS1190" i="2" a="1"/>
  <c r="AS1190" i="2" s="1"/>
  <c r="AT1190" i="2" a="1"/>
  <c r="AT1190" i="2" s="1"/>
  <c r="AC1190" i="2"/>
  <c r="AD1190" i="2" a="1"/>
  <c r="AD1190" i="2" s="1"/>
  <c r="AW1190" i="2" a="1"/>
  <c r="AW1190" i="2" s="1"/>
  <c r="AE1190" i="2" a="1"/>
  <c r="AE1190" i="2" s="1"/>
  <c r="AG1190" i="2" s="1"/>
  <c r="W1152" i="2"/>
  <c r="G1152" i="2" s="1" a="1"/>
  <c r="G1152" i="2" s="1"/>
  <c r="V1152" i="2"/>
  <c r="X1152" i="2"/>
  <c r="Z1152" i="2"/>
  <c r="AA1152" i="2" s="1" a="1"/>
  <c r="AA1152" i="2" s="1"/>
  <c r="V1286" i="2"/>
  <c r="W1286" i="2"/>
  <c r="X1286" i="2"/>
  <c r="Z1286" i="2"/>
  <c r="AA1286" i="2" s="1" a="1"/>
  <c r="AA1286" i="2" s="1"/>
  <c r="AE1322" i="2" a="1"/>
  <c r="AE1322" i="2" s="1"/>
  <c r="AG1322" i="2" s="1"/>
  <c r="AW1322" i="2" a="1"/>
  <c r="AW1322" i="2" s="1"/>
  <c r="AP1322" i="2" a="1"/>
  <c r="AP1322" i="2" s="1"/>
  <c r="AX1322" i="2" a="1"/>
  <c r="AX1322" i="2" s="1"/>
  <c r="AH1322" i="2" a="1"/>
  <c r="AH1322" i="2" s="1"/>
  <c r="AI1322" i="2" a="1"/>
  <c r="AI1322" i="2" s="1"/>
  <c r="H1322" i="2" s="1"/>
  <c r="AC1322" i="2"/>
  <c r="AD1322" i="2" a="1"/>
  <c r="AD1322" i="2" s="1"/>
  <c r="AS1322" i="2" a="1"/>
  <c r="AS1322" i="2" s="1"/>
  <c r="AT1322" i="2" a="1"/>
  <c r="AT1322" i="2" s="1"/>
  <c r="V1352" i="2"/>
  <c r="W1352" i="2"/>
  <c r="X1352" i="2"/>
  <c r="Z1352" i="2"/>
  <c r="AA1352" i="2" s="1" a="1"/>
  <c r="AA1352" i="2" s="1"/>
  <c r="AV1587" i="2" a="1"/>
  <c r="AV1587" i="2" s="1"/>
  <c r="AN1587" i="2"/>
  <c r="AO1587" i="2" s="1" a="1"/>
  <c r="AO1587" i="2" s="1"/>
  <c r="AR1587" i="2" a="1"/>
  <c r="AR1587" i="2" s="1"/>
  <c r="AC213" i="2"/>
  <c r="AE408" i="2" a="1"/>
  <c r="AE408" i="2" s="1"/>
  <c r="AF408" i="2" s="1"/>
  <c r="AH408" i="2" a="1"/>
  <c r="AH408" i="2" s="1"/>
  <c r="V502" i="2"/>
  <c r="Z502" i="2"/>
  <c r="AA502" i="2" s="1" a="1"/>
  <c r="AA502" i="2" s="1"/>
  <c r="W502" i="2"/>
  <c r="X502" i="2"/>
  <c r="Z432" i="2"/>
  <c r="AA432" i="2" s="1" a="1"/>
  <c r="AA432" i="2" s="1"/>
  <c r="V432" i="2"/>
  <c r="W432" i="2"/>
  <c r="X432" i="2"/>
  <c r="Z400" i="2"/>
  <c r="AA400" i="2" s="1" a="1"/>
  <c r="AA400" i="2" s="1"/>
  <c r="V400" i="2"/>
  <c r="W400" i="2"/>
  <c r="X400" i="2"/>
  <c r="AW461" i="2" a="1"/>
  <c r="AW461" i="2" s="1"/>
  <c r="AC547" i="2"/>
  <c r="AE547" i="2" s="1" a="1"/>
  <c r="AE547" i="2" s="1"/>
  <c r="AE635" i="2" a="1"/>
  <c r="AE635" i="2" s="1"/>
  <c r="AH635" i="2" a="1"/>
  <c r="AH635" i="2" s="1"/>
  <c r="AP704" i="2" a="1"/>
  <c r="AP704" i="2" s="1"/>
  <c r="AX704" i="2" a="1"/>
  <c r="AX704" i="2" s="1"/>
  <c r="AD704" i="2" a="1"/>
  <c r="AD704" i="2" s="1"/>
  <c r="AW704" i="2" a="1"/>
  <c r="AW704" i="2" s="1"/>
  <c r="AH704" i="2" a="1"/>
  <c r="AH704" i="2" s="1"/>
  <c r="AI704" i="2" a="1"/>
  <c r="AI704" i="2" s="1"/>
  <c r="H704" i="2" s="1"/>
  <c r="AS704" i="2" a="1"/>
  <c r="AS704" i="2" s="1"/>
  <c r="AT704" i="2" a="1"/>
  <c r="AT704" i="2" s="1"/>
  <c r="AC704" i="2"/>
  <c r="AE704" i="2" a="1"/>
  <c r="AE704" i="2" s="1"/>
  <c r="AG704" i="2" s="1"/>
  <c r="AS736" i="2" a="1"/>
  <c r="AS736" i="2" s="1"/>
  <c r="AX736" i="2" a="1"/>
  <c r="AX736" i="2" s="1"/>
  <c r="AP736" i="2" a="1"/>
  <c r="AP736" i="2" s="1"/>
  <c r="AI736" i="2" a="1"/>
  <c r="AI736" i="2" s="1"/>
  <c r="H736" i="2" s="1"/>
  <c r="AT736" i="2" a="1"/>
  <c r="AT736" i="2" s="1"/>
  <c r="I736" i="2" s="1"/>
  <c r="AC736" i="2"/>
  <c r="AD736" i="2" a="1"/>
  <c r="AD736" i="2" s="1"/>
  <c r="AE736" i="2" a="1"/>
  <c r="AE736" i="2" s="1"/>
  <c r="AG736" i="2" s="1"/>
  <c r="AH736" i="2" a="1"/>
  <c r="AH736" i="2" s="1"/>
  <c r="AW736" i="2" a="1"/>
  <c r="AW736" i="2" s="1"/>
  <c r="AE1029" i="2" a="1"/>
  <c r="AE1029" i="2" s="1"/>
  <c r="AG1029" i="2" s="1"/>
  <c r="AP1029" i="2" a="1"/>
  <c r="AP1029" i="2" s="1"/>
  <c r="AX1029" i="2" a="1"/>
  <c r="AX1029" i="2" s="1"/>
  <c r="AH1029" i="2" a="1"/>
  <c r="AH1029" i="2" s="1"/>
  <c r="AI1029" i="2" a="1"/>
  <c r="AI1029" i="2" s="1"/>
  <c r="H1029" i="2" s="1"/>
  <c r="AW1029" i="2" a="1"/>
  <c r="AW1029" i="2" s="1"/>
  <c r="AS1029" i="2" a="1"/>
  <c r="AS1029" i="2" s="1"/>
  <c r="AT1029" i="2" a="1"/>
  <c r="AT1029" i="2" s="1"/>
  <c r="AC1029" i="2"/>
  <c r="AD1029" i="2" a="1"/>
  <c r="AD1029" i="2" s="1"/>
  <c r="G1029" i="2" a="1"/>
  <c r="G1029" i="2" s="1"/>
  <c r="AR1190" i="2" a="1"/>
  <c r="AR1190" i="2" s="1"/>
  <c r="AN1190" i="2"/>
  <c r="AO1190" i="2" s="1" a="1"/>
  <c r="AO1190" i="2" s="1"/>
  <c r="AV1190" i="2" a="1"/>
  <c r="AV1190" i="2" s="1"/>
  <c r="W1163" i="2"/>
  <c r="G1163" i="2" s="1" a="1"/>
  <c r="G1163" i="2" s="1"/>
  <c r="X1163" i="2"/>
  <c r="Z1163" i="2"/>
  <c r="AA1163" i="2" s="1" a="1"/>
  <c r="AA1163" i="2" s="1"/>
  <c r="V1163" i="2"/>
  <c r="AP1360" i="2" a="1"/>
  <c r="AP1360" i="2" s="1"/>
  <c r="AX1360" i="2" a="1"/>
  <c r="AX1360" i="2" s="1"/>
  <c r="AH1360" i="2" a="1"/>
  <c r="AH1360" i="2" s="1"/>
  <c r="AI1360" i="2" a="1"/>
  <c r="AI1360" i="2" s="1"/>
  <c r="H1360" i="2" s="1"/>
  <c r="AS1360" i="2" a="1"/>
  <c r="AS1360" i="2" s="1"/>
  <c r="AC1360" i="2"/>
  <c r="AT1360" i="2" a="1"/>
  <c r="AT1360" i="2" s="1"/>
  <c r="AD1360" i="2" a="1"/>
  <c r="AD1360" i="2" s="1"/>
  <c r="AE1360" i="2" a="1"/>
  <c r="AE1360" i="2" s="1"/>
  <c r="AG1360" i="2" s="1"/>
  <c r="AW1360" i="2" a="1"/>
  <c r="AW1360" i="2" s="1"/>
  <c r="AE1439" i="2" a="1"/>
  <c r="AE1439" i="2" s="1"/>
  <c r="AG1439" i="2" s="1"/>
  <c r="AC1439" i="2"/>
  <c r="AX1439" i="2" a="1"/>
  <c r="AX1439" i="2" s="1"/>
  <c r="AT1439" i="2" a="1"/>
  <c r="AT1439" i="2" s="1"/>
  <c r="AI1439" i="2" a="1"/>
  <c r="AI1439" i="2" s="1"/>
  <c r="H1439" i="2" s="1"/>
  <c r="AW1439" i="2" a="1"/>
  <c r="AW1439" i="2" s="1"/>
  <c r="AP1439" i="2" a="1"/>
  <c r="AP1439" i="2" s="1"/>
  <c r="K1439" i="2" s="1"/>
  <c r="AD1439" i="2" a="1"/>
  <c r="AD1439" i="2" s="1"/>
  <c r="AS1439" i="2" a="1"/>
  <c r="AS1439" i="2" s="1"/>
  <c r="AH1439" i="2" a="1"/>
  <c r="AH1439" i="2" s="1"/>
  <c r="Z56" i="2"/>
  <c r="AA56" i="2" s="1" a="1"/>
  <c r="AA56" i="2" s="1"/>
  <c r="V56" i="2"/>
  <c r="W56" i="2"/>
  <c r="X56" i="2"/>
  <c r="V121" i="2"/>
  <c r="X121" i="2"/>
  <c r="W121" i="2"/>
  <c r="Z121" i="2"/>
  <c r="AA121" i="2" s="1" a="1"/>
  <c r="AA121" i="2" s="1"/>
  <c r="AC184" i="2"/>
  <c r="AW184" i="2" s="1" a="1"/>
  <c r="AW184" i="2" s="1"/>
  <c r="AR324" i="2" a="1"/>
  <c r="AR324" i="2" s="1"/>
  <c r="AV324" i="2" a="1"/>
  <c r="AV324" i="2" s="1"/>
  <c r="AN324" i="2"/>
  <c r="AO324" i="2" s="1" a="1"/>
  <c r="AO324" i="2" s="1"/>
  <c r="V439" i="2"/>
  <c r="Z439" i="2"/>
  <c r="AA439" i="2" s="1" a="1"/>
  <c r="AA439" i="2" s="1"/>
  <c r="W439" i="2"/>
  <c r="X439" i="2"/>
  <c r="V419" i="2"/>
  <c r="W419" i="2"/>
  <c r="X419" i="2"/>
  <c r="Z419" i="2"/>
  <c r="AA419" i="2" s="1" a="1"/>
  <c r="AA419" i="2" s="1"/>
  <c r="AC346" i="2"/>
  <c r="AC579" i="2"/>
  <c r="AD579" i="2" s="1" a="1"/>
  <c r="AD579" i="2" s="1"/>
  <c r="AD635" i="2" a="1"/>
  <c r="AD635" i="2" s="1"/>
  <c r="AN639" i="2"/>
  <c r="AO639" i="2" s="1" a="1"/>
  <c r="AO639" i="2" s="1"/>
  <c r="AR639" i="2" a="1"/>
  <c r="AR639" i="2" s="1"/>
  <c r="AV639" i="2" a="1"/>
  <c r="AV639" i="2" s="1"/>
  <c r="AP680" i="2" a="1"/>
  <c r="AP680" i="2" s="1"/>
  <c r="AX680" i="2" a="1"/>
  <c r="AX680" i="2" s="1"/>
  <c r="AT680" i="2" a="1"/>
  <c r="AT680" i="2" s="1"/>
  <c r="AD680" i="2" a="1"/>
  <c r="AD680" i="2" s="1"/>
  <c r="AW680" i="2" a="1"/>
  <c r="AW680" i="2" s="1"/>
  <c r="AE680" i="2" a="1"/>
  <c r="AE680" i="2" s="1"/>
  <c r="AG680" i="2" s="1"/>
  <c r="AH680" i="2" a="1"/>
  <c r="AH680" i="2" s="1"/>
  <c r="AI680" i="2" a="1"/>
  <c r="AI680" i="2" s="1"/>
  <c r="H680" i="2" s="1"/>
  <c r="AC680" i="2"/>
  <c r="AS680" i="2" a="1"/>
  <c r="AS680" i="2" s="1"/>
  <c r="AV966" i="2" a="1"/>
  <c r="AV966" i="2" s="1"/>
  <c r="AN966" i="2"/>
  <c r="AO966" i="2" s="1" a="1"/>
  <c r="AO966" i="2" s="1"/>
  <c r="AR966" i="2" a="1"/>
  <c r="AR966" i="2" s="1"/>
  <c r="AE1276" i="2" a="1"/>
  <c r="AE1276" i="2" s="1"/>
  <c r="AH1276" i="2" a="1"/>
  <c r="AH1276" i="2" s="1"/>
  <c r="AI1276" i="2" a="1"/>
  <c r="AI1276" i="2" s="1"/>
  <c r="H1276" i="2" s="1"/>
  <c r="AS1276" i="2" a="1"/>
  <c r="AS1276" i="2" s="1"/>
  <c r="AD1276" i="2" a="1"/>
  <c r="AD1276" i="2" s="1"/>
  <c r="AP1276" i="2" a="1"/>
  <c r="AP1276" i="2" s="1"/>
  <c r="K1276" i="2" s="1"/>
  <c r="AT1276" i="2" a="1"/>
  <c r="AT1276" i="2" s="1"/>
  <c r="I1276" i="2" s="1"/>
  <c r="AW1276" i="2" a="1"/>
  <c r="AW1276" i="2" s="1"/>
  <c r="AC1276" i="2"/>
  <c r="AX1276" i="2" a="1"/>
  <c r="AX1276" i="2" s="1"/>
  <c r="J1276" i="2" s="1"/>
  <c r="AN1414" i="2"/>
  <c r="AO1414" i="2" s="1" a="1"/>
  <c r="AO1414" i="2" s="1"/>
  <c r="AR1414" i="2" a="1"/>
  <c r="AR1414" i="2" s="1"/>
  <c r="AV1414" i="2" a="1"/>
  <c r="AV1414" i="2" s="1"/>
  <c r="AS1440" i="2" a="1"/>
  <c r="AS1440" i="2" s="1"/>
  <c r="AW1440" i="2" a="1"/>
  <c r="AW1440" i="2" s="1"/>
  <c r="AC1440" i="2"/>
  <c r="AD1440" i="2" a="1"/>
  <c r="AD1440" i="2" s="1"/>
  <c r="AX1440" i="2" a="1"/>
  <c r="AX1440" i="2" s="1"/>
  <c r="AP1440" i="2" a="1"/>
  <c r="AP1440" i="2" s="1"/>
  <c r="AH1440" i="2" a="1"/>
  <c r="AH1440" i="2" s="1"/>
  <c r="AI1440" i="2" a="1"/>
  <c r="AI1440" i="2" s="1"/>
  <c r="H1440" i="2" s="1"/>
  <c r="AE1440" i="2" a="1"/>
  <c r="AE1440" i="2" s="1"/>
  <c r="AG1440" i="2" s="1"/>
  <c r="AT1440" i="2" a="1"/>
  <c r="AT1440" i="2" s="1"/>
  <c r="AE1412" i="2" a="1"/>
  <c r="AE1412" i="2" s="1"/>
  <c r="AG1412" i="2" s="1"/>
  <c r="AP1412" i="2" a="1"/>
  <c r="AP1412" i="2" s="1"/>
  <c r="AX1412" i="2" a="1"/>
  <c r="AX1412" i="2" s="1"/>
  <c r="AH1412" i="2" a="1"/>
  <c r="AH1412" i="2" s="1"/>
  <c r="AI1412" i="2" a="1"/>
  <c r="AI1412" i="2" s="1"/>
  <c r="H1412" i="2" s="1"/>
  <c r="AC1412" i="2"/>
  <c r="AS1412" i="2" a="1"/>
  <c r="AS1412" i="2" s="1"/>
  <c r="AD1412" i="2" a="1"/>
  <c r="AD1412" i="2" s="1"/>
  <c r="AT1412" i="2" a="1"/>
  <c r="AT1412" i="2" s="1"/>
  <c r="AW1412" i="2" a="1"/>
  <c r="AW1412" i="2" s="1"/>
  <c r="AP1430" i="2" a="1"/>
  <c r="AP1430" i="2" s="1"/>
  <c r="AX1430" i="2" a="1"/>
  <c r="AX1430" i="2" s="1"/>
  <c r="AH1430" i="2" a="1"/>
  <c r="AH1430" i="2" s="1"/>
  <c r="AE1430" i="2" a="1"/>
  <c r="AE1430" i="2" s="1"/>
  <c r="AG1430" i="2" s="1"/>
  <c r="AI1430" i="2" a="1"/>
  <c r="AI1430" i="2" s="1"/>
  <c r="H1430" i="2" s="1"/>
  <c r="AT1430" i="2" a="1"/>
  <c r="AT1430" i="2" s="1"/>
  <c r="AS1430" i="2" a="1"/>
  <c r="AS1430" i="2" s="1"/>
  <c r="AD1430" i="2" a="1"/>
  <c r="AD1430" i="2" s="1"/>
  <c r="AW1430" i="2" a="1"/>
  <c r="AW1430" i="2" s="1"/>
  <c r="AC1430" i="2"/>
  <c r="Z18" i="2"/>
  <c r="AA18" i="2" s="1" a="1"/>
  <c r="AA18" i="2" s="1"/>
  <c r="V18" i="2"/>
  <c r="W18" i="2"/>
  <c r="X18" i="2"/>
  <c r="V75" i="2"/>
  <c r="Z75" i="2"/>
  <c r="AA75" i="2" s="1" a="1"/>
  <c r="AA75" i="2" s="1"/>
  <c r="W75" i="2"/>
  <c r="X75" i="2"/>
  <c r="AV141" i="2" a="1"/>
  <c r="AV141" i="2" s="1"/>
  <c r="AN141" i="2"/>
  <c r="AO141" i="2" s="1" a="1"/>
  <c r="AO141" i="2" s="1"/>
  <c r="AR141" i="2" a="1"/>
  <c r="AR141" i="2" s="1"/>
  <c r="AN201" i="2"/>
  <c r="AO201" i="2" s="1" a="1"/>
  <c r="AO201" i="2" s="1"/>
  <c r="AR201" i="2" a="1"/>
  <c r="AR201" i="2" s="1"/>
  <c r="AV201" i="2" a="1"/>
  <c r="AV201" i="2" s="1"/>
  <c r="V236" i="2"/>
  <c r="W236" i="2"/>
  <c r="X236" i="2"/>
  <c r="Z236" i="2"/>
  <c r="AA236" i="2" s="1" a="1"/>
  <c r="AA236" i="2" s="1"/>
  <c r="AA306" i="2" a="1"/>
  <c r="AA306" i="2" s="1"/>
  <c r="AR306" i="2" a="1"/>
  <c r="AR306" i="2" s="1"/>
  <c r="AV306" i="2" a="1"/>
  <c r="AV306" i="2" s="1"/>
  <c r="W396" i="2"/>
  <c r="V396" i="2"/>
  <c r="X396" i="2"/>
  <c r="Z396" i="2"/>
  <c r="AA396" i="2" s="1" a="1"/>
  <c r="AA396" i="2" s="1"/>
  <c r="AC610" i="2"/>
  <c r="V990" i="2"/>
  <c r="W990" i="2"/>
  <c r="X990" i="2"/>
  <c r="Z990" i="2"/>
  <c r="AA990" i="2" s="1" a="1"/>
  <c r="AA990" i="2" s="1"/>
  <c r="V1165" i="2"/>
  <c r="W1165" i="2"/>
  <c r="X1165" i="2"/>
  <c r="Z1165" i="2"/>
  <c r="AA1165" i="2" s="1" a="1"/>
  <c r="AA1165" i="2" s="1"/>
  <c r="AP1408" i="2" a="1"/>
  <c r="AP1408" i="2" s="1"/>
  <c r="AX1408" i="2" a="1"/>
  <c r="AX1408" i="2" s="1"/>
  <c r="AH1408" i="2" a="1"/>
  <c r="AH1408" i="2" s="1"/>
  <c r="AS1408" i="2" a="1"/>
  <c r="AS1408" i="2" s="1"/>
  <c r="AD1408" i="2" a="1"/>
  <c r="AD1408" i="2" s="1"/>
  <c r="AE1408" i="2" a="1"/>
  <c r="AE1408" i="2" s="1"/>
  <c r="AG1408" i="2" s="1"/>
  <c r="AT1408" i="2" a="1"/>
  <c r="AT1408" i="2" s="1"/>
  <c r="AI1408" i="2" a="1"/>
  <c r="AI1408" i="2" s="1"/>
  <c r="H1408" i="2" s="1"/>
  <c r="AW1408" i="2" a="1"/>
  <c r="AW1408" i="2" s="1"/>
  <c r="AC1408" i="2"/>
  <c r="AC99" i="2"/>
  <c r="AD99" i="2" s="1" a="1"/>
  <c r="AD99" i="2" s="1"/>
  <c r="V404" i="2"/>
  <c r="X404" i="2"/>
  <c r="Z404" i="2"/>
  <c r="AA404" i="2" s="1" a="1"/>
  <c r="AA404" i="2" s="1"/>
  <c r="W404" i="2"/>
  <c r="V368" i="2"/>
  <c r="W368" i="2"/>
  <c r="G368" i="2" s="1" a="1"/>
  <c r="G368" i="2" s="1"/>
  <c r="X368" i="2"/>
  <c r="Z368" i="2"/>
  <c r="AA368" i="2" s="1" a="1"/>
  <c r="AA368" i="2" s="1"/>
  <c r="AV610" i="2" a="1"/>
  <c r="AV610" i="2" s="1"/>
  <c r="AS718" i="2" a="1"/>
  <c r="AS718" i="2" s="1"/>
  <c r="AX718" i="2" a="1"/>
  <c r="AX718" i="2" s="1"/>
  <c r="AP718" i="2" a="1"/>
  <c r="AP718" i="2" s="1"/>
  <c r="AI718" i="2" a="1"/>
  <c r="AI718" i="2" s="1"/>
  <c r="H718" i="2" s="1"/>
  <c r="AT718" i="2" a="1"/>
  <c r="AT718" i="2" s="1"/>
  <c r="AC718" i="2"/>
  <c r="AD718" i="2" a="1"/>
  <c r="AD718" i="2" s="1"/>
  <c r="AE718" i="2" a="1"/>
  <c r="AE718" i="2" s="1"/>
  <c r="AG718" i="2" s="1"/>
  <c r="AW718" i="2" a="1"/>
  <c r="AW718" i="2" s="1"/>
  <c r="AH718" i="2" a="1"/>
  <c r="AH718" i="2" s="1"/>
  <c r="AH1248" i="2" a="1"/>
  <c r="AH1248" i="2" s="1"/>
  <c r="AC1248" i="2"/>
  <c r="AT1248" i="2" a="1"/>
  <c r="AT1248" i="2" s="1"/>
  <c r="AD1248" i="2" a="1"/>
  <c r="AD1248" i="2" s="1"/>
  <c r="AS1248" i="2" a="1"/>
  <c r="AS1248" i="2" s="1"/>
  <c r="AW1248" i="2" a="1"/>
  <c r="AW1248" i="2" s="1"/>
  <c r="AI1248" i="2" a="1"/>
  <c r="AI1248" i="2" s="1"/>
  <c r="H1248" i="2" s="1"/>
  <c r="AX1248" i="2" a="1"/>
  <c r="AX1248" i="2" s="1"/>
  <c r="AE1248" i="2" a="1"/>
  <c r="AE1248" i="2" s="1"/>
  <c r="AG1248" i="2" s="1"/>
  <c r="AP1248" i="2" a="1"/>
  <c r="AP1248" i="2" s="1"/>
  <c r="W1185" i="2"/>
  <c r="Z1185" i="2"/>
  <c r="AA1185" i="2" s="1" a="1"/>
  <c r="AA1185" i="2" s="1"/>
  <c r="V1185" i="2"/>
  <c r="X1185" i="2"/>
  <c r="V63" i="2"/>
  <c r="W63" i="2"/>
  <c r="X63" i="2"/>
  <c r="Z63" i="2"/>
  <c r="AA63" i="2" s="1" a="1"/>
  <c r="AA63" i="2" s="1"/>
  <c r="AC30" i="2"/>
  <c r="AE30" i="2" s="1" a="1"/>
  <c r="AE30" i="2" s="1"/>
  <c r="AF30" i="2" s="1"/>
  <c r="V17" i="2"/>
  <c r="W17" i="2"/>
  <c r="Z17" i="2"/>
  <c r="AA17" i="2" s="1" a="1"/>
  <c r="AA17" i="2" s="1"/>
  <c r="X17" i="2"/>
  <c r="V392" i="2"/>
  <c r="W392" i="2"/>
  <c r="X392" i="2"/>
  <c r="Z392" i="2"/>
  <c r="AA392" i="2" s="1" a="1"/>
  <c r="AA392" i="2" s="1"/>
  <c r="AC330" i="2"/>
  <c r="AW330" i="2" s="1" a="1"/>
  <c r="AW330" i="2" s="1"/>
  <c r="AV369" i="2" a="1"/>
  <c r="AV369" i="2" s="1"/>
  <c r="AN369" i="2"/>
  <c r="AO369" i="2" s="1" a="1"/>
  <c r="AO369" i="2" s="1"/>
  <c r="AR369" i="2" a="1"/>
  <c r="AR369" i="2" s="1"/>
  <c r="AH352" i="2" a="1"/>
  <c r="AH352" i="2" s="1"/>
  <c r="AE352" i="2" a="1"/>
  <c r="AE352" i="2" s="1"/>
  <c r="AF352" i="2" s="1"/>
  <c r="AC608" i="2"/>
  <c r="AD608" i="2" s="1" a="1"/>
  <c r="AD608" i="2" s="1"/>
  <c r="AP740" i="2" a="1"/>
  <c r="AP740" i="2" s="1"/>
  <c r="AX740" i="2" a="1"/>
  <c r="AX740" i="2" s="1"/>
  <c r="AW740" i="2" a="1"/>
  <c r="AW740" i="2" s="1"/>
  <c r="AH740" i="2" a="1"/>
  <c r="AH740" i="2" s="1"/>
  <c r="AI740" i="2" a="1"/>
  <c r="AI740" i="2" s="1"/>
  <c r="H740" i="2" s="1"/>
  <c r="AS740" i="2" a="1"/>
  <c r="AS740" i="2" s="1"/>
  <c r="AC740" i="2"/>
  <c r="AT740" i="2" a="1"/>
  <c r="AT740" i="2" s="1"/>
  <c r="AD740" i="2" a="1"/>
  <c r="AD740" i="2" s="1"/>
  <c r="AE740" i="2" a="1"/>
  <c r="AE740" i="2" s="1"/>
  <c r="AG740" i="2" s="1"/>
  <c r="AP1067" i="2" a="1"/>
  <c r="AP1067" i="2" s="1"/>
  <c r="AX1067" i="2" a="1"/>
  <c r="AX1067" i="2" s="1"/>
  <c r="AS1067" i="2" a="1"/>
  <c r="AS1067" i="2" s="1"/>
  <c r="AI1067" i="2" a="1"/>
  <c r="AI1067" i="2" s="1"/>
  <c r="H1067" i="2" s="1"/>
  <c r="AT1067" i="2" a="1"/>
  <c r="AT1067" i="2" s="1"/>
  <c r="AC1067" i="2"/>
  <c r="AW1067" i="2" a="1"/>
  <c r="AW1067" i="2" s="1"/>
  <c r="AD1067" i="2" a="1"/>
  <c r="AD1067" i="2" s="1"/>
  <c r="AE1067" i="2" a="1"/>
  <c r="AE1067" i="2" s="1"/>
  <c r="AG1067" i="2" s="1"/>
  <c r="AH1067" i="2" a="1"/>
  <c r="AH1067" i="2" s="1"/>
  <c r="AP1312" i="2" a="1"/>
  <c r="AP1312" i="2" s="1"/>
  <c r="AX1312" i="2" a="1"/>
  <c r="AX1312" i="2" s="1"/>
  <c r="AH1312" i="2" a="1"/>
  <c r="AH1312" i="2" s="1"/>
  <c r="AI1312" i="2" a="1"/>
  <c r="AI1312" i="2" s="1"/>
  <c r="H1312" i="2" s="1"/>
  <c r="AS1312" i="2" a="1"/>
  <c r="AS1312" i="2" s="1"/>
  <c r="AC1312" i="2"/>
  <c r="AT1312" i="2" a="1"/>
  <c r="AT1312" i="2" s="1"/>
  <c r="AD1312" i="2" a="1"/>
  <c r="AD1312" i="2" s="1"/>
  <c r="AW1312" i="2" a="1"/>
  <c r="AW1312" i="2" s="1"/>
  <c r="AE1312" i="2" a="1"/>
  <c r="AE1312" i="2" s="1"/>
  <c r="AG1312" i="2" s="1"/>
  <c r="AA30" i="2" a="1"/>
  <c r="AA30" i="2" s="1"/>
  <c r="AR30" i="2" a="1"/>
  <c r="AR30" i="2" s="1"/>
  <c r="AV30" i="2" a="1"/>
  <c r="AV30" i="2" s="1"/>
  <c r="AN30" i="2"/>
  <c r="AO30" i="2" s="1" a="1"/>
  <c r="AO30" i="2" s="1"/>
  <c r="V170" i="2"/>
  <c r="X170" i="2"/>
  <c r="W170" i="2"/>
  <c r="Z170" i="2"/>
  <c r="AA170" i="2" s="1" a="1"/>
  <c r="AA170" i="2" s="1"/>
  <c r="V198" i="2"/>
  <c r="W198" i="2"/>
  <c r="X198" i="2"/>
  <c r="Z198" i="2"/>
  <c r="AA198" i="2" s="1" a="1"/>
  <c r="AA198" i="2" s="1"/>
  <c r="Z188" i="2"/>
  <c r="AA188" i="2" s="1" a="1"/>
  <c r="AA188" i="2" s="1"/>
  <c r="V188" i="2"/>
  <c r="W188" i="2"/>
  <c r="X188" i="2"/>
  <c r="AD290" i="2" a="1"/>
  <c r="AD290" i="2" s="1"/>
  <c r="AE290" i="2" a="1"/>
  <c r="AE290" i="2" s="1"/>
  <c r="AF290" i="2" s="1"/>
  <c r="AW290" i="2" a="1"/>
  <c r="AW290" i="2" s="1"/>
  <c r="AV360" i="2" a="1"/>
  <c r="AV360" i="2" s="1"/>
  <c r="AN360" i="2"/>
  <c r="AO360" i="2" s="1" a="1"/>
  <c r="AO360" i="2" s="1"/>
  <c r="AR360" i="2" a="1"/>
  <c r="AR360" i="2" s="1"/>
  <c r="AC622" i="2"/>
  <c r="AD622" i="2" s="1" a="1"/>
  <c r="AD622" i="2" s="1"/>
  <c r="AN740" i="2"/>
  <c r="AO740" i="2" s="1" a="1"/>
  <c r="AO740" i="2" s="1"/>
  <c r="AR740" i="2" a="1"/>
  <c r="AR740" i="2" s="1"/>
  <c r="AV740" i="2" a="1"/>
  <c r="AV740" i="2" s="1"/>
  <c r="AC705" i="2"/>
  <c r="AD705" i="2" a="1"/>
  <c r="AD705" i="2" s="1"/>
  <c r="AW705" i="2" a="1"/>
  <c r="AW705" i="2" s="1"/>
  <c r="AP705" i="2" a="1"/>
  <c r="AP705" i="2" s="1"/>
  <c r="AH705" i="2" a="1"/>
  <c r="AH705" i="2" s="1"/>
  <c r="AT705" i="2" a="1"/>
  <c r="AT705" i="2" s="1"/>
  <c r="AE705" i="2" a="1"/>
  <c r="AE705" i="2" s="1"/>
  <c r="AG705" i="2" s="1"/>
  <c r="AX705" i="2" a="1"/>
  <c r="AX705" i="2" s="1"/>
  <c r="AI705" i="2" a="1"/>
  <c r="AI705" i="2" s="1"/>
  <c r="H705" i="2" s="1"/>
  <c r="AS705" i="2" a="1"/>
  <c r="AS705" i="2" s="1"/>
  <c r="AH830" i="2" a="1"/>
  <c r="AH830" i="2" s="1"/>
  <c r="AS830" i="2" a="1"/>
  <c r="AS830" i="2" s="1"/>
  <c r="AD830" i="2" a="1"/>
  <c r="AD830" i="2" s="1"/>
  <c r="AW830" i="2" a="1"/>
  <c r="AW830" i="2" s="1"/>
  <c r="AX830" i="2" a="1"/>
  <c r="AX830" i="2" s="1"/>
  <c r="AC830" i="2"/>
  <c r="AE830" i="2" a="1"/>
  <c r="AE830" i="2" s="1"/>
  <c r="AG830" i="2" s="1"/>
  <c r="AP830" i="2" a="1"/>
  <c r="AP830" i="2" s="1"/>
  <c r="AI830" i="2" a="1"/>
  <c r="AI830" i="2" s="1"/>
  <c r="H830" i="2" s="1"/>
  <c r="AT830" i="2" a="1"/>
  <c r="AT830" i="2" s="1"/>
  <c r="W1272" i="2"/>
  <c r="V1272" i="2"/>
  <c r="X1272" i="2"/>
  <c r="Z1272" i="2"/>
  <c r="AA1272" i="2" s="1" a="1"/>
  <c r="AA1272" i="2" s="1"/>
  <c r="AN1525" i="2"/>
  <c r="AO1525" i="2" s="1" a="1"/>
  <c r="AO1525" i="2" s="1"/>
  <c r="K1525" i="2" s="1"/>
  <c r="AR1525" i="2" a="1"/>
  <c r="AR1525" i="2" s="1"/>
  <c r="AV1525" i="2" a="1"/>
  <c r="AV1525" i="2" s="1"/>
  <c r="J1525" i="2" s="1"/>
  <c r="AD32" i="2" a="1"/>
  <c r="AD32" i="2" s="1"/>
  <c r="AC143" i="2"/>
  <c r="AH143" i="2" s="1" a="1"/>
  <c r="AH143" i="2" s="1"/>
  <c r="AA189" i="2" a="1"/>
  <c r="AA189" i="2" s="1"/>
  <c r="AN189" i="2"/>
  <c r="AO189" i="2" s="1" a="1"/>
  <c r="AO189" i="2" s="1"/>
  <c r="AR189" i="2" a="1"/>
  <c r="AR189" i="2" s="1"/>
  <c r="AV189" i="2" a="1"/>
  <c r="AV189" i="2" s="1"/>
  <c r="V249" i="2"/>
  <c r="X249" i="2"/>
  <c r="Z249" i="2"/>
  <c r="AA249" i="2" s="1" a="1"/>
  <c r="AA249" i="2" s="1"/>
  <c r="W249" i="2"/>
  <c r="V299" i="2"/>
  <c r="W299" i="2"/>
  <c r="X299" i="2"/>
  <c r="Z299" i="2"/>
  <c r="AA299" i="2" s="1" a="1"/>
  <c r="AA299" i="2" s="1"/>
  <c r="AR283" i="2" a="1"/>
  <c r="AR283" i="2" s="1"/>
  <c r="AV283" i="2" a="1"/>
  <c r="AV283" i="2" s="1"/>
  <c r="AN283" i="2"/>
  <c r="AO283" i="2" s="1" a="1"/>
  <c r="AO283" i="2" s="1"/>
  <c r="AC309" i="2"/>
  <c r="AE309" i="2" s="1" a="1"/>
  <c r="AE309" i="2" s="1"/>
  <c r="V440" i="2"/>
  <c r="W440" i="2"/>
  <c r="X440" i="2"/>
  <c r="Z440" i="2"/>
  <c r="AA440" i="2" s="1" a="1"/>
  <c r="AA440" i="2" s="1"/>
  <c r="AV370" i="2" a="1"/>
  <c r="AV370" i="2" s="1"/>
  <c r="AN370" i="2"/>
  <c r="AO370" i="2" s="1" a="1"/>
  <c r="AO370" i="2" s="1"/>
  <c r="AR370" i="2" a="1"/>
  <c r="AR370" i="2" s="1"/>
  <c r="AC405" i="2"/>
  <c r="AD405" i="2" s="1" a="1"/>
  <c r="AD405" i="2" s="1"/>
  <c r="AV352" i="2" a="1"/>
  <c r="AV352" i="2" s="1"/>
  <c r="V541" i="2"/>
  <c r="W541" i="2"/>
  <c r="Z541" i="2"/>
  <c r="AA541" i="2" s="1" a="1"/>
  <c r="AA541" i="2" s="1"/>
  <c r="X541" i="2"/>
  <c r="V445" i="2"/>
  <c r="Z445" i="2"/>
  <c r="AA445" i="2" s="1" a="1"/>
  <c r="AA445" i="2" s="1"/>
  <c r="X445" i="2"/>
  <c r="W445" i="2"/>
  <c r="AC429" i="2"/>
  <c r="AE429" i="2" s="1" a="1"/>
  <c r="AE429" i="2" s="1"/>
  <c r="AF429" i="2" s="1"/>
  <c r="AD477" i="2" a="1"/>
  <c r="AD477" i="2" s="1"/>
  <c r="AE477" i="2" a="1"/>
  <c r="AE477" i="2" s="1"/>
  <c r="AF477" i="2" s="1"/>
  <c r="AH477" i="2" a="1"/>
  <c r="AH477" i="2" s="1"/>
  <c r="G477" i="2" s="1" a="1"/>
  <c r="G477" i="2" s="1"/>
  <c r="AV542" i="2" a="1"/>
  <c r="AV542" i="2" s="1"/>
  <c r="AN542" i="2"/>
  <c r="AO542" i="2" s="1" a="1"/>
  <c r="AO542" i="2" s="1"/>
  <c r="AR542" i="2" a="1"/>
  <c r="AR542" i="2" s="1"/>
  <c r="V555" i="2"/>
  <c r="W555" i="2"/>
  <c r="X555" i="2"/>
  <c r="Z555" i="2"/>
  <c r="AA555" i="2" s="1" a="1"/>
  <c r="AA555" i="2" s="1"/>
  <c r="AC618" i="2"/>
  <c r="AE618" i="2" s="1" a="1"/>
  <c r="AE618" i="2" s="1"/>
  <c r="AF618" i="2" s="1"/>
  <c r="V484" i="2"/>
  <c r="X484" i="2"/>
  <c r="Z484" i="2"/>
  <c r="AA484" i="2" s="1" a="1"/>
  <c r="AA484" i="2" s="1"/>
  <c r="W484" i="2"/>
  <c r="AV684" i="2" a="1"/>
  <c r="AV684" i="2" s="1"/>
  <c r="V633" i="2"/>
  <c r="Z633" i="2"/>
  <c r="AA633" i="2" s="1" a="1"/>
  <c r="AA633" i="2" s="1"/>
  <c r="W633" i="2"/>
  <c r="X633" i="2"/>
  <c r="AS720" i="2" a="1"/>
  <c r="AS720" i="2" s="1"/>
  <c r="V738" i="2"/>
  <c r="W738" i="2"/>
  <c r="X738" i="2"/>
  <c r="Z738" i="2"/>
  <c r="AA738" i="2" s="1" a="1"/>
  <c r="AA738" i="2" s="1"/>
  <c r="AN825" i="2"/>
  <c r="AO825" i="2" s="1" a="1"/>
  <c r="AO825" i="2" s="1"/>
  <c r="AR825" i="2" a="1"/>
  <c r="AR825" i="2" s="1"/>
  <c r="I825" i="2" s="1"/>
  <c r="AV825" i="2" a="1"/>
  <c r="AV825" i="2" s="1"/>
  <c r="V980" i="2"/>
  <c r="W980" i="2"/>
  <c r="X980" i="2"/>
  <c r="Z980" i="2"/>
  <c r="AA980" i="2" s="1" a="1"/>
  <c r="AA980" i="2" s="1"/>
  <c r="X670" i="2"/>
  <c r="Z670" i="2"/>
  <c r="AA670" i="2" s="1" a="1"/>
  <c r="AA670" i="2" s="1"/>
  <c r="W670" i="2"/>
  <c r="V670" i="2"/>
  <c r="AD936" i="2" a="1"/>
  <c r="AD936" i="2" s="1"/>
  <c r="AW936" i="2" a="1"/>
  <c r="AW936" i="2" s="1"/>
  <c r="AS936" i="2" a="1"/>
  <c r="AS936" i="2" s="1"/>
  <c r="AI936" i="2" a="1"/>
  <c r="AI936" i="2" s="1"/>
  <c r="H936" i="2" s="1"/>
  <c r="AT936" i="2" a="1"/>
  <c r="AT936" i="2" s="1"/>
  <c r="AC936" i="2"/>
  <c r="AX936" i="2" a="1"/>
  <c r="AX936" i="2" s="1"/>
  <c r="AE936" i="2" a="1"/>
  <c r="AE936" i="2" s="1"/>
  <c r="AG936" i="2" s="1"/>
  <c r="AH936" i="2" a="1"/>
  <c r="AH936" i="2" s="1"/>
  <c r="AP936" i="2" a="1"/>
  <c r="AP936" i="2" s="1"/>
  <c r="AS811" i="2" a="1"/>
  <c r="AS811" i="2" s="1"/>
  <c r="AW811" i="2" a="1"/>
  <c r="AW811" i="2" s="1"/>
  <c r="AP811" i="2" a="1"/>
  <c r="AP811" i="2" s="1"/>
  <c r="AH811" i="2" a="1"/>
  <c r="AH811" i="2" s="1"/>
  <c r="AC811" i="2"/>
  <c r="AD811" i="2" a="1"/>
  <c r="AD811" i="2" s="1"/>
  <c r="AE811" i="2" a="1"/>
  <c r="AE811" i="2" s="1"/>
  <c r="AT811" i="2" a="1"/>
  <c r="AT811" i="2" s="1"/>
  <c r="AI811" i="2" a="1"/>
  <c r="AI811" i="2" s="1"/>
  <c r="H811" i="2" s="1"/>
  <c r="AX811" i="2" a="1"/>
  <c r="AX811" i="2" s="1"/>
  <c r="AV1029" i="2" a="1"/>
  <c r="AV1029" i="2" s="1"/>
  <c r="AN1029" i="2"/>
  <c r="AO1029" i="2" s="1" a="1"/>
  <c r="AO1029" i="2" s="1"/>
  <c r="AR1029" i="2" a="1"/>
  <c r="AR1029" i="2" s="1"/>
  <c r="AP995" i="2" a="1"/>
  <c r="AP995" i="2" s="1"/>
  <c r="AX995" i="2" a="1"/>
  <c r="AX995" i="2" s="1"/>
  <c r="AH995" i="2" a="1"/>
  <c r="AH995" i="2" s="1"/>
  <c r="AI995" i="2" a="1"/>
  <c r="AI995" i="2" s="1"/>
  <c r="H995" i="2" s="1"/>
  <c r="AS995" i="2" a="1"/>
  <c r="AS995" i="2" s="1"/>
  <c r="AC995" i="2"/>
  <c r="AT995" i="2" a="1"/>
  <c r="AT995" i="2" s="1"/>
  <c r="AD995" i="2" a="1"/>
  <c r="AD995" i="2" s="1"/>
  <c r="AE995" i="2" a="1"/>
  <c r="AE995" i="2" s="1"/>
  <c r="AG995" i="2" s="1"/>
  <c r="AW995" i="2" a="1"/>
  <c r="AW995" i="2" s="1"/>
  <c r="AR1309" i="2" a="1"/>
  <c r="AR1309" i="2" s="1"/>
  <c r="AV1309" i="2" a="1"/>
  <c r="AV1309" i="2" s="1"/>
  <c r="AN1309" i="2"/>
  <c r="AO1309" i="2" s="1" a="1"/>
  <c r="AO1309" i="2" s="1"/>
  <c r="AV1322" i="2" a="1"/>
  <c r="AV1322" i="2" s="1"/>
  <c r="AN1322" i="2"/>
  <c r="AO1322" i="2" s="1" a="1"/>
  <c r="AO1322" i="2" s="1"/>
  <c r="AR1322" i="2" a="1"/>
  <c r="AR1322" i="2" s="1"/>
  <c r="V1370" i="2"/>
  <c r="W1370" i="2"/>
  <c r="X1370" i="2"/>
  <c r="Z1370" i="2"/>
  <c r="AA1370" i="2" s="1" a="1"/>
  <c r="AA1370" i="2" s="1"/>
  <c r="AV1430" i="2" a="1"/>
  <c r="AV1430" i="2" s="1"/>
  <c r="AR1430" i="2" a="1"/>
  <c r="AR1430" i="2" s="1"/>
  <c r="AN1430" i="2"/>
  <c r="AO1430" i="2" s="1" a="1"/>
  <c r="AO1430" i="2" s="1"/>
  <c r="AV1476" i="2" a="1"/>
  <c r="AV1476" i="2" s="1"/>
  <c r="AN1476" i="2"/>
  <c r="AO1476" i="2" s="1" a="1"/>
  <c r="AO1476" i="2" s="1"/>
  <c r="AR1476" i="2" a="1"/>
  <c r="AR1476" i="2" s="1"/>
  <c r="V34" i="2"/>
  <c r="W34" i="2"/>
  <c r="X34" i="2"/>
  <c r="Z34" i="2"/>
  <c r="AA34" i="2" s="1" a="1"/>
  <c r="AA34" i="2" s="1"/>
  <c r="Z15" i="2"/>
  <c r="AA15" i="2" s="1" a="1"/>
  <c r="AA15" i="2" s="1"/>
  <c r="W15" i="2"/>
  <c r="X15" i="2"/>
  <c r="V15" i="2"/>
  <c r="AC107" i="2"/>
  <c r="AE107" i="2" s="1" a="1"/>
  <c r="AE107" i="2" s="1"/>
  <c r="AF107" i="2" s="1"/>
  <c r="V111" i="2"/>
  <c r="W111" i="2"/>
  <c r="Z111" i="2"/>
  <c r="AA111" i="2" s="1" a="1"/>
  <c r="AA111" i="2" s="1"/>
  <c r="X111" i="2"/>
  <c r="AN132" i="2"/>
  <c r="AO132" i="2" s="1" a="1"/>
  <c r="AO132" i="2" s="1"/>
  <c r="AR132" i="2" a="1"/>
  <c r="AR132" i="2" s="1"/>
  <c r="AV132" i="2" a="1"/>
  <c r="AV132" i="2" s="1"/>
  <c r="V167" i="2"/>
  <c r="X167" i="2"/>
  <c r="Z167" i="2"/>
  <c r="AA167" i="2" s="1" a="1"/>
  <c r="AA167" i="2" s="1"/>
  <c r="W167" i="2"/>
  <c r="AC331" i="2"/>
  <c r="AW331" i="2" s="1" a="1"/>
  <c r="AW331" i="2" s="1"/>
  <c r="AR275" i="2" a="1"/>
  <c r="AR275" i="2" s="1"/>
  <c r="AN318" i="2"/>
  <c r="AO318" i="2" s="1" a="1"/>
  <c r="AO318" i="2" s="1"/>
  <c r="AR318" i="2" a="1"/>
  <c r="AR318" i="2" s="1"/>
  <c r="AV318" i="2" a="1"/>
  <c r="AV318" i="2" s="1"/>
  <c r="V350" i="2"/>
  <c r="W350" i="2"/>
  <c r="G350" i="2" s="1" a="1"/>
  <c r="G350" i="2" s="1"/>
  <c r="X350" i="2"/>
  <c r="Z350" i="2"/>
  <c r="AA350" i="2" s="1" a="1"/>
  <c r="AA350" i="2" s="1"/>
  <c r="AV429" i="2" a="1"/>
  <c r="AV429" i="2" s="1"/>
  <c r="AN429" i="2"/>
  <c r="AO429" i="2" s="1" a="1"/>
  <c r="AO429" i="2" s="1"/>
  <c r="AR429" i="2" a="1"/>
  <c r="AR429" i="2" s="1"/>
  <c r="Z503" i="2"/>
  <c r="AA503" i="2" s="1" a="1"/>
  <c r="AA503" i="2" s="1"/>
  <c r="V503" i="2"/>
  <c r="W503" i="2"/>
  <c r="X503" i="2"/>
  <c r="V549" i="2"/>
  <c r="W549" i="2"/>
  <c r="X549" i="2"/>
  <c r="Z549" i="2"/>
  <c r="AA549" i="2" s="1" a="1"/>
  <c r="AA549" i="2" s="1"/>
  <c r="AV441" i="2" a="1"/>
  <c r="AV441" i="2" s="1"/>
  <c r="AR441" i="2" a="1"/>
  <c r="AR441" i="2" s="1"/>
  <c r="AN441" i="2"/>
  <c r="AO441" i="2" s="1" a="1"/>
  <c r="AO441" i="2" s="1"/>
  <c r="AC620" i="2"/>
  <c r="AE620" i="2" s="1" a="1"/>
  <c r="AE620" i="2" s="1"/>
  <c r="AF620" i="2" s="1"/>
  <c r="AE684" i="2" a="1"/>
  <c r="AE684" i="2" s="1"/>
  <c r="AG684" i="2" s="1"/>
  <c r="AP684" i="2" a="1"/>
  <c r="AP684" i="2" s="1"/>
  <c r="AN682" i="2"/>
  <c r="AO682" i="2" s="1" a="1"/>
  <c r="AO682" i="2" s="1"/>
  <c r="AR682" i="2" a="1"/>
  <c r="AR682" i="2" s="1"/>
  <c r="AV682" i="2" a="1"/>
  <c r="AV682" i="2" s="1"/>
  <c r="V698" i="2"/>
  <c r="W698" i="2"/>
  <c r="X698" i="2"/>
  <c r="Z698" i="2"/>
  <c r="AA698" i="2" s="1" a="1"/>
  <c r="AA698" i="2" s="1"/>
  <c r="AC660" i="2"/>
  <c r="AE660" i="2" s="1" a="1"/>
  <c r="AE660" i="2" s="1"/>
  <c r="AV827" i="2" a="1"/>
  <c r="AV827" i="2" s="1"/>
  <c r="J827" i="2" s="1"/>
  <c r="AN827" i="2"/>
  <c r="AO827" i="2" s="1" a="1"/>
  <c r="AO827" i="2" s="1"/>
  <c r="K827" i="2" s="1"/>
  <c r="AR827" i="2" a="1"/>
  <c r="AR827" i="2" s="1"/>
  <c r="I827" i="2" s="1"/>
  <c r="AV936" i="2" a="1"/>
  <c r="AV936" i="2" s="1"/>
  <c r="AN936" i="2"/>
  <c r="AO936" i="2" s="1" a="1"/>
  <c r="AO936" i="2" s="1"/>
  <c r="AR936" i="2" a="1"/>
  <c r="AR936" i="2" s="1"/>
  <c r="AN811" i="2"/>
  <c r="AO811" i="2" s="1" a="1"/>
  <c r="AO811" i="2" s="1"/>
  <c r="AR811" i="2" a="1"/>
  <c r="AR811" i="2" s="1"/>
  <c r="AV811" i="2" a="1"/>
  <c r="AV811" i="2" s="1"/>
  <c r="AV1032" i="2" a="1"/>
  <c r="AV1032" i="2" s="1"/>
  <c r="AN1032" i="2"/>
  <c r="AO1032" i="2" s="1" a="1"/>
  <c r="AO1032" i="2" s="1"/>
  <c r="AR1032" i="2" a="1"/>
  <c r="AR1032" i="2" s="1"/>
  <c r="AV1059" i="2" a="1"/>
  <c r="AV1059" i="2" s="1"/>
  <c r="AR1059" i="2" a="1"/>
  <c r="AR1059" i="2" s="1"/>
  <c r="AN1059" i="2"/>
  <c r="AO1059" i="2" s="1" a="1"/>
  <c r="AO1059" i="2" s="1"/>
  <c r="V957" i="2"/>
  <c r="W957" i="2"/>
  <c r="X957" i="2"/>
  <c r="Z957" i="2"/>
  <c r="AA957" i="2" s="1" a="1"/>
  <c r="AA957" i="2" s="1"/>
  <c r="AV1206" i="2" a="1"/>
  <c r="AV1206" i="2" s="1"/>
  <c r="AR1206" i="2" a="1"/>
  <c r="AR1206" i="2" s="1"/>
  <c r="AN1206" i="2"/>
  <c r="AO1206" i="2" s="1" a="1"/>
  <c r="AO1206" i="2" s="1"/>
  <c r="AE819" i="2" a="1"/>
  <c r="AE819" i="2" s="1"/>
  <c r="AG819" i="2" s="1"/>
  <c r="AP819" i="2" a="1"/>
  <c r="AP819" i="2" s="1"/>
  <c r="AX819" i="2" a="1"/>
  <c r="AX819" i="2" s="1"/>
  <c r="AI819" i="2" a="1"/>
  <c r="AI819" i="2" s="1"/>
  <c r="H819" i="2" s="1"/>
  <c r="AC819" i="2"/>
  <c r="AD819" i="2" a="1"/>
  <c r="AD819" i="2" s="1"/>
  <c r="AS819" i="2" a="1"/>
  <c r="AS819" i="2" s="1"/>
  <c r="AT819" i="2" a="1"/>
  <c r="AT819" i="2" s="1"/>
  <c r="AH819" i="2" a="1"/>
  <c r="AH819" i="2" s="1"/>
  <c r="AW819" i="2" a="1"/>
  <c r="AW819" i="2" s="1"/>
  <c r="X1210" i="2"/>
  <c r="Z1210" i="2"/>
  <c r="AA1210" i="2" s="1" a="1"/>
  <c r="AA1210" i="2" s="1"/>
  <c r="V1210" i="2"/>
  <c r="W1210" i="2"/>
  <c r="G1210" i="2" s="1" a="1"/>
  <c r="G1210" i="2" s="1"/>
  <c r="AS1036" i="2" a="1"/>
  <c r="AS1036" i="2" s="1"/>
  <c r="AE1036" i="2" a="1"/>
  <c r="AE1036" i="2" s="1"/>
  <c r="AG1036" i="2" s="1"/>
  <c r="AW1036" i="2" a="1"/>
  <c r="AW1036" i="2" s="1"/>
  <c r="AC1036" i="2"/>
  <c r="AD1036" i="2" a="1"/>
  <c r="AD1036" i="2" s="1"/>
  <c r="AT1036" i="2" a="1"/>
  <c r="AT1036" i="2" s="1"/>
  <c r="AH1036" i="2" a="1"/>
  <c r="AH1036" i="2" s="1"/>
  <c r="AX1036" i="2" a="1"/>
  <c r="AX1036" i="2" s="1"/>
  <c r="AI1036" i="2" a="1"/>
  <c r="AI1036" i="2" s="1"/>
  <c r="H1036" i="2" s="1"/>
  <c r="AP1036" i="2" a="1"/>
  <c r="AP1036" i="2" s="1"/>
  <c r="V1274" i="2"/>
  <c r="W1274" i="2"/>
  <c r="X1274" i="2"/>
  <c r="Z1274" i="2"/>
  <c r="AA1274" i="2" s="1" a="1"/>
  <c r="AA1274" i="2" s="1"/>
  <c r="AS1416" i="2" a="1"/>
  <c r="AS1416" i="2" s="1"/>
  <c r="AE1416" i="2" a="1"/>
  <c r="AE1416" i="2" s="1"/>
  <c r="AG1416" i="2" s="1"/>
  <c r="AH1416" i="2" a="1"/>
  <c r="AH1416" i="2" s="1"/>
  <c r="AT1416" i="2" a="1"/>
  <c r="AT1416" i="2" s="1"/>
  <c r="AX1416" i="2" a="1"/>
  <c r="AX1416" i="2" s="1"/>
  <c r="AC1416" i="2"/>
  <c r="AD1416" i="2" a="1"/>
  <c r="AD1416" i="2" s="1"/>
  <c r="AP1416" i="2" a="1"/>
  <c r="AP1416" i="2" s="1"/>
  <c r="AI1416" i="2" a="1"/>
  <c r="AI1416" i="2" s="1"/>
  <c r="H1416" i="2" s="1"/>
  <c r="AW1416" i="2" a="1"/>
  <c r="AW1416" i="2" s="1"/>
  <c r="AN1450" i="2"/>
  <c r="AO1450" i="2" s="1" a="1"/>
  <c r="AO1450" i="2" s="1"/>
  <c r="AR1450" i="2" a="1"/>
  <c r="AR1450" i="2" s="1"/>
  <c r="AV1450" i="2" a="1"/>
  <c r="AV1450" i="2" s="1"/>
  <c r="AC42" i="2"/>
  <c r="AE42" i="2" s="1" a="1"/>
  <c r="AE42" i="2" s="1"/>
  <c r="AF42" i="2" s="1"/>
  <c r="AA55" i="2" a="1"/>
  <c r="AA55" i="2" s="1"/>
  <c r="AN55" i="2"/>
  <c r="AO55" i="2" s="1" a="1"/>
  <c r="AO55" i="2" s="1"/>
  <c r="AR55" i="2" a="1"/>
  <c r="AR55" i="2" s="1"/>
  <c r="AC29" i="2"/>
  <c r="AD29" i="2" s="1" a="1"/>
  <c r="AD29" i="2" s="1"/>
  <c r="AC64" i="2"/>
  <c r="AD64" i="2" s="1" a="1"/>
  <c r="AD64" i="2" s="1"/>
  <c r="AC221" i="2"/>
  <c r="AC318" i="2"/>
  <c r="AW318" i="2" s="1" a="1"/>
  <c r="AW318" i="2" s="1"/>
  <c r="AC364" i="2"/>
  <c r="AA394" i="2" a="1"/>
  <c r="AA394" i="2" s="1"/>
  <c r="AN394" i="2"/>
  <c r="AO394" i="2" s="1" a="1"/>
  <c r="AO394" i="2" s="1"/>
  <c r="AR394" i="2" a="1"/>
  <c r="AR394" i="2" s="1"/>
  <c r="AV394" i="2" a="1"/>
  <c r="AV394" i="2" s="1"/>
  <c r="Z449" i="2"/>
  <c r="AA449" i="2" s="1" a="1"/>
  <c r="AA449" i="2" s="1"/>
  <c r="V449" i="2"/>
  <c r="W449" i="2"/>
  <c r="X449" i="2"/>
  <c r="V384" i="2"/>
  <c r="W384" i="2"/>
  <c r="X384" i="2"/>
  <c r="Z384" i="2"/>
  <c r="AA384" i="2" s="1" a="1"/>
  <c r="AA384" i="2" s="1"/>
  <c r="V433" i="2"/>
  <c r="Z433" i="2"/>
  <c r="AA433" i="2" s="1" a="1"/>
  <c r="AA433" i="2" s="1"/>
  <c r="W433" i="2"/>
  <c r="X433" i="2"/>
  <c r="AC513" i="2"/>
  <c r="AH513" i="2" s="1" a="1"/>
  <c r="AH513" i="2" s="1"/>
  <c r="AN577" i="2"/>
  <c r="AO577" i="2" s="1" a="1"/>
  <c r="AO577" i="2" s="1"/>
  <c r="AV577" i="2" a="1"/>
  <c r="AV577" i="2" s="1"/>
  <c r="AR577" i="2" a="1"/>
  <c r="AR577" i="2" s="1"/>
  <c r="AE482" i="2" a="1"/>
  <c r="AE482" i="2" s="1"/>
  <c r="AF482" i="2" s="1"/>
  <c r="V786" i="2"/>
  <c r="W786" i="2"/>
  <c r="G786" i="2" s="1" a="1"/>
  <c r="G786" i="2" s="1"/>
  <c r="X786" i="2"/>
  <c r="Z786" i="2"/>
  <c r="AA786" i="2" s="1" a="1"/>
  <c r="AA786" i="2" s="1"/>
  <c r="AE865" i="2" a="1"/>
  <c r="AE865" i="2" s="1"/>
  <c r="AG865" i="2" s="1"/>
  <c r="AW865" i="2" a="1"/>
  <c r="AW865" i="2" s="1"/>
  <c r="AX865" i="2" a="1"/>
  <c r="AX865" i="2" s="1"/>
  <c r="AP865" i="2" a="1"/>
  <c r="AP865" i="2" s="1"/>
  <c r="AH865" i="2" a="1"/>
  <c r="AH865" i="2" s="1"/>
  <c r="AI865" i="2" a="1"/>
  <c r="AI865" i="2" s="1"/>
  <c r="H865" i="2" s="1"/>
  <c r="AD865" i="2" a="1"/>
  <c r="AD865" i="2" s="1"/>
  <c r="AS865" i="2" a="1"/>
  <c r="AS865" i="2" s="1"/>
  <c r="AT865" i="2" a="1"/>
  <c r="AT865" i="2" s="1"/>
  <c r="AC865" i="2"/>
  <c r="V1129" i="2"/>
  <c r="W1129" i="2"/>
  <c r="Z1129" i="2"/>
  <c r="AA1129" i="2" s="1" a="1"/>
  <c r="AA1129" i="2" s="1"/>
  <c r="X1129" i="2"/>
  <c r="AR1040" i="2" a="1"/>
  <c r="AR1040" i="2" s="1"/>
  <c r="AV1040" i="2" a="1"/>
  <c r="AV1040" i="2" s="1"/>
  <c r="AN1040" i="2"/>
  <c r="AO1040" i="2" s="1" a="1"/>
  <c r="AO1040" i="2" s="1"/>
  <c r="V1147" i="2"/>
  <c r="W1147" i="2"/>
  <c r="X1147" i="2"/>
  <c r="Z1147" i="2"/>
  <c r="AA1147" i="2" s="1" a="1"/>
  <c r="AA1147" i="2" s="1"/>
  <c r="V1346" i="2"/>
  <c r="W1346" i="2"/>
  <c r="X1346" i="2"/>
  <c r="Z1346" i="2"/>
  <c r="AA1346" i="2" s="1" a="1"/>
  <c r="AA1346" i="2" s="1"/>
  <c r="AN1095" i="2"/>
  <c r="AO1095" i="2" s="1" a="1"/>
  <c r="AO1095" i="2" s="1"/>
  <c r="AR1095" i="2" a="1"/>
  <c r="AR1095" i="2" s="1"/>
  <c r="AV1095" i="2" a="1"/>
  <c r="AV1095" i="2" s="1"/>
  <c r="AV1036" i="2" a="1"/>
  <c r="AV1036" i="2" s="1"/>
  <c r="AN1036" i="2"/>
  <c r="AO1036" i="2" s="1" a="1"/>
  <c r="AO1036" i="2" s="1"/>
  <c r="AR1036" i="2" a="1"/>
  <c r="AR1036" i="2" s="1"/>
  <c r="W1173" i="2"/>
  <c r="G1173" i="2" s="1" a="1"/>
  <c r="G1173" i="2" s="1"/>
  <c r="Z1173" i="2"/>
  <c r="AA1173" i="2" s="1" a="1"/>
  <c r="AA1173" i="2" s="1"/>
  <c r="X1173" i="2"/>
  <c r="V1173" i="2"/>
  <c r="AW1366" i="2" a="1"/>
  <c r="AW1366" i="2" s="1"/>
  <c r="AV1416" i="2" a="1"/>
  <c r="AV1416" i="2" s="1"/>
  <c r="AN1416" i="2"/>
  <c r="AO1416" i="2" s="1" a="1"/>
  <c r="AO1416" i="2" s="1"/>
  <c r="AR1416" i="2" a="1"/>
  <c r="AR1416" i="2" s="1"/>
  <c r="AH1505" i="2" a="1"/>
  <c r="AH1505" i="2" s="1"/>
  <c r="AI1505" i="2" a="1"/>
  <c r="AI1505" i="2" s="1"/>
  <c r="H1505" i="2" s="1"/>
  <c r="AS1505" i="2" a="1"/>
  <c r="AS1505" i="2" s="1"/>
  <c r="AP1505" i="2" a="1"/>
  <c r="AP1505" i="2" s="1"/>
  <c r="AC1505" i="2"/>
  <c r="AT1505" i="2" a="1"/>
  <c r="AT1505" i="2" s="1"/>
  <c r="AD1505" i="2" a="1"/>
  <c r="AD1505" i="2" s="1"/>
  <c r="AX1505" i="2" a="1"/>
  <c r="AX1505" i="2" s="1"/>
  <c r="AW1505" i="2" a="1"/>
  <c r="AW1505" i="2" s="1"/>
  <c r="AE1505" i="2" a="1"/>
  <c r="AE1505" i="2" s="1"/>
  <c r="AG1505" i="2" s="1"/>
  <c r="V1518" i="2"/>
  <c r="W1518" i="2"/>
  <c r="G1518" i="2" s="1" a="1"/>
  <c r="G1518" i="2" s="1"/>
  <c r="X1518" i="2"/>
  <c r="Z1518" i="2"/>
  <c r="AA1518" i="2" s="1" a="1"/>
  <c r="AA1518" i="2" s="1"/>
  <c r="AH1508" i="2" a="1"/>
  <c r="AH1508" i="2" s="1"/>
  <c r="AI1508" i="2" a="1"/>
  <c r="AI1508" i="2" s="1"/>
  <c r="H1508" i="2" s="1"/>
  <c r="AS1508" i="2" a="1"/>
  <c r="AS1508" i="2" s="1"/>
  <c r="AW1508" i="2" a="1"/>
  <c r="AW1508" i="2" s="1"/>
  <c r="AX1508" i="2" a="1"/>
  <c r="AX1508" i="2" s="1"/>
  <c r="AC1508" i="2"/>
  <c r="AD1508" i="2" a="1"/>
  <c r="AD1508" i="2" s="1"/>
  <c r="AP1508" i="2" a="1"/>
  <c r="AP1508" i="2" s="1"/>
  <c r="AT1508" i="2" a="1"/>
  <c r="AT1508" i="2" s="1"/>
  <c r="AE1508" i="2" a="1"/>
  <c r="AE1508" i="2" s="1"/>
  <c r="AG1508" i="2" s="1"/>
  <c r="AN1586" i="2"/>
  <c r="AO1586" i="2" s="1" a="1"/>
  <c r="AO1586" i="2" s="1"/>
  <c r="AR1586" i="2" a="1"/>
  <c r="AR1586" i="2" s="1"/>
  <c r="AV1586" i="2" a="1"/>
  <c r="AV1586" i="2" s="1"/>
  <c r="AV55" i="2" a="1"/>
  <c r="AV55" i="2" s="1"/>
  <c r="AR64" i="2" a="1"/>
  <c r="AR64" i="2" s="1"/>
  <c r="AV64" i="2" a="1"/>
  <c r="AV64" i="2" s="1"/>
  <c r="AN64" i="2"/>
  <c r="AO64" i="2" s="1" a="1"/>
  <c r="AO64" i="2" s="1"/>
  <c r="AV53" i="2" a="1"/>
  <c r="AV53" i="2" s="1"/>
  <c r="AR53" i="2" a="1"/>
  <c r="AR53" i="2" s="1"/>
  <c r="AN53" i="2"/>
  <c r="AO53" i="2" s="1" a="1"/>
  <c r="AO53" i="2" s="1"/>
  <c r="AC130" i="2"/>
  <c r="AE130" i="2" s="1" a="1"/>
  <c r="AE130" i="2" s="1"/>
  <c r="AF130" i="2" s="1"/>
  <c r="Z211" i="2"/>
  <c r="AA211" i="2" s="1" a="1"/>
  <c r="AA211" i="2" s="1"/>
  <c r="V211" i="2"/>
  <c r="X211" i="2"/>
  <c r="W211" i="2"/>
  <c r="AD152" i="2" a="1"/>
  <c r="AD152" i="2" s="1"/>
  <c r="AH152" i="2" a="1"/>
  <c r="AH152" i="2" s="1"/>
  <c r="W262" i="2"/>
  <c r="G262" i="2" s="1" a="1"/>
  <c r="G262" i="2" s="1"/>
  <c r="X262" i="2"/>
  <c r="Z262" i="2"/>
  <c r="AA262" i="2" s="1" a="1"/>
  <c r="AA262" i="2" s="1"/>
  <c r="V262" i="2"/>
  <c r="V248" i="2"/>
  <c r="W248" i="2"/>
  <c r="X248" i="2"/>
  <c r="Z248" i="2"/>
  <c r="AA248" i="2" s="1" a="1"/>
  <c r="AA248" i="2" s="1"/>
  <c r="AV190" i="2" a="1"/>
  <c r="AV190" i="2" s="1"/>
  <c r="AN190" i="2"/>
  <c r="AO190" i="2" s="1" a="1"/>
  <c r="AO190" i="2" s="1"/>
  <c r="AR190" i="2" a="1"/>
  <c r="AR190" i="2" s="1"/>
  <c r="AV279" i="2" a="1"/>
  <c r="AV279" i="2" s="1"/>
  <c r="AN279" i="2"/>
  <c r="AO279" i="2" s="1" a="1"/>
  <c r="AO279" i="2" s="1"/>
  <c r="AR279" i="2" a="1"/>
  <c r="AR279" i="2" s="1"/>
  <c r="V325" i="2"/>
  <c r="W325" i="2"/>
  <c r="X325" i="2"/>
  <c r="Z325" i="2"/>
  <c r="AA325" i="2" s="1" a="1"/>
  <c r="AA325" i="2" s="1"/>
  <c r="AC348" i="2"/>
  <c r="AD348" i="2" s="1" a="1"/>
  <c r="AD348" i="2" s="1"/>
  <c r="W393" i="2"/>
  <c r="X393" i="2"/>
  <c r="V393" i="2"/>
  <c r="Z393" i="2"/>
  <c r="AA393" i="2" s="1" a="1"/>
  <c r="AA393" i="2" s="1"/>
  <c r="Z355" i="2"/>
  <c r="AA355" i="2" s="1" a="1"/>
  <c r="AA355" i="2" s="1"/>
  <c r="V355" i="2"/>
  <c r="W355" i="2"/>
  <c r="G355" i="2" s="1" a="1"/>
  <c r="G355" i="2" s="1"/>
  <c r="X355" i="2"/>
  <c r="AC363" i="2"/>
  <c r="AH363" i="2" s="1" a="1"/>
  <c r="AH363" i="2" s="1"/>
  <c r="G363" i="2" s="1" a="1"/>
  <c r="G363" i="2" s="1"/>
  <c r="AC381" i="2"/>
  <c r="V520" i="2"/>
  <c r="Z520" i="2"/>
  <c r="AA520" i="2" s="1" a="1"/>
  <c r="AA520" i="2" s="1"/>
  <c r="W520" i="2"/>
  <c r="X520" i="2"/>
  <c r="AV367" i="2" a="1"/>
  <c r="AV367" i="2" s="1"/>
  <c r="AN367" i="2"/>
  <c r="AO367" i="2" s="1" a="1"/>
  <c r="AO367" i="2" s="1"/>
  <c r="AR367" i="2" a="1"/>
  <c r="AR367" i="2" s="1"/>
  <c r="Z509" i="2"/>
  <c r="AA509" i="2" s="1" a="1"/>
  <c r="AA509" i="2" s="1"/>
  <c r="V509" i="2"/>
  <c r="W509" i="2"/>
  <c r="X509" i="2"/>
  <c r="AE488" i="2" a="1"/>
  <c r="AE488" i="2" s="1"/>
  <c r="AF488" i="2" s="1"/>
  <c r="AH488" i="2" a="1"/>
  <c r="AH488" i="2" s="1"/>
  <c r="AR620" i="2" a="1"/>
  <c r="AR620" i="2" s="1"/>
  <c r="V588" i="2"/>
  <c r="W588" i="2"/>
  <c r="X588" i="2"/>
  <c r="Z588" i="2"/>
  <c r="AA588" i="2" s="1" a="1"/>
  <c r="AA588" i="2" s="1"/>
  <c r="AV627" i="2" a="1"/>
  <c r="AV627" i="2" s="1"/>
  <c r="AN627" i="2"/>
  <c r="AO627" i="2" s="1" a="1"/>
  <c r="AO627" i="2" s="1"/>
  <c r="AR627" i="2" a="1"/>
  <c r="AR627" i="2" s="1"/>
  <c r="AN630" i="2"/>
  <c r="AO630" i="2" s="1" a="1"/>
  <c r="AO630" i="2" s="1"/>
  <c r="AR630" i="2" a="1"/>
  <c r="AR630" i="2" s="1"/>
  <c r="AV630" i="2" a="1"/>
  <c r="AV630" i="2" s="1"/>
  <c r="AR538" i="2" a="1"/>
  <c r="AR538" i="2" s="1"/>
  <c r="AV538" i="2" a="1"/>
  <c r="AV538" i="2" s="1"/>
  <c r="AN538" i="2"/>
  <c r="AO538" i="2" s="1" a="1"/>
  <c r="AO538" i="2" s="1"/>
  <c r="AD803" i="2" a="1"/>
  <c r="AD803" i="2" s="1"/>
  <c r="AP746" i="2" a="1"/>
  <c r="AP746" i="2" s="1"/>
  <c r="AX746" i="2" a="1"/>
  <c r="AX746" i="2" s="1"/>
  <c r="AT746" i="2" a="1"/>
  <c r="AT746" i="2" s="1"/>
  <c r="AD746" i="2" a="1"/>
  <c r="AD746" i="2" s="1"/>
  <c r="AW746" i="2" a="1"/>
  <c r="AW746" i="2" s="1"/>
  <c r="AE746" i="2" a="1"/>
  <c r="AE746" i="2" s="1"/>
  <c r="AG746" i="2" s="1"/>
  <c r="AC746" i="2"/>
  <c r="AH746" i="2" a="1"/>
  <c r="AH746" i="2" s="1"/>
  <c r="AI746" i="2" a="1"/>
  <c r="AI746" i="2" s="1"/>
  <c r="H746" i="2" s="1"/>
  <c r="AS746" i="2" a="1"/>
  <c r="AS746" i="2" s="1"/>
  <c r="W838" i="2"/>
  <c r="X838" i="2"/>
  <c r="Z838" i="2"/>
  <c r="AA838" i="2" s="1" a="1"/>
  <c r="AA838" i="2" s="1"/>
  <c r="V838" i="2"/>
  <c r="V968" i="2"/>
  <c r="W968" i="2"/>
  <c r="X968" i="2"/>
  <c r="Z968" i="2"/>
  <c r="AA968" i="2" s="1" a="1"/>
  <c r="AA968" i="2" s="1"/>
  <c r="AE1035" i="2" a="1"/>
  <c r="AE1035" i="2" s="1"/>
  <c r="AG1035" i="2" s="1"/>
  <c r="AP1035" i="2" a="1"/>
  <c r="AP1035" i="2" s="1"/>
  <c r="AX1035" i="2" a="1"/>
  <c r="AX1035" i="2" s="1"/>
  <c r="AH1035" i="2" a="1"/>
  <c r="AH1035" i="2" s="1"/>
  <c r="AI1035" i="2" a="1"/>
  <c r="AI1035" i="2" s="1"/>
  <c r="H1035" i="2" s="1"/>
  <c r="AS1035" i="2" a="1"/>
  <c r="AS1035" i="2" s="1"/>
  <c r="AC1035" i="2"/>
  <c r="AT1035" i="2" a="1"/>
  <c r="AT1035" i="2" s="1"/>
  <c r="AD1035" i="2" a="1"/>
  <c r="AD1035" i="2" s="1"/>
  <c r="AW1035" i="2" a="1"/>
  <c r="AW1035" i="2" s="1"/>
  <c r="AN865" i="2"/>
  <c r="AO865" i="2" s="1" a="1"/>
  <c r="AO865" i="2" s="1"/>
  <c r="AR865" i="2" a="1"/>
  <c r="AR865" i="2" s="1"/>
  <c r="AV865" i="2" a="1"/>
  <c r="AV865" i="2" s="1"/>
  <c r="AN1022" i="2"/>
  <c r="AO1022" i="2" s="1" a="1"/>
  <c r="AO1022" i="2" s="1"/>
  <c r="AR1022" i="2" a="1"/>
  <c r="AR1022" i="2" s="1"/>
  <c r="AV1022" i="2" a="1"/>
  <c r="AV1022" i="2" s="1"/>
  <c r="AE1038" i="2" a="1"/>
  <c r="AE1038" i="2" s="1"/>
  <c r="AG1038" i="2" s="1"/>
  <c r="AP1038" i="2" a="1"/>
  <c r="AP1038" i="2" s="1"/>
  <c r="AX1038" i="2" a="1"/>
  <c r="AX1038" i="2" s="1"/>
  <c r="AH1038" i="2" a="1"/>
  <c r="AH1038" i="2" s="1"/>
  <c r="AI1038" i="2" a="1"/>
  <c r="AI1038" i="2" s="1"/>
  <c r="H1038" i="2" s="1"/>
  <c r="AS1038" i="2" a="1"/>
  <c r="AS1038" i="2" s="1"/>
  <c r="AC1038" i="2"/>
  <c r="AT1038" i="2" a="1"/>
  <c r="AT1038" i="2" s="1"/>
  <c r="AW1038" i="2" a="1"/>
  <c r="AW1038" i="2" s="1"/>
  <c r="AD1038" i="2" a="1"/>
  <c r="AD1038" i="2" s="1"/>
  <c r="V1062" i="2"/>
  <c r="W1062" i="2"/>
  <c r="X1062" i="2"/>
  <c r="Z1062" i="2"/>
  <c r="AA1062" i="2" s="1" a="1"/>
  <c r="AA1062" i="2" s="1"/>
  <c r="V1135" i="2"/>
  <c r="W1135" i="2"/>
  <c r="G1135" i="2" s="1" a="1"/>
  <c r="G1135" i="2" s="1"/>
  <c r="X1135" i="2"/>
  <c r="Z1135" i="2"/>
  <c r="AA1135" i="2" s="1" a="1"/>
  <c r="AA1135" i="2" s="1"/>
  <c r="AR1191" i="2" a="1"/>
  <c r="AR1191" i="2" s="1"/>
  <c r="AN1191" i="2"/>
  <c r="AO1191" i="2" s="1" a="1"/>
  <c r="AO1191" i="2" s="1"/>
  <c r="AV1191" i="2" a="1"/>
  <c r="AV1191" i="2" s="1"/>
  <c r="AN1225" i="2"/>
  <c r="AO1225" i="2" s="1" a="1"/>
  <c r="AO1225" i="2" s="1"/>
  <c r="AR1225" i="2" a="1"/>
  <c r="AR1225" i="2" s="1"/>
  <c r="AV1225" i="2" a="1"/>
  <c r="AV1225" i="2" s="1"/>
  <c r="AR1098" i="2" a="1"/>
  <c r="AR1098" i="2" s="1"/>
  <c r="AN1098" i="2"/>
  <c r="AO1098" i="2" s="1" a="1"/>
  <c r="AO1098" i="2" s="1"/>
  <c r="AV1098" i="2" a="1"/>
  <c r="AV1098" i="2" s="1"/>
  <c r="AR1155" i="2" a="1"/>
  <c r="AR1155" i="2" s="1"/>
  <c r="AN1155" i="2"/>
  <c r="AO1155" i="2" s="1" a="1"/>
  <c r="AO1155" i="2" s="1"/>
  <c r="AV1155" i="2" a="1"/>
  <c r="AV1155" i="2" s="1"/>
  <c r="AP1058" i="2" a="1"/>
  <c r="AP1058" i="2" s="1"/>
  <c r="AX1058" i="2" a="1"/>
  <c r="AX1058" i="2" s="1"/>
  <c r="AS1058" i="2" a="1"/>
  <c r="AS1058" i="2" s="1"/>
  <c r="AD1058" i="2" a="1"/>
  <c r="AD1058" i="2" s="1"/>
  <c r="AW1058" i="2" a="1"/>
  <c r="AW1058" i="2" s="1"/>
  <c r="AC1058" i="2"/>
  <c r="AE1058" i="2" a="1"/>
  <c r="AE1058" i="2" s="1"/>
  <c r="AG1058" i="2" s="1"/>
  <c r="AH1058" i="2" a="1"/>
  <c r="AH1058" i="2" s="1"/>
  <c r="AI1058" i="2" a="1"/>
  <c r="AI1058" i="2" s="1"/>
  <c r="H1058" i="2" s="1"/>
  <c r="AT1058" i="2" a="1"/>
  <c r="AT1058" i="2" s="1"/>
  <c r="AE1328" i="2" a="1"/>
  <c r="AE1328" i="2" s="1"/>
  <c r="AG1328" i="2" s="1"/>
  <c r="AW1328" i="2" a="1"/>
  <c r="AW1328" i="2" s="1"/>
  <c r="AP1328" i="2" a="1"/>
  <c r="AP1328" i="2" s="1"/>
  <c r="AX1328" i="2" a="1"/>
  <c r="AX1328" i="2" s="1"/>
  <c r="AH1328" i="2" a="1"/>
  <c r="AH1328" i="2" s="1"/>
  <c r="AI1328" i="2" a="1"/>
  <c r="AI1328" i="2" s="1"/>
  <c r="H1328" i="2" s="1"/>
  <c r="AT1328" i="2" a="1"/>
  <c r="AT1328" i="2" s="1"/>
  <c r="AD1328" i="2" a="1"/>
  <c r="AD1328" i="2" s="1"/>
  <c r="AS1328" i="2" a="1"/>
  <c r="AS1328" i="2" s="1"/>
  <c r="AC1328" i="2"/>
  <c r="AN1441" i="2"/>
  <c r="AO1441" i="2" s="1" a="1"/>
  <c r="AO1441" i="2" s="1"/>
  <c r="K1441" i="2" s="1"/>
  <c r="AR1441" i="2" a="1"/>
  <c r="AR1441" i="2" s="1"/>
  <c r="AV1441" i="2" a="1"/>
  <c r="AV1441" i="2" s="1"/>
  <c r="J1441" i="2" s="1"/>
  <c r="W1511" i="2"/>
  <c r="G1511" i="2" s="1" a="1"/>
  <c r="G1511" i="2" s="1"/>
  <c r="Z1511" i="2"/>
  <c r="AA1511" i="2" s="1" a="1"/>
  <c r="AA1511" i="2" s="1"/>
  <c r="X1511" i="2"/>
  <c r="V1511" i="2"/>
  <c r="AV1520" i="2" a="1"/>
  <c r="AV1520" i="2" s="1"/>
  <c r="AN1520" i="2"/>
  <c r="AO1520" i="2" s="1" a="1"/>
  <c r="AO1520" i="2" s="1"/>
  <c r="AR1520" i="2" a="1"/>
  <c r="AR1520" i="2" s="1"/>
  <c r="Z1529" i="2"/>
  <c r="AA1529" i="2" s="1" a="1"/>
  <c r="AA1529" i="2" s="1"/>
  <c r="W1529" i="2"/>
  <c r="V1529" i="2"/>
  <c r="X1529" i="2"/>
  <c r="AC1554" i="2"/>
  <c r="AT1554" i="2" a="1"/>
  <c r="AT1554" i="2" s="1"/>
  <c r="I1554" i="2" s="1"/>
  <c r="AD1554" i="2" a="1"/>
  <c r="AD1554" i="2" s="1"/>
  <c r="AE1554" i="2" a="1"/>
  <c r="AE1554" i="2" s="1"/>
  <c r="AG1554" i="2" s="1"/>
  <c r="AW1554" i="2" a="1"/>
  <c r="AW1554" i="2" s="1"/>
  <c r="AP1554" i="2" a="1"/>
  <c r="AP1554" i="2" s="1"/>
  <c r="K1554" i="2" s="1"/>
  <c r="AX1554" i="2" a="1"/>
  <c r="AX1554" i="2" s="1"/>
  <c r="J1554" i="2" s="1"/>
  <c r="AH1554" i="2" a="1"/>
  <c r="AH1554" i="2" s="1"/>
  <c r="AI1554" i="2" a="1"/>
  <c r="AI1554" i="2" s="1"/>
  <c r="H1554" i="2" s="1"/>
  <c r="AS1554" i="2" a="1"/>
  <c r="AS1554" i="2" s="1"/>
  <c r="AC1572" i="2"/>
  <c r="AT1572" i="2" a="1"/>
  <c r="AT1572" i="2" s="1"/>
  <c r="I1572" i="2" s="1"/>
  <c r="AD1572" i="2" a="1"/>
  <c r="AD1572" i="2" s="1"/>
  <c r="AE1572" i="2" a="1"/>
  <c r="AE1572" i="2" s="1"/>
  <c r="AG1572" i="2" s="1"/>
  <c r="AW1572" i="2" a="1"/>
  <c r="AW1572" i="2" s="1"/>
  <c r="AP1572" i="2" a="1"/>
  <c r="AP1572" i="2" s="1"/>
  <c r="K1572" i="2" s="1"/>
  <c r="AX1572" i="2" a="1"/>
  <c r="AX1572" i="2" s="1"/>
  <c r="J1572" i="2" s="1"/>
  <c r="AH1572" i="2" a="1"/>
  <c r="AH1572" i="2" s="1"/>
  <c r="AI1572" i="2" a="1"/>
  <c r="AI1572" i="2" s="1"/>
  <c r="H1572" i="2" s="1"/>
  <c r="AS1572" i="2" a="1"/>
  <c r="AS1572" i="2" s="1"/>
  <c r="AE1577" i="2" a="1"/>
  <c r="AE1577" i="2" s="1"/>
  <c r="AG1577" i="2" s="1"/>
  <c r="AW1577" i="2" a="1"/>
  <c r="AW1577" i="2" s="1"/>
  <c r="AP1577" i="2" a="1"/>
  <c r="AP1577" i="2" s="1"/>
  <c r="AX1577" i="2" a="1"/>
  <c r="AX1577" i="2" s="1"/>
  <c r="AH1577" i="2" a="1"/>
  <c r="AH1577" i="2" s="1"/>
  <c r="AC1577" i="2"/>
  <c r="AI1577" i="2" a="1"/>
  <c r="AI1577" i="2" s="1"/>
  <c r="H1577" i="2" s="1"/>
  <c r="AS1577" i="2" a="1"/>
  <c r="AS1577" i="2" s="1"/>
  <c r="AT1577" i="2" a="1"/>
  <c r="AT1577" i="2" s="1"/>
  <c r="AD1577" i="2" a="1"/>
  <c r="AD1577" i="2" s="1"/>
  <c r="AV1519" i="2" a="1"/>
  <c r="AV1519" i="2" s="1"/>
  <c r="AN1519" i="2"/>
  <c r="AO1519" i="2" s="1" a="1"/>
  <c r="AO1519" i="2" s="1"/>
  <c r="AR1519" i="2" a="1"/>
  <c r="AR1519" i="2" s="1"/>
  <c r="Z51" i="2"/>
  <c r="AA51" i="2" s="1" a="1"/>
  <c r="AA51" i="2" s="1"/>
  <c r="V51" i="2"/>
  <c r="W51" i="2"/>
  <c r="X51" i="2"/>
  <c r="AC49" i="2"/>
  <c r="AW109" i="2" a="1"/>
  <c r="AW109" i="2" s="1"/>
  <c r="AD109" i="2" a="1"/>
  <c r="AD109" i="2" s="1"/>
  <c r="V114" i="2"/>
  <c r="Z114" i="2"/>
  <c r="AA114" i="2" s="1" a="1"/>
  <c r="AA114" i="2" s="1"/>
  <c r="W114" i="2"/>
  <c r="X114" i="2"/>
  <c r="AV130" i="2" a="1"/>
  <c r="AV130" i="2" s="1"/>
  <c r="AR130" i="2" a="1"/>
  <c r="AR130" i="2" s="1"/>
  <c r="AN130" i="2"/>
  <c r="AO130" i="2" s="1" a="1"/>
  <c r="AO130" i="2" s="1"/>
  <c r="V176" i="2"/>
  <c r="W176" i="2"/>
  <c r="X176" i="2"/>
  <c r="Z176" i="2"/>
  <c r="AA176" i="2" s="1" a="1"/>
  <c r="AA176" i="2" s="1"/>
  <c r="W259" i="2"/>
  <c r="X259" i="2"/>
  <c r="Z259" i="2"/>
  <c r="AA259" i="2" s="1" a="1"/>
  <c r="AA259" i="2" s="1"/>
  <c r="V259" i="2"/>
  <c r="V246" i="2"/>
  <c r="W246" i="2"/>
  <c r="X246" i="2"/>
  <c r="Z246" i="2"/>
  <c r="AA246" i="2" s="1" a="1"/>
  <c r="AA246" i="2" s="1"/>
  <c r="AC190" i="2"/>
  <c r="AW190" i="2" s="1" a="1"/>
  <c r="AW190" i="2" s="1"/>
  <c r="AV303" i="2" a="1"/>
  <c r="AV303" i="2" s="1"/>
  <c r="AN303" i="2"/>
  <c r="AO303" i="2" s="1" a="1"/>
  <c r="AO303" i="2" s="1"/>
  <c r="AR303" i="2" a="1"/>
  <c r="AR303" i="2" s="1"/>
  <c r="V291" i="2"/>
  <c r="X291" i="2"/>
  <c r="W291" i="2"/>
  <c r="Z291" i="2"/>
  <c r="AA291" i="2" s="1" a="1"/>
  <c r="AA291" i="2" s="1"/>
  <c r="AO351" i="2" a="1"/>
  <c r="AO351" i="2" s="1"/>
  <c r="V401" i="2"/>
  <c r="W401" i="2"/>
  <c r="X401" i="2"/>
  <c r="Z401" i="2"/>
  <c r="AA401" i="2" s="1" a="1"/>
  <c r="AA401" i="2" s="1"/>
  <c r="AR456" i="2" a="1"/>
  <c r="AR456" i="2" s="1"/>
  <c r="AV456" i="2" a="1"/>
  <c r="AV456" i="2" s="1"/>
  <c r="AN456" i="2"/>
  <c r="AO456" i="2" s="1" a="1"/>
  <c r="AO456" i="2" s="1"/>
  <c r="AV486" i="2" a="1"/>
  <c r="AV486" i="2" s="1"/>
  <c r="AN486" i="2"/>
  <c r="AO486" i="2" s="1" a="1"/>
  <c r="AO486" i="2" s="1"/>
  <c r="AR486" i="2" a="1"/>
  <c r="AR486" i="2" s="1"/>
  <c r="V625" i="2"/>
  <c r="W625" i="2"/>
  <c r="Z625" i="2"/>
  <c r="AA625" i="2" s="1" a="1"/>
  <c r="AA625" i="2" s="1"/>
  <c r="X625" i="2"/>
  <c r="AC480" i="2"/>
  <c r="AH480" i="2" s="1" a="1"/>
  <c r="AH480" i="2" s="1"/>
  <c r="G480" i="2" s="1" a="1"/>
  <c r="G480" i="2" s="1"/>
  <c r="AH661" i="2" a="1"/>
  <c r="AH661" i="2" s="1"/>
  <c r="AE661" i="2" a="1"/>
  <c r="AE661" i="2" s="1"/>
  <c r="AF661" i="2" s="1"/>
  <c r="AR803" i="2" a="1"/>
  <c r="AR803" i="2" s="1"/>
  <c r="AN746" i="2"/>
  <c r="AO746" i="2" s="1" a="1"/>
  <c r="AO746" i="2" s="1"/>
  <c r="AR746" i="2" a="1"/>
  <c r="AR746" i="2" s="1"/>
  <c r="AV746" i="2" a="1"/>
  <c r="AV746" i="2" s="1"/>
  <c r="AI925" i="2" a="1"/>
  <c r="AI925" i="2" s="1"/>
  <c r="H925" i="2" s="1"/>
  <c r="AC925" i="2"/>
  <c r="AT925" i="2" a="1"/>
  <c r="AT925" i="2" s="1"/>
  <c r="I925" i="2" s="1"/>
  <c r="AD925" i="2" a="1"/>
  <c r="AD925" i="2" s="1"/>
  <c r="AE925" i="2" a="1"/>
  <c r="AE925" i="2" s="1"/>
  <c r="AG925" i="2" s="1"/>
  <c r="AX925" i="2" a="1"/>
  <c r="AX925" i="2" s="1"/>
  <c r="J925" i="2" s="1"/>
  <c r="AH925" i="2" a="1"/>
  <c r="AH925" i="2" s="1"/>
  <c r="AP925" i="2" a="1"/>
  <c r="AP925" i="2" s="1"/>
  <c r="K925" i="2" s="1"/>
  <c r="AS925" i="2" a="1"/>
  <c r="AS925" i="2" s="1"/>
  <c r="AW925" i="2" a="1"/>
  <c r="AW925" i="2" s="1"/>
  <c r="V1002" i="2"/>
  <c r="W1002" i="2"/>
  <c r="X1002" i="2"/>
  <c r="Z1002" i="2"/>
  <c r="AA1002" i="2" s="1" a="1"/>
  <c r="AA1002" i="2" s="1"/>
  <c r="AV1038" i="2" a="1"/>
  <c r="AV1038" i="2" s="1"/>
  <c r="AN1038" i="2"/>
  <c r="AO1038" i="2" s="1" a="1"/>
  <c r="AO1038" i="2" s="1"/>
  <c r="AR1038" i="2" a="1"/>
  <c r="AR1038" i="2" s="1"/>
  <c r="AP1055" i="2" a="1"/>
  <c r="AP1055" i="2" s="1"/>
  <c r="AX1055" i="2" a="1"/>
  <c r="AX1055" i="2" s="1"/>
  <c r="AS1055" i="2" a="1"/>
  <c r="AS1055" i="2" s="1"/>
  <c r="AD1055" i="2" a="1"/>
  <c r="AD1055" i="2" s="1"/>
  <c r="AH1055" i="2" a="1"/>
  <c r="AH1055" i="2" s="1"/>
  <c r="AT1055" i="2" a="1"/>
  <c r="AT1055" i="2" s="1"/>
  <c r="AI1055" i="2" a="1"/>
  <c r="AI1055" i="2" s="1"/>
  <c r="H1055" i="2" s="1"/>
  <c r="AW1055" i="2" a="1"/>
  <c r="AW1055" i="2" s="1"/>
  <c r="AE1055" i="2" a="1"/>
  <c r="AE1055" i="2" s="1"/>
  <c r="AG1055" i="2" s="1"/>
  <c r="AC1055" i="2"/>
  <c r="W1146" i="2"/>
  <c r="G1146" i="2" s="1" a="1"/>
  <c r="G1146" i="2" s="1"/>
  <c r="Z1146" i="2"/>
  <c r="AA1146" i="2" s="1" a="1"/>
  <c r="AA1146" i="2" s="1"/>
  <c r="V1146" i="2"/>
  <c r="X1146" i="2"/>
  <c r="AI1108" i="2" a="1"/>
  <c r="AI1108" i="2" s="1"/>
  <c r="H1108" i="2" s="1"/>
  <c r="AP1108" i="2" a="1"/>
  <c r="AP1108" i="2" s="1"/>
  <c r="AH1116" i="2" a="1"/>
  <c r="AH1116" i="2" s="1"/>
  <c r="AI1116" i="2" a="1"/>
  <c r="AI1116" i="2" s="1"/>
  <c r="H1116" i="2" s="1"/>
  <c r="AC1116" i="2"/>
  <c r="AT1116" i="2" a="1"/>
  <c r="AT1116" i="2" s="1"/>
  <c r="AX1116" i="2" a="1"/>
  <c r="AX1116" i="2" s="1"/>
  <c r="AD1116" i="2" a="1"/>
  <c r="AD1116" i="2" s="1"/>
  <c r="AP1116" i="2" a="1"/>
  <c r="AP1116" i="2" s="1"/>
  <c r="AE1116" i="2" a="1"/>
  <c r="AE1116" i="2" s="1"/>
  <c r="AG1116" i="2" s="1"/>
  <c r="AS1116" i="2" a="1"/>
  <c r="AS1116" i="2" s="1"/>
  <c r="AW1116" i="2" a="1"/>
  <c r="AW1116" i="2" s="1"/>
  <c r="AD1145" i="2" a="1"/>
  <c r="AD1145" i="2" s="1"/>
  <c r="AE1145" i="2" a="1"/>
  <c r="AE1145" i="2" s="1"/>
  <c r="AG1145" i="2" s="1"/>
  <c r="AX1145" i="2" a="1"/>
  <c r="AX1145" i="2" s="1"/>
  <c r="AP1145" i="2" a="1"/>
  <c r="AP1145" i="2" s="1"/>
  <c r="AH1145" i="2" a="1"/>
  <c r="AH1145" i="2" s="1"/>
  <c r="AI1145" i="2" a="1"/>
  <c r="AI1145" i="2" s="1"/>
  <c r="H1145" i="2" s="1"/>
  <c r="AS1145" i="2" a="1"/>
  <c r="AS1145" i="2" s="1"/>
  <c r="AT1145" i="2" a="1"/>
  <c r="AT1145" i="2" s="1"/>
  <c r="AW1145" i="2" a="1"/>
  <c r="AW1145" i="2" s="1"/>
  <c r="AC1145" i="2"/>
  <c r="AD1229" i="2" a="1"/>
  <c r="AD1229" i="2" s="1"/>
  <c r="AH1229" i="2" a="1"/>
  <c r="AH1229" i="2" s="1"/>
  <c r="AH1104" i="2" a="1"/>
  <c r="AH1104" i="2" s="1"/>
  <c r="AI1104" i="2" a="1"/>
  <c r="AI1104" i="2" s="1"/>
  <c r="H1104" i="2" s="1"/>
  <c r="AC1104" i="2"/>
  <c r="AT1104" i="2" a="1"/>
  <c r="AT1104" i="2" s="1"/>
  <c r="AD1104" i="2" a="1"/>
  <c r="AD1104" i="2" s="1"/>
  <c r="AP1104" i="2" a="1"/>
  <c r="AP1104" i="2" s="1"/>
  <c r="AS1104" i="2" a="1"/>
  <c r="AS1104" i="2" s="1"/>
  <c r="AE1104" i="2" a="1"/>
  <c r="AE1104" i="2" s="1"/>
  <c r="AG1104" i="2" s="1"/>
  <c r="AW1104" i="2" a="1"/>
  <c r="AW1104" i="2" s="1"/>
  <c r="AX1104" i="2" a="1"/>
  <c r="AX1104" i="2" s="1"/>
  <c r="AV1307" i="2" a="1"/>
  <c r="AV1307" i="2" s="1"/>
  <c r="AN1307" i="2"/>
  <c r="AO1307" i="2" s="1" a="1"/>
  <c r="AO1307" i="2" s="1"/>
  <c r="AR1307" i="2" a="1"/>
  <c r="AR1307" i="2" s="1"/>
  <c r="AX1178" i="2" a="1"/>
  <c r="AX1178" i="2" s="1"/>
  <c r="AP1178" i="2" a="1"/>
  <c r="AP1178" i="2" s="1"/>
  <c r="AH1178" i="2" a="1"/>
  <c r="AH1178" i="2" s="1"/>
  <c r="AI1178" i="2" a="1"/>
  <c r="AI1178" i="2" s="1"/>
  <c r="H1178" i="2" s="1"/>
  <c r="AS1178" i="2" a="1"/>
  <c r="AS1178" i="2" s="1"/>
  <c r="AT1178" i="2" a="1"/>
  <c r="AT1178" i="2" s="1"/>
  <c r="AC1178" i="2"/>
  <c r="AE1178" i="2" a="1"/>
  <c r="AE1178" i="2" s="1"/>
  <c r="AG1178" i="2" s="1"/>
  <c r="AW1178" i="2" a="1"/>
  <c r="AW1178" i="2" s="1"/>
  <c r="AD1178" i="2" a="1"/>
  <c r="AD1178" i="2" s="1"/>
  <c r="AV1328" i="2" a="1"/>
  <c r="AV1328" i="2" s="1"/>
  <c r="AN1328" i="2"/>
  <c r="AO1328" i="2" s="1" a="1"/>
  <c r="AO1328" i="2" s="1"/>
  <c r="AR1328" i="2" a="1"/>
  <c r="AR1328" i="2" s="1"/>
  <c r="AP1357" i="2" a="1"/>
  <c r="AP1357" i="2" s="1"/>
  <c r="AX1357" i="2" a="1"/>
  <c r="AX1357" i="2" s="1"/>
  <c r="AH1357" i="2" a="1"/>
  <c r="AH1357" i="2" s="1"/>
  <c r="AI1357" i="2" a="1"/>
  <c r="AI1357" i="2" s="1"/>
  <c r="H1357" i="2" s="1"/>
  <c r="AS1357" i="2" a="1"/>
  <c r="AS1357" i="2" s="1"/>
  <c r="AC1357" i="2"/>
  <c r="AT1357" i="2" a="1"/>
  <c r="AT1357" i="2" s="1"/>
  <c r="AD1357" i="2" a="1"/>
  <c r="AD1357" i="2" s="1"/>
  <c r="AW1357" i="2" a="1"/>
  <c r="AW1357" i="2" s="1"/>
  <c r="AE1357" i="2" a="1"/>
  <c r="AE1357" i="2" s="1"/>
  <c r="AG1357" i="2" s="1"/>
  <c r="AE1418" i="2" a="1"/>
  <c r="AE1418" i="2" s="1"/>
  <c r="AG1418" i="2" s="1"/>
  <c r="AP1418" i="2" a="1"/>
  <c r="AP1418" i="2" s="1"/>
  <c r="AX1418" i="2" a="1"/>
  <c r="AX1418" i="2" s="1"/>
  <c r="AH1418" i="2" a="1"/>
  <c r="AH1418" i="2" s="1"/>
  <c r="AC1418" i="2"/>
  <c r="AD1418" i="2" a="1"/>
  <c r="AD1418" i="2" s="1"/>
  <c r="AS1418" i="2" a="1"/>
  <c r="AS1418" i="2" s="1"/>
  <c r="AT1418" i="2" a="1"/>
  <c r="AT1418" i="2" s="1"/>
  <c r="AI1418" i="2" a="1"/>
  <c r="AI1418" i="2" s="1"/>
  <c r="H1418" i="2" s="1"/>
  <c r="AW1418" i="2" a="1"/>
  <c r="AW1418" i="2" s="1"/>
  <c r="AS1470" i="2" a="1"/>
  <c r="AS1470" i="2" s="1"/>
  <c r="AC1470" i="2"/>
  <c r="AT1470" i="2" a="1"/>
  <c r="AT1470" i="2" s="1"/>
  <c r="AD1470" i="2" a="1"/>
  <c r="AD1470" i="2" s="1"/>
  <c r="AE1470" i="2" a="1"/>
  <c r="AE1470" i="2" s="1"/>
  <c r="AG1470" i="2" s="1"/>
  <c r="AW1470" i="2" a="1"/>
  <c r="AW1470" i="2" s="1"/>
  <c r="AP1470" i="2" a="1"/>
  <c r="AP1470" i="2" s="1"/>
  <c r="AX1470" i="2" a="1"/>
  <c r="AX1470" i="2" s="1"/>
  <c r="AH1470" i="2" a="1"/>
  <c r="AH1470" i="2" s="1"/>
  <c r="AI1470" i="2" a="1"/>
  <c r="AI1470" i="2" s="1"/>
  <c r="H1470" i="2" s="1"/>
  <c r="V45" i="2"/>
  <c r="W45" i="2"/>
  <c r="X45" i="2"/>
  <c r="Z45" i="2"/>
  <c r="AA45" i="2" s="1" a="1"/>
  <c r="AA45" i="2" s="1"/>
  <c r="AR36" i="2" a="1"/>
  <c r="AR36" i="2" s="1"/>
  <c r="AN36" i="2"/>
  <c r="AO36" i="2" s="1" a="1"/>
  <c r="AO36" i="2" s="1"/>
  <c r="AV36" i="2" a="1"/>
  <c r="AV36" i="2" s="1"/>
  <c r="AC73" i="2"/>
  <c r="AD73" i="2" s="1" a="1"/>
  <c r="AD73" i="2" s="1"/>
  <c r="Z147" i="2"/>
  <c r="AA147" i="2" s="1" a="1"/>
  <c r="AA147" i="2" s="1"/>
  <c r="V147" i="2"/>
  <c r="W147" i="2"/>
  <c r="X147" i="2"/>
  <c r="AC146" i="2"/>
  <c r="AD146" i="2" s="1" a="1"/>
  <c r="AD146" i="2" s="1"/>
  <c r="AA181" i="2" a="1"/>
  <c r="AA181" i="2" s="1"/>
  <c r="AR225" i="2" a="1"/>
  <c r="AR225" i="2" s="1"/>
  <c r="I225" i="2" s="1"/>
  <c r="AV225" i="2" a="1"/>
  <c r="AV225" i="2" s="1"/>
  <c r="J225" i="2" s="1"/>
  <c r="AN225" i="2"/>
  <c r="AO225" i="2" s="1" a="1"/>
  <c r="AO225" i="2" s="1"/>
  <c r="K225" i="2" s="1"/>
  <c r="AC168" i="2"/>
  <c r="AW168" i="2" s="1" a="1"/>
  <c r="AW168" i="2" s="1"/>
  <c r="Z267" i="2"/>
  <c r="AA267" i="2" s="1" a="1"/>
  <c r="AA267" i="2" s="1"/>
  <c r="V267" i="2"/>
  <c r="W267" i="2"/>
  <c r="X267" i="2"/>
  <c r="AH303" i="2" a="1"/>
  <c r="AH303" i="2" s="1"/>
  <c r="AD303" i="2" a="1"/>
  <c r="AD303" i="2" s="1"/>
  <c r="V386" i="2"/>
  <c r="W386" i="2"/>
  <c r="X386" i="2"/>
  <c r="Z386" i="2"/>
  <c r="AA386" i="2" s="1" a="1"/>
  <c r="AA386" i="2" s="1"/>
  <c r="AC411" i="2"/>
  <c r="AH411" i="2" s="1" a="1"/>
  <c r="AH411" i="2" s="1"/>
  <c r="AC361" i="2"/>
  <c r="AD361" i="2" s="1" a="1"/>
  <c r="AD361" i="2" s="1"/>
  <c r="AX361" i="2" s="1" a="1"/>
  <c r="AX361" i="2" s="1"/>
  <c r="AC407" i="2"/>
  <c r="AD407" i="2" s="1" a="1"/>
  <c r="AD407" i="2" s="1"/>
  <c r="AC385" i="2"/>
  <c r="AD385" i="2" s="1" a="1"/>
  <c r="AD385" i="2" s="1"/>
  <c r="V457" i="2"/>
  <c r="Z457" i="2"/>
  <c r="AA457" i="2" s="1" a="1"/>
  <c r="AA457" i="2" s="1"/>
  <c r="W457" i="2"/>
  <c r="X457" i="2"/>
  <c r="V500" i="2"/>
  <c r="W500" i="2"/>
  <c r="X500" i="2"/>
  <c r="Z500" i="2"/>
  <c r="AA500" i="2" s="1" a="1"/>
  <c r="AA500" i="2" s="1"/>
  <c r="AV426" i="2" a="1"/>
  <c r="AV426" i="2" s="1"/>
  <c r="AN426" i="2"/>
  <c r="AO426" i="2" s="1" a="1"/>
  <c r="AO426" i="2" s="1"/>
  <c r="AR426" i="2" a="1"/>
  <c r="AR426" i="2" s="1"/>
  <c r="AN474" i="2"/>
  <c r="AO474" i="2" s="1" a="1"/>
  <c r="AO474" i="2" s="1"/>
  <c r="AV474" i="2" a="1"/>
  <c r="AV474" i="2" s="1"/>
  <c r="AR474" i="2" a="1"/>
  <c r="AR474" i="2" s="1"/>
  <c r="AV583" i="2" a="1"/>
  <c r="AV583" i="2" s="1"/>
  <c r="AN583" i="2"/>
  <c r="AO583" i="2" s="1" a="1"/>
  <c r="AO583" i="2" s="1"/>
  <c r="V553" i="2"/>
  <c r="W553" i="2"/>
  <c r="X553" i="2"/>
  <c r="Z553" i="2"/>
  <c r="AA553" i="2" s="1" a="1"/>
  <c r="AA553" i="2" s="1"/>
  <c r="V595" i="2"/>
  <c r="W595" i="2"/>
  <c r="X595" i="2"/>
  <c r="Z595" i="2"/>
  <c r="AA595" i="2" s="1" a="1"/>
  <c r="AA595" i="2" s="1"/>
  <c r="AC574" i="2"/>
  <c r="AD574" i="2" s="1" a="1"/>
  <c r="AD574" i="2" s="1"/>
  <c r="AV525" i="2" a="1"/>
  <c r="AV525" i="2" s="1"/>
  <c r="AN525" i="2"/>
  <c r="AO525" i="2" s="1" a="1"/>
  <c r="AO525" i="2" s="1"/>
  <c r="AR525" i="2" a="1"/>
  <c r="AR525" i="2" s="1"/>
  <c r="Z634" i="2"/>
  <c r="AA634" i="2" s="1" a="1"/>
  <c r="AA634" i="2" s="1"/>
  <c r="V634" i="2"/>
  <c r="W634" i="2"/>
  <c r="X634" i="2"/>
  <c r="AE644" i="2" a="1"/>
  <c r="AE644" i="2" s="1"/>
  <c r="AF644" i="2" s="1"/>
  <c r="AP692" i="2" a="1"/>
  <c r="AP692" i="2" s="1"/>
  <c r="AX692" i="2" a="1"/>
  <c r="AX692" i="2" s="1"/>
  <c r="AD692" i="2" a="1"/>
  <c r="AD692" i="2" s="1"/>
  <c r="AW692" i="2" a="1"/>
  <c r="AW692" i="2" s="1"/>
  <c r="AE692" i="2" a="1"/>
  <c r="AE692" i="2" s="1"/>
  <c r="AG692" i="2" s="1"/>
  <c r="AH692" i="2" a="1"/>
  <c r="AH692" i="2" s="1"/>
  <c r="AI692" i="2" a="1"/>
  <c r="AI692" i="2" s="1"/>
  <c r="H692" i="2" s="1"/>
  <c r="AS692" i="2" a="1"/>
  <c r="AS692" i="2" s="1"/>
  <c r="AT692" i="2" a="1"/>
  <c r="AT692" i="2" s="1"/>
  <c r="I692" i="2" s="1"/>
  <c r="AC692" i="2"/>
  <c r="AS730" i="2" a="1"/>
  <c r="AS730" i="2" s="1"/>
  <c r="AV782" i="2" a="1"/>
  <c r="AV782" i="2" s="1"/>
  <c r="AR782" i="2" a="1"/>
  <c r="AR782" i="2" s="1"/>
  <c r="AN782" i="2"/>
  <c r="AO782" i="2" s="1" a="1"/>
  <c r="AO782" i="2" s="1"/>
  <c r="AP761" i="2" a="1"/>
  <c r="AP761" i="2" s="1"/>
  <c r="AX761" i="2" a="1"/>
  <c r="AX761" i="2" s="1"/>
  <c r="AI761" i="2" a="1"/>
  <c r="AI761" i="2" s="1"/>
  <c r="H761" i="2" s="1"/>
  <c r="AS761" i="2" a="1"/>
  <c r="AS761" i="2" s="1"/>
  <c r="AC761" i="2"/>
  <c r="AT761" i="2" a="1"/>
  <c r="AT761" i="2" s="1"/>
  <c r="AW761" i="2" a="1"/>
  <c r="AW761" i="2" s="1"/>
  <c r="AD761" i="2" a="1"/>
  <c r="AD761" i="2" s="1"/>
  <c r="AE761" i="2" a="1"/>
  <c r="AE761" i="2" s="1"/>
  <c r="AG761" i="2" s="1"/>
  <c r="AH761" i="2" a="1"/>
  <c r="AH761" i="2" s="1"/>
  <c r="W860" i="2"/>
  <c r="V860" i="2"/>
  <c r="X860" i="2"/>
  <c r="Z860" i="2"/>
  <c r="AA860" i="2" s="1" a="1"/>
  <c r="AA860" i="2" s="1"/>
  <c r="X953" i="2"/>
  <c r="Z953" i="2"/>
  <c r="AA953" i="2" s="1" a="1"/>
  <c r="AA953" i="2" s="1"/>
  <c r="V953" i="2"/>
  <c r="W953" i="2"/>
  <c r="AN945" i="2"/>
  <c r="AO945" i="2" s="1" a="1"/>
  <c r="AO945" i="2" s="1"/>
  <c r="AR945" i="2" a="1"/>
  <c r="AR945" i="2" s="1"/>
  <c r="AV945" i="2" a="1"/>
  <c r="AV945" i="2" s="1"/>
  <c r="AV1093" i="2" a="1"/>
  <c r="AV1093" i="2" s="1"/>
  <c r="AR1093" i="2" a="1"/>
  <c r="AR1093" i="2" s="1"/>
  <c r="AN1093" i="2"/>
  <c r="AO1093" i="2" s="1" a="1"/>
  <c r="AO1093" i="2" s="1"/>
  <c r="AN1111" i="2"/>
  <c r="AO1111" i="2" s="1" a="1"/>
  <c r="AO1111" i="2" s="1"/>
  <c r="AR1111" i="2" a="1"/>
  <c r="AR1111" i="2" s="1"/>
  <c r="AV1111" i="2" a="1"/>
  <c r="AV1111" i="2" s="1"/>
  <c r="V1277" i="2"/>
  <c r="Z1277" i="2"/>
  <c r="AA1277" i="2" s="1" a="1"/>
  <c r="AA1277" i="2" s="1"/>
  <c r="X1277" i="2"/>
  <c r="W1277" i="2"/>
  <c r="V1388" i="2"/>
  <c r="W1388" i="2"/>
  <c r="X1388" i="2"/>
  <c r="Z1388" i="2"/>
  <c r="AA1388" i="2" s="1" a="1"/>
  <c r="AA1388" i="2" s="1"/>
  <c r="AP1474" i="2" a="1"/>
  <c r="AP1474" i="2" s="1"/>
  <c r="AX1474" i="2" a="1"/>
  <c r="AX1474" i="2" s="1"/>
  <c r="AH1474" i="2" a="1"/>
  <c r="AH1474" i="2" s="1"/>
  <c r="AI1474" i="2" a="1"/>
  <c r="AI1474" i="2" s="1"/>
  <c r="H1474" i="2" s="1"/>
  <c r="AS1474" i="2" a="1"/>
  <c r="AS1474" i="2" s="1"/>
  <c r="AC1474" i="2"/>
  <c r="AT1474" i="2" a="1"/>
  <c r="AT1474" i="2" s="1"/>
  <c r="AD1474" i="2" a="1"/>
  <c r="AD1474" i="2" s="1"/>
  <c r="AE1474" i="2" a="1"/>
  <c r="AE1474" i="2" s="1"/>
  <c r="AG1474" i="2" s="1"/>
  <c r="AW1474" i="2" a="1"/>
  <c r="AW1474" i="2" s="1"/>
  <c r="AV1470" i="2" a="1"/>
  <c r="AV1470" i="2" s="1"/>
  <c r="AN1470" i="2"/>
  <c r="AO1470" i="2" s="1" a="1"/>
  <c r="AO1470" i="2" s="1"/>
  <c r="AR1470" i="2" a="1"/>
  <c r="AR1470" i="2" s="1"/>
  <c r="AX44" i="2" a="1"/>
  <c r="AX44" i="2" s="1"/>
  <c r="AT44" i="2" a="1"/>
  <c r="AT44" i="2" s="1"/>
  <c r="AI44" i="2" a="1"/>
  <c r="AI44" i="2" s="1"/>
  <c r="H44" i="2" s="1"/>
  <c r="AN90" i="2"/>
  <c r="AO90" i="2" s="1" a="1"/>
  <c r="AO90" i="2" s="1"/>
  <c r="AV90" i="2" a="1"/>
  <c r="AV90" i="2" s="1"/>
  <c r="AR90" i="2" a="1"/>
  <c r="AR90" i="2" s="1"/>
  <c r="X74" i="2"/>
  <c r="V74" i="2"/>
  <c r="W74" i="2"/>
  <c r="Z74" i="2"/>
  <c r="AA74" i="2" s="1" a="1"/>
  <c r="AA74" i="2" s="1"/>
  <c r="AV73" i="2" a="1"/>
  <c r="AV73" i="2" s="1"/>
  <c r="AN73" i="2"/>
  <c r="AO73" i="2" s="1" a="1"/>
  <c r="AO73" i="2" s="1"/>
  <c r="AR73" i="2" a="1"/>
  <c r="AR73" i="2" s="1"/>
  <c r="V103" i="2"/>
  <c r="W103" i="2"/>
  <c r="X103" i="2"/>
  <c r="Z103" i="2"/>
  <c r="AA103" i="2" s="1" a="1"/>
  <c r="AA103" i="2" s="1"/>
  <c r="W124" i="2"/>
  <c r="X124" i="2"/>
  <c r="Z124" i="2"/>
  <c r="AA124" i="2" s="1" a="1"/>
  <c r="AA124" i="2" s="1"/>
  <c r="V124" i="2"/>
  <c r="AN138" i="2"/>
  <c r="AO138" i="2" s="1" a="1"/>
  <c r="AO138" i="2" s="1"/>
  <c r="AR138" i="2" a="1"/>
  <c r="AR138" i="2" s="1"/>
  <c r="AV138" i="2" a="1"/>
  <c r="AV138" i="2" s="1"/>
  <c r="V115" i="2"/>
  <c r="X115" i="2"/>
  <c r="Z115" i="2"/>
  <c r="AA115" i="2" s="1" a="1"/>
  <c r="AA115" i="2" s="1"/>
  <c r="W115" i="2"/>
  <c r="Z208" i="2"/>
  <c r="AA208" i="2" s="1" a="1"/>
  <c r="AA208" i="2" s="1"/>
  <c r="W208" i="2"/>
  <c r="V208" i="2"/>
  <c r="X208" i="2"/>
  <c r="W242" i="2"/>
  <c r="X242" i="2"/>
  <c r="V242" i="2"/>
  <c r="Z242" i="2"/>
  <c r="AA242" i="2" s="1" a="1"/>
  <c r="AA242" i="2" s="1"/>
  <c r="AW230" i="2" a="1"/>
  <c r="AW230" i="2" s="1"/>
  <c r="AD230" i="2" a="1"/>
  <c r="AD230" i="2" s="1"/>
  <c r="AS230" i="2" a="1"/>
  <c r="AS230" i="2" s="1"/>
  <c r="AH230" i="2" a="1"/>
  <c r="AH230" i="2" s="1"/>
  <c r="G230" i="2" s="1" a="1"/>
  <c r="G230" i="2" s="1"/>
  <c r="AW241" i="2" a="1"/>
  <c r="AW241" i="2" s="1"/>
  <c r="AD241" i="2" a="1"/>
  <c r="AD241" i="2" s="1"/>
  <c r="AH241" i="2" a="1"/>
  <c r="AH241" i="2" s="1"/>
  <c r="AS241" i="2" a="1"/>
  <c r="AS241" i="2" s="1"/>
  <c r="AW304" i="2" a="1"/>
  <c r="AW304" i="2" s="1"/>
  <c r="AE304" i="2" a="1"/>
  <c r="AE304" i="2" s="1"/>
  <c r="AF304" i="2" s="1"/>
  <c r="AD214" i="2" a="1"/>
  <c r="AD214" i="2" s="1"/>
  <c r="AH214" i="2" a="1"/>
  <c r="AH214" i="2" s="1"/>
  <c r="V344" i="2"/>
  <c r="W344" i="2"/>
  <c r="X344" i="2"/>
  <c r="Z344" i="2"/>
  <c r="AA344" i="2" s="1" a="1"/>
  <c r="AA344" i="2" s="1"/>
  <c r="V371" i="2"/>
  <c r="W371" i="2"/>
  <c r="X371" i="2"/>
  <c r="Z371" i="2"/>
  <c r="AA371" i="2" s="1" a="1"/>
  <c r="AA371" i="2" s="1"/>
  <c r="AD288" i="2" a="1"/>
  <c r="AD288" i="2" s="1"/>
  <c r="AH288" i="2" a="1"/>
  <c r="AH288" i="2" s="1"/>
  <c r="Z403" i="2"/>
  <c r="AA403" i="2" s="1" a="1"/>
  <c r="AA403" i="2" s="1"/>
  <c r="V403" i="2"/>
  <c r="W403" i="2"/>
  <c r="X403" i="2"/>
  <c r="AV417" i="2" a="1"/>
  <c r="AV417" i="2" s="1"/>
  <c r="AN417" i="2"/>
  <c r="AO417" i="2" s="1" a="1"/>
  <c r="AO417" i="2" s="1"/>
  <c r="AR417" i="2" a="1"/>
  <c r="AR417" i="2" s="1"/>
  <c r="V496" i="2"/>
  <c r="Z496" i="2"/>
  <c r="AA496" i="2" s="1" a="1"/>
  <c r="AA496" i="2" s="1"/>
  <c r="W496" i="2"/>
  <c r="X496" i="2"/>
  <c r="AR498" i="2" a="1"/>
  <c r="AR498" i="2" s="1"/>
  <c r="AV498" i="2" a="1"/>
  <c r="AV498" i="2" s="1"/>
  <c r="AN498" i="2"/>
  <c r="AO498" i="2" s="1" a="1"/>
  <c r="AO498" i="2" s="1"/>
  <c r="AD485" i="2" a="1"/>
  <c r="AD485" i="2" s="1"/>
  <c r="AW485" i="2" a="1"/>
  <c r="AW485" i="2" s="1"/>
  <c r="AX485" i="2" a="1"/>
  <c r="AX485" i="2" s="1"/>
  <c r="AP485" i="2" a="1"/>
  <c r="AP485" i="2" s="1"/>
  <c r="AC485" i="2"/>
  <c r="AE485" i="2" a="1"/>
  <c r="AE485" i="2" s="1"/>
  <c r="AS485" i="2" a="1"/>
  <c r="AS485" i="2" s="1"/>
  <c r="AT485" i="2" a="1"/>
  <c r="AT485" i="2" s="1"/>
  <c r="AI485" i="2" a="1"/>
  <c r="AI485" i="2" s="1"/>
  <c r="H485" i="2" s="1"/>
  <c r="AH485" i="2" a="1"/>
  <c r="AH485" i="2" s="1"/>
  <c r="AN574" i="2"/>
  <c r="AO574" i="2" s="1" a="1"/>
  <c r="AO574" i="2" s="1"/>
  <c r="AR574" i="2" a="1"/>
  <c r="AR574" i="2" s="1"/>
  <c r="AV574" i="2" a="1"/>
  <c r="AV574" i="2" s="1"/>
  <c r="AA567" i="2" a="1"/>
  <c r="AA567" i="2" s="1"/>
  <c r="AV567" i="2" a="1"/>
  <c r="AV567" i="2" s="1"/>
  <c r="AN567" i="2"/>
  <c r="AO567" i="2" s="1" a="1"/>
  <c r="AO567" i="2" s="1"/>
  <c r="AR567" i="2" a="1"/>
  <c r="AR567" i="2" s="1"/>
  <c r="AC607" i="2"/>
  <c r="AN507" i="2"/>
  <c r="AO507" i="2" s="1" a="1"/>
  <c r="AO507" i="2" s="1"/>
  <c r="AR507" i="2" a="1"/>
  <c r="AR507" i="2" s="1"/>
  <c r="AV507" i="2" a="1"/>
  <c r="AV507" i="2" s="1"/>
  <c r="V739" i="2"/>
  <c r="W739" i="2"/>
  <c r="X739" i="2"/>
  <c r="Z739" i="2"/>
  <c r="AA739" i="2" s="1" a="1"/>
  <c r="AA739" i="2" s="1"/>
  <c r="AN694" i="2"/>
  <c r="AO694" i="2" s="1" a="1"/>
  <c r="AO694" i="2" s="1"/>
  <c r="K694" i="2" s="1"/>
  <c r="AR694" i="2" a="1"/>
  <c r="AR694" i="2" s="1"/>
  <c r="AV694" i="2" a="1"/>
  <c r="AV694" i="2" s="1"/>
  <c r="J694" i="2" s="1"/>
  <c r="AI889" i="2" a="1"/>
  <c r="AI889" i="2" s="1"/>
  <c r="H889" i="2" s="1"/>
  <c r="AC889" i="2"/>
  <c r="AT889" i="2" a="1"/>
  <c r="AT889" i="2" s="1"/>
  <c r="I889" i="2" s="1"/>
  <c r="AD889" i="2" a="1"/>
  <c r="AD889" i="2" s="1"/>
  <c r="AE889" i="2" a="1"/>
  <c r="AE889" i="2" s="1"/>
  <c r="AG889" i="2" s="1"/>
  <c r="AX889" i="2" a="1"/>
  <c r="AX889" i="2" s="1"/>
  <c r="J889" i="2" s="1"/>
  <c r="AH889" i="2" a="1"/>
  <c r="AH889" i="2" s="1"/>
  <c r="AP889" i="2" a="1"/>
  <c r="AP889" i="2" s="1"/>
  <c r="AS889" i="2" a="1"/>
  <c r="AS889" i="2" s="1"/>
  <c r="AW889" i="2" a="1"/>
  <c r="AW889" i="2" s="1"/>
  <c r="AV928" i="2" a="1"/>
  <c r="AV928" i="2" s="1"/>
  <c r="AN928" i="2"/>
  <c r="AO928" i="2" s="1" a="1"/>
  <c r="AO928" i="2" s="1"/>
  <c r="AR928" i="2" a="1"/>
  <c r="AR928" i="2" s="1"/>
  <c r="AV1076" i="2" a="1"/>
  <c r="AV1076" i="2" s="1"/>
  <c r="AN1076" i="2"/>
  <c r="AO1076" i="2" s="1" a="1"/>
  <c r="AO1076" i="2" s="1"/>
  <c r="AR1076" i="2" a="1"/>
  <c r="AR1076" i="2" s="1"/>
  <c r="AH1158" i="2" a="1"/>
  <c r="AH1158" i="2" s="1"/>
  <c r="AC1158" i="2"/>
  <c r="AD1158" i="2" a="1"/>
  <c r="AD1158" i="2" s="1"/>
  <c r="AW1158" i="2" a="1"/>
  <c r="AW1158" i="2" s="1"/>
  <c r="AE1158" i="2" a="1"/>
  <c r="AE1158" i="2" s="1"/>
  <c r="AG1158" i="2" s="1"/>
  <c r="AX1158" i="2" a="1"/>
  <c r="AX1158" i="2" s="1"/>
  <c r="AP1158" i="2" a="1"/>
  <c r="AP1158" i="2" s="1"/>
  <c r="AT1158" i="2" a="1"/>
  <c r="AT1158" i="2" s="1"/>
  <c r="AI1158" i="2" a="1"/>
  <c r="AI1158" i="2" s="1"/>
  <c r="H1158" i="2" s="1"/>
  <c r="AS1158" i="2" a="1"/>
  <c r="AS1158" i="2" s="1"/>
  <c r="AN1231" i="2"/>
  <c r="AO1231" i="2" s="1" a="1"/>
  <c r="AO1231" i="2" s="1"/>
  <c r="AR1231" i="2" a="1"/>
  <c r="AR1231" i="2" s="1"/>
  <c r="AV1231" i="2" a="1"/>
  <c r="AV1231" i="2" s="1"/>
  <c r="AV1263" i="2" a="1"/>
  <c r="AV1263" i="2" s="1"/>
  <c r="AN1263" i="2"/>
  <c r="AO1263" i="2" s="1" a="1"/>
  <c r="AO1263" i="2" s="1"/>
  <c r="AR1263" i="2" a="1"/>
  <c r="AR1263" i="2" s="1"/>
  <c r="V1315" i="2"/>
  <c r="W1315" i="2"/>
  <c r="X1315" i="2"/>
  <c r="Z1315" i="2"/>
  <c r="AA1315" i="2" s="1" a="1"/>
  <c r="AA1315" i="2" s="1"/>
  <c r="AV1400" i="2" a="1"/>
  <c r="AV1400" i="2" s="1"/>
  <c r="AN1400" i="2"/>
  <c r="AO1400" i="2" s="1" a="1"/>
  <c r="AO1400" i="2" s="1"/>
  <c r="AR1400" i="2" a="1"/>
  <c r="AR1400" i="2" s="1"/>
  <c r="AV1395" i="2" a="1"/>
  <c r="AV1395" i="2" s="1"/>
  <c r="AN1395" i="2"/>
  <c r="AO1395" i="2" s="1" a="1"/>
  <c r="AO1395" i="2" s="1"/>
  <c r="AR1395" i="2" a="1"/>
  <c r="AR1395" i="2" s="1"/>
  <c r="V40" i="2"/>
  <c r="W40" i="2"/>
  <c r="X40" i="2"/>
  <c r="Z40" i="2"/>
  <c r="AA40" i="2" s="1" a="1"/>
  <c r="AA40" i="2" s="1"/>
  <c r="AC166" i="2"/>
  <c r="AE166" i="2" s="1" a="1"/>
  <c r="AE166" i="2" s="1"/>
  <c r="AF166" i="2" s="1"/>
  <c r="V210" i="2"/>
  <c r="Z210" i="2"/>
  <c r="AA210" i="2" s="1" a="1"/>
  <c r="AA210" i="2" s="1"/>
  <c r="W210" i="2"/>
  <c r="G210" i="2" s="1" a="1"/>
  <c r="G210" i="2" s="1"/>
  <c r="X210" i="2"/>
  <c r="V347" i="2"/>
  <c r="W347" i="2"/>
  <c r="X347" i="2"/>
  <c r="Z347" i="2"/>
  <c r="AA347" i="2" s="1" a="1"/>
  <c r="AA347" i="2" s="1"/>
  <c r="AC369" i="2"/>
  <c r="AS369" i="2" s="1" a="1"/>
  <c r="AS369" i="2" s="1"/>
  <c r="V424" i="2"/>
  <c r="Z424" i="2"/>
  <c r="AA424" i="2" s="1" a="1"/>
  <c r="AA424" i="2" s="1"/>
  <c r="W424" i="2"/>
  <c r="X424" i="2"/>
  <c r="V427" i="2"/>
  <c r="Z427" i="2"/>
  <c r="AA427" i="2" s="1" a="1"/>
  <c r="AA427" i="2" s="1"/>
  <c r="X427" i="2"/>
  <c r="W427" i="2"/>
  <c r="V533" i="2"/>
  <c r="W533" i="2"/>
  <c r="Z533" i="2"/>
  <c r="AA533" i="2" s="1" a="1"/>
  <c r="AA533" i="2" s="1"/>
  <c r="X533" i="2"/>
  <c r="V506" i="2"/>
  <c r="W506" i="2"/>
  <c r="X506" i="2"/>
  <c r="Z506" i="2"/>
  <c r="AA506" i="2" s="1" a="1"/>
  <c r="AA506" i="2" s="1"/>
  <c r="AC544" i="2"/>
  <c r="AH544" i="2" s="1" a="1"/>
  <c r="AH544" i="2" s="1"/>
  <c r="AC564" i="2"/>
  <c r="AE564" i="2" s="1" a="1"/>
  <c r="AE564" i="2" s="1"/>
  <c r="AF564" i="2" s="1"/>
  <c r="AC578" i="2"/>
  <c r="AD578" i="2" s="1" a="1"/>
  <c r="AD578" i="2" s="1"/>
  <c r="AC581" i="2"/>
  <c r="AD581" i="2" s="1" a="1"/>
  <c r="AD581" i="2" s="1"/>
  <c r="W702" i="2"/>
  <c r="G702" i="2" s="1" a="1"/>
  <c r="G702" i="2" s="1"/>
  <c r="V702" i="2"/>
  <c r="X702" i="2"/>
  <c r="Z702" i="2"/>
  <c r="AA702" i="2" s="1" a="1"/>
  <c r="AA702" i="2" s="1"/>
  <c r="V752" i="2"/>
  <c r="Z752" i="2"/>
  <c r="AA752" i="2" s="1" a="1"/>
  <c r="AA752" i="2" s="1"/>
  <c r="W752" i="2"/>
  <c r="X752" i="2"/>
  <c r="V774" i="2"/>
  <c r="X774" i="2"/>
  <c r="W774" i="2"/>
  <c r="Z774" i="2"/>
  <c r="AA774" i="2" s="1" a="1"/>
  <c r="AA774" i="2" s="1"/>
  <c r="V679" i="2"/>
  <c r="W679" i="2"/>
  <c r="G679" i="2" s="1" a="1"/>
  <c r="G679" i="2" s="1"/>
  <c r="Z679" i="2"/>
  <c r="AA679" i="2" s="1" a="1"/>
  <c r="AA679" i="2" s="1"/>
  <c r="X679" i="2"/>
  <c r="X650" i="2"/>
  <c r="Z650" i="2"/>
  <c r="AA650" i="2" s="1" a="1"/>
  <c r="AA650" i="2" s="1"/>
  <c r="V650" i="2"/>
  <c r="W650" i="2"/>
  <c r="V796" i="2"/>
  <c r="X796" i="2"/>
  <c r="Z796" i="2"/>
  <c r="AA796" i="2" s="1" a="1"/>
  <c r="AA796" i="2" s="1"/>
  <c r="W796" i="2"/>
  <c r="G796" i="2" s="1" a="1"/>
  <c r="G796" i="2" s="1"/>
  <c r="AN982" i="2"/>
  <c r="AO982" i="2" s="1" a="1"/>
  <c r="AO982" i="2" s="1"/>
  <c r="AR982" i="2" a="1"/>
  <c r="AR982" i="2" s="1"/>
  <c r="AV982" i="2" a="1"/>
  <c r="AV982" i="2" s="1"/>
  <c r="AI922" i="2" a="1"/>
  <c r="AI922" i="2" s="1"/>
  <c r="H922" i="2" s="1"/>
  <c r="AC922" i="2"/>
  <c r="AT922" i="2" a="1"/>
  <c r="AT922" i="2" s="1"/>
  <c r="I922" i="2" s="1"/>
  <c r="AD922" i="2" a="1"/>
  <c r="AD922" i="2" s="1"/>
  <c r="AE922" i="2" a="1"/>
  <c r="AE922" i="2" s="1"/>
  <c r="AG922" i="2" s="1"/>
  <c r="AS922" i="2" a="1"/>
  <c r="AS922" i="2" s="1"/>
  <c r="AW922" i="2" a="1"/>
  <c r="AW922" i="2" s="1"/>
  <c r="AX922" i="2" a="1"/>
  <c r="AX922" i="2" s="1"/>
  <c r="J922" i="2" s="1"/>
  <c r="AH922" i="2" a="1"/>
  <c r="AH922" i="2" s="1"/>
  <c r="AP922" i="2" a="1"/>
  <c r="AP922" i="2" s="1"/>
  <c r="K922" i="2" s="1"/>
  <c r="AP1004" i="2" a="1"/>
  <c r="AP1004" i="2" s="1"/>
  <c r="AX1004" i="2" a="1"/>
  <c r="AX1004" i="2" s="1"/>
  <c r="AH1004" i="2" a="1"/>
  <c r="AH1004" i="2" s="1"/>
  <c r="AI1004" i="2" a="1"/>
  <c r="AI1004" i="2" s="1"/>
  <c r="H1004" i="2" s="1"/>
  <c r="AS1004" i="2" a="1"/>
  <c r="AS1004" i="2" s="1"/>
  <c r="AC1004" i="2"/>
  <c r="AT1004" i="2" a="1"/>
  <c r="AT1004" i="2" s="1"/>
  <c r="AD1004" i="2" a="1"/>
  <c r="AD1004" i="2" s="1"/>
  <c r="AE1004" i="2" a="1"/>
  <c r="AE1004" i="2" s="1"/>
  <c r="AG1004" i="2" s="1"/>
  <c r="AW1004" i="2" a="1"/>
  <c r="AW1004" i="2" s="1"/>
  <c r="AE837" i="2" a="1"/>
  <c r="AE837" i="2" s="1"/>
  <c r="AG837" i="2" s="1"/>
  <c r="AI837" i="2" a="1"/>
  <c r="AI837" i="2" s="1"/>
  <c r="H837" i="2" s="1"/>
  <c r="AH837" i="2" a="1"/>
  <c r="AH837" i="2" s="1"/>
  <c r="AS837" i="2" a="1"/>
  <c r="AS837" i="2" s="1"/>
  <c r="AT837" i="2" a="1"/>
  <c r="AT837" i="2" s="1"/>
  <c r="AW837" i="2" a="1"/>
  <c r="AW837" i="2" s="1"/>
  <c r="AC837" i="2"/>
  <c r="AD837" i="2" a="1"/>
  <c r="AD837" i="2" s="1"/>
  <c r="AX837" i="2" a="1"/>
  <c r="AX837" i="2" s="1"/>
  <c r="AP837" i="2" a="1"/>
  <c r="AP837" i="2" s="1"/>
  <c r="AD984" i="2" a="1"/>
  <c r="AD984" i="2" s="1"/>
  <c r="AC984" i="2"/>
  <c r="AE984" i="2" a="1"/>
  <c r="AE984" i="2" s="1"/>
  <c r="AG984" i="2" s="1"/>
  <c r="AX984" i="2" a="1"/>
  <c r="AX984" i="2" s="1"/>
  <c r="AP984" i="2" a="1"/>
  <c r="AP984" i="2" s="1"/>
  <c r="AH984" i="2" a="1"/>
  <c r="AH984" i="2" s="1"/>
  <c r="AI984" i="2" a="1"/>
  <c r="AI984" i="2" s="1"/>
  <c r="H984" i="2" s="1"/>
  <c r="AS984" i="2" a="1"/>
  <c r="AS984" i="2" s="1"/>
  <c r="AT984" i="2" a="1"/>
  <c r="AT984" i="2" s="1"/>
  <c r="AW984" i="2" a="1"/>
  <c r="AW984" i="2" s="1"/>
  <c r="V1253" i="2"/>
  <c r="W1253" i="2"/>
  <c r="G1253" i="2" s="1" a="1"/>
  <c r="G1253" i="2" s="1"/>
  <c r="X1253" i="2"/>
  <c r="Z1253" i="2"/>
  <c r="AA1253" i="2" s="1" a="1"/>
  <c r="AA1253" i="2" s="1"/>
  <c r="AC1235" i="2"/>
  <c r="AT1235" i="2" a="1"/>
  <c r="AT1235" i="2" s="1"/>
  <c r="AE1235" i="2" a="1"/>
  <c r="AE1235" i="2" s="1"/>
  <c r="AW1235" i="2" a="1"/>
  <c r="AW1235" i="2" s="1"/>
  <c r="AP1235" i="2" a="1"/>
  <c r="AP1235" i="2" s="1"/>
  <c r="AX1235" i="2" a="1"/>
  <c r="AX1235" i="2" s="1"/>
  <c r="AI1235" i="2" a="1"/>
  <c r="AI1235" i="2" s="1"/>
  <c r="H1235" i="2" s="1"/>
  <c r="AS1235" i="2" a="1"/>
  <c r="AS1235" i="2" s="1"/>
  <c r="AD1235" i="2" a="1"/>
  <c r="AD1235" i="2" s="1"/>
  <c r="AH1235" i="2" a="1"/>
  <c r="AH1235" i="2" s="1"/>
  <c r="AV1217" i="2" a="1"/>
  <c r="AV1217" i="2" s="1"/>
  <c r="AN1217" i="2"/>
  <c r="AO1217" i="2" s="1" a="1"/>
  <c r="AO1217" i="2" s="1"/>
  <c r="AR1217" i="2" a="1"/>
  <c r="AR1217" i="2" s="1"/>
  <c r="AH1263" i="2" a="1"/>
  <c r="AH1263" i="2" s="1"/>
  <c r="AD1263" i="2" a="1"/>
  <c r="AD1263" i="2" s="1"/>
  <c r="AX1263" i="2" a="1"/>
  <c r="AX1263" i="2" s="1"/>
  <c r="AC1263" i="2"/>
  <c r="AE1263" i="2" a="1"/>
  <c r="AE1263" i="2" s="1"/>
  <c r="AG1263" i="2" s="1"/>
  <c r="AP1263" i="2" a="1"/>
  <c r="AP1263" i="2" s="1"/>
  <c r="AW1263" i="2" a="1"/>
  <c r="AW1263" i="2" s="1"/>
  <c r="AT1263" i="2" a="1"/>
  <c r="AT1263" i="2" s="1"/>
  <c r="AS1263" i="2" a="1"/>
  <c r="AS1263" i="2" s="1"/>
  <c r="AI1263" i="2" a="1"/>
  <c r="AI1263" i="2" s="1"/>
  <c r="H1263" i="2" s="1"/>
  <c r="V1336" i="2"/>
  <c r="W1336" i="2"/>
  <c r="X1336" i="2"/>
  <c r="Z1336" i="2"/>
  <c r="AA1336" i="2" s="1" a="1"/>
  <c r="AA1336" i="2" s="1"/>
  <c r="AR1199" i="2" a="1"/>
  <c r="AR1199" i="2" s="1"/>
  <c r="AV1199" i="2" a="1"/>
  <c r="AV1199" i="2" s="1"/>
  <c r="AN1199" i="2"/>
  <c r="AO1199" i="2" s="1" a="1"/>
  <c r="AO1199" i="2" s="1"/>
  <c r="V756" i="2"/>
  <c r="X756" i="2"/>
  <c r="Z756" i="2"/>
  <c r="AA756" i="2" s="1" a="1"/>
  <c r="AA756" i="2" s="1"/>
  <c r="W756" i="2"/>
  <c r="G756" i="2" s="1" a="1"/>
  <c r="G756" i="2" s="1"/>
  <c r="AP807" i="2" a="1"/>
  <c r="AP807" i="2" s="1"/>
  <c r="AH807" i="2" a="1"/>
  <c r="AH807" i="2" s="1"/>
  <c r="AT807" i="2" a="1"/>
  <c r="AT807" i="2" s="1"/>
  <c r="AC807" i="2"/>
  <c r="AD807" i="2" a="1"/>
  <c r="AD807" i="2" s="1"/>
  <c r="AS807" i="2" a="1"/>
  <c r="AS807" i="2" s="1"/>
  <c r="AE807" i="2" a="1"/>
  <c r="AE807" i="2" s="1"/>
  <c r="AG807" i="2" s="1"/>
  <c r="AW807" i="2" a="1"/>
  <c r="AW807" i="2" s="1"/>
  <c r="AX807" i="2" a="1"/>
  <c r="AX807" i="2" s="1"/>
  <c r="AI807" i="2" a="1"/>
  <c r="AI807" i="2" s="1"/>
  <c r="H807" i="2" s="1"/>
  <c r="V789" i="2"/>
  <c r="W789" i="2"/>
  <c r="X789" i="2"/>
  <c r="Z789" i="2"/>
  <c r="AA789" i="2" s="1" a="1"/>
  <c r="AA789" i="2" s="1"/>
  <c r="V715" i="2"/>
  <c r="Z715" i="2"/>
  <c r="AA715" i="2" s="1" a="1"/>
  <c r="AA715" i="2" s="1"/>
  <c r="W715" i="2"/>
  <c r="X715" i="2"/>
  <c r="V801" i="2"/>
  <c r="W801" i="2"/>
  <c r="X801" i="2"/>
  <c r="Z801" i="2"/>
  <c r="AA801" i="2" s="1" a="1"/>
  <c r="AA801" i="2" s="1"/>
  <c r="AE864" i="2" a="1"/>
  <c r="AE864" i="2" s="1"/>
  <c r="AG864" i="2" s="1"/>
  <c r="AX864" i="2" a="1"/>
  <c r="AX864" i="2" s="1"/>
  <c r="AP864" i="2" a="1"/>
  <c r="AP864" i="2" s="1"/>
  <c r="K864" i="2" s="1"/>
  <c r="AH864" i="2" a="1"/>
  <c r="AH864" i="2" s="1"/>
  <c r="AI864" i="2" a="1"/>
  <c r="AI864" i="2" s="1"/>
  <c r="H864" i="2" s="1"/>
  <c r="AS864" i="2" a="1"/>
  <c r="AS864" i="2" s="1"/>
  <c r="AT864" i="2" a="1"/>
  <c r="AT864" i="2" s="1"/>
  <c r="AW864" i="2" a="1"/>
  <c r="AW864" i="2" s="1"/>
  <c r="AC864" i="2"/>
  <c r="AD864" i="2" a="1"/>
  <c r="AD864" i="2" s="1"/>
  <c r="V768" i="2"/>
  <c r="X768" i="2"/>
  <c r="Z768" i="2"/>
  <c r="AA768" i="2" s="1" a="1"/>
  <c r="AA768" i="2" s="1"/>
  <c r="W768" i="2"/>
  <c r="G768" i="2" s="1" a="1"/>
  <c r="G768" i="2" s="1"/>
  <c r="AS664" i="2" a="1"/>
  <c r="AS664" i="2" s="1"/>
  <c r="AE664" i="2" a="1"/>
  <c r="AE664" i="2" s="1"/>
  <c r="AG664" i="2" s="1"/>
  <c r="AI664" i="2" a="1"/>
  <c r="AI664" i="2" s="1"/>
  <c r="H664" i="2" s="1"/>
  <c r="AT664" i="2" a="1"/>
  <c r="AT664" i="2" s="1"/>
  <c r="AW664" i="2" a="1"/>
  <c r="AW664" i="2" s="1"/>
  <c r="AC664" i="2"/>
  <c r="AD664" i="2" a="1"/>
  <c r="AD664" i="2" s="1"/>
  <c r="AX664" i="2" a="1"/>
  <c r="AX664" i="2" s="1"/>
  <c r="AH664" i="2" a="1"/>
  <c r="AH664" i="2" s="1"/>
  <c r="AP664" i="2" a="1"/>
  <c r="AP664" i="2" s="1"/>
  <c r="V965" i="2"/>
  <c r="W965" i="2"/>
  <c r="G965" i="2" s="1" a="1"/>
  <c r="G965" i="2" s="1"/>
  <c r="Z965" i="2"/>
  <c r="AA965" i="2" s="1" a="1"/>
  <c r="AA965" i="2" s="1"/>
  <c r="X965" i="2"/>
  <c r="AV1035" i="2" a="1"/>
  <c r="AV1035" i="2" s="1"/>
  <c r="AN1035" i="2"/>
  <c r="AO1035" i="2" s="1" a="1"/>
  <c r="AO1035" i="2" s="1"/>
  <c r="AR1035" i="2" a="1"/>
  <c r="AR1035" i="2" s="1"/>
  <c r="V1051" i="2"/>
  <c r="W1051" i="2"/>
  <c r="X1051" i="2"/>
  <c r="Z1051" i="2"/>
  <c r="AA1051" i="2" s="1" a="1"/>
  <c r="AA1051" i="2" s="1"/>
  <c r="AI877" i="2" a="1"/>
  <c r="AI877" i="2" s="1"/>
  <c r="H877" i="2" s="1"/>
  <c r="AS877" i="2" a="1"/>
  <c r="AS877" i="2" s="1"/>
  <c r="AC877" i="2"/>
  <c r="AT877" i="2" a="1"/>
  <c r="AT877" i="2" s="1"/>
  <c r="AD877" i="2" a="1"/>
  <c r="AD877" i="2" s="1"/>
  <c r="AE877" i="2" a="1"/>
  <c r="AE877" i="2" s="1"/>
  <c r="AG877" i="2" s="1"/>
  <c r="AP877" i="2" a="1"/>
  <c r="AP877" i="2" s="1"/>
  <c r="AW877" i="2" a="1"/>
  <c r="AW877" i="2" s="1"/>
  <c r="AH877" i="2" a="1"/>
  <c r="AH877" i="2" s="1"/>
  <c r="AX877" i="2" a="1"/>
  <c r="AX877" i="2" s="1"/>
  <c r="AS1094" i="2" a="1"/>
  <c r="AS1094" i="2" s="1"/>
  <c r="AE1094" i="2" a="1"/>
  <c r="AE1094" i="2" s="1"/>
  <c r="AG1094" i="2" s="1"/>
  <c r="AX1094" i="2" a="1"/>
  <c r="AX1094" i="2" s="1"/>
  <c r="AP1094" i="2" a="1"/>
  <c r="AP1094" i="2" s="1"/>
  <c r="K1094" i="2" s="1"/>
  <c r="AH1094" i="2" a="1"/>
  <c r="AH1094" i="2" s="1"/>
  <c r="AI1094" i="2" a="1"/>
  <c r="AI1094" i="2" s="1"/>
  <c r="H1094" i="2" s="1"/>
  <c r="AT1094" i="2" a="1"/>
  <c r="AT1094" i="2" s="1"/>
  <c r="I1094" i="2" s="1"/>
  <c r="AC1094" i="2"/>
  <c r="AD1094" i="2" a="1"/>
  <c r="AD1094" i="2" s="1"/>
  <c r="AW1094" i="2" a="1"/>
  <c r="AW1094" i="2" s="1"/>
  <c r="AV869" i="2" a="1"/>
  <c r="AV869" i="2" s="1"/>
  <c r="AN869" i="2"/>
  <c r="AO869" i="2" s="1" a="1"/>
  <c r="AO869" i="2" s="1"/>
  <c r="AR869" i="2" a="1"/>
  <c r="AR869" i="2" s="1"/>
  <c r="AR973" i="2" a="1"/>
  <c r="AR973" i="2" s="1"/>
  <c r="AV973" i="2" a="1"/>
  <c r="AV973" i="2" s="1"/>
  <c r="AN973" i="2"/>
  <c r="AO973" i="2" s="1" a="1"/>
  <c r="AO973" i="2" s="1"/>
  <c r="AN837" i="2"/>
  <c r="AO837" i="2" s="1" a="1"/>
  <c r="AO837" i="2" s="1"/>
  <c r="AR837" i="2" a="1"/>
  <c r="AR837" i="2" s="1"/>
  <c r="AV837" i="2" a="1"/>
  <c r="AV837" i="2" s="1"/>
  <c r="X892" i="2"/>
  <c r="Z892" i="2"/>
  <c r="AA892" i="2" s="1" a="1"/>
  <c r="AA892" i="2" s="1"/>
  <c r="V892" i="2"/>
  <c r="W892" i="2"/>
  <c r="Z952" i="2"/>
  <c r="AA952" i="2" s="1" a="1"/>
  <c r="AA952" i="2" s="1"/>
  <c r="X952" i="2"/>
  <c r="V952" i="2"/>
  <c r="W952" i="2"/>
  <c r="V701" i="2"/>
  <c r="Z701" i="2"/>
  <c r="AA701" i="2" s="1" a="1"/>
  <c r="AA701" i="2" s="1"/>
  <c r="W701" i="2"/>
  <c r="G701" i="2" s="1" a="1"/>
  <c r="G701" i="2" s="1"/>
  <c r="X701" i="2"/>
  <c r="V779" i="2"/>
  <c r="Z779" i="2"/>
  <c r="AA779" i="2" s="1" a="1"/>
  <c r="AA779" i="2" s="1"/>
  <c r="W779" i="2"/>
  <c r="X779" i="2"/>
  <c r="AE1267" i="2" a="1"/>
  <c r="AE1267" i="2" s="1"/>
  <c r="AG1267" i="2" s="1"/>
  <c r="AH1267" i="2" a="1"/>
  <c r="AH1267" i="2" s="1"/>
  <c r="AI1267" i="2" a="1"/>
  <c r="AI1267" i="2" s="1"/>
  <c r="H1267" i="2" s="1"/>
  <c r="AS1267" i="2" a="1"/>
  <c r="AS1267" i="2" s="1"/>
  <c r="AW1267" i="2" a="1"/>
  <c r="AW1267" i="2" s="1"/>
  <c r="AX1267" i="2" a="1"/>
  <c r="AX1267" i="2" s="1"/>
  <c r="AC1267" i="2"/>
  <c r="AD1267" i="2" a="1"/>
  <c r="AD1267" i="2" s="1"/>
  <c r="AP1267" i="2" a="1"/>
  <c r="AP1267" i="2" s="1"/>
  <c r="AT1267" i="2" a="1"/>
  <c r="AT1267" i="2" s="1"/>
  <c r="I1267" i="2" s="1"/>
  <c r="AV995" i="2" a="1"/>
  <c r="AV995" i="2" s="1"/>
  <c r="AN995" i="2"/>
  <c r="AO995" i="2" s="1" a="1"/>
  <c r="AO995" i="2" s="1"/>
  <c r="AR995" i="2" a="1"/>
  <c r="AR995" i="2" s="1"/>
  <c r="AR1145" i="2" a="1"/>
  <c r="AR1145" i="2" s="1"/>
  <c r="AV1145" i="2" a="1"/>
  <c r="AV1145" i="2" s="1"/>
  <c r="AN1145" i="2"/>
  <c r="AO1145" i="2" s="1" a="1"/>
  <c r="AO1145" i="2" s="1"/>
  <c r="AH1191" i="2" a="1"/>
  <c r="AH1191" i="2" s="1"/>
  <c r="AE1191" i="2" a="1"/>
  <c r="AE1191" i="2" s="1"/>
  <c r="AG1191" i="2" s="1"/>
  <c r="AX1191" i="2" a="1"/>
  <c r="AX1191" i="2" s="1"/>
  <c r="AP1191" i="2" a="1"/>
  <c r="AP1191" i="2" s="1"/>
  <c r="AI1191" i="2" a="1"/>
  <c r="AI1191" i="2" s="1"/>
  <c r="H1191" i="2" s="1"/>
  <c r="AS1191" i="2" a="1"/>
  <c r="AS1191" i="2" s="1"/>
  <c r="AT1191" i="2" a="1"/>
  <c r="AT1191" i="2" s="1"/>
  <c r="AW1191" i="2" a="1"/>
  <c r="AW1191" i="2" s="1"/>
  <c r="AC1191" i="2"/>
  <c r="AD1191" i="2" a="1"/>
  <c r="AD1191" i="2" s="1"/>
  <c r="AX1250" i="2" a="1"/>
  <c r="AX1250" i="2" s="1"/>
  <c r="AD1250" i="2" a="1"/>
  <c r="AD1250" i="2" s="1"/>
  <c r="W1294" i="2"/>
  <c r="V1294" i="2"/>
  <c r="X1294" i="2"/>
  <c r="Z1294" i="2"/>
  <c r="AA1294" i="2" s="1" a="1"/>
  <c r="AA1294" i="2" s="1"/>
  <c r="AS1088" i="2" a="1"/>
  <c r="AS1088" i="2" s="1"/>
  <c r="AH1088" i="2" a="1"/>
  <c r="AH1088" i="2" s="1"/>
  <c r="AI1088" i="2" a="1"/>
  <c r="AI1088" i="2" s="1"/>
  <c r="H1088" i="2" s="1"/>
  <c r="AT1088" i="2" a="1"/>
  <c r="AT1088" i="2" s="1"/>
  <c r="AC1088" i="2"/>
  <c r="AD1088" i="2" a="1"/>
  <c r="AD1088" i="2" s="1"/>
  <c r="AW1088" i="2" a="1"/>
  <c r="AW1088" i="2" s="1"/>
  <c r="AP1088" i="2" a="1"/>
  <c r="AP1088" i="2" s="1"/>
  <c r="AX1088" i="2" a="1"/>
  <c r="AX1088" i="2" s="1"/>
  <c r="AE1088" i="2" a="1"/>
  <c r="AE1088" i="2" s="1"/>
  <c r="AG1088" i="2" s="1"/>
  <c r="AH1206" i="2" a="1"/>
  <c r="AH1206" i="2" s="1"/>
  <c r="AC1206" i="2"/>
  <c r="V1216" i="2"/>
  <c r="W1216" i="2"/>
  <c r="X1216" i="2"/>
  <c r="Z1216" i="2"/>
  <c r="AA1216" i="2" s="1" a="1"/>
  <c r="AA1216" i="2" s="1"/>
  <c r="AD1124" i="2" a="1"/>
  <c r="AD1124" i="2" s="1"/>
  <c r="AW1124" i="2" a="1"/>
  <c r="AW1124" i="2" s="1"/>
  <c r="AX1124" i="2" a="1"/>
  <c r="AX1124" i="2" s="1"/>
  <c r="J1124" i="2" s="1"/>
  <c r="AC1124" i="2"/>
  <c r="AE1124" i="2" a="1"/>
  <c r="AE1124" i="2" s="1"/>
  <c r="AG1124" i="2" s="1"/>
  <c r="AP1124" i="2" a="1"/>
  <c r="AP1124" i="2" s="1"/>
  <c r="K1124" i="2" s="1"/>
  <c r="AH1124" i="2" a="1"/>
  <c r="AH1124" i="2" s="1"/>
  <c r="AI1124" i="2" a="1"/>
  <c r="AI1124" i="2" s="1"/>
  <c r="H1124" i="2" s="1"/>
  <c r="AS1124" i="2" a="1"/>
  <c r="AS1124" i="2" s="1"/>
  <c r="AT1124" i="2" a="1"/>
  <c r="AT1124" i="2" s="1"/>
  <c r="I1124" i="2" s="1"/>
  <c r="AV1334" i="2" a="1"/>
  <c r="AV1334" i="2" s="1"/>
  <c r="AN1334" i="2"/>
  <c r="AO1334" i="2" s="1" a="1"/>
  <c r="AO1334" i="2" s="1"/>
  <c r="AR1334" i="2" a="1"/>
  <c r="AR1334" i="2" s="1"/>
  <c r="AI1151" i="2" a="1"/>
  <c r="AI1151" i="2" s="1"/>
  <c r="H1151" i="2" s="1"/>
  <c r="AS1151" i="2" a="1"/>
  <c r="AS1151" i="2" s="1"/>
  <c r="AT1151" i="2" a="1"/>
  <c r="AT1151" i="2" s="1"/>
  <c r="I1151" i="2" s="1"/>
  <c r="AC1151" i="2"/>
  <c r="AD1151" i="2" a="1"/>
  <c r="AD1151" i="2" s="1"/>
  <c r="AE1151" i="2" a="1"/>
  <c r="AE1151" i="2" s="1"/>
  <c r="AG1151" i="2" s="1"/>
  <c r="AW1151" i="2" a="1"/>
  <c r="AW1151" i="2" s="1"/>
  <c r="AX1151" i="2" a="1"/>
  <c r="AX1151" i="2" s="1"/>
  <c r="J1151" i="2" s="1"/>
  <c r="AH1151" i="2" a="1"/>
  <c r="AH1151" i="2" s="1"/>
  <c r="AP1151" i="2" a="1"/>
  <c r="AP1151" i="2" s="1"/>
  <c r="K1151" i="2" s="1"/>
  <c r="AE1020" i="2" a="1"/>
  <c r="AE1020" i="2" s="1"/>
  <c r="AG1020" i="2" s="1"/>
  <c r="AP1020" i="2" a="1"/>
  <c r="AP1020" i="2" s="1"/>
  <c r="AX1020" i="2" a="1"/>
  <c r="AX1020" i="2" s="1"/>
  <c r="AH1020" i="2" a="1"/>
  <c r="AH1020" i="2" s="1"/>
  <c r="AI1020" i="2" a="1"/>
  <c r="AI1020" i="2" s="1"/>
  <c r="H1020" i="2" s="1"/>
  <c r="AC1020" i="2"/>
  <c r="AT1020" i="2" a="1"/>
  <c r="AT1020" i="2" s="1"/>
  <c r="AD1020" i="2" a="1"/>
  <c r="AD1020" i="2" s="1"/>
  <c r="AW1020" i="2" a="1"/>
  <c r="AW1020" i="2" s="1"/>
  <c r="AS1020" i="2" a="1"/>
  <c r="AS1020" i="2" s="1"/>
  <c r="AR1242" i="2" a="1"/>
  <c r="AR1242" i="2" s="1"/>
  <c r="AV1242" i="2" a="1"/>
  <c r="AV1242" i="2" s="1"/>
  <c r="AN1242" i="2"/>
  <c r="AO1242" i="2" s="1" a="1"/>
  <c r="AO1242" i="2" s="1"/>
  <c r="AE1325" i="2" a="1"/>
  <c r="AE1325" i="2" s="1"/>
  <c r="AG1325" i="2" s="1"/>
  <c r="AW1325" i="2" a="1"/>
  <c r="AW1325" i="2" s="1"/>
  <c r="AP1325" i="2" a="1"/>
  <c r="AP1325" i="2" s="1"/>
  <c r="AX1325" i="2" a="1"/>
  <c r="AX1325" i="2" s="1"/>
  <c r="AH1325" i="2" a="1"/>
  <c r="AH1325" i="2" s="1"/>
  <c r="AI1325" i="2" a="1"/>
  <c r="AI1325" i="2" s="1"/>
  <c r="H1325" i="2" s="1"/>
  <c r="AD1325" i="2" a="1"/>
  <c r="AD1325" i="2" s="1"/>
  <c r="AS1325" i="2" a="1"/>
  <c r="AS1325" i="2" s="1"/>
  <c r="AT1325" i="2" a="1"/>
  <c r="AT1325" i="2" s="1"/>
  <c r="AC1325" i="2"/>
  <c r="AV1067" i="2" a="1"/>
  <c r="AV1067" i="2" s="1"/>
  <c r="AN1067" i="2"/>
  <c r="AO1067" i="2" s="1" a="1"/>
  <c r="AO1067" i="2" s="1"/>
  <c r="AR1067" i="2" a="1"/>
  <c r="AR1067" i="2" s="1"/>
  <c r="AH1155" i="2" a="1"/>
  <c r="AH1155" i="2" s="1"/>
  <c r="AE1155" i="2" a="1"/>
  <c r="AE1155" i="2" s="1"/>
  <c r="AG1155" i="2" s="1"/>
  <c r="AX1155" i="2" a="1"/>
  <c r="AX1155" i="2" s="1"/>
  <c r="AP1155" i="2" a="1"/>
  <c r="AP1155" i="2" s="1"/>
  <c r="AI1155" i="2" a="1"/>
  <c r="AI1155" i="2" s="1"/>
  <c r="H1155" i="2" s="1"/>
  <c r="AS1155" i="2" a="1"/>
  <c r="AS1155" i="2" s="1"/>
  <c r="AT1155" i="2" a="1"/>
  <c r="AT1155" i="2" s="1"/>
  <c r="AD1155" i="2" a="1"/>
  <c r="AD1155" i="2" s="1"/>
  <c r="AC1155" i="2"/>
  <c r="AW1155" i="2" a="1"/>
  <c r="AW1155" i="2" s="1"/>
  <c r="AP1342" i="2" a="1"/>
  <c r="AP1342" i="2" s="1"/>
  <c r="AX1342" i="2" a="1"/>
  <c r="AX1342" i="2" s="1"/>
  <c r="AH1342" i="2" a="1"/>
  <c r="AH1342" i="2" s="1"/>
  <c r="AI1342" i="2" a="1"/>
  <c r="AI1342" i="2" s="1"/>
  <c r="H1342" i="2" s="1"/>
  <c r="AS1342" i="2" a="1"/>
  <c r="AS1342" i="2" s="1"/>
  <c r="AC1342" i="2"/>
  <c r="AT1342" i="2" a="1"/>
  <c r="AT1342" i="2" s="1"/>
  <c r="AD1342" i="2" a="1"/>
  <c r="AD1342" i="2" s="1"/>
  <c r="AE1342" i="2" a="1"/>
  <c r="AE1342" i="2" s="1"/>
  <c r="AG1342" i="2" s="1"/>
  <c r="AW1342" i="2" a="1"/>
  <c r="AW1342" i="2" s="1"/>
  <c r="AP1390" i="2" a="1"/>
  <c r="AP1390" i="2" s="1"/>
  <c r="AX1390" i="2" a="1"/>
  <c r="AX1390" i="2" s="1"/>
  <c r="AH1390" i="2" a="1"/>
  <c r="AH1390" i="2" s="1"/>
  <c r="AS1390" i="2" a="1"/>
  <c r="AS1390" i="2" s="1"/>
  <c r="AC1390" i="2"/>
  <c r="AT1390" i="2" a="1"/>
  <c r="AT1390" i="2" s="1"/>
  <c r="AD1390" i="2" a="1"/>
  <c r="AD1390" i="2" s="1"/>
  <c r="AE1390" i="2" a="1"/>
  <c r="AE1390" i="2" s="1"/>
  <c r="AG1390" i="2" s="1"/>
  <c r="AW1390" i="2" a="1"/>
  <c r="AW1390" i="2" s="1"/>
  <c r="AI1390" i="2" a="1"/>
  <c r="AI1390" i="2" s="1"/>
  <c r="H1390" i="2" s="1"/>
  <c r="AN1102" i="2"/>
  <c r="AO1102" i="2" s="1" a="1"/>
  <c r="AO1102" i="2" s="1"/>
  <c r="AR1102" i="2" a="1"/>
  <c r="AR1102" i="2" s="1"/>
  <c r="AV1102" i="2" a="1"/>
  <c r="AV1102" i="2" s="1"/>
  <c r="AR1227" i="2" a="1"/>
  <c r="AR1227" i="2" s="1"/>
  <c r="AV1227" i="2" a="1"/>
  <c r="AV1227" i="2" s="1"/>
  <c r="AN1227" i="2"/>
  <c r="AO1227" i="2" s="1" a="1"/>
  <c r="AO1227" i="2" s="1"/>
  <c r="AR1178" i="2" a="1"/>
  <c r="AR1178" i="2" s="1"/>
  <c r="AN1178" i="2"/>
  <c r="AO1178" i="2" s="1" a="1"/>
  <c r="AO1178" i="2" s="1"/>
  <c r="AV1178" i="2" a="1"/>
  <c r="AV1178" i="2" s="1"/>
  <c r="AN1432" i="2"/>
  <c r="AO1432" i="2" s="1" a="1"/>
  <c r="AO1432" i="2" s="1"/>
  <c r="K1432" i="2" s="1"/>
  <c r="AR1432" i="2" a="1"/>
  <c r="AR1432" i="2" s="1"/>
  <c r="I1432" i="2" s="1"/>
  <c r="AV1432" i="2" a="1"/>
  <c r="AV1432" i="2" s="1"/>
  <c r="J1432" i="2" s="1"/>
  <c r="AP1372" i="2" a="1"/>
  <c r="AP1372" i="2" s="1"/>
  <c r="AX1372" i="2" a="1"/>
  <c r="AX1372" i="2" s="1"/>
  <c r="AH1372" i="2" a="1"/>
  <c r="AH1372" i="2" s="1"/>
  <c r="AI1372" i="2" a="1"/>
  <c r="AI1372" i="2" s="1"/>
  <c r="H1372" i="2" s="1"/>
  <c r="AS1372" i="2" a="1"/>
  <c r="AS1372" i="2" s="1"/>
  <c r="AC1372" i="2"/>
  <c r="AT1372" i="2" a="1"/>
  <c r="AT1372" i="2" s="1"/>
  <c r="AD1372" i="2" a="1"/>
  <c r="AD1372" i="2" s="1"/>
  <c r="AW1372" i="2" a="1"/>
  <c r="AW1372" i="2" s="1"/>
  <c r="AE1372" i="2" a="1"/>
  <c r="AE1372" i="2" s="1"/>
  <c r="AG1372" i="2" s="1"/>
  <c r="AR1312" i="2" a="1"/>
  <c r="AR1312" i="2" s="1"/>
  <c r="AV1312" i="2" a="1"/>
  <c r="AV1312" i="2" s="1"/>
  <c r="AN1312" i="2"/>
  <c r="AO1312" i="2" s="1" a="1"/>
  <c r="AO1312" i="2" s="1"/>
  <c r="AN1357" i="2"/>
  <c r="AO1357" i="2" s="1" a="1"/>
  <c r="AO1357" i="2" s="1"/>
  <c r="AR1357" i="2" a="1"/>
  <c r="AR1357" i="2" s="1"/>
  <c r="AV1357" i="2" a="1"/>
  <c r="AV1357" i="2" s="1"/>
  <c r="V1433" i="2"/>
  <c r="W1433" i="2"/>
  <c r="G1433" i="2" s="1" a="1"/>
  <c r="G1433" i="2" s="1"/>
  <c r="X1433" i="2"/>
  <c r="Z1433" i="2"/>
  <c r="AA1433" i="2" s="1" a="1"/>
  <c r="AA1433" i="2" s="1"/>
  <c r="AP1405" i="2" a="1"/>
  <c r="AP1405" i="2" s="1"/>
  <c r="AX1405" i="2" a="1"/>
  <c r="AX1405" i="2" s="1"/>
  <c r="AH1405" i="2" a="1"/>
  <c r="AH1405" i="2" s="1"/>
  <c r="AS1405" i="2" a="1"/>
  <c r="AS1405" i="2" s="1"/>
  <c r="AD1405" i="2" a="1"/>
  <c r="AD1405" i="2" s="1"/>
  <c r="AE1405" i="2" a="1"/>
  <c r="AE1405" i="2" s="1"/>
  <c r="AG1405" i="2" s="1"/>
  <c r="AT1405" i="2" a="1"/>
  <c r="AT1405" i="2" s="1"/>
  <c r="AI1405" i="2" a="1"/>
  <c r="AI1405" i="2" s="1"/>
  <c r="H1405" i="2" s="1"/>
  <c r="AW1405" i="2" a="1"/>
  <c r="AW1405" i="2" s="1"/>
  <c r="AC1405" i="2"/>
  <c r="AN1408" i="2"/>
  <c r="AO1408" i="2" s="1" a="1"/>
  <c r="AO1408" i="2" s="1"/>
  <c r="AR1408" i="2" a="1"/>
  <c r="AR1408" i="2" s="1"/>
  <c r="AV1408" i="2" a="1"/>
  <c r="AV1408" i="2" s="1"/>
  <c r="AR1360" i="2" a="1"/>
  <c r="AR1360" i="2" s="1"/>
  <c r="AV1360" i="2" a="1"/>
  <c r="AV1360" i="2" s="1"/>
  <c r="AN1360" i="2"/>
  <c r="AO1360" i="2" s="1" a="1"/>
  <c r="AO1360" i="2" s="1"/>
  <c r="AT1442" i="2" a="1"/>
  <c r="AT1442" i="2" s="1"/>
  <c r="I1442" i="2" s="1"/>
  <c r="AX1442" i="2" a="1"/>
  <c r="AX1442" i="2" s="1"/>
  <c r="J1442" i="2" s="1"/>
  <c r="AP1442" i="2" a="1"/>
  <c r="AP1442" i="2" s="1"/>
  <c r="K1442" i="2" s="1"/>
  <c r="AH1442" i="2" a="1"/>
  <c r="AH1442" i="2" s="1"/>
  <c r="AI1442" i="2" a="1"/>
  <c r="AI1442" i="2" s="1"/>
  <c r="H1442" i="2" s="1"/>
  <c r="AW1442" i="2" a="1"/>
  <c r="AW1442" i="2" s="1"/>
  <c r="AC1442" i="2"/>
  <c r="AD1442" i="2" a="1"/>
  <c r="AD1442" i="2" s="1"/>
  <c r="AS1442" i="2" a="1"/>
  <c r="AS1442" i="2" s="1"/>
  <c r="AE1442" i="2" a="1"/>
  <c r="AE1442" i="2" s="1"/>
  <c r="AG1442" i="2" s="1"/>
  <c r="V1351" i="2"/>
  <c r="W1351" i="2"/>
  <c r="Z1351" i="2"/>
  <c r="AA1351" i="2" s="1" a="1"/>
  <c r="AA1351" i="2" s="1"/>
  <c r="X1351" i="2"/>
  <c r="AV1412" i="2" a="1"/>
  <c r="AV1412" i="2" s="1"/>
  <c r="AN1412" i="2"/>
  <c r="AO1412" i="2" s="1" a="1"/>
  <c r="AO1412" i="2" s="1"/>
  <c r="AR1412" i="2" a="1"/>
  <c r="AR1412" i="2" s="1"/>
  <c r="V1436" i="2"/>
  <c r="W1436" i="2"/>
  <c r="Z1436" i="2"/>
  <c r="AA1436" i="2" s="1" a="1"/>
  <c r="AA1436" i="2" s="1"/>
  <c r="X1436" i="2"/>
  <c r="V1463" i="2"/>
  <c r="W1463" i="2"/>
  <c r="G1463" i="2" s="1" a="1"/>
  <c r="G1463" i="2" s="1"/>
  <c r="X1463" i="2"/>
  <c r="Z1463" i="2"/>
  <c r="AA1463" i="2" s="1" a="1"/>
  <c r="AA1463" i="2" s="1"/>
  <c r="AR1474" i="2" a="1"/>
  <c r="AR1474" i="2" s="1"/>
  <c r="AV1474" i="2" a="1"/>
  <c r="AV1474" i="2" s="1"/>
  <c r="AN1474" i="2"/>
  <c r="AO1474" i="2" s="1" a="1"/>
  <c r="AO1474" i="2" s="1"/>
  <c r="V1447" i="2"/>
  <c r="W1447" i="2"/>
  <c r="G1447" i="2" s="1" a="1"/>
  <c r="G1447" i="2" s="1"/>
  <c r="X1447" i="2"/>
  <c r="Z1447" i="2"/>
  <c r="AA1447" i="2" s="1" a="1"/>
  <c r="AA1447" i="2" s="1"/>
  <c r="AP1498" i="2" a="1"/>
  <c r="AP1498" i="2" s="1"/>
  <c r="AX1498" i="2" a="1"/>
  <c r="AX1498" i="2" s="1"/>
  <c r="AI1498" i="2" a="1"/>
  <c r="AI1498" i="2" s="1"/>
  <c r="H1498" i="2" s="1"/>
  <c r="AS1498" i="2" a="1"/>
  <c r="AS1498" i="2" s="1"/>
  <c r="AD1498" i="2" a="1"/>
  <c r="AD1498" i="2" s="1"/>
  <c r="AH1498" i="2" a="1"/>
  <c r="AH1498" i="2" s="1"/>
  <c r="AT1498" i="2" a="1"/>
  <c r="AT1498" i="2" s="1"/>
  <c r="AC1498" i="2"/>
  <c r="AW1498" i="2" a="1"/>
  <c r="AW1498" i="2" s="1"/>
  <c r="AE1498" i="2" a="1"/>
  <c r="AE1498" i="2" s="1"/>
  <c r="AG1498" i="2" s="1"/>
  <c r="AV1517" i="2" a="1"/>
  <c r="AV1517" i="2" s="1"/>
  <c r="AN1517" i="2"/>
  <c r="AO1517" i="2" s="1" a="1"/>
  <c r="AO1517" i="2" s="1"/>
  <c r="AR1517" i="2" a="1"/>
  <c r="AR1517" i="2" s="1"/>
  <c r="AE1559" i="2" a="1"/>
  <c r="AE1559" i="2" s="1"/>
  <c r="AG1559" i="2" s="1"/>
  <c r="AW1559" i="2" a="1"/>
  <c r="AW1559" i="2" s="1"/>
  <c r="AP1559" i="2" a="1"/>
  <c r="AP1559" i="2" s="1"/>
  <c r="AX1559" i="2" a="1"/>
  <c r="AX1559" i="2" s="1"/>
  <c r="AH1559" i="2" a="1"/>
  <c r="AH1559" i="2" s="1"/>
  <c r="AI1559" i="2" a="1"/>
  <c r="AI1559" i="2" s="1"/>
  <c r="H1559" i="2" s="1"/>
  <c r="AS1559" i="2" a="1"/>
  <c r="AS1559" i="2" s="1"/>
  <c r="AC1559" i="2"/>
  <c r="AT1559" i="2" a="1"/>
  <c r="AT1559" i="2" s="1"/>
  <c r="AD1559" i="2" a="1"/>
  <c r="AD1559" i="2" s="1"/>
  <c r="AN1577" i="2"/>
  <c r="AO1577" i="2" s="1" a="1"/>
  <c r="AO1577" i="2" s="1"/>
  <c r="AR1577" i="2" a="1"/>
  <c r="AR1577" i="2" s="1"/>
  <c r="AV1577" i="2" a="1"/>
  <c r="AV1577" i="2" s="1"/>
  <c r="V23" i="2"/>
  <c r="Z23" i="2"/>
  <c r="AA23" i="2" s="1" a="1"/>
  <c r="AA23" i="2" s="1"/>
  <c r="W23" i="2"/>
  <c r="X23" i="2"/>
  <c r="V14" i="2"/>
  <c r="W14" i="2"/>
  <c r="G14" i="2" s="1" a="1"/>
  <c r="G14" i="2" s="1"/>
  <c r="Z14" i="2"/>
  <c r="AA14" i="2" s="1" a="1"/>
  <c r="AA14" i="2" s="1"/>
  <c r="X14" i="2"/>
  <c r="AV12" i="2" a="1"/>
  <c r="AV12" i="2" s="1"/>
  <c r="AV29" i="2" a="1"/>
  <c r="AV29" i="2" s="1"/>
  <c r="AN29" i="2"/>
  <c r="AO29" i="2" s="1" a="1"/>
  <c r="AO29" i="2" s="1"/>
  <c r="AR29" i="2" a="1"/>
  <c r="AR29" i="2" s="1"/>
  <c r="AS44" i="2" a="1"/>
  <c r="AS44" i="2" s="1"/>
  <c r="AW67" i="2" a="1"/>
  <c r="AW67" i="2" s="1"/>
  <c r="AV50" i="2" a="1"/>
  <c r="AV50" i="2" s="1"/>
  <c r="AN50" i="2"/>
  <c r="AO50" i="2" s="1" a="1"/>
  <c r="AO50" i="2" s="1"/>
  <c r="AR50" i="2" a="1"/>
  <c r="AR50" i="2" s="1"/>
  <c r="W70" i="2"/>
  <c r="Z70" i="2"/>
  <c r="AA70" i="2" s="1" a="1"/>
  <c r="AA70" i="2" s="1"/>
  <c r="V70" i="2"/>
  <c r="X70" i="2"/>
  <c r="AN47" i="2"/>
  <c r="AO47" i="2" s="1" a="1"/>
  <c r="AO47" i="2" s="1"/>
  <c r="AV47" i="2" a="1"/>
  <c r="AV47" i="2" s="1"/>
  <c r="AR47" i="2" a="1"/>
  <c r="AR47" i="2" s="1"/>
  <c r="V123" i="2"/>
  <c r="X123" i="2"/>
  <c r="W123" i="2"/>
  <c r="Z123" i="2"/>
  <c r="AA123" i="2" s="1" a="1"/>
  <c r="AA123" i="2" s="1"/>
  <c r="Z135" i="2"/>
  <c r="AA135" i="2" s="1" a="1"/>
  <c r="AA135" i="2" s="1"/>
  <c r="V135" i="2"/>
  <c r="W135" i="2"/>
  <c r="X135" i="2"/>
  <c r="V137" i="2"/>
  <c r="W137" i="2"/>
  <c r="X137" i="2"/>
  <c r="Z137" i="2"/>
  <c r="AA137" i="2" s="1" a="1"/>
  <c r="AA137" i="2" s="1"/>
  <c r="V194" i="2"/>
  <c r="X194" i="2"/>
  <c r="Z194" i="2"/>
  <c r="AA194" i="2" s="1" a="1"/>
  <c r="AA194" i="2" s="1"/>
  <c r="W194" i="2"/>
  <c r="V142" i="2"/>
  <c r="Z142" i="2"/>
  <c r="AA142" i="2" s="1" a="1"/>
  <c r="AA142" i="2" s="1"/>
  <c r="W142" i="2"/>
  <c r="X142" i="2"/>
  <c r="Z156" i="2"/>
  <c r="AA156" i="2" s="1" a="1"/>
  <c r="AA156" i="2" s="1"/>
  <c r="V156" i="2"/>
  <c r="X156" i="2"/>
  <c r="W156" i="2"/>
  <c r="G156" i="2" s="1" a="1"/>
  <c r="G156" i="2" s="1"/>
  <c r="AC144" i="2"/>
  <c r="AH144" i="2" s="1" a="1"/>
  <c r="AH144" i="2" s="1"/>
  <c r="G144" i="2" s="1" a="1"/>
  <c r="G144" i="2" s="1"/>
  <c r="AV174" i="2" a="1"/>
  <c r="AV174" i="2" s="1"/>
  <c r="AR174" i="2" a="1"/>
  <c r="AR174" i="2" s="1"/>
  <c r="AN174" i="2"/>
  <c r="AO174" i="2" s="1" a="1"/>
  <c r="AO174" i="2" s="1"/>
  <c r="Z187" i="2"/>
  <c r="AA187" i="2" s="1" a="1"/>
  <c r="AA187" i="2" s="1"/>
  <c r="V187" i="2"/>
  <c r="W187" i="2"/>
  <c r="X187" i="2"/>
  <c r="AR216" i="2" a="1"/>
  <c r="AR216" i="2" s="1"/>
  <c r="AV216" i="2" a="1"/>
  <c r="AV216" i="2" s="1"/>
  <c r="AN216" i="2"/>
  <c r="AO216" i="2" s="1" a="1"/>
  <c r="AO216" i="2" s="1"/>
  <c r="AC244" i="2"/>
  <c r="AD244" i="2" s="1" a="1"/>
  <c r="AD244" i="2" s="1"/>
  <c r="V294" i="2"/>
  <c r="X294" i="2"/>
  <c r="W294" i="2"/>
  <c r="Z294" i="2"/>
  <c r="AA294" i="2" s="1" a="1"/>
  <c r="AA294" i="2" s="1"/>
  <c r="AC298" i="2"/>
  <c r="AD298" i="2" s="1" a="1"/>
  <c r="AD298" i="2" s="1"/>
  <c r="AV219" i="2" a="1"/>
  <c r="AV219" i="2" s="1"/>
  <c r="V319" i="2"/>
  <c r="W319" i="2"/>
  <c r="X319" i="2"/>
  <c r="Z319" i="2"/>
  <c r="AA319" i="2" s="1" a="1"/>
  <c r="AA319" i="2" s="1"/>
  <c r="AC282" i="2"/>
  <c r="AD282" i="2" s="1" a="1"/>
  <c r="AD282" i="2" s="1"/>
  <c r="AS286" i="2" a="1"/>
  <c r="AS286" i="2" s="1"/>
  <c r="V421" i="2"/>
  <c r="Z421" i="2"/>
  <c r="AA421" i="2" s="1" a="1"/>
  <c r="AA421" i="2" s="1"/>
  <c r="W421" i="2"/>
  <c r="X421" i="2"/>
  <c r="AD402" i="2" a="1"/>
  <c r="AD402" i="2" s="1"/>
  <c r="AH402" i="2" a="1"/>
  <c r="AH402" i="2" s="1"/>
  <c r="AI402" i="2" a="1"/>
  <c r="AI402" i="2" s="1"/>
  <c r="H402" i="2" s="1"/>
  <c r="AT402" i="2" a="1"/>
  <c r="AT402" i="2" s="1"/>
  <c r="I402" i="2" s="1"/>
  <c r="AW402" i="2" a="1"/>
  <c r="AW402" i="2" s="1"/>
  <c r="AX402" i="2" a="1"/>
  <c r="AX402" i="2" s="1"/>
  <c r="J402" i="2" s="1"/>
  <c r="AC402" i="2"/>
  <c r="AP402" i="2" a="1"/>
  <c r="AP402" i="2" s="1"/>
  <c r="K402" i="2" s="1"/>
  <c r="AS402" i="2" a="1"/>
  <c r="AS402" i="2" s="1"/>
  <c r="AE402" i="2" a="1"/>
  <c r="AE402" i="2" s="1"/>
  <c r="AR330" i="2" a="1"/>
  <c r="AR330" i="2" s="1"/>
  <c r="AN330" i="2"/>
  <c r="AO330" i="2" s="1" a="1"/>
  <c r="AO330" i="2" s="1"/>
  <c r="AV330" i="2" a="1"/>
  <c r="AV330" i="2" s="1"/>
  <c r="Z391" i="2"/>
  <c r="AA391" i="2" s="1" a="1"/>
  <c r="AA391" i="2" s="1"/>
  <c r="W391" i="2"/>
  <c r="X391" i="2"/>
  <c r="V391" i="2"/>
  <c r="AV382" i="2" a="1"/>
  <c r="AV382" i="2" s="1"/>
  <c r="AN382" i="2"/>
  <c r="AO382" i="2" s="1" a="1"/>
  <c r="AO382" i="2" s="1"/>
  <c r="AR382" i="2" a="1"/>
  <c r="AR382" i="2" s="1"/>
  <c r="AV399" i="2" a="1"/>
  <c r="AV399" i="2" s="1"/>
  <c r="AR399" i="2" a="1"/>
  <c r="AR399" i="2" s="1"/>
  <c r="AN399" i="2"/>
  <c r="AO399" i="2" s="1" a="1"/>
  <c r="AO399" i="2" s="1"/>
  <c r="V341" i="2"/>
  <c r="W341" i="2"/>
  <c r="X341" i="2"/>
  <c r="Z341" i="2"/>
  <c r="AA341" i="2" s="1" a="1"/>
  <c r="AA341" i="2" s="1"/>
  <c r="V508" i="2"/>
  <c r="Z508" i="2"/>
  <c r="AA508" i="2" s="1" a="1"/>
  <c r="AA508" i="2" s="1"/>
  <c r="W508" i="2"/>
  <c r="G508" i="2" s="1" a="1"/>
  <c r="G508" i="2" s="1"/>
  <c r="X508" i="2"/>
  <c r="AC366" i="2"/>
  <c r="AS366" i="2" s="1" a="1"/>
  <c r="AS366" i="2" s="1"/>
  <c r="AN461" i="2"/>
  <c r="AO461" i="2" s="1" a="1"/>
  <c r="AO461" i="2" s="1"/>
  <c r="AC467" i="2"/>
  <c r="AE467" i="2" s="1" a="1"/>
  <c r="AE467" i="2" s="1"/>
  <c r="AF467" i="2" s="1"/>
  <c r="AN526" i="2"/>
  <c r="AO526" i="2" s="1" a="1"/>
  <c r="AO526" i="2" s="1"/>
  <c r="AR526" i="2" a="1"/>
  <c r="AR526" i="2" s="1"/>
  <c r="AV526" i="2" a="1"/>
  <c r="AV526" i="2" s="1"/>
  <c r="AR547" i="2" a="1"/>
  <c r="AR547" i="2" s="1"/>
  <c r="AV547" i="2" a="1"/>
  <c r="AV547" i="2" s="1"/>
  <c r="AN547" i="2"/>
  <c r="AO547" i="2" s="1" a="1"/>
  <c r="AO547" i="2" s="1"/>
  <c r="AV390" i="2" a="1"/>
  <c r="AV390" i="2" s="1"/>
  <c r="AN390" i="2"/>
  <c r="AO390" i="2" s="1" a="1"/>
  <c r="AO390" i="2" s="1"/>
  <c r="AR390" i="2" a="1"/>
  <c r="AR390" i="2" s="1"/>
  <c r="W637" i="2"/>
  <c r="X637" i="2"/>
  <c r="V637" i="2"/>
  <c r="Z637" i="2"/>
  <c r="AA637" i="2" s="1" a="1"/>
  <c r="AA637" i="2" s="1"/>
  <c r="AV564" i="2" a="1"/>
  <c r="AV564" i="2" s="1"/>
  <c r="AR564" i="2" a="1"/>
  <c r="AR564" i="2" s="1"/>
  <c r="AN564" i="2"/>
  <c r="AO564" i="2" s="1" a="1"/>
  <c r="AO564" i="2" s="1"/>
  <c r="V632" i="2"/>
  <c r="X632" i="2"/>
  <c r="Z632" i="2"/>
  <c r="AA632" i="2" s="1" a="1"/>
  <c r="AA632" i="2" s="1"/>
  <c r="W632" i="2"/>
  <c r="AC580" i="2"/>
  <c r="AD580" i="2" s="1" a="1"/>
  <c r="AD580" i="2" s="1"/>
  <c r="AO578" i="2" a="1"/>
  <c r="AO578" i="2" s="1"/>
  <c r="AR628" i="2" a="1"/>
  <c r="AR628" i="2" s="1"/>
  <c r="AV628" i="2" a="1"/>
  <c r="AV628" i="2" s="1"/>
  <c r="AN628" i="2"/>
  <c r="AO628" i="2" s="1" a="1"/>
  <c r="AO628" i="2" s="1"/>
  <c r="AC567" i="2"/>
  <c r="AD567" i="2" s="1" a="1"/>
  <c r="AD567" i="2" s="1"/>
  <c r="AT567" i="2" s="1" a="1"/>
  <c r="AT567" i="2" s="1"/>
  <c r="AC604" i="2"/>
  <c r="AC525" i="2"/>
  <c r="AS525" i="2" s="1" a="1"/>
  <c r="AS525" i="2" s="1"/>
  <c r="AV622" i="2" a="1"/>
  <c r="AV622" i="2" s="1"/>
  <c r="AN622" i="2"/>
  <c r="AO622" i="2" s="1" a="1"/>
  <c r="AO622" i="2" s="1"/>
  <c r="AR622" i="2" a="1"/>
  <c r="AR622" i="2" s="1"/>
  <c r="AV607" i="2" a="1"/>
  <c r="AV607" i="2" s="1"/>
  <c r="AN607" i="2"/>
  <c r="AO607" i="2" s="1" a="1"/>
  <c r="AO607" i="2" s="1"/>
  <c r="AR607" i="2" a="1"/>
  <c r="AR607" i="2" s="1"/>
  <c r="AN585" i="2"/>
  <c r="AO585" i="2" s="1" a="1"/>
  <c r="AO585" i="2" s="1"/>
  <c r="AR585" i="2" a="1"/>
  <c r="AR585" i="2" s="1"/>
  <c r="AV585" i="2" a="1"/>
  <c r="AV585" i="2" s="1"/>
  <c r="AC645" i="2"/>
  <c r="AD645" i="2" s="1" a="1"/>
  <c r="AD645" i="2" s="1"/>
  <c r="AI536" i="2" a="1"/>
  <c r="AI536" i="2" s="1"/>
  <c r="AS536" i="2" a="1"/>
  <c r="AS536" i="2" s="1"/>
  <c r="AT536" i="2" a="1"/>
  <c r="AT536" i="2" s="1"/>
  <c r="AC536" i="2"/>
  <c r="AE536" i="2" a="1"/>
  <c r="AE536" i="2" s="1"/>
  <c r="AP536" i="2" a="1"/>
  <c r="AP536" i="2" s="1"/>
  <c r="AD536" i="2" a="1"/>
  <c r="AD536" i="2" s="1"/>
  <c r="AW536" i="2" a="1"/>
  <c r="AW536" i="2" s="1"/>
  <c r="AX536" i="2" a="1"/>
  <c r="AX536" i="2" s="1"/>
  <c r="AH536" i="2" a="1"/>
  <c r="AH536" i="2" s="1"/>
  <c r="AV579" i="2" a="1"/>
  <c r="AV579" i="2" s="1"/>
  <c r="AP689" i="2" a="1"/>
  <c r="AP689" i="2" s="1"/>
  <c r="AX689" i="2" a="1"/>
  <c r="AX689" i="2" s="1"/>
  <c r="AH689" i="2" a="1"/>
  <c r="AH689" i="2" s="1"/>
  <c r="AI689" i="2" a="1"/>
  <c r="AI689" i="2" s="1"/>
  <c r="H689" i="2" s="1"/>
  <c r="AS689" i="2" a="1"/>
  <c r="AS689" i="2" s="1"/>
  <c r="AC689" i="2"/>
  <c r="AD689" i="2" a="1"/>
  <c r="AD689" i="2" s="1"/>
  <c r="AW689" i="2" a="1"/>
  <c r="AW689" i="2" s="1"/>
  <c r="AT689" i="2" a="1"/>
  <c r="AT689" i="2" s="1"/>
  <c r="AE689" i="2" a="1"/>
  <c r="AE689" i="2" s="1"/>
  <c r="AG689" i="2" s="1"/>
  <c r="V765" i="2"/>
  <c r="X765" i="2"/>
  <c r="W765" i="2"/>
  <c r="G765" i="2" s="1" a="1"/>
  <c r="G765" i="2" s="1"/>
  <c r="Z765" i="2"/>
  <c r="AA765" i="2" s="1" a="1"/>
  <c r="AA765" i="2" s="1"/>
  <c r="AP671" i="2" a="1"/>
  <c r="AP671" i="2" s="1"/>
  <c r="AX671" i="2" a="1"/>
  <c r="AX671" i="2" s="1"/>
  <c r="J671" i="2" s="1"/>
  <c r="AC671" i="2"/>
  <c r="AD671" i="2" a="1"/>
  <c r="AD671" i="2" s="1"/>
  <c r="AW671" i="2" a="1"/>
  <c r="AW671" i="2" s="1"/>
  <c r="AH671" i="2" a="1"/>
  <c r="AH671" i="2" s="1"/>
  <c r="AS671" i="2" a="1"/>
  <c r="AS671" i="2" s="1"/>
  <c r="AT671" i="2" a="1"/>
  <c r="AT671" i="2" s="1"/>
  <c r="AE671" i="2" a="1"/>
  <c r="AE671" i="2" s="1"/>
  <c r="AI671" i="2" a="1"/>
  <c r="AI671" i="2" s="1"/>
  <c r="H671" i="2" s="1"/>
  <c r="AN704" i="2"/>
  <c r="AO704" i="2" s="1" a="1"/>
  <c r="AO704" i="2" s="1"/>
  <c r="AR704" i="2" a="1"/>
  <c r="AR704" i="2" s="1"/>
  <c r="AV704" i="2" a="1"/>
  <c r="AV704" i="2" s="1"/>
  <c r="AV582" i="2" a="1"/>
  <c r="AV582" i="2" s="1"/>
  <c r="AR582" i="2" a="1"/>
  <c r="AR582" i="2" s="1"/>
  <c r="AN582" i="2"/>
  <c r="AO582" i="2" s="1" a="1"/>
  <c r="AO582" i="2" s="1"/>
  <c r="X642" i="2"/>
  <c r="AS685" i="2" a="1"/>
  <c r="AS685" i="2" s="1"/>
  <c r="AE685" i="2" a="1"/>
  <c r="AE685" i="2" s="1"/>
  <c r="AG685" i="2" s="1"/>
  <c r="AI685" i="2" a="1"/>
  <c r="AI685" i="2" s="1"/>
  <c r="H685" i="2" s="1"/>
  <c r="AT685" i="2" a="1"/>
  <c r="AT685" i="2" s="1"/>
  <c r="AC685" i="2"/>
  <c r="AD685" i="2" a="1"/>
  <c r="AD685" i="2" s="1"/>
  <c r="AX685" i="2" a="1"/>
  <c r="AX685" i="2" s="1"/>
  <c r="AP685" i="2" a="1"/>
  <c r="AP685" i="2" s="1"/>
  <c r="AW685" i="2" a="1"/>
  <c r="AW685" i="2" s="1"/>
  <c r="AH685" i="2" a="1"/>
  <c r="AH685" i="2" s="1"/>
  <c r="AR751" i="2" a="1"/>
  <c r="AR751" i="2" s="1"/>
  <c r="I751" i="2" s="1"/>
  <c r="AV751" i="2" a="1"/>
  <c r="AV751" i="2" s="1"/>
  <c r="J751" i="2" s="1"/>
  <c r="AN751" i="2"/>
  <c r="AO751" i="2" s="1" a="1"/>
  <c r="AO751" i="2" s="1"/>
  <c r="K751" i="2" s="1"/>
  <c r="AV705" i="2" a="1"/>
  <c r="AV705" i="2" s="1"/>
  <c r="AN705" i="2"/>
  <c r="AO705" i="2" s="1" a="1"/>
  <c r="AO705" i="2" s="1"/>
  <c r="AR705" i="2" a="1"/>
  <c r="AR705" i="2" s="1"/>
  <c r="AV807" i="2" a="1"/>
  <c r="AV807" i="2" s="1"/>
  <c r="AR807" i="2" a="1"/>
  <c r="AR807" i="2" s="1"/>
  <c r="AN807" i="2"/>
  <c r="AO807" i="2" s="1" a="1"/>
  <c r="AO807" i="2" s="1"/>
  <c r="AP806" i="2" a="1"/>
  <c r="AP806" i="2" s="1"/>
  <c r="AX806" i="2" a="1"/>
  <c r="AX806" i="2" s="1"/>
  <c r="AI806" i="2" a="1"/>
  <c r="AI806" i="2" s="1"/>
  <c r="H806" i="2" s="1"/>
  <c r="AS806" i="2" a="1"/>
  <c r="AS806" i="2" s="1"/>
  <c r="AT806" i="2" a="1"/>
  <c r="AT806" i="2" s="1"/>
  <c r="AC806" i="2"/>
  <c r="AD806" i="2" a="1"/>
  <c r="AD806" i="2" s="1"/>
  <c r="AE806" i="2" a="1"/>
  <c r="AE806" i="2" s="1"/>
  <c r="AG806" i="2" s="1"/>
  <c r="AH806" i="2" a="1"/>
  <c r="AH806" i="2" s="1"/>
  <c r="AW806" i="2" a="1"/>
  <c r="AW806" i="2" s="1"/>
  <c r="V695" i="2"/>
  <c r="W695" i="2"/>
  <c r="G695" i="2" s="1" a="1"/>
  <c r="G695" i="2" s="1"/>
  <c r="X695" i="2"/>
  <c r="Z695" i="2"/>
  <c r="AA695" i="2" s="1" a="1"/>
  <c r="AA695" i="2" s="1"/>
  <c r="AD741" i="2" a="1"/>
  <c r="AD741" i="2" s="1"/>
  <c r="AW741" i="2" a="1"/>
  <c r="AW741" i="2" s="1"/>
  <c r="AP741" i="2" a="1"/>
  <c r="AP741" i="2" s="1"/>
  <c r="AH741" i="2" a="1"/>
  <c r="AH741" i="2" s="1"/>
  <c r="AS741" i="2" a="1"/>
  <c r="AS741" i="2" s="1"/>
  <c r="AC741" i="2"/>
  <c r="AT741" i="2" a="1"/>
  <c r="AT741" i="2" s="1"/>
  <c r="AE741" i="2" a="1"/>
  <c r="AE741" i="2" s="1"/>
  <c r="AG741" i="2" s="1"/>
  <c r="AI741" i="2" a="1"/>
  <c r="AI741" i="2" s="1"/>
  <c r="H741" i="2" s="1"/>
  <c r="AX741" i="2" a="1"/>
  <c r="AX741" i="2" s="1"/>
  <c r="AN761" i="2"/>
  <c r="AO761" i="2" s="1" a="1"/>
  <c r="AO761" i="2" s="1"/>
  <c r="AV761" i="2" a="1"/>
  <c r="AV761" i="2" s="1"/>
  <c r="AR761" i="2" a="1"/>
  <c r="AR761" i="2" s="1"/>
  <c r="V831" i="2"/>
  <c r="Z831" i="2"/>
  <c r="AA831" i="2" s="1" a="1"/>
  <c r="AA831" i="2" s="1"/>
  <c r="W831" i="2"/>
  <c r="G831" i="2" s="1" a="1"/>
  <c r="G831" i="2" s="1"/>
  <c r="X831" i="2"/>
  <c r="AI729" i="2" a="1"/>
  <c r="AI729" i="2" s="1"/>
  <c r="H729" i="2" s="1"/>
  <c r="AS729" i="2" a="1"/>
  <c r="AS729" i="2" s="1"/>
  <c r="AC729" i="2"/>
  <c r="AD729" i="2" a="1"/>
  <c r="AD729" i="2" s="1"/>
  <c r="AW729" i="2" a="1"/>
  <c r="AW729" i="2" s="1"/>
  <c r="AE729" i="2" a="1"/>
  <c r="AE729" i="2" s="1"/>
  <c r="AG729" i="2" s="1"/>
  <c r="AX729" i="2" a="1"/>
  <c r="AX729" i="2" s="1"/>
  <c r="AT729" i="2" a="1"/>
  <c r="AT729" i="2" s="1"/>
  <c r="I729" i="2" s="1"/>
  <c r="AH729" i="2" a="1"/>
  <c r="AH729" i="2" s="1"/>
  <c r="AP729" i="2" a="1"/>
  <c r="AP729" i="2" s="1"/>
  <c r="V835" i="2"/>
  <c r="W835" i="2"/>
  <c r="X835" i="2"/>
  <c r="Z835" i="2"/>
  <c r="AA835" i="2" s="1" a="1"/>
  <c r="AA835" i="2" s="1"/>
  <c r="AE810" i="2" a="1"/>
  <c r="AE810" i="2" s="1"/>
  <c r="AG810" i="2" s="1"/>
  <c r="AI810" i="2" a="1"/>
  <c r="AI810" i="2" s="1"/>
  <c r="H810" i="2" s="1"/>
  <c r="AS810" i="2" a="1"/>
  <c r="AS810" i="2" s="1"/>
  <c r="AC810" i="2"/>
  <c r="AD810" i="2" a="1"/>
  <c r="AD810" i="2" s="1"/>
  <c r="AT810" i="2" a="1"/>
  <c r="AT810" i="2" s="1"/>
  <c r="I810" i="2" s="1"/>
  <c r="AH810" i="2" a="1"/>
  <c r="AH810" i="2" s="1"/>
  <c r="AW810" i="2" a="1"/>
  <c r="AW810" i="2" s="1"/>
  <c r="AX810" i="2" a="1"/>
  <c r="AX810" i="2" s="1"/>
  <c r="J810" i="2" s="1"/>
  <c r="AP810" i="2" a="1"/>
  <c r="AP810" i="2" s="1"/>
  <c r="K810" i="2" s="1"/>
  <c r="AN664" i="2"/>
  <c r="AO664" i="2" s="1" a="1"/>
  <c r="AO664" i="2" s="1"/>
  <c r="AV664" i="2" a="1"/>
  <c r="AV664" i="2" s="1"/>
  <c r="AR664" i="2" a="1"/>
  <c r="AR664" i="2" s="1"/>
  <c r="V813" i="2"/>
  <c r="Z813" i="2"/>
  <c r="AA813" i="2" s="1" a="1"/>
  <c r="AA813" i="2" s="1"/>
  <c r="W813" i="2"/>
  <c r="G813" i="2" s="1" a="1"/>
  <c r="G813" i="2" s="1"/>
  <c r="X813" i="2"/>
  <c r="V959" i="2"/>
  <c r="W959" i="2"/>
  <c r="G959" i="2" s="1" a="1"/>
  <c r="G959" i="2" s="1"/>
  <c r="X959" i="2"/>
  <c r="Z959" i="2"/>
  <c r="AA959" i="2" s="1" a="1"/>
  <c r="AA959" i="2" s="1"/>
  <c r="V785" i="2"/>
  <c r="Z785" i="2"/>
  <c r="AA785" i="2" s="1" a="1"/>
  <c r="AA785" i="2" s="1"/>
  <c r="W785" i="2"/>
  <c r="G785" i="2" s="1" a="1"/>
  <c r="G785" i="2" s="1"/>
  <c r="X785" i="2"/>
  <c r="AW926" i="2" a="1"/>
  <c r="AW926" i="2" s="1"/>
  <c r="AI926" i="2" a="1"/>
  <c r="AI926" i="2" s="1"/>
  <c r="H926" i="2" s="1"/>
  <c r="AS926" i="2" a="1"/>
  <c r="AS926" i="2" s="1"/>
  <c r="AP926" i="2" a="1"/>
  <c r="AP926" i="2" s="1"/>
  <c r="AC926" i="2"/>
  <c r="AD926" i="2" a="1"/>
  <c r="AD926" i="2" s="1"/>
  <c r="AT926" i="2" a="1"/>
  <c r="AT926" i="2" s="1"/>
  <c r="AE926" i="2" a="1"/>
  <c r="AE926" i="2" s="1"/>
  <c r="AG926" i="2" s="1"/>
  <c r="AH926" i="2" a="1"/>
  <c r="AH926" i="2" s="1"/>
  <c r="AX926" i="2" a="1"/>
  <c r="AX926" i="2" s="1"/>
  <c r="AD960" i="2" a="1"/>
  <c r="AD960" i="2" s="1"/>
  <c r="AX960" i="2" a="1"/>
  <c r="AX960" i="2" s="1"/>
  <c r="AP960" i="2" a="1"/>
  <c r="AP960" i="2" s="1"/>
  <c r="AH960" i="2" a="1"/>
  <c r="AH960" i="2" s="1"/>
  <c r="AI960" i="2" a="1"/>
  <c r="AI960" i="2" s="1"/>
  <c r="H960" i="2" s="1"/>
  <c r="AS960" i="2" a="1"/>
  <c r="AS960" i="2" s="1"/>
  <c r="AT960" i="2" a="1"/>
  <c r="AT960" i="2" s="1"/>
  <c r="AW960" i="2" a="1"/>
  <c r="AW960" i="2" s="1"/>
  <c r="AC960" i="2"/>
  <c r="AE960" i="2" a="1"/>
  <c r="AE960" i="2" s="1"/>
  <c r="AG960" i="2" s="1"/>
  <c r="AV680" i="2" a="1"/>
  <c r="AV680" i="2" s="1"/>
  <c r="AN680" i="2"/>
  <c r="AO680" i="2" s="1" a="1"/>
  <c r="AO680" i="2" s="1"/>
  <c r="AR680" i="2" a="1"/>
  <c r="AR680" i="2" s="1"/>
  <c r="X938" i="2"/>
  <c r="V938" i="2"/>
  <c r="W938" i="2"/>
  <c r="G938" i="2" s="1" a="1"/>
  <c r="G938" i="2" s="1"/>
  <c r="Z938" i="2"/>
  <c r="AA938" i="2" s="1" a="1"/>
  <c r="AA938" i="2" s="1"/>
  <c r="AE1023" i="2" a="1"/>
  <c r="AE1023" i="2" s="1"/>
  <c r="AG1023" i="2" s="1"/>
  <c r="AP1023" i="2" a="1"/>
  <c r="AP1023" i="2" s="1"/>
  <c r="AX1023" i="2" a="1"/>
  <c r="AX1023" i="2" s="1"/>
  <c r="AH1023" i="2" a="1"/>
  <c r="AH1023" i="2" s="1"/>
  <c r="AI1023" i="2" a="1"/>
  <c r="AI1023" i="2" s="1"/>
  <c r="H1023" i="2" s="1"/>
  <c r="AS1023" i="2" a="1"/>
  <c r="AS1023" i="2" s="1"/>
  <c r="AC1023" i="2"/>
  <c r="AT1023" i="2" a="1"/>
  <c r="AT1023" i="2" s="1"/>
  <c r="AD1023" i="2" a="1"/>
  <c r="AD1023" i="2" s="1"/>
  <c r="AW1023" i="2" a="1"/>
  <c r="AW1023" i="2" s="1"/>
  <c r="AI961" i="2" a="1"/>
  <c r="AI961" i="2" s="1"/>
  <c r="H961" i="2" s="1"/>
  <c r="AE961" i="2" a="1"/>
  <c r="AE961" i="2" s="1"/>
  <c r="AG961" i="2" s="1"/>
  <c r="AX961" i="2" a="1"/>
  <c r="AX961" i="2" s="1"/>
  <c r="AP961" i="2" a="1"/>
  <c r="AP961" i="2" s="1"/>
  <c r="AH961" i="2" a="1"/>
  <c r="AH961" i="2" s="1"/>
  <c r="AS961" i="2" a="1"/>
  <c r="AS961" i="2" s="1"/>
  <c r="AT961" i="2" a="1"/>
  <c r="AT961" i="2" s="1"/>
  <c r="AW961" i="2" a="1"/>
  <c r="AW961" i="2" s="1"/>
  <c r="AC961" i="2"/>
  <c r="AD961" i="2" a="1"/>
  <c r="AD961" i="2" s="1"/>
  <c r="AN934" i="2"/>
  <c r="AO934" i="2" s="1" a="1"/>
  <c r="AO934" i="2" s="1"/>
  <c r="AR934" i="2" a="1"/>
  <c r="AR934" i="2" s="1"/>
  <c r="AV934" i="2" a="1"/>
  <c r="AV934" i="2" s="1"/>
  <c r="AP737" i="2" a="1"/>
  <c r="AP737" i="2" s="1"/>
  <c r="AX737" i="2" a="1"/>
  <c r="AX737" i="2" s="1"/>
  <c r="AE737" i="2" a="1"/>
  <c r="AE737" i="2" s="1"/>
  <c r="AG737" i="2" s="1"/>
  <c r="AI737" i="2" a="1"/>
  <c r="AI737" i="2" s="1"/>
  <c r="H737" i="2" s="1"/>
  <c r="AS737" i="2" a="1"/>
  <c r="AS737" i="2" s="1"/>
  <c r="AT737" i="2" a="1"/>
  <c r="AT737" i="2" s="1"/>
  <c r="AC737" i="2"/>
  <c r="AD737" i="2" a="1"/>
  <c r="AD737" i="2" s="1"/>
  <c r="AW737" i="2" a="1"/>
  <c r="AW737" i="2" s="1"/>
  <c r="AH737" i="2" a="1"/>
  <c r="AH737" i="2" s="1"/>
  <c r="AR877" i="2" a="1"/>
  <c r="AR877" i="2" s="1"/>
  <c r="AV877" i="2" a="1"/>
  <c r="AV877" i="2" s="1"/>
  <c r="AN877" i="2"/>
  <c r="AO877" i="2" s="1" a="1"/>
  <c r="AO877" i="2" s="1"/>
  <c r="AE1026" i="2" a="1"/>
  <c r="AE1026" i="2" s="1"/>
  <c r="AG1026" i="2" s="1"/>
  <c r="AP1026" i="2" a="1"/>
  <c r="AP1026" i="2" s="1"/>
  <c r="AX1026" i="2" a="1"/>
  <c r="AX1026" i="2" s="1"/>
  <c r="AH1026" i="2" a="1"/>
  <c r="AH1026" i="2" s="1"/>
  <c r="AI1026" i="2" a="1"/>
  <c r="AI1026" i="2" s="1"/>
  <c r="H1026" i="2" s="1"/>
  <c r="AS1026" i="2" a="1"/>
  <c r="AS1026" i="2" s="1"/>
  <c r="AC1026" i="2"/>
  <c r="AT1026" i="2" a="1"/>
  <c r="AT1026" i="2" s="1"/>
  <c r="AW1026" i="2" a="1"/>
  <c r="AW1026" i="2" s="1"/>
  <c r="AD1026" i="2" a="1"/>
  <c r="AD1026" i="2" s="1"/>
  <c r="V975" i="2"/>
  <c r="W975" i="2"/>
  <c r="G975" i="2" s="1" a="1"/>
  <c r="G975" i="2" s="1"/>
  <c r="X975" i="2"/>
  <c r="Z975" i="2"/>
  <c r="AA975" i="2" s="1" a="1"/>
  <c r="AA975" i="2" s="1"/>
  <c r="AV1084" i="2" a="1"/>
  <c r="AV1084" i="2" s="1"/>
  <c r="AN1084" i="2"/>
  <c r="AO1084" i="2" s="1" a="1"/>
  <c r="AO1084" i="2" s="1"/>
  <c r="AR1084" i="2" a="1"/>
  <c r="AR1084" i="2" s="1"/>
  <c r="AE1044" i="2" a="1"/>
  <c r="AE1044" i="2" s="1"/>
  <c r="AG1044" i="2" s="1"/>
  <c r="AP1044" i="2" a="1"/>
  <c r="AP1044" i="2" s="1"/>
  <c r="AX1044" i="2" a="1"/>
  <c r="AX1044" i="2" s="1"/>
  <c r="AH1044" i="2" a="1"/>
  <c r="AH1044" i="2" s="1"/>
  <c r="AI1044" i="2" a="1"/>
  <c r="AI1044" i="2" s="1"/>
  <c r="H1044" i="2" s="1"/>
  <c r="AC1044" i="2"/>
  <c r="AS1044" i="2" a="1"/>
  <c r="AS1044" i="2" s="1"/>
  <c r="AD1044" i="2" a="1"/>
  <c r="AD1044" i="2" s="1"/>
  <c r="AT1044" i="2" a="1"/>
  <c r="AT1044" i="2" s="1"/>
  <c r="AW1044" i="2" a="1"/>
  <c r="AW1044" i="2" s="1"/>
  <c r="AP1065" i="2" a="1"/>
  <c r="AP1065" i="2" s="1"/>
  <c r="AX1065" i="2" a="1"/>
  <c r="AX1065" i="2" s="1"/>
  <c r="AE1065" i="2" a="1"/>
  <c r="AE1065" i="2" s="1"/>
  <c r="AG1065" i="2" s="1"/>
  <c r="AH1065" i="2" a="1"/>
  <c r="AH1065" i="2" s="1"/>
  <c r="AS1065" i="2" a="1"/>
  <c r="AS1065" i="2" s="1"/>
  <c r="AI1065" i="2" a="1"/>
  <c r="AI1065" i="2" s="1"/>
  <c r="H1065" i="2" s="1"/>
  <c r="AT1065" i="2" a="1"/>
  <c r="AT1065" i="2" s="1"/>
  <c r="AW1065" i="2" a="1"/>
  <c r="AW1065" i="2" s="1"/>
  <c r="AC1065" i="2"/>
  <c r="AD1065" i="2" a="1"/>
  <c r="AD1065" i="2" s="1"/>
  <c r="AP1068" i="2" a="1"/>
  <c r="AP1068" i="2" s="1"/>
  <c r="K1068" i="2" s="1"/>
  <c r="AX1068" i="2" a="1"/>
  <c r="AX1068" i="2" s="1"/>
  <c r="J1068" i="2" s="1"/>
  <c r="AW1068" i="2" a="1"/>
  <c r="AW1068" i="2" s="1"/>
  <c r="AC1068" i="2"/>
  <c r="AD1068" i="2" a="1"/>
  <c r="AD1068" i="2" s="1"/>
  <c r="AE1068" i="2" a="1"/>
  <c r="AE1068" i="2" s="1"/>
  <c r="AG1068" i="2" s="1"/>
  <c r="AH1068" i="2" a="1"/>
  <c r="AH1068" i="2" s="1"/>
  <c r="AT1068" i="2" a="1"/>
  <c r="AT1068" i="2" s="1"/>
  <c r="I1068" i="2" s="1"/>
  <c r="AI1068" i="2" a="1"/>
  <c r="AI1068" i="2" s="1"/>
  <c r="H1068" i="2" s="1"/>
  <c r="AS1068" i="2" a="1"/>
  <c r="AS1068" i="2" s="1"/>
  <c r="AE1099" i="2" a="1"/>
  <c r="AE1099" i="2" s="1"/>
  <c r="AG1099" i="2" s="1"/>
  <c r="AW1099" i="2" a="1"/>
  <c r="AW1099" i="2" s="1"/>
  <c r="AP1099" i="2" a="1"/>
  <c r="AP1099" i="2" s="1"/>
  <c r="AX1099" i="2" a="1"/>
  <c r="AX1099" i="2" s="1"/>
  <c r="AH1099" i="2" a="1"/>
  <c r="AH1099" i="2" s="1"/>
  <c r="AI1099" i="2" a="1"/>
  <c r="AI1099" i="2" s="1"/>
  <c r="H1099" i="2" s="1"/>
  <c r="AS1099" i="2" a="1"/>
  <c r="AS1099" i="2" s="1"/>
  <c r="AT1099" i="2" a="1"/>
  <c r="AT1099" i="2" s="1"/>
  <c r="AC1099" i="2"/>
  <c r="AD1099" i="2" a="1"/>
  <c r="AD1099" i="2" s="1"/>
  <c r="AD1078" i="2" a="1"/>
  <c r="AD1078" i="2" s="1"/>
  <c r="AW1078" i="2" a="1"/>
  <c r="AW1078" i="2" s="1"/>
  <c r="AE1078" i="2" a="1"/>
  <c r="AE1078" i="2" s="1"/>
  <c r="AG1078" i="2" s="1"/>
  <c r="AX1078" i="2" a="1"/>
  <c r="AX1078" i="2" s="1"/>
  <c r="AP1078" i="2" a="1"/>
  <c r="AP1078" i="2" s="1"/>
  <c r="AH1078" i="2" a="1"/>
  <c r="AH1078" i="2" s="1"/>
  <c r="AI1078" i="2" a="1"/>
  <c r="AI1078" i="2" s="1"/>
  <c r="H1078" i="2" s="1"/>
  <c r="AS1078" i="2" a="1"/>
  <c r="AS1078" i="2" s="1"/>
  <c r="AT1078" i="2" a="1"/>
  <c r="AT1078" i="2" s="1"/>
  <c r="AC1078" i="2"/>
  <c r="AP1061" i="2" a="1"/>
  <c r="AP1061" i="2" s="1"/>
  <c r="AX1061" i="2" a="1"/>
  <c r="AX1061" i="2" s="1"/>
  <c r="AS1061" i="2" a="1"/>
  <c r="AS1061" i="2" s="1"/>
  <c r="AD1061" i="2" a="1"/>
  <c r="AD1061" i="2" s="1"/>
  <c r="AH1061" i="2" a="1"/>
  <c r="AH1061" i="2" s="1"/>
  <c r="AI1061" i="2" a="1"/>
  <c r="AI1061" i="2" s="1"/>
  <c r="H1061" i="2" s="1"/>
  <c r="AT1061" i="2" a="1"/>
  <c r="AT1061" i="2" s="1"/>
  <c r="AE1061" i="2" a="1"/>
  <c r="AE1061" i="2" s="1"/>
  <c r="AG1061" i="2" s="1"/>
  <c r="AC1061" i="2"/>
  <c r="AW1061" i="2" a="1"/>
  <c r="AW1061" i="2" s="1"/>
  <c r="AE1157" i="2" a="1"/>
  <c r="AE1157" i="2" s="1"/>
  <c r="AG1157" i="2" s="1"/>
  <c r="AW1157" i="2" a="1"/>
  <c r="AW1157" i="2" s="1"/>
  <c r="AX1157" i="2" a="1"/>
  <c r="AX1157" i="2" s="1"/>
  <c r="AP1157" i="2" a="1"/>
  <c r="AP1157" i="2" s="1"/>
  <c r="AH1157" i="2" a="1"/>
  <c r="AH1157" i="2" s="1"/>
  <c r="AI1157" i="2" a="1"/>
  <c r="AI1157" i="2" s="1"/>
  <c r="H1157" i="2" s="1"/>
  <c r="AC1157" i="2"/>
  <c r="AD1157" i="2" a="1"/>
  <c r="AD1157" i="2" s="1"/>
  <c r="AS1157" i="2" a="1"/>
  <c r="AS1157" i="2" s="1"/>
  <c r="AT1157" i="2" a="1"/>
  <c r="AT1157" i="2" s="1"/>
  <c r="V1201" i="2"/>
  <c r="W1201" i="2"/>
  <c r="G1201" i="2" s="1" a="1"/>
  <c r="G1201" i="2" s="1"/>
  <c r="X1201" i="2"/>
  <c r="Z1201" i="2"/>
  <c r="AA1201" i="2" s="1" a="1"/>
  <c r="AA1201" i="2" s="1"/>
  <c r="AR1110" i="2" a="1"/>
  <c r="AR1110" i="2" s="1"/>
  <c r="AN1110" i="2"/>
  <c r="AO1110" i="2" s="1" a="1"/>
  <c r="AO1110" i="2" s="1"/>
  <c r="AV1110" i="2" a="1"/>
  <c r="AV1110" i="2" s="1"/>
  <c r="AX1168" i="2" a="1"/>
  <c r="AX1168" i="2" s="1"/>
  <c r="AP1168" i="2" a="1"/>
  <c r="AP1168" i="2" s="1"/>
  <c r="AH1221" i="2" a="1"/>
  <c r="AH1221" i="2" s="1"/>
  <c r="AS1221" i="2" a="1"/>
  <c r="AS1221" i="2" s="1"/>
  <c r="AC1221" i="2"/>
  <c r="AT1221" i="2" a="1"/>
  <c r="AT1221" i="2" s="1"/>
  <c r="AD1221" i="2" a="1"/>
  <c r="AD1221" i="2" s="1"/>
  <c r="AP1221" i="2" a="1"/>
  <c r="AP1221" i="2" s="1"/>
  <c r="AE1221" i="2" a="1"/>
  <c r="AE1221" i="2" s="1"/>
  <c r="AG1221" i="2" s="1"/>
  <c r="AW1221" i="2" a="1"/>
  <c r="AW1221" i="2" s="1"/>
  <c r="AX1221" i="2" a="1"/>
  <c r="AX1221" i="2" s="1"/>
  <c r="AI1221" i="2" a="1"/>
  <c r="AI1221" i="2" s="1"/>
  <c r="H1221" i="2" s="1"/>
  <c r="AH1288" i="2" a="1"/>
  <c r="AH1288" i="2" s="1"/>
  <c r="AI1288" i="2" a="1"/>
  <c r="AI1288" i="2" s="1"/>
  <c r="H1288" i="2" s="1"/>
  <c r="AS1288" i="2" a="1"/>
  <c r="AS1288" i="2" s="1"/>
  <c r="AW1288" i="2" a="1"/>
  <c r="AW1288" i="2" s="1"/>
  <c r="AC1288" i="2"/>
  <c r="AX1288" i="2" a="1"/>
  <c r="AX1288" i="2" s="1"/>
  <c r="J1288" i="2" s="1"/>
  <c r="AD1288" i="2" a="1"/>
  <c r="AD1288" i="2" s="1"/>
  <c r="AP1288" i="2" a="1"/>
  <c r="AP1288" i="2" s="1"/>
  <c r="K1288" i="2" s="1"/>
  <c r="AT1288" i="2" a="1"/>
  <c r="AT1288" i="2" s="1"/>
  <c r="AE1288" i="2" a="1"/>
  <c r="AE1288" i="2" s="1"/>
  <c r="AG1288" i="2" s="1"/>
  <c r="AR1101" i="2" a="1"/>
  <c r="AR1101" i="2" s="1"/>
  <c r="AN1101" i="2"/>
  <c r="AO1101" i="2" s="1" a="1"/>
  <c r="AO1101" i="2" s="1"/>
  <c r="AV1101" i="2" a="1"/>
  <c r="AV1101" i="2" s="1"/>
  <c r="AS748" i="2" a="1"/>
  <c r="AS748" i="2" s="1"/>
  <c r="AI748" i="2" a="1"/>
  <c r="AI748" i="2" s="1"/>
  <c r="H748" i="2" s="1"/>
  <c r="AC748" i="2"/>
  <c r="AD748" i="2" a="1"/>
  <c r="AD748" i="2" s="1"/>
  <c r="AW748" i="2" a="1"/>
  <c r="AW748" i="2" s="1"/>
  <c r="AE748" i="2" a="1"/>
  <c r="AE748" i="2" s="1"/>
  <c r="AG748" i="2" s="1"/>
  <c r="AT748" i="2" a="1"/>
  <c r="AT748" i="2" s="1"/>
  <c r="AX748" i="2" a="1"/>
  <c r="AX748" i="2" s="1"/>
  <c r="AH748" i="2" a="1"/>
  <c r="AH748" i="2" s="1"/>
  <c r="AP748" i="2" a="1"/>
  <c r="AP748" i="2" s="1"/>
  <c r="AP1304" i="2" a="1"/>
  <c r="AP1304" i="2" s="1"/>
  <c r="K1304" i="2" s="1"/>
  <c r="AX1304" i="2" a="1"/>
  <c r="AX1304" i="2" s="1"/>
  <c r="AH1304" i="2" a="1"/>
  <c r="AH1304" i="2" s="1"/>
  <c r="AI1304" i="2" a="1"/>
  <c r="AI1304" i="2" s="1"/>
  <c r="H1304" i="2" s="1"/>
  <c r="AS1304" i="2" a="1"/>
  <c r="AS1304" i="2" s="1"/>
  <c r="AT1304" i="2" a="1"/>
  <c r="AT1304" i="2" s="1"/>
  <c r="I1304" i="2" s="1"/>
  <c r="AC1304" i="2"/>
  <c r="AD1304" i="2" a="1"/>
  <c r="AD1304" i="2" s="1"/>
  <c r="AW1304" i="2" a="1"/>
  <c r="AW1304" i="2" s="1"/>
  <c r="AE1304" i="2" a="1"/>
  <c r="AE1304" i="2" s="1"/>
  <c r="AG1304" i="2" s="1"/>
  <c r="AR1088" i="2" a="1"/>
  <c r="AR1088" i="2" s="1"/>
  <c r="AV1088" i="2" a="1"/>
  <c r="AV1088" i="2" s="1"/>
  <c r="AN1088" i="2"/>
  <c r="AO1088" i="2" s="1" a="1"/>
  <c r="AO1088" i="2" s="1"/>
  <c r="AE1181" i="2" a="1"/>
  <c r="AE1181" i="2" s="1"/>
  <c r="AW1181" i="2" a="1"/>
  <c r="AW1181" i="2" s="1"/>
  <c r="AX1181" i="2" a="1"/>
  <c r="AX1181" i="2" s="1"/>
  <c r="AP1181" i="2" a="1"/>
  <c r="AP1181" i="2" s="1"/>
  <c r="AH1181" i="2" a="1"/>
  <c r="AH1181" i="2" s="1"/>
  <c r="AI1181" i="2" a="1"/>
  <c r="AI1181" i="2" s="1"/>
  <c r="H1181" i="2" s="1"/>
  <c r="AS1181" i="2" a="1"/>
  <c r="AS1181" i="2" s="1"/>
  <c r="AT1181" i="2" a="1"/>
  <c r="AT1181" i="2" s="1"/>
  <c r="AC1181" i="2"/>
  <c r="AD1181" i="2" a="1"/>
  <c r="AD1181" i="2" s="1"/>
  <c r="AI1187" i="2" a="1"/>
  <c r="AI1187" i="2" s="1"/>
  <c r="H1187" i="2" s="1"/>
  <c r="AS1187" i="2" a="1"/>
  <c r="AS1187" i="2" s="1"/>
  <c r="AT1187" i="2" a="1"/>
  <c r="AT1187" i="2" s="1"/>
  <c r="I1187" i="2" s="1"/>
  <c r="AC1187" i="2"/>
  <c r="AD1187" i="2" a="1"/>
  <c r="AD1187" i="2" s="1"/>
  <c r="AE1187" i="2" a="1"/>
  <c r="AE1187" i="2" s="1"/>
  <c r="AG1187" i="2" s="1"/>
  <c r="AW1187" i="2" a="1"/>
  <c r="AW1187" i="2" s="1"/>
  <c r="AP1187" i="2" a="1"/>
  <c r="AP1187" i="2" s="1"/>
  <c r="K1187" i="2" s="1"/>
  <c r="AX1187" i="2" a="1"/>
  <c r="AX1187" i="2" s="1"/>
  <c r="J1187" i="2" s="1"/>
  <c r="AH1187" i="2" a="1"/>
  <c r="AH1187" i="2" s="1"/>
  <c r="AP1299" i="2" a="1"/>
  <c r="AP1299" i="2" s="1"/>
  <c r="K1299" i="2" s="1"/>
  <c r="AH1299" i="2" a="1"/>
  <c r="AH1299" i="2" s="1"/>
  <c r="AI1299" i="2" a="1"/>
  <c r="AI1299" i="2" s="1"/>
  <c r="H1299" i="2" s="1"/>
  <c r="AS1299" i="2" a="1"/>
  <c r="AS1299" i="2" s="1"/>
  <c r="AT1299" i="2" a="1"/>
  <c r="AT1299" i="2" s="1"/>
  <c r="I1299" i="2" s="1"/>
  <c r="AE1299" i="2" a="1"/>
  <c r="AE1299" i="2" s="1"/>
  <c r="AG1299" i="2" s="1"/>
  <c r="AW1299" i="2" a="1"/>
  <c r="AW1299" i="2" s="1"/>
  <c r="AC1299" i="2"/>
  <c r="AD1299" i="2" a="1"/>
  <c r="AD1299" i="2" s="1"/>
  <c r="AX1299" i="2" a="1"/>
  <c r="AX1299" i="2" s="1"/>
  <c r="AE1171" i="2" a="1"/>
  <c r="AE1171" i="2" s="1"/>
  <c r="AG1171" i="2" s="1"/>
  <c r="AC1171" i="2"/>
  <c r="AD1171" i="2" a="1"/>
  <c r="AD1171" i="2" s="1"/>
  <c r="AW1171" i="2" a="1"/>
  <c r="AW1171" i="2" s="1"/>
  <c r="AX1171" i="2" a="1"/>
  <c r="AX1171" i="2" s="1"/>
  <c r="AP1171" i="2" a="1"/>
  <c r="AP1171" i="2" s="1"/>
  <c r="AH1171" i="2" a="1"/>
  <c r="AH1171" i="2" s="1"/>
  <c r="AS1171" i="2" a="1"/>
  <c r="AS1171" i="2" s="1"/>
  <c r="AT1171" i="2" a="1"/>
  <c r="AT1171" i="2" s="1"/>
  <c r="AI1171" i="2" a="1"/>
  <c r="AI1171" i="2" s="1"/>
  <c r="H1171" i="2" s="1"/>
  <c r="AC1244" i="2"/>
  <c r="AT1244" i="2" a="1"/>
  <c r="AT1244" i="2" s="1"/>
  <c r="AE1244" i="2" a="1"/>
  <c r="AE1244" i="2" s="1"/>
  <c r="AW1244" i="2" a="1"/>
  <c r="AW1244" i="2" s="1"/>
  <c r="AP1244" i="2" a="1"/>
  <c r="AP1244" i="2" s="1"/>
  <c r="AX1244" i="2" a="1"/>
  <c r="AX1244" i="2" s="1"/>
  <c r="AI1244" i="2" a="1"/>
  <c r="AI1244" i="2" s="1"/>
  <c r="H1244" i="2" s="1"/>
  <c r="AS1244" i="2" a="1"/>
  <c r="AS1244" i="2" s="1"/>
  <c r="AH1244" i="2" a="1"/>
  <c r="AH1244" i="2" s="1"/>
  <c r="AD1244" i="2" a="1"/>
  <c r="AD1244" i="2" s="1"/>
  <c r="V1280" i="2"/>
  <c r="W1280" i="2"/>
  <c r="G1280" i="2" s="1" a="1"/>
  <c r="G1280" i="2" s="1"/>
  <c r="X1280" i="2"/>
  <c r="Z1280" i="2"/>
  <c r="AA1280" i="2" s="1" a="1"/>
  <c r="AA1280" i="2" s="1"/>
  <c r="AE1237" i="2" a="1"/>
  <c r="AE1237" i="2" s="1"/>
  <c r="AG1237" i="2" s="1"/>
  <c r="AW1237" i="2" a="1"/>
  <c r="AW1237" i="2" s="1"/>
  <c r="AP1237" i="2" a="1"/>
  <c r="AP1237" i="2" s="1"/>
  <c r="AX1237" i="2" a="1"/>
  <c r="AX1237" i="2" s="1"/>
  <c r="AH1237" i="2" a="1"/>
  <c r="AH1237" i="2" s="1"/>
  <c r="AI1237" i="2" a="1"/>
  <c r="AI1237" i="2" s="1"/>
  <c r="H1237" i="2" s="1"/>
  <c r="AS1237" i="2" a="1"/>
  <c r="AS1237" i="2" s="1"/>
  <c r="AD1237" i="2" a="1"/>
  <c r="AD1237" i="2" s="1"/>
  <c r="AC1237" i="2"/>
  <c r="AT1237" i="2" a="1"/>
  <c r="AT1237" i="2" s="1"/>
  <c r="V1330" i="2"/>
  <c r="W1330" i="2"/>
  <c r="X1330" i="2"/>
  <c r="Z1330" i="2"/>
  <c r="AA1330" i="2" s="1" a="1"/>
  <c r="AA1330" i="2" s="1"/>
  <c r="AH1224" i="2" a="1"/>
  <c r="AH1224" i="2" s="1"/>
  <c r="AS1224" i="2" a="1"/>
  <c r="AS1224" i="2" s="1"/>
  <c r="AC1224" i="2"/>
  <c r="AT1224" i="2" a="1"/>
  <c r="AT1224" i="2" s="1"/>
  <c r="AD1224" i="2" a="1"/>
  <c r="AD1224" i="2" s="1"/>
  <c r="AW1224" i="2" a="1"/>
  <c r="AW1224" i="2" s="1"/>
  <c r="AX1224" i="2" a="1"/>
  <c r="AX1224" i="2" s="1"/>
  <c r="AI1224" i="2" a="1"/>
  <c r="AI1224" i="2" s="1"/>
  <c r="H1224" i="2" s="1"/>
  <c r="AE1224" i="2" a="1"/>
  <c r="AE1224" i="2" s="1"/>
  <c r="AG1224" i="2" s="1"/>
  <c r="AP1224" i="2" a="1"/>
  <c r="AP1224" i="2" s="1"/>
  <c r="K1224" i="2" s="1"/>
  <c r="AE1011" i="2" a="1"/>
  <c r="AE1011" i="2" s="1"/>
  <c r="AG1011" i="2" s="1"/>
  <c r="AP1011" i="2" a="1"/>
  <c r="AP1011" i="2" s="1"/>
  <c r="AX1011" i="2" a="1"/>
  <c r="AX1011" i="2" s="1"/>
  <c r="AH1011" i="2" a="1"/>
  <c r="AH1011" i="2" s="1"/>
  <c r="AI1011" i="2" a="1"/>
  <c r="AI1011" i="2" s="1"/>
  <c r="H1011" i="2" s="1"/>
  <c r="AC1011" i="2"/>
  <c r="AT1011" i="2" a="1"/>
  <c r="AT1011" i="2" s="1"/>
  <c r="AD1011" i="2" a="1"/>
  <c r="AD1011" i="2" s="1"/>
  <c r="AW1011" i="2" a="1"/>
  <c r="AW1011" i="2" s="1"/>
  <c r="AS1011" i="2" a="1"/>
  <c r="AS1011" i="2" s="1"/>
  <c r="AH1291" i="2" a="1"/>
  <c r="AH1291" i="2" s="1"/>
  <c r="AI1291" i="2" a="1"/>
  <c r="AI1291" i="2" s="1"/>
  <c r="H1291" i="2" s="1"/>
  <c r="AS1291" i="2" a="1"/>
  <c r="AS1291" i="2" s="1"/>
  <c r="AC1291" i="2"/>
  <c r="AX1291" i="2" a="1"/>
  <c r="AX1291" i="2" s="1"/>
  <c r="AD1291" i="2" a="1"/>
  <c r="AD1291" i="2" s="1"/>
  <c r="AE1291" i="2" a="1"/>
  <c r="AE1291" i="2" s="1"/>
  <c r="AG1291" i="2" s="1"/>
  <c r="AP1291" i="2" a="1"/>
  <c r="AP1291" i="2" s="1"/>
  <c r="AT1291" i="2" a="1"/>
  <c r="AT1291" i="2" s="1"/>
  <c r="AW1291" i="2" a="1"/>
  <c r="AW1291" i="2" s="1"/>
  <c r="AV1020" i="2" a="1"/>
  <c r="AV1020" i="2" s="1"/>
  <c r="AN1020" i="2"/>
  <c r="AO1020" i="2" s="1" a="1"/>
  <c r="AO1020" i="2" s="1"/>
  <c r="AR1020" i="2" a="1"/>
  <c r="AR1020" i="2" s="1"/>
  <c r="AH1098" i="2" a="1"/>
  <c r="AH1098" i="2" s="1"/>
  <c r="AI1098" i="2" a="1"/>
  <c r="AI1098" i="2" s="1"/>
  <c r="H1098" i="2" s="1"/>
  <c r="AS1098" i="2" a="1"/>
  <c r="AS1098" i="2" s="1"/>
  <c r="AC1098" i="2"/>
  <c r="AT1098" i="2" a="1"/>
  <c r="AT1098" i="2" s="1"/>
  <c r="AD1098" i="2" a="1"/>
  <c r="AD1098" i="2" s="1"/>
  <c r="AE1098" i="2" a="1"/>
  <c r="AE1098" i="2" s="1"/>
  <c r="AG1098" i="2" s="1"/>
  <c r="AW1098" i="2" a="1"/>
  <c r="AW1098" i="2" s="1"/>
  <c r="AX1098" i="2" a="1"/>
  <c r="AX1098" i="2" s="1"/>
  <c r="AP1098" i="2" a="1"/>
  <c r="AP1098" i="2" s="1"/>
  <c r="AD1148" i="2" a="1"/>
  <c r="AD1148" i="2" s="1"/>
  <c r="AT1148" i="2" a="1"/>
  <c r="AT1148" i="2" s="1"/>
  <c r="AC1148" i="2"/>
  <c r="AW1148" i="2" a="1"/>
  <c r="AW1148" i="2" s="1"/>
  <c r="AE1148" i="2" a="1"/>
  <c r="AE1148" i="2" s="1"/>
  <c r="AG1148" i="2" s="1"/>
  <c r="AX1148" i="2" a="1"/>
  <c r="AX1148" i="2" s="1"/>
  <c r="AP1148" i="2" a="1"/>
  <c r="AP1148" i="2" s="1"/>
  <c r="AS1148" i="2" a="1"/>
  <c r="AS1148" i="2" s="1"/>
  <c r="AI1148" i="2" a="1"/>
  <c r="AI1148" i="2" s="1"/>
  <c r="H1148" i="2" s="1"/>
  <c r="AH1148" i="2" a="1"/>
  <c r="AH1148" i="2" s="1"/>
  <c r="AV1325" i="2" a="1"/>
  <c r="AV1325" i="2" s="1"/>
  <c r="AN1325" i="2"/>
  <c r="AO1325" i="2" s="1" a="1"/>
  <c r="AO1325" i="2" s="1"/>
  <c r="AR1325" i="2" a="1"/>
  <c r="AR1325" i="2" s="1"/>
  <c r="AD1136" i="2" a="1"/>
  <c r="AD1136" i="2" s="1"/>
  <c r="AH1136" i="2" a="1"/>
  <c r="AH1136" i="2" s="1"/>
  <c r="AI1136" i="2" a="1"/>
  <c r="AI1136" i="2" s="1"/>
  <c r="H1136" i="2" s="1"/>
  <c r="AS1136" i="2" a="1"/>
  <c r="AS1136" i="2" s="1"/>
  <c r="AT1136" i="2" a="1"/>
  <c r="AT1136" i="2" s="1"/>
  <c r="AC1136" i="2"/>
  <c r="AW1136" i="2" a="1"/>
  <c r="AW1136" i="2" s="1"/>
  <c r="AP1136" i="2" a="1"/>
  <c r="AP1136" i="2" s="1"/>
  <c r="AE1136" i="2" a="1"/>
  <c r="AE1136" i="2" s="1"/>
  <c r="AG1136" i="2" s="1"/>
  <c r="AX1136" i="2" a="1"/>
  <c r="AX1136" i="2" s="1"/>
  <c r="V713" i="2"/>
  <c r="W713" i="2"/>
  <c r="G713" i="2" s="1" a="1"/>
  <c r="G713" i="2" s="1"/>
  <c r="X713" i="2"/>
  <c r="Z713" i="2"/>
  <c r="AA713" i="2" s="1" a="1"/>
  <c r="AA713" i="2" s="1"/>
  <c r="W1137" i="2"/>
  <c r="G1137" i="2" s="1" a="1"/>
  <c r="G1137" i="2" s="1"/>
  <c r="Z1137" i="2"/>
  <c r="AA1137" i="2" s="1" a="1"/>
  <c r="AA1137" i="2" s="1"/>
  <c r="V1137" i="2"/>
  <c r="X1137" i="2"/>
  <c r="AN1342" i="2"/>
  <c r="AO1342" i="2" s="1" a="1"/>
  <c r="AO1342" i="2" s="1"/>
  <c r="AR1342" i="2" a="1"/>
  <c r="AR1342" i="2" s="1"/>
  <c r="AV1342" i="2" a="1"/>
  <c r="AV1342" i="2" s="1"/>
  <c r="AN1390" i="2"/>
  <c r="AO1390" i="2" s="1" a="1"/>
  <c r="AO1390" i="2" s="1"/>
  <c r="AR1390" i="2" a="1"/>
  <c r="AR1390" i="2" s="1"/>
  <c r="AV1390" i="2" a="1"/>
  <c r="AV1390" i="2" s="1"/>
  <c r="AR1214" i="2" a="1"/>
  <c r="AR1214" i="2" s="1"/>
  <c r="AN1214" i="2"/>
  <c r="AO1214" i="2" s="1" a="1"/>
  <c r="AO1214" i="2" s="1"/>
  <c r="AV1214" i="2" a="1"/>
  <c r="AV1214" i="2" s="1"/>
  <c r="V1333" i="2"/>
  <c r="W1333" i="2"/>
  <c r="G1333" i="2" s="1" a="1"/>
  <c r="G1333" i="2" s="1"/>
  <c r="X1333" i="2"/>
  <c r="Z1333" i="2"/>
  <c r="AA1333" i="2" s="1" a="1"/>
  <c r="AA1333" i="2" s="1"/>
  <c r="AN1058" i="2"/>
  <c r="AO1058" i="2" s="1" a="1"/>
  <c r="AO1058" i="2" s="1"/>
  <c r="AR1058" i="2" a="1"/>
  <c r="AR1058" i="2" s="1"/>
  <c r="AV1058" i="2" a="1"/>
  <c r="AV1058" i="2" s="1"/>
  <c r="AR1230" i="2" a="1"/>
  <c r="AR1230" i="2" s="1"/>
  <c r="AV1230" i="2" a="1"/>
  <c r="AV1230" i="2" s="1"/>
  <c r="AN1230" i="2"/>
  <c r="AO1230" i="2" s="1" a="1"/>
  <c r="AO1230" i="2" s="1"/>
  <c r="AE1310" i="2" a="1"/>
  <c r="AE1310" i="2" s="1"/>
  <c r="AG1310" i="2" s="1"/>
  <c r="AW1310" i="2" a="1"/>
  <c r="AW1310" i="2" s="1"/>
  <c r="AP1310" i="2" a="1"/>
  <c r="AP1310" i="2" s="1"/>
  <c r="AX1310" i="2" a="1"/>
  <c r="AX1310" i="2" s="1"/>
  <c r="AH1310" i="2" a="1"/>
  <c r="AH1310" i="2" s="1"/>
  <c r="AI1310" i="2" a="1"/>
  <c r="AI1310" i="2" s="1"/>
  <c r="H1310" i="2" s="1"/>
  <c r="AS1310" i="2" a="1"/>
  <c r="AS1310" i="2" s="1"/>
  <c r="AT1310" i="2" a="1"/>
  <c r="AT1310" i="2" s="1"/>
  <c r="AC1310" i="2"/>
  <c r="AD1310" i="2" a="1"/>
  <c r="AD1310" i="2" s="1"/>
  <c r="V1349" i="2"/>
  <c r="W1349" i="2"/>
  <c r="G1349" i="2" s="1" a="1"/>
  <c r="G1349" i="2" s="1"/>
  <c r="X1349" i="2"/>
  <c r="Z1349" i="2"/>
  <c r="AA1349" i="2" s="1" a="1"/>
  <c r="AA1349" i="2" s="1"/>
  <c r="V1259" i="2"/>
  <c r="Z1259" i="2"/>
  <c r="AA1259" i="2" s="1" a="1"/>
  <c r="AA1259" i="2" s="1"/>
  <c r="X1259" i="2"/>
  <c r="W1259" i="2"/>
  <c r="G1259" i="2" s="1" a="1"/>
  <c r="G1259" i="2" s="1"/>
  <c r="AN1372" i="2"/>
  <c r="AO1372" i="2" s="1" a="1"/>
  <c r="AO1372" i="2" s="1"/>
  <c r="AR1372" i="2" a="1"/>
  <c r="AR1372" i="2" s="1"/>
  <c r="AV1372" i="2" a="1"/>
  <c r="AV1372" i="2" s="1"/>
  <c r="AP1375" i="2" a="1"/>
  <c r="AP1375" i="2" s="1"/>
  <c r="AX1375" i="2" a="1"/>
  <c r="AX1375" i="2" s="1"/>
  <c r="AH1375" i="2" a="1"/>
  <c r="AH1375" i="2" s="1"/>
  <c r="AI1375" i="2" a="1"/>
  <c r="AI1375" i="2" s="1"/>
  <c r="H1375" i="2" s="1"/>
  <c r="AS1375" i="2" a="1"/>
  <c r="AS1375" i="2" s="1"/>
  <c r="AC1375" i="2"/>
  <c r="AT1375" i="2" a="1"/>
  <c r="AT1375" i="2" s="1"/>
  <c r="AD1375" i="2" a="1"/>
  <c r="AD1375" i="2" s="1"/>
  <c r="AE1375" i="2" a="1"/>
  <c r="AE1375" i="2" s="1"/>
  <c r="AG1375" i="2" s="1"/>
  <c r="AW1375" i="2" a="1"/>
  <c r="AW1375" i="2" s="1"/>
  <c r="AP1363" i="2" a="1"/>
  <c r="AP1363" i="2" s="1"/>
  <c r="AX1363" i="2" a="1"/>
  <c r="AX1363" i="2" s="1"/>
  <c r="AH1363" i="2" a="1"/>
  <c r="AH1363" i="2" s="1"/>
  <c r="AI1363" i="2" a="1"/>
  <c r="AI1363" i="2" s="1"/>
  <c r="H1363" i="2" s="1"/>
  <c r="AS1363" i="2" a="1"/>
  <c r="AS1363" i="2" s="1"/>
  <c r="AC1363" i="2"/>
  <c r="AT1363" i="2" a="1"/>
  <c r="AT1363" i="2" s="1"/>
  <c r="AD1363" i="2" a="1"/>
  <c r="AD1363" i="2" s="1"/>
  <c r="AW1363" i="2" a="1"/>
  <c r="AW1363" i="2" s="1"/>
  <c r="AE1363" i="2" a="1"/>
  <c r="AE1363" i="2" s="1"/>
  <c r="AG1363" i="2" s="1"/>
  <c r="AP1417" i="2" a="1"/>
  <c r="AP1417" i="2" s="1"/>
  <c r="AX1417" i="2" a="1"/>
  <c r="AX1417" i="2" s="1"/>
  <c r="AH1417" i="2" a="1"/>
  <c r="AH1417" i="2" s="1"/>
  <c r="AS1417" i="2" a="1"/>
  <c r="AS1417" i="2" s="1"/>
  <c r="AE1417" i="2" a="1"/>
  <c r="AE1417" i="2" s="1"/>
  <c r="AG1417" i="2" s="1"/>
  <c r="AT1417" i="2" a="1"/>
  <c r="AT1417" i="2" s="1"/>
  <c r="AI1417" i="2" a="1"/>
  <c r="AI1417" i="2" s="1"/>
  <c r="H1417" i="2" s="1"/>
  <c r="AW1417" i="2" a="1"/>
  <c r="AW1417" i="2" s="1"/>
  <c r="AD1417" i="2" a="1"/>
  <c r="AD1417" i="2" s="1"/>
  <c r="AC1417" i="2"/>
  <c r="AN1405" i="2"/>
  <c r="AO1405" i="2" s="1" a="1"/>
  <c r="AO1405" i="2" s="1"/>
  <c r="AR1405" i="2" a="1"/>
  <c r="AR1405" i="2" s="1"/>
  <c r="AV1405" i="2" a="1"/>
  <c r="AV1405" i="2" s="1"/>
  <c r="V1369" i="2"/>
  <c r="W1369" i="2"/>
  <c r="Z1369" i="2"/>
  <c r="AA1369" i="2" s="1" a="1"/>
  <c r="AA1369" i="2" s="1"/>
  <c r="X1369" i="2"/>
  <c r="AP1411" i="2" a="1"/>
  <c r="AP1411" i="2" s="1"/>
  <c r="AX1411" i="2" a="1"/>
  <c r="AX1411" i="2" s="1"/>
  <c r="AH1411" i="2" a="1"/>
  <c r="AH1411" i="2" s="1"/>
  <c r="AS1411" i="2" a="1"/>
  <c r="AS1411" i="2" s="1"/>
  <c r="AD1411" i="2" a="1"/>
  <c r="AD1411" i="2" s="1"/>
  <c r="AE1411" i="2" a="1"/>
  <c r="AE1411" i="2" s="1"/>
  <c r="AG1411" i="2" s="1"/>
  <c r="AT1411" i="2" a="1"/>
  <c r="AT1411" i="2" s="1"/>
  <c r="AI1411" i="2" a="1"/>
  <c r="AI1411" i="2" s="1"/>
  <c r="H1411" i="2" s="1"/>
  <c r="AW1411" i="2" a="1"/>
  <c r="AW1411" i="2" s="1"/>
  <c r="AC1411" i="2"/>
  <c r="AI1464" i="2" a="1"/>
  <c r="AI1464" i="2" s="1"/>
  <c r="H1464" i="2" s="1"/>
  <c r="AP1464" i="2" a="1"/>
  <c r="AP1464" i="2" s="1"/>
  <c r="AH1464" i="2" a="1"/>
  <c r="AH1464" i="2" s="1"/>
  <c r="AS1464" i="2" a="1"/>
  <c r="AS1464" i="2" s="1"/>
  <c r="AT1464" i="2" a="1"/>
  <c r="AT1464" i="2" s="1"/>
  <c r="AC1464" i="2"/>
  <c r="AD1464" i="2" a="1"/>
  <c r="AD1464" i="2" s="1"/>
  <c r="AW1464" i="2" a="1"/>
  <c r="AW1464" i="2" s="1"/>
  <c r="AE1464" i="2" a="1"/>
  <c r="AE1464" i="2" s="1"/>
  <c r="AG1464" i="2" s="1"/>
  <c r="AX1464" i="2" a="1"/>
  <c r="AX1464" i="2" s="1"/>
  <c r="AE1391" i="2" a="1"/>
  <c r="AE1391" i="2" s="1"/>
  <c r="AG1391" i="2" s="1"/>
  <c r="AP1391" i="2" a="1"/>
  <c r="AP1391" i="2" s="1"/>
  <c r="AX1391" i="2" a="1"/>
  <c r="AX1391" i="2" s="1"/>
  <c r="AH1391" i="2" a="1"/>
  <c r="AH1391" i="2" s="1"/>
  <c r="AI1391" i="2" a="1"/>
  <c r="AI1391" i="2" s="1"/>
  <c r="H1391" i="2" s="1"/>
  <c r="AS1391" i="2" a="1"/>
  <c r="AS1391" i="2" s="1"/>
  <c r="AD1391" i="2" a="1"/>
  <c r="AD1391" i="2" s="1"/>
  <c r="AW1391" i="2" a="1"/>
  <c r="AW1391" i="2" s="1"/>
  <c r="AC1391" i="2"/>
  <c r="AT1391" i="2" a="1"/>
  <c r="AT1391" i="2" s="1"/>
  <c r="V1376" i="2"/>
  <c r="W1376" i="2"/>
  <c r="X1376" i="2"/>
  <c r="Z1376" i="2"/>
  <c r="AA1376" i="2" s="1" a="1"/>
  <c r="AA1376" i="2" s="1"/>
  <c r="AP1420" i="2" a="1"/>
  <c r="AP1420" i="2" s="1"/>
  <c r="AX1420" i="2" a="1"/>
  <c r="AX1420" i="2" s="1"/>
  <c r="AS1420" i="2" a="1"/>
  <c r="AS1420" i="2" s="1"/>
  <c r="AE1420" i="2" a="1"/>
  <c r="AE1420" i="2" s="1"/>
  <c r="AG1420" i="2" s="1"/>
  <c r="AT1420" i="2" a="1"/>
  <c r="AT1420" i="2" s="1"/>
  <c r="AI1420" i="2" a="1"/>
  <c r="AI1420" i="2" s="1"/>
  <c r="H1420" i="2" s="1"/>
  <c r="AW1420" i="2" a="1"/>
  <c r="AW1420" i="2" s="1"/>
  <c r="AH1420" i="2" a="1"/>
  <c r="AH1420" i="2" s="1"/>
  <c r="AC1420" i="2"/>
  <c r="AD1420" i="2" a="1"/>
  <c r="AD1420" i="2" s="1"/>
  <c r="X1459" i="2"/>
  <c r="Z1459" i="2"/>
  <c r="AA1459" i="2" s="1" a="1"/>
  <c r="AA1459" i="2" s="1"/>
  <c r="V1459" i="2"/>
  <c r="W1459" i="2"/>
  <c r="V1456" i="2"/>
  <c r="X1456" i="2"/>
  <c r="Z1456" i="2"/>
  <c r="AA1456" i="2" s="1" a="1"/>
  <c r="AA1456" i="2" s="1"/>
  <c r="W1456" i="2"/>
  <c r="G1456" i="2" s="1" a="1"/>
  <c r="G1456" i="2" s="1"/>
  <c r="V1485" i="2"/>
  <c r="W1485" i="2"/>
  <c r="G1485" i="2" s="1" a="1"/>
  <c r="G1485" i="2" s="1"/>
  <c r="X1485" i="2"/>
  <c r="Z1485" i="2"/>
  <c r="AA1485" i="2" s="1" a="1"/>
  <c r="AA1485" i="2" s="1"/>
  <c r="V1497" i="2"/>
  <c r="W1497" i="2"/>
  <c r="X1497" i="2"/>
  <c r="Z1497" i="2"/>
  <c r="AA1497" i="2" s="1" a="1"/>
  <c r="AA1497" i="2" s="1"/>
  <c r="AS1395" i="2" a="1"/>
  <c r="AS1395" i="2" s="1"/>
  <c r="AE1395" i="2" a="1"/>
  <c r="AE1395" i="2" s="1"/>
  <c r="AG1395" i="2" s="1"/>
  <c r="AW1395" i="2" a="1"/>
  <c r="AW1395" i="2" s="1"/>
  <c r="AP1395" i="2" a="1"/>
  <c r="AP1395" i="2" s="1"/>
  <c r="AC1395" i="2"/>
  <c r="AD1395" i="2" a="1"/>
  <c r="AD1395" i="2" s="1"/>
  <c r="AT1395" i="2" a="1"/>
  <c r="AT1395" i="2" s="1"/>
  <c r="AH1395" i="2" a="1"/>
  <c r="AH1395" i="2" s="1"/>
  <c r="AX1395" i="2" a="1"/>
  <c r="AX1395" i="2" s="1"/>
  <c r="AI1395" i="2" a="1"/>
  <c r="AI1395" i="2" s="1"/>
  <c r="H1395" i="2" s="1"/>
  <c r="AR1492" i="2" a="1"/>
  <c r="AR1492" i="2" s="1"/>
  <c r="I1492" i="2" s="1"/>
  <c r="AV1492" i="2" a="1"/>
  <c r="AV1492" i="2" s="1"/>
  <c r="J1492" i="2" s="1"/>
  <c r="AN1492" i="2"/>
  <c r="AO1492" i="2" s="1" a="1"/>
  <c r="AO1492" i="2" s="1"/>
  <c r="K1492" i="2" s="1"/>
  <c r="AP1548" i="2" a="1"/>
  <c r="AP1548" i="2" s="1"/>
  <c r="K1548" i="2" s="1"/>
  <c r="AX1548" i="2" a="1"/>
  <c r="AX1548" i="2" s="1"/>
  <c r="AI1548" i="2" a="1"/>
  <c r="AI1548" i="2" s="1"/>
  <c r="H1548" i="2" s="1"/>
  <c r="AS1548" i="2" a="1"/>
  <c r="AS1548" i="2" s="1"/>
  <c r="AT1548" i="2" a="1"/>
  <c r="AT1548" i="2" s="1"/>
  <c r="AC1548" i="2"/>
  <c r="AD1548" i="2" a="1"/>
  <c r="AD1548" i="2" s="1"/>
  <c r="AW1548" i="2" a="1"/>
  <c r="AW1548" i="2" s="1"/>
  <c r="AE1548" i="2" a="1"/>
  <c r="AE1548" i="2" s="1"/>
  <c r="AG1548" i="2" s="1"/>
  <c r="AH1548" i="2" a="1"/>
  <c r="AH1548" i="2" s="1"/>
  <c r="AX1489" i="2" a="1"/>
  <c r="AX1489" i="2" s="1"/>
  <c r="AI1489" i="2" a="1"/>
  <c r="AI1489" i="2" s="1"/>
  <c r="H1489" i="2" s="1"/>
  <c r="AS1489" i="2" a="1"/>
  <c r="AS1489" i="2" s="1"/>
  <c r="AD1489" i="2" a="1"/>
  <c r="AD1489" i="2" s="1"/>
  <c r="AE1489" i="2" a="1"/>
  <c r="AE1489" i="2" s="1"/>
  <c r="AG1489" i="2" s="1"/>
  <c r="AH1489" i="2" a="1"/>
  <c r="AH1489" i="2" s="1"/>
  <c r="AH1520" i="2" a="1"/>
  <c r="AH1520" i="2" s="1"/>
  <c r="AI1520" i="2" a="1"/>
  <c r="AI1520" i="2" s="1"/>
  <c r="H1520" i="2" s="1"/>
  <c r="AS1520" i="2" a="1"/>
  <c r="AS1520" i="2" s="1"/>
  <c r="AW1520" i="2" a="1"/>
  <c r="AW1520" i="2" s="1"/>
  <c r="AX1520" i="2" a="1"/>
  <c r="AX1520" i="2" s="1"/>
  <c r="AC1520" i="2"/>
  <c r="AD1520" i="2" a="1"/>
  <c r="AD1520" i="2" s="1"/>
  <c r="AP1520" i="2" a="1"/>
  <c r="AP1520" i="2" s="1"/>
  <c r="AT1520" i="2" a="1"/>
  <c r="AT1520" i="2" s="1"/>
  <c r="AE1520" i="2" a="1"/>
  <c r="AE1520" i="2" s="1"/>
  <c r="AG1520" i="2" s="1"/>
  <c r="AC1557" i="2"/>
  <c r="AT1557" i="2" a="1"/>
  <c r="AT1557" i="2" s="1"/>
  <c r="AD1557" i="2" a="1"/>
  <c r="AD1557" i="2" s="1"/>
  <c r="AE1557" i="2" a="1"/>
  <c r="AE1557" i="2" s="1"/>
  <c r="AG1557" i="2" s="1"/>
  <c r="AW1557" i="2" a="1"/>
  <c r="AW1557" i="2" s="1"/>
  <c r="AP1557" i="2" a="1"/>
  <c r="AP1557" i="2" s="1"/>
  <c r="K1557" i="2" s="1"/>
  <c r="AX1557" i="2" a="1"/>
  <c r="AX1557" i="2" s="1"/>
  <c r="J1557" i="2" s="1"/>
  <c r="AH1557" i="2" a="1"/>
  <c r="AH1557" i="2" s="1"/>
  <c r="AI1557" i="2" a="1"/>
  <c r="AI1557" i="2" s="1"/>
  <c r="H1557" i="2" s="1"/>
  <c r="AS1557" i="2" a="1"/>
  <c r="AS1557" i="2" s="1"/>
  <c r="AC1575" i="2"/>
  <c r="AT1575" i="2" a="1"/>
  <c r="AT1575" i="2" s="1"/>
  <c r="I1575" i="2" s="1"/>
  <c r="AD1575" i="2" a="1"/>
  <c r="AD1575" i="2" s="1"/>
  <c r="AE1575" i="2" a="1"/>
  <c r="AE1575" i="2" s="1"/>
  <c r="AG1575" i="2" s="1"/>
  <c r="AW1575" i="2" a="1"/>
  <c r="AW1575" i="2" s="1"/>
  <c r="AP1575" i="2" a="1"/>
  <c r="AP1575" i="2" s="1"/>
  <c r="K1575" i="2" s="1"/>
  <c r="AX1575" i="2" a="1"/>
  <c r="AX1575" i="2" s="1"/>
  <c r="J1575" i="2" s="1"/>
  <c r="AH1575" i="2" a="1"/>
  <c r="AH1575" i="2" s="1"/>
  <c r="AI1575" i="2" a="1"/>
  <c r="AI1575" i="2" s="1"/>
  <c r="H1575" i="2" s="1"/>
  <c r="AS1575" i="2" a="1"/>
  <c r="AS1575" i="2" s="1"/>
  <c r="V1531" i="2"/>
  <c r="W1531" i="2"/>
  <c r="X1531" i="2"/>
  <c r="Z1531" i="2"/>
  <c r="AA1531" i="2" s="1" a="1"/>
  <c r="AA1531" i="2" s="1"/>
  <c r="AR12" i="2" a="1"/>
  <c r="AR12" i="2" s="1"/>
  <c r="AC35" i="2"/>
  <c r="AS35" i="2" s="1" a="1"/>
  <c r="AS35" i="2" s="1"/>
  <c r="X54" i="2"/>
  <c r="Z54" i="2"/>
  <c r="AA54" i="2" s="1" a="1"/>
  <c r="AA54" i="2" s="1"/>
  <c r="V54" i="2"/>
  <c r="W54" i="2"/>
  <c r="AC55" i="2"/>
  <c r="AD55" i="2" s="1" a="1"/>
  <c r="AD55" i="2" s="1"/>
  <c r="V58" i="2"/>
  <c r="W58" i="2"/>
  <c r="Z58" i="2"/>
  <c r="AA58" i="2" s="1" a="1"/>
  <c r="AA58" i="2" s="1"/>
  <c r="X58" i="2"/>
  <c r="AC82" i="2"/>
  <c r="AH82" i="2" s="1" a="1"/>
  <c r="AH82" i="2" s="1"/>
  <c r="V81" i="2"/>
  <c r="W81" i="2"/>
  <c r="X81" i="2"/>
  <c r="Z81" i="2"/>
  <c r="AA81" i="2" s="1" a="1"/>
  <c r="AA81" i="2" s="1"/>
  <c r="AC102" i="2"/>
  <c r="AD102" i="2" s="1" a="1"/>
  <c r="AD102" i="2" s="1"/>
  <c r="V139" i="2"/>
  <c r="W139" i="2"/>
  <c r="X139" i="2"/>
  <c r="Z139" i="2"/>
  <c r="AA139" i="2" s="1" a="1"/>
  <c r="AA139" i="2" s="1"/>
  <c r="V126" i="2"/>
  <c r="X126" i="2"/>
  <c r="Z126" i="2"/>
  <c r="AA126" i="2" s="1" a="1"/>
  <c r="AA126" i="2" s="1"/>
  <c r="W126" i="2"/>
  <c r="AR144" i="2" a="1"/>
  <c r="AR144" i="2" s="1"/>
  <c r="AV144" i="2" a="1"/>
  <c r="AV144" i="2" s="1"/>
  <c r="AN144" i="2"/>
  <c r="AO144" i="2" s="1" a="1"/>
  <c r="AO144" i="2" s="1"/>
  <c r="AC162" i="2"/>
  <c r="AE162" i="2" s="1" a="1"/>
  <c r="AE162" i="2" s="1"/>
  <c r="AF162" i="2" s="1"/>
  <c r="AC174" i="2"/>
  <c r="AC192" i="2"/>
  <c r="AD192" i="2" s="1" a="1"/>
  <c r="AD192" i="2" s="1"/>
  <c r="AX195" i="2" a="1"/>
  <c r="AX195" i="2" s="1"/>
  <c r="AI195" i="2" a="1"/>
  <c r="AI195" i="2" s="1"/>
  <c r="H195" i="2" s="1"/>
  <c r="Z196" i="2"/>
  <c r="AA196" i="2" s="1" a="1"/>
  <c r="AA196" i="2" s="1"/>
  <c r="V196" i="2"/>
  <c r="W196" i="2"/>
  <c r="X196" i="2"/>
  <c r="Z202" i="2"/>
  <c r="AA202" i="2" s="1" a="1"/>
  <c r="AA202" i="2" s="1"/>
  <c r="X202" i="2"/>
  <c r="V202" i="2"/>
  <c r="W202" i="2"/>
  <c r="V280" i="2"/>
  <c r="X280" i="2"/>
  <c r="W280" i="2"/>
  <c r="Z280" i="2"/>
  <c r="AA280" i="2" s="1" a="1"/>
  <c r="AA280" i="2" s="1"/>
  <c r="V252" i="2"/>
  <c r="X252" i="2"/>
  <c r="Z252" i="2"/>
  <c r="AA252" i="2" s="1" a="1"/>
  <c r="AA252" i="2" s="1"/>
  <c r="W252" i="2"/>
  <c r="AN285" i="2"/>
  <c r="AO285" i="2" s="1" a="1"/>
  <c r="AO285" i="2" s="1"/>
  <c r="AR285" i="2" a="1"/>
  <c r="AR285" i="2" s="1"/>
  <c r="AV285" i="2" a="1"/>
  <c r="AV285" i="2" s="1"/>
  <c r="AE285" i="2" a="1"/>
  <c r="AE285" i="2" s="1"/>
  <c r="AN288" i="2"/>
  <c r="AO288" i="2" s="1" a="1"/>
  <c r="AO288" i="2" s="1"/>
  <c r="AR288" i="2" a="1"/>
  <c r="AR288" i="2" s="1"/>
  <c r="AV288" i="2" a="1"/>
  <c r="AV288" i="2" s="1"/>
  <c r="AD305" i="2" a="1"/>
  <c r="AD305" i="2" s="1"/>
  <c r="AE305" i="2" a="1"/>
  <c r="AE305" i="2" s="1"/>
  <c r="AH305" i="2" a="1"/>
  <c r="AH305" i="2" s="1"/>
  <c r="AS305" i="2" a="1"/>
  <c r="AS305" i="2" s="1"/>
  <c r="AV298" i="2" a="1"/>
  <c r="AV298" i="2" s="1"/>
  <c r="AN298" i="2"/>
  <c r="AO298" i="2" s="1" a="1"/>
  <c r="AO298" i="2" s="1"/>
  <c r="AR298" i="2" a="1"/>
  <c r="AR298" i="2" s="1"/>
  <c r="AC332" i="2"/>
  <c r="AD332" i="2" s="1" a="1"/>
  <c r="AD332" i="2" s="1"/>
  <c r="AR331" i="2" a="1"/>
  <c r="AR331" i="2" s="1"/>
  <c r="AA331" i="2" a="1"/>
  <c r="AA331" i="2" s="1"/>
  <c r="AV331" i="2" a="1"/>
  <c r="AV331" i="2" s="1"/>
  <c r="V239" i="2"/>
  <c r="W239" i="2"/>
  <c r="G239" i="2" s="1" a="1"/>
  <c r="G239" i="2" s="1"/>
  <c r="X239" i="2"/>
  <c r="Z239" i="2"/>
  <c r="AA239" i="2" s="1" a="1"/>
  <c r="AA239" i="2" s="1"/>
  <c r="AH286" i="2" a="1"/>
  <c r="AH286" i="2" s="1"/>
  <c r="G286" i="2" s="1" a="1"/>
  <c r="G286" i="2" s="1"/>
  <c r="V359" i="2"/>
  <c r="W359" i="2"/>
  <c r="X359" i="2"/>
  <c r="Z359" i="2"/>
  <c r="AA359" i="2" s="1" a="1"/>
  <c r="AA359" i="2" s="1"/>
  <c r="V377" i="2"/>
  <c r="W377" i="2"/>
  <c r="X377" i="2"/>
  <c r="Z377" i="2"/>
  <c r="AA377" i="2" s="1" a="1"/>
  <c r="AA377" i="2" s="1"/>
  <c r="V338" i="2"/>
  <c r="W338" i="2"/>
  <c r="X338" i="2"/>
  <c r="Z338" i="2"/>
  <c r="AA338" i="2" s="1" a="1"/>
  <c r="AA338" i="2" s="1"/>
  <c r="V374" i="2"/>
  <c r="W374" i="2"/>
  <c r="X374" i="2"/>
  <c r="Z374" i="2"/>
  <c r="AA374" i="2" s="1" a="1"/>
  <c r="AA374" i="2" s="1"/>
  <c r="V428" i="2"/>
  <c r="W428" i="2"/>
  <c r="X428" i="2"/>
  <c r="Z428" i="2"/>
  <c r="AA428" i="2" s="1" a="1"/>
  <c r="AA428" i="2" s="1"/>
  <c r="V320" i="2"/>
  <c r="W320" i="2"/>
  <c r="X320" i="2"/>
  <c r="Z320" i="2"/>
  <c r="AA320" i="2" s="1" a="1"/>
  <c r="AA320" i="2" s="1"/>
  <c r="AC399" i="2"/>
  <c r="AD399" i="2" s="1" a="1"/>
  <c r="AD399" i="2" s="1"/>
  <c r="AI444" i="2" a="1"/>
  <c r="AI444" i="2" s="1"/>
  <c r="AS444" i="2" a="1"/>
  <c r="AS444" i="2" s="1"/>
  <c r="AD444" i="2" a="1"/>
  <c r="AD444" i="2" s="1"/>
  <c r="AX444" i="2" a="1"/>
  <c r="AX444" i="2" s="1"/>
  <c r="AC444" i="2"/>
  <c r="AP444" i="2" a="1"/>
  <c r="AP444" i="2" s="1"/>
  <c r="AE444" i="2" a="1"/>
  <c r="AE444" i="2" s="1"/>
  <c r="AT444" i="2" a="1"/>
  <c r="AT444" i="2" s="1"/>
  <c r="AW444" i="2" a="1"/>
  <c r="AW444" i="2" s="1"/>
  <c r="AH444" i="2" a="1"/>
  <c r="AH444" i="2" s="1"/>
  <c r="AV408" i="2" a="1"/>
  <c r="AV408" i="2" s="1"/>
  <c r="AN408" i="2"/>
  <c r="AO408" i="2" s="1" a="1"/>
  <c r="AO408" i="2" s="1"/>
  <c r="AR408" i="2" a="1"/>
  <c r="AR408" i="2" s="1"/>
  <c r="AC462" i="2"/>
  <c r="AD462" i="2" s="1" a="1"/>
  <c r="AD462" i="2" s="1"/>
  <c r="V460" i="2"/>
  <c r="W460" i="2"/>
  <c r="X460" i="2"/>
  <c r="Z460" i="2"/>
  <c r="AA460" i="2" s="1" a="1"/>
  <c r="AA460" i="2" s="1"/>
  <c r="V512" i="2"/>
  <c r="W512" i="2"/>
  <c r="X512" i="2"/>
  <c r="Z512" i="2"/>
  <c r="AA512" i="2" s="1" a="1"/>
  <c r="AA512" i="2" s="1"/>
  <c r="V490" i="2"/>
  <c r="X490" i="2"/>
  <c r="Z490" i="2"/>
  <c r="AA490" i="2" s="1" a="1"/>
  <c r="AA490" i="2" s="1"/>
  <c r="W490" i="2"/>
  <c r="AV366" i="2" a="1"/>
  <c r="AV366" i="2" s="1"/>
  <c r="AN366" i="2"/>
  <c r="AO366" i="2" s="1" a="1"/>
  <c r="AO366" i="2" s="1"/>
  <c r="AR366" i="2" a="1"/>
  <c r="AR366" i="2" s="1"/>
  <c r="AR510" i="2" a="1"/>
  <c r="AR510" i="2" s="1"/>
  <c r="AV510" i="2" a="1"/>
  <c r="AV510" i="2" s="1"/>
  <c r="AN510" i="2"/>
  <c r="AO510" i="2" s="1" a="1"/>
  <c r="AO510" i="2" s="1"/>
  <c r="AV461" i="2" a="1"/>
  <c r="AV461" i="2" s="1"/>
  <c r="AC367" i="2"/>
  <c r="AW367" i="2" s="1" a="1"/>
  <c r="AW367" i="2" s="1"/>
  <c r="AD476" i="2" a="1"/>
  <c r="AD476" i="2" s="1"/>
  <c r="AR478" i="2" a="1"/>
  <c r="AR478" i="2" s="1"/>
  <c r="AN478" i="2"/>
  <c r="AO478" i="2" s="1" a="1"/>
  <c r="AO478" i="2" s="1"/>
  <c r="AV478" i="2" a="1"/>
  <c r="AV478" i="2" s="1"/>
  <c r="Z515" i="2"/>
  <c r="AA515" i="2" s="1" a="1"/>
  <c r="AA515" i="2" s="1"/>
  <c r="V515" i="2"/>
  <c r="W515" i="2"/>
  <c r="X515" i="2"/>
  <c r="V523" i="2"/>
  <c r="Z523" i="2"/>
  <c r="AA523" i="2" s="1" a="1"/>
  <c r="AA523" i="2" s="1"/>
  <c r="W523" i="2"/>
  <c r="X523" i="2"/>
  <c r="AA495" i="2" a="1"/>
  <c r="AA495" i="2" s="1"/>
  <c r="AV495" i="2" a="1"/>
  <c r="AV495" i="2" s="1"/>
  <c r="V540" i="2"/>
  <c r="W540" i="2"/>
  <c r="Z540" i="2"/>
  <c r="AA540" i="2" s="1" a="1"/>
  <c r="AA540" i="2" s="1"/>
  <c r="X540" i="2"/>
  <c r="V597" i="2"/>
  <c r="W597" i="2"/>
  <c r="X597" i="2"/>
  <c r="Z597" i="2"/>
  <c r="AA597" i="2" s="1" a="1"/>
  <c r="AA597" i="2" s="1"/>
  <c r="AV548" i="2" a="1"/>
  <c r="AV548" i="2" s="1"/>
  <c r="AN548" i="2"/>
  <c r="AO548" i="2" s="1" a="1"/>
  <c r="AO548" i="2" s="1"/>
  <c r="AR548" i="2" a="1"/>
  <c r="AR548" i="2" s="1"/>
  <c r="V569" i="2"/>
  <c r="W569" i="2"/>
  <c r="X569" i="2"/>
  <c r="Z569" i="2"/>
  <c r="AA569" i="2" s="1" a="1"/>
  <c r="AA569" i="2" s="1"/>
  <c r="AR580" i="2" a="1"/>
  <c r="AR580" i="2" s="1"/>
  <c r="AV580" i="2" a="1"/>
  <c r="AV580" i="2" s="1"/>
  <c r="AN580" i="2"/>
  <c r="AO580" i="2" s="1" a="1"/>
  <c r="AO580" i="2" s="1"/>
  <c r="AC558" i="2"/>
  <c r="AH558" i="2" s="1" a="1"/>
  <c r="AH558" i="2" s="1"/>
  <c r="Z453" i="2"/>
  <c r="AA453" i="2" s="1" a="1"/>
  <c r="AA453" i="2" s="1"/>
  <c r="X453" i="2"/>
  <c r="W453" i="2"/>
  <c r="V453" i="2"/>
  <c r="AR604" i="2" a="1"/>
  <c r="AR604" i="2" s="1"/>
  <c r="AV604" i="2" a="1"/>
  <c r="AV604" i="2" s="1"/>
  <c r="AN604" i="2"/>
  <c r="AO604" i="2" s="1" a="1"/>
  <c r="AO604" i="2" s="1"/>
  <c r="AC638" i="2"/>
  <c r="AE638" i="2" s="1" a="1"/>
  <c r="AE638" i="2" s="1"/>
  <c r="AF638" i="2" s="1"/>
  <c r="AV536" i="2" a="1"/>
  <c r="AV536" i="2" s="1"/>
  <c r="AN536" i="2"/>
  <c r="AO536" i="2" s="1" a="1"/>
  <c r="AO536" i="2" s="1"/>
  <c r="AR536" i="2" a="1"/>
  <c r="AR536" i="2" s="1"/>
  <c r="V640" i="2"/>
  <c r="W640" i="2"/>
  <c r="X640" i="2"/>
  <c r="Z640" i="2"/>
  <c r="AA640" i="2" s="1" a="1"/>
  <c r="AA640" i="2" s="1"/>
  <c r="AD420" i="2" a="1"/>
  <c r="AD420" i="2" s="1"/>
  <c r="V631" i="2"/>
  <c r="W631" i="2"/>
  <c r="Z631" i="2"/>
  <c r="AA631" i="2" s="1" a="1"/>
  <c r="AA631" i="2" s="1"/>
  <c r="X631" i="2"/>
  <c r="AP677" i="2" a="1"/>
  <c r="AP677" i="2" s="1"/>
  <c r="AX677" i="2" a="1"/>
  <c r="AX677" i="2" s="1"/>
  <c r="AE677" i="2" a="1"/>
  <c r="AE677" i="2" s="1"/>
  <c r="AG677" i="2" s="1"/>
  <c r="AH677" i="2" a="1"/>
  <c r="AH677" i="2" s="1"/>
  <c r="AI677" i="2" a="1"/>
  <c r="AI677" i="2" s="1"/>
  <c r="H677" i="2" s="1"/>
  <c r="AS677" i="2" a="1"/>
  <c r="AS677" i="2" s="1"/>
  <c r="AT677" i="2" a="1"/>
  <c r="AT677" i="2" s="1"/>
  <c r="AW677" i="2" a="1"/>
  <c r="AW677" i="2" s="1"/>
  <c r="AC677" i="2"/>
  <c r="AD677" i="2" a="1"/>
  <c r="AD677" i="2" s="1"/>
  <c r="AN689" i="2"/>
  <c r="AO689" i="2" s="1" a="1"/>
  <c r="AO689" i="2" s="1"/>
  <c r="V674" i="2"/>
  <c r="W674" i="2"/>
  <c r="X674" i="2"/>
  <c r="Z674" i="2"/>
  <c r="AA674" i="2" s="1" a="1"/>
  <c r="AA674" i="2" s="1"/>
  <c r="AS757" i="2" a="1"/>
  <c r="AS757" i="2" s="1"/>
  <c r="AD757" i="2" a="1"/>
  <c r="AD757" i="2" s="1"/>
  <c r="AW757" i="2" a="1"/>
  <c r="AW757" i="2" s="1"/>
  <c r="AI757" i="2" a="1"/>
  <c r="AI757" i="2" s="1"/>
  <c r="H757" i="2" s="1"/>
  <c r="AX757" i="2" a="1"/>
  <c r="AX757" i="2" s="1"/>
  <c r="AP757" i="2" a="1"/>
  <c r="AP757" i="2" s="1"/>
  <c r="AT757" i="2" a="1"/>
  <c r="AT757" i="2" s="1"/>
  <c r="AC757" i="2"/>
  <c r="AE757" i="2" a="1"/>
  <c r="AE757" i="2" s="1"/>
  <c r="AG757" i="2" s="1"/>
  <c r="AH757" i="2" a="1"/>
  <c r="AH757" i="2" s="1"/>
  <c r="AC659" i="2"/>
  <c r="AS659" i="2" s="1" a="1"/>
  <c r="AS659" i="2" s="1"/>
  <c r="W693" i="2"/>
  <c r="V693" i="2"/>
  <c r="X693" i="2"/>
  <c r="Z693" i="2"/>
  <c r="AA693" i="2" s="1" a="1"/>
  <c r="AA693" i="2" s="1"/>
  <c r="AN709" i="2"/>
  <c r="AO709" i="2" s="1" a="1"/>
  <c r="AO709" i="2" s="1"/>
  <c r="K709" i="2" s="1"/>
  <c r="AR709" i="2" a="1"/>
  <c r="AR709" i="2" s="1"/>
  <c r="I709" i="2" s="1"/>
  <c r="AV709" i="2" a="1"/>
  <c r="AV709" i="2" s="1"/>
  <c r="J709" i="2" s="1"/>
  <c r="AP788" i="2" a="1"/>
  <c r="AP788" i="2" s="1"/>
  <c r="AX788" i="2" a="1"/>
  <c r="AX788" i="2" s="1"/>
  <c r="AI788" i="2" a="1"/>
  <c r="AI788" i="2" s="1"/>
  <c r="H788" i="2" s="1"/>
  <c r="AS788" i="2" a="1"/>
  <c r="AS788" i="2" s="1"/>
  <c r="AW788" i="2" a="1"/>
  <c r="AW788" i="2" s="1"/>
  <c r="AC788" i="2"/>
  <c r="AD788" i="2" a="1"/>
  <c r="AD788" i="2" s="1"/>
  <c r="AT788" i="2" a="1"/>
  <c r="AT788" i="2" s="1"/>
  <c r="AE788" i="2" a="1"/>
  <c r="AE788" i="2" s="1"/>
  <c r="AG788" i="2" s="1"/>
  <c r="AH788" i="2" a="1"/>
  <c r="AH788" i="2" s="1"/>
  <c r="AD495" i="2" a="1"/>
  <c r="AD495" i="2" s="1"/>
  <c r="AN806" i="2"/>
  <c r="AO806" i="2" s="1" a="1"/>
  <c r="AO806" i="2" s="1"/>
  <c r="AR806" i="2" a="1"/>
  <c r="AR806" i="2" s="1"/>
  <c r="AV806" i="2" a="1"/>
  <c r="AV806" i="2" s="1"/>
  <c r="AE639" i="2" a="1"/>
  <c r="AE639" i="2" s="1"/>
  <c r="AF639" i="2" s="1"/>
  <c r="AV741" i="2" a="1"/>
  <c r="AV741" i="2" s="1"/>
  <c r="AN741" i="2"/>
  <c r="AO741" i="2" s="1" a="1"/>
  <c r="AO741" i="2" s="1"/>
  <c r="AR741" i="2" a="1"/>
  <c r="AR741" i="2" s="1"/>
  <c r="V773" i="2"/>
  <c r="Z773" i="2"/>
  <c r="AA773" i="2" s="1" a="1"/>
  <c r="AA773" i="2" s="1"/>
  <c r="W773" i="2"/>
  <c r="X773" i="2"/>
  <c r="AV660" i="2" a="1"/>
  <c r="AV660" i="2" s="1"/>
  <c r="AP683" i="2" a="1"/>
  <c r="AP683" i="2" s="1"/>
  <c r="AX683" i="2" a="1"/>
  <c r="AX683" i="2" s="1"/>
  <c r="AH683" i="2" a="1"/>
  <c r="AH683" i="2" s="1"/>
  <c r="AI683" i="2" a="1"/>
  <c r="AI683" i="2" s="1"/>
  <c r="H683" i="2" s="1"/>
  <c r="AS683" i="2" a="1"/>
  <c r="AS683" i="2" s="1"/>
  <c r="AT683" i="2" a="1"/>
  <c r="AT683" i="2" s="1"/>
  <c r="AE683" i="2" a="1"/>
  <c r="AE683" i="2" s="1"/>
  <c r="AG683" i="2" s="1"/>
  <c r="AW683" i="2" a="1"/>
  <c r="AW683" i="2" s="1"/>
  <c r="AC683" i="2"/>
  <c r="AD683" i="2" a="1"/>
  <c r="AD683" i="2" s="1"/>
  <c r="AD656" i="2" a="1"/>
  <c r="AD656" i="2" s="1"/>
  <c r="AX862" i="2" a="1"/>
  <c r="AX862" i="2" s="1"/>
  <c r="AP862" i="2" a="1"/>
  <c r="AP862" i="2" s="1"/>
  <c r="AH862" i="2" a="1"/>
  <c r="AH862" i="2" s="1"/>
  <c r="AI862" i="2" a="1"/>
  <c r="AI862" i="2" s="1"/>
  <c r="H862" i="2" s="1"/>
  <c r="AS862" i="2" a="1"/>
  <c r="AS862" i="2" s="1"/>
  <c r="AT862" i="2" a="1"/>
  <c r="AT862" i="2" s="1"/>
  <c r="AC862" i="2"/>
  <c r="AD862" i="2" a="1"/>
  <c r="AD862" i="2" s="1"/>
  <c r="AW862" i="2" a="1"/>
  <c r="AW862" i="2" s="1"/>
  <c r="AE862" i="2" a="1"/>
  <c r="AE862" i="2" s="1"/>
  <c r="AG862" i="2" s="1"/>
  <c r="AS799" i="2" a="1"/>
  <c r="AS799" i="2" s="1"/>
  <c r="AD799" i="2" a="1"/>
  <c r="AD799" i="2" s="1"/>
  <c r="AX799" i="2" a="1"/>
  <c r="AX799" i="2" s="1"/>
  <c r="AC799" i="2"/>
  <c r="AE799" i="2" a="1"/>
  <c r="AE799" i="2" s="1"/>
  <c r="AG799" i="2" s="1"/>
  <c r="AP799" i="2" a="1"/>
  <c r="AP799" i="2" s="1"/>
  <c r="AI799" i="2" a="1"/>
  <c r="AI799" i="2" s="1"/>
  <c r="H799" i="2" s="1"/>
  <c r="AT799" i="2" a="1"/>
  <c r="AT799" i="2" s="1"/>
  <c r="AH799" i="2" a="1"/>
  <c r="AH799" i="2" s="1"/>
  <c r="AW799" i="2" a="1"/>
  <c r="AW799" i="2" s="1"/>
  <c r="AV743" i="2" a="1"/>
  <c r="AV743" i="2" s="1"/>
  <c r="J743" i="2" s="1"/>
  <c r="AR743" i="2" a="1"/>
  <c r="AR743" i="2" s="1"/>
  <c r="I743" i="2" s="1"/>
  <c r="AN743" i="2"/>
  <c r="AO743" i="2" s="1" a="1"/>
  <c r="AO743" i="2" s="1"/>
  <c r="K743" i="2" s="1"/>
  <c r="AI880" i="2" a="1"/>
  <c r="AI880" i="2" s="1"/>
  <c r="H880" i="2" s="1"/>
  <c r="AS880" i="2" a="1"/>
  <c r="AS880" i="2" s="1"/>
  <c r="AC880" i="2"/>
  <c r="AT880" i="2" a="1"/>
  <c r="AT880" i="2" s="1"/>
  <c r="AD880" i="2" a="1"/>
  <c r="AD880" i="2" s="1"/>
  <c r="AE880" i="2" a="1"/>
  <c r="AE880" i="2" s="1"/>
  <c r="AG880" i="2" s="1"/>
  <c r="AP880" i="2" a="1"/>
  <c r="AP880" i="2" s="1"/>
  <c r="AW880" i="2" a="1"/>
  <c r="AW880" i="2" s="1"/>
  <c r="AX880" i="2" a="1"/>
  <c r="AX880" i="2" s="1"/>
  <c r="AH880" i="2" a="1"/>
  <c r="AH880" i="2" s="1"/>
  <c r="AT726" i="2" a="1"/>
  <c r="AT726" i="2" s="1"/>
  <c r="AE726" i="2" a="1"/>
  <c r="AE726" i="2" s="1"/>
  <c r="AG726" i="2" s="1"/>
  <c r="AX726" i="2" a="1"/>
  <c r="AX726" i="2" s="1"/>
  <c r="AP726" i="2" a="1"/>
  <c r="AP726" i="2" s="1"/>
  <c r="AS726" i="2" a="1"/>
  <c r="AS726" i="2" s="1"/>
  <c r="AC726" i="2"/>
  <c r="AD726" i="2" a="1"/>
  <c r="AD726" i="2" s="1"/>
  <c r="AH726" i="2" a="1"/>
  <c r="AH726" i="2" s="1"/>
  <c r="AW726" i="2" a="1"/>
  <c r="AW726" i="2" s="1"/>
  <c r="AI726" i="2" a="1"/>
  <c r="AI726" i="2" s="1"/>
  <c r="H726" i="2" s="1"/>
  <c r="AD653" i="2" a="1"/>
  <c r="AD653" i="2" s="1"/>
  <c r="AV1023" i="2" a="1"/>
  <c r="AV1023" i="2" s="1"/>
  <c r="AN1023" i="2"/>
  <c r="AO1023" i="2" s="1" a="1"/>
  <c r="AO1023" i="2" s="1"/>
  <c r="AR1023" i="2" a="1"/>
  <c r="AR1023" i="2" s="1"/>
  <c r="AR961" i="2" a="1"/>
  <c r="AR961" i="2" s="1"/>
  <c r="AV961" i="2" a="1"/>
  <c r="AV961" i="2" s="1"/>
  <c r="AN961" i="2"/>
  <c r="AO961" i="2" s="1" a="1"/>
  <c r="AO961" i="2" s="1"/>
  <c r="AR737" i="2" a="1"/>
  <c r="AR737" i="2" s="1"/>
  <c r="AV737" i="2" a="1"/>
  <c r="AV737" i="2" s="1"/>
  <c r="AN737" i="2"/>
  <c r="AO737" i="2" s="1" a="1"/>
  <c r="AO737" i="2" s="1"/>
  <c r="AX850" i="2" a="1"/>
  <c r="AX850" i="2" s="1"/>
  <c r="AP850" i="2" a="1"/>
  <c r="AP850" i="2" s="1"/>
  <c r="AH850" i="2" a="1"/>
  <c r="AH850" i="2" s="1"/>
  <c r="AI850" i="2" a="1"/>
  <c r="AI850" i="2" s="1"/>
  <c r="H850" i="2" s="1"/>
  <c r="AS850" i="2" a="1"/>
  <c r="AS850" i="2" s="1"/>
  <c r="AT850" i="2" a="1"/>
  <c r="AT850" i="2" s="1"/>
  <c r="AC850" i="2"/>
  <c r="AD850" i="2" a="1"/>
  <c r="AD850" i="2" s="1"/>
  <c r="AW850" i="2" a="1"/>
  <c r="AW850" i="2" s="1"/>
  <c r="AE850" i="2" a="1"/>
  <c r="AE850" i="2" s="1"/>
  <c r="AG850" i="2" s="1"/>
  <c r="AV1026" i="2" a="1"/>
  <c r="AV1026" i="2" s="1"/>
  <c r="AN1026" i="2"/>
  <c r="AO1026" i="2" s="1" a="1"/>
  <c r="AO1026" i="2" s="1"/>
  <c r="AR1026" i="2" a="1"/>
  <c r="AR1026" i="2" s="1"/>
  <c r="AV833" i="2" a="1"/>
  <c r="AV833" i="2" s="1"/>
  <c r="AN833" i="2"/>
  <c r="AO833" i="2" s="1" a="1"/>
  <c r="AO833" i="2" s="1"/>
  <c r="AR833" i="2" a="1"/>
  <c r="AR833" i="2" s="1"/>
  <c r="AH869" i="2" a="1"/>
  <c r="AH869" i="2" s="1"/>
  <c r="AT869" i="2" a="1"/>
  <c r="AT869" i="2" s="1"/>
  <c r="AC869" i="2"/>
  <c r="AD869" i="2" a="1"/>
  <c r="AD869" i="2" s="1"/>
  <c r="AW869" i="2" a="1"/>
  <c r="AW869" i="2" s="1"/>
  <c r="AE869" i="2" a="1"/>
  <c r="AE869" i="2" s="1"/>
  <c r="AG869" i="2" s="1"/>
  <c r="AX869" i="2" a="1"/>
  <c r="AX869" i="2" s="1"/>
  <c r="AI869" i="2" a="1"/>
  <c r="AI869" i="2" s="1"/>
  <c r="H869" i="2" s="1"/>
  <c r="AP869" i="2" a="1"/>
  <c r="AP869" i="2" s="1"/>
  <c r="AS869" i="2" a="1"/>
  <c r="AS869" i="2" s="1"/>
  <c r="X941" i="2"/>
  <c r="V941" i="2"/>
  <c r="W941" i="2"/>
  <c r="Z941" i="2"/>
  <c r="AA941" i="2" s="1" a="1"/>
  <c r="AA941" i="2" s="1"/>
  <c r="AE649" i="2" a="1"/>
  <c r="AE649" i="2" s="1"/>
  <c r="AF649" i="2" s="1"/>
  <c r="AR859" i="2" a="1"/>
  <c r="AR859" i="2" s="1"/>
  <c r="AV859" i="2" a="1"/>
  <c r="AV859" i="2" s="1"/>
  <c r="AN859" i="2"/>
  <c r="AO859" i="2" s="1" a="1"/>
  <c r="AO859" i="2" s="1"/>
  <c r="V993" i="2"/>
  <c r="W993" i="2"/>
  <c r="G993" i="2" s="1" a="1"/>
  <c r="G993" i="2" s="1"/>
  <c r="X993" i="2"/>
  <c r="Z993" i="2"/>
  <c r="AA993" i="2" s="1" a="1"/>
  <c r="AA993" i="2" s="1"/>
  <c r="AV1044" i="2" a="1"/>
  <c r="AV1044" i="2" s="1"/>
  <c r="AN1044" i="2"/>
  <c r="AO1044" i="2" s="1" a="1"/>
  <c r="AO1044" i="2" s="1"/>
  <c r="AR1044" i="2" a="1"/>
  <c r="AR1044" i="2" s="1"/>
  <c r="AV1065" i="2" a="1"/>
  <c r="AV1065" i="2" s="1"/>
  <c r="AR1065" i="2" a="1"/>
  <c r="AR1065" i="2" s="1"/>
  <c r="AN1065" i="2"/>
  <c r="AO1065" i="2" s="1" a="1"/>
  <c r="AO1065" i="2" s="1"/>
  <c r="AN1099" i="2"/>
  <c r="AO1099" i="2" s="1" a="1"/>
  <c r="AO1099" i="2" s="1"/>
  <c r="AR1099" i="2" a="1"/>
  <c r="AR1099" i="2" s="1"/>
  <c r="AV1099" i="2" a="1"/>
  <c r="AV1099" i="2" s="1"/>
  <c r="AE1114" i="2" a="1"/>
  <c r="AE1114" i="2" s="1"/>
  <c r="AG1114" i="2" s="1"/>
  <c r="AW1114" i="2" a="1"/>
  <c r="AW1114" i="2" s="1"/>
  <c r="AS1039" i="2" a="1"/>
  <c r="AS1039" i="2" s="1"/>
  <c r="AE1039" i="2" a="1"/>
  <c r="AE1039" i="2" s="1"/>
  <c r="AG1039" i="2" s="1"/>
  <c r="AW1039" i="2" a="1"/>
  <c r="AW1039" i="2" s="1"/>
  <c r="AP1039" i="2" a="1"/>
  <c r="AP1039" i="2" s="1"/>
  <c r="AC1039" i="2"/>
  <c r="AD1039" i="2" a="1"/>
  <c r="AD1039" i="2" s="1"/>
  <c r="AT1039" i="2" a="1"/>
  <c r="AT1039" i="2" s="1"/>
  <c r="AH1039" i="2" a="1"/>
  <c r="AH1039" i="2" s="1"/>
  <c r="AX1039" i="2" a="1"/>
  <c r="AX1039" i="2" s="1"/>
  <c r="AI1039" i="2" a="1"/>
  <c r="AI1039" i="2" s="1"/>
  <c r="H1039" i="2" s="1"/>
  <c r="AV1078" i="2" a="1"/>
  <c r="AV1078" i="2" s="1"/>
  <c r="AN1078" i="2"/>
  <c r="AO1078" i="2" s="1" a="1"/>
  <c r="AO1078" i="2" s="1"/>
  <c r="AR1078" i="2" a="1"/>
  <c r="AR1078" i="2" s="1"/>
  <c r="AR1061" i="2" a="1"/>
  <c r="AR1061" i="2" s="1"/>
  <c r="AV1061" i="2" a="1"/>
  <c r="AV1061" i="2" s="1"/>
  <c r="AN1061" i="2"/>
  <c r="AO1061" i="2" s="1" a="1"/>
  <c r="AO1061" i="2" s="1"/>
  <c r="AN1157" i="2"/>
  <c r="AO1157" i="2" s="1" a="1"/>
  <c r="AO1157" i="2" s="1"/>
  <c r="AR1157" i="2" a="1"/>
  <c r="AR1157" i="2" s="1"/>
  <c r="AV1157" i="2" a="1"/>
  <c r="AV1157" i="2" s="1"/>
  <c r="AV1168" i="2" a="1"/>
  <c r="AV1168" i="2" s="1"/>
  <c r="AE1243" i="2" a="1"/>
  <c r="AE1243" i="2" s="1"/>
  <c r="AG1243" i="2" s="1"/>
  <c r="AW1243" i="2" a="1"/>
  <c r="AW1243" i="2" s="1"/>
  <c r="AP1243" i="2" a="1"/>
  <c r="AP1243" i="2" s="1"/>
  <c r="AX1243" i="2" a="1"/>
  <c r="AX1243" i="2" s="1"/>
  <c r="AH1243" i="2" a="1"/>
  <c r="AH1243" i="2" s="1"/>
  <c r="AI1243" i="2" a="1"/>
  <c r="AI1243" i="2" s="1"/>
  <c r="H1243" i="2" s="1"/>
  <c r="AS1243" i="2" a="1"/>
  <c r="AS1243" i="2" s="1"/>
  <c r="AT1243" i="2" a="1"/>
  <c r="AT1243" i="2" s="1"/>
  <c r="AC1243" i="2"/>
  <c r="AD1243" i="2" a="1"/>
  <c r="AD1243" i="2" s="1"/>
  <c r="AE1159" i="2" a="1"/>
  <c r="AE1159" i="2" s="1"/>
  <c r="AG1159" i="2" s="1"/>
  <c r="AC1159" i="2"/>
  <c r="AD1159" i="2" a="1"/>
  <c r="AD1159" i="2" s="1"/>
  <c r="AW1159" i="2" a="1"/>
  <c r="AW1159" i="2" s="1"/>
  <c r="AX1159" i="2" a="1"/>
  <c r="AX1159" i="2" s="1"/>
  <c r="AP1159" i="2" a="1"/>
  <c r="AP1159" i="2" s="1"/>
  <c r="AH1159" i="2" a="1"/>
  <c r="AH1159" i="2" s="1"/>
  <c r="AS1159" i="2" a="1"/>
  <c r="AS1159" i="2" s="1"/>
  <c r="AT1159" i="2" a="1"/>
  <c r="AT1159" i="2" s="1"/>
  <c r="AI1159" i="2" a="1"/>
  <c r="AI1159" i="2" s="1"/>
  <c r="H1159" i="2" s="1"/>
  <c r="AE1252" i="2" a="1"/>
  <c r="AE1252" i="2" s="1"/>
  <c r="AG1252" i="2" s="1"/>
  <c r="AW1252" i="2" a="1"/>
  <c r="AW1252" i="2" s="1"/>
  <c r="AH1252" i="2" a="1"/>
  <c r="AH1252" i="2" s="1"/>
  <c r="AI1252" i="2" a="1"/>
  <c r="AI1252" i="2" s="1"/>
  <c r="H1252" i="2" s="1"/>
  <c r="AS1252" i="2" a="1"/>
  <c r="AS1252" i="2" s="1"/>
  <c r="AX1252" i="2" a="1"/>
  <c r="AX1252" i="2" s="1"/>
  <c r="AP1252" i="2" a="1"/>
  <c r="AP1252" i="2" s="1"/>
  <c r="K1252" i="2" s="1"/>
  <c r="AC1252" i="2"/>
  <c r="AD1252" i="2" a="1"/>
  <c r="AD1252" i="2" s="1"/>
  <c r="AT1252" i="2" a="1"/>
  <c r="AT1252" i="2" s="1"/>
  <c r="I1252" i="2" s="1"/>
  <c r="AS1063" i="2" a="1"/>
  <c r="AS1063" i="2" s="1"/>
  <c r="AW1063" i="2" a="1"/>
  <c r="AW1063" i="2" s="1"/>
  <c r="AC1063" i="2"/>
  <c r="AD1063" i="2" a="1"/>
  <c r="AD1063" i="2" s="1"/>
  <c r="AX1063" i="2" a="1"/>
  <c r="AX1063" i="2" s="1"/>
  <c r="AE1063" i="2" a="1"/>
  <c r="AE1063" i="2" s="1"/>
  <c r="AG1063" i="2" s="1"/>
  <c r="AP1063" i="2" a="1"/>
  <c r="AP1063" i="2" s="1"/>
  <c r="AH1063" i="2" a="1"/>
  <c r="AH1063" i="2" s="1"/>
  <c r="AI1063" i="2" a="1"/>
  <c r="AI1063" i="2" s="1"/>
  <c r="H1063" i="2" s="1"/>
  <c r="AT1063" i="2" a="1"/>
  <c r="AT1063" i="2" s="1"/>
  <c r="AR1181" i="2" a="1"/>
  <c r="AR1181" i="2" s="1"/>
  <c r="AV1181" i="2" a="1"/>
  <c r="AV1181" i="2" s="1"/>
  <c r="AV1182" i="2" a="1"/>
  <c r="AV1182" i="2" s="1"/>
  <c r="AN1182" i="2"/>
  <c r="AO1182" i="2" s="1" a="1"/>
  <c r="AO1182" i="2" s="1"/>
  <c r="AR1182" i="2" a="1"/>
  <c r="AR1182" i="2" s="1"/>
  <c r="V1283" i="2"/>
  <c r="W1283" i="2"/>
  <c r="X1283" i="2"/>
  <c r="Z1283" i="2"/>
  <c r="AA1283" i="2" s="1" a="1"/>
  <c r="AA1283" i="2" s="1"/>
  <c r="AH1134" i="2" a="1"/>
  <c r="AH1134" i="2" s="1"/>
  <c r="AI1134" i="2" a="1"/>
  <c r="AI1134" i="2" s="1"/>
  <c r="H1134" i="2" s="1"/>
  <c r="AC1134" i="2"/>
  <c r="AW1134" i="2" a="1"/>
  <c r="AW1134" i="2" s="1"/>
  <c r="AD1134" i="2" a="1"/>
  <c r="AD1134" i="2" s="1"/>
  <c r="AX1134" i="2" a="1"/>
  <c r="AX1134" i="2" s="1"/>
  <c r="AE1134" i="2" a="1"/>
  <c r="AE1134" i="2" s="1"/>
  <c r="AG1134" i="2" s="1"/>
  <c r="AP1134" i="2" a="1"/>
  <c r="AP1134" i="2" s="1"/>
  <c r="AS1134" i="2" a="1"/>
  <c r="AS1134" i="2" s="1"/>
  <c r="AT1134" i="2" a="1"/>
  <c r="AT1134" i="2" s="1"/>
  <c r="W1176" i="2"/>
  <c r="G1176" i="2" s="1" a="1"/>
  <c r="G1176" i="2" s="1"/>
  <c r="V1176" i="2"/>
  <c r="X1176" i="2"/>
  <c r="Z1176" i="2"/>
  <c r="AA1176" i="2" s="1" a="1"/>
  <c r="AA1176" i="2" s="1"/>
  <c r="W1218" i="2"/>
  <c r="G1218" i="2" s="1" a="1"/>
  <c r="G1218" i="2" s="1"/>
  <c r="X1218" i="2"/>
  <c r="V1218" i="2"/>
  <c r="Z1218" i="2"/>
  <c r="AA1218" i="2" s="1" a="1"/>
  <c r="AA1218" i="2" s="1"/>
  <c r="V1289" i="2"/>
  <c r="W1289" i="2"/>
  <c r="Z1289" i="2"/>
  <c r="AA1289" i="2" s="1" a="1"/>
  <c r="AA1289" i="2" s="1"/>
  <c r="X1289" i="2"/>
  <c r="AE1258" i="2" a="1"/>
  <c r="AE1258" i="2" s="1"/>
  <c r="AG1258" i="2" s="1"/>
  <c r="AH1258" i="2" a="1"/>
  <c r="AH1258" i="2" s="1"/>
  <c r="AI1258" i="2" a="1"/>
  <c r="AI1258" i="2" s="1"/>
  <c r="H1258" i="2" s="1"/>
  <c r="AS1258" i="2" a="1"/>
  <c r="AS1258" i="2" s="1"/>
  <c r="AD1258" i="2" a="1"/>
  <c r="AD1258" i="2" s="1"/>
  <c r="AP1258" i="2" a="1"/>
  <c r="AP1258" i="2" s="1"/>
  <c r="AT1258" i="2" a="1"/>
  <c r="AT1258" i="2" s="1"/>
  <c r="AW1258" i="2" a="1"/>
  <c r="AW1258" i="2" s="1"/>
  <c r="AC1258" i="2"/>
  <c r="AX1258" i="2" a="1"/>
  <c r="AX1258" i="2" s="1"/>
  <c r="J1258" i="2" s="1"/>
  <c r="X1126" i="2"/>
  <c r="Z1126" i="2"/>
  <c r="AA1126" i="2" s="1" a="1"/>
  <c r="AA1126" i="2" s="1"/>
  <c r="W1126" i="2"/>
  <c r="V1126" i="2"/>
  <c r="AN1237" i="2"/>
  <c r="AO1237" i="2" s="1" a="1"/>
  <c r="AO1237" i="2" s="1"/>
  <c r="AR1237" i="2" a="1"/>
  <c r="AR1237" i="2" s="1"/>
  <c r="AV1237" i="2" a="1"/>
  <c r="AV1237" i="2" s="1"/>
  <c r="AN819" i="2"/>
  <c r="AO819" i="2" s="1" a="1"/>
  <c r="AO819" i="2" s="1"/>
  <c r="AR819" i="2" a="1"/>
  <c r="AR819" i="2" s="1"/>
  <c r="AV819" i="2" a="1"/>
  <c r="AV819" i="2" s="1"/>
  <c r="AV1011" i="2" a="1"/>
  <c r="AV1011" i="2" s="1"/>
  <c r="AN1011" i="2"/>
  <c r="AO1011" i="2" s="1" a="1"/>
  <c r="AO1011" i="2" s="1"/>
  <c r="AR1011" i="2" a="1"/>
  <c r="AR1011" i="2" s="1"/>
  <c r="W1200" i="2"/>
  <c r="V1200" i="2"/>
  <c r="X1200" i="2"/>
  <c r="Z1200" i="2"/>
  <c r="AA1200" i="2" s="1" a="1"/>
  <c r="AA1200" i="2" s="1"/>
  <c r="AV1148" i="2" a="1"/>
  <c r="AV1148" i="2" s="1"/>
  <c r="AN1148" i="2"/>
  <c r="AO1148" i="2" s="1" a="1"/>
  <c r="AO1148" i="2" s="1"/>
  <c r="AR1148" i="2" a="1"/>
  <c r="AR1148" i="2" s="1"/>
  <c r="AH1242" i="2" a="1"/>
  <c r="AH1242" i="2" s="1"/>
  <c r="AS1242" i="2" a="1"/>
  <c r="AS1242" i="2" s="1"/>
  <c r="AC1242" i="2"/>
  <c r="AT1242" i="2" a="1"/>
  <c r="AT1242" i="2" s="1"/>
  <c r="AD1242" i="2" a="1"/>
  <c r="AD1242" i="2" s="1"/>
  <c r="AI1242" i="2" a="1"/>
  <c r="AI1242" i="2" s="1"/>
  <c r="H1242" i="2" s="1"/>
  <c r="AP1242" i="2" a="1"/>
  <c r="AP1242" i="2" s="1"/>
  <c r="AW1242" i="2" a="1"/>
  <c r="AW1242" i="2" s="1"/>
  <c r="AX1242" i="2" a="1"/>
  <c r="AX1242" i="2" s="1"/>
  <c r="AE1242" i="2" a="1"/>
  <c r="AE1242" i="2" s="1"/>
  <c r="AG1242" i="2" s="1"/>
  <c r="AR1136" i="2" a="1"/>
  <c r="AR1136" i="2" s="1"/>
  <c r="AV1136" i="2" a="1"/>
  <c r="AV1136" i="2" s="1"/>
  <c r="AN1136" i="2"/>
  <c r="AO1136" i="2" s="1" a="1"/>
  <c r="AO1136" i="2" s="1"/>
  <c r="AH1161" i="2" a="1"/>
  <c r="AH1161" i="2" s="1"/>
  <c r="AT1161" i="2" a="1"/>
  <c r="AT1161" i="2" s="1"/>
  <c r="I1161" i="2" s="1"/>
  <c r="AC1161" i="2"/>
  <c r="AD1161" i="2" a="1"/>
  <c r="AD1161" i="2" s="1"/>
  <c r="AW1161" i="2" a="1"/>
  <c r="AW1161" i="2" s="1"/>
  <c r="AE1161" i="2" a="1"/>
  <c r="AE1161" i="2" s="1"/>
  <c r="AG1161" i="2" s="1"/>
  <c r="AX1161" i="2" a="1"/>
  <c r="AX1161" i="2" s="1"/>
  <c r="J1161" i="2" s="1"/>
  <c r="AI1161" i="2" a="1"/>
  <c r="AI1161" i="2" s="1"/>
  <c r="H1161" i="2" s="1"/>
  <c r="AP1161" i="2" a="1"/>
  <c r="AP1161" i="2" s="1"/>
  <c r="AS1161" i="2" a="1"/>
  <c r="AS1161" i="2" s="1"/>
  <c r="V1358" i="2"/>
  <c r="W1358" i="2"/>
  <c r="G1358" i="2" s="1" a="1"/>
  <c r="G1358" i="2" s="1"/>
  <c r="X1358" i="2"/>
  <c r="Z1358" i="2"/>
  <c r="AA1358" i="2" s="1" a="1"/>
  <c r="AA1358" i="2" s="1"/>
  <c r="AH1227" i="2" a="1"/>
  <c r="AH1227" i="2" s="1"/>
  <c r="AS1227" i="2" a="1"/>
  <c r="AS1227" i="2" s="1"/>
  <c r="AC1227" i="2"/>
  <c r="AT1227" i="2" a="1"/>
  <c r="AT1227" i="2" s="1"/>
  <c r="AD1227" i="2" a="1"/>
  <c r="AD1227" i="2" s="1"/>
  <c r="AP1227" i="2" a="1"/>
  <c r="AP1227" i="2" s="1"/>
  <c r="AE1227" i="2" a="1"/>
  <c r="AE1227" i="2" s="1"/>
  <c r="AG1227" i="2" s="1"/>
  <c r="AW1227" i="2" a="1"/>
  <c r="AW1227" i="2" s="1"/>
  <c r="AX1227" i="2" a="1"/>
  <c r="AX1227" i="2" s="1"/>
  <c r="AI1227" i="2" a="1"/>
  <c r="AI1227" i="2" s="1"/>
  <c r="H1227" i="2" s="1"/>
  <c r="AS1377" i="2" a="1"/>
  <c r="AS1377" i="2" s="1"/>
  <c r="AD1377" i="2" a="1"/>
  <c r="AD1377" i="2" s="1"/>
  <c r="AE1377" i="2" a="1"/>
  <c r="AE1377" i="2" s="1"/>
  <c r="AG1377" i="2" s="1"/>
  <c r="AW1377" i="2" a="1"/>
  <c r="AW1377" i="2" s="1"/>
  <c r="AP1377" i="2" a="1"/>
  <c r="AP1377" i="2" s="1"/>
  <c r="AT1377" i="2" a="1"/>
  <c r="AT1377" i="2" s="1"/>
  <c r="I1377" i="2" s="1"/>
  <c r="AC1377" i="2"/>
  <c r="AX1377" i="2" a="1"/>
  <c r="AX1377" i="2" s="1"/>
  <c r="J1377" i="2" s="1"/>
  <c r="AH1377" i="2" a="1"/>
  <c r="AH1377" i="2" s="1"/>
  <c r="AI1377" i="2" a="1"/>
  <c r="AI1377" i="2" s="1"/>
  <c r="H1377" i="2" s="1"/>
  <c r="AV1143" i="2" a="1"/>
  <c r="AV1143" i="2" s="1"/>
  <c r="AN1143" i="2"/>
  <c r="AO1143" i="2" s="1" a="1"/>
  <c r="AO1143" i="2" s="1"/>
  <c r="AR1143" i="2" a="1"/>
  <c r="AR1143" i="2" s="1"/>
  <c r="AV1310" i="2" a="1"/>
  <c r="AV1310" i="2" s="1"/>
  <c r="AN1310" i="2"/>
  <c r="AO1310" i="2" s="1" a="1"/>
  <c r="AO1310" i="2" s="1"/>
  <c r="AR1310" i="2" a="1"/>
  <c r="AR1310" i="2" s="1"/>
  <c r="AH1239" i="2" a="1"/>
  <c r="AH1239" i="2" s="1"/>
  <c r="AS1239" i="2" a="1"/>
  <c r="AS1239" i="2" s="1"/>
  <c r="AC1239" i="2"/>
  <c r="AT1239" i="2" a="1"/>
  <c r="AT1239" i="2" s="1"/>
  <c r="AD1239" i="2" a="1"/>
  <c r="AD1239" i="2" s="1"/>
  <c r="AE1239" i="2" a="1"/>
  <c r="AE1239" i="2" s="1"/>
  <c r="AG1239" i="2" s="1"/>
  <c r="AW1239" i="2" a="1"/>
  <c r="AW1239" i="2" s="1"/>
  <c r="AX1239" i="2" a="1"/>
  <c r="AX1239" i="2" s="1"/>
  <c r="AI1239" i="2" a="1"/>
  <c r="AI1239" i="2" s="1"/>
  <c r="H1239" i="2" s="1"/>
  <c r="AP1239" i="2" a="1"/>
  <c r="AP1239" i="2" s="1"/>
  <c r="AI1199" i="2" a="1"/>
  <c r="AI1199" i="2" s="1"/>
  <c r="H1199" i="2" s="1"/>
  <c r="AS1199" i="2" a="1"/>
  <c r="AS1199" i="2" s="1"/>
  <c r="AT1199" i="2" a="1"/>
  <c r="AT1199" i="2" s="1"/>
  <c r="AC1199" i="2"/>
  <c r="AD1199" i="2" a="1"/>
  <c r="AD1199" i="2" s="1"/>
  <c r="AE1199" i="2" a="1"/>
  <c r="AE1199" i="2" s="1"/>
  <c r="AG1199" i="2" s="1"/>
  <c r="AW1199" i="2" a="1"/>
  <c r="AW1199" i="2" s="1"/>
  <c r="AP1199" i="2" a="1"/>
  <c r="AP1199" i="2" s="1"/>
  <c r="AH1199" i="2" a="1"/>
  <c r="AH1199" i="2" s="1"/>
  <c r="AX1199" i="2" a="1"/>
  <c r="AX1199" i="2" s="1"/>
  <c r="AS1398" i="2" a="1"/>
  <c r="AS1398" i="2" s="1"/>
  <c r="AE1398" i="2" a="1"/>
  <c r="AE1398" i="2" s="1"/>
  <c r="AG1398" i="2" s="1"/>
  <c r="AW1398" i="2" a="1"/>
  <c r="AW1398" i="2" s="1"/>
  <c r="AI1398" i="2" a="1"/>
  <c r="AI1398" i="2" s="1"/>
  <c r="H1398" i="2" s="1"/>
  <c r="AP1398" i="2" a="1"/>
  <c r="AP1398" i="2" s="1"/>
  <c r="AC1398" i="2"/>
  <c r="AD1398" i="2" a="1"/>
  <c r="AD1398" i="2" s="1"/>
  <c r="AT1398" i="2" a="1"/>
  <c r="AT1398" i="2" s="1"/>
  <c r="AH1398" i="2" a="1"/>
  <c r="AH1398" i="2" s="1"/>
  <c r="AX1398" i="2" a="1"/>
  <c r="AX1398" i="2" s="1"/>
  <c r="AN1375" i="2"/>
  <c r="AO1375" i="2" s="1" a="1"/>
  <c r="AO1375" i="2" s="1"/>
  <c r="AR1375" i="2" a="1"/>
  <c r="AR1375" i="2" s="1"/>
  <c r="AV1375" i="2" a="1"/>
  <c r="AV1375" i="2" s="1"/>
  <c r="AN1363" i="2"/>
  <c r="AO1363" i="2" s="1" a="1"/>
  <c r="AO1363" i="2" s="1"/>
  <c r="AR1363" i="2" a="1"/>
  <c r="AR1363" i="2" s="1"/>
  <c r="AV1363" i="2" a="1"/>
  <c r="AV1363" i="2" s="1"/>
  <c r="AP1396" i="2" a="1"/>
  <c r="AP1396" i="2" s="1"/>
  <c r="AX1396" i="2" a="1"/>
  <c r="AX1396" i="2" s="1"/>
  <c r="AH1396" i="2" a="1"/>
  <c r="AH1396" i="2" s="1"/>
  <c r="AS1396" i="2" a="1"/>
  <c r="AS1396" i="2" s="1"/>
  <c r="AC1396" i="2"/>
  <c r="AT1396" i="2" a="1"/>
  <c r="AT1396" i="2" s="1"/>
  <c r="AD1396" i="2" a="1"/>
  <c r="AD1396" i="2" s="1"/>
  <c r="AE1396" i="2" a="1"/>
  <c r="AE1396" i="2" s="1"/>
  <c r="AG1396" i="2" s="1"/>
  <c r="AW1396" i="2" a="1"/>
  <c r="AW1396" i="2" s="1"/>
  <c r="AI1396" i="2" a="1"/>
  <c r="AI1396" i="2" s="1"/>
  <c r="H1396" i="2" s="1"/>
  <c r="AP1384" i="2" a="1"/>
  <c r="AP1384" i="2" s="1"/>
  <c r="AX1384" i="2" a="1"/>
  <c r="AX1384" i="2" s="1"/>
  <c r="AH1384" i="2" a="1"/>
  <c r="AH1384" i="2" s="1"/>
  <c r="AI1384" i="2" a="1"/>
  <c r="AI1384" i="2" s="1"/>
  <c r="H1384" i="2" s="1"/>
  <c r="AS1384" i="2" a="1"/>
  <c r="AS1384" i="2" s="1"/>
  <c r="AC1384" i="2"/>
  <c r="AT1384" i="2" a="1"/>
  <c r="AT1384" i="2" s="1"/>
  <c r="AD1384" i="2" a="1"/>
  <c r="AD1384" i="2" s="1"/>
  <c r="AE1384" i="2" a="1"/>
  <c r="AE1384" i="2" s="1"/>
  <c r="AG1384" i="2" s="1"/>
  <c r="AW1384" i="2" a="1"/>
  <c r="AW1384" i="2" s="1"/>
  <c r="AR1417" i="2" a="1"/>
  <c r="AR1417" i="2" s="1"/>
  <c r="AV1417" i="2" a="1"/>
  <c r="AV1417" i="2" s="1"/>
  <c r="AN1417" i="2"/>
  <c r="AO1417" i="2" s="1" a="1"/>
  <c r="AO1417" i="2" s="1"/>
  <c r="AN1411" i="2"/>
  <c r="AO1411" i="2" s="1" a="1"/>
  <c r="AO1411" i="2" s="1"/>
  <c r="AR1411" i="2" a="1"/>
  <c r="AR1411" i="2" s="1"/>
  <c r="AV1411" i="2" a="1"/>
  <c r="AV1411" i="2" s="1"/>
  <c r="AV1391" i="2" a="1"/>
  <c r="AV1391" i="2" s="1"/>
  <c r="AN1391" i="2"/>
  <c r="AO1391" i="2" s="1" a="1"/>
  <c r="AO1391" i="2" s="1"/>
  <c r="AR1391" i="2" a="1"/>
  <c r="AR1391" i="2" s="1"/>
  <c r="Z1443" i="2"/>
  <c r="AA1443" i="2" s="1" a="1"/>
  <c r="AA1443" i="2" s="1"/>
  <c r="V1443" i="2"/>
  <c r="W1443" i="2"/>
  <c r="G1443" i="2" s="1" a="1"/>
  <c r="G1443" i="2" s="1"/>
  <c r="X1443" i="2"/>
  <c r="X1401" i="2"/>
  <c r="Z1401" i="2"/>
  <c r="AA1401" i="2" s="1" a="1"/>
  <c r="AA1401" i="2" s="1"/>
  <c r="V1401" i="2"/>
  <c r="W1401" i="2"/>
  <c r="AV1431" i="2" a="1"/>
  <c r="AV1431" i="2" s="1"/>
  <c r="AN1431" i="2"/>
  <c r="AO1431" i="2" s="1" a="1"/>
  <c r="AO1431" i="2" s="1"/>
  <c r="AR1431" i="2" a="1"/>
  <c r="AR1431" i="2" s="1"/>
  <c r="AN1444" i="2"/>
  <c r="AO1444" i="2" s="1" a="1"/>
  <c r="AO1444" i="2" s="1"/>
  <c r="AR1444" i="2" a="1"/>
  <c r="AR1444" i="2" s="1"/>
  <c r="AV1444" i="2" a="1"/>
  <c r="AV1444" i="2" s="1"/>
  <c r="AV1420" i="2" a="1"/>
  <c r="AV1420" i="2" s="1"/>
  <c r="AN1420" i="2"/>
  <c r="AO1420" i="2" s="1" a="1"/>
  <c r="AO1420" i="2" s="1"/>
  <c r="AR1420" i="2" a="1"/>
  <c r="AR1420" i="2" s="1"/>
  <c r="AP1480" i="2" a="1"/>
  <c r="AP1480" i="2" s="1"/>
  <c r="AX1480" i="2" a="1"/>
  <c r="AX1480" i="2" s="1"/>
  <c r="AH1480" i="2" a="1"/>
  <c r="AH1480" i="2" s="1"/>
  <c r="AI1480" i="2" a="1"/>
  <c r="AI1480" i="2" s="1"/>
  <c r="H1480" i="2" s="1"/>
  <c r="AS1480" i="2" a="1"/>
  <c r="AS1480" i="2" s="1"/>
  <c r="AC1480" i="2"/>
  <c r="AT1480" i="2" a="1"/>
  <c r="AT1480" i="2" s="1"/>
  <c r="AD1480" i="2" a="1"/>
  <c r="AD1480" i="2" s="1"/>
  <c r="AE1480" i="2" a="1"/>
  <c r="AE1480" i="2" s="1"/>
  <c r="AG1480" i="2" s="1"/>
  <c r="AW1480" i="2" a="1"/>
  <c r="AW1480" i="2" s="1"/>
  <c r="AP1483" i="2" a="1"/>
  <c r="AP1483" i="2" s="1"/>
  <c r="AX1483" i="2" a="1"/>
  <c r="AX1483" i="2" s="1"/>
  <c r="AH1483" i="2" a="1"/>
  <c r="AH1483" i="2" s="1"/>
  <c r="AI1483" i="2" a="1"/>
  <c r="AI1483" i="2" s="1"/>
  <c r="H1483" i="2" s="1"/>
  <c r="AS1483" i="2" a="1"/>
  <c r="AS1483" i="2" s="1"/>
  <c r="AC1483" i="2"/>
  <c r="AD1483" i="2" a="1"/>
  <c r="AD1483" i="2" s="1"/>
  <c r="AT1483" i="2" a="1"/>
  <c r="AT1483" i="2" s="1"/>
  <c r="AW1483" i="2" a="1"/>
  <c r="AW1483" i="2" s="1"/>
  <c r="AE1483" i="2" a="1"/>
  <c r="AE1483" i="2" s="1"/>
  <c r="AG1483" i="2" s="1"/>
  <c r="AD1466" i="2" a="1"/>
  <c r="AD1466" i="2" s="1"/>
  <c r="AX1466" i="2" a="1"/>
  <c r="AX1466" i="2" s="1"/>
  <c r="AP1466" i="2" a="1"/>
  <c r="AP1466" i="2" s="1"/>
  <c r="AH1466" i="2" a="1"/>
  <c r="AH1466" i="2" s="1"/>
  <c r="AI1466" i="2" a="1"/>
  <c r="AI1466" i="2" s="1"/>
  <c r="H1466" i="2" s="1"/>
  <c r="AS1466" i="2" a="1"/>
  <c r="AS1466" i="2" s="1"/>
  <c r="AT1466" i="2" a="1"/>
  <c r="AT1466" i="2" s="1"/>
  <c r="AC1466" i="2"/>
  <c r="AW1466" i="2" a="1"/>
  <c r="AW1466" i="2" s="1"/>
  <c r="AE1466" i="2" a="1"/>
  <c r="AE1466" i="2" s="1"/>
  <c r="AG1466" i="2" s="1"/>
  <c r="AR1489" i="2" a="1"/>
  <c r="AR1489" i="2" s="1"/>
  <c r="AV1489" i="2" a="1"/>
  <c r="AV1489" i="2" s="1"/>
  <c r="AN1489" i="2"/>
  <c r="AO1489" i="2" s="1" a="1"/>
  <c r="AO1489" i="2" s="1"/>
  <c r="AH1517" i="2" a="1"/>
  <c r="AH1517" i="2" s="1"/>
  <c r="AI1517" i="2" a="1"/>
  <c r="AI1517" i="2" s="1"/>
  <c r="H1517" i="2" s="1"/>
  <c r="AS1517" i="2" a="1"/>
  <c r="AS1517" i="2" s="1"/>
  <c r="AT1517" i="2" a="1"/>
  <c r="AT1517" i="2" s="1"/>
  <c r="AW1517" i="2" a="1"/>
  <c r="AW1517" i="2" s="1"/>
  <c r="AX1517" i="2" a="1"/>
  <c r="AX1517" i="2" s="1"/>
  <c r="AE1517" i="2" a="1"/>
  <c r="AE1517" i="2" s="1"/>
  <c r="AG1517" i="2" s="1"/>
  <c r="AD1517" i="2" a="1"/>
  <c r="AD1517" i="2" s="1"/>
  <c r="AP1517" i="2" a="1"/>
  <c r="AP1517" i="2" s="1"/>
  <c r="AC1517" i="2"/>
  <c r="AE1583" i="2" a="1"/>
  <c r="AE1583" i="2" s="1"/>
  <c r="AG1583" i="2" s="1"/>
  <c r="AW1583" i="2" a="1"/>
  <c r="AW1583" i="2" s="1"/>
  <c r="AP1583" i="2" a="1"/>
  <c r="AP1583" i="2" s="1"/>
  <c r="AX1583" i="2" a="1"/>
  <c r="AX1583" i="2" s="1"/>
  <c r="AT1583" i="2" a="1"/>
  <c r="AT1583" i="2" s="1"/>
  <c r="AH1583" i="2" a="1"/>
  <c r="AH1583" i="2" s="1"/>
  <c r="AC1583" i="2"/>
  <c r="AI1583" i="2" a="1"/>
  <c r="AI1583" i="2" s="1"/>
  <c r="H1583" i="2" s="1"/>
  <c r="AS1583" i="2" a="1"/>
  <c r="AS1583" i="2" s="1"/>
  <c r="AD1583" i="2" a="1"/>
  <c r="AD1583" i="2" s="1"/>
  <c r="AC12" i="2"/>
  <c r="AS12" i="2" s="1" a="1"/>
  <c r="AS12" i="2" s="1"/>
  <c r="X60" i="2"/>
  <c r="Z60" i="2"/>
  <c r="AA60" i="2" s="1" a="1"/>
  <c r="AA60" i="2" s="1"/>
  <c r="W60" i="2"/>
  <c r="V60" i="2"/>
  <c r="Z21" i="2"/>
  <c r="AA21" i="2" s="1" a="1"/>
  <c r="AA21" i="2" s="1"/>
  <c r="V21" i="2"/>
  <c r="W21" i="2"/>
  <c r="X21" i="2"/>
  <c r="AR35" i="2" a="1"/>
  <c r="AR35" i="2" s="1"/>
  <c r="AV35" i="2" a="1"/>
  <c r="AV35" i="2" s="1"/>
  <c r="AN35" i="2"/>
  <c r="AO35" i="2" s="1" a="1"/>
  <c r="AO35" i="2" s="1"/>
  <c r="V57" i="2"/>
  <c r="W57" i="2"/>
  <c r="X57" i="2"/>
  <c r="Z57" i="2"/>
  <c r="AA57" i="2" s="1" a="1"/>
  <c r="AA57" i="2" s="1"/>
  <c r="V22" i="2"/>
  <c r="W22" i="2"/>
  <c r="Z22" i="2"/>
  <c r="AA22" i="2" s="1" a="1"/>
  <c r="AA22" i="2" s="1"/>
  <c r="X22" i="2"/>
  <c r="AH67" i="2" a="1"/>
  <c r="AH67" i="2" s="1"/>
  <c r="AC72" i="2"/>
  <c r="AW72" i="2" s="1" a="1"/>
  <c r="AW72" i="2" s="1"/>
  <c r="AV102" i="2" a="1"/>
  <c r="AV102" i="2" s="1"/>
  <c r="AN102" i="2"/>
  <c r="AO102" i="2" s="1" a="1"/>
  <c r="AO102" i="2" s="1"/>
  <c r="AR102" i="2" a="1"/>
  <c r="AR102" i="2" s="1"/>
  <c r="AC104" i="2"/>
  <c r="W86" i="2"/>
  <c r="Z86" i="2"/>
  <c r="AA86" i="2" s="1" a="1"/>
  <c r="AA86" i="2" s="1"/>
  <c r="V86" i="2"/>
  <c r="X86" i="2"/>
  <c r="AC96" i="2"/>
  <c r="AE96" i="2" s="1" a="1"/>
  <c r="AE96" i="2" s="1"/>
  <c r="W154" i="2"/>
  <c r="X154" i="2"/>
  <c r="V154" i="2"/>
  <c r="Z154" i="2"/>
  <c r="AA154" i="2" s="1" a="1"/>
  <c r="AA154" i="2" s="1"/>
  <c r="V160" i="2"/>
  <c r="X160" i="2"/>
  <c r="Z160" i="2"/>
  <c r="AA160" i="2" s="1" a="1"/>
  <c r="AA160" i="2" s="1"/>
  <c r="W160" i="2"/>
  <c r="AC155" i="2"/>
  <c r="AD155" i="2" s="1" a="1"/>
  <c r="AD155" i="2" s="1"/>
  <c r="Z122" i="2"/>
  <c r="AA122" i="2" s="1" a="1"/>
  <c r="AA122" i="2" s="1"/>
  <c r="W122" i="2"/>
  <c r="X122" i="2"/>
  <c r="V122" i="2"/>
  <c r="W158" i="2"/>
  <c r="V158" i="2"/>
  <c r="X158" i="2"/>
  <c r="Z158" i="2"/>
  <c r="AA158" i="2" s="1" a="1"/>
  <c r="AA158" i="2" s="1"/>
  <c r="AV161" i="2" a="1"/>
  <c r="AV161" i="2" s="1"/>
  <c r="AR161" i="2" a="1"/>
  <c r="AR161" i="2" s="1"/>
  <c r="AN161" i="2"/>
  <c r="AO161" i="2" s="1" a="1"/>
  <c r="AO161" i="2" s="1"/>
  <c r="W191" i="2"/>
  <c r="V191" i="2"/>
  <c r="X191" i="2"/>
  <c r="Z191" i="2"/>
  <c r="AA191" i="2" s="1" a="1"/>
  <c r="AA191" i="2" s="1"/>
  <c r="AC207" i="2"/>
  <c r="AD207" i="2" s="1" a="1"/>
  <c r="AD207" i="2" s="1"/>
  <c r="W254" i="2"/>
  <c r="X254" i="2"/>
  <c r="Z254" i="2"/>
  <c r="AA254" i="2" s="1" a="1"/>
  <c r="AA254" i="2" s="1"/>
  <c r="V254" i="2"/>
  <c r="AE223" i="2" a="1"/>
  <c r="AE223" i="2" s="1"/>
  <c r="AF223" i="2" s="1"/>
  <c r="AV244" i="2" a="1"/>
  <c r="AV244" i="2" s="1"/>
  <c r="AN244" i="2"/>
  <c r="AO244" i="2" s="1" a="1"/>
  <c r="AO244" i="2" s="1"/>
  <c r="AR244" i="2" a="1"/>
  <c r="AR244" i="2" s="1"/>
  <c r="AC217" i="2"/>
  <c r="AD217" i="2" s="1" a="1"/>
  <c r="AD217" i="2" s="1"/>
  <c r="Z256" i="2"/>
  <c r="AA256" i="2" s="1" a="1"/>
  <c r="AA256" i="2" s="1"/>
  <c r="V256" i="2"/>
  <c r="W256" i="2"/>
  <c r="X256" i="2"/>
  <c r="Z199" i="2"/>
  <c r="AA199" i="2" s="1" a="1"/>
  <c r="AA199" i="2" s="1"/>
  <c r="V199" i="2"/>
  <c r="W199" i="2"/>
  <c r="G199" i="2" s="1" a="1"/>
  <c r="G199" i="2" s="1"/>
  <c r="X199" i="2"/>
  <c r="W271" i="2"/>
  <c r="Z271" i="2"/>
  <c r="AA271" i="2" s="1" a="1"/>
  <c r="AA271" i="2" s="1"/>
  <c r="V271" i="2"/>
  <c r="X271" i="2"/>
  <c r="AC306" i="2"/>
  <c r="AD306" i="2" s="1" a="1"/>
  <c r="AD306" i="2" s="1"/>
  <c r="AC336" i="2"/>
  <c r="AS336" i="2" s="1" a="1"/>
  <c r="AS336" i="2" s="1"/>
  <c r="AR261" i="2" a="1"/>
  <c r="AR261" i="2" s="1"/>
  <c r="AV261" i="2" a="1"/>
  <c r="AV261" i="2" s="1"/>
  <c r="AN261" i="2"/>
  <c r="AO261" i="2" s="1" a="1"/>
  <c r="AO261" i="2" s="1"/>
  <c r="V395" i="2"/>
  <c r="W395" i="2"/>
  <c r="X395" i="2"/>
  <c r="Z395" i="2"/>
  <c r="AA395" i="2" s="1" a="1"/>
  <c r="AA395" i="2" s="1"/>
  <c r="AN282" i="2"/>
  <c r="AO282" i="2" s="1" a="1"/>
  <c r="AO282" i="2" s="1"/>
  <c r="AR282" i="2" a="1"/>
  <c r="AR282" i="2" s="1"/>
  <c r="AV282" i="2" a="1"/>
  <c r="AV282" i="2" s="1"/>
  <c r="AE286" i="2" a="1"/>
  <c r="AE286" i="2" s="1"/>
  <c r="AF286" i="2" s="1"/>
  <c r="AD337" i="2" a="1"/>
  <c r="AD337" i="2" s="1"/>
  <c r="AC314" i="2"/>
  <c r="AD314" i="2" s="1" a="1"/>
  <c r="AD314" i="2" s="1"/>
  <c r="AC375" i="2"/>
  <c r="Z452" i="2"/>
  <c r="AA452" i="2" s="1" a="1"/>
  <c r="AA452" i="2" s="1"/>
  <c r="V452" i="2"/>
  <c r="W452" i="2"/>
  <c r="X452" i="2"/>
  <c r="V412" i="2"/>
  <c r="X412" i="2"/>
  <c r="Z412" i="2"/>
  <c r="AA412" i="2" s="1" a="1"/>
  <c r="AA412" i="2" s="1"/>
  <c r="W412" i="2"/>
  <c r="AC382" i="2"/>
  <c r="AD382" i="2" s="1" a="1"/>
  <c r="AD382" i="2" s="1"/>
  <c r="AC435" i="2"/>
  <c r="AD435" i="2" s="1" a="1"/>
  <c r="AD435" i="2" s="1"/>
  <c r="AO411" i="2" a="1"/>
  <c r="AO411" i="2" s="1"/>
  <c r="AV444" i="2" a="1"/>
  <c r="AV444" i="2" s="1"/>
  <c r="AN444" i="2"/>
  <c r="AO444" i="2" s="1" a="1"/>
  <c r="AO444" i="2" s="1"/>
  <c r="AR444" i="2" a="1"/>
  <c r="AR444" i="2" s="1"/>
  <c r="AV327" i="2" a="1"/>
  <c r="AV327" i="2" s="1"/>
  <c r="AN327" i="2"/>
  <c r="AO327" i="2" s="1" a="1"/>
  <c r="AO327" i="2" s="1"/>
  <c r="AR327" i="2" a="1"/>
  <c r="AR327" i="2" s="1"/>
  <c r="AR364" i="2" a="1"/>
  <c r="AR364" i="2" s="1"/>
  <c r="AH476" i="2" a="1"/>
  <c r="AH476" i="2" s="1"/>
  <c r="G476" i="2" s="1" a="1"/>
  <c r="G476" i="2" s="1"/>
  <c r="V434" i="2"/>
  <c r="X434" i="2"/>
  <c r="Z434" i="2"/>
  <c r="AA434" i="2" s="1" a="1"/>
  <c r="AA434" i="2" s="1"/>
  <c r="W434" i="2"/>
  <c r="AO468" i="2" a="1"/>
  <c r="AO468" i="2" s="1"/>
  <c r="V487" i="2"/>
  <c r="X487" i="2"/>
  <c r="Z487" i="2"/>
  <c r="AA487" i="2" s="1" a="1"/>
  <c r="AA487" i="2" s="1"/>
  <c r="W487" i="2"/>
  <c r="AC447" i="2"/>
  <c r="AE447" i="2" s="1" a="1"/>
  <c r="AE447" i="2" s="1"/>
  <c r="AF447" i="2" s="1"/>
  <c r="V354" i="2"/>
  <c r="W354" i="2"/>
  <c r="X354" i="2"/>
  <c r="Z354" i="2"/>
  <c r="AA354" i="2" s="1" a="1"/>
  <c r="AA354" i="2" s="1"/>
  <c r="AS528" i="2" a="1"/>
  <c r="AS528" i="2" s="1"/>
  <c r="V505" i="2"/>
  <c r="Z505" i="2"/>
  <c r="AA505" i="2" s="1" a="1"/>
  <c r="AA505" i="2" s="1"/>
  <c r="W505" i="2"/>
  <c r="X505" i="2"/>
  <c r="AW528" i="2" a="1"/>
  <c r="AW528" i="2" s="1"/>
  <c r="AC587" i="2"/>
  <c r="AS587" i="2" s="1" a="1"/>
  <c r="AS587" i="2" s="1"/>
  <c r="W646" i="2"/>
  <c r="V646" i="2"/>
  <c r="X646" i="2"/>
  <c r="Z646" i="2"/>
  <c r="AA646" i="2" s="1" a="1"/>
  <c r="AA646" i="2" s="1"/>
  <c r="AC598" i="2"/>
  <c r="AH598" i="2" s="1" a="1"/>
  <c r="AH598" i="2" s="1"/>
  <c r="AC592" i="2"/>
  <c r="AE592" i="2" s="1" a="1"/>
  <c r="AE592" i="2" s="1"/>
  <c r="AV558" i="2" a="1"/>
  <c r="AV558" i="2" s="1"/>
  <c r="AN558" i="2"/>
  <c r="AO558" i="2" s="1" a="1"/>
  <c r="AO558" i="2" s="1"/>
  <c r="AR558" i="2" a="1"/>
  <c r="AR558" i="2" s="1"/>
  <c r="AC559" i="2"/>
  <c r="AS559" i="2" s="1" a="1"/>
  <c r="AS559" i="2" s="1"/>
  <c r="AC605" i="2"/>
  <c r="AH605" i="2" s="1" a="1"/>
  <c r="AH605" i="2" s="1"/>
  <c r="AC651" i="2"/>
  <c r="AS651" i="2" s="1" a="1"/>
  <c r="AS651" i="2" s="1"/>
  <c r="AC585" i="2"/>
  <c r="AD585" i="2" s="1" a="1"/>
  <c r="AD585" i="2" s="1"/>
  <c r="AR645" i="2" a="1"/>
  <c r="AR645" i="2" s="1"/>
  <c r="AN645" i="2"/>
  <c r="AO645" i="2" s="1" a="1"/>
  <c r="AO645" i="2" s="1"/>
  <c r="AV645" i="2" a="1"/>
  <c r="AV645" i="2" s="1"/>
  <c r="AR420" i="2" a="1"/>
  <c r="AR420" i="2" s="1"/>
  <c r="AC590" i="2"/>
  <c r="AD590" i="2" s="1" a="1"/>
  <c r="AD590" i="2" s="1"/>
  <c r="AC648" i="2"/>
  <c r="V529" i="2"/>
  <c r="Z529" i="2"/>
  <c r="AA529" i="2" s="1" a="1"/>
  <c r="AA529" i="2" s="1"/>
  <c r="W529" i="2"/>
  <c r="X529" i="2"/>
  <c r="AN677" i="2"/>
  <c r="AO677" i="2" s="1" a="1"/>
  <c r="AO677" i="2" s="1"/>
  <c r="AR677" i="2" a="1"/>
  <c r="AR677" i="2" s="1"/>
  <c r="AV677" i="2" a="1"/>
  <c r="AV677" i="2" s="1"/>
  <c r="V733" i="2"/>
  <c r="Z733" i="2"/>
  <c r="AA733" i="2" s="1" a="1"/>
  <c r="AA733" i="2" s="1"/>
  <c r="W733" i="2"/>
  <c r="G733" i="2" s="1" a="1"/>
  <c r="G733" i="2" s="1"/>
  <c r="X733" i="2"/>
  <c r="V792" i="2"/>
  <c r="W792" i="2"/>
  <c r="G792" i="2" s="1" a="1"/>
  <c r="G792" i="2" s="1"/>
  <c r="X792" i="2"/>
  <c r="Z792" i="2"/>
  <c r="AA792" i="2" s="1" a="1"/>
  <c r="AA792" i="2" s="1"/>
  <c r="AV659" i="2" a="1"/>
  <c r="AV659" i="2" s="1"/>
  <c r="AN659" i="2"/>
  <c r="AO659" i="2" s="1" a="1"/>
  <c r="AO659" i="2" s="1"/>
  <c r="AR659" i="2" a="1"/>
  <c r="AR659" i="2" s="1"/>
  <c r="AP722" i="2" a="1"/>
  <c r="AP722" i="2" s="1"/>
  <c r="AX722" i="2" a="1"/>
  <c r="AX722" i="2" s="1"/>
  <c r="AD722" i="2" a="1"/>
  <c r="AD722" i="2" s="1"/>
  <c r="AW722" i="2" a="1"/>
  <c r="AW722" i="2" s="1"/>
  <c r="AH722" i="2" a="1"/>
  <c r="AH722" i="2" s="1"/>
  <c r="AI722" i="2" a="1"/>
  <c r="AI722" i="2" s="1"/>
  <c r="H722" i="2" s="1"/>
  <c r="AS722" i="2" a="1"/>
  <c r="AS722" i="2" s="1"/>
  <c r="AC722" i="2"/>
  <c r="AE722" i="2" a="1"/>
  <c r="AE722" i="2" s="1"/>
  <c r="AG722" i="2" s="1"/>
  <c r="AT722" i="2" a="1"/>
  <c r="AT722" i="2" s="1"/>
  <c r="V600" i="2"/>
  <c r="W600" i="2"/>
  <c r="X600" i="2"/>
  <c r="Z600" i="2"/>
  <c r="AA600" i="2" s="1" a="1"/>
  <c r="AA600" i="2" s="1"/>
  <c r="AE611" i="2" a="1"/>
  <c r="AE611" i="2" s="1"/>
  <c r="AS745" i="2" a="1"/>
  <c r="AS745" i="2" s="1"/>
  <c r="AW745" i="2" a="1"/>
  <c r="AW745" i="2" s="1"/>
  <c r="AE745" i="2" a="1"/>
  <c r="AE745" i="2" s="1"/>
  <c r="AG745" i="2" s="1"/>
  <c r="AX745" i="2" a="1"/>
  <c r="AX745" i="2" s="1"/>
  <c r="J745" i="2" s="1"/>
  <c r="AP745" i="2" a="1"/>
  <c r="AP745" i="2" s="1"/>
  <c r="K745" i="2" s="1"/>
  <c r="AH745" i="2" a="1"/>
  <c r="AH745" i="2" s="1"/>
  <c r="AI745" i="2" a="1"/>
  <c r="AI745" i="2" s="1"/>
  <c r="H745" i="2" s="1"/>
  <c r="AC745" i="2"/>
  <c r="AD745" i="2" a="1"/>
  <c r="AD745" i="2" s="1"/>
  <c r="AT745" i="2" a="1"/>
  <c r="AT745" i="2" s="1"/>
  <c r="I745" i="2" s="1"/>
  <c r="AV712" i="2" a="1"/>
  <c r="AV712" i="2" s="1"/>
  <c r="AN712" i="2"/>
  <c r="AO712" i="2" s="1" a="1"/>
  <c r="AO712" i="2" s="1"/>
  <c r="AR712" i="2" a="1"/>
  <c r="AR712" i="2" s="1"/>
  <c r="AS495" i="2" a="1"/>
  <c r="AS495" i="2" s="1"/>
  <c r="AP815" i="2" a="1"/>
  <c r="AP815" i="2" s="1"/>
  <c r="K815" i="2" s="1"/>
  <c r="AX815" i="2" a="1"/>
  <c r="AX815" i="2" s="1"/>
  <c r="AW815" i="2" a="1"/>
  <c r="AW815" i="2" s="1"/>
  <c r="AC815" i="2"/>
  <c r="AD815" i="2" a="1"/>
  <c r="AD815" i="2" s="1"/>
  <c r="AS815" i="2" a="1"/>
  <c r="AS815" i="2" s="1"/>
  <c r="AE815" i="2" a="1"/>
  <c r="AE815" i="2" s="1"/>
  <c r="AG815" i="2" s="1"/>
  <c r="AI815" i="2" a="1"/>
  <c r="AI815" i="2" s="1"/>
  <c r="H815" i="2" s="1"/>
  <c r="AT815" i="2" a="1"/>
  <c r="AT815" i="2" s="1"/>
  <c r="I815" i="2" s="1"/>
  <c r="AH815" i="2" a="1"/>
  <c r="AH815" i="2" s="1"/>
  <c r="V721" i="2"/>
  <c r="W721" i="2"/>
  <c r="X721" i="2"/>
  <c r="Z721" i="2"/>
  <c r="AA721" i="2" s="1" a="1"/>
  <c r="AA721" i="2" s="1"/>
  <c r="W836" i="2"/>
  <c r="G836" i="2" s="1" a="1"/>
  <c r="G836" i="2" s="1"/>
  <c r="V836" i="2"/>
  <c r="X836" i="2"/>
  <c r="Z836" i="2"/>
  <c r="AA836" i="2" s="1" a="1"/>
  <c r="AA836" i="2" s="1"/>
  <c r="AR683" i="2" a="1"/>
  <c r="AR683" i="2" s="1"/>
  <c r="AV683" i="2" a="1"/>
  <c r="AV683" i="2" s="1"/>
  <c r="AN683" i="2"/>
  <c r="AO683" i="2" s="1" a="1"/>
  <c r="AO683" i="2" s="1"/>
  <c r="AV804" i="2" a="1"/>
  <c r="AV804" i="2" s="1"/>
  <c r="AR804" i="2" a="1"/>
  <c r="AR804" i="2" s="1"/>
  <c r="AN804" i="2"/>
  <c r="AO804" i="2" s="1" a="1"/>
  <c r="AO804" i="2" s="1"/>
  <c r="AR862" i="2" a="1"/>
  <c r="AR862" i="2" s="1"/>
  <c r="AN862" i="2"/>
  <c r="AO862" i="2" s="1" a="1"/>
  <c r="AO862" i="2" s="1"/>
  <c r="AV862" i="2" a="1"/>
  <c r="AV862" i="2" s="1"/>
  <c r="AH548" i="2" a="1"/>
  <c r="AH548" i="2" s="1"/>
  <c r="AP716" i="2" a="1"/>
  <c r="AP716" i="2" s="1"/>
  <c r="AX716" i="2" a="1"/>
  <c r="AX716" i="2" s="1"/>
  <c r="AH716" i="2" a="1"/>
  <c r="AH716" i="2" s="1"/>
  <c r="AT716" i="2" a="1"/>
  <c r="AT716" i="2" s="1"/>
  <c r="AC716" i="2"/>
  <c r="AE716" i="2" a="1"/>
  <c r="AE716" i="2" s="1"/>
  <c r="AG716" i="2" s="1"/>
  <c r="AW716" i="2" a="1"/>
  <c r="AW716" i="2" s="1"/>
  <c r="AI716" i="2" a="1"/>
  <c r="AI716" i="2" s="1"/>
  <c r="H716" i="2" s="1"/>
  <c r="AD716" i="2" a="1"/>
  <c r="AD716" i="2" s="1"/>
  <c r="AS716" i="2" a="1"/>
  <c r="AS716" i="2" s="1"/>
  <c r="AV799" i="2" a="1"/>
  <c r="AV799" i="2" s="1"/>
  <c r="AN799" i="2"/>
  <c r="AO799" i="2" s="1" a="1"/>
  <c r="AO799" i="2" s="1"/>
  <c r="AR799" i="2" a="1"/>
  <c r="AR799" i="2" s="1"/>
  <c r="V808" i="2"/>
  <c r="X808" i="2"/>
  <c r="Z808" i="2"/>
  <c r="AA808" i="2" s="1" a="1"/>
  <c r="AA808" i="2" s="1"/>
  <c r="W808" i="2"/>
  <c r="G808" i="2" s="1" a="1"/>
  <c r="G808" i="2" s="1"/>
  <c r="AR940" i="2" a="1"/>
  <c r="AR940" i="2" s="1"/>
  <c r="AV940" i="2" a="1"/>
  <c r="AV940" i="2" s="1"/>
  <c r="AN940" i="2"/>
  <c r="AO940" i="2" s="1" a="1"/>
  <c r="AO940" i="2" s="1"/>
  <c r="W629" i="2"/>
  <c r="V629" i="2"/>
  <c r="X629" i="2"/>
  <c r="Z629" i="2"/>
  <c r="AA629" i="2" s="1" a="1"/>
  <c r="AA629" i="2" s="1"/>
  <c r="AW890" i="2" a="1"/>
  <c r="AW890" i="2" s="1"/>
  <c r="AI890" i="2" a="1"/>
  <c r="AI890" i="2" s="1"/>
  <c r="H890" i="2" s="1"/>
  <c r="AS890" i="2" a="1"/>
  <c r="AS890" i="2" s="1"/>
  <c r="AP890" i="2" a="1"/>
  <c r="AP890" i="2" s="1"/>
  <c r="AC890" i="2"/>
  <c r="AD890" i="2" a="1"/>
  <c r="AD890" i="2" s="1"/>
  <c r="AT890" i="2" a="1"/>
  <c r="AT890" i="2" s="1"/>
  <c r="AX890" i="2" a="1"/>
  <c r="AX890" i="2" s="1"/>
  <c r="AE890" i="2" a="1"/>
  <c r="AE890" i="2" s="1"/>
  <c r="AG890" i="2" s="1"/>
  <c r="AH890" i="2" a="1"/>
  <c r="AH890" i="2" s="1"/>
  <c r="AX770" i="2" a="1"/>
  <c r="AX770" i="2" s="1"/>
  <c r="AI770" i="2" a="1"/>
  <c r="AI770" i="2" s="1"/>
  <c r="H770" i="2" s="1"/>
  <c r="X929" i="2"/>
  <c r="Z929" i="2"/>
  <c r="AA929" i="2" s="1" a="1"/>
  <c r="AA929" i="2" s="1"/>
  <c r="V929" i="2"/>
  <c r="W929" i="2"/>
  <c r="G929" i="2" s="1" a="1"/>
  <c r="G929" i="2" s="1"/>
  <c r="V849" i="2"/>
  <c r="W849" i="2"/>
  <c r="G849" i="2" s="1" a="1"/>
  <c r="G849" i="2" s="1"/>
  <c r="X849" i="2"/>
  <c r="Z849" i="2"/>
  <c r="AA849" i="2" s="1" a="1"/>
  <c r="AA849" i="2" s="1"/>
  <c r="AI946" i="2" a="1"/>
  <c r="AI946" i="2" s="1"/>
  <c r="H946" i="2" s="1"/>
  <c r="AD946" i="2" a="1"/>
  <c r="AD946" i="2" s="1"/>
  <c r="AW946" i="2" a="1"/>
  <c r="AW946" i="2" s="1"/>
  <c r="AE946" i="2" a="1"/>
  <c r="AE946" i="2" s="1"/>
  <c r="AG946" i="2" s="1"/>
  <c r="AX946" i="2" a="1"/>
  <c r="AX946" i="2" s="1"/>
  <c r="AP946" i="2" a="1"/>
  <c r="AP946" i="2" s="1"/>
  <c r="AH946" i="2" a="1"/>
  <c r="AH946" i="2" s="1"/>
  <c r="AS946" i="2" a="1"/>
  <c r="AS946" i="2" s="1"/>
  <c r="AC946" i="2"/>
  <c r="AT946" i="2" a="1"/>
  <c r="AT946" i="2" s="1"/>
  <c r="AI982" i="2" a="1"/>
  <c r="AI982" i="2" s="1"/>
  <c r="H982" i="2" s="1"/>
  <c r="AD982" i="2" a="1"/>
  <c r="AD982" i="2" s="1"/>
  <c r="AW982" i="2" a="1"/>
  <c r="AW982" i="2" s="1"/>
  <c r="AX982" i="2" a="1"/>
  <c r="AX982" i="2" s="1"/>
  <c r="AP982" i="2" a="1"/>
  <c r="AP982" i="2" s="1"/>
  <c r="AH982" i="2" a="1"/>
  <c r="AH982" i="2" s="1"/>
  <c r="AS982" i="2" a="1"/>
  <c r="AS982" i="2" s="1"/>
  <c r="AT982" i="2" a="1"/>
  <c r="AT982" i="2" s="1"/>
  <c r="AC982" i="2"/>
  <c r="AE982" i="2" a="1"/>
  <c r="AE982" i="2" s="1"/>
  <c r="AG982" i="2" s="1"/>
  <c r="AI904" i="2" a="1"/>
  <c r="AI904" i="2" s="1"/>
  <c r="H904" i="2" s="1"/>
  <c r="AC904" i="2"/>
  <c r="AT904" i="2" a="1"/>
  <c r="AT904" i="2" s="1"/>
  <c r="AD904" i="2" a="1"/>
  <c r="AD904" i="2" s="1"/>
  <c r="AE904" i="2" a="1"/>
  <c r="AE904" i="2" s="1"/>
  <c r="AG904" i="2" s="1"/>
  <c r="AH904" i="2" a="1"/>
  <c r="AH904" i="2" s="1"/>
  <c r="AP904" i="2" a="1"/>
  <c r="AP904" i="2" s="1"/>
  <c r="AS904" i="2" a="1"/>
  <c r="AS904" i="2" s="1"/>
  <c r="AW904" i="2" a="1"/>
  <c r="AW904" i="2" s="1"/>
  <c r="AX904" i="2" a="1"/>
  <c r="AX904" i="2" s="1"/>
  <c r="AP1043" i="2" a="1"/>
  <c r="AP1043" i="2" s="1"/>
  <c r="AX1043" i="2" a="1"/>
  <c r="AX1043" i="2" s="1"/>
  <c r="AH1043" i="2" a="1"/>
  <c r="AH1043" i="2" s="1"/>
  <c r="AS1043" i="2" a="1"/>
  <c r="AS1043" i="2" s="1"/>
  <c r="AC1043" i="2"/>
  <c r="AT1043" i="2" a="1"/>
  <c r="AT1043" i="2" s="1"/>
  <c r="AD1043" i="2" a="1"/>
  <c r="AD1043" i="2" s="1"/>
  <c r="AE1043" i="2" a="1"/>
  <c r="AE1043" i="2" s="1"/>
  <c r="AG1043" i="2" s="1"/>
  <c r="AW1043" i="2" a="1"/>
  <c r="AW1043" i="2" s="1"/>
  <c r="AI1043" i="2" a="1"/>
  <c r="AI1043" i="2" s="1"/>
  <c r="H1043" i="2" s="1"/>
  <c r="V791" i="2"/>
  <c r="Z791" i="2"/>
  <c r="AA791" i="2" s="1" a="1"/>
  <c r="AA791" i="2" s="1"/>
  <c r="W791" i="2"/>
  <c r="G791" i="2" s="1" a="1"/>
  <c r="G791" i="2" s="1"/>
  <c r="X791" i="2"/>
  <c r="AR850" i="2" a="1"/>
  <c r="AR850" i="2" s="1"/>
  <c r="AN850" i="2"/>
  <c r="AO850" i="2" s="1" a="1"/>
  <c r="AO850" i="2" s="1"/>
  <c r="AV850" i="2" a="1"/>
  <c r="AV850" i="2" s="1"/>
  <c r="AH833" i="2" a="1"/>
  <c r="AH833" i="2" s="1"/>
  <c r="AD833" i="2" a="1"/>
  <c r="AD833" i="2" s="1"/>
  <c r="AI833" i="2" a="1"/>
  <c r="AI833" i="2" s="1"/>
  <c r="H833" i="2" s="1"/>
  <c r="AT833" i="2" a="1"/>
  <c r="AT833" i="2" s="1"/>
  <c r="AW833" i="2" a="1"/>
  <c r="AW833" i="2" s="1"/>
  <c r="AC833" i="2"/>
  <c r="AX833" i="2" a="1"/>
  <c r="AX833" i="2" s="1"/>
  <c r="AE833" i="2" a="1"/>
  <c r="AE833" i="2" s="1"/>
  <c r="AG833" i="2" s="1"/>
  <c r="AP833" i="2" a="1"/>
  <c r="AP833" i="2" s="1"/>
  <c r="AS833" i="2" a="1"/>
  <c r="AS833" i="2" s="1"/>
  <c r="AP998" i="2" a="1"/>
  <c r="AP998" i="2" s="1"/>
  <c r="AX998" i="2" a="1"/>
  <c r="AX998" i="2" s="1"/>
  <c r="AH998" i="2" a="1"/>
  <c r="AH998" i="2" s="1"/>
  <c r="AI998" i="2" a="1"/>
  <c r="AI998" i="2" s="1"/>
  <c r="H998" i="2" s="1"/>
  <c r="AS998" i="2" a="1"/>
  <c r="AS998" i="2" s="1"/>
  <c r="AC998" i="2"/>
  <c r="AT998" i="2" a="1"/>
  <c r="AT998" i="2" s="1"/>
  <c r="AD998" i="2" a="1"/>
  <c r="AD998" i="2" s="1"/>
  <c r="AE998" i="2" a="1"/>
  <c r="AE998" i="2" s="1"/>
  <c r="AG998" i="2" s="1"/>
  <c r="AW998" i="2" a="1"/>
  <c r="AW998" i="2" s="1"/>
  <c r="AS814" i="2" a="1"/>
  <c r="AS814" i="2" s="1"/>
  <c r="AC814" i="2"/>
  <c r="AE814" i="2" a="1"/>
  <c r="AE814" i="2" s="1"/>
  <c r="AG814" i="2" s="1"/>
  <c r="AP814" i="2" a="1"/>
  <c r="AP814" i="2" s="1"/>
  <c r="K814" i="2" s="1"/>
  <c r="AD814" i="2" a="1"/>
  <c r="AD814" i="2" s="1"/>
  <c r="AT814" i="2" a="1"/>
  <c r="AT814" i="2" s="1"/>
  <c r="I814" i="2" s="1"/>
  <c r="AH814" i="2" a="1"/>
  <c r="AH814" i="2" s="1"/>
  <c r="AI814" i="2" a="1"/>
  <c r="AI814" i="2" s="1"/>
  <c r="H814" i="2" s="1"/>
  <c r="AW814" i="2" a="1"/>
  <c r="AW814" i="2" s="1"/>
  <c r="AX814" i="2" a="1"/>
  <c r="AX814" i="2" s="1"/>
  <c r="AI907" i="2" a="1"/>
  <c r="AI907" i="2" s="1"/>
  <c r="H907" i="2" s="1"/>
  <c r="AC907" i="2"/>
  <c r="AT907" i="2" a="1"/>
  <c r="AT907" i="2" s="1"/>
  <c r="AD907" i="2" a="1"/>
  <c r="AD907" i="2" s="1"/>
  <c r="AE907" i="2" a="1"/>
  <c r="AE907" i="2" s="1"/>
  <c r="AG907" i="2" s="1"/>
  <c r="AP907" i="2" a="1"/>
  <c r="AP907" i="2" s="1"/>
  <c r="AS907" i="2" a="1"/>
  <c r="AS907" i="2" s="1"/>
  <c r="AW907" i="2" a="1"/>
  <c r="AW907" i="2" s="1"/>
  <c r="AX907" i="2" a="1"/>
  <c r="AX907" i="2" s="1"/>
  <c r="AH907" i="2" a="1"/>
  <c r="AH907" i="2" s="1"/>
  <c r="AP1037" i="2" a="1"/>
  <c r="AP1037" i="2" s="1"/>
  <c r="AX1037" i="2" a="1"/>
  <c r="AX1037" i="2" s="1"/>
  <c r="AH1037" i="2" a="1"/>
  <c r="AH1037" i="2" s="1"/>
  <c r="AS1037" i="2" a="1"/>
  <c r="AS1037" i="2" s="1"/>
  <c r="AC1037" i="2"/>
  <c r="AT1037" i="2" a="1"/>
  <c r="AT1037" i="2" s="1"/>
  <c r="AD1037" i="2" a="1"/>
  <c r="AD1037" i="2" s="1"/>
  <c r="AW1037" i="2" a="1"/>
  <c r="AW1037" i="2" s="1"/>
  <c r="AI1037" i="2" a="1"/>
  <c r="AI1037" i="2" s="1"/>
  <c r="H1037" i="2" s="1"/>
  <c r="AE1037" i="2" a="1"/>
  <c r="AE1037" i="2" s="1"/>
  <c r="AG1037" i="2" s="1"/>
  <c r="AD649" i="2" a="1"/>
  <c r="AD649" i="2" s="1"/>
  <c r="W1119" i="2"/>
  <c r="G1119" i="2" s="1" a="1"/>
  <c r="G1119" i="2" s="1"/>
  <c r="X1119" i="2"/>
  <c r="Z1119" i="2"/>
  <c r="AA1119" i="2" s="1" a="1"/>
  <c r="AA1119" i="2" s="1"/>
  <c r="V1119" i="2"/>
  <c r="AV1039" i="2" a="1"/>
  <c r="AV1039" i="2" s="1"/>
  <c r="AN1039" i="2"/>
  <c r="AO1039" i="2" s="1" a="1"/>
  <c r="AO1039" i="2" s="1"/>
  <c r="AR1039" i="2" a="1"/>
  <c r="AR1039" i="2" s="1"/>
  <c r="AN1243" i="2"/>
  <c r="AO1243" i="2" s="1" a="1"/>
  <c r="AO1243" i="2" s="1"/>
  <c r="AR1243" i="2" a="1"/>
  <c r="AR1243" i="2" s="1"/>
  <c r="AV1243" i="2" a="1"/>
  <c r="AV1243" i="2" s="1"/>
  <c r="AH1197" i="2" a="1"/>
  <c r="AH1197" i="2" s="1"/>
  <c r="AT1197" i="2" a="1"/>
  <c r="AT1197" i="2" s="1"/>
  <c r="I1197" i="2" s="1"/>
  <c r="AC1197" i="2"/>
  <c r="AD1197" i="2" a="1"/>
  <c r="AD1197" i="2" s="1"/>
  <c r="AW1197" i="2" a="1"/>
  <c r="AW1197" i="2" s="1"/>
  <c r="AE1197" i="2" a="1"/>
  <c r="AE1197" i="2" s="1"/>
  <c r="AG1197" i="2" s="1"/>
  <c r="AX1197" i="2" a="1"/>
  <c r="AX1197" i="2" s="1"/>
  <c r="J1197" i="2" s="1"/>
  <c r="AS1197" i="2" a="1"/>
  <c r="AS1197" i="2" s="1"/>
  <c r="AI1197" i="2" a="1"/>
  <c r="AI1197" i="2" s="1"/>
  <c r="H1197" i="2" s="1"/>
  <c r="AP1197" i="2" a="1"/>
  <c r="AP1197" i="2" s="1"/>
  <c r="AI937" i="2" a="1"/>
  <c r="AI937" i="2" s="1"/>
  <c r="H937" i="2" s="1"/>
  <c r="AC937" i="2"/>
  <c r="AT937" i="2" a="1"/>
  <c r="AT937" i="2" s="1"/>
  <c r="AW937" i="2" a="1"/>
  <c r="AW937" i="2" s="1"/>
  <c r="AD937" i="2" a="1"/>
  <c r="AD937" i="2" s="1"/>
  <c r="AX937" i="2" a="1"/>
  <c r="AX937" i="2" s="1"/>
  <c r="AE937" i="2" a="1"/>
  <c r="AE937" i="2" s="1"/>
  <c r="AP937" i="2" a="1"/>
  <c r="AP937" i="2" s="1"/>
  <c r="AS937" i="2" a="1"/>
  <c r="AS937" i="2" s="1"/>
  <c r="AH937" i="2" a="1"/>
  <c r="AH937" i="2" s="1"/>
  <c r="AV1170" i="2" a="1"/>
  <c r="AV1170" i="2" s="1"/>
  <c r="AN1170" i="2"/>
  <c r="AO1170" i="2" s="1" a="1"/>
  <c r="AO1170" i="2" s="1"/>
  <c r="AR1170" i="2" a="1"/>
  <c r="AR1170" i="2" s="1"/>
  <c r="W1264" i="2"/>
  <c r="Z1264" i="2"/>
  <c r="AA1264" i="2" s="1" a="1"/>
  <c r="AA1264" i="2" s="1"/>
  <c r="V1264" i="2"/>
  <c r="X1264" i="2"/>
  <c r="AV1063" i="2" a="1"/>
  <c r="AV1063" i="2" s="1"/>
  <c r="AN1063" i="2"/>
  <c r="AO1063" i="2" s="1" a="1"/>
  <c r="AO1063" i="2" s="1"/>
  <c r="AR1063" i="2" a="1"/>
  <c r="AR1063" i="2" s="1"/>
  <c r="V1153" i="2"/>
  <c r="W1153" i="2"/>
  <c r="X1153" i="2"/>
  <c r="Z1153" i="2"/>
  <c r="AA1153" i="2" s="1" a="1"/>
  <c r="AA1153" i="2" s="1"/>
  <c r="W1254" i="2"/>
  <c r="G1254" i="2" s="1" a="1"/>
  <c r="G1254" i="2" s="1"/>
  <c r="X1254" i="2"/>
  <c r="V1254" i="2"/>
  <c r="Z1254" i="2"/>
  <c r="AA1254" i="2" s="1" a="1"/>
  <c r="AA1254" i="2" s="1"/>
  <c r="AE1105" i="2" a="1"/>
  <c r="AE1105" i="2" s="1"/>
  <c r="AG1105" i="2" s="1"/>
  <c r="AW1105" i="2" a="1"/>
  <c r="AW1105" i="2" s="1"/>
  <c r="AH1105" i="2" a="1"/>
  <c r="AH1105" i="2" s="1"/>
  <c r="AI1105" i="2" a="1"/>
  <c r="AI1105" i="2" s="1"/>
  <c r="H1105" i="2" s="1"/>
  <c r="AS1105" i="2" a="1"/>
  <c r="AS1105" i="2" s="1"/>
  <c r="AC1105" i="2"/>
  <c r="AT1105" i="2" a="1"/>
  <c r="AT1105" i="2" s="1"/>
  <c r="AD1105" i="2" a="1"/>
  <c r="AD1105" i="2" s="1"/>
  <c r="AX1105" i="2" a="1"/>
  <c r="AX1105" i="2" s="1"/>
  <c r="AP1105" i="2" a="1"/>
  <c r="AP1105" i="2" s="1"/>
  <c r="AH1182" i="2" a="1"/>
  <c r="AH1182" i="2" s="1"/>
  <c r="AC1182" i="2"/>
  <c r="AD1182" i="2" a="1"/>
  <c r="AD1182" i="2" s="1"/>
  <c r="AW1182" i="2" a="1"/>
  <c r="AW1182" i="2" s="1"/>
  <c r="AE1182" i="2" a="1"/>
  <c r="AE1182" i="2" s="1"/>
  <c r="AX1182" i="2" a="1"/>
  <c r="AX1182" i="2" s="1"/>
  <c r="AP1182" i="2" a="1"/>
  <c r="AP1182" i="2" s="1"/>
  <c r="AS1182" i="2" a="1"/>
  <c r="AS1182" i="2" s="1"/>
  <c r="AT1182" i="2" a="1"/>
  <c r="AT1182" i="2" s="1"/>
  <c r="AI1182" i="2" a="1"/>
  <c r="AI1182" i="2" s="1"/>
  <c r="H1182" i="2" s="1"/>
  <c r="AE1255" i="2" a="1"/>
  <c r="AE1255" i="2" s="1"/>
  <c r="AG1255" i="2" s="1"/>
  <c r="AW1255" i="2" a="1"/>
  <c r="AW1255" i="2" s="1"/>
  <c r="AH1255" i="2" a="1"/>
  <c r="AH1255" i="2" s="1"/>
  <c r="AI1255" i="2" a="1"/>
  <c r="AI1255" i="2" s="1"/>
  <c r="H1255" i="2" s="1"/>
  <c r="AS1255" i="2" a="1"/>
  <c r="AS1255" i="2" s="1"/>
  <c r="AX1255" i="2" a="1"/>
  <c r="AX1255" i="2" s="1"/>
  <c r="J1255" i="2" s="1"/>
  <c r="AC1255" i="2"/>
  <c r="AD1255" i="2" a="1"/>
  <c r="AD1255" i="2" s="1"/>
  <c r="AP1255" i="2" a="1"/>
  <c r="AP1255" i="2" s="1"/>
  <c r="K1255" i="2" s="1"/>
  <c r="AT1255" i="2" a="1"/>
  <c r="AT1255" i="2" s="1"/>
  <c r="I1255" i="2" s="1"/>
  <c r="V1056" i="2"/>
  <c r="Z1056" i="2"/>
  <c r="AA1056" i="2" s="1" a="1"/>
  <c r="AA1056" i="2" s="1"/>
  <c r="X1056" i="2"/>
  <c r="W1056" i="2"/>
  <c r="G1056" i="2" s="1" a="1"/>
  <c r="G1056" i="2" s="1"/>
  <c r="AN1270" i="2"/>
  <c r="AO1270" i="2" s="1" a="1"/>
  <c r="AO1270" i="2" s="1"/>
  <c r="AR1270" i="2" a="1"/>
  <c r="AR1270" i="2" s="1"/>
  <c r="AV1270" i="2" a="1"/>
  <c r="AV1270" i="2" s="1"/>
  <c r="AR1167" i="2" a="1"/>
  <c r="AR1167" i="2" s="1"/>
  <c r="AN1167" i="2"/>
  <c r="AO1167" i="2" s="1" a="1"/>
  <c r="AO1167" i="2" s="1"/>
  <c r="AV1167" i="2" a="1"/>
  <c r="AV1167" i="2" s="1"/>
  <c r="AE1337" i="2" a="1"/>
  <c r="AE1337" i="2" s="1"/>
  <c r="AG1337" i="2" s="1"/>
  <c r="AW1337" i="2" a="1"/>
  <c r="AW1337" i="2" s="1"/>
  <c r="AP1337" i="2" a="1"/>
  <c r="AP1337" i="2" s="1"/>
  <c r="AX1337" i="2" a="1"/>
  <c r="AX1337" i="2" s="1"/>
  <c r="AH1337" i="2" a="1"/>
  <c r="AH1337" i="2" s="1"/>
  <c r="AI1337" i="2" a="1"/>
  <c r="AI1337" i="2" s="1"/>
  <c r="H1337" i="2" s="1"/>
  <c r="AC1337" i="2"/>
  <c r="AD1337" i="2" a="1"/>
  <c r="AD1337" i="2" s="1"/>
  <c r="AS1337" i="2" a="1"/>
  <c r="AS1337" i="2" s="1"/>
  <c r="AT1337" i="2" a="1"/>
  <c r="AT1337" i="2" s="1"/>
  <c r="AV1087" i="2" a="1"/>
  <c r="AV1087" i="2" s="1"/>
  <c r="AN1087" i="2"/>
  <c r="AO1087" i="2" s="1" a="1"/>
  <c r="AO1087" i="2" s="1"/>
  <c r="AR1087" i="2" a="1"/>
  <c r="AR1087" i="2" s="1"/>
  <c r="AP1399" i="2" a="1"/>
  <c r="AP1399" i="2" s="1"/>
  <c r="AX1399" i="2" a="1"/>
  <c r="AX1399" i="2" s="1"/>
  <c r="AH1399" i="2" a="1"/>
  <c r="AH1399" i="2" s="1"/>
  <c r="AS1399" i="2" a="1"/>
  <c r="AS1399" i="2" s="1"/>
  <c r="AC1399" i="2"/>
  <c r="AT1399" i="2" a="1"/>
  <c r="AT1399" i="2" s="1"/>
  <c r="AD1399" i="2" a="1"/>
  <c r="AD1399" i="2" s="1"/>
  <c r="AE1399" i="2" a="1"/>
  <c r="AE1399" i="2" s="1"/>
  <c r="AG1399" i="2" s="1"/>
  <c r="AW1399" i="2" a="1"/>
  <c r="AW1399" i="2" s="1"/>
  <c r="AI1399" i="2" a="1"/>
  <c r="AI1399" i="2" s="1"/>
  <c r="H1399" i="2" s="1"/>
  <c r="V1343" i="2"/>
  <c r="W1343" i="2"/>
  <c r="G1343" i="2" s="1" a="1"/>
  <c r="G1343" i="2" s="1"/>
  <c r="X1343" i="2"/>
  <c r="Z1343" i="2"/>
  <c r="AA1343" i="2" s="1" a="1"/>
  <c r="AA1343" i="2" s="1"/>
  <c r="V1364" i="2"/>
  <c r="W1364" i="2"/>
  <c r="G1364" i="2" s="1" a="1"/>
  <c r="G1364" i="2" s="1"/>
  <c r="X1364" i="2"/>
  <c r="Z1364" i="2"/>
  <c r="AA1364" i="2" s="1" a="1"/>
  <c r="AA1364" i="2" s="1"/>
  <c r="V1327" i="2"/>
  <c r="W1327" i="2"/>
  <c r="G1327" i="2" s="1" a="1"/>
  <c r="G1327" i="2" s="1"/>
  <c r="X1327" i="2"/>
  <c r="Z1327" i="2"/>
  <c r="AA1327" i="2" s="1" a="1"/>
  <c r="AA1327" i="2" s="1"/>
  <c r="AV1398" i="2" a="1"/>
  <c r="AV1398" i="2" s="1"/>
  <c r="AN1398" i="2"/>
  <c r="AO1398" i="2" s="1" a="1"/>
  <c r="AO1398" i="2" s="1"/>
  <c r="AR1398" i="2" a="1"/>
  <c r="AR1398" i="2" s="1"/>
  <c r="V1367" i="2"/>
  <c r="W1367" i="2"/>
  <c r="G1367" i="2" s="1" a="1"/>
  <c r="G1367" i="2" s="1"/>
  <c r="X1367" i="2"/>
  <c r="Z1367" i="2"/>
  <c r="AA1367" i="2" s="1" a="1"/>
  <c r="AA1367" i="2" s="1"/>
  <c r="AR1396" i="2" a="1"/>
  <c r="AR1396" i="2" s="1"/>
  <c r="AN1396" i="2"/>
  <c r="AO1396" i="2" s="1" a="1"/>
  <c r="AO1396" i="2" s="1"/>
  <c r="AV1396" i="2" a="1"/>
  <c r="AV1396" i="2" s="1"/>
  <c r="AR1384" i="2" a="1"/>
  <c r="AR1384" i="2" s="1"/>
  <c r="AV1384" i="2" a="1"/>
  <c r="AV1384" i="2" s="1"/>
  <c r="AN1384" i="2"/>
  <c r="AO1384" i="2" s="1" a="1"/>
  <c r="AO1384" i="2" s="1"/>
  <c r="AP1381" i="2" a="1"/>
  <c r="AP1381" i="2" s="1"/>
  <c r="AX1381" i="2" a="1"/>
  <c r="AX1381" i="2" s="1"/>
  <c r="AH1381" i="2" a="1"/>
  <c r="AH1381" i="2" s="1"/>
  <c r="AI1381" i="2" a="1"/>
  <c r="AI1381" i="2" s="1"/>
  <c r="H1381" i="2" s="1"/>
  <c r="AS1381" i="2" a="1"/>
  <c r="AS1381" i="2" s="1"/>
  <c r="AC1381" i="2"/>
  <c r="AT1381" i="2" a="1"/>
  <c r="AT1381" i="2" s="1"/>
  <c r="AD1381" i="2" a="1"/>
  <c r="AD1381" i="2" s="1"/>
  <c r="AE1381" i="2" a="1"/>
  <c r="AE1381" i="2" s="1"/>
  <c r="AG1381" i="2" s="1"/>
  <c r="AW1381" i="2" a="1"/>
  <c r="AW1381" i="2" s="1"/>
  <c r="AW1452" i="2" a="1"/>
  <c r="AW1452" i="2" s="1"/>
  <c r="AI1452" i="2" a="1"/>
  <c r="AI1452" i="2" s="1"/>
  <c r="H1452" i="2" s="1"/>
  <c r="AS1452" i="2" a="1"/>
  <c r="AS1452" i="2" s="1"/>
  <c r="AX1452" i="2" a="1"/>
  <c r="AX1452" i="2" s="1"/>
  <c r="AC1452" i="2"/>
  <c r="AD1452" i="2" a="1"/>
  <c r="AD1452" i="2" s="1"/>
  <c r="AP1452" i="2" a="1"/>
  <c r="AP1452" i="2" s="1"/>
  <c r="AE1452" i="2" a="1"/>
  <c r="AE1452" i="2" s="1"/>
  <c r="AG1452" i="2" s="1"/>
  <c r="AH1452" i="2" a="1"/>
  <c r="AH1452" i="2" s="1"/>
  <c r="AT1452" i="2" a="1"/>
  <c r="AT1452" i="2" s="1"/>
  <c r="V1468" i="2"/>
  <c r="W1468" i="2"/>
  <c r="X1468" i="2"/>
  <c r="Z1468" i="2"/>
  <c r="AA1468" i="2" s="1" a="1"/>
  <c r="AA1468" i="2" s="1"/>
  <c r="AI1458" i="2" a="1"/>
  <c r="AI1458" i="2" s="1"/>
  <c r="H1458" i="2" s="1"/>
  <c r="AT1458" i="2" a="1"/>
  <c r="AT1458" i="2" s="1"/>
  <c r="AC1458" i="2"/>
  <c r="AD1458" i="2" a="1"/>
  <c r="AD1458" i="2" s="1"/>
  <c r="AW1458" i="2" a="1"/>
  <c r="AW1458" i="2" s="1"/>
  <c r="AE1458" i="2" a="1"/>
  <c r="AE1458" i="2" s="1"/>
  <c r="AG1458" i="2" s="1"/>
  <c r="AX1458" i="2" a="1"/>
  <c r="AX1458" i="2" s="1"/>
  <c r="AP1458" i="2" a="1"/>
  <c r="AP1458" i="2" s="1"/>
  <c r="AH1458" i="2" a="1"/>
  <c r="AH1458" i="2" s="1"/>
  <c r="AS1458" i="2" a="1"/>
  <c r="AS1458" i="2" s="1"/>
  <c r="V1527" i="2"/>
  <c r="W1527" i="2"/>
  <c r="X1527" i="2"/>
  <c r="Z1527" i="2"/>
  <c r="AA1527" i="2" s="1" a="1"/>
  <c r="AA1527" i="2" s="1"/>
  <c r="V1509" i="2"/>
  <c r="W1509" i="2"/>
  <c r="G1509" i="2" s="1" a="1"/>
  <c r="G1509" i="2" s="1"/>
  <c r="X1509" i="2"/>
  <c r="Z1509" i="2"/>
  <c r="AA1509" i="2" s="1" a="1"/>
  <c r="AA1509" i="2" s="1"/>
  <c r="AR1504" i="2" a="1"/>
  <c r="AR1504" i="2" s="1"/>
  <c r="I1504" i="2" s="1"/>
  <c r="AV1504" i="2" a="1"/>
  <c r="AV1504" i="2" s="1"/>
  <c r="J1504" i="2" s="1"/>
  <c r="AN1504" i="2"/>
  <c r="AO1504" i="2" s="1" a="1"/>
  <c r="AO1504" i="2" s="1"/>
  <c r="K1504" i="2" s="1"/>
  <c r="AR1480" i="2" a="1"/>
  <c r="AR1480" i="2" s="1"/>
  <c r="AV1480" i="2" a="1"/>
  <c r="AV1480" i="2" s="1"/>
  <c r="AN1480" i="2"/>
  <c r="AO1480" i="2" s="1" a="1"/>
  <c r="AO1480" i="2" s="1"/>
  <c r="AR1483" i="2" a="1"/>
  <c r="AR1483" i="2" s="1"/>
  <c r="AV1483" i="2" a="1"/>
  <c r="AV1483" i="2" s="1"/>
  <c r="AN1483" i="2"/>
  <c r="AO1483" i="2" s="1" a="1"/>
  <c r="AO1483" i="2" s="1"/>
  <c r="AR1466" i="2" a="1"/>
  <c r="AR1466" i="2" s="1"/>
  <c r="AV1466" i="2" a="1"/>
  <c r="AV1466" i="2" s="1"/>
  <c r="AN1466" i="2"/>
  <c r="AO1466" i="2" s="1" a="1"/>
  <c r="AO1466" i="2" s="1"/>
  <c r="AP1486" i="2" a="1"/>
  <c r="AP1486" i="2" s="1"/>
  <c r="AX1486" i="2" a="1"/>
  <c r="AX1486" i="2" s="1"/>
  <c r="AH1486" i="2" a="1"/>
  <c r="AH1486" i="2" s="1"/>
  <c r="AI1486" i="2" a="1"/>
  <c r="AI1486" i="2" s="1"/>
  <c r="H1486" i="2" s="1"/>
  <c r="AS1486" i="2" a="1"/>
  <c r="AS1486" i="2" s="1"/>
  <c r="AD1486" i="2" a="1"/>
  <c r="AD1486" i="2" s="1"/>
  <c r="AT1486" i="2" a="1"/>
  <c r="AT1486" i="2" s="1"/>
  <c r="AW1486" i="2" a="1"/>
  <c r="AW1486" i="2" s="1"/>
  <c r="AC1486" i="2"/>
  <c r="AE1486" i="2" a="1"/>
  <c r="AE1486" i="2" s="1"/>
  <c r="AG1486" i="2" s="1"/>
  <c r="V1500" i="2"/>
  <c r="W1500" i="2"/>
  <c r="G1500" i="2" s="1" a="1"/>
  <c r="G1500" i="2" s="1"/>
  <c r="X1500" i="2"/>
  <c r="Z1500" i="2"/>
  <c r="AA1500" i="2" s="1" a="1"/>
  <c r="AA1500" i="2" s="1"/>
  <c r="AR1498" i="2" a="1"/>
  <c r="AR1498" i="2" s="1"/>
  <c r="AV1498" i="2" a="1"/>
  <c r="AV1498" i="2" s="1"/>
  <c r="AN1498" i="2"/>
  <c r="AO1498" i="2" s="1" a="1"/>
  <c r="AO1498" i="2" s="1"/>
  <c r="X1540" i="2"/>
  <c r="Z1540" i="2"/>
  <c r="AA1540" i="2" s="1" a="1"/>
  <c r="AA1540" i="2" s="1"/>
  <c r="V1540" i="2"/>
  <c r="W1540" i="2"/>
  <c r="G1540" i="2" s="1" a="1"/>
  <c r="G1540" i="2" s="1"/>
  <c r="AC1560" i="2"/>
  <c r="AT1560" i="2" a="1"/>
  <c r="AT1560" i="2" s="1"/>
  <c r="I1560" i="2" s="1"/>
  <c r="AD1560" i="2" a="1"/>
  <c r="AD1560" i="2" s="1"/>
  <c r="AE1560" i="2" a="1"/>
  <c r="AE1560" i="2" s="1"/>
  <c r="AG1560" i="2" s="1"/>
  <c r="AW1560" i="2" a="1"/>
  <c r="AW1560" i="2" s="1"/>
  <c r="AP1560" i="2" a="1"/>
  <c r="AP1560" i="2" s="1"/>
  <c r="K1560" i="2" s="1"/>
  <c r="AX1560" i="2" a="1"/>
  <c r="AX1560" i="2" s="1"/>
  <c r="J1560" i="2" s="1"/>
  <c r="AH1560" i="2" a="1"/>
  <c r="AH1560" i="2" s="1"/>
  <c r="AI1560" i="2" a="1"/>
  <c r="AI1560" i="2" s="1"/>
  <c r="H1560" i="2" s="1"/>
  <c r="AS1560" i="2" a="1"/>
  <c r="AS1560" i="2" s="1"/>
  <c r="AN1583" i="2"/>
  <c r="AO1583" i="2" s="1" a="1"/>
  <c r="AO1583" i="2" s="1"/>
  <c r="AR1583" i="2" a="1"/>
  <c r="AR1583" i="2" s="1"/>
  <c r="AV1583" i="2" a="1"/>
  <c r="AV1583" i="2" s="1"/>
  <c r="AE1556" i="2" a="1"/>
  <c r="AE1556" i="2" s="1"/>
  <c r="AG1556" i="2" s="1"/>
  <c r="AW1556" i="2" a="1"/>
  <c r="AW1556" i="2" s="1"/>
  <c r="AP1556" i="2" a="1"/>
  <c r="AP1556" i="2" s="1"/>
  <c r="AX1556" i="2" a="1"/>
  <c r="AX1556" i="2" s="1"/>
  <c r="AH1556" i="2" a="1"/>
  <c r="AH1556" i="2" s="1"/>
  <c r="AI1556" i="2" a="1"/>
  <c r="AI1556" i="2" s="1"/>
  <c r="H1556" i="2" s="1"/>
  <c r="AS1556" i="2" a="1"/>
  <c r="AS1556" i="2" s="1"/>
  <c r="AC1556" i="2"/>
  <c r="AT1556" i="2" a="1"/>
  <c r="AT1556" i="2" s="1"/>
  <c r="AD1556" i="2" a="1"/>
  <c r="AD1556" i="2" s="1"/>
  <c r="AC37" i="2"/>
  <c r="AH37" i="2" s="1" a="1"/>
  <c r="AH37" i="2" s="1"/>
  <c r="AV32" i="2" a="1"/>
  <c r="AV32" i="2" s="1"/>
  <c r="AN32" i="2"/>
  <c r="AO32" i="2" s="1" a="1"/>
  <c r="AO32" i="2" s="1"/>
  <c r="AR32" i="2" a="1"/>
  <c r="AR32" i="2" s="1"/>
  <c r="AC41" i="2"/>
  <c r="AE41" i="2" s="1" a="1"/>
  <c r="AE41" i="2" s="1"/>
  <c r="AF41" i="2" s="1"/>
  <c r="W69" i="2"/>
  <c r="X69" i="2"/>
  <c r="Z69" i="2"/>
  <c r="AA69" i="2" s="1" a="1"/>
  <c r="AA69" i="2" s="1"/>
  <c r="V69" i="2"/>
  <c r="AR33" i="2" a="1"/>
  <c r="AR33" i="2" s="1"/>
  <c r="AN33" i="2"/>
  <c r="AO33" i="2" s="1" a="1"/>
  <c r="AO33" i="2" s="1"/>
  <c r="AV33" i="2" a="1"/>
  <c r="AV33" i="2" s="1"/>
  <c r="V93" i="2"/>
  <c r="Z93" i="2"/>
  <c r="AA93" i="2" s="1" a="1"/>
  <c r="AA93" i="2" s="1"/>
  <c r="W93" i="2"/>
  <c r="X93" i="2"/>
  <c r="AC52" i="2"/>
  <c r="AD52" i="2" s="1" a="1"/>
  <c r="AD52" i="2" s="1"/>
  <c r="AC62" i="2"/>
  <c r="AH62" i="2" s="1" a="1"/>
  <c r="AH62" i="2" s="1"/>
  <c r="G62" i="2" s="1" a="1"/>
  <c r="G62" i="2" s="1"/>
  <c r="AR72" i="2" a="1"/>
  <c r="AR72" i="2" s="1"/>
  <c r="AN72" i="2"/>
  <c r="AO72" i="2" s="1" a="1"/>
  <c r="AO72" i="2" s="1"/>
  <c r="AV72" i="2" a="1"/>
  <c r="AV72" i="2" s="1"/>
  <c r="V88" i="2"/>
  <c r="X88" i="2"/>
  <c r="Z88" i="2"/>
  <c r="AA88" i="2" s="1" a="1"/>
  <c r="AA88" i="2" s="1"/>
  <c r="W88" i="2"/>
  <c r="AN96" i="2"/>
  <c r="AO96" i="2" s="1" a="1"/>
  <c r="AO96" i="2" s="1"/>
  <c r="AV96" i="2" a="1"/>
  <c r="AV96" i="2" s="1"/>
  <c r="AR96" i="2" a="1"/>
  <c r="AR96" i="2" s="1"/>
  <c r="AC106" i="2"/>
  <c r="AE106" i="2" s="1" a="1"/>
  <c r="AE106" i="2" s="1"/>
  <c r="AF106" i="2" s="1"/>
  <c r="AC97" i="2"/>
  <c r="AE97" i="2" s="1" a="1"/>
  <c r="AE97" i="2" s="1"/>
  <c r="AF97" i="2" s="1"/>
  <c r="V134" i="2"/>
  <c r="W134" i="2"/>
  <c r="X134" i="2"/>
  <c r="Z134" i="2"/>
  <c r="AA134" i="2" s="1" a="1"/>
  <c r="AA134" i="2" s="1"/>
  <c r="V145" i="2"/>
  <c r="W145" i="2"/>
  <c r="X145" i="2"/>
  <c r="Z145" i="2"/>
  <c r="AA145" i="2" s="1" a="1"/>
  <c r="AA145" i="2" s="1"/>
  <c r="AV118" i="2" a="1"/>
  <c r="AV118" i="2" s="1"/>
  <c r="AR118" i="2" a="1"/>
  <c r="AR118" i="2" s="1"/>
  <c r="AN118" i="2"/>
  <c r="AO118" i="2" s="1" a="1"/>
  <c r="AO118" i="2" s="1"/>
  <c r="AC100" i="2"/>
  <c r="AD100" i="2" s="1" a="1"/>
  <c r="AD100" i="2" s="1"/>
  <c r="V212" i="2"/>
  <c r="W212" i="2"/>
  <c r="X212" i="2"/>
  <c r="Z212" i="2"/>
  <c r="AA212" i="2" s="1" a="1"/>
  <c r="AA212" i="2" s="1"/>
  <c r="AN155" i="2"/>
  <c r="AO155" i="2" s="1" a="1"/>
  <c r="AO155" i="2" s="1"/>
  <c r="AR155" i="2" a="1"/>
  <c r="AR155" i="2" s="1"/>
  <c r="AV155" i="2" a="1"/>
  <c r="AV155" i="2" s="1"/>
  <c r="AI153" i="2" a="1"/>
  <c r="AI153" i="2" s="1"/>
  <c r="AE153" i="2" a="1"/>
  <c r="AE153" i="2" s="1"/>
  <c r="AX153" i="2" a="1"/>
  <c r="AX153" i="2" s="1"/>
  <c r="AP153" i="2" a="1"/>
  <c r="AP153" i="2" s="1"/>
  <c r="AS153" i="2" a="1"/>
  <c r="AS153" i="2" s="1"/>
  <c r="AT153" i="2" a="1"/>
  <c r="AT153" i="2" s="1"/>
  <c r="AD153" i="2" a="1"/>
  <c r="AD153" i="2" s="1"/>
  <c r="AW153" i="2" a="1"/>
  <c r="AW153" i="2" s="1"/>
  <c r="AC153" i="2"/>
  <c r="AH153" i="2" a="1"/>
  <c r="AH153" i="2" s="1"/>
  <c r="V164" i="2"/>
  <c r="X164" i="2"/>
  <c r="W164" i="2"/>
  <c r="Z164" i="2"/>
  <c r="AA164" i="2" s="1" a="1"/>
  <c r="AA164" i="2" s="1"/>
  <c r="AV207" i="2" a="1"/>
  <c r="AV207" i="2" s="1"/>
  <c r="AN207" i="2"/>
  <c r="AO207" i="2" s="1" a="1"/>
  <c r="AO207" i="2" s="1"/>
  <c r="AR207" i="2" a="1"/>
  <c r="AR207" i="2" s="1"/>
  <c r="Z233" i="2"/>
  <c r="AA233" i="2" s="1" a="1"/>
  <c r="AA233" i="2" s="1"/>
  <c r="V233" i="2"/>
  <c r="W233" i="2"/>
  <c r="X233" i="2"/>
  <c r="AN235" i="2"/>
  <c r="AO235" i="2" s="1" a="1"/>
  <c r="AO235" i="2" s="1"/>
  <c r="AR235" i="2" a="1"/>
  <c r="AR235" i="2" s="1"/>
  <c r="AV235" i="2" a="1"/>
  <c r="AV235" i="2" s="1"/>
  <c r="X245" i="2"/>
  <c r="V245" i="2"/>
  <c r="W245" i="2"/>
  <c r="Z245" i="2"/>
  <c r="AA245" i="2" s="1" a="1"/>
  <c r="AA245" i="2" s="1"/>
  <c r="W277" i="2"/>
  <c r="G277" i="2" s="1" a="1"/>
  <c r="G277" i="2" s="1"/>
  <c r="V277" i="2"/>
  <c r="X277" i="2"/>
  <c r="Z277" i="2"/>
  <c r="AA277" i="2" s="1" a="1"/>
  <c r="AA277" i="2" s="1"/>
  <c r="W265" i="2"/>
  <c r="X265" i="2"/>
  <c r="V265" i="2"/>
  <c r="Z265" i="2"/>
  <c r="AA265" i="2" s="1" a="1"/>
  <c r="AA265" i="2" s="1"/>
  <c r="AC339" i="2"/>
  <c r="AE339" i="2" s="1" a="1"/>
  <c r="AE339" i="2" s="1"/>
  <c r="AF339" i="2" s="1"/>
  <c r="V357" i="2"/>
  <c r="W357" i="2"/>
  <c r="X357" i="2"/>
  <c r="Z357" i="2"/>
  <c r="AA357" i="2" s="1" a="1"/>
  <c r="AA357" i="2" s="1"/>
  <c r="AV314" i="2" a="1"/>
  <c r="AV314" i="2" s="1"/>
  <c r="AN314" i="2"/>
  <c r="AO314" i="2" s="1" a="1"/>
  <c r="AO314" i="2" s="1"/>
  <c r="AR314" i="2" a="1"/>
  <c r="AR314" i="2" s="1"/>
  <c r="AC358" i="2"/>
  <c r="V430" i="2"/>
  <c r="Z430" i="2"/>
  <c r="AA430" i="2" s="1" a="1"/>
  <c r="AA430" i="2" s="1"/>
  <c r="W430" i="2"/>
  <c r="X430" i="2"/>
  <c r="V335" i="2"/>
  <c r="W335" i="2"/>
  <c r="X335" i="2"/>
  <c r="Z335" i="2"/>
  <c r="AA335" i="2" s="1" a="1"/>
  <c r="AA335" i="2" s="1"/>
  <c r="AV375" i="2" a="1"/>
  <c r="AV375" i="2" s="1"/>
  <c r="AN375" i="2"/>
  <c r="AO375" i="2" s="1" a="1"/>
  <c r="AO375" i="2" s="1"/>
  <c r="AR375" i="2" a="1"/>
  <c r="AR375" i="2" s="1"/>
  <c r="AV435" i="2" a="1"/>
  <c r="AV435" i="2" s="1"/>
  <c r="AN435" i="2"/>
  <c r="AO435" i="2" s="1" a="1"/>
  <c r="AO435" i="2" s="1"/>
  <c r="AR435" i="2" a="1"/>
  <c r="AR435" i="2" s="1"/>
  <c r="AC378" i="2"/>
  <c r="AD378" i="2" s="1" a="1"/>
  <c r="AD378" i="2" s="1"/>
  <c r="AN364" i="2"/>
  <c r="AO364" i="2" s="1" a="1"/>
  <c r="AO364" i="2" s="1"/>
  <c r="AC450" i="2"/>
  <c r="AS450" i="2" s="1" a="1"/>
  <c r="AS450" i="2" s="1"/>
  <c r="V518" i="2"/>
  <c r="W518" i="2"/>
  <c r="X518" i="2"/>
  <c r="Z518" i="2"/>
  <c r="AA518" i="2" s="1" a="1"/>
  <c r="AA518" i="2" s="1"/>
  <c r="V514" i="2"/>
  <c r="Z514" i="2"/>
  <c r="AA514" i="2" s="1" a="1"/>
  <c r="AA514" i="2" s="1"/>
  <c r="W514" i="2"/>
  <c r="X514" i="2"/>
  <c r="AR516" i="2" a="1"/>
  <c r="AR516" i="2" s="1"/>
  <c r="AV516" i="2" a="1"/>
  <c r="AV516" i="2" s="1"/>
  <c r="AN516" i="2"/>
  <c r="AO516" i="2" s="1" a="1"/>
  <c r="AO516" i="2" s="1"/>
  <c r="AR373" i="2" a="1"/>
  <c r="AR373" i="2" s="1"/>
  <c r="AV423" i="2" a="1"/>
  <c r="AV423" i="2" s="1"/>
  <c r="AR423" i="2" a="1"/>
  <c r="AR423" i="2" s="1"/>
  <c r="AN423" i="2"/>
  <c r="AO423" i="2" s="1" a="1"/>
  <c r="AO423" i="2" s="1"/>
  <c r="AN472" i="2"/>
  <c r="AO472" i="2" s="1" a="1"/>
  <c r="AO472" i="2" s="1"/>
  <c r="Z521" i="2"/>
  <c r="AA521" i="2" s="1" a="1"/>
  <c r="AA521" i="2" s="1"/>
  <c r="V521" i="2"/>
  <c r="W521" i="2"/>
  <c r="X521" i="2"/>
  <c r="AC571" i="2"/>
  <c r="AD571" i="2" s="1" a="1"/>
  <c r="AD571" i="2" s="1"/>
  <c r="Z530" i="2"/>
  <c r="AA530" i="2" s="1" a="1"/>
  <c r="AA530" i="2" s="1"/>
  <c r="V530" i="2"/>
  <c r="W530" i="2"/>
  <c r="X530" i="2"/>
  <c r="AC469" i="2"/>
  <c r="AH469" i="2" s="1" a="1"/>
  <c r="AH469" i="2" s="1"/>
  <c r="AR609" i="2" a="1"/>
  <c r="AR609" i="2" s="1"/>
  <c r="AC572" i="2"/>
  <c r="AE572" i="2" s="1" a="1"/>
  <c r="AE572" i="2" s="1"/>
  <c r="AN598" i="2"/>
  <c r="AO598" i="2" s="1" a="1"/>
  <c r="AO598" i="2" s="1"/>
  <c r="AR598" i="2" a="1"/>
  <c r="AR598" i="2" s="1"/>
  <c r="AV598" i="2" a="1"/>
  <c r="AV598" i="2" s="1"/>
  <c r="V554" i="2"/>
  <c r="W554" i="2"/>
  <c r="G554" i="2" s="1" a="1"/>
  <c r="G554" i="2" s="1"/>
  <c r="X554" i="2"/>
  <c r="Z554" i="2"/>
  <c r="AA554" i="2" s="1" a="1"/>
  <c r="AA554" i="2" s="1"/>
  <c r="AN592" i="2"/>
  <c r="AO592" i="2" s="1" a="1"/>
  <c r="AO592" i="2" s="1"/>
  <c r="AR592" i="2" a="1"/>
  <c r="AR592" i="2" s="1"/>
  <c r="AV592" i="2" a="1"/>
  <c r="AV592" i="2" s="1"/>
  <c r="AH526" i="2" a="1"/>
  <c r="AH526" i="2" s="1"/>
  <c r="W537" i="2"/>
  <c r="X537" i="2"/>
  <c r="Z537" i="2"/>
  <c r="AA537" i="2" s="1" a="1"/>
  <c r="AA537" i="2" s="1"/>
  <c r="V537" i="2"/>
  <c r="AC612" i="2"/>
  <c r="AV534" i="2" a="1"/>
  <c r="AV534" i="2" s="1"/>
  <c r="AN534" i="2"/>
  <c r="AO534" i="2" s="1" a="1"/>
  <c r="AO534" i="2" s="1"/>
  <c r="AR534" i="2" a="1"/>
  <c r="AR534" i="2" s="1"/>
  <c r="AN559" i="2"/>
  <c r="AO559" i="2" s="1" a="1"/>
  <c r="AO559" i="2" s="1"/>
  <c r="AR559" i="2" a="1"/>
  <c r="AR559" i="2" s="1"/>
  <c r="AV559" i="2" a="1"/>
  <c r="AV559" i="2" s="1"/>
  <c r="AV605" i="2" a="1"/>
  <c r="AV605" i="2" s="1"/>
  <c r="AN605" i="2"/>
  <c r="AO605" i="2" s="1" a="1"/>
  <c r="AO605" i="2" s="1"/>
  <c r="AR605" i="2" a="1"/>
  <c r="AR605" i="2" s="1"/>
  <c r="AC466" i="2"/>
  <c r="AE466" i="2" s="1" a="1"/>
  <c r="AE466" i="2" s="1"/>
  <c r="AH591" i="2" a="1"/>
  <c r="AH591" i="2" s="1"/>
  <c r="W614" i="2"/>
  <c r="X614" i="2"/>
  <c r="Z614" i="2"/>
  <c r="AA614" i="2" s="1" a="1"/>
  <c r="AA614" i="2" s="1"/>
  <c r="V614" i="2"/>
  <c r="W647" i="2"/>
  <c r="G647" i="2" s="1" a="1"/>
  <c r="G647" i="2" s="1"/>
  <c r="V647" i="2"/>
  <c r="X647" i="2"/>
  <c r="Z647" i="2"/>
  <c r="AA647" i="2" s="1" a="1"/>
  <c r="AA647" i="2" s="1"/>
  <c r="V662" i="2"/>
  <c r="W662" i="2"/>
  <c r="X662" i="2"/>
  <c r="Z662" i="2"/>
  <c r="AA662" i="2" s="1" a="1"/>
  <c r="AA662" i="2" s="1"/>
  <c r="AN420" i="2"/>
  <c r="AO420" i="2" s="1" a="1"/>
  <c r="AO420" i="2" s="1"/>
  <c r="AV648" i="2" a="1"/>
  <c r="AV648" i="2" s="1"/>
  <c r="AN648" i="2"/>
  <c r="AO648" i="2" s="1" a="1"/>
  <c r="AO648" i="2" s="1"/>
  <c r="AR648" i="2" a="1"/>
  <c r="AR648" i="2" s="1"/>
  <c r="W666" i="2"/>
  <c r="G666" i="2" s="1" a="1"/>
  <c r="G666" i="2" s="1"/>
  <c r="V666" i="2"/>
  <c r="X666" i="2"/>
  <c r="Z666" i="2"/>
  <c r="AA666" i="2" s="1" a="1"/>
  <c r="AA666" i="2" s="1"/>
  <c r="AC586" i="2"/>
  <c r="AE586" i="2" s="1" a="1"/>
  <c r="AE586" i="2" s="1"/>
  <c r="AF586" i="2" s="1"/>
  <c r="AC593" i="2"/>
  <c r="AE593" i="2" s="1" a="1"/>
  <c r="AE593" i="2" s="1"/>
  <c r="AF593" i="2" s="1"/>
  <c r="AS769" i="2" a="1"/>
  <c r="AS769" i="2" s="1"/>
  <c r="AD769" i="2" a="1"/>
  <c r="AD769" i="2" s="1"/>
  <c r="AW769" i="2" a="1"/>
  <c r="AW769" i="2" s="1"/>
  <c r="AI769" i="2" a="1"/>
  <c r="AI769" i="2" s="1"/>
  <c r="H769" i="2" s="1"/>
  <c r="AX769" i="2" a="1"/>
  <c r="AX769" i="2" s="1"/>
  <c r="J769" i="2" s="1"/>
  <c r="AP769" i="2" a="1"/>
  <c r="AP769" i="2" s="1"/>
  <c r="K769" i="2" s="1"/>
  <c r="AH769" i="2" a="1"/>
  <c r="AH769" i="2" s="1"/>
  <c r="AT769" i="2" a="1"/>
  <c r="AT769" i="2" s="1"/>
  <c r="I769" i="2" s="1"/>
  <c r="AC769" i="2"/>
  <c r="AE769" i="2" a="1"/>
  <c r="AE769" i="2" s="1"/>
  <c r="AG769" i="2" s="1"/>
  <c r="AR611" i="2" a="1"/>
  <c r="AR611" i="2" s="1"/>
  <c r="AN722" i="2"/>
  <c r="AO722" i="2" s="1" a="1"/>
  <c r="AO722" i="2" s="1"/>
  <c r="AR722" i="2" a="1"/>
  <c r="AR722" i="2" s="1"/>
  <c r="AV722" i="2" a="1"/>
  <c r="AV722" i="2" s="1"/>
  <c r="AP776" i="2" a="1"/>
  <c r="AP776" i="2" s="1"/>
  <c r="AX776" i="2" a="1"/>
  <c r="AX776" i="2" s="1"/>
  <c r="AI776" i="2" a="1"/>
  <c r="AI776" i="2" s="1"/>
  <c r="H776" i="2" s="1"/>
  <c r="AS776" i="2" a="1"/>
  <c r="AS776" i="2" s="1"/>
  <c r="AW776" i="2" a="1"/>
  <c r="AW776" i="2" s="1"/>
  <c r="AC776" i="2"/>
  <c r="AD776" i="2" a="1"/>
  <c r="AD776" i="2" s="1"/>
  <c r="AT776" i="2" a="1"/>
  <c r="AT776" i="2" s="1"/>
  <c r="AE776" i="2" a="1"/>
  <c r="AE776" i="2" s="1"/>
  <c r="AG776" i="2" s="1"/>
  <c r="AH776" i="2" a="1"/>
  <c r="AH776" i="2" s="1"/>
  <c r="AV788" i="2" a="1"/>
  <c r="AV788" i="2" s="1"/>
  <c r="AR788" i="2" a="1"/>
  <c r="AR788" i="2" s="1"/>
  <c r="AN788" i="2"/>
  <c r="AO788" i="2" s="1" a="1"/>
  <c r="AO788" i="2" s="1"/>
  <c r="AV817" i="2" a="1"/>
  <c r="AV817" i="2" s="1"/>
  <c r="AN817" i="2"/>
  <c r="AO817" i="2" s="1" a="1"/>
  <c r="AO817" i="2" s="1"/>
  <c r="AR817" i="2" a="1"/>
  <c r="AR817" i="2" s="1"/>
  <c r="AD817" i="2" a="1"/>
  <c r="AD817" i="2" s="1"/>
  <c r="AE817" i="2" a="1"/>
  <c r="AE817" i="2" s="1"/>
  <c r="AG817" i="2" s="1"/>
  <c r="AW817" i="2" a="1"/>
  <c r="AW817" i="2" s="1"/>
  <c r="AH817" i="2" a="1"/>
  <c r="AH817" i="2" s="1"/>
  <c r="AT817" i="2" a="1"/>
  <c r="AT817" i="2" s="1"/>
  <c r="AI817" i="2" a="1"/>
  <c r="AI817" i="2" s="1"/>
  <c r="H817" i="2" s="1"/>
  <c r="AX817" i="2" a="1"/>
  <c r="AX817" i="2" s="1"/>
  <c r="AP817" i="2" a="1"/>
  <c r="AP817" i="2" s="1"/>
  <c r="AS817" i="2" a="1"/>
  <c r="AS817" i="2" s="1"/>
  <c r="AC817" i="2"/>
  <c r="AN822" i="2"/>
  <c r="AO822" i="2" s="1" a="1"/>
  <c r="AO822" i="2" s="1"/>
  <c r="K822" i="2" s="1"/>
  <c r="AR822" i="2" a="1"/>
  <c r="AR822" i="2" s="1"/>
  <c r="I822" i="2" s="1"/>
  <c r="AV822" i="2" a="1"/>
  <c r="AV822" i="2" s="1"/>
  <c r="J822" i="2" s="1"/>
  <c r="V977" i="2"/>
  <c r="W977" i="2"/>
  <c r="G977" i="2" s="1" a="1"/>
  <c r="G977" i="2" s="1"/>
  <c r="X977" i="2"/>
  <c r="Z977" i="2"/>
  <c r="AA977" i="2" s="1" a="1"/>
  <c r="AA977" i="2" s="1"/>
  <c r="AH764" i="2" a="1"/>
  <c r="AH764" i="2" s="1"/>
  <c r="V812" i="2"/>
  <c r="W812" i="2"/>
  <c r="X812" i="2"/>
  <c r="Z812" i="2"/>
  <c r="AA812" i="2" s="1" a="1"/>
  <c r="AA812" i="2" s="1"/>
  <c r="AW872" i="2" a="1"/>
  <c r="AW872" i="2" s="1"/>
  <c r="AP872" i="2" a="1"/>
  <c r="AP872" i="2" s="1"/>
  <c r="AX872" i="2" a="1"/>
  <c r="AX872" i="2" s="1"/>
  <c r="AH872" i="2" a="1"/>
  <c r="AH872" i="2" s="1"/>
  <c r="AI872" i="2" a="1"/>
  <c r="AI872" i="2" s="1"/>
  <c r="H872" i="2" s="1"/>
  <c r="AS872" i="2" a="1"/>
  <c r="AS872" i="2" s="1"/>
  <c r="AT872" i="2" a="1"/>
  <c r="AT872" i="2" s="1"/>
  <c r="AC872" i="2"/>
  <c r="AD872" i="2" a="1"/>
  <c r="AD872" i="2" s="1"/>
  <c r="AE872" i="2" a="1"/>
  <c r="AE872" i="2" s="1"/>
  <c r="AG872" i="2" s="1"/>
  <c r="AW820" i="2" a="1"/>
  <c r="AW820" i="2" s="1"/>
  <c r="AX820" i="2" a="1"/>
  <c r="AX820" i="2" s="1"/>
  <c r="AC820" i="2"/>
  <c r="AP820" i="2" a="1"/>
  <c r="AP820" i="2" s="1"/>
  <c r="AD820" i="2" a="1"/>
  <c r="AD820" i="2" s="1"/>
  <c r="AE820" i="2" a="1"/>
  <c r="AE820" i="2" s="1"/>
  <c r="AG820" i="2" s="1"/>
  <c r="AS820" i="2" a="1"/>
  <c r="AS820" i="2" s="1"/>
  <c r="AT820" i="2" a="1"/>
  <c r="AT820" i="2" s="1"/>
  <c r="AH820" i="2" a="1"/>
  <c r="AH820" i="2" s="1"/>
  <c r="AI820" i="2" a="1"/>
  <c r="AI820" i="2" s="1"/>
  <c r="H820" i="2" s="1"/>
  <c r="AW914" i="2" a="1"/>
  <c r="AW914" i="2" s="1"/>
  <c r="AI914" i="2" a="1"/>
  <c r="AI914" i="2" s="1"/>
  <c r="H914" i="2" s="1"/>
  <c r="AS914" i="2" a="1"/>
  <c r="AS914" i="2" s="1"/>
  <c r="AP914" i="2" a="1"/>
  <c r="AP914" i="2" s="1"/>
  <c r="K914" i="2" s="1"/>
  <c r="AC914" i="2"/>
  <c r="AD914" i="2" a="1"/>
  <c r="AD914" i="2" s="1"/>
  <c r="AT914" i="2" a="1"/>
  <c r="AT914" i="2" s="1"/>
  <c r="I914" i="2" s="1"/>
  <c r="AE914" i="2" a="1"/>
  <c r="AE914" i="2" s="1"/>
  <c r="AG914" i="2" s="1"/>
  <c r="AH914" i="2" a="1"/>
  <c r="AH914" i="2" s="1"/>
  <c r="AX914" i="2" a="1"/>
  <c r="AX914" i="2" s="1"/>
  <c r="J914" i="2" s="1"/>
  <c r="AR904" i="2" a="1"/>
  <c r="AR904" i="2" s="1"/>
  <c r="AV904" i="2" a="1"/>
  <c r="AV904" i="2" s="1"/>
  <c r="AN904" i="2"/>
  <c r="AO904" i="2" s="1" a="1"/>
  <c r="AO904" i="2" s="1"/>
  <c r="AP1010" i="2" a="1"/>
  <c r="AP1010" i="2" s="1"/>
  <c r="AX1010" i="2" a="1"/>
  <c r="AX1010" i="2" s="1"/>
  <c r="AH1010" i="2" a="1"/>
  <c r="AH1010" i="2" s="1"/>
  <c r="AS1010" i="2" a="1"/>
  <c r="AS1010" i="2" s="1"/>
  <c r="AC1010" i="2"/>
  <c r="AT1010" i="2" a="1"/>
  <c r="AT1010" i="2" s="1"/>
  <c r="AD1010" i="2" a="1"/>
  <c r="AD1010" i="2" s="1"/>
  <c r="AE1010" i="2" a="1"/>
  <c r="AE1010" i="2" s="1"/>
  <c r="AG1010" i="2" s="1"/>
  <c r="AW1010" i="2" a="1"/>
  <c r="AW1010" i="2" s="1"/>
  <c r="AI1010" i="2" a="1"/>
  <c r="AI1010" i="2" s="1"/>
  <c r="H1010" i="2" s="1"/>
  <c r="AN1043" i="2"/>
  <c r="AO1043" i="2" s="1" a="1"/>
  <c r="AO1043" i="2" s="1"/>
  <c r="AR1043" i="2" a="1"/>
  <c r="AR1043" i="2" s="1"/>
  <c r="AV1043" i="2" a="1"/>
  <c r="AV1043" i="2" s="1"/>
  <c r="V1057" i="2"/>
  <c r="W1057" i="2"/>
  <c r="X1057" i="2"/>
  <c r="Z1057" i="2"/>
  <c r="AA1057" i="2" s="1" a="1"/>
  <c r="AA1057" i="2" s="1"/>
  <c r="V996" i="2"/>
  <c r="W996" i="2"/>
  <c r="G996" i="2" s="1" a="1"/>
  <c r="G996" i="2" s="1"/>
  <c r="X996" i="2"/>
  <c r="Z996" i="2"/>
  <c r="AA996" i="2" s="1" a="1"/>
  <c r="AA996" i="2" s="1"/>
  <c r="AP1047" i="2" a="1"/>
  <c r="AP1047" i="2" s="1"/>
  <c r="AX1047" i="2" a="1"/>
  <c r="AX1047" i="2" s="1"/>
  <c r="AH1047" i="2" a="1"/>
  <c r="AH1047" i="2" s="1"/>
  <c r="AI1047" i="2" a="1"/>
  <c r="AI1047" i="2" s="1"/>
  <c r="H1047" i="2" s="1"/>
  <c r="AT1047" i="2" a="1"/>
  <c r="AT1047" i="2" s="1"/>
  <c r="AW1047" i="2" a="1"/>
  <c r="AW1047" i="2" s="1"/>
  <c r="AS1047" i="2" a="1"/>
  <c r="AS1047" i="2" s="1"/>
  <c r="AC1047" i="2"/>
  <c r="AD1047" i="2" a="1"/>
  <c r="AD1047" i="2" s="1"/>
  <c r="AE1047" i="2" a="1"/>
  <c r="AE1047" i="2" s="1"/>
  <c r="AG1047" i="2" s="1"/>
  <c r="AN998" i="2"/>
  <c r="AO998" i="2" s="1" a="1"/>
  <c r="AO998" i="2" s="1"/>
  <c r="AR998" i="2" a="1"/>
  <c r="AR998" i="2" s="1"/>
  <c r="AV998" i="2" a="1"/>
  <c r="AV998" i="2" s="1"/>
  <c r="AE1008" i="2" a="1"/>
  <c r="AE1008" i="2" s="1"/>
  <c r="AG1008" i="2" s="1"/>
  <c r="AP1008" i="2" a="1"/>
  <c r="AP1008" i="2" s="1"/>
  <c r="AX1008" i="2" a="1"/>
  <c r="AX1008" i="2" s="1"/>
  <c r="AH1008" i="2" a="1"/>
  <c r="AH1008" i="2" s="1"/>
  <c r="AI1008" i="2" a="1"/>
  <c r="AI1008" i="2" s="1"/>
  <c r="H1008" i="2" s="1"/>
  <c r="AS1008" i="2" a="1"/>
  <c r="AS1008" i="2" s="1"/>
  <c r="AD1008" i="2" a="1"/>
  <c r="AD1008" i="2" s="1"/>
  <c r="AT1008" i="2" a="1"/>
  <c r="AT1008" i="2" s="1"/>
  <c r="AW1008" i="2" a="1"/>
  <c r="AW1008" i="2" s="1"/>
  <c r="AC1008" i="2"/>
  <c r="AR907" i="2" a="1"/>
  <c r="AR907" i="2" s="1"/>
  <c r="AV907" i="2" a="1"/>
  <c r="AV907" i="2" s="1"/>
  <c r="AN907" i="2"/>
  <c r="AO907" i="2" s="1" a="1"/>
  <c r="AO907" i="2" s="1"/>
  <c r="AN1037" i="2"/>
  <c r="AO1037" i="2" s="1" a="1"/>
  <c r="AO1037" i="2" s="1"/>
  <c r="AR1037" i="2" a="1"/>
  <c r="AR1037" i="2" s="1"/>
  <c r="AV1037" i="2" a="1"/>
  <c r="AV1037" i="2" s="1"/>
  <c r="AH1131" i="2" a="1"/>
  <c r="AH1131" i="2" s="1"/>
  <c r="AI1131" i="2" a="1"/>
  <c r="AI1131" i="2" s="1"/>
  <c r="H1131" i="2" s="1"/>
  <c r="AS1131" i="2" a="1"/>
  <c r="AS1131" i="2" s="1"/>
  <c r="AT1131" i="2" a="1"/>
  <c r="AT1131" i="2" s="1"/>
  <c r="I1131" i="2" s="1"/>
  <c r="AC1131" i="2"/>
  <c r="AW1131" i="2" a="1"/>
  <c r="AW1131" i="2" s="1"/>
  <c r="AP1131" i="2" a="1"/>
  <c r="AP1131" i="2" s="1"/>
  <c r="K1131" i="2" s="1"/>
  <c r="AX1131" i="2" a="1"/>
  <c r="AX1131" i="2" s="1"/>
  <c r="J1131" i="2" s="1"/>
  <c r="AD1131" i="2" a="1"/>
  <c r="AD1131" i="2" s="1"/>
  <c r="AE1131" i="2" a="1"/>
  <c r="AE1131" i="2" s="1"/>
  <c r="AG1131" i="2" s="1"/>
  <c r="V1046" i="2"/>
  <c r="W1046" i="2"/>
  <c r="G1046" i="2" s="1" a="1"/>
  <c r="G1046" i="2" s="1"/>
  <c r="X1046" i="2"/>
  <c r="Z1046" i="2"/>
  <c r="AA1046" i="2" s="1" a="1"/>
  <c r="AA1046" i="2" s="1"/>
  <c r="AN1052" i="2"/>
  <c r="AO1052" i="2" s="1" a="1"/>
  <c r="AO1052" i="2" s="1"/>
  <c r="AR1052" i="2" a="1"/>
  <c r="AR1052" i="2" s="1"/>
  <c r="AV1052" i="2" a="1"/>
  <c r="AV1052" i="2" s="1"/>
  <c r="AI979" i="2" a="1"/>
  <c r="AI979" i="2" s="1"/>
  <c r="H979" i="2" s="1"/>
  <c r="AE979" i="2" a="1"/>
  <c r="AE979" i="2" s="1"/>
  <c r="AG979" i="2" s="1"/>
  <c r="AX979" i="2" a="1"/>
  <c r="AX979" i="2" s="1"/>
  <c r="AH979" i="2" a="1"/>
  <c r="AH979" i="2" s="1"/>
  <c r="AS979" i="2" a="1"/>
  <c r="AS979" i="2" s="1"/>
  <c r="AT979" i="2" a="1"/>
  <c r="AT979" i="2" s="1"/>
  <c r="AC979" i="2"/>
  <c r="AD979" i="2" a="1"/>
  <c r="AD979" i="2" s="1"/>
  <c r="AW979" i="2" a="1"/>
  <c r="AW979" i="2" s="1"/>
  <c r="AP979" i="2" a="1"/>
  <c r="AP979" i="2" s="1"/>
  <c r="AP1110" i="2" a="1"/>
  <c r="AP1110" i="2" s="1"/>
  <c r="AS1110" i="2" a="1"/>
  <c r="AS1110" i="2" s="1"/>
  <c r="V1292" i="2"/>
  <c r="W1292" i="2"/>
  <c r="X1292" i="2"/>
  <c r="Z1292" i="2"/>
  <c r="AA1292" i="2" s="1" a="1"/>
  <c r="AA1292" i="2" s="1"/>
  <c r="AH1101" i="2" a="1"/>
  <c r="AH1101" i="2" s="1"/>
  <c r="AI1101" i="2" a="1"/>
  <c r="AI1101" i="2" s="1"/>
  <c r="H1101" i="2" s="1"/>
  <c r="AS1101" i="2" a="1"/>
  <c r="AS1101" i="2" s="1"/>
  <c r="AC1101" i="2"/>
  <c r="AT1101" i="2" a="1"/>
  <c r="AT1101" i="2" s="1"/>
  <c r="AD1101" i="2" a="1"/>
  <c r="AD1101" i="2" s="1"/>
  <c r="AP1101" i="2" a="1"/>
  <c r="AP1101" i="2" s="1"/>
  <c r="AE1101" i="2" a="1"/>
  <c r="AE1101" i="2" s="1"/>
  <c r="AG1101" i="2" s="1"/>
  <c r="AW1101" i="2" a="1"/>
  <c r="AW1101" i="2" s="1"/>
  <c r="AX1101" i="2" a="1"/>
  <c r="AX1101" i="2" s="1"/>
  <c r="AE1169" i="2" a="1"/>
  <c r="AE1169" i="2" s="1"/>
  <c r="AG1169" i="2" s="1"/>
  <c r="AW1169" i="2" a="1"/>
  <c r="AW1169" i="2" s="1"/>
  <c r="AX1169" i="2" a="1"/>
  <c r="AX1169" i="2" s="1"/>
  <c r="AP1169" i="2" a="1"/>
  <c r="AP1169" i="2" s="1"/>
  <c r="AH1169" i="2" a="1"/>
  <c r="AH1169" i="2" s="1"/>
  <c r="AI1169" i="2" a="1"/>
  <c r="AI1169" i="2" s="1"/>
  <c r="H1169" i="2" s="1"/>
  <c r="AT1169" i="2" a="1"/>
  <c r="AT1169" i="2" s="1"/>
  <c r="AC1169" i="2"/>
  <c r="AD1169" i="2" a="1"/>
  <c r="AD1169" i="2" s="1"/>
  <c r="AS1169" i="2" a="1"/>
  <c r="AS1169" i="2" s="1"/>
  <c r="AV937" i="2" a="1"/>
  <c r="AV937" i="2" s="1"/>
  <c r="AN937" i="2"/>
  <c r="AO937" i="2" s="1" a="1"/>
  <c r="AO937" i="2" s="1"/>
  <c r="AR937" i="2" a="1"/>
  <c r="AR937" i="2" s="1"/>
  <c r="V1090" i="2"/>
  <c r="W1090" i="2"/>
  <c r="G1090" i="2" s="1" a="1"/>
  <c r="G1090" i="2" s="1"/>
  <c r="X1090" i="2"/>
  <c r="Z1090" i="2"/>
  <c r="AA1090" i="2" s="1" a="1"/>
  <c r="AA1090" i="2" s="1"/>
  <c r="AX1305" i="2" a="1"/>
  <c r="AX1305" i="2" s="1"/>
  <c r="J1305" i="2" s="1"/>
  <c r="AP1305" i="2" a="1"/>
  <c r="AP1305" i="2" s="1"/>
  <c r="K1305" i="2" s="1"/>
  <c r="AH1305" i="2" a="1"/>
  <c r="AH1305" i="2" s="1"/>
  <c r="AI1305" i="2" a="1"/>
  <c r="AI1305" i="2" s="1"/>
  <c r="H1305" i="2" s="1"/>
  <c r="AS1305" i="2" a="1"/>
  <c r="AS1305" i="2" s="1"/>
  <c r="AT1305" i="2" a="1"/>
  <c r="AT1305" i="2" s="1"/>
  <c r="I1305" i="2" s="1"/>
  <c r="AW1305" i="2" a="1"/>
  <c r="AW1305" i="2" s="1"/>
  <c r="AD1305" i="2" a="1"/>
  <c r="AD1305" i="2" s="1"/>
  <c r="AE1305" i="2" a="1"/>
  <c r="AE1305" i="2" s="1"/>
  <c r="AG1305" i="2" s="1"/>
  <c r="AC1305" i="2"/>
  <c r="AV1083" i="2" a="1"/>
  <c r="AV1083" i="2" s="1"/>
  <c r="J1083" i="2" s="1"/>
  <c r="AN1083" i="2"/>
  <c r="AO1083" i="2" s="1" a="1"/>
  <c r="AO1083" i="2" s="1"/>
  <c r="K1083" i="2" s="1"/>
  <c r="AR1083" i="2" a="1"/>
  <c r="AR1083" i="2" s="1"/>
  <c r="I1083" i="2" s="1"/>
  <c r="AE1249" i="2" a="1"/>
  <c r="AE1249" i="2" s="1"/>
  <c r="AG1249" i="2" s="1"/>
  <c r="AW1249" i="2" a="1"/>
  <c r="AW1249" i="2" s="1"/>
  <c r="AH1249" i="2" a="1"/>
  <c r="AH1249" i="2" s="1"/>
  <c r="AI1249" i="2" a="1"/>
  <c r="AI1249" i="2" s="1"/>
  <c r="H1249" i="2" s="1"/>
  <c r="AS1249" i="2" a="1"/>
  <c r="AS1249" i="2" s="1"/>
  <c r="AX1249" i="2" a="1"/>
  <c r="AX1249" i="2" s="1"/>
  <c r="J1249" i="2" s="1"/>
  <c r="AP1249" i="2" a="1"/>
  <c r="AP1249" i="2" s="1"/>
  <c r="AC1249" i="2"/>
  <c r="AD1249" i="2" a="1"/>
  <c r="AD1249" i="2" s="1"/>
  <c r="AT1249" i="2" a="1"/>
  <c r="AT1249" i="2" s="1"/>
  <c r="I1249" i="2" s="1"/>
  <c r="AV1241" i="2" a="1"/>
  <c r="AV1241" i="2" s="1"/>
  <c r="AN1241" i="2"/>
  <c r="AO1241" i="2" s="1" a="1"/>
  <c r="AO1241" i="2" s="1"/>
  <c r="AR1241" i="2" a="1"/>
  <c r="AR1241" i="2" s="1"/>
  <c r="AV1232" i="2" a="1"/>
  <c r="AV1232" i="2" s="1"/>
  <c r="AN1232" i="2"/>
  <c r="AO1232" i="2" s="1" a="1"/>
  <c r="AO1232" i="2" s="1"/>
  <c r="AR1232" i="2" a="1"/>
  <c r="AR1232" i="2" s="1"/>
  <c r="V1189" i="2"/>
  <c r="W1189" i="2"/>
  <c r="G1189" i="2" s="1" a="1"/>
  <c r="G1189" i="2" s="1"/>
  <c r="X1189" i="2"/>
  <c r="Z1189" i="2"/>
  <c r="AA1189" i="2" s="1" a="1"/>
  <c r="AA1189" i="2" s="1"/>
  <c r="AH1167" i="2" a="1"/>
  <c r="AH1167" i="2" s="1"/>
  <c r="AE1167" i="2" a="1"/>
  <c r="AE1167" i="2" s="1"/>
  <c r="AG1167" i="2" s="1"/>
  <c r="AX1167" i="2" a="1"/>
  <c r="AX1167" i="2" s="1"/>
  <c r="AP1167" i="2" a="1"/>
  <c r="AP1167" i="2" s="1"/>
  <c r="AI1167" i="2" a="1"/>
  <c r="AI1167" i="2" s="1"/>
  <c r="H1167" i="2" s="1"/>
  <c r="AS1167" i="2" a="1"/>
  <c r="AS1167" i="2" s="1"/>
  <c r="AT1167" i="2" a="1"/>
  <c r="AT1167" i="2" s="1"/>
  <c r="AW1167" i="2" a="1"/>
  <c r="AW1167" i="2" s="1"/>
  <c r="AC1167" i="2"/>
  <c r="AD1167" i="2" a="1"/>
  <c r="AD1167" i="2" s="1"/>
  <c r="AV1337" i="2" a="1"/>
  <c r="AV1337" i="2" s="1"/>
  <c r="AN1337" i="2"/>
  <c r="AO1337" i="2" s="1" a="1"/>
  <c r="AO1337" i="2" s="1"/>
  <c r="AR1337" i="2" a="1"/>
  <c r="AR1337" i="2" s="1"/>
  <c r="AE1156" i="2" a="1"/>
  <c r="AE1156" i="2" s="1"/>
  <c r="AG1156" i="2" s="1"/>
  <c r="AX1156" i="2" a="1"/>
  <c r="AX1156" i="2" s="1"/>
  <c r="AP1156" i="2" a="1"/>
  <c r="AP1156" i="2" s="1"/>
  <c r="AH1156" i="2" a="1"/>
  <c r="AH1156" i="2" s="1"/>
  <c r="AI1156" i="2" a="1"/>
  <c r="AI1156" i="2" s="1"/>
  <c r="H1156" i="2" s="1"/>
  <c r="AS1156" i="2" a="1"/>
  <c r="AS1156" i="2" s="1"/>
  <c r="AC1156" i="2"/>
  <c r="AD1156" i="2" a="1"/>
  <c r="AD1156" i="2" s="1"/>
  <c r="AW1156" i="2" a="1"/>
  <c r="AW1156" i="2" s="1"/>
  <c r="AT1156" i="2" a="1"/>
  <c r="AT1156" i="2" s="1"/>
  <c r="AH1209" i="2" a="1"/>
  <c r="AH1209" i="2" s="1"/>
  <c r="AT1209" i="2" a="1"/>
  <c r="AT1209" i="2" s="1"/>
  <c r="I1209" i="2" s="1"/>
  <c r="AC1209" i="2"/>
  <c r="AD1209" i="2" a="1"/>
  <c r="AD1209" i="2" s="1"/>
  <c r="AW1209" i="2" a="1"/>
  <c r="AW1209" i="2" s="1"/>
  <c r="AE1209" i="2" a="1"/>
  <c r="AE1209" i="2" s="1"/>
  <c r="AG1209" i="2" s="1"/>
  <c r="AX1209" i="2" a="1"/>
  <c r="AX1209" i="2" s="1"/>
  <c r="J1209" i="2" s="1"/>
  <c r="AI1209" i="2" a="1"/>
  <c r="AI1209" i="2" s="1"/>
  <c r="H1209" i="2" s="1"/>
  <c r="AP1209" i="2" a="1"/>
  <c r="AP1209" i="2" s="1"/>
  <c r="K1209" i="2" s="1"/>
  <c r="AS1209" i="2" a="1"/>
  <c r="AS1209" i="2" s="1"/>
  <c r="AW881" i="2" a="1"/>
  <c r="AW881" i="2" s="1"/>
  <c r="AP881" i="2" a="1"/>
  <c r="AP881" i="2" s="1"/>
  <c r="AX881" i="2" a="1"/>
  <c r="AX881" i="2" s="1"/>
  <c r="AI881" i="2" a="1"/>
  <c r="AI881" i="2" s="1"/>
  <c r="H881" i="2" s="1"/>
  <c r="AS881" i="2" a="1"/>
  <c r="AS881" i="2" s="1"/>
  <c r="AE881" i="2" a="1"/>
  <c r="AE881" i="2" s="1"/>
  <c r="AG881" i="2" s="1"/>
  <c r="AH881" i="2" a="1"/>
  <c r="AH881" i="2" s="1"/>
  <c r="AC881" i="2"/>
  <c r="AD881" i="2" a="1"/>
  <c r="AD881" i="2" s="1"/>
  <c r="AT881" i="2" a="1"/>
  <c r="AT881" i="2" s="1"/>
  <c r="Z1138" i="2"/>
  <c r="AA1138" i="2" s="1" a="1"/>
  <c r="AA1138" i="2" s="1"/>
  <c r="X1138" i="2"/>
  <c r="V1138" i="2"/>
  <c r="W1138" i="2"/>
  <c r="G1138" i="2" s="1" a="1"/>
  <c r="G1138" i="2" s="1"/>
  <c r="AP1001" i="2" a="1"/>
  <c r="AP1001" i="2" s="1"/>
  <c r="AX1001" i="2" a="1"/>
  <c r="AX1001" i="2" s="1"/>
  <c r="AH1001" i="2" a="1"/>
  <c r="AH1001" i="2" s="1"/>
  <c r="AI1001" i="2" a="1"/>
  <c r="AI1001" i="2" s="1"/>
  <c r="H1001" i="2" s="1"/>
  <c r="AS1001" i="2" a="1"/>
  <c r="AS1001" i="2" s="1"/>
  <c r="AC1001" i="2"/>
  <c r="AT1001" i="2" a="1"/>
  <c r="AT1001" i="2" s="1"/>
  <c r="AD1001" i="2" a="1"/>
  <c r="AD1001" i="2" s="1"/>
  <c r="AE1001" i="2" a="1"/>
  <c r="AE1001" i="2" s="1"/>
  <c r="AG1001" i="2" s="1"/>
  <c r="AW1001" i="2" a="1"/>
  <c r="AW1001" i="2" s="1"/>
  <c r="AR1140" i="2" a="1"/>
  <c r="AR1140" i="2" s="1"/>
  <c r="AN1140" i="2"/>
  <c r="AO1140" i="2" s="1" a="1"/>
  <c r="AO1140" i="2" s="1"/>
  <c r="AV1140" i="2" a="1"/>
  <c r="AV1140" i="2" s="1"/>
  <c r="AN1207" i="2"/>
  <c r="AO1207" i="2" s="1" a="1"/>
  <c r="AO1207" i="2" s="1"/>
  <c r="AV1207" i="2" a="1"/>
  <c r="AV1207" i="2" s="1"/>
  <c r="AR1207" i="2" a="1"/>
  <c r="AR1207" i="2" s="1"/>
  <c r="AE1222" i="2" a="1"/>
  <c r="AE1222" i="2" s="1"/>
  <c r="AG1222" i="2" s="1"/>
  <c r="AW1222" i="2" a="1"/>
  <c r="AW1222" i="2" s="1"/>
  <c r="AP1222" i="2" a="1"/>
  <c r="AP1222" i="2" s="1"/>
  <c r="AX1222" i="2" a="1"/>
  <c r="AX1222" i="2" s="1"/>
  <c r="AH1222" i="2" a="1"/>
  <c r="AH1222" i="2" s="1"/>
  <c r="AI1222" i="2" a="1"/>
  <c r="AI1222" i="2" s="1"/>
  <c r="H1222" i="2" s="1"/>
  <c r="AS1222" i="2" a="1"/>
  <c r="AS1222" i="2" s="1"/>
  <c r="AD1222" i="2" a="1"/>
  <c r="AD1222" i="2" s="1"/>
  <c r="AT1222" i="2" a="1"/>
  <c r="AT1222" i="2" s="1"/>
  <c r="AC1222" i="2"/>
  <c r="AN1399" i="2"/>
  <c r="AO1399" i="2" s="1" a="1"/>
  <c r="AO1399" i="2" s="1"/>
  <c r="AR1399" i="2" a="1"/>
  <c r="AR1399" i="2" s="1"/>
  <c r="AV1399" i="2" a="1"/>
  <c r="AV1399" i="2" s="1"/>
  <c r="AX1214" i="2" a="1"/>
  <c r="AX1214" i="2" s="1"/>
  <c r="AP1214" i="2" a="1"/>
  <c r="AP1214" i="2" s="1"/>
  <c r="AI1214" i="2" a="1"/>
  <c r="AI1214" i="2" s="1"/>
  <c r="H1214" i="2" s="1"/>
  <c r="AS1214" i="2" a="1"/>
  <c r="AS1214" i="2" s="1"/>
  <c r="AT1214" i="2" a="1"/>
  <c r="AT1214" i="2" s="1"/>
  <c r="AC1214" i="2"/>
  <c r="AE1214" i="2" a="1"/>
  <c r="AE1214" i="2" s="1"/>
  <c r="AG1214" i="2" s="1"/>
  <c r="AW1214" i="2" a="1"/>
  <c r="AW1214" i="2" s="1"/>
  <c r="AH1214" i="2" a="1"/>
  <c r="AH1214" i="2" s="1"/>
  <c r="AD1214" i="2" a="1"/>
  <c r="AD1214" i="2" s="1"/>
  <c r="AH1230" i="2" a="1"/>
  <c r="AH1230" i="2" s="1"/>
  <c r="AS1230" i="2" a="1"/>
  <c r="AS1230" i="2" s="1"/>
  <c r="AC1230" i="2"/>
  <c r="AT1230" i="2" a="1"/>
  <c r="AT1230" i="2" s="1"/>
  <c r="AD1230" i="2" a="1"/>
  <c r="AD1230" i="2" s="1"/>
  <c r="AE1230" i="2" a="1"/>
  <c r="AE1230" i="2" s="1"/>
  <c r="AG1230" i="2" s="1"/>
  <c r="AW1230" i="2" a="1"/>
  <c r="AW1230" i="2" s="1"/>
  <c r="AX1230" i="2" a="1"/>
  <c r="AX1230" i="2" s="1"/>
  <c r="AI1230" i="2" a="1"/>
  <c r="AI1230" i="2" s="1"/>
  <c r="H1230" i="2" s="1"/>
  <c r="AP1230" i="2" a="1"/>
  <c r="AP1230" i="2" s="1"/>
  <c r="V1355" i="2"/>
  <c r="W1355" i="2"/>
  <c r="X1355" i="2"/>
  <c r="Z1355" i="2"/>
  <c r="AA1355" i="2" s="1" a="1"/>
  <c r="AA1355" i="2" s="1"/>
  <c r="AS1306" i="2" a="1"/>
  <c r="AS1306" i="2" s="1"/>
  <c r="AE1306" i="2" a="1"/>
  <c r="AE1306" i="2" s="1"/>
  <c r="AG1306" i="2" s="1"/>
  <c r="AX1306" i="2" a="1"/>
  <c r="AX1306" i="2" s="1"/>
  <c r="AP1306" i="2" a="1"/>
  <c r="AP1306" i="2" s="1"/>
  <c r="AH1306" i="2" a="1"/>
  <c r="AH1306" i="2" s="1"/>
  <c r="AI1306" i="2" a="1"/>
  <c r="AI1306" i="2" s="1"/>
  <c r="H1306" i="2" s="1"/>
  <c r="AT1306" i="2" a="1"/>
  <c r="AT1306" i="2" s="1"/>
  <c r="AW1306" i="2" a="1"/>
  <c r="AW1306" i="2" s="1"/>
  <c r="AC1306" i="2"/>
  <c r="AD1306" i="2" a="1"/>
  <c r="AD1306" i="2" s="1"/>
  <c r="AN1381" i="2"/>
  <c r="AO1381" i="2" s="1" a="1"/>
  <c r="AO1381" i="2" s="1"/>
  <c r="AR1381" i="2" a="1"/>
  <c r="AR1381" i="2" s="1"/>
  <c r="AV1381" i="2" a="1"/>
  <c r="AV1381" i="2" s="1"/>
  <c r="V1295" i="2"/>
  <c r="W1295" i="2"/>
  <c r="G1295" i="2" s="1" a="1"/>
  <c r="G1295" i="2" s="1"/>
  <c r="X1295" i="2"/>
  <c r="Z1295" i="2"/>
  <c r="AA1295" i="2" s="1" a="1"/>
  <c r="AA1295" i="2" s="1"/>
  <c r="V1425" i="2"/>
  <c r="Z1425" i="2"/>
  <c r="AA1425" i="2" s="1" a="1"/>
  <c r="AA1425" i="2" s="1"/>
  <c r="W1425" i="2"/>
  <c r="X1425" i="2"/>
  <c r="AS1431" i="2" a="1"/>
  <c r="AS1431" i="2" s="1"/>
  <c r="AE1431" i="2" a="1"/>
  <c r="AE1431" i="2" s="1"/>
  <c r="AG1431" i="2" s="1"/>
  <c r="AW1431" i="2" a="1"/>
  <c r="AW1431" i="2" s="1"/>
  <c r="AC1431" i="2"/>
  <c r="AI1431" i="2" a="1"/>
  <c r="AI1431" i="2" s="1"/>
  <c r="H1431" i="2" s="1"/>
  <c r="AP1431" i="2" a="1"/>
  <c r="AP1431" i="2" s="1"/>
  <c r="AT1431" i="2" a="1"/>
  <c r="AT1431" i="2" s="1"/>
  <c r="AX1431" i="2" a="1"/>
  <c r="AX1431" i="2" s="1"/>
  <c r="AD1431" i="2" a="1"/>
  <c r="AD1431" i="2" s="1"/>
  <c r="AH1431" i="2" a="1"/>
  <c r="AH1431" i="2" s="1"/>
  <c r="AP1354" i="2" a="1"/>
  <c r="AP1354" i="2" s="1"/>
  <c r="AX1354" i="2" a="1"/>
  <c r="AX1354" i="2" s="1"/>
  <c r="AH1354" i="2" a="1"/>
  <c r="AH1354" i="2" s="1"/>
  <c r="AI1354" i="2" a="1"/>
  <c r="AI1354" i="2" s="1"/>
  <c r="H1354" i="2" s="1"/>
  <c r="AS1354" i="2" a="1"/>
  <c r="AS1354" i="2" s="1"/>
  <c r="AC1354" i="2"/>
  <c r="AT1354" i="2" a="1"/>
  <c r="AT1354" i="2" s="1"/>
  <c r="AD1354" i="2" a="1"/>
  <c r="AD1354" i="2" s="1"/>
  <c r="AE1354" i="2" a="1"/>
  <c r="AE1354" i="2" s="1"/>
  <c r="AG1354" i="2" s="1"/>
  <c r="AW1354" i="2" a="1"/>
  <c r="AW1354" i="2" s="1"/>
  <c r="X1413" i="2"/>
  <c r="Z1413" i="2"/>
  <c r="AA1413" i="2" s="1" a="1"/>
  <c r="AA1413" i="2" s="1"/>
  <c r="V1413" i="2"/>
  <c r="W1413" i="2"/>
  <c r="AV1458" i="2" a="1"/>
  <c r="AV1458" i="2" s="1"/>
  <c r="AN1458" i="2"/>
  <c r="AO1458" i="2" s="1" a="1"/>
  <c r="AO1458" i="2" s="1"/>
  <c r="AR1458" i="2" a="1"/>
  <c r="AR1458" i="2" s="1"/>
  <c r="V1462" i="2"/>
  <c r="W1462" i="2"/>
  <c r="X1462" i="2"/>
  <c r="Z1462" i="2"/>
  <c r="AA1462" i="2" s="1" a="1"/>
  <c r="AA1462" i="2" s="1"/>
  <c r="AR1501" i="2" a="1"/>
  <c r="AR1501" i="2" s="1"/>
  <c r="AV1501" i="2" a="1"/>
  <c r="AV1501" i="2" s="1"/>
  <c r="J1501" i="2" s="1"/>
  <c r="AN1501" i="2"/>
  <c r="AO1501" i="2" s="1" a="1"/>
  <c r="AO1501" i="2" s="1"/>
  <c r="AI1461" i="2" a="1"/>
  <c r="AI1461" i="2" s="1"/>
  <c r="H1461" i="2" s="1"/>
  <c r="AH1461" i="2" a="1"/>
  <c r="AH1461" i="2" s="1"/>
  <c r="AS1461" i="2" a="1"/>
  <c r="AS1461" i="2" s="1"/>
  <c r="AT1461" i="2" a="1"/>
  <c r="AT1461" i="2" s="1"/>
  <c r="AC1461" i="2"/>
  <c r="AD1461" i="2" a="1"/>
  <c r="AD1461" i="2" s="1"/>
  <c r="AW1461" i="2" a="1"/>
  <c r="AW1461" i="2" s="1"/>
  <c r="AE1461" i="2" a="1"/>
  <c r="AE1461" i="2" s="1"/>
  <c r="AG1461" i="2" s="1"/>
  <c r="AX1461" i="2" a="1"/>
  <c r="AX1461" i="2" s="1"/>
  <c r="AP1461" i="2" a="1"/>
  <c r="AP1461" i="2" s="1"/>
  <c r="V1494" i="2"/>
  <c r="W1494" i="2"/>
  <c r="G1494" i="2" s="1" a="1"/>
  <c r="G1494" i="2" s="1"/>
  <c r="X1494" i="2"/>
  <c r="Z1494" i="2"/>
  <c r="AA1494" i="2" s="1" a="1"/>
  <c r="AA1494" i="2" s="1"/>
  <c r="AR1486" i="2" a="1"/>
  <c r="AR1486" i="2" s="1"/>
  <c r="AV1486" i="2" a="1"/>
  <c r="AV1486" i="2" s="1"/>
  <c r="AN1486" i="2"/>
  <c r="AO1486" i="2" s="1" a="1"/>
  <c r="AO1486" i="2" s="1"/>
  <c r="AW1541" i="2" a="1"/>
  <c r="AW1541" i="2" s="1"/>
  <c r="AS1541" i="2" a="1"/>
  <c r="AS1541" i="2" s="1"/>
  <c r="AE1541" i="2" a="1"/>
  <c r="AE1541" i="2" s="1"/>
  <c r="AG1541" i="2" s="1"/>
  <c r="AP1541" i="2" a="1"/>
  <c r="AP1541" i="2" s="1"/>
  <c r="K1541" i="2" s="1"/>
  <c r="AH1541" i="2" a="1"/>
  <c r="AH1541" i="2" s="1"/>
  <c r="AI1541" i="2" a="1"/>
  <c r="AI1541" i="2" s="1"/>
  <c r="H1541" i="2" s="1"/>
  <c r="AT1541" i="2" a="1"/>
  <c r="AT1541" i="2" s="1"/>
  <c r="I1541" i="2" s="1"/>
  <c r="AC1541" i="2"/>
  <c r="AD1541" i="2" a="1"/>
  <c r="AD1541" i="2" s="1"/>
  <c r="AX1541" i="2" a="1"/>
  <c r="AX1541" i="2" s="1"/>
  <c r="J1541" i="2" s="1"/>
  <c r="AE1571" i="2" a="1"/>
  <c r="AE1571" i="2" s="1"/>
  <c r="AG1571" i="2" s="1"/>
  <c r="AW1571" i="2" a="1"/>
  <c r="AW1571" i="2" s="1"/>
  <c r="AC1571" i="2"/>
  <c r="AT1571" i="2" a="1"/>
  <c r="AT1571" i="2" s="1"/>
  <c r="AP1571" i="2" a="1"/>
  <c r="AP1571" i="2" s="1"/>
  <c r="AX1571" i="2" a="1"/>
  <c r="AX1571" i="2" s="1"/>
  <c r="AH1571" i="2" a="1"/>
  <c r="AH1571" i="2" s="1"/>
  <c r="AI1571" i="2" a="1"/>
  <c r="AI1571" i="2" s="1"/>
  <c r="H1571" i="2" s="1"/>
  <c r="AS1571" i="2" a="1"/>
  <c r="AS1571" i="2" s="1"/>
  <c r="AD1571" i="2" a="1"/>
  <c r="AD1571" i="2" s="1"/>
  <c r="AN1556" i="2"/>
  <c r="AO1556" i="2" s="1" a="1"/>
  <c r="AO1556" i="2" s="1"/>
  <c r="AR1556" i="2" a="1"/>
  <c r="AR1556" i="2" s="1"/>
  <c r="AV1556" i="2" a="1"/>
  <c r="AV1556" i="2" s="1"/>
  <c r="AE1574" i="2" a="1"/>
  <c r="AE1574" i="2" s="1"/>
  <c r="AG1574" i="2" s="1"/>
  <c r="AW1574" i="2" a="1"/>
  <c r="AW1574" i="2" s="1"/>
  <c r="AC1574" i="2"/>
  <c r="AP1574" i="2" a="1"/>
  <c r="AP1574" i="2" s="1"/>
  <c r="AX1574" i="2" a="1"/>
  <c r="AX1574" i="2" s="1"/>
  <c r="AH1574" i="2" a="1"/>
  <c r="AH1574" i="2" s="1"/>
  <c r="AI1574" i="2" a="1"/>
  <c r="AI1574" i="2" s="1"/>
  <c r="H1574" i="2" s="1"/>
  <c r="AS1574" i="2" a="1"/>
  <c r="AS1574" i="2" s="1"/>
  <c r="AT1574" i="2" a="1"/>
  <c r="AT1574" i="2" s="1"/>
  <c r="AD1574" i="2" a="1"/>
  <c r="AD1574" i="2" s="1"/>
  <c r="AC39" i="2"/>
  <c r="AD39" i="2" s="1" a="1"/>
  <c r="AD39" i="2" s="1"/>
  <c r="AA37" i="2" a="1"/>
  <c r="AA37" i="2" s="1"/>
  <c r="AR37" i="2" a="1"/>
  <c r="AR37" i="2" s="1"/>
  <c r="V19" i="2"/>
  <c r="W19" i="2"/>
  <c r="Z19" i="2"/>
  <c r="AA19" i="2" s="1" a="1"/>
  <c r="AA19" i="2" s="1"/>
  <c r="X19" i="2"/>
  <c r="AR41" i="2" a="1"/>
  <c r="AR41" i="2" s="1"/>
  <c r="AV41" i="2" a="1"/>
  <c r="AV41" i="2" s="1"/>
  <c r="AN41" i="2"/>
  <c r="AO41" i="2" s="1" a="1"/>
  <c r="AO41" i="2" s="1"/>
  <c r="W46" i="2"/>
  <c r="X46" i="2"/>
  <c r="Z46" i="2"/>
  <c r="AA46" i="2" s="1" a="1"/>
  <c r="AA46" i="2" s="1"/>
  <c r="V46" i="2"/>
  <c r="AV52" i="2" a="1"/>
  <c r="AV52" i="2" s="1"/>
  <c r="AN52" i="2"/>
  <c r="AO52" i="2" s="1" a="1"/>
  <c r="AO52" i="2" s="1"/>
  <c r="AR52" i="2" a="1"/>
  <c r="AR52" i="2" s="1"/>
  <c r="AR62" i="2" a="1"/>
  <c r="AR62" i="2" s="1"/>
  <c r="AV62" i="2" a="1"/>
  <c r="AV62" i="2" s="1"/>
  <c r="AN62" i="2"/>
  <c r="AO62" i="2" s="1" a="1"/>
  <c r="AO62" i="2" s="1"/>
  <c r="AC78" i="2"/>
  <c r="AE78" i="2" s="1" a="1"/>
  <c r="AE78" i="2" s="1"/>
  <c r="AF78" i="2" s="1"/>
  <c r="AV77" i="2" a="1"/>
  <c r="AV77" i="2" s="1"/>
  <c r="AN77" i="2"/>
  <c r="AO77" i="2" s="1" a="1"/>
  <c r="AO77" i="2" s="1"/>
  <c r="AR77" i="2" a="1"/>
  <c r="AR77" i="2" s="1"/>
  <c r="AV104" i="2" a="1"/>
  <c r="AV104" i="2" s="1"/>
  <c r="AN104" i="2"/>
  <c r="AO104" i="2" s="1" a="1"/>
  <c r="AO104" i="2" s="1"/>
  <c r="AR104" i="2" a="1"/>
  <c r="AR104" i="2" s="1"/>
  <c r="V87" i="2"/>
  <c r="W87" i="2"/>
  <c r="Z87" i="2"/>
  <c r="AA87" i="2" s="1" a="1"/>
  <c r="AA87" i="2" s="1"/>
  <c r="X87" i="2"/>
  <c r="AV106" i="2" a="1"/>
  <c r="AV106" i="2" s="1"/>
  <c r="AN106" i="2"/>
  <c r="AO106" i="2" s="1" a="1"/>
  <c r="AO106" i="2" s="1"/>
  <c r="AR106" i="2" a="1"/>
  <c r="AR106" i="2" s="1"/>
  <c r="AV97" i="2" a="1"/>
  <c r="AV97" i="2" s="1"/>
  <c r="AN97" i="2"/>
  <c r="AO97" i="2" s="1" a="1"/>
  <c r="AO97" i="2" s="1"/>
  <c r="AR97" i="2" a="1"/>
  <c r="AR97" i="2" s="1"/>
  <c r="V136" i="2"/>
  <c r="Z136" i="2"/>
  <c r="AA136" i="2" s="1" a="1"/>
  <c r="AA136" i="2" s="1"/>
  <c r="W136" i="2"/>
  <c r="X136" i="2"/>
  <c r="AV100" i="2" a="1"/>
  <c r="AV100" i="2" s="1"/>
  <c r="AN100" i="2"/>
  <c r="AO100" i="2" s="1" a="1"/>
  <c r="AO100" i="2" s="1"/>
  <c r="AR100" i="2" a="1"/>
  <c r="AR100" i="2" s="1"/>
  <c r="AR128" i="2" a="1"/>
  <c r="AR128" i="2" s="1"/>
  <c r="AA128" i="2" a="1"/>
  <c r="AA128" i="2" s="1"/>
  <c r="AC161" i="2"/>
  <c r="AD161" i="2" s="1" a="1"/>
  <c r="AD161" i="2" s="1"/>
  <c r="Z197" i="2"/>
  <c r="AA197" i="2" s="1" a="1"/>
  <c r="AA197" i="2" s="1"/>
  <c r="V197" i="2"/>
  <c r="W197" i="2"/>
  <c r="X197" i="2"/>
  <c r="AC183" i="2"/>
  <c r="AD183" i="2" s="1" a="1"/>
  <c r="AD183" i="2" s="1"/>
  <c r="W209" i="2"/>
  <c r="V209" i="2"/>
  <c r="X209" i="2"/>
  <c r="Z209" i="2"/>
  <c r="AA209" i="2" s="1" a="1"/>
  <c r="AA209" i="2" s="1"/>
  <c r="AR238" i="2" a="1"/>
  <c r="AR238" i="2" s="1"/>
  <c r="AV238" i="2" a="1"/>
  <c r="AV238" i="2" s="1"/>
  <c r="AN238" i="2"/>
  <c r="AO238" i="2" s="1" a="1"/>
  <c r="AO238" i="2" s="1"/>
  <c r="AV205" i="2" a="1"/>
  <c r="AV205" i="2" s="1"/>
  <c r="AN205" i="2"/>
  <c r="AO205" i="2" s="1" a="1"/>
  <c r="AO205" i="2" s="1"/>
  <c r="AR205" i="2" a="1"/>
  <c r="AR205" i="2" s="1"/>
  <c r="AC250" i="2"/>
  <c r="W268" i="2"/>
  <c r="V268" i="2"/>
  <c r="X268" i="2"/>
  <c r="Z268" i="2"/>
  <c r="AA268" i="2" s="1" a="1"/>
  <c r="AA268" i="2" s="1"/>
  <c r="AN217" i="2"/>
  <c r="AO217" i="2" s="1" a="1"/>
  <c r="AO217" i="2" s="1"/>
  <c r="AR217" i="2" a="1"/>
  <c r="AR217" i="2" s="1"/>
  <c r="AV217" i="2" a="1"/>
  <c r="AV217" i="2" s="1"/>
  <c r="AR224" i="2" a="1"/>
  <c r="AR224" i="2" s="1"/>
  <c r="AN224" i="2"/>
  <c r="AO224" i="2" s="1" a="1"/>
  <c r="AO224" i="2" s="1"/>
  <c r="AV224" i="2" a="1"/>
  <c r="AV224" i="2" s="1"/>
  <c r="X220" i="2"/>
  <c r="Z220" i="2"/>
  <c r="AA220" i="2" s="1" a="1"/>
  <c r="AA220" i="2" s="1"/>
  <c r="W220" i="2"/>
  <c r="V220" i="2"/>
  <c r="AH285" i="2" a="1"/>
  <c r="AH285" i="2" s="1"/>
  <c r="V300" i="2"/>
  <c r="W300" i="2"/>
  <c r="Z300" i="2"/>
  <c r="AA300" i="2" s="1" a="1"/>
  <c r="AA300" i="2" s="1"/>
  <c r="X300" i="2"/>
  <c r="AD315" i="2" a="1"/>
  <c r="AD315" i="2" s="1"/>
  <c r="V302" i="2"/>
  <c r="W302" i="2"/>
  <c r="G302" i="2" s="1" a="1"/>
  <c r="G302" i="2" s="1"/>
  <c r="Z302" i="2"/>
  <c r="AA302" i="2" s="1" a="1"/>
  <c r="AA302" i="2" s="1"/>
  <c r="X302" i="2"/>
  <c r="AC342" i="2"/>
  <c r="AH342" i="2" s="1" a="1"/>
  <c r="AH342" i="2" s="1"/>
  <c r="AV301" i="2" a="1"/>
  <c r="AV301" i="2" s="1"/>
  <c r="AR301" i="2" a="1"/>
  <c r="AR301" i="2" s="1"/>
  <c r="AN301" i="2"/>
  <c r="AO301" i="2" s="1" a="1"/>
  <c r="AO301" i="2" s="1"/>
  <c r="K301" i="2" s="1"/>
  <c r="V310" i="2"/>
  <c r="X310" i="2"/>
  <c r="Z310" i="2"/>
  <c r="AA310" i="2" s="1" a="1"/>
  <c r="AA310" i="2" s="1"/>
  <c r="W310" i="2"/>
  <c r="AN312" i="2"/>
  <c r="AO312" i="2" s="1" a="1"/>
  <c r="AO312" i="2" s="1"/>
  <c r="AR312" i="2" a="1"/>
  <c r="AR312" i="2" s="1"/>
  <c r="AV312" i="2" a="1"/>
  <c r="AV312" i="2" s="1"/>
  <c r="AV321" i="2" a="1"/>
  <c r="AV321" i="2" s="1"/>
  <c r="AN321" i="2"/>
  <c r="AO321" i="2" s="1" a="1"/>
  <c r="AO321" i="2" s="1"/>
  <c r="AR321" i="2" a="1"/>
  <c r="AR321" i="2" s="1"/>
  <c r="AE334" i="2" a="1"/>
  <c r="AE334" i="2" s="1"/>
  <c r="AF334" i="2" s="1"/>
  <c r="V398" i="2"/>
  <c r="W398" i="2"/>
  <c r="X398" i="2"/>
  <c r="Z398" i="2"/>
  <c r="AA398" i="2" s="1" a="1"/>
  <c r="AA398" i="2" s="1"/>
  <c r="V437" i="2"/>
  <c r="X437" i="2"/>
  <c r="Z437" i="2"/>
  <c r="AA437" i="2" s="1" a="1"/>
  <c r="AA437" i="2" s="1"/>
  <c r="W437" i="2"/>
  <c r="AV349" i="2" a="1"/>
  <c r="AV349" i="2" s="1"/>
  <c r="AN349" i="2"/>
  <c r="AO349" i="2" s="1" a="1"/>
  <c r="AO349" i="2" s="1"/>
  <c r="AR349" i="2" a="1"/>
  <c r="AR349" i="2" s="1"/>
  <c r="V415" i="2"/>
  <c r="Z415" i="2"/>
  <c r="AA415" i="2" s="1" a="1"/>
  <c r="AA415" i="2" s="1"/>
  <c r="W415" i="2"/>
  <c r="X415" i="2"/>
  <c r="AV378" i="2" a="1"/>
  <c r="AV378" i="2" s="1"/>
  <c r="AN378" i="2"/>
  <c r="AO378" i="2" s="1" a="1"/>
  <c r="AO378" i="2" s="1"/>
  <c r="AR378" i="2" a="1"/>
  <c r="AR378" i="2" s="1"/>
  <c r="V416" i="2"/>
  <c r="X416" i="2"/>
  <c r="Z416" i="2"/>
  <c r="AA416" i="2" s="1" a="1"/>
  <c r="AA416" i="2" s="1"/>
  <c r="W416" i="2"/>
  <c r="AC327" i="2"/>
  <c r="AD327" i="2" s="1" a="1"/>
  <c r="AD327" i="2" s="1"/>
  <c r="Z406" i="2"/>
  <c r="AA406" i="2" s="1" a="1"/>
  <c r="AA406" i="2" s="1"/>
  <c r="V406" i="2"/>
  <c r="W406" i="2"/>
  <c r="X406" i="2"/>
  <c r="V409" i="2"/>
  <c r="X409" i="2"/>
  <c r="Z409" i="2"/>
  <c r="AA409" i="2" s="1" a="1"/>
  <c r="AA409" i="2" s="1"/>
  <c r="W409" i="2"/>
  <c r="G409" i="2" s="1" a="1"/>
  <c r="G409" i="2" s="1"/>
  <c r="V454" i="2"/>
  <c r="Z454" i="2"/>
  <c r="AA454" i="2" s="1" a="1"/>
  <c r="AA454" i="2" s="1"/>
  <c r="W454" i="2"/>
  <c r="X454" i="2"/>
  <c r="AV364" i="2" a="1"/>
  <c r="AV364" i="2" s="1"/>
  <c r="AR450" i="2" a="1"/>
  <c r="AR450" i="2" s="1"/>
  <c r="AN450" i="2"/>
  <c r="AO450" i="2" s="1" a="1"/>
  <c r="AO450" i="2" s="1"/>
  <c r="AV450" i="2" a="1"/>
  <c r="AV450" i="2" s="1"/>
  <c r="V493" i="2"/>
  <c r="X493" i="2"/>
  <c r="Z493" i="2"/>
  <c r="AA493" i="2" s="1" a="1"/>
  <c r="AA493" i="2" s="1"/>
  <c r="W493" i="2"/>
  <c r="V442" i="2"/>
  <c r="Z442" i="2"/>
  <c r="AA442" i="2" s="1" a="1"/>
  <c r="AA442" i="2" s="1"/>
  <c r="W442" i="2"/>
  <c r="X442" i="2"/>
  <c r="AC373" i="2"/>
  <c r="AH373" i="2" s="1" a="1"/>
  <c r="AH373" i="2" s="1"/>
  <c r="AN373" i="2"/>
  <c r="AO373" i="2" s="1" a="1"/>
  <c r="AO373" i="2" s="1"/>
  <c r="AC483" i="2"/>
  <c r="AD483" i="2" s="1" a="1"/>
  <c r="AD483" i="2" s="1"/>
  <c r="AX483" i="2" s="1" a="1"/>
  <c r="AX483" i="2" s="1"/>
  <c r="J483" i="2" s="1"/>
  <c r="Z489" i="2"/>
  <c r="AA489" i="2" s="1" a="1"/>
  <c r="AA489" i="2" s="1"/>
  <c r="V489" i="2"/>
  <c r="W489" i="2"/>
  <c r="X489" i="2"/>
  <c r="AC522" i="2"/>
  <c r="AW522" i="2" s="1" a="1"/>
  <c r="AW522" i="2" s="1"/>
  <c r="AV571" i="2" a="1"/>
  <c r="AV571" i="2" s="1"/>
  <c r="AN571" i="2"/>
  <c r="AO571" i="2" s="1" a="1"/>
  <c r="AO571" i="2" s="1"/>
  <c r="AR571" i="2" a="1"/>
  <c r="AR571" i="2" s="1"/>
  <c r="V499" i="2"/>
  <c r="Z499" i="2"/>
  <c r="AA499" i="2" s="1" a="1"/>
  <c r="AA499" i="2" s="1"/>
  <c r="W499" i="2"/>
  <c r="X499" i="2"/>
  <c r="AA519" i="2" a="1"/>
  <c r="AA519" i="2" s="1"/>
  <c r="AV519" i="2" a="1"/>
  <c r="AV519" i="2" s="1"/>
  <c r="AR469" i="2" a="1"/>
  <c r="AR469" i="2" s="1"/>
  <c r="AN469" i="2"/>
  <c r="AO469" i="2" s="1" a="1"/>
  <c r="AO469" i="2" s="1"/>
  <c r="AV469" i="2" a="1"/>
  <c r="AV469" i="2" s="1"/>
  <c r="AC609" i="2"/>
  <c r="AD609" i="2" s="1" a="1"/>
  <c r="AD609" i="2" s="1"/>
  <c r="AV572" i="2" a="1"/>
  <c r="AV572" i="2" s="1"/>
  <c r="AN572" i="2"/>
  <c r="AO572" i="2" s="1" a="1"/>
  <c r="AO572" i="2" s="1"/>
  <c r="AR572" i="2" a="1"/>
  <c r="AR572" i="2" s="1"/>
  <c r="AD623" i="2" a="1"/>
  <c r="AD623" i="2" s="1"/>
  <c r="V613" i="2"/>
  <c r="W613" i="2"/>
  <c r="X613" i="2"/>
  <c r="Z613" i="2"/>
  <c r="AA613" i="2" s="1" a="1"/>
  <c r="AA613" i="2" s="1"/>
  <c r="AE526" i="2" a="1"/>
  <c r="AE526" i="2" s="1"/>
  <c r="V565" i="2"/>
  <c r="W565" i="2"/>
  <c r="X565" i="2"/>
  <c r="Z565" i="2"/>
  <c r="AA565" i="2" s="1" a="1"/>
  <c r="AA565" i="2" s="1"/>
  <c r="V616" i="2"/>
  <c r="W616" i="2"/>
  <c r="G616" i="2" s="1" a="1"/>
  <c r="G616" i="2" s="1"/>
  <c r="X616" i="2"/>
  <c r="Z616" i="2"/>
  <c r="AA616" i="2" s="1" a="1"/>
  <c r="AA616" i="2" s="1"/>
  <c r="AD594" i="2" a="1"/>
  <c r="AD594" i="2" s="1"/>
  <c r="AC654" i="2"/>
  <c r="AH654" i="2" s="1" a="1"/>
  <c r="AH654" i="2" s="1"/>
  <c r="V641" i="2"/>
  <c r="X641" i="2"/>
  <c r="Z641" i="2"/>
  <c r="AA641" i="2" s="1" a="1"/>
  <c r="AA641" i="2" s="1"/>
  <c r="W641" i="2"/>
  <c r="AR466" i="2" a="1"/>
  <c r="AR466" i="2" s="1"/>
  <c r="AN466" i="2"/>
  <c r="AO466" i="2" s="1" a="1"/>
  <c r="AO466" i="2" s="1"/>
  <c r="AV466" i="2" a="1"/>
  <c r="AV466" i="2" s="1"/>
  <c r="AV420" i="2" a="1"/>
  <c r="AV420" i="2" s="1"/>
  <c r="AC652" i="2"/>
  <c r="AS652" i="2" s="1" a="1"/>
  <c r="AS652" i="2" s="1"/>
  <c r="AN492" i="2"/>
  <c r="AO492" i="2" s="1" a="1"/>
  <c r="AO492" i="2" s="1"/>
  <c r="AV586" i="2" a="1"/>
  <c r="AV586" i="2" s="1"/>
  <c r="AR586" i="2" a="1"/>
  <c r="AR586" i="2" s="1"/>
  <c r="AN586" i="2"/>
  <c r="AO586" i="2" s="1" a="1"/>
  <c r="AO586" i="2" s="1"/>
  <c r="AV593" i="2" a="1"/>
  <c r="AV593" i="2" s="1"/>
  <c r="AN593" i="2"/>
  <c r="AO593" i="2" s="1" a="1"/>
  <c r="AO593" i="2" s="1"/>
  <c r="AR593" i="2" a="1"/>
  <c r="AR593" i="2" s="1"/>
  <c r="AE621" i="2" a="1"/>
  <c r="AE621" i="2" s="1"/>
  <c r="AH658" i="2" a="1"/>
  <c r="AH658" i="2" s="1"/>
  <c r="AH714" i="2" a="1"/>
  <c r="AH714" i="2" s="1"/>
  <c r="AT714" i="2" a="1"/>
  <c r="AT714" i="2" s="1"/>
  <c r="AC714" i="2"/>
  <c r="AD714" i="2" a="1"/>
  <c r="AD714" i="2" s="1"/>
  <c r="AW714" i="2" a="1"/>
  <c r="AW714" i="2" s="1"/>
  <c r="AP714" i="2" a="1"/>
  <c r="AP714" i="2" s="1"/>
  <c r="AS714" i="2" a="1"/>
  <c r="AS714" i="2" s="1"/>
  <c r="AX714" i="2" a="1"/>
  <c r="AX714" i="2" s="1"/>
  <c r="AE714" i="2" a="1"/>
  <c r="AE714" i="2" s="1"/>
  <c r="AG714" i="2" s="1"/>
  <c r="AI714" i="2" a="1"/>
  <c r="AI714" i="2" s="1"/>
  <c r="H714" i="2" s="1"/>
  <c r="AN611" i="2"/>
  <c r="AO611" i="2" s="1" a="1"/>
  <c r="AO611" i="2" s="1"/>
  <c r="AV638" i="2" a="1"/>
  <c r="AV638" i="2" s="1"/>
  <c r="AS712" i="2" a="1"/>
  <c r="AS712" i="2" s="1"/>
  <c r="AI712" i="2" a="1"/>
  <c r="AI712" i="2" s="1"/>
  <c r="H712" i="2" s="1"/>
  <c r="AC712" i="2"/>
  <c r="AD712" i="2" a="1"/>
  <c r="AD712" i="2" s="1"/>
  <c r="AW712" i="2" a="1"/>
  <c r="AW712" i="2" s="1"/>
  <c r="AE712" i="2" a="1"/>
  <c r="AE712" i="2" s="1"/>
  <c r="AG712" i="2" s="1"/>
  <c r="AP712" i="2" a="1"/>
  <c r="AP712" i="2" s="1"/>
  <c r="AT712" i="2" a="1"/>
  <c r="AT712" i="2" s="1"/>
  <c r="AH712" i="2" a="1"/>
  <c r="AH712" i="2" s="1"/>
  <c r="AX712" i="2" a="1"/>
  <c r="AX712" i="2" s="1"/>
  <c r="AS700" i="2" a="1"/>
  <c r="AS700" i="2" s="1"/>
  <c r="AE700" i="2" a="1"/>
  <c r="AE700" i="2" s="1"/>
  <c r="AG700" i="2" s="1"/>
  <c r="AI700" i="2" a="1"/>
  <c r="AI700" i="2" s="1"/>
  <c r="H700" i="2" s="1"/>
  <c r="AT700" i="2" a="1"/>
  <c r="AT700" i="2" s="1"/>
  <c r="AW700" i="2" a="1"/>
  <c r="AW700" i="2" s="1"/>
  <c r="AC700" i="2"/>
  <c r="AD700" i="2" a="1"/>
  <c r="AD700" i="2" s="1"/>
  <c r="AX700" i="2" a="1"/>
  <c r="AX700" i="2" s="1"/>
  <c r="AH700" i="2" a="1"/>
  <c r="AH700" i="2" s="1"/>
  <c r="AP700" i="2" a="1"/>
  <c r="AP700" i="2" s="1"/>
  <c r="V755" i="2"/>
  <c r="W755" i="2"/>
  <c r="X755" i="2"/>
  <c r="Z755" i="2"/>
  <c r="AA755" i="2" s="1" a="1"/>
  <c r="AA755" i="2" s="1"/>
  <c r="W821" i="2"/>
  <c r="G821" i="2" s="1" a="1"/>
  <c r="G821" i="2" s="1"/>
  <c r="V821" i="2"/>
  <c r="X821" i="2"/>
  <c r="Z821" i="2"/>
  <c r="AA821" i="2" s="1" a="1"/>
  <c r="AA821" i="2" s="1"/>
  <c r="W669" i="2"/>
  <c r="G669" i="2" s="1" a="1"/>
  <c r="G669" i="2" s="1"/>
  <c r="V669" i="2"/>
  <c r="X669" i="2"/>
  <c r="Z669" i="2"/>
  <c r="AA669" i="2" s="1" a="1"/>
  <c r="AA669" i="2" s="1"/>
  <c r="AH656" i="2" a="1"/>
  <c r="AH656" i="2" s="1"/>
  <c r="AC636" i="2"/>
  <c r="AE636" i="2" s="1" a="1"/>
  <c r="AE636" i="2" s="1"/>
  <c r="V771" i="2"/>
  <c r="X771" i="2"/>
  <c r="Z771" i="2"/>
  <c r="AA771" i="2" s="1" a="1"/>
  <c r="AA771" i="2" s="1"/>
  <c r="W771" i="2"/>
  <c r="AR716" i="2" a="1"/>
  <c r="AR716" i="2" s="1"/>
  <c r="AV716" i="2" a="1"/>
  <c r="AV716" i="2" s="1"/>
  <c r="AN716" i="2"/>
  <c r="AO716" i="2" s="1" a="1"/>
  <c r="AO716" i="2" s="1"/>
  <c r="V731" i="2"/>
  <c r="W731" i="2"/>
  <c r="G731" i="2" s="1" a="1"/>
  <c r="G731" i="2" s="1"/>
  <c r="X731" i="2"/>
  <c r="Z731" i="2"/>
  <c r="AA731" i="2" s="1" a="1"/>
  <c r="AA731" i="2" s="1"/>
  <c r="AV696" i="2" a="1"/>
  <c r="AV696" i="2" s="1"/>
  <c r="AR696" i="2" a="1"/>
  <c r="AR696" i="2" s="1"/>
  <c r="AN696" i="2"/>
  <c r="AO696" i="2" s="1" a="1"/>
  <c r="AO696" i="2" s="1"/>
  <c r="V802" i="2"/>
  <c r="X802" i="2"/>
  <c r="Z802" i="2"/>
  <c r="AA802" i="2" s="1" a="1"/>
  <c r="AA802" i="2" s="1"/>
  <c r="W802" i="2"/>
  <c r="G802" i="2" s="1" a="1"/>
  <c r="G802" i="2" s="1"/>
  <c r="AD978" i="2" a="1"/>
  <c r="AD978" i="2" s="1"/>
  <c r="AX978" i="2" a="1"/>
  <c r="AX978" i="2" s="1"/>
  <c r="AP978" i="2" a="1"/>
  <c r="AP978" i="2" s="1"/>
  <c r="AH978" i="2" a="1"/>
  <c r="AH978" i="2" s="1"/>
  <c r="AI978" i="2" a="1"/>
  <c r="AI978" i="2" s="1"/>
  <c r="H978" i="2" s="1"/>
  <c r="AS978" i="2" a="1"/>
  <c r="AS978" i="2" s="1"/>
  <c r="AT978" i="2" a="1"/>
  <c r="AT978" i="2" s="1"/>
  <c r="I978" i="2" s="1"/>
  <c r="AE978" i="2" a="1"/>
  <c r="AE978" i="2" s="1"/>
  <c r="AG978" i="2" s="1"/>
  <c r="AC978" i="2"/>
  <c r="AW978" i="2" a="1"/>
  <c r="AW978" i="2" s="1"/>
  <c r="AV770" i="2" a="1"/>
  <c r="AV770" i="2" s="1"/>
  <c r="AN770" i="2"/>
  <c r="AO770" i="2" s="1" a="1"/>
  <c r="AO770" i="2" s="1"/>
  <c r="AR770" i="2" a="1"/>
  <c r="AR770" i="2" s="1"/>
  <c r="AR872" i="2" a="1"/>
  <c r="AR872" i="2" s="1"/>
  <c r="AN872" i="2"/>
  <c r="AO872" i="2" s="1" a="1"/>
  <c r="AO872" i="2" s="1"/>
  <c r="AV872" i="2" a="1"/>
  <c r="AV872" i="2" s="1"/>
  <c r="X910" i="2"/>
  <c r="Z910" i="2"/>
  <c r="AA910" i="2" s="1" a="1"/>
  <c r="AA910" i="2" s="1"/>
  <c r="V910" i="2"/>
  <c r="W910" i="2"/>
  <c r="G910" i="2" s="1" a="1"/>
  <c r="G910" i="2" s="1"/>
  <c r="AN946" i="2"/>
  <c r="AO946" i="2" s="1" a="1"/>
  <c r="AO946" i="2" s="1"/>
  <c r="AR946" i="2" a="1"/>
  <c r="AR946" i="2" s="1"/>
  <c r="AV946" i="2" a="1"/>
  <c r="AV946" i="2" s="1"/>
  <c r="AH653" i="2" a="1"/>
  <c r="AH653" i="2" s="1"/>
  <c r="AV820" i="2" a="1"/>
  <c r="AV820" i="2" s="1"/>
  <c r="AN820" i="2"/>
  <c r="AO820" i="2" s="1" a="1"/>
  <c r="AO820" i="2" s="1"/>
  <c r="AR820" i="2" a="1"/>
  <c r="AR820" i="2" s="1"/>
  <c r="AE853" i="2" a="1"/>
  <c r="AE853" i="2" s="1"/>
  <c r="AG853" i="2" s="1"/>
  <c r="AW853" i="2" a="1"/>
  <c r="AW853" i="2" s="1"/>
  <c r="AX853" i="2" a="1"/>
  <c r="AX853" i="2" s="1"/>
  <c r="AP853" i="2" a="1"/>
  <c r="AP853" i="2" s="1"/>
  <c r="AH853" i="2" a="1"/>
  <c r="AH853" i="2" s="1"/>
  <c r="AI853" i="2" a="1"/>
  <c r="AI853" i="2" s="1"/>
  <c r="H853" i="2" s="1"/>
  <c r="AS853" i="2" a="1"/>
  <c r="AS853" i="2" s="1"/>
  <c r="AT853" i="2" a="1"/>
  <c r="AT853" i="2" s="1"/>
  <c r="AC853" i="2"/>
  <c r="AD853" i="2" a="1"/>
  <c r="AD853" i="2" s="1"/>
  <c r="V950" i="2"/>
  <c r="W950" i="2"/>
  <c r="G950" i="2" s="1" a="1"/>
  <c r="G950" i="2" s="1"/>
  <c r="X950" i="2"/>
  <c r="Z950" i="2"/>
  <c r="AA950" i="2" s="1" a="1"/>
  <c r="AA950" i="2" s="1"/>
  <c r="V986" i="2"/>
  <c r="W986" i="2"/>
  <c r="G986" i="2" s="1" a="1"/>
  <c r="G986" i="2" s="1"/>
  <c r="X986" i="2"/>
  <c r="Z986" i="2"/>
  <c r="AA986" i="2" s="1" a="1"/>
  <c r="AA986" i="2" s="1"/>
  <c r="AI847" i="2" a="1"/>
  <c r="AI847" i="2" s="1"/>
  <c r="H847" i="2" s="1"/>
  <c r="AS847" i="2" a="1"/>
  <c r="AS847" i="2" s="1"/>
  <c r="AT847" i="2" a="1"/>
  <c r="AT847" i="2" s="1"/>
  <c r="I847" i="2" s="1"/>
  <c r="AC847" i="2"/>
  <c r="AD847" i="2" a="1"/>
  <c r="AD847" i="2" s="1"/>
  <c r="AE847" i="2" a="1"/>
  <c r="AE847" i="2" s="1"/>
  <c r="AG847" i="2" s="1"/>
  <c r="AW847" i="2" a="1"/>
  <c r="AW847" i="2" s="1"/>
  <c r="AX847" i="2" a="1"/>
  <c r="AX847" i="2" s="1"/>
  <c r="J847" i="2" s="1"/>
  <c r="AH847" i="2" a="1"/>
  <c r="AH847" i="2" s="1"/>
  <c r="AP847" i="2" a="1"/>
  <c r="AP847" i="2" s="1"/>
  <c r="K847" i="2" s="1"/>
  <c r="AN1010" i="2"/>
  <c r="AO1010" i="2" s="1" a="1"/>
  <c r="AO1010" i="2" s="1"/>
  <c r="AR1010" i="2" a="1"/>
  <c r="AR1010" i="2" s="1"/>
  <c r="AV1010" i="2" a="1"/>
  <c r="AV1010" i="2" s="1"/>
  <c r="AP1031" i="2" a="1"/>
  <c r="AP1031" i="2" s="1"/>
  <c r="AX1031" i="2" a="1"/>
  <c r="AX1031" i="2" s="1"/>
  <c r="AH1031" i="2" a="1"/>
  <c r="AH1031" i="2" s="1"/>
  <c r="AS1031" i="2" a="1"/>
  <c r="AS1031" i="2" s="1"/>
  <c r="AC1031" i="2"/>
  <c r="AT1031" i="2" a="1"/>
  <c r="AT1031" i="2" s="1"/>
  <c r="AD1031" i="2" a="1"/>
  <c r="AD1031" i="2" s="1"/>
  <c r="AE1031" i="2" a="1"/>
  <c r="AE1031" i="2" s="1"/>
  <c r="AG1031" i="2" s="1"/>
  <c r="AW1031" i="2" a="1"/>
  <c r="AW1031" i="2" s="1"/>
  <c r="AI1031" i="2" a="1"/>
  <c r="AI1031" i="2" s="1"/>
  <c r="H1031" i="2" s="1"/>
  <c r="AV1047" i="2" a="1"/>
  <c r="AV1047" i="2" s="1"/>
  <c r="AN1047" i="2"/>
  <c r="AO1047" i="2" s="1" a="1"/>
  <c r="AO1047" i="2" s="1"/>
  <c r="AR1047" i="2" a="1"/>
  <c r="AR1047" i="2" s="1"/>
  <c r="AP1013" i="2" a="1"/>
  <c r="AP1013" i="2" s="1"/>
  <c r="AX1013" i="2" a="1"/>
  <c r="AX1013" i="2" s="1"/>
  <c r="AH1013" i="2" a="1"/>
  <c r="AH1013" i="2" s="1"/>
  <c r="AS1013" i="2" a="1"/>
  <c r="AS1013" i="2" s="1"/>
  <c r="AC1013" i="2"/>
  <c r="AT1013" i="2" a="1"/>
  <c r="AT1013" i="2" s="1"/>
  <c r="AD1013" i="2" a="1"/>
  <c r="AD1013" i="2" s="1"/>
  <c r="AI1013" i="2" a="1"/>
  <c r="AI1013" i="2" s="1"/>
  <c r="H1013" i="2" s="1"/>
  <c r="AE1013" i="2" a="1"/>
  <c r="AE1013" i="2" s="1"/>
  <c r="AG1013" i="2" s="1"/>
  <c r="AW1013" i="2" a="1"/>
  <c r="AW1013" i="2" s="1"/>
  <c r="AW899" i="2" a="1"/>
  <c r="AW899" i="2" s="1"/>
  <c r="AI899" i="2" a="1"/>
  <c r="AI899" i="2" s="1"/>
  <c r="H899" i="2" s="1"/>
  <c r="AS899" i="2" a="1"/>
  <c r="AS899" i="2" s="1"/>
  <c r="AP899" i="2" a="1"/>
  <c r="AP899" i="2" s="1"/>
  <c r="AC899" i="2"/>
  <c r="AD899" i="2" a="1"/>
  <c r="AD899" i="2" s="1"/>
  <c r="AT899" i="2" a="1"/>
  <c r="AT899" i="2" s="1"/>
  <c r="AE899" i="2" a="1"/>
  <c r="AE899" i="2" s="1"/>
  <c r="AG899" i="2" s="1"/>
  <c r="AH899" i="2" a="1"/>
  <c r="AH899" i="2" s="1"/>
  <c r="AX899" i="2" a="1"/>
  <c r="AX899" i="2" s="1"/>
  <c r="AV1008" i="2" a="1"/>
  <c r="AV1008" i="2" s="1"/>
  <c r="AN1008" i="2"/>
  <c r="AO1008" i="2" s="1" a="1"/>
  <c r="AO1008" i="2" s="1"/>
  <c r="AR1008" i="2" a="1"/>
  <c r="AR1008" i="2" s="1"/>
  <c r="AD981" i="2" a="1"/>
  <c r="AD981" i="2" s="1"/>
  <c r="AW981" i="2" a="1"/>
  <c r="AW981" i="2" s="1"/>
  <c r="AE981" i="2" a="1"/>
  <c r="AE981" i="2" s="1"/>
  <c r="AG981" i="2" s="1"/>
  <c r="AP981" i="2" a="1"/>
  <c r="AP981" i="2" s="1"/>
  <c r="AH981" i="2" a="1"/>
  <c r="AH981" i="2" s="1"/>
  <c r="AI981" i="2" a="1"/>
  <c r="AI981" i="2" s="1"/>
  <c r="H981" i="2" s="1"/>
  <c r="AS981" i="2" a="1"/>
  <c r="AS981" i="2" s="1"/>
  <c r="AT981" i="2" a="1"/>
  <c r="AT981" i="2" s="1"/>
  <c r="AC981" i="2"/>
  <c r="AX981" i="2" a="1"/>
  <c r="AX981" i="2" s="1"/>
  <c r="V999" i="2"/>
  <c r="W999" i="2"/>
  <c r="G999" i="2" s="1" a="1"/>
  <c r="G999" i="2" s="1"/>
  <c r="X999" i="2"/>
  <c r="Z999" i="2"/>
  <c r="AA999" i="2" s="1" a="1"/>
  <c r="AA999" i="2" s="1"/>
  <c r="AX859" i="2" a="1"/>
  <c r="AX859" i="2" s="1"/>
  <c r="AP1007" i="2" a="1"/>
  <c r="AP1007" i="2" s="1"/>
  <c r="AX1007" i="2" a="1"/>
  <c r="AX1007" i="2" s="1"/>
  <c r="AH1007" i="2" a="1"/>
  <c r="AH1007" i="2" s="1"/>
  <c r="AI1007" i="2" a="1"/>
  <c r="AI1007" i="2" s="1"/>
  <c r="H1007" i="2" s="1"/>
  <c r="AS1007" i="2" a="1"/>
  <c r="AS1007" i="2" s="1"/>
  <c r="AC1007" i="2"/>
  <c r="AT1007" i="2" a="1"/>
  <c r="AT1007" i="2" s="1"/>
  <c r="AD1007" i="2" a="1"/>
  <c r="AD1007" i="2" s="1"/>
  <c r="AE1007" i="2" a="1"/>
  <c r="AE1007" i="2" s="1"/>
  <c r="AG1007" i="2" s="1"/>
  <c r="AW1007" i="2" a="1"/>
  <c r="AW1007" i="2" s="1"/>
  <c r="W871" i="2"/>
  <c r="X871" i="2"/>
  <c r="Z871" i="2"/>
  <c r="AA871" i="2" s="1" a="1"/>
  <c r="AA871" i="2" s="1"/>
  <c r="V871" i="2"/>
  <c r="AE1120" i="2" a="1"/>
  <c r="AE1120" i="2" s="1"/>
  <c r="AG1120" i="2" s="1"/>
  <c r="AH1120" i="2" a="1"/>
  <c r="AH1120" i="2" s="1"/>
  <c r="AT1120" i="2" a="1"/>
  <c r="AT1120" i="2" s="1"/>
  <c r="AI1120" i="2" a="1"/>
  <c r="AI1120" i="2" s="1"/>
  <c r="H1120" i="2" s="1"/>
  <c r="AW1120" i="2" a="1"/>
  <c r="AW1120" i="2" s="1"/>
  <c r="AX1120" i="2" a="1"/>
  <c r="AX1120" i="2" s="1"/>
  <c r="AC1120" i="2"/>
  <c r="AD1120" i="2" a="1"/>
  <c r="AD1120" i="2" s="1"/>
  <c r="AP1120" i="2" a="1"/>
  <c r="AP1120" i="2" s="1"/>
  <c r="AS1120" i="2" a="1"/>
  <c r="AS1120" i="2" s="1"/>
  <c r="AD1127" i="2" a="1"/>
  <c r="AD1127" i="2" s="1"/>
  <c r="AW1127" i="2" a="1"/>
  <c r="AW1127" i="2" s="1"/>
  <c r="AE1127" i="2" a="1"/>
  <c r="AE1127" i="2" s="1"/>
  <c r="AG1127" i="2" s="1"/>
  <c r="AP1127" i="2" a="1"/>
  <c r="AP1127" i="2" s="1"/>
  <c r="K1127" i="2" s="1"/>
  <c r="AH1127" i="2" a="1"/>
  <c r="AH1127" i="2" s="1"/>
  <c r="AS1127" i="2" a="1"/>
  <c r="AS1127" i="2" s="1"/>
  <c r="AI1127" i="2" a="1"/>
  <c r="AI1127" i="2" s="1"/>
  <c r="H1127" i="2" s="1"/>
  <c r="AT1127" i="2" a="1"/>
  <c r="AT1127" i="2" s="1"/>
  <c r="AC1127" i="2"/>
  <c r="AX1127" i="2" a="1"/>
  <c r="AX1127" i="2" s="1"/>
  <c r="J1127" i="2" s="1"/>
  <c r="AR979" i="2" a="1"/>
  <c r="AR979" i="2" s="1"/>
  <c r="AN979" i="2"/>
  <c r="AO979" i="2" s="1" a="1"/>
  <c r="AO979" i="2" s="1"/>
  <c r="AV979" i="2" a="1"/>
  <c r="AV979" i="2" s="1"/>
  <c r="AP1016" i="2" a="1"/>
  <c r="AP1016" i="2" s="1"/>
  <c r="AX1016" i="2" a="1"/>
  <c r="AX1016" i="2" s="1"/>
  <c r="AH1016" i="2" a="1"/>
  <c r="AH1016" i="2" s="1"/>
  <c r="AS1016" i="2" a="1"/>
  <c r="AS1016" i="2" s="1"/>
  <c r="AC1016" i="2"/>
  <c r="AT1016" i="2" a="1"/>
  <c r="AT1016" i="2" s="1"/>
  <c r="AD1016" i="2" a="1"/>
  <c r="AD1016" i="2" s="1"/>
  <c r="AE1016" i="2" a="1"/>
  <c r="AE1016" i="2" s="1"/>
  <c r="AG1016" i="2" s="1"/>
  <c r="AW1016" i="2" a="1"/>
  <c r="AW1016" i="2" s="1"/>
  <c r="AI1016" i="2" a="1"/>
  <c r="AI1016" i="2" s="1"/>
  <c r="H1016" i="2" s="1"/>
  <c r="AR1179" i="2" a="1"/>
  <c r="AR1179" i="2" s="1"/>
  <c r="AV1179" i="2" a="1"/>
  <c r="AV1179" i="2" s="1"/>
  <c r="AN1179" i="2"/>
  <c r="AO1179" i="2" s="1" a="1"/>
  <c r="AO1179" i="2" s="1"/>
  <c r="AH1245" i="2" a="1"/>
  <c r="AH1245" i="2" s="1"/>
  <c r="AC1245" i="2"/>
  <c r="AT1245" i="2" a="1"/>
  <c r="AT1245" i="2" s="1"/>
  <c r="I1245" i="2" s="1"/>
  <c r="AD1245" i="2" a="1"/>
  <c r="AD1245" i="2" s="1"/>
  <c r="AP1245" i="2" a="1"/>
  <c r="AP1245" i="2" s="1"/>
  <c r="K1245" i="2" s="1"/>
  <c r="AE1245" i="2" a="1"/>
  <c r="AE1245" i="2" s="1"/>
  <c r="AG1245" i="2" s="1"/>
  <c r="AS1245" i="2" a="1"/>
  <c r="AS1245" i="2" s="1"/>
  <c r="AW1245" i="2" a="1"/>
  <c r="AW1245" i="2" s="1"/>
  <c r="AX1245" i="2" a="1"/>
  <c r="AX1245" i="2" s="1"/>
  <c r="J1245" i="2" s="1"/>
  <c r="AI1245" i="2" a="1"/>
  <c r="AI1245" i="2" s="1"/>
  <c r="H1245" i="2" s="1"/>
  <c r="V1271" i="2"/>
  <c r="W1271" i="2"/>
  <c r="G1271" i="2" s="1" a="1"/>
  <c r="G1271" i="2" s="1"/>
  <c r="X1271" i="2"/>
  <c r="Z1271" i="2"/>
  <c r="AA1271" i="2" s="1" a="1"/>
  <c r="AA1271" i="2" s="1"/>
  <c r="AN1169" i="2"/>
  <c r="AO1169" i="2" s="1" a="1"/>
  <c r="AO1169" i="2" s="1"/>
  <c r="AR1169" i="2" a="1"/>
  <c r="AR1169" i="2" s="1"/>
  <c r="AV1169" i="2" a="1"/>
  <c r="AV1169" i="2" s="1"/>
  <c r="AP989" i="2" a="1"/>
  <c r="AP989" i="2" s="1"/>
  <c r="AX989" i="2" a="1"/>
  <c r="AX989" i="2" s="1"/>
  <c r="AH989" i="2" a="1"/>
  <c r="AH989" i="2" s="1"/>
  <c r="AI989" i="2" a="1"/>
  <c r="AI989" i="2" s="1"/>
  <c r="H989" i="2" s="1"/>
  <c r="AS989" i="2" a="1"/>
  <c r="AS989" i="2" s="1"/>
  <c r="AC989" i="2"/>
  <c r="AT989" i="2" a="1"/>
  <c r="AT989" i="2" s="1"/>
  <c r="AD989" i="2" a="1"/>
  <c r="AD989" i="2" s="1"/>
  <c r="AE989" i="2" a="1"/>
  <c r="AE989" i="2" s="1"/>
  <c r="AG989" i="2" s="1"/>
  <c r="AW989" i="2" a="1"/>
  <c r="AW989" i="2" s="1"/>
  <c r="W1261" i="2"/>
  <c r="G1261" i="2" s="1" a="1"/>
  <c r="G1261" i="2" s="1"/>
  <c r="Z1261" i="2"/>
  <c r="AA1261" i="2" s="1" a="1"/>
  <c r="AA1261" i="2" s="1"/>
  <c r="V1261" i="2"/>
  <c r="X1261" i="2"/>
  <c r="V1262" i="2"/>
  <c r="W1262" i="2"/>
  <c r="G1262" i="2" s="1" a="1"/>
  <c r="G1262" i="2" s="1"/>
  <c r="X1262" i="2"/>
  <c r="Z1262" i="2"/>
  <c r="AA1262" i="2" s="1" a="1"/>
  <c r="AA1262" i="2" s="1"/>
  <c r="W1128" i="2"/>
  <c r="G1128" i="2" s="1" a="1"/>
  <c r="G1128" i="2" s="1"/>
  <c r="Z1128" i="2"/>
  <c r="AA1128" i="2" s="1" a="1"/>
  <c r="AA1128" i="2" s="1"/>
  <c r="V1128" i="2"/>
  <c r="X1128" i="2"/>
  <c r="V1204" i="2"/>
  <c r="W1204" i="2"/>
  <c r="G1204" i="2" s="1" a="1"/>
  <c r="G1204" i="2" s="1"/>
  <c r="X1204" i="2"/>
  <c r="Z1204" i="2"/>
  <c r="AA1204" i="2" s="1" a="1"/>
  <c r="AA1204" i="2" s="1"/>
  <c r="AV1149" i="2" a="1"/>
  <c r="AV1149" i="2" s="1"/>
  <c r="AN1149" i="2"/>
  <c r="AO1149" i="2" s="1" a="1"/>
  <c r="AO1149" i="2" s="1"/>
  <c r="AR1149" i="2" a="1"/>
  <c r="AR1149" i="2" s="1"/>
  <c r="AE1316" i="2" a="1"/>
  <c r="AE1316" i="2" s="1"/>
  <c r="AG1316" i="2" s="1"/>
  <c r="AW1316" i="2" a="1"/>
  <c r="AW1316" i="2" s="1"/>
  <c r="AP1316" i="2" a="1"/>
  <c r="AP1316" i="2" s="1"/>
  <c r="AX1316" i="2" a="1"/>
  <c r="AX1316" i="2" s="1"/>
  <c r="AH1316" i="2" a="1"/>
  <c r="AH1316" i="2" s="1"/>
  <c r="AI1316" i="2" a="1"/>
  <c r="AI1316" i="2" s="1"/>
  <c r="H1316" i="2" s="1"/>
  <c r="AT1316" i="2" a="1"/>
  <c r="AT1316" i="2" s="1"/>
  <c r="AC1316" i="2"/>
  <c r="AS1316" i="2" a="1"/>
  <c r="AS1316" i="2" s="1"/>
  <c r="AD1316" i="2" a="1"/>
  <c r="AD1316" i="2" s="1"/>
  <c r="AE1270" i="2" a="1"/>
  <c r="AE1270" i="2" s="1"/>
  <c r="AG1270" i="2" s="1"/>
  <c r="AH1270" i="2" a="1"/>
  <c r="AH1270" i="2" s="1"/>
  <c r="AI1270" i="2" a="1"/>
  <c r="AI1270" i="2" s="1"/>
  <c r="H1270" i="2" s="1"/>
  <c r="AS1270" i="2" a="1"/>
  <c r="AS1270" i="2" s="1"/>
  <c r="AX1270" i="2" a="1"/>
  <c r="AX1270" i="2" s="1"/>
  <c r="AC1270" i="2"/>
  <c r="AD1270" i="2" a="1"/>
  <c r="AD1270" i="2" s="1"/>
  <c r="AP1270" i="2" a="1"/>
  <c r="AP1270" i="2" s="1"/>
  <c r="AT1270" i="2" a="1"/>
  <c r="AT1270" i="2" s="1"/>
  <c r="AW1270" i="2" a="1"/>
  <c r="AW1270" i="2" s="1"/>
  <c r="AE1198" i="2" a="1"/>
  <c r="AE1198" i="2" s="1"/>
  <c r="AG1198" i="2" s="1"/>
  <c r="AI1198" i="2" a="1"/>
  <c r="AI1198" i="2" s="1"/>
  <c r="H1198" i="2" s="1"/>
  <c r="AS1198" i="2" a="1"/>
  <c r="AS1198" i="2" s="1"/>
  <c r="AT1198" i="2" a="1"/>
  <c r="AT1198" i="2" s="1"/>
  <c r="AC1198" i="2"/>
  <c r="AD1198" i="2" a="1"/>
  <c r="AD1198" i="2" s="1"/>
  <c r="AW1198" i="2" a="1"/>
  <c r="AW1198" i="2" s="1"/>
  <c r="AX1198" i="2" a="1"/>
  <c r="AX1198" i="2" s="1"/>
  <c r="AP1198" i="2" a="1"/>
  <c r="AP1198" i="2" s="1"/>
  <c r="AH1198" i="2" a="1"/>
  <c r="AH1198" i="2" s="1"/>
  <c r="AX1166" i="2" a="1"/>
  <c r="AX1166" i="2" s="1"/>
  <c r="AP1166" i="2" a="1"/>
  <c r="AP1166" i="2" s="1"/>
  <c r="AH1166" i="2" a="1"/>
  <c r="AH1166" i="2" s="1"/>
  <c r="AI1166" i="2" a="1"/>
  <c r="AI1166" i="2" s="1"/>
  <c r="H1166" i="2" s="1"/>
  <c r="AS1166" i="2" a="1"/>
  <c r="AS1166" i="2" s="1"/>
  <c r="AT1166" i="2" a="1"/>
  <c r="AT1166" i="2" s="1"/>
  <c r="AC1166" i="2"/>
  <c r="AW1166" i="2" a="1"/>
  <c r="AW1166" i="2" s="1"/>
  <c r="AE1166" i="2" a="1"/>
  <c r="AE1166" i="2" s="1"/>
  <c r="AG1166" i="2" s="1"/>
  <c r="AD1166" i="2" a="1"/>
  <c r="AD1166" i="2" s="1"/>
  <c r="AV839" i="2" a="1"/>
  <c r="AV839" i="2" s="1"/>
  <c r="AN839" i="2"/>
  <c r="AO839" i="2" s="1" a="1"/>
  <c r="AO839" i="2" s="1"/>
  <c r="AR839" i="2" a="1"/>
  <c r="AR839" i="2" s="1"/>
  <c r="V1071" i="2"/>
  <c r="W1071" i="2"/>
  <c r="G1071" i="2" s="1" a="1"/>
  <c r="G1071" i="2" s="1"/>
  <c r="X1071" i="2"/>
  <c r="Z1071" i="2"/>
  <c r="AA1071" i="2" s="1" a="1"/>
  <c r="AA1071" i="2" s="1"/>
  <c r="AN1156" i="2"/>
  <c r="AO1156" i="2" s="1" a="1"/>
  <c r="AO1156" i="2" s="1"/>
  <c r="AR1156" i="2" a="1"/>
  <c r="AR1156" i="2" s="1"/>
  <c r="AV1156" i="2" a="1"/>
  <c r="AV1156" i="2" s="1"/>
  <c r="AE1195" i="2" a="1"/>
  <c r="AE1195" i="2" s="1"/>
  <c r="AG1195" i="2" s="1"/>
  <c r="AC1195" i="2"/>
  <c r="AD1195" i="2" a="1"/>
  <c r="AD1195" i="2" s="1"/>
  <c r="AW1195" i="2" a="1"/>
  <c r="AW1195" i="2" s="1"/>
  <c r="AX1195" i="2" a="1"/>
  <c r="AX1195" i="2" s="1"/>
  <c r="J1195" i="2" s="1"/>
  <c r="AP1195" i="2" a="1"/>
  <c r="AP1195" i="2" s="1"/>
  <c r="K1195" i="2" s="1"/>
  <c r="AH1195" i="2" a="1"/>
  <c r="AH1195" i="2" s="1"/>
  <c r="AI1195" i="2" a="1"/>
  <c r="AI1195" i="2" s="1"/>
  <c r="H1195" i="2" s="1"/>
  <c r="AS1195" i="2" a="1"/>
  <c r="AS1195" i="2" s="1"/>
  <c r="AT1195" i="2" a="1"/>
  <c r="AT1195" i="2" s="1"/>
  <c r="AV1001" i="2" a="1"/>
  <c r="AV1001" i="2" s="1"/>
  <c r="AN1001" i="2"/>
  <c r="AO1001" i="2" s="1" a="1"/>
  <c r="AO1001" i="2" s="1"/>
  <c r="AR1001" i="2" a="1"/>
  <c r="AR1001" i="2" s="1"/>
  <c r="AX272" i="2" a="1"/>
  <c r="AX272" i="2" s="1"/>
  <c r="AP272" i="2" a="1"/>
  <c r="AP272" i="2" s="1"/>
  <c r="AH272" i="2" a="1"/>
  <c r="AH272" i="2" s="1"/>
  <c r="AS272" i="2" a="1"/>
  <c r="AS272" i="2" s="1"/>
  <c r="AW272" i="2" a="1"/>
  <c r="AW272" i="2" s="1"/>
  <c r="AE1111" i="2" a="1"/>
  <c r="AE1111" i="2" s="1"/>
  <c r="AG1111" i="2" s="1"/>
  <c r="AW1111" i="2" a="1"/>
  <c r="AW1111" i="2" s="1"/>
  <c r="AH1111" i="2" a="1"/>
  <c r="AH1111" i="2" s="1"/>
  <c r="AI1111" i="2" a="1"/>
  <c r="AI1111" i="2" s="1"/>
  <c r="H1111" i="2" s="1"/>
  <c r="AS1111" i="2" a="1"/>
  <c r="AS1111" i="2" s="1"/>
  <c r="AC1111" i="2"/>
  <c r="AT1111" i="2" a="1"/>
  <c r="AT1111" i="2" s="1"/>
  <c r="AD1111" i="2" a="1"/>
  <c r="AD1111" i="2" s="1"/>
  <c r="AX1111" i="2" a="1"/>
  <c r="AX1111" i="2" s="1"/>
  <c r="AP1111" i="2" a="1"/>
  <c r="AP1111" i="2" s="1"/>
  <c r="AN1222" i="2"/>
  <c r="AO1222" i="2" s="1" a="1"/>
  <c r="AO1222" i="2" s="1"/>
  <c r="AR1222" i="2" a="1"/>
  <c r="AR1222" i="2" s="1"/>
  <c r="AV1222" i="2" a="1"/>
  <c r="AV1222" i="2" s="1"/>
  <c r="V1379" i="2"/>
  <c r="W1379" i="2"/>
  <c r="G1379" i="2" s="1" a="1"/>
  <c r="G1379" i="2" s="1"/>
  <c r="X1379" i="2"/>
  <c r="Z1379" i="2"/>
  <c r="AA1379" i="2" s="1" a="1"/>
  <c r="AA1379" i="2" s="1"/>
  <c r="AH1143" i="2" a="1"/>
  <c r="AH1143" i="2" s="1"/>
  <c r="AI1143" i="2" a="1"/>
  <c r="AI1143" i="2" s="1"/>
  <c r="H1143" i="2" s="1"/>
  <c r="AC1143" i="2"/>
  <c r="AW1143" i="2" a="1"/>
  <c r="AW1143" i="2" s="1"/>
  <c r="AD1143" i="2" a="1"/>
  <c r="AD1143" i="2" s="1"/>
  <c r="AX1143" i="2" a="1"/>
  <c r="AX1143" i="2" s="1"/>
  <c r="AE1143" i="2" a="1"/>
  <c r="AE1143" i="2" s="1"/>
  <c r="AG1143" i="2" s="1"/>
  <c r="AP1143" i="2" a="1"/>
  <c r="AP1143" i="2" s="1"/>
  <c r="AT1143" i="2" a="1"/>
  <c r="AT1143" i="2" s="1"/>
  <c r="AS1143" i="2" a="1"/>
  <c r="AS1143" i="2" s="1"/>
  <c r="AP1318" i="2" a="1"/>
  <c r="AP1318" i="2" s="1"/>
  <c r="AX1318" i="2" a="1"/>
  <c r="AX1318" i="2" s="1"/>
  <c r="AH1318" i="2" a="1"/>
  <c r="AH1318" i="2" s="1"/>
  <c r="AI1318" i="2" a="1"/>
  <c r="AI1318" i="2" s="1"/>
  <c r="H1318" i="2" s="1"/>
  <c r="AS1318" i="2" a="1"/>
  <c r="AS1318" i="2" s="1"/>
  <c r="AC1318" i="2"/>
  <c r="AT1318" i="2" a="1"/>
  <c r="AT1318" i="2" s="1"/>
  <c r="AD1318" i="2" a="1"/>
  <c r="AD1318" i="2" s="1"/>
  <c r="AE1318" i="2" a="1"/>
  <c r="AE1318" i="2" s="1"/>
  <c r="AG1318" i="2" s="1"/>
  <c r="AW1318" i="2" a="1"/>
  <c r="AW1318" i="2" s="1"/>
  <c r="V1361" i="2"/>
  <c r="W1361" i="2"/>
  <c r="G1361" i="2" s="1" a="1"/>
  <c r="G1361" i="2" s="1"/>
  <c r="X1361" i="2"/>
  <c r="Z1361" i="2"/>
  <c r="AA1361" i="2" s="1" a="1"/>
  <c r="AA1361" i="2" s="1"/>
  <c r="AR1306" i="2" a="1"/>
  <c r="AR1306" i="2" s="1"/>
  <c r="AN1306" i="2"/>
  <c r="AO1306" i="2" s="1" a="1"/>
  <c r="AO1306" i="2" s="1"/>
  <c r="AV1306" i="2" a="1"/>
  <c r="AV1306" i="2" s="1"/>
  <c r="AS1422" i="2" a="1"/>
  <c r="AS1422" i="2" s="1"/>
  <c r="AE1422" i="2" a="1"/>
  <c r="AE1422" i="2" s="1"/>
  <c r="AG1422" i="2" s="1"/>
  <c r="AD1422" i="2" a="1"/>
  <c r="AD1422" i="2" s="1"/>
  <c r="AP1422" i="2" a="1"/>
  <c r="AP1422" i="2" s="1"/>
  <c r="AH1422" i="2" a="1"/>
  <c r="AH1422" i="2" s="1"/>
  <c r="AT1422" i="2" a="1"/>
  <c r="AT1422" i="2" s="1"/>
  <c r="AI1422" i="2" a="1"/>
  <c r="AI1422" i="2" s="1"/>
  <c r="H1422" i="2" s="1"/>
  <c r="AW1422" i="2" a="1"/>
  <c r="AW1422" i="2" s="1"/>
  <c r="AC1422" i="2"/>
  <c r="AX1422" i="2" a="1"/>
  <c r="AX1422" i="2" s="1"/>
  <c r="AP1387" i="2" a="1"/>
  <c r="AP1387" i="2" s="1"/>
  <c r="AX1387" i="2" a="1"/>
  <c r="AX1387" i="2" s="1"/>
  <c r="AH1387" i="2" a="1"/>
  <c r="AH1387" i="2" s="1"/>
  <c r="AI1387" i="2" a="1"/>
  <c r="AI1387" i="2" s="1"/>
  <c r="H1387" i="2" s="1"/>
  <c r="AS1387" i="2" a="1"/>
  <c r="AS1387" i="2" s="1"/>
  <c r="AC1387" i="2"/>
  <c r="AT1387" i="2" a="1"/>
  <c r="AT1387" i="2" s="1"/>
  <c r="AD1387" i="2" a="1"/>
  <c r="AD1387" i="2" s="1"/>
  <c r="AE1387" i="2" a="1"/>
  <c r="AE1387" i="2" s="1"/>
  <c r="AG1387" i="2" s="1"/>
  <c r="AW1387" i="2" a="1"/>
  <c r="AW1387" i="2" s="1"/>
  <c r="V1419" i="2"/>
  <c r="Z1419" i="2"/>
  <c r="AA1419" i="2" s="1" a="1"/>
  <c r="AA1419" i="2" s="1"/>
  <c r="W1419" i="2"/>
  <c r="G1419" i="2" s="1" a="1"/>
  <c r="G1419" i="2" s="1"/>
  <c r="X1419" i="2"/>
  <c r="V1428" i="2"/>
  <c r="X1428" i="2"/>
  <c r="Z1428" i="2"/>
  <c r="AA1428" i="2" s="1" a="1"/>
  <c r="AA1428" i="2" s="1"/>
  <c r="W1428" i="2"/>
  <c r="AE1403" i="2" a="1"/>
  <c r="AE1403" i="2" s="1"/>
  <c r="AG1403" i="2" s="1"/>
  <c r="AP1403" i="2" a="1"/>
  <c r="AP1403" i="2" s="1"/>
  <c r="AX1403" i="2" a="1"/>
  <c r="AX1403" i="2" s="1"/>
  <c r="AH1403" i="2" a="1"/>
  <c r="AH1403" i="2" s="1"/>
  <c r="AI1403" i="2" a="1"/>
  <c r="AI1403" i="2" s="1"/>
  <c r="H1403" i="2" s="1"/>
  <c r="AC1403" i="2"/>
  <c r="AS1403" i="2" a="1"/>
  <c r="AS1403" i="2" s="1"/>
  <c r="AD1403" i="2" a="1"/>
  <c r="AD1403" i="2" s="1"/>
  <c r="AT1403" i="2" a="1"/>
  <c r="AT1403" i="2" s="1"/>
  <c r="AW1403" i="2" a="1"/>
  <c r="AW1403" i="2" s="1"/>
  <c r="X1407" i="2"/>
  <c r="Z1407" i="2"/>
  <c r="AA1407" i="2" s="1" a="1"/>
  <c r="AA1407" i="2" s="1"/>
  <c r="V1407" i="2"/>
  <c r="W1407" i="2"/>
  <c r="G1407" i="2" s="1" a="1"/>
  <c r="G1407" i="2" s="1"/>
  <c r="AN1354" i="2"/>
  <c r="AO1354" i="2" s="1" a="1"/>
  <c r="AO1354" i="2" s="1"/>
  <c r="AR1354" i="2" a="1"/>
  <c r="AR1354" i="2" s="1"/>
  <c r="AV1354" i="2" a="1"/>
  <c r="AV1354" i="2" s="1"/>
  <c r="AP1427" i="2" a="1"/>
  <c r="AP1427" i="2" s="1"/>
  <c r="AX1427" i="2" a="1"/>
  <c r="AX1427" i="2" s="1"/>
  <c r="AH1427" i="2" a="1"/>
  <c r="AH1427" i="2" s="1"/>
  <c r="AI1427" i="2" a="1"/>
  <c r="AI1427" i="2" s="1"/>
  <c r="H1427" i="2" s="1"/>
  <c r="AT1427" i="2" a="1"/>
  <c r="AT1427" i="2" s="1"/>
  <c r="AW1427" i="2" a="1"/>
  <c r="AW1427" i="2" s="1"/>
  <c r="AC1427" i="2"/>
  <c r="AD1427" i="2" a="1"/>
  <c r="AD1427" i="2" s="1"/>
  <c r="AS1427" i="2" a="1"/>
  <c r="AS1427" i="2" s="1"/>
  <c r="AE1427" i="2" a="1"/>
  <c r="AE1427" i="2" s="1"/>
  <c r="AG1427" i="2" s="1"/>
  <c r="AR1461" i="2" a="1"/>
  <c r="AR1461" i="2" s="1"/>
  <c r="AV1461" i="2" a="1"/>
  <c r="AV1461" i="2" s="1"/>
  <c r="AN1461" i="2"/>
  <c r="AO1461" i="2" s="1" a="1"/>
  <c r="AO1461" i="2" s="1"/>
  <c r="AS1473" i="2" a="1"/>
  <c r="AS1473" i="2" s="1"/>
  <c r="AC1473" i="2"/>
  <c r="AT1473" i="2" a="1"/>
  <c r="AT1473" i="2" s="1"/>
  <c r="AD1473" i="2" a="1"/>
  <c r="AD1473" i="2" s="1"/>
  <c r="AE1473" i="2" a="1"/>
  <c r="AE1473" i="2" s="1"/>
  <c r="AG1473" i="2" s="1"/>
  <c r="AW1473" i="2" a="1"/>
  <c r="AW1473" i="2" s="1"/>
  <c r="AP1473" i="2" a="1"/>
  <c r="AP1473" i="2" s="1"/>
  <c r="AX1473" i="2" a="1"/>
  <c r="AX1473" i="2" s="1"/>
  <c r="AH1473" i="2" a="1"/>
  <c r="AH1473" i="2" s="1"/>
  <c r="AI1473" i="2" a="1"/>
  <c r="AI1473" i="2" s="1"/>
  <c r="H1473" i="2" s="1"/>
  <c r="AR1537" i="2" a="1"/>
  <c r="AR1537" i="2" s="1"/>
  <c r="AV1537" i="2" a="1"/>
  <c r="AV1537" i="2" s="1"/>
  <c r="AN1537" i="2"/>
  <c r="AO1537" i="2" s="1" a="1"/>
  <c r="AO1537" i="2" s="1"/>
  <c r="AH1549" i="2" a="1"/>
  <c r="AH1549" i="2" s="1"/>
  <c r="AI1549" i="2" a="1"/>
  <c r="AI1549" i="2" s="1"/>
  <c r="H1549" i="2" s="1"/>
  <c r="AS1549" i="2" a="1"/>
  <c r="AS1549" i="2" s="1"/>
  <c r="AT1549" i="2" a="1"/>
  <c r="AT1549" i="2" s="1"/>
  <c r="I1549" i="2" s="1"/>
  <c r="AC1549" i="2"/>
  <c r="AD1549" i="2" a="1"/>
  <c r="AD1549" i="2" s="1"/>
  <c r="AW1549" i="2" a="1"/>
  <c r="AW1549" i="2" s="1"/>
  <c r="AE1549" i="2" a="1"/>
  <c r="AE1549" i="2" s="1"/>
  <c r="AG1549" i="2" s="1"/>
  <c r="AX1549" i="2" a="1"/>
  <c r="AX1549" i="2" s="1"/>
  <c r="J1549" i="2" s="1"/>
  <c r="AP1549" i="2" a="1"/>
  <c r="AP1549" i="2" s="1"/>
  <c r="K1549" i="2" s="1"/>
  <c r="AC1563" i="2"/>
  <c r="AT1563" i="2" a="1"/>
  <c r="AT1563" i="2" s="1"/>
  <c r="I1563" i="2" s="1"/>
  <c r="AD1563" i="2" a="1"/>
  <c r="AD1563" i="2" s="1"/>
  <c r="AE1563" i="2" a="1"/>
  <c r="AE1563" i="2" s="1"/>
  <c r="AG1563" i="2" s="1"/>
  <c r="AW1563" i="2" a="1"/>
  <c r="AW1563" i="2" s="1"/>
  <c r="AP1563" i="2" a="1"/>
  <c r="AP1563" i="2" s="1"/>
  <c r="K1563" i="2" s="1"/>
  <c r="AX1563" i="2" a="1"/>
  <c r="AX1563" i="2" s="1"/>
  <c r="J1563" i="2" s="1"/>
  <c r="AH1563" i="2" a="1"/>
  <c r="AH1563" i="2" s="1"/>
  <c r="AI1563" i="2" a="1"/>
  <c r="AI1563" i="2" s="1"/>
  <c r="H1563" i="2" s="1"/>
  <c r="AS1563" i="2" a="1"/>
  <c r="AS1563" i="2" s="1"/>
  <c r="AP1477" i="2" a="1"/>
  <c r="AP1477" i="2" s="1"/>
  <c r="AX1477" i="2" a="1"/>
  <c r="AX1477" i="2" s="1"/>
  <c r="AH1477" i="2" a="1"/>
  <c r="AH1477" i="2" s="1"/>
  <c r="AI1477" i="2" a="1"/>
  <c r="AI1477" i="2" s="1"/>
  <c r="H1477" i="2" s="1"/>
  <c r="AS1477" i="2" a="1"/>
  <c r="AS1477" i="2" s="1"/>
  <c r="AC1477" i="2"/>
  <c r="AT1477" i="2" a="1"/>
  <c r="AT1477" i="2" s="1"/>
  <c r="AD1477" i="2" a="1"/>
  <c r="AD1477" i="2" s="1"/>
  <c r="AE1477" i="2" a="1"/>
  <c r="AE1477" i="2" s="1"/>
  <c r="AG1477" i="2" s="1"/>
  <c r="AW1477" i="2" a="1"/>
  <c r="AW1477" i="2" s="1"/>
  <c r="AR1534" i="2" a="1"/>
  <c r="AR1534" i="2" s="1"/>
  <c r="AV1534" i="2" a="1"/>
  <c r="AV1534" i="2" s="1"/>
  <c r="AN1534" i="2"/>
  <c r="AO1534" i="2" s="1" a="1"/>
  <c r="AO1534" i="2" s="1"/>
  <c r="AE1553" i="2" a="1"/>
  <c r="AE1553" i="2" s="1"/>
  <c r="AG1553" i="2" s="1"/>
  <c r="AT1553" i="2" a="1"/>
  <c r="AT1553" i="2" s="1"/>
  <c r="AW1553" i="2" a="1"/>
  <c r="AW1553" i="2" s="1"/>
  <c r="AP1553" i="2" a="1"/>
  <c r="AP1553" i="2" s="1"/>
  <c r="AX1553" i="2" a="1"/>
  <c r="AX1553" i="2" s="1"/>
  <c r="AH1553" i="2" a="1"/>
  <c r="AH1553" i="2" s="1"/>
  <c r="AI1553" i="2" a="1"/>
  <c r="AI1553" i="2" s="1"/>
  <c r="H1553" i="2" s="1"/>
  <c r="AS1553" i="2" a="1"/>
  <c r="AS1553" i="2" s="1"/>
  <c r="AC1553" i="2"/>
  <c r="AD1553" i="2" a="1"/>
  <c r="AD1553" i="2" s="1"/>
  <c r="AN1571" i="2"/>
  <c r="AO1571" i="2" s="1" a="1"/>
  <c r="AO1571" i="2" s="1"/>
  <c r="AR1571" i="2" a="1"/>
  <c r="AR1571" i="2" s="1"/>
  <c r="AV1571" i="2" a="1"/>
  <c r="AV1571" i="2" s="1"/>
  <c r="AE1580" i="2" a="1"/>
  <c r="AE1580" i="2" s="1"/>
  <c r="AG1580" i="2" s="1"/>
  <c r="AW1580" i="2" a="1"/>
  <c r="AW1580" i="2" s="1"/>
  <c r="AP1580" i="2" a="1"/>
  <c r="AP1580" i="2" s="1"/>
  <c r="AX1580" i="2" a="1"/>
  <c r="AX1580" i="2" s="1"/>
  <c r="AH1580" i="2" a="1"/>
  <c r="AH1580" i="2" s="1"/>
  <c r="AI1580" i="2" a="1"/>
  <c r="AI1580" i="2" s="1"/>
  <c r="H1580" i="2" s="1"/>
  <c r="AT1580" i="2" a="1"/>
  <c r="AT1580" i="2" s="1"/>
  <c r="AS1580" i="2" a="1"/>
  <c r="AS1580" i="2" s="1"/>
  <c r="AC1580" i="2"/>
  <c r="AD1580" i="2" a="1"/>
  <c r="AD1580" i="2" s="1"/>
  <c r="AN1574" i="2"/>
  <c r="AO1574" i="2" s="1" a="1"/>
  <c r="AO1574" i="2" s="1"/>
  <c r="AR1574" i="2" a="1"/>
  <c r="AR1574" i="2" s="1"/>
  <c r="AV1574" i="2" a="1"/>
  <c r="AV1574" i="2" s="1"/>
  <c r="V20" i="2"/>
  <c r="Z20" i="2"/>
  <c r="AA20" i="2" s="1" a="1"/>
  <c r="AA20" i="2" s="1"/>
  <c r="W20" i="2"/>
  <c r="X20" i="2"/>
  <c r="V16" i="2"/>
  <c r="W16" i="2"/>
  <c r="Z16" i="2"/>
  <c r="AA16" i="2" s="1" a="1"/>
  <c r="AA16" i="2" s="1"/>
  <c r="X16" i="2"/>
  <c r="V25" i="2"/>
  <c r="W25" i="2"/>
  <c r="G25" i="2" s="1" a="1"/>
  <c r="G25" i="2" s="1"/>
  <c r="Z25" i="2"/>
  <c r="AA25" i="2" s="1" a="1"/>
  <c r="AA25" i="2" s="1"/>
  <c r="X25" i="2"/>
  <c r="AN39" i="2"/>
  <c r="AO39" i="2" s="1" a="1"/>
  <c r="AO39" i="2" s="1"/>
  <c r="AR39" i="2" a="1"/>
  <c r="AR39" i="2" s="1"/>
  <c r="AV39" i="2" a="1"/>
  <c r="AV39" i="2" s="1"/>
  <c r="AC11" i="2"/>
  <c r="AD11" i="2" s="1" a="1"/>
  <c r="AD11" i="2" s="1"/>
  <c r="AC36" i="2"/>
  <c r="AH36" i="2" s="1" a="1"/>
  <c r="AH36" i="2" s="1"/>
  <c r="V28" i="2"/>
  <c r="W28" i="2"/>
  <c r="Z28" i="2"/>
  <c r="AA28" i="2" s="1" a="1"/>
  <c r="AA28" i="2" s="1"/>
  <c r="X28" i="2"/>
  <c r="W89" i="2"/>
  <c r="X89" i="2"/>
  <c r="V89" i="2"/>
  <c r="Z89" i="2"/>
  <c r="AA89" i="2" s="1" a="1"/>
  <c r="AA89" i="2" s="1"/>
  <c r="AV78" i="2" a="1"/>
  <c r="AV78" i="2" s="1"/>
  <c r="AN78" i="2"/>
  <c r="AO78" i="2" s="1" a="1"/>
  <c r="AO78" i="2" s="1"/>
  <c r="AR78" i="2" a="1"/>
  <c r="AR78" i="2" s="1"/>
  <c r="AC90" i="2"/>
  <c r="AD90" i="2" s="1" a="1"/>
  <c r="AD90" i="2" s="1"/>
  <c r="AC77" i="2"/>
  <c r="AS77" i="2" s="1" a="1"/>
  <c r="AS77" i="2" s="1"/>
  <c r="AC83" i="2"/>
  <c r="AS83" i="2" s="1" a="1"/>
  <c r="AS83" i="2" s="1"/>
  <c r="V108" i="2"/>
  <c r="W108" i="2"/>
  <c r="X108" i="2"/>
  <c r="Z108" i="2"/>
  <c r="AA108" i="2" s="1" a="1"/>
  <c r="AA108" i="2" s="1"/>
  <c r="V151" i="2"/>
  <c r="W151" i="2"/>
  <c r="Z151" i="2"/>
  <c r="AA151" i="2" s="1" a="1"/>
  <c r="AA151" i="2" s="1"/>
  <c r="X151" i="2"/>
  <c r="AC118" i="2"/>
  <c r="V148" i="2"/>
  <c r="W148" i="2"/>
  <c r="X148" i="2"/>
  <c r="Z148" i="2"/>
  <c r="AA148" i="2" s="1" a="1"/>
  <c r="AA148" i="2" s="1"/>
  <c r="X101" i="2"/>
  <c r="Z101" i="2"/>
  <c r="AA101" i="2" s="1" a="1"/>
  <c r="AA101" i="2" s="1"/>
  <c r="V101" i="2"/>
  <c r="W101" i="2"/>
  <c r="G101" i="2" s="1" a="1"/>
  <c r="G101" i="2" s="1"/>
  <c r="AC138" i="2"/>
  <c r="AS138" i="2" s="1" a="1"/>
  <c r="AS138" i="2" s="1"/>
  <c r="X163" i="2"/>
  <c r="Z163" i="2"/>
  <c r="AA163" i="2" s="1" a="1"/>
  <c r="AA163" i="2" s="1"/>
  <c r="W163" i="2"/>
  <c r="V163" i="2"/>
  <c r="V200" i="2"/>
  <c r="X200" i="2"/>
  <c r="Z200" i="2"/>
  <c r="AA200" i="2" s="1" a="1"/>
  <c r="AA200" i="2" s="1"/>
  <c r="W200" i="2"/>
  <c r="X182" i="2"/>
  <c r="V182" i="2"/>
  <c r="W182" i="2"/>
  <c r="Z182" i="2"/>
  <c r="AA182" i="2" s="1" a="1"/>
  <c r="AA182" i="2" s="1"/>
  <c r="Z193" i="2"/>
  <c r="AA193" i="2" s="1" a="1"/>
  <c r="AA193" i="2" s="1"/>
  <c r="V193" i="2"/>
  <c r="W193" i="2"/>
  <c r="G193" i="2" s="1" a="1"/>
  <c r="G193" i="2" s="1"/>
  <c r="X193" i="2"/>
  <c r="Z175" i="2"/>
  <c r="AA175" i="2" s="1" a="1"/>
  <c r="AA175" i="2" s="1"/>
  <c r="W175" i="2"/>
  <c r="V175" i="2"/>
  <c r="X175" i="2"/>
  <c r="AR183" i="2" a="1"/>
  <c r="AR183" i="2" s="1"/>
  <c r="AV183" i="2" a="1"/>
  <c r="AV183" i="2" s="1"/>
  <c r="AN183" i="2"/>
  <c r="AO183" i="2" s="1" a="1"/>
  <c r="AO183" i="2" s="1"/>
  <c r="AC201" i="2"/>
  <c r="AD201" i="2" s="1" a="1"/>
  <c r="AD201" i="2" s="1"/>
  <c r="AV241" i="2" a="1"/>
  <c r="AV241" i="2" s="1"/>
  <c r="AN241" i="2"/>
  <c r="AO241" i="2" s="1" a="1"/>
  <c r="AO241" i="2" s="1"/>
  <c r="AR241" i="2" a="1"/>
  <c r="AR241" i="2" s="1"/>
  <c r="AC219" i="2"/>
  <c r="AW219" i="2" s="1" a="1"/>
  <c r="AW219" i="2" s="1"/>
  <c r="W251" i="2"/>
  <c r="Z251" i="2"/>
  <c r="AA251" i="2" s="1" a="1"/>
  <c r="AA251" i="2" s="1"/>
  <c r="V251" i="2"/>
  <c r="X251" i="2"/>
  <c r="AC273" i="2"/>
  <c r="AW273" i="2" s="1" a="1"/>
  <c r="AW273" i="2" s="1"/>
  <c r="V296" i="2"/>
  <c r="W296" i="2"/>
  <c r="X296" i="2"/>
  <c r="Z296" i="2"/>
  <c r="AA296" i="2" s="1" a="1"/>
  <c r="AA296" i="2" s="1"/>
  <c r="AD278" i="2" a="1"/>
  <c r="AD278" i="2" s="1"/>
  <c r="AE278" i="2" a="1"/>
  <c r="AE278" i="2" s="1"/>
  <c r="AP278" i="2" a="1"/>
  <c r="AP278" i="2" s="1"/>
  <c r="AI278" i="2" a="1"/>
  <c r="AI278" i="2" s="1"/>
  <c r="AT278" i="2" a="1"/>
  <c r="AT278" i="2" s="1"/>
  <c r="AS278" i="2" a="1"/>
  <c r="AS278" i="2" s="1"/>
  <c r="AC278" i="2"/>
  <c r="AW278" i="2" a="1"/>
  <c r="AW278" i="2" s="1"/>
  <c r="AX278" i="2" a="1"/>
  <c r="AX278" i="2" s="1"/>
  <c r="AH278" i="2" a="1"/>
  <c r="AH278" i="2" s="1"/>
  <c r="AD345" i="2" a="1"/>
  <c r="AD345" i="2" s="1"/>
  <c r="AE345" i="2" a="1"/>
  <c r="AE345" i="2" s="1"/>
  <c r="AW345" i="2" a="1"/>
  <c r="AW345" i="2" s="1"/>
  <c r="AP345" i="2" a="1"/>
  <c r="AP345" i="2" s="1"/>
  <c r="AX345" i="2" a="1"/>
  <c r="AX345" i="2" s="1"/>
  <c r="AH345" i="2" a="1"/>
  <c r="AH345" i="2" s="1"/>
  <c r="AS345" i="2" a="1"/>
  <c r="AS345" i="2" s="1"/>
  <c r="AC345" i="2"/>
  <c r="AI345" i="2" a="1"/>
  <c r="AI345" i="2" s="1"/>
  <c r="AT345" i="2" a="1"/>
  <c r="AT345" i="2" s="1"/>
  <c r="AC275" i="2"/>
  <c r="AW275" i="2" s="1" a="1"/>
  <c r="AW275" i="2" s="1"/>
  <c r="AC312" i="2"/>
  <c r="AD312" i="2" s="1" a="1"/>
  <c r="AD312" i="2" s="1"/>
  <c r="V353" i="2"/>
  <c r="W353" i="2"/>
  <c r="Z353" i="2"/>
  <c r="AA353" i="2" s="1" a="1"/>
  <c r="AA353" i="2" s="1"/>
  <c r="X353" i="2"/>
  <c r="AS337" i="2" a="1"/>
  <c r="AS337" i="2" s="1"/>
  <c r="V365" i="2"/>
  <c r="W365" i="2"/>
  <c r="X365" i="2"/>
  <c r="Z365" i="2"/>
  <c r="AA365" i="2" s="1" a="1"/>
  <c r="AA365" i="2" s="1"/>
  <c r="V383" i="2"/>
  <c r="W383" i="2"/>
  <c r="X383" i="2"/>
  <c r="Z383" i="2"/>
  <c r="AA383" i="2" s="1" a="1"/>
  <c r="AA383" i="2" s="1"/>
  <c r="AC321" i="2"/>
  <c r="AE321" i="2" s="1" a="1"/>
  <c r="AE321" i="2" s="1"/>
  <c r="AF321" i="2" s="1"/>
  <c r="V422" i="2"/>
  <c r="W422" i="2"/>
  <c r="X422" i="2"/>
  <c r="Z422" i="2"/>
  <c r="AA422" i="2" s="1" a="1"/>
  <c r="AA422" i="2" s="1"/>
  <c r="AV326" i="2" a="1"/>
  <c r="AV326" i="2" s="1"/>
  <c r="AN326" i="2"/>
  <c r="AO326" i="2" s="1" a="1"/>
  <c r="AO326" i="2" s="1"/>
  <c r="AR326" i="2" a="1"/>
  <c r="AR326" i="2" s="1"/>
  <c r="V362" i="2"/>
  <c r="W362" i="2"/>
  <c r="G362" i="2" s="1" a="1"/>
  <c r="G362" i="2" s="1"/>
  <c r="X362" i="2"/>
  <c r="Z362" i="2"/>
  <c r="AA362" i="2" s="1" a="1"/>
  <c r="AA362" i="2" s="1"/>
  <c r="V380" i="2"/>
  <c r="W380" i="2"/>
  <c r="X380" i="2"/>
  <c r="Z380" i="2"/>
  <c r="AA380" i="2" s="1" a="1"/>
  <c r="AA380" i="2" s="1"/>
  <c r="AD334" i="2" a="1"/>
  <c r="AD334" i="2" s="1"/>
  <c r="AC394" i="2"/>
  <c r="AD394" i="2" s="1" a="1"/>
  <c r="AD394" i="2" s="1"/>
  <c r="AV376" i="2" a="1"/>
  <c r="AV376" i="2" s="1"/>
  <c r="V436" i="2"/>
  <c r="Z436" i="2"/>
  <c r="AA436" i="2" s="1" a="1"/>
  <c r="AA436" i="2" s="1"/>
  <c r="X436" i="2"/>
  <c r="W436" i="2"/>
  <c r="V458" i="2"/>
  <c r="W458" i="2"/>
  <c r="X458" i="2"/>
  <c r="Z458" i="2"/>
  <c r="AA458" i="2" s="1" a="1"/>
  <c r="AA458" i="2" s="1"/>
  <c r="W524" i="2"/>
  <c r="X524" i="2"/>
  <c r="Z524" i="2"/>
  <c r="AA524" i="2" s="1" a="1"/>
  <c r="AA524" i="2" s="1"/>
  <c r="V524" i="2"/>
  <c r="AC504" i="2"/>
  <c r="AH504" i="2" s="1" a="1"/>
  <c r="AH504" i="2" s="1"/>
  <c r="G504" i="2" s="1" a="1"/>
  <c r="G504" i="2" s="1"/>
  <c r="AC426" i="2"/>
  <c r="AV373" i="2" a="1"/>
  <c r="AV373" i="2" s="1"/>
  <c r="AR522" i="2" a="1"/>
  <c r="AR522" i="2" s="1"/>
  <c r="AN522" i="2"/>
  <c r="AO522" i="2" s="1" a="1"/>
  <c r="AO522" i="2" s="1"/>
  <c r="AV522" i="2" a="1"/>
  <c r="AV522" i="2" s="1"/>
  <c r="AN535" i="2"/>
  <c r="AO535" i="2" s="1" a="1"/>
  <c r="AO535" i="2" s="1"/>
  <c r="AR535" i="2" a="1"/>
  <c r="AR535" i="2" s="1"/>
  <c r="AV535" i="2" a="1"/>
  <c r="AV535" i="2" s="1"/>
  <c r="AC583" i="2"/>
  <c r="AC577" i="2"/>
  <c r="AH577" i="2" s="1" a="1"/>
  <c r="AH577" i="2" s="1"/>
  <c r="AC360" i="2"/>
  <c r="AE360" i="2" s="1" a="1"/>
  <c r="AE360" i="2" s="1"/>
  <c r="AF360" i="2" s="1"/>
  <c r="X463" i="2"/>
  <c r="Z463" i="2"/>
  <c r="AA463" i="2" s="1" a="1"/>
  <c r="AA463" i="2" s="1"/>
  <c r="V463" i="2"/>
  <c r="W463" i="2"/>
  <c r="V566" i="2"/>
  <c r="W566" i="2"/>
  <c r="X566" i="2"/>
  <c r="Z566" i="2"/>
  <c r="AA566" i="2" s="1" a="1"/>
  <c r="AA566" i="2" s="1"/>
  <c r="V601" i="2"/>
  <c r="W601" i="2"/>
  <c r="G601" i="2" s="1" a="1"/>
  <c r="G601" i="2" s="1"/>
  <c r="Z601" i="2"/>
  <c r="AA601" i="2" s="1" a="1"/>
  <c r="AA601" i="2" s="1"/>
  <c r="X601" i="2"/>
  <c r="AE623" i="2" a="1"/>
  <c r="AE623" i="2" s="1"/>
  <c r="AF623" i="2" s="1"/>
  <c r="AR621" i="2" a="1"/>
  <c r="AR621" i="2" s="1"/>
  <c r="AN621" i="2"/>
  <c r="AO621" i="2" s="1" a="1"/>
  <c r="AO621" i="2" s="1"/>
  <c r="AV621" i="2" a="1"/>
  <c r="AV621" i="2" s="1"/>
  <c r="V562" i="2"/>
  <c r="W562" i="2"/>
  <c r="X562" i="2"/>
  <c r="Z562" i="2"/>
  <c r="AA562" i="2" s="1" a="1"/>
  <c r="AA562" i="2" s="1"/>
  <c r="W603" i="2"/>
  <c r="X603" i="2"/>
  <c r="V603" i="2"/>
  <c r="Z603" i="2"/>
  <c r="AA603" i="2" s="1" a="1"/>
  <c r="AA603" i="2" s="1"/>
  <c r="AV492" i="2" a="1"/>
  <c r="AV492" i="2" s="1"/>
  <c r="Z643" i="2"/>
  <c r="AA643" i="2" s="1" a="1"/>
  <c r="AA643" i="2" s="1"/>
  <c r="X643" i="2"/>
  <c r="V643" i="2"/>
  <c r="W643" i="2"/>
  <c r="Z676" i="2"/>
  <c r="AA676" i="2" s="1" a="1"/>
  <c r="AA676" i="2" s="1"/>
  <c r="V676" i="2"/>
  <c r="W676" i="2"/>
  <c r="G676" i="2" s="1" a="1"/>
  <c r="G676" i="2" s="1"/>
  <c r="X676" i="2"/>
  <c r="X753" i="2"/>
  <c r="Z753" i="2"/>
  <c r="AA753" i="2" s="1" a="1"/>
  <c r="AA753" i="2" s="1"/>
  <c r="V753" i="2"/>
  <c r="W753" i="2"/>
  <c r="V584" i="2"/>
  <c r="Z584" i="2"/>
  <c r="AA584" i="2" s="1" a="1"/>
  <c r="AA584" i="2" s="1"/>
  <c r="X584" i="2"/>
  <c r="W584" i="2"/>
  <c r="AV714" i="2" a="1"/>
  <c r="AV714" i="2" s="1"/>
  <c r="AR714" i="2" a="1"/>
  <c r="AR714" i="2" s="1"/>
  <c r="AN714" i="2"/>
  <c r="AO714" i="2" s="1" a="1"/>
  <c r="AO714" i="2" s="1"/>
  <c r="V762" i="2"/>
  <c r="X762" i="2"/>
  <c r="W762" i="2"/>
  <c r="G762" i="2" s="1" a="1"/>
  <c r="G762" i="2" s="1"/>
  <c r="Z762" i="2"/>
  <c r="AA762" i="2" s="1" a="1"/>
  <c r="AA762" i="2" s="1"/>
  <c r="AV611" i="2" a="1"/>
  <c r="AV611" i="2" s="1"/>
  <c r="AR638" i="2" a="1"/>
  <c r="AR638" i="2" s="1"/>
  <c r="AP717" i="2" a="1"/>
  <c r="AP717" i="2" s="1"/>
  <c r="K717" i="2" s="1"/>
  <c r="AI717" i="2" a="1"/>
  <c r="AI717" i="2" s="1"/>
  <c r="H717" i="2" s="1"/>
  <c r="AS717" i="2" a="1"/>
  <c r="AS717" i="2" s="1"/>
  <c r="AT717" i="2" a="1"/>
  <c r="AT717" i="2" s="1"/>
  <c r="I717" i="2" s="1"/>
  <c r="AC717" i="2"/>
  <c r="AD717" i="2" a="1"/>
  <c r="AD717" i="2" s="1"/>
  <c r="AE717" i="2" a="1"/>
  <c r="AE717" i="2" s="1"/>
  <c r="AG717" i="2" s="1"/>
  <c r="AH717" i="2" a="1"/>
  <c r="AH717" i="2" s="1"/>
  <c r="AW717" i="2" a="1"/>
  <c r="AW717" i="2" s="1"/>
  <c r="AX717" i="2" a="1"/>
  <c r="AX717" i="2" s="1"/>
  <c r="J717" i="2" s="1"/>
  <c r="AV776" i="2" a="1"/>
  <c r="AV776" i="2" s="1"/>
  <c r="AR776" i="2" a="1"/>
  <c r="AR776" i="2" s="1"/>
  <c r="AN776" i="2"/>
  <c r="AO776" i="2" s="1" a="1"/>
  <c r="AO776" i="2" s="1"/>
  <c r="V832" i="2"/>
  <c r="W832" i="2"/>
  <c r="X832" i="2"/>
  <c r="Z832" i="2"/>
  <c r="AA832" i="2" s="1" a="1"/>
  <c r="AA832" i="2" s="1"/>
  <c r="AR734" i="2" a="1"/>
  <c r="AR734" i="2" s="1"/>
  <c r="I734" i="2" s="1"/>
  <c r="AV734" i="2" a="1"/>
  <c r="AV734" i="2" s="1"/>
  <c r="J734" i="2" s="1"/>
  <c r="AN734" i="2"/>
  <c r="AO734" i="2" s="1" a="1"/>
  <c r="AO734" i="2" s="1"/>
  <c r="AP758" i="2" a="1"/>
  <c r="AP758" i="2" s="1"/>
  <c r="AX758" i="2" a="1"/>
  <c r="AX758" i="2" s="1"/>
  <c r="AI758" i="2" a="1"/>
  <c r="AI758" i="2" s="1"/>
  <c r="H758" i="2" s="1"/>
  <c r="AS758" i="2" a="1"/>
  <c r="AS758" i="2" s="1"/>
  <c r="AC758" i="2"/>
  <c r="AT758" i="2" a="1"/>
  <c r="AT758" i="2" s="1"/>
  <c r="AH758" i="2" a="1"/>
  <c r="AH758" i="2" s="1"/>
  <c r="AW758" i="2" a="1"/>
  <c r="AW758" i="2" s="1"/>
  <c r="AD758" i="2" a="1"/>
  <c r="AD758" i="2" s="1"/>
  <c r="AE758" i="2" a="1"/>
  <c r="AE758" i="2" s="1"/>
  <c r="AG758" i="2" s="1"/>
  <c r="AN700" i="2"/>
  <c r="AO700" i="2" s="1" a="1"/>
  <c r="AO700" i="2" s="1"/>
  <c r="AR700" i="2" a="1"/>
  <c r="AR700" i="2" s="1"/>
  <c r="AV700" i="2" a="1"/>
  <c r="AV700" i="2" s="1"/>
  <c r="V777" i="2"/>
  <c r="W777" i="2"/>
  <c r="G777" i="2" s="1" a="1"/>
  <c r="G777" i="2" s="1"/>
  <c r="X777" i="2"/>
  <c r="Z777" i="2"/>
  <c r="AA777" i="2" s="1" a="1"/>
  <c r="AA777" i="2" s="1"/>
  <c r="AR851" i="2" a="1"/>
  <c r="AR851" i="2" s="1"/>
  <c r="I851" i="2" s="1"/>
  <c r="AN851" i="2"/>
  <c r="AO851" i="2" s="1" a="1"/>
  <c r="AO851" i="2" s="1"/>
  <c r="K851" i="2" s="1"/>
  <c r="AV851" i="2" a="1"/>
  <c r="AV851" i="2" s="1"/>
  <c r="J851" i="2" s="1"/>
  <c r="AV675" i="2" a="1"/>
  <c r="AV675" i="2" s="1"/>
  <c r="AN675" i="2"/>
  <c r="AO675" i="2" s="1" a="1"/>
  <c r="AO675" i="2" s="1"/>
  <c r="AR675" i="2" a="1"/>
  <c r="AR675" i="2" s="1"/>
  <c r="AV690" i="2" a="1"/>
  <c r="AV690" i="2" s="1"/>
  <c r="AN690" i="2"/>
  <c r="AO690" i="2" s="1" a="1"/>
  <c r="AO690" i="2" s="1"/>
  <c r="AR690" i="2" a="1"/>
  <c r="AR690" i="2" s="1"/>
  <c r="V795" i="2"/>
  <c r="W795" i="2"/>
  <c r="X795" i="2"/>
  <c r="Z795" i="2"/>
  <c r="AA795" i="2" s="1" a="1"/>
  <c r="AA795" i="2" s="1"/>
  <c r="AE656" i="2" a="1"/>
  <c r="AE656" i="2" s="1"/>
  <c r="AP800" i="2" a="1"/>
  <c r="AP800" i="2" s="1"/>
  <c r="AX800" i="2" a="1"/>
  <c r="AX800" i="2" s="1"/>
  <c r="AI800" i="2" a="1"/>
  <c r="AI800" i="2" s="1"/>
  <c r="H800" i="2" s="1"/>
  <c r="AS800" i="2" a="1"/>
  <c r="AS800" i="2" s="1"/>
  <c r="AW800" i="2" a="1"/>
  <c r="AW800" i="2" s="1"/>
  <c r="AC800" i="2"/>
  <c r="AD800" i="2" a="1"/>
  <c r="AD800" i="2" s="1"/>
  <c r="AT800" i="2" a="1"/>
  <c r="AT800" i="2" s="1"/>
  <c r="AE800" i="2" a="1"/>
  <c r="AE800" i="2" s="1"/>
  <c r="AG800" i="2" s="1"/>
  <c r="AH800" i="2" a="1"/>
  <c r="AH800" i="2" s="1"/>
  <c r="AR875" i="2" a="1"/>
  <c r="AR875" i="2" s="1"/>
  <c r="AV875" i="2" a="1"/>
  <c r="AV875" i="2" s="1"/>
  <c r="AN875" i="2"/>
  <c r="AO875" i="2" s="1" a="1"/>
  <c r="AO875" i="2" s="1"/>
  <c r="AW548" i="2" a="1"/>
  <c r="AW548" i="2" s="1"/>
  <c r="V778" i="2"/>
  <c r="W778" i="2"/>
  <c r="G778" i="2" s="1" a="1"/>
  <c r="G778" i="2" s="1"/>
  <c r="X778" i="2"/>
  <c r="Z778" i="2"/>
  <c r="AA778" i="2" s="1" a="1"/>
  <c r="AA778" i="2" s="1"/>
  <c r="AR652" i="2" a="1"/>
  <c r="AR652" i="2" s="1"/>
  <c r="AN764" i="2"/>
  <c r="AO764" i="2" s="1" a="1"/>
  <c r="AO764" i="2" s="1"/>
  <c r="AR764" i="2" a="1"/>
  <c r="AR764" i="2" s="1"/>
  <c r="AV764" i="2" a="1"/>
  <c r="AV764" i="2" s="1"/>
  <c r="AI940" i="2" a="1"/>
  <c r="AI940" i="2" s="1"/>
  <c r="H940" i="2" s="1"/>
  <c r="AC940" i="2"/>
  <c r="AT940" i="2" a="1"/>
  <c r="AT940" i="2" s="1"/>
  <c r="AH940" i="2" a="1"/>
  <c r="AH940" i="2" s="1"/>
  <c r="AS940" i="2" a="1"/>
  <c r="AS940" i="2" s="1"/>
  <c r="AW940" i="2" a="1"/>
  <c r="AW940" i="2" s="1"/>
  <c r="AP940" i="2" a="1"/>
  <c r="AP940" i="2" s="1"/>
  <c r="AX940" i="2" a="1"/>
  <c r="AX940" i="2" s="1"/>
  <c r="AD940" i="2" a="1"/>
  <c r="AD940" i="2" s="1"/>
  <c r="AE940" i="2" a="1"/>
  <c r="AE940" i="2" s="1"/>
  <c r="AG940" i="2" s="1"/>
  <c r="V947" i="2"/>
  <c r="W947" i="2"/>
  <c r="G947" i="2" s="1" a="1"/>
  <c r="G947" i="2" s="1"/>
  <c r="X947" i="2"/>
  <c r="Z947" i="2"/>
  <c r="AA947" i="2" s="1" a="1"/>
  <c r="AA947" i="2" s="1"/>
  <c r="V983" i="2"/>
  <c r="W983" i="2"/>
  <c r="G983" i="2" s="1" a="1"/>
  <c r="G983" i="2" s="1"/>
  <c r="X983" i="2"/>
  <c r="Z983" i="2"/>
  <c r="AA983" i="2" s="1" a="1"/>
  <c r="AA983" i="2" s="1"/>
  <c r="X874" i="2"/>
  <c r="Z874" i="2"/>
  <c r="AA874" i="2" s="1" a="1"/>
  <c r="AA874" i="2" s="1"/>
  <c r="V874" i="2"/>
  <c r="W874" i="2"/>
  <c r="AN853" i="2"/>
  <c r="AO853" i="2" s="1" a="1"/>
  <c r="AO853" i="2" s="1"/>
  <c r="AR853" i="2" a="1"/>
  <c r="AR853" i="2" s="1"/>
  <c r="AV853" i="2" a="1"/>
  <c r="AV853" i="2" s="1"/>
  <c r="AN1031" i="2"/>
  <c r="AO1031" i="2" s="1" a="1"/>
  <c r="AO1031" i="2" s="1"/>
  <c r="AR1031" i="2" a="1"/>
  <c r="AR1031" i="2" s="1"/>
  <c r="AV1031" i="2" a="1"/>
  <c r="AV1031" i="2" s="1"/>
  <c r="AP1050" i="2" a="1"/>
  <c r="AP1050" i="2" s="1"/>
  <c r="AX1050" i="2" a="1"/>
  <c r="AX1050" i="2" s="1"/>
  <c r="AH1050" i="2" a="1"/>
  <c r="AH1050" i="2" s="1"/>
  <c r="AI1050" i="2" a="1"/>
  <c r="AI1050" i="2" s="1"/>
  <c r="H1050" i="2" s="1"/>
  <c r="AW1050" i="2" a="1"/>
  <c r="AW1050" i="2" s="1"/>
  <c r="AC1050" i="2"/>
  <c r="AD1050" i="2" a="1"/>
  <c r="AD1050" i="2" s="1"/>
  <c r="AE1050" i="2" a="1"/>
  <c r="AE1050" i="2" s="1"/>
  <c r="AG1050" i="2" s="1"/>
  <c r="AS1050" i="2" a="1"/>
  <c r="AS1050" i="2" s="1"/>
  <c r="AT1050" i="2" a="1"/>
  <c r="AT1050" i="2" s="1"/>
  <c r="J985" i="2"/>
  <c r="AP809" i="2" a="1"/>
  <c r="AP809" i="2" s="1"/>
  <c r="AX809" i="2" a="1"/>
  <c r="AX809" i="2" s="1"/>
  <c r="AE809" i="2" a="1"/>
  <c r="AE809" i="2" s="1"/>
  <c r="AG809" i="2" s="1"/>
  <c r="AH809" i="2" a="1"/>
  <c r="AH809" i="2" s="1"/>
  <c r="AI809" i="2" a="1"/>
  <c r="AI809" i="2" s="1"/>
  <c r="H809" i="2" s="1"/>
  <c r="AS809" i="2" a="1"/>
  <c r="AS809" i="2" s="1"/>
  <c r="AC809" i="2"/>
  <c r="AT809" i="2" a="1"/>
  <c r="AT809" i="2" s="1"/>
  <c r="AD809" i="2" a="1"/>
  <c r="AD809" i="2" s="1"/>
  <c r="AW809" i="2" a="1"/>
  <c r="AW809" i="2" s="1"/>
  <c r="AD954" i="2" a="1"/>
  <c r="AD954" i="2" s="1"/>
  <c r="AI954" i="2" a="1"/>
  <c r="AI954" i="2" s="1"/>
  <c r="H954" i="2" s="1"/>
  <c r="AS954" i="2" a="1"/>
  <c r="AS954" i="2" s="1"/>
  <c r="AT954" i="2" a="1"/>
  <c r="AT954" i="2" s="1"/>
  <c r="I954" i="2" s="1"/>
  <c r="AC954" i="2"/>
  <c r="AW954" i="2" a="1"/>
  <c r="AW954" i="2" s="1"/>
  <c r="AE954" i="2" a="1"/>
  <c r="AE954" i="2" s="1"/>
  <c r="AG954" i="2" s="1"/>
  <c r="AP954" i="2" a="1"/>
  <c r="AP954" i="2" s="1"/>
  <c r="K954" i="2" s="1"/>
  <c r="AX954" i="2" a="1"/>
  <c r="AX954" i="2" s="1"/>
  <c r="J954" i="2" s="1"/>
  <c r="AH954" i="2" a="1"/>
  <c r="AH954" i="2" s="1"/>
  <c r="AP1034" i="2" a="1"/>
  <c r="AP1034" i="2" s="1"/>
  <c r="AX1034" i="2" a="1"/>
  <c r="AX1034" i="2" s="1"/>
  <c r="AH1034" i="2" a="1"/>
  <c r="AH1034" i="2" s="1"/>
  <c r="AS1034" i="2" a="1"/>
  <c r="AS1034" i="2" s="1"/>
  <c r="AC1034" i="2"/>
  <c r="AT1034" i="2" a="1"/>
  <c r="AT1034" i="2" s="1"/>
  <c r="AD1034" i="2" a="1"/>
  <c r="AD1034" i="2" s="1"/>
  <c r="AI1034" i="2" a="1"/>
  <c r="AI1034" i="2" s="1"/>
  <c r="H1034" i="2" s="1"/>
  <c r="AW1034" i="2" a="1"/>
  <c r="AW1034" i="2" s="1"/>
  <c r="AE1034" i="2" a="1"/>
  <c r="AE1034" i="2" s="1"/>
  <c r="AG1034" i="2" s="1"/>
  <c r="AN1013" i="2"/>
  <c r="AO1013" i="2" s="1" a="1"/>
  <c r="AO1013" i="2" s="1"/>
  <c r="AR1013" i="2" a="1"/>
  <c r="AR1013" i="2" s="1"/>
  <c r="AV1013" i="2" a="1"/>
  <c r="AV1013" i="2" s="1"/>
  <c r="AR899" i="2" a="1"/>
  <c r="AR899" i="2" s="1"/>
  <c r="AN899" i="2"/>
  <c r="AO899" i="2" s="1" a="1"/>
  <c r="AO899" i="2" s="1"/>
  <c r="AV899" i="2" a="1"/>
  <c r="AV899" i="2" s="1"/>
  <c r="AI955" i="2" a="1"/>
  <c r="AI955" i="2" s="1"/>
  <c r="H955" i="2" s="1"/>
  <c r="AH955" i="2" a="1"/>
  <c r="AH955" i="2" s="1"/>
  <c r="V956" i="2"/>
  <c r="W956" i="2"/>
  <c r="G956" i="2" s="1" a="1"/>
  <c r="G956" i="2" s="1"/>
  <c r="X956" i="2"/>
  <c r="Z956" i="2"/>
  <c r="AA956" i="2" s="1" a="1"/>
  <c r="AA956" i="2" s="1"/>
  <c r="AN981" i="2"/>
  <c r="AO981" i="2" s="1" a="1"/>
  <c r="AO981" i="2" s="1"/>
  <c r="AR981" i="2" a="1"/>
  <c r="AR981" i="2" s="1"/>
  <c r="AV981" i="2" a="1"/>
  <c r="AV981" i="2" s="1"/>
  <c r="AP1025" i="2" a="1"/>
  <c r="AP1025" i="2" s="1"/>
  <c r="AX1025" i="2" a="1"/>
  <c r="AX1025" i="2" s="1"/>
  <c r="AH1025" i="2" a="1"/>
  <c r="AH1025" i="2" s="1"/>
  <c r="AS1025" i="2" a="1"/>
  <c r="AS1025" i="2" s="1"/>
  <c r="AC1025" i="2"/>
  <c r="AT1025" i="2" a="1"/>
  <c r="AT1025" i="2" s="1"/>
  <c r="AD1025" i="2" a="1"/>
  <c r="AD1025" i="2" s="1"/>
  <c r="AW1025" i="2" a="1"/>
  <c r="AW1025" i="2" s="1"/>
  <c r="AI1025" i="2" a="1"/>
  <c r="AI1025" i="2" s="1"/>
  <c r="H1025" i="2" s="1"/>
  <c r="AE1025" i="2" a="1"/>
  <c r="AE1025" i="2" s="1"/>
  <c r="AG1025" i="2" s="1"/>
  <c r="AP1092" i="2" a="1"/>
  <c r="AP1092" i="2" s="1"/>
  <c r="AX1092" i="2" a="1"/>
  <c r="AX1092" i="2" s="1"/>
  <c r="AH1092" i="2" a="1"/>
  <c r="AH1092" i="2" s="1"/>
  <c r="AI1092" i="2" a="1"/>
  <c r="AI1092" i="2" s="1"/>
  <c r="H1092" i="2" s="1"/>
  <c r="AS1092" i="2" a="1"/>
  <c r="AS1092" i="2" s="1"/>
  <c r="AT1092" i="2" a="1"/>
  <c r="AT1092" i="2" s="1"/>
  <c r="AC1092" i="2"/>
  <c r="AW1092" i="2" a="1"/>
  <c r="AW1092" i="2" s="1"/>
  <c r="AD1092" i="2" a="1"/>
  <c r="AD1092" i="2" s="1"/>
  <c r="AE1092" i="2" a="1"/>
  <c r="AE1092" i="2" s="1"/>
  <c r="AG1092" i="2" s="1"/>
  <c r="AI919" i="2" a="1"/>
  <c r="AI919" i="2" s="1"/>
  <c r="H919" i="2" s="1"/>
  <c r="AC919" i="2"/>
  <c r="AT919" i="2" a="1"/>
  <c r="AT919" i="2" s="1"/>
  <c r="AD919" i="2" a="1"/>
  <c r="AD919" i="2" s="1"/>
  <c r="AE919" i="2" a="1"/>
  <c r="AE919" i="2" s="1"/>
  <c r="AG919" i="2" s="1"/>
  <c r="AP919" i="2" a="1"/>
  <c r="AP919" i="2" s="1"/>
  <c r="AS919" i="2" a="1"/>
  <c r="AS919" i="2" s="1"/>
  <c r="AH919" i="2" a="1"/>
  <c r="AH919" i="2" s="1"/>
  <c r="AW919" i="2" a="1"/>
  <c r="AW919" i="2" s="1"/>
  <c r="AX919" i="2" a="1"/>
  <c r="AX919" i="2" s="1"/>
  <c r="AV1007" i="2" a="1"/>
  <c r="AV1007" i="2" s="1"/>
  <c r="AN1007" i="2"/>
  <c r="AO1007" i="2" s="1" a="1"/>
  <c r="AO1007" i="2" s="1"/>
  <c r="AR1007" i="2" a="1"/>
  <c r="AR1007" i="2" s="1"/>
  <c r="AS1027" i="2" a="1"/>
  <c r="AS1027" i="2" s="1"/>
  <c r="AE1027" i="2" a="1"/>
  <c r="AE1027" i="2" s="1"/>
  <c r="AG1027" i="2" s="1"/>
  <c r="AW1027" i="2" a="1"/>
  <c r="AW1027" i="2" s="1"/>
  <c r="AP1027" i="2" a="1"/>
  <c r="AP1027" i="2" s="1"/>
  <c r="AC1027" i="2"/>
  <c r="AD1027" i="2" a="1"/>
  <c r="AD1027" i="2" s="1"/>
  <c r="AT1027" i="2" a="1"/>
  <c r="AT1027" i="2" s="1"/>
  <c r="AH1027" i="2" a="1"/>
  <c r="AH1027" i="2" s="1"/>
  <c r="AX1027" i="2" a="1"/>
  <c r="AX1027" i="2" s="1"/>
  <c r="AI1027" i="2" a="1"/>
  <c r="AI1027" i="2" s="1"/>
  <c r="H1027" i="2" s="1"/>
  <c r="W1125" i="2"/>
  <c r="Z1125" i="2"/>
  <c r="AA1125" i="2" s="1" a="1"/>
  <c r="AA1125" i="2" s="1"/>
  <c r="V1125" i="2"/>
  <c r="X1125" i="2"/>
  <c r="V1139" i="2"/>
  <c r="X1139" i="2"/>
  <c r="Z1139" i="2"/>
  <c r="AA1139" i="2" s="1" a="1"/>
  <c r="AA1139" i="2" s="1"/>
  <c r="W1139" i="2"/>
  <c r="Z1045" i="2"/>
  <c r="AA1045" i="2" s="1" a="1"/>
  <c r="AA1045" i="2" s="1"/>
  <c r="V1045" i="2"/>
  <c r="W1045" i="2"/>
  <c r="G1045" i="2" s="1" a="1"/>
  <c r="G1045" i="2" s="1"/>
  <c r="X1045" i="2"/>
  <c r="AE1246" i="2" a="1"/>
  <c r="AE1246" i="2" s="1"/>
  <c r="AG1246" i="2" s="1"/>
  <c r="AW1246" i="2" a="1"/>
  <c r="AW1246" i="2" s="1"/>
  <c r="AH1246" i="2" a="1"/>
  <c r="AH1246" i="2" s="1"/>
  <c r="AI1246" i="2" a="1"/>
  <c r="AI1246" i="2" s="1"/>
  <c r="H1246" i="2" s="1"/>
  <c r="AS1246" i="2" a="1"/>
  <c r="AS1246" i="2" s="1"/>
  <c r="AP1246" i="2" a="1"/>
  <c r="AP1246" i="2" s="1"/>
  <c r="K1246" i="2" s="1"/>
  <c r="AC1246" i="2"/>
  <c r="AT1246" i="2" a="1"/>
  <c r="AT1246" i="2" s="1"/>
  <c r="I1246" i="2" s="1"/>
  <c r="AD1246" i="2" a="1"/>
  <c r="AD1246" i="2" s="1"/>
  <c r="AX1246" i="2" a="1"/>
  <c r="AX1246" i="2" s="1"/>
  <c r="J1246" i="2" s="1"/>
  <c r="AV1016" i="2" a="1"/>
  <c r="AV1016" i="2" s="1"/>
  <c r="AN1016" i="2"/>
  <c r="AO1016" i="2" s="1" a="1"/>
  <c r="AO1016" i="2" s="1"/>
  <c r="AR1016" i="2" a="1"/>
  <c r="AR1016" i="2" s="1"/>
  <c r="AN1122" i="2"/>
  <c r="AO1122" i="2" s="1" a="1"/>
  <c r="AO1122" i="2" s="1"/>
  <c r="AR1122" i="2" a="1"/>
  <c r="AR1122" i="2" s="1"/>
  <c r="AV1122" i="2" a="1"/>
  <c r="AV1122" i="2" s="1"/>
  <c r="AH1179" i="2" a="1"/>
  <c r="AH1179" i="2" s="1"/>
  <c r="AE1179" i="2" a="1"/>
  <c r="AE1179" i="2" s="1"/>
  <c r="AG1179" i="2" s="1"/>
  <c r="AX1179" i="2" a="1"/>
  <c r="AX1179" i="2" s="1"/>
  <c r="AP1179" i="2" a="1"/>
  <c r="AP1179" i="2" s="1"/>
  <c r="AI1179" i="2" a="1"/>
  <c r="AI1179" i="2" s="1"/>
  <c r="H1179" i="2" s="1"/>
  <c r="AS1179" i="2" a="1"/>
  <c r="AS1179" i="2" s="1"/>
  <c r="AT1179" i="2" a="1"/>
  <c r="AT1179" i="2" s="1"/>
  <c r="AW1179" i="2" a="1"/>
  <c r="AW1179" i="2" s="1"/>
  <c r="AC1179" i="2"/>
  <c r="AD1179" i="2" a="1"/>
  <c r="AD1179" i="2" s="1"/>
  <c r="AE1234" i="2" a="1"/>
  <c r="AE1234" i="2" s="1"/>
  <c r="AG1234" i="2" s="1"/>
  <c r="AW1234" i="2" a="1"/>
  <c r="AW1234" i="2" s="1"/>
  <c r="AP1234" i="2" a="1"/>
  <c r="AP1234" i="2" s="1"/>
  <c r="AX1234" i="2" a="1"/>
  <c r="AX1234" i="2" s="1"/>
  <c r="AH1234" i="2" a="1"/>
  <c r="AH1234" i="2" s="1"/>
  <c r="AI1234" i="2" a="1"/>
  <c r="AI1234" i="2" s="1"/>
  <c r="H1234" i="2" s="1"/>
  <c r="AS1234" i="2" a="1"/>
  <c r="AS1234" i="2" s="1"/>
  <c r="AT1234" i="2" a="1"/>
  <c r="AT1234" i="2" s="1"/>
  <c r="AC1234" i="2"/>
  <c r="AD1234" i="2" a="1"/>
  <c r="AD1234" i="2" s="1"/>
  <c r="AX1202" i="2" a="1"/>
  <c r="AX1202" i="2" s="1"/>
  <c r="AP1202" i="2" a="1"/>
  <c r="AP1202" i="2" s="1"/>
  <c r="AH1202" i="2" a="1"/>
  <c r="AH1202" i="2" s="1"/>
  <c r="AI1202" i="2" a="1"/>
  <c r="AI1202" i="2" s="1"/>
  <c r="H1202" i="2" s="1"/>
  <c r="AS1202" i="2" a="1"/>
  <c r="AS1202" i="2" s="1"/>
  <c r="AT1202" i="2" a="1"/>
  <c r="AT1202" i="2" s="1"/>
  <c r="AC1202" i="2"/>
  <c r="AD1202" i="2" a="1"/>
  <c r="AD1202" i="2" s="1"/>
  <c r="AW1202" i="2" a="1"/>
  <c r="AW1202" i="2" s="1"/>
  <c r="AE1202" i="2" a="1"/>
  <c r="AE1202" i="2" s="1"/>
  <c r="AG1202" i="2" s="1"/>
  <c r="V1268" i="2"/>
  <c r="W1268" i="2"/>
  <c r="G1268" i="2" s="1" a="1"/>
  <c r="G1268" i="2" s="1"/>
  <c r="X1268" i="2"/>
  <c r="Z1268" i="2"/>
  <c r="AA1268" i="2" s="1" a="1"/>
  <c r="AA1268" i="2" s="1"/>
  <c r="AP1086" i="2" a="1"/>
  <c r="AP1086" i="2" s="1"/>
  <c r="AX1086" i="2" a="1"/>
  <c r="AX1086" i="2" s="1"/>
  <c r="AI1086" i="2" a="1"/>
  <c r="AI1086" i="2" s="1"/>
  <c r="H1086" i="2" s="1"/>
  <c r="AS1086" i="2" a="1"/>
  <c r="AS1086" i="2" s="1"/>
  <c r="AT1086" i="2" a="1"/>
  <c r="AT1086" i="2" s="1"/>
  <c r="AC1086" i="2"/>
  <c r="AD1086" i="2" a="1"/>
  <c r="AD1086" i="2" s="1"/>
  <c r="AW1086" i="2" a="1"/>
  <c r="AW1086" i="2" s="1"/>
  <c r="AE1086" i="2" a="1"/>
  <c r="AE1086" i="2" s="1"/>
  <c r="AG1086" i="2" s="1"/>
  <c r="AH1086" i="2" a="1"/>
  <c r="AH1086" i="2" s="1"/>
  <c r="AD1096" i="2" a="1"/>
  <c r="AD1096" i="2" s="1"/>
  <c r="AE1096" i="2" a="1"/>
  <c r="AE1096" i="2" s="1"/>
  <c r="AG1096" i="2" s="1"/>
  <c r="AW1096" i="2" a="1"/>
  <c r="AW1096" i="2" s="1"/>
  <c r="AP1096" i="2" a="1"/>
  <c r="AP1096" i="2" s="1"/>
  <c r="AX1096" i="2" a="1"/>
  <c r="AX1096" i="2" s="1"/>
  <c r="AH1096" i="2" a="1"/>
  <c r="AH1096" i="2" s="1"/>
  <c r="AI1096" i="2" a="1"/>
  <c r="AI1096" i="2" s="1"/>
  <c r="H1096" i="2" s="1"/>
  <c r="AS1096" i="2" a="1"/>
  <c r="AS1096" i="2" s="1"/>
  <c r="AC1096" i="2"/>
  <c r="AT1096" i="2" a="1"/>
  <c r="AT1096" i="2" s="1"/>
  <c r="V1213" i="2"/>
  <c r="X1213" i="2"/>
  <c r="Z1213" i="2"/>
  <c r="AA1213" i="2" s="1" a="1"/>
  <c r="AA1213" i="2" s="1"/>
  <c r="W1213" i="2"/>
  <c r="G1213" i="2" s="1" a="1"/>
  <c r="G1213" i="2" s="1"/>
  <c r="V1256" i="2"/>
  <c r="W1256" i="2"/>
  <c r="X1256" i="2"/>
  <c r="Z1256" i="2"/>
  <c r="AA1256" i="2" s="1" a="1"/>
  <c r="AA1256" i="2" s="1"/>
  <c r="AV989" i="2" a="1"/>
  <c r="AV989" i="2" s="1"/>
  <c r="AN989" i="2"/>
  <c r="AO989" i="2" s="1" a="1"/>
  <c r="AO989" i="2" s="1"/>
  <c r="AR989" i="2" a="1"/>
  <c r="AR989" i="2" s="1"/>
  <c r="AE1192" i="2" a="1"/>
  <c r="AE1192" i="2" s="1"/>
  <c r="AG1192" i="2" s="1"/>
  <c r="AX1192" i="2" a="1"/>
  <c r="AX1192" i="2" s="1"/>
  <c r="AP1192" i="2" a="1"/>
  <c r="AP1192" i="2" s="1"/>
  <c r="AH1192" i="2" a="1"/>
  <c r="AH1192" i="2" s="1"/>
  <c r="AI1192" i="2" a="1"/>
  <c r="AI1192" i="2" s="1"/>
  <c r="H1192" i="2" s="1"/>
  <c r="AS1192" i="2" a="1"/>
  <c r="AS1192" i="2" s="1"/>
  <c r="AT1192" i="2" a="1"/>
  <c r="AT1192" i="2" s="1"/>
  <c r="AW1192" i="2" a="1"/>
  <c r="AW1192" i="2" s="1"/>
  <c r="AC1192" i="2"/>
  <c r="AD1192" i="2" a="1"/>
  <c r="AD1192" i="2" s="1"/>
  <c r="AX1154" i="2" a="1"/>
  <c r="AX1154" i="2" s="1"/>
  <c r="AP1154" i="2" a="1"/>
  <c r="AP1154" i="2" s="1"/>
  <c r="AH1154" i="2" a="1"/>
  <c r="AH1154" i="2" s="1"/>
  <c r="AI1154" i="2" a="1"/>
  <c r="AI1154" i="2" s="1"/>
  <c r="H1154" i="2" s="1"/>
  <c r="AS1154" i="2" a="1"/>
  <c r="AS1154" i="2" s="1"/>
  <c r="AT1154" i="2" a="1"/>
  <c r="AT1154" i="2" s="1"/>
  <c r="AC1154" i="2"/>
  <c r="AD1154" i="2" a="1"/>
  <c r="AD1154" i="2" s="1"/>
  <c r="AW1154" i="2" a="1"/>
  <c r="AW1154" i="2" s="1"/>
  <c r="AE1154" i="2" a="1"/>
  <c r="AE1154" i="2" s="1"/>
  <c r="AG1154" i="2" s="1"/>
  <c r="W1257" i="2"/>
  <c r="G1257" i="2" s="1" a="1"/>
  <c r="G1257" i="2" s="1"/>
  <c r="X1257" i="2"/>
  <c r="V1257" i="2"/>
  <c r="Z1257" i="2"/>
  <c r="AA1257" i="2" s="1" a="1"/>
  <c r="AA1257" i="2" s="1"/>
  <c r="AE1150" i="2" a="1"/>
  <c r="AE1150" i="2" s="1"/>
  <c r="AG1150" i="2" s="1"/>
  <c r="AI1150" i="2" a="1"/>
  <c r="AI1150" i="2" s="1"/>
  <c r="H1150" i="2" s="1"/>
  <c r="AS1150" i="2" a="1"/>
  <c r="AS1150" i="2" s="1"/>
  <c r="AT1150" i="2" a="1"/>
  <c r="AT1150" i="2" s="1"/>
  <c r="I1150" i="2" s="1"/>
  <c r="AC1150" i="2"/>
  <c r="AD1150" i="2" a="1"/>
  <c r="AD1150" i="2" s="1"/>
  <c r="AW1150" i="2" a="1"/>
  <c r="AW1150" i="2" s="1"/>
  <c r="AX1150" i="2" a="1"/>
  <c r="AX1150" i="2" s="1"/>
  <c r="J1150" i="2" s="1"/>
  <c r="AH1150" i="2" a="1"/>
  <c r="AH1150" i="2" s="1"/>
  <c r="AP1150" i="2" a="1"/>
  <c r="AP1150" i="2" s="1"/>
  <c r="K1150" i="2" s="1"/>
  <c r="AE1207" i="2" a="1"/>
  <c r="AE1207" i="2" s="1"/>
  <c r="AG1207" i="2" s="1"/>
  <c r="AC1207" i="2"/>
  <c r="AX1207" i="2" a="1"/>
  <c r="AX1207" i="2" s="1"/>
  <c r="AP1207" i="2" a="1"/>
  <c r="AP1207" i="2" s="1"/>
  <c r="AH1207" i="2" a="1"/>
  <c r="AH1207" i="2" s="1"/>
  <c r="AW1207" i="2" a="1"/>
  <c r="AW1207" i="2" s="1"/>
  <c r="AD1207" i="2" a="1"/>
  <c r="AD1207" i="2" s="1"/>
  <c r="AI1207" i="2" a="1"/>
  <c r="AI1207" i="2" s="1"/>
  <c r="H1207" i="2" s="1"/>
  <c r="AS1207" i="2" a="1"/>
  <c r="AS1207" i="2" s="1"/>
  <c r="AT1207" i="2" a="1"/>
  <c r="AT1207" i="2" s="1"/>
  <c r="AE1319" i="2" a="1"/>
  <c r="AE1319" i="2" s="1"/>
  <c r="AG1319" i="2" s="1"/>
  <c r="AW1319" i="2" a="1"/>
  <c r="AW1319" i="2" s="1"/>
  <c r="AP1319" i="2" a="1"/>
  <c r="AP1319" i="2" s="1"/>
  <c r="AX1319" i="2" a="1"/>
  <c r="AX1319" i="2" s="1"/>
  <c r="AH1319" i="2" a="1"/>
  <c r="AH1319" i="2" s="1"/>
  <c r="AI1319" i="2" a="1"/>
  <c r="AI1319" i="2" s="1"/>
  <c r="H1319" i="2" s="1"/>
  <c r="AC1319" i="2"/>
  <c r="AD1319" i="2" a="1"/>
  <c r="AD1319" i="2" s="1"/>
  <c r="AS1319" i="2" a="1"/>
  <c r="AS1319" i="2" s="1"/>
  <c r="AT1319" i="2" a="1"/>
  <c r="AT1319" i="2" s="1"/>
  <c r="AV1316" i="2" a="1"/>
  <c r="AV1316" i="2" s="1"/>
  <c r="AN1316" i="2"/>
  <c r="AO1316" i="2" s="1" a="1"/>
  <c r="AO1316" i="2" s="1"/>
  <c r="AR1316" i="2" a="1"/>
  <c r="AR1316" i="2" s="1"/>
  <c r="AE1228" i="2" a="1"/>
  <c r="AE1228" i="2" s="1"/>
  <c r="AG1228" i="2" s="1"/>
  <c r="AW1228" i="2" a="1"/>
  <c r="AW1228" i="2" s="1"/>
  <c r="AP1228" i="2" a="1"/>
  <c r="AP1228" i="2" s="1"/>
  <c r="AX1228" i="2" a="1"/>
  <c r="AX1228" i="2" s="1"/>
  <c r="AH1228" i="2" a="1"/>
  <c r="AH1228" i="2" s="1"/>
  <c r="AI1228" i="2" a="1"/>
  <c r="AI1228" i="2" s="1"/>
  <c r="H1228" i="2" s="1"/>
  <c r="AS1228" i="2" a="1"/>
  <c r="AS1228" i="2" s="1"/>
  <c r="AC1228" i="2"/>
  <c r="AD1228" i="2" a="1"/>
  <c r="AD1228" i="2" s="1"/>
  <c r="AT1228" i="2" a="1"/>
  <c r="AT1228" i="2" s="1"/>
  <c r="AN1198" i="2"/>
  <c r="AO1198" i="2" s="1" a="1"/>
  <c r="AO1198" i="2" s="1"/>
  <c r="AV1198" i="2" a="1"/>
  <c r="AV1198" i="2" s="1"/>
  <c r="AR1198" i="2" a="1"/>
  <c r="AR1198" i="2" s="1"/>
  <c r="AI1087" i="2" a="1"/>
  <c r="AI1087" i="2" s="1"/>
  <c r="H1087" i="2" s="1"/>
  <c r="AS1087" i="2" a="1"/>
  <c r="AS1087" i="2" s="1"/>
  <c r="AT1087" i="2" a="1"/>
  <c r="AT1087" i="2" s="1"/>
  <c r="AC1087" i="2"/>
  <c r="AD1087" i="2" a="1"/>
  <c r="AD1087" i="2" s="1"/>
  <c r="AW1087" i="2" a="1"/>
  <c r="AW1087" i="2" s="1"/>
  <c r="AE1087" i="2" a="1"/>
  <c r="AE1087" i="2" s="1"/>
  <c r="AG1087" i="2" s="1"/>
  <c r="AP1087" i="2" a="1"/>
  <c r="AP1087" i="2" s="1"/>
  <c r="AX1087" i="2" a="1"/>
  <c r="AX1087" i="2" s="1"/>
  <c r="AH1087" i="2" a="1"/>
  <c r="AH1087" i="2" s="1"/>
  <c r="AR1166" i="2" a="1"/>
  <c r="AR1166" i="2" s="1"/>
  <c r="AN1166" i="2"/>
  <c r="AO1166" i="2" s="1" a="1"/>
  <c r="AO1166" i="2" s="1"/>
  <c r="AV1166" i="2" a="1"/>
  <c r="AV1166" i="2" s="1"/>
  <c r="AR1233" i="2" a="1"/>
  <c r="AR1233" i="2" s="1"/>
  <c r="AV1233" i="2" a="1"/>
  <c r="AV1233" i="2" s="1"/>
  <c r="AN1233" i="2"/>
  <c r="AO1233" i="2" s="1" a="1"/>
  <c r="AO1233" i="2" s="1"/>
  <c r="AH269" i="2" a="1"/>
  <c r="AH269" i="2" s="1"/>
  <c r="X1072" i="2"/>
  <c r="Z1072" i="2"/>
  <c r="AA1072" i="2" s="1" a="1"/>
  <c r="AA1072" i="2" s="1"/>
  <c r="W1072" i="2"/>
  <c r="V1072" i="2"/>
  <c r="AH1140" i="2" a="1"/>
  <c r="AH1140" i="2" s="1"/>
  <c r="AI1140" i="2" a="1"/>
  <c r="AI1140" i="2" s="1"/>
  <c r="H1140" i="2" s="1"/>
  <c r="AX1140" i="2" a="1"/>
  <c r="AX1140" i="2" s="1"/>
  <c r="AE1140" i="2" a="1"/>
  <c r="AE1140" i="2" s="1"/>
  <c r="AG1140" i="2" s="1"/>
  <c r="AP1140" i="2" a="1"/>
  <c r="AP1140" i="2" s="1"/>
  <c r="AS1140" i="2" a="1"/>
  <c r="AS1140" i="2" s="1"/>
  <c r="AT1140" i="2" a="1"/>
  <c r="AT1140" i="2" s="1"/>
  <c r="AC1140" i="2"/>
  <c r="AD1140" i="2" a="1"/>
  <c r="AD1140" i="2" s="1"/>
  <c r="AW1140" i="2" a="1"/>
  <c r="AW1140" i="2" s="1"/>
  <c r="AN272" i="2"/>
  <c r="AO272" i="2" s="1" a="1"/>
  <c r="AO272" i="2" s="1"/>
  <c r="AR272" i="2" a="1"/>
  <c r="AR272" i="2" s="1"/>
  <c r="AV272" i="2" a="1"/>
  <c r="AV272" i="2" s="1"/>
  <c r="AN1162" i="2"/>
  <c r="AO1162" i="2" s="1" a="1"/>
  <c r="AO1162" i="2" s="1"/>
  <c r="AV1162" i="2" a="1"/>
  <c r="AV1162" i="2" s="1"/>
  <c r="AR1162" i="2" a="1"/>
  <c r="AR1162" i="2" s="1"/>
  <c r="W1273" i="2"/>
  <c r="Z1273" i="2"/>
  <c r="AA1273" i="2" s="1" a="1"/>
  <c r="AA1273" i="2" s="1"/>
  <c r="V1273" i="2"/>
  <c r="X1273" i="2"/>
  <c r="AP1324" i="2" a="1"/>
  <c r="AP1324" i="2" s="1"/>
  <c r="AX1324" i="2" a="1"/>
  <c r="AX1324" i="2" s="1"/>
  <c r="AH1324" i="2" a="1"/>
  <c r="AH1324" i="2" s="1"/>
  <c r="AI1324" i="2" a="1"/>
  <c r="AI1324" i="2" s="1"/>
  <c r="H1324" i="2" s="1"/>
  <c r="AS1324" i="2" a="1"/>
  <c r="AS1324" i="2" s="1"/>
  <c r="AC1324" i="2"/>
  <c r="AT1324" i="2" a="1"/>
  <c r="AT1324" i="2" s="1"/>
  <c r="AD1324" i="2" a="1"/>
  <c r="AD1324" i="2" s="1"/>
  <c r="AE1324" i="2" a="1"/>
  <c r="AE1324" i="2" s="1"/>
  <c r="AG1324" i="2" s="1"/>
  <c r="AW1324" i="2" a="1"/>
  <c r="AW1324" i="2" s="1"/>
  <c r="AP1348" i="2" a="1"/>
  <c r="AP1348" i="2" s="1"/>
  <c r="AX1348" i="2" a="1"/>
  <c r="AX1348" i="2" s="1"/>
  <c r="AH1348" i="2" a="1"/>
  <c r="AH1348" i="2" s="1"/>
  <c r="AI1348" i="2" a="1"/>
  <c r="AI1348" i="2" s="1"/>
  <c r="H1348" i="2" s="1"/>
  <c r="AS1348" i="2" a="1"/>
  <c r="AS1348" i="2" s="1"/>
  <c r="AC1348" i="2"/>
  <c r="AT1348" i="2" a="1"/>
  <c r="AT1348" i="2" s="1"/>
  <c r="AD1348" i="2" a="1"/>
  <c r="AD1348" i="2" s="1"/>
  <c r="AW1348" i="2" a="1"/>
  <c r="AW1348" i="2" s="1"/>
  <c r="AE1348" i="2" a="1"/>
  <c r="AE1348" i="2" s="1"/>
  <c r="AG1348" i="2" s="1"/>
  <c r="AR1318" i="2" a="1"/>
  <c r="AR1318" i="2" s="1"/>
  <c r="AN1318" i="2"/>
  <c r="AO1318" i="2" s="1" a="1"/>
  <c r="AO1318" i="2" s="1"/>
  <c r="AV1318" i="2" a="1"/>
  <c r="AV1318" i="2" s="1"/>
  <c r="V1424" i="2"/>
  <c r="W1424" i="2"/>
  <c r="X1424" i="2"/>
  <c r="Z1424" i="2"/>
  <c r="AA1424" i="2" s="1" a="1"/>
  <c r="AA1424" i="2" s="1"/>
  <c r="AS1392" i="2" a="1"/>
  <c r="AS1392" i="2" s="1"/>
  <c r="AE1392" i="2" a="1"/>
  <c r="AE1392" i="2" s="1"/>
  <c r="AG1392" i="2" s="1"/>
  <c r="AW1392" i="2" a="1"/>
  <c r="AW1392" i="2" s="1"/>
  <c r="AD1392" i="2" a="1"/>
  <c r="AD1392" i="2" s="1"/>
  <c r="AT1392" i="2" a="1"/>
  <c r="AT1392" i="2" s="1"/>
  <c r="AI1392" i="2" a="1"/>
  <c r="AI1392" i="2" s="1"/>
  <c r="H1392" i="2" s="1"/>
  <c r="AP1392" i="2" a="1"/>
  <c r="AP1392" i="2" s="1"/>
  <c r="AH1392" i="2" a="1"/>
  <c r="AH1392" i="2" s="1"/>
  <c r="AX1392" i="2" a="1"/>
  <c r="AX1392" i="2" s="1"/>
  <c r="AC1392" i="2"/>
  <c r="AV1422" i="2" a="1"/>
  <c r="AV1422" i="2" s="1"/>
  <c r="AN1422" i="2"/>
  <c r="AO1422" i="2" s="1" a="1"/>
  <c r="AO1422" i="2" s="1"/>
  <c r="AR1422" i="2" a="1"/>
  <c r="AR1422" i="2" s="1"/>
  <c r="AN1387" i="2"/>
  <c r="AO1387" i="2" s="1" a="1"/>
  <c r="AO1387" i="2" s="1"/>
  <c r="AR1387" i="2" a="1"/>
  <c r="AR1387" i="2" s="1"/>
  <c r="AV1387" i="2" a="1"/>
  <c r="AV1387" i="2" s="1"/>
  <c r="AP1393" i="2" a="1"/>
  <c r="AP1393" i="2" s="1"/>
  <c r="AX1393" i="2" a="1"/>
  <c r="AX1393" i="2" s="1"/>
  <c r="AH1393" i="2" a="1"/>
  <c r="AH1393" i="2" s="1"/>
  <c r="AS1393" i="2" a="1"/>
  <c r="AS1393" i="2" s="1"/>
  <c r="AC1393" i="2"/>
  <c r="AT1393" i="2" a="1"/>
  <c r="AT1393" i="2" s="1"/>
  <c r="AD1393" i="2" a="1"/>
  <c r="AD1393" i="2" s="1"/>
  <c r="AW1393" i="2" a="1"/>
  <c r="AW1393" i="2" s="1"/>
  <c r="AI1393" i="2" a="1"/>
  <c r="AI1393" i="2" s="1"/>
  <c r="H1393" i="2" s="1"/>
  <c r="AE1393" i="2" a="1"/>
  <c r="AE1393" i="2" s="1"/>
  <c r="AG1393" i="2" s="1"/>
  <c r="V1415" i="2"/>
  <c r="W1415" i="2"/>
  <c r="G1415" i="2" s="1" a="1"/>
  <c r="G1415" i="2" s="1"/>
  <c r="X1415" i="2"/>
  <c r="Z1415" i="2"/>
  <c r="AA1415" i="2" s="1" a="1"/>
  <c r="AA1415" i="2" s="1"/>
  <c r="AP1402" i="2" a="1"/>
  <c r="AP1402" i="2" s="1"/>
  <c r="AX1402" i="2" a="1"/>
  <c r="AX1402" i="2" s="1"/>
  <c r="AH1402" i="2" a="1"/>
  <c r="AH1402" i="2" s="1"/>
  <c r="AS1402" i="2" a="1"/>
  <c r="AS1402" i="2" s="1"/>
  <c r="AD1402" i="2" a="1"/>
  <c r="AD1402" i="2" s="1"/>
  <c r="AE1402" i="2" a="1"/>
  <c r="AE1402" i="2" s="1"/>
  <c r="AG1402" i="2" s="1"/>
  <c r="AT1402" i="2" a="1"/>
  <c r="AT1402" i="2" s="1"/>
  <c r="AI1402" i="2" a="1"/>
  <c r="AI1402" i="2" s="1"/>
  <c r="H1402" i="2" s="1"/>
  <c r="AW1402" i="2" a="1"/>
  <c r="AW1402" i="2" s="1"/>
  <c r="AC1402" i="2"/>
  <c r="AV1403" i="2" a="1"/>
  <c r="AV1403" i="2" s="1"/>
  <c r="AN1403" i="2"/>
  <c r="AO1403" i="2" s="1" a="1"/>
  <c r="AO1403" i="2" s="1"/>
  <c r="AR1403" i="2" a="1"/>
  <c r="AR1403" i="2" s="1"/>
  <c r="AR1455" i="2" a="1"/>
  <c r="AR1455" i="2" s="1"/>
  <c r="I1455" i="2" s="1"/>
  <c r="AV1455" i="2" a="1"/>
  <c r="AV1455" i="2" s="1"/>
  <c r="J1455" i="2" s="1"/>
  <c r="AN1455" i="2"/>
  <c r="AO1455" i="2" s="1" a="1"/>
  <c r="AO1455" i="2" s="1"/>
  <c r="K1455" i="2" s="1"/>
  <c r="V1449" i="2"/>
  <c r="W1449" i="2"/>
  <c r="G1449" i="2" s="1" a="1"/>
  <c r="G1449" i="2" s="1"/>
  <c r="X1449" i="2"/>
  <c r="Z1449" i="2"/>
  <c r="AA1449" i="2" s="1" a="1"/>
  <c r="AA1449" i="2" s="1"/>
  <c r="X1404" i="2"/>
  <c r="Z1404" i="2"/>
  <c r="AA1404" i="2" s="1" a="1"/>
  <c r="AA1404" i="2" s="1"/>
  <c r="V1404" i="2"/>
  <c r="W1404" i="2"/>
  <c r="V1435" i="2"/>
  <c r="W1435" i="2"/>
  <c r="Z1435" i="2"/>
  <c r="AA1435" i="2" s="1" a="1"/>
  <c r="AA1435" i="2" s="1"/>
  <c r="X1435" i="2"/>
  <c r="AV1427" i="2" a="1"/>
  <c r="AV1427" i="2" s="1"/>
  <c r="AN1427" i="2"/>
  <c r="AO1427" i="2" s="1" a="1"/>
  <c r="AO1427" i="2" s="1"/>
  <c r="AR1427" i="2" a="1"/>
  <c r="AR1427" i="2" s="1"/>
  <c r="V1429" i="2"/>
  <c r="X1429" i="2"/>
  <c r="Z1429" i="2"/>
  <c r="AA1429" i="2" s="1" a="1"/>
  <c r="AA1429" i="2" s="1"/>
  <c r="W1429" i="2"/>
  <c r="G1429" i="2" s="1" a="1"/>
  <c r="G1429" i="2" s="1"/>
  <c r="V1512" i="2"/>
  <c r="W1512" i="2"/>
  <c r="G1512" i="2" s="1" a="1"/>
  <c r="G1512" i="2" s="1"/>
  <c r="X1512" i="2"/>
  <c r="Z1512" i="2"/>
  <c r="AA1512" i="2" s="1" a="1"/>
  <c r="AA1512" i="2" s="1"/>
  <c r="AE1397" i="2" a="1"/>
  <c r="AE1397" i="2" s="1"/>
  <c r="AG1397" i="2" s="1"/>
  <c r="AP1397" i="2" a="1"/>
  <c r="AP1397" i="2" s="1"/>
  <c r="AX1397" i="2" a="1"/>
  <c r="AX1397" i="2" s="1"/>
  <c r="AH1397" i="2" a="1"/>
  <c r="AH1397" i="2" s="1"/>
  <c r="AI1397" i="2" a="1"/>
  <c r="AI1397" i="2" s="1"/>
  <c r="H1397" i="2" s="1"/>
  <c r="AW1397" i="2" a="1"/>
  <c r="AW1397" i="2" s="1"/>
  <c r="AS1397" i="2" a="1"/>
  <c r="AS1397" i="2" s="1"/>
  <c r="AT1397" i="2" a="1"/>
  <c r="AT1397" i="2" s="1"/>
  <c r="AC1397" i="2"/>
  <c r="AD1397" i="2" a="1"/>
  <c r="AD1397" i="2" s="1"/>
  <c r="V1491" i="2"/>
  <c r="W1491" i="2"/>
  <c r="G1491" i="2" s="1" a="1"/>
  <c r="G1491" i="2" s="1"/>
  <c r="X1491" i="2"/>
  <c r="Z1491" i="2"/>
  <c r="AA1491" i="2" s="1" a="1"/>
  <c r="AA1491" i="2" s="1"/>
  <c r="V1521" i="2"/>
  <c r="W1521" i="2"/>
  <c r="X1521" i="2"/>
  <c r="Z1521" i="2"/>
  <c r="AA1521" i="2" s="1" a="1"/>
  <c r="AA1521" i="2" s="1"/>
  <c r="V1530" i="2"/>
  <c r="W1530" i="2"/>
  <c r="G1530" i="2" s="1" a="1"/>
  <c r="G1530" i="2" s="1"/>
  <c r="X1530" i="2"/>
  <c r="Z1530" i="2"/>
  <c r="AA1530" i="2" s="1" a="1"/>
  <c r="AA1530" i="2" s="1"/>
  <c r="AV1473" i="2" a="1"/>
  <c r="AV1473" i="2" s="1"/>
  <c r="AN1473" i="2"/>
  <c r="AO1473" i="2" s="1" a="1"/>
  <c r="AO1473" i="2" s="1"/>
  <c r="AR1473" i="2" a="1"/>
  <c r="AR1473" i="2" s="1"/>
  <c r="Z1523" i="2"/>
  <c r="AA1523" i="2" s="1" a="1"/>
  <c r="AA1523" i="2" s="1"/>
  <c r="V1523" i="2"/>
  <c r="W1523" i="2"/>
  <c r="G1523" i="2" s="1" a="1"/>
  <c r="G1523" i="2" s="1"/>
  <c r="X1523" i="2"/>
  <c r="AP1513" i="2" a="1"/>
  <c r="AP1513" i="2" s="1"/>
  <c r="AX1513" i="2" a="1"/>
  <c r="AX1513" i="2" s="1"/>
  <c r="AD1513" i="2" a="1"/>
  <c r="AD1513" i="2" s="1"/>
  <c r="AH1513" i="2" a="1"/>
  <c r="AH1513" i="2" s="1"/>
  <c r="AS1513" i="2" a="1"/>
  <c r="AS1513" i="2" s="1"/>
  <c r="AT1513" i="2" a="1"/>
  <c r="AT1513" i="2" s="1"/>
  <c r="AI1513" i="2" a="1"/>
  <c r="AI1513" i="2" s="1"/>
  <c r="H1513" i="2" s="1"/>
  <c r="AW1513" i="2" a="1"/>
  <c r="AW1513" i="2" s="1"/>
  <c r="AE1513" i="2" a="1"/>
  <c r="AE1513" i="2" s="1"/>
  <c r="AC1513" i="2"/>
  <c r="W1536" i="2"/>
  <c r="X1536" i="2"/>
  <c r="Z1536" i="2"/>
  <c r="AA1536" i="2" s="1" a="1"/>
  <c r="AA1536" i="2" s="1"/>
  <c r="V1536" i="2"/>
  <c r="AR1477" i="2" a="1"/>
  <c r="AR1477" i="2" s="1"/>
  <c r="AV1477" i="2" a="1"/>
  <c r="AV1477" i="2" s="1"/>
  <c r="AN1477" i="2"/>
  <c r="AO1477" i="2" s="1" a="1"/>
  <c r="AO1477" i="2" s="1"/>
  <c r="AV1535" i="2" a="1"/>
  <c r="AV1535" i="2" s="1"/>
  <c r="J1535" i="2" s="1"/>
  <c r="AR1535" i="2" a="1"/>
  <c r="AR1535" i="2" s="1"/>
  <c r="I1535" i="2" s="1"/>
  <c r="AN1535" i="2"/>
  <c r="AO1535" i="2" s="1" a="1"/>
  <c r="AO1535" i="2" s="1"/>
  <c r="AN1553" i="2"/>
  <c r="AO1553" i="2" s="1" a="1"/>
  <c r="AO1553" i="2" s="1"/>
  <c r="AR1553" i="2" a="1"/>
  <c r="AR1553" i="2" s="1"/>
  <c r="AV1553" i="2" a="1"/>
  <c r="AV1553" i="2" s="1"/>
  <c r="AN1580" i="2"/>
  <c r="AO1580" i="2" s="1" a="1"/>
  <c r="AO1580" i="2" s="1"/>
  <c r="AR1580" i="2" a="1"/>
  <c r="AR1580" i="2" s="1"/>
  <c r="AV1580" i="2" a="1"/>
  <c r="AV1580" i="2" s="1"/>
  <c r="AE1562" i="2" a="1"/>
  <c r="AE1562" i="2" s="1"/>
  <c r="AG1562" i="2" s="1"/>
  <c r="AW1562" i="2" a="1"/>
  <c r="AW1562" i="2" s="1"/>
  <c r="AP1562" i="2" a="1"/>
  <c r="AP1562" i="2" s="1"/>
  <c r="AX1562" i="2" a="1"/>
  <c r="AX1562" i="2" s="1"/>
  <c r="AH1562" i="2" a="1"/>
  <c r="AH1562" i="2" s="1"/>
  <c r="AI1562" i="2" a="1"/>
  <c r="AI1562" i="2" s="1"/>
  <c r="H1562" i="2" s="1"/>
  <c r="AS1562" i="2" a="1"/>
  <c r="AS1562" i="2" s="1"/>
  <c r="AC1562" i="2"/>
  <c r="AT1562" i="2" a="1"/>
  <c r="AT1562" i="2" s="1"/>
  <c r="AD1562" i="2" a="1"/>
  <c r="AD1562" i="2" s="1"/>
  <c r="AC1578" i="2"/>
  <c r="AT1578" i="2" a="1"/>
  <c r="AT1578" i="2" s="1"/>
  <c r="AD1578" i="2" a="1"/>
  <c r="AD1578" i="2" s="1"/>
  <c r="AE1578" i="2" a="1"/>
  <c r="AE1578" i="2" s="1"/>
  <c r="AG1578" i="2" s="1"/>
  <c r="AW1578" i="2" a="1"/>
  <c r="AW1578" i="2" s="1"/>
  <c r="AP1578" i="2" a="1"/>
  <c r="AP1578" i="2" s="1"/>
  <c r="AX1578" i="2" a="1"/>
  <c r="AX1578" i="2" s="1"/>
  <c r="AH1578" i="2" a="1"/>
  <c r="AH1578" i="2" s="1"/>
  <c r="AI1578" i="2" a="1"/>
  <c r="AI1578" i="2" s="1"/>
  <c r="H1578" i="2" s="1"/>
  <c r="AS1578" i="2" a="1"/>
  <c r="AS1578" i="2" s="1"/>
  <c r="AC534" i="2"/>
  <c r="AE534" i="2" s="1" a="1"/>
  <c r="AE534" i="2" s="1"/>
  <c r="AF534" i="2" s="1"/>
  <c r="AC657" i="2"/>
  <c r="AD657" i="2" s="1" a="1"/>
  <c r="AD657" i="2" s="1"/>
  <c r="AC624" i="2"/>
  <c r="AS624" i="2" s="1" a="1"/>
  <c r="AS624" i="2" s="1"/>
  <c r="V667" i="2"/>
  <c r="W667" i="2"/>
  <c r="G667" i="2" s="1" a="1"/>
  <c r="G667" i="2" s="1"/>
  <c r="X667" i="2"/>
  <c r="Z667" i="2"/>
  <c r="AA667" i="2" s="1" a="1"/>
  <c r="AA667" i="2" s="1"/>
  <c r="AC552" i="2"/>
  <c r="AE552" i="2" s="1" a="1"/>
  <c r="AE552" i="2" s="1"/>
  <c r="AF552" i="2" s="1"/>
  <c r="AH655" i="2" a="1"/>
  <c r="AH655" i="2" s="1"/>
  <c r="AC723" i="2"/>
  <c r="AD723" i="2" a="1"/>
  <c r="AD723" i="2" s="1"/>
  <c r="AW723" i="2" a="1"/>
  <c r="AW723" i="2" s="1"/>
  <c r="AP723" i="2" a="1"/>
  <c r="AP723" i="2" s="1"/>
  <c r="AH723" i="2" a="1"/>
  <c r="AH723" i="2" s="1"/>
  <c r="AS723" i="2" a="1"/>
  <c r="AS723" i="2" s="1"/>
  <c r="AT723" i="2" a="1"/>
  <c r="AT723" i="2" s="1"/>
  <c r="AE723" i="2" a="1"/>
  <c r="AE723" i="2" s="1"/>
  <c r="AG723" i="2" s="1"/>
  <c r="AX723" i="2" a="1"/>
  <c r="AX723" i="2" s="1"/>
  <c r="AI723" i="2" a="1"/>
  <c r="AI723" i="2" s="1"/>
  <c r="H723" i="2" s="1"/>
  <c r="AR480" i="2" a="1"/>
  <c r="AR480" i="2" s="1"/>
  <c r="AV480" i="2" a="1"/>
  <c r="AV480" i="2" s="1"/>
  <c r="AN480" i="2"/>
  <c r="AO480" i="2" s="1" a="1"/>
  <c r="AO480" i="2" s="1"/>
  <c r="AN710" i="2"/>
  <c r="AO710" i="2" s="1" a="1"/>
  <c r="AO710" i="2" s="1"/>
  <c r="AR710" i="2" a="1"/>
  <c r="AR710" i="2" s="1"/>
  <c r="I710" i="2" s="1"/>
  <c r="AV710" i="2" a="1"/>
  <c r="AV710" i="2" s="1"/>
  <c r="J710" i="2" s="1"/>
  <c r="AC615" i="2"/>
  <c r="AD615" i="2" s="1" a="1"/>
  <c r="AD615" i="2" s="1"/>
  <c r="AT615" i="2" s="1" a="1"/>
  <c r="AT615" i="2" s="1"/>
  <c r="AP707" i="2" a="1"/>
  <c r="AP707" i="2" s="1"/>
  <c r="AX707" i="2" a="1"/>
  <c r="AX707" i="2" s="1"/>
  <c r="AC707" i="2"/>
  <c r="AE707" i="2" a="1"/>
  <c r="AE707" i="2" s="1"/>
  <c r="AG707" i="2" s="1"/>
  <c r="AH707" i="2" a="1"/>
  <c r="AH707" i="2" s="1"/>
  <c r="AS707" i="2" a="1"/>
  <c r="AS707" i="2" s="1"/>
  <c r="AT707" i="2" a="1"/>
  <c r="AT707" i="2" s="1"/>
  <c r="AD707" i="2" a="1"/>
  <c r="AD707" i="2" s="1"/>
  <c r="AI707" i="2" a="1"/>
  <c r="AI707" i="2" s="1"/>
  <c r="H707" i="2" s="1"/>
  <c r="AW707" i="2" a="1"/>
  <c r="AW707" i="2" s="1"/>
  <c r="V780" i="2"/>
  <c r="W780" i="2"/>
  <c r="G780" i="2" s="1" a="1"/>
  <c r="G780" i="2" s="1"/>
  <c r="X780" i="2"/>
  <c r="Z780" i="2"/>
  <c r="AA780" i="2" s="1" a="1"/>
  <c r="AA780" i="2" s="1"/>
  <c r="V798" i="2"/>
  <c r="W798" i="2"/>
  <c r="Z798" i="2"/>
  <c r="AA798" i="2" s="1" a="1"/>
  <c r="AA798" i="2" s="1"/>
  <c r="X798" i="2"/>
  <c r="AV678" i="2" a="1"/>
  <c r="AV678" i="2" s="1"/>
  <c r="AR678" i="2" a="1"/>
  <c r="AR678" i="2" s="1"/>
  <c r="AN678" i="2"/>
  <c r="AO678" i="2" s="1" a="1"/>
  <c r="AO678" i="2" s="1"/>
  <c r="AS688" i="2" a="1"/>
  <c r="AS688" i="2" s="1"/>
  <c r="AE688" i="2" a="1"/>
  <c r="AE688" i="2" s="1"/>
  <c r="AG688" i="2" s="1"/>
  <c r="AP688" i="2" a="1"/>
  <c r="AP688" i="2" s="1"/>
  <c r="AI688" i="2" a="1"/>
  <c r="AI688" i="2" s="1"/>
  <c r="H688" i="2" s="1"/>
  <c r="AT688" i="2" a="1"/>
  <c r="AT688" i="2" s="1"/>
  <c r="AD688" i="2" a="1"/>
  <c r="AD688" i="2" s="1"/>
  <c r="AH688" i="2" a="1"/>
  <c r="AH688" i="2" s="1"/>
  <c r="AC688" i="2"/>
  <c r="AW688" i="2" a="1"/>
  <c r="AW688" i="2" s="1"/>
  <c r="AX688" i="2" a="1"/>
  <c r="AX688" i="2" s="1"/>
  <c r="AP794" i="2" a="1"/>
  <c r="AP794" i="2" s="1"/>
  <c r="AX794" i="2" a="1"/>
  <c r="AX794" i="2" s="1"/>
  <c r="AI794" i="2" a="1"/>
  <c r="AI794" i="2" s="1"/>
  <c r="H794" i="2" s="1"/>
  <c r="AS794" i="2" a="1"/>
  <c r="AS794" i="2" s="1"/>
  <c r="AW794" i="2" a="1"/>
  <c r="AW794" i="2" s="1"/>
  <c r="AC794" i="2"/>
  <c r="AD794" i="2" a="1"/>
  <c r="AD794" i="2" s="1"/>
  <c r="AT794" i="2" a="1"/>
  <c r="AT794" i="2" s="1"/>
  <c r="AE794" i="2" a="1"/>
  <c r="AE794" i="2" s="1"/>
  <c r="AG794" i="2" s="1"/>
  <c r="AH794" i="2" a="1"/>
  <c r="AH794" i="2" s="1"/>
  <c r="W805" i="2"/>
  <c r="G805" i="2" s="1" a="1"/>
  <c r="G805" i="2" s="1"/>
  <c r="X805" i="2"/>
  <c r="V805" i="2"/>
  <c r="Z805" i="2"/>
  <c r="AA805" i="2" s="1" a="1"/>
  <c r="AA805" i="2" s="1"/>
  <c r="V829" i="2"/>
  <c r="W829" i="2"/>
  <c r="G829" i="2" s="1" a="1"/>
  <c r="G829" i="2" s="1"/>
  <c r="X829" i="2"/>
  <c r="Z829" i="2"/>
  <c r="AA829" i="2" s="1" a="1"/>
  <c r="AA829" i="2" s="1"/>
  <c r="AC539" i="2"/>
  <c r="AE539" i="2" s="1" a="1"/>
  <c r="AE539" i="2" s="1"/>
  <c r="AF539" i="2" s="1"/>
  <c r="AH690" i="2" a="1"/>
  <c r="AH690" i="2" s="1"/>
  <c r="AI690" i="2" a="1"/>
  <c r="AI690" i="2" s="1"/>
  <c r="H690" i="2" s="1"/>
  <c r="AT690" i="2" a="1"/>
  <c r="AT690" i="2" s="1"/>
  <c r="AW690" i="2" a="1"/>
  <c r="AW690" i="2" s="1"/>
  <c r="AC690" i="2"/>
  <c r="AD690" i="2" a="1"/>
  <c r="AD690" i="2" s="1"/>
  <c r="AX690" i="2" a="1"/>
  <c r="AX690" i="2" s="1"/>
  <c r="AE690" i="2" a="1"/>
  <c r="AE690" i="2" s="1"/>
  <c r="AG690" i="2" s="1"/>
  <c r="AP690" i="2" a="1"/>
  <c r="AP690" i="2" s="1"/>
  <c r="AS690" i="2" a="1"/>
  <c r="AS690" i="2" s="1"/>
  <c r="AE852" i="2" a="1"/>
  <c r="AE852" i="2" s="1"/>
  <c r="AG852" i="2" s="1"/>
  <c r="AX852" i="2" a="1"/>
  <c r="AX852" i="2" s="1"/>
  <c r="J852" i="2" s="1"/>
  <c r="AP852" i="2" a="1"/>
  <c r="AP852" i="2" s="1"/>
  <c r="K852" i="2" s="1"/>
  <c r="AH852" i="2" a="1"/>
  <c r="AH852" i="2" s="1"/>
  <c r="AI852" i="2" a="1"/>
  <c r="AI852" i="2" s="1"/>
  <c r="H852" i="2" s="1"/>
  <c r="AS852" i="2" a="1"/>
  <c r="AS852" i="2" s="1"/>
  <c r="AT852" i="2" a="1"/>
  <c r="AT852" i="2" s="1"/>
  <c r="I852" i="2" s="1"/>
  <c r="AW852" i="2" a="1"/>
  <c r="AW852" i="2" s="1"/>
  <c r="AC852" i="2"/>
  <c r="AD852" i="2" a="1"/>
  <c r="AD852" i="2" s="1"/>
  <c r="AN727" i="2"/>
  <c r="AO727" i="2" s="1" a="1"/>
  <c r="AO727" i="2" s="1"/>
  <c r="AV727" i="2" a="1"/>
  <c r="AV727" i="2" s="1"/>
  <c r="AR727" i="2" a="1"/>
  <c r="AR727" i="2" s="1"/>
  <c r="AR636" i="2" a="1"/>
  <c r="AR636" i="2" s="1"/>
  <c r="AV636" i="2" a="1"/>
  <c r="AV636" i="2" s="1"/>
  <c r="AN636" i="2"/>
  <c r="AO636" i="2" s="1" a="1"/>
  <c r="AO636" i="2" s="1"/>
  <c r="AN828" i="2"/>
  <c r="AO828" i="2" s="1" a="1"/>
  <c r="AO828" i="2" s="1"/>
  <c r="K828" i="2" s="1"/>
  <c r="AR828" i="2" a="1"/>
  <c r="AR828" i="2" s="1"/>
  <c r="I828" i="2" s="1"/>
  <c r="AV828" i="2" a="1"/>
  <c r="AV828" i="2" s="1"/>
  <c r="J828" i="2" s="1"/>
  <c r="V962" i="2"/>
  <c r="W962" i="2"/>
  <c r="X962" i="2"/>
  <c r="Z962" i="2"/>
  <c r="AA962" i="2" s="1" a="1"/>
  <c r="AA962" i="2" s="1"/>
  <c r="AH696" i="2" a="1"/>
  <c r="AH696" i="2" s="1"/>
  <c r="AW696" i="2" a="1"/>
  <c r="AW696" i="2" s="1"/>
  <c r="AD696" i="2" a="1"/>
  <c r="AD696" i="2" s="1"/>
  <c r="AX696" i="2" a="1"/>
  <c r="AX696" i="2" s="1"/>
  <c r="AE696" i="2" a="1"/>
  <c r="AE696" i="2" s="1"/>
  <c r="AG696" i="2" s="1"/>
  <c r="AP696" i="2" a="1"/>
  <c r="AP696" i="2" s="1"/>
  <c r="AS696" i="2" a="1"/>
  <c r="AS696" i="2" s="1"/>
  <c r="AT696" i="2" a="1"/>
  <c r="AT696" i="2" s="1"/>
  <c r="AC696" i="2"/>
  <c r="AI696" i="2" a="1"/>
  <c r="AI696" i="2" s="1"/>
  <c r="H696" i="2" s="1"/>
  <c r="AW911" i="2" a="1"/>
  <c r="AW911" i="2" s="1"/>
  <c r="AI911" i="2" a="1"/>
  <c r="AI911" i="2" s="1"/>
  <c r="H911" i="2" s="1"/>
  <c r="AS911" i="2" a="1"/>
  <c r="AS911" i="2" s="1"/>
  <c r="AP911" i="2" a="1"/>
  <c r="AP911" i="2" s="1"/>
  <c r="AC911" i="2"/>
  <c r="AD911" i="2" a="1"/>
  <c r="AD911" i="2" s="1"/>
  <c r="AT911" i="2" a="1"/>
  <c r="AT911" i="2" s="1"/>
  <c r="AX911" i="2" a="1"/>
  <c r="AX911" i="2" s="1"/>
  <c r="AE911" i="2" a="1"/>
  <c r="AE911" i="2" s="1"/>
  <c r="AG911" i="2" s="1"/>
  <c r="AH911" i="2" a="1"/>
  <c r="AH911" i="2" s="1"/>
  <c r="AE841" i="2" a="1"/>
  <c r="AE841" i="2" s="1"/>
  <c r="AG841" i="2" s="1"/>
  <c r="AW841" i="2" a="1"/>
  <c r="AW841" i="2" s="1"/>
  <c r="AX841" i="2" a="1"/>
  <c r="AX841" i="2" s="1"/>
  <c r="AP841" i="2" a="1"/>
  <c r="AP841" i="2" s="1"/>
  <c r="AH841" i="2" a="1"/>
  <c r="AH841" i="2" s="1"/>
  <c r="AI841" i="2" a="1"/>
  <c r="AI841" i="2" s="1"/>
  <c r="H841" i="2" s="1"/>
  <c r="AS841" i="2" a="1"/>
  <c r="AS841" i="2" s="1"/>
  <c r="AT841" i="2" a="1"/>
  <c r="AT841" i="2" s="1"/>
  <c r="AC841" i="2"/>
  <c r="AD841" i="2" a="1"/>
  <c r="AD841" i="2" s="1"/>
  <c r="AP1019" i="2" a="1"/>
  <c r="AP1019" i="2" s="1"/>
  <c r="AX1019" i="2" a="1"/>
  <c r="AX1019" i="2" s="1"/>
  <c r="AH1019" i="2" a="1"/>
  <c r="AH1019" i="2" s="1"/>
  <c r="AS1019" i="2" a="1"/>
  <c r="AS1019" i="2" s="1"/>
  <c r="AC1019" i="2"/>
  <c r="AT1019" i="2" a="1"/>
  <c r="AT1019" i="2" s="1"/>
  <c r="AD1019" i="2" a="1"/>
  <c r="AD1019" i="2" s="1"/>
  <c r="AE1019" i="2" a="1"/>
  <c r="AE1019" i="2" s="1"/>
  <c r="AG1019" i="2" s="1"/>
  <c r="AW1019" i="2" a="1"/>
  <c r="AW1019" i="2" s="1"/>
  <c r="AI1019" i="2" a="1"/>
  <c r="AI1019" i="2" s="1"/>
  <c r="H1019" i="2" s="1"/>
  <c r="AV1050" i="2" a="1"/>
  <c r="AV1050" i="2" s="1"/>
  <c r="AN1050" i="2"/>
  <c r="AO1050" i="2" s="1" a="1"/>
  <c r="AO1050" i="2" s="1"/>
  <c r="AR1050" i="2" a="1"/>
  <c r="AR1050" i="2" s="1"/>
  <c r="AN1034" i="2"/>
  <c r="AO1034" i="2" s="1" a="1"/>
  <c r="AO1034" i="2" s="1"/>
  <c r="AR1034" i="2" a="1"/>
  <c r="AR1034" i="2" s="1"/>
  <c r="AV1034" i="2" a="1"/>
  <c r="AV1034" i="2" s="1"/>
  <c r="AV1053" i="2" a="1"/>
  <c r="AV1053" i="2" s="1"/>
  <c r="AR1053" i="2" a="1"/>
  <c r="AR1053" i="2" s="1"/>
  <c r="AN1053" i="2"/>
  <c r="AO1053" i="2" s="1" a="1"/>
  <c r="AO1053" i="2" s="1"/>
  <c r="AN1025" i="2"/>
  <c r="AO1025" i="2" s="1" a="1"/>
  <c r="AO1025" i="2" s="1"/>
  <c r="AR1025" i="2" a="1"/>
  <c r="AR1025" i="2" s="1"/>
  <c r="AV1025" i="2" a="1"/>
  <c r="AV1025" i="2" s="1"/>
  <c r="AE1041" i="2" a="1"/>
  <c r="AE1041" i="2" s="1"/>
  <c r="AG1041" i="2" s="1"/>
  <c r="AP1041" i="2" a="1"/>
  <c r="AP1041" i="2" s="1"/>
  <c r="AX1041" i="2" a="1"/>
  <c r="AX1041" i="2" s="1"/>
  <c r="AH1041" i="2" a="1"/>
  <c r="AH1041" i="2" s="1"/>
  <c r="AI1041" i="2" a="1"/>
  <c r="AI1041" i="2" s="1"/>
  <c r="H1041" i="2" s="1"/>
  <c r="AW1041" i="2" a="1"/>
  <c r="AW1041" i="2" s="1"/>
  <c r="AC1041" i="2"/>
  <c r="AD1041" i="2" a="1"/>
  <c r="AD1041" i="2" s="1"/>
  <c r="AS1041" i="2" a="1"/>
  <c r="AS1041" i="2" s="1"/>
  <c r="AT1041" i="2" a="1"/>
  <c r="AT1041" i="2" s="1"/>
  <c r="AE1014" i="2" a="1"/>
  <c r="AE1014" i="2" s="1"/>
  <c r="AG1014" i="2" s="1"/>
  <c r="AP1014" i="2" a="1"/>
  <c r="AP1014" i="2" s="1"/>
  <c r="AX1014" i="2" a="1"/>
  <c r="AX1014" i="2" s="1"/>
  <c r="AH1014" i="2" a="1"/>
  <c r="AH1014" i="2" s="1"/>
  <c r="AI1014" i="2" a="1"/>
  <c r="AI1014" i="2" s="1"/>
  <c r="H1014" i="2" s="1"/>
  <c r="AS1014" i="2" a="1"/>
  <c r="AS1014" i="2" s="1"/>
  <c r="AC1014" i="2"/>
  <c r="AT1014" i="2" a="1"/>
  <c r="AT1014" i="2" s="1"/>
  <c r="AD1014" i="2" a="1"/>
  <c r="AD1014" i="2" s="1"/>
  <c r="AW1014" i="2" a="1"/>
  <c r="AW1014" i="2" s="1"/>
  <c r="AR1092" i="2" a="1"/>
  <c r="AR1092" i="2" s="1"/>
  <c r="AN1092" i="2"/>
  <c r="AO1092" i="2" s="1" a="1"/>
  <c r="AO1092" i="2" s="1"/>
  <c r="AV1092" i="2" a="1"/>
  <c r="AV1092" i="2" s="1"/>
  <c r="AR919" i="2" a="1"/>
  <c r="AR919" i="2" s="1"/>
  <c r="AV919" i="2" a="1"/>
  <c r="AV919" i="2" s="1"/>
  <c r="AN919" i="2"/>
  <c r="AO919" i="2" s="1" a="1"/>
  <c r="AO919" i="2" s="1"/>
  <c r="AE1117" i="2" a="1"/>
  <c r="AE1117" i="2" s="1"/>
  <c r="AG1117" i="2" s="1"/>
  <c r="AW1117" i="2" a="1"/>
  <c r="AW1117" i="2" s="1"/>
  <c r="AH1117" i="2" a="1"/>
  <c r="AH1117" i="2" s="1"/>
  <c r="AP1117" i="2" a="1"/>
  <c r="AP1117" i="2" s="1"/>
  <c r="AC1117" i="2"/>
  <c r="AS1117" i="2" a="1"/>
  <c r="AS1117" i="2" s="1"/>
  <c r="AD1117" i="2" a="1"/>
  <c r="AD1117" i="2" s="1"/>
  <c r="AI1117" i="2" a="1"/>
  <c r="AI1117" i="2" s="1"/>
  <c r="H1117" i="2" s="1"/>
  <c r="AT1117" i="2" a="1"/>
  <c r="AT1117" i="2" s="1"/>
  <c r="AX1117" i="2" a="1"/>
  <c r="AX1117" i="2" s="1"/>
  <c r="AV845" i="2" a="1"/>
  <c r="AV845" i="2" s="1"/>
  <c r="AN845" i="2"/>
  <c r="AO845" i="2" s="1" a="1"/>
  <c r="AO845" i="2" s="1"/>
  <c r="AR845" i="2" a="1"/>
  <c r="AR845" i="2" s="1"/>
  <c r="AS1069" i="2" a="1"/>
  <c r="AS1069" i="2" s="1"/>
  <c r="AD1069" i="2" a="1"/>
  <c r="AD1069" i="2" s="1"/>
  <c r="AX1069" i="2" a="1"/>
  <c r="AX1069" i="2" s="1"/>
  <c r="AE1069" i="2" a="1"/>
  <c r="AE1069" i="2" s="1"/>
  <c r="AG1069" i="2" s="1"/>
  <c r="AP1069" i="2" a="1"/>
  <c r="AP1069" i="2" s="1"/>
  <c r="AH1069" i="2" a="1"/>
  <c r="AH1069" i="2" s="1"/>
  <c r="AI1069" i="2" a="1"/>
  <c r="AI1069" i="2" s="1"/>
  <c r="H1069" i="2" s="1"/>
  <c r="AT1069" i="2" a="1"/>
  <c r="AT1069" i="2" s="1"/>
  <c r="AW1069" i="2" a="1"/>
  <c r="AW1069" i="2" s="1"/>
  <c r="AC1069" i="2"/>
  <c r="AP1074" i="2" a="1"/>
  <c r="AP1074" i="2" s="1"/>
  <c r="AX1074" i="2" a="1"/>
  <c r="AX1074" i="2" s="1"/>
  <c r="AE1074" i="2" a="1"/>
  <c r="AE1074" i="2" s="1"/>
  <c r="AG1074" i="2" s="1"/>
  <c r="AH1074" i="2" a="1"/>
  <c r="AH1074" i="2" s="1"/>
  <c r="AS1074" i="2" a="1"/>
  <c r="AS1074" i="2" s="1"/>
  <c r="AI1074" i="2" a="1"/>
  <c r="AI1074" i="2" s="1"/>
  <c r="H1074" i="2" s="1"/>
  <c r="AT1074" i="2" a="1"/>
  <c r="AT1074" i="2" s="1"/>
  <c r="AW1074" i="2" a="1"/>
  <c r="AW1074" i="2" s="1"/>
  <c r="AC1074" i="2"/>
  <c r="AD1074" i="2" a="1"/>
  <c r="AD1074" i="2" s="1"/>
  <c r="W1123" i="2"/>
  <c r="X1123" i="2"/>
  <c r="V1123" i="2"/>
  <c r="Z1123" i="2"/>
  <c r="AA1123" i="2" s="1" a="1"/>
  <c r="AA1123" i="2" s="1"/>
  <c r="AV1027" i="2" a="1"/>
  <c r="AV1027" i="2" s="1"/>
  <c r="AN1027" i="2"/>
  <c r="AO1027" i="2" s="1" a="1"/>
  <c r="AO1027" i="2" s="1"/>
  <c r="AR1027" i="2" a="1"/>
  <c r="AR1027" i="2" s="1"/>
  <c r="AS1085" i="2" a="1"/>
  <c r="AS1085" i="2" s="1"/>
  <c r="AI1085" i="2" a="1"/>
  <c r="AI1085" i="2" s="1"/>
  <c r="H1085" i="2" s="1"/>
  <c r="AT1085" i="2" a="1"/>
  <c r="AT1085" i="2" s="1"/>
  <c r="I1085" i="2" s="1"/>
  <c r="AC1085" i="2"/>
  <c r="AD1085" i="2" a="1"/>
  <c r="AD1085" i="2" s="1"/>
  <c r="AW1085" i="2" a="1"/>
  <c r="AW1085" i="2" s="1"/>
  <c r="AE1085" i="2" a="1"/>
  <c r="AE1085" i="2" s="1"/>
  <c r="AG1085" i="2" s="1"/>
  <c r="AX1085" i="2" a="1"/>
  <c r="AX1085" i="2" s="1"/>
  <c r="J1085" i="2" s="1"/>
  <c r="AH1085" i="2" a="1"/>
  <c r="AH1085" i="2" s="1"/>
  <c r="AP1085" i="2" a="1"/>
  <c r="AP1085" i="2" s="1"/>
  <c r="K1085" i="2" s="1"/>
  <c r="AN1049" i="2"/>
  <c r="AO1049" i="2" s="1" a="1"/>
  <c r="AO1049" i="2" s="1"/>
  <c r="K1049" i="2" s="1"/>
  <c r="AR1049" i="2" a="1"/>
  <c r="AR1049" i="2" s="1"/>
  <c r="AV1049" i="2" a="1"/>
  <c r="AV1049" i="2" s="1"/>
  <c r="J1049" i="2" s="1"/>
  <c r="AN1234" i="2"/>
  <c r="AO1234" i="2" s="1" a="1"/>
  <c r="AO1234" i="2" s="1"/>
  <c r="AR1234" i="2" a="1"/>
  <c r="AR1234" i="2" s="1"/>
  <c r="AV1234" i="2" a="1"/>
  <c r="AV1234" i="2" s="1"/>
  <c r="AR1202" i="2" a="1"/>
  <c r="AR1202" i="2" s="1"/>
  <c r="AV1202" i="2" a="1"/>
  <c r="AV1202" i="2" s="1"/>
  <c r="AN1202" i="2"/>
  <c r="AO1202" i="2" s="1" a="1"/>
  <c r="AO1202" i="2" s="1"/>
  <c r="AH1251" i="2" a="1"/>
  <c r="AH1251" i="2" s="1"/>
  <c r="AD1251" i="2" a="1"/>
  <c r="AD1251" i="2" s="1"/>
  <c r="AX1251" i="2" a="1"/>
  <c r="AX1251" i="2" s="1"/>
  <c r="J1251" i="2" s="1"/>
  <c r="AC1251" i="2"/>
  <c r="AP1251" i="2" a="1"/>
  <c r="AP1251" i="2" s="1"/>
  <c r="AE1251" i="2" a="1"/>
  <c r="AE1251" i="2" s="1"/>
  <c r="AG1251" i="2" s="1"/>
  <c r="AI1251" i="2" a="1"/>
  <c r="AI1251" i="2" s="1"/>
  <c r="H1251" i="2" s="1"/>
  <c r="AS1251" i="2" a="1"/>
  <c r="AS1251" i="2" s="1"/>
  <c r="AW1251" i="2" a="1"/>
  <c r="AW1251" i="2" s="1"/>
  <c r="AT1251" i="2" a="1"/>
  <c r="AT1251" i="2" s="1"/>
  <c r="AR1116" i="2" a="1"/>
  <c r="AR1116" i="2" s="1"/>
  <c r="AN1116" i="2"/>
  <c r="AO1116" i="2" s="1" a="1"/>
  <c r="AO1116" i="2" s="1"/>
  <c r="AV1116" i="2" a="1"/>
  <c r="AV1116" i="2" s="1"/>
  <c r="AE1180" i="2" a="1"/>
  <c r="AE1180" i="2" s="1"/>
  <c r="AG1180" i="2" s="1"/>
  <c r="AX1180" i="2" a="1"/>
  <c r="AX1180" i="2" s="1"/>
  <c r="AP1180" i="2" a="1"/>
  <c r="AP1180" i="2" s="1"/>
  <c r="AH1180" i="2" a="1"/>
  <c r="AH1180" i="2" s="1"/>
  <c r="AI1180" i="2" a="1"/>
  <c r="AI1180" i="2" s="1"/>
  <c r="H1180" i="2" s="1"/>
  <c r="AS1180" i="2" a="1"/>
  <c r="AS1180" i="2" s="1"/>
  <c r="AT1180" i="2" a="1"/>
  <c r="AT1180" i="2" s="1"/>
  <c r="AW1180" i="2" a="1"/>
  <c r="AW1180" i="2" s="1"/>
  <c r="AC1180" i="2"/>
  <c r="AD1180" i="2" a="1"/>
  <c r="AD1180" i="2" s="1"/>
  <c r="W1275" i="2"/>
  <c r="V1275" i="2"/>
  <c r="X1275" i="2"/>
  <c r="Z1275" i="2"/>
  <c r="AA1275" i="2" s="1" a="1"/>
  <c r="AA1275" i="2" s="1"/>
  <c r="AN1096" i="2"/>
  <c r="AO1096" i="2" s="1" a="1"/>
  <c r="AO1096" i="2" s="1"/>
  <c r="AR1096" i="2" a="1"/>
  <c r="AR1096" i="2" s="1"/>
  <c r="AV1096" i="2" a="1"/>
  <c r="AV1096" i="2" s="1"/>
  <c r="AD1133" i="2" a="1"/>
  <c r="AD1133" i="2" s="1"/>
  <c r="AC1133" i="2"/>
  <c r="AW1133" i="2" a="1"/>
  <c r="AW1133" i="2" s="1"/>
  <c r="AE1133" i="2" a="1"/>
  <c r="AE1133" i="2" s="1"/>
  <c r="AG1133" i="2" s="1"/>
  <c r="AX1133" i="2" a="1"/>
  <c r="AX1133" i="2" s="1"/>
  <c r="J1133" i="2" s="1"/>
  <c r="AP1133" i="2" a="1"/>
  <c r="AP1133" i="2" s="1"/>
  <c r="K1133" i="2" s="1"/>
  <c r="AS1133" i="2" a="1"/>
  <c r="AS1133" i="2" s="1"/>
  <c r="AT1133" i="2" a="1"/>
  <c r="AT1133" i="2" s="1"/>
  <c r="I1133" i="2" s="1"/>
  <c r="AH1133" i="2" a="1"/>
  <c r="AH1133" i="2" s="1"/>
  <c r="AI1133" i="2" a="1"/>
  <c r="AI1133" i="2" s="1"/>
  <c r="H1133" i="2" s="1"/>
  <c r="AN1192" i="2"/>
  <c r="AO1192" i="2" s="1" a="1"/>
  <c r="AO1192" i="2" s="1"/>
  <c r="AR1192" i="2" a="1"/>
  <c r="AR1192" i="2" s="1"/>
  <c r="AV1192" i="2" a="1"/>
  <c r="AV1192" i="2" s="1"/>
  <c r="AR1154" i="2" a="1"/>
  <c r="AR1154" i="2" s="1"/>
  <c r="AN1154" i="2"/>
  <c r="AO1154" i="2" s="1" a="1"/>
  <c r="AO1154" i="2" s="1"/>
  <c r="AV1154" i="2" a="1"/>
  <c r="AV1154" i="2" s="1"/>
  <c r="AV1194" i="2" a="1"/>
  <c r="AV1194" i="2" s="1"/>
  <c r="AN1194" i="2"/>
  <c r="AO1194" i="2" s="1" a="1"/>
  <c r="AO1194" i="2" s="1"/>
  <c r="AR1194" i="2" a="1"/>
  <c r="AR1194" i="2" s="1"/>
  <c r="AR1104" i="2" a="1"/>
  <c r="AR1104" i="2" s="1"/>
  <c r="AN1104" i="2"/>
  <c r="AO1104" i="2" s="1" a="1"/>
  <c r="AO1104" i="2" s="1"/>
  <c r="AV1104" i="2" a="1"/>
  <c r="AV1104" i="2" s="1"/>
  <c r="AV1319" i="2" a="1"/>
  <c r="AV1319" i="2" s="1"/>
  <c r="AN1319" i="2"/>
  <c r="AO1319" i="2" s="1" a="1"/>
  <c r="AO1319" i="2" s="1"/>
  <c r="AR1319" i="2" a="1"/>
  <c r="AR1319" i="2" s="1"/>
  <c r="AH1149" i="2" a="1"/>
  <c r="AH1149" i="2" s="1"/>
  <c r="AT1149" i="2" a="1"/>
  <c r="AT1149" i="2" s="1"/>
  <c r="AC1149" i="2"/>
  <c r="AD1149" i="2" a="1"/>
  <c r="AD1149" i="2" s="1"/>
  <c r="AW1149" i="2" a="1"/>
  <c r="AW1149" i="2" s="1"/>
  <c r="AE1149" i="2" a="1"/>
  <c r="AE1149" i="2" s="1"/>
  <c r="AG1149" i="2" s="1"/>
  <c r="AX1149" i="2" a="1"/>
  <c r="AX1149" i="2" s="1"/>
  <c r="AI1149" i="2" a="1"/>
  <c r="AI1149" i="2" s="1"/>
  <c r="H1149" i="2" s="1"/>
  <c r="AP1149" i="2" a="1"/>
  <c r="AP1149" i="2" s="1"/>
  <c r="AS1149" i="2" a="1"/>
  <c r="AS1149" i="2" s="1"/>
  <c r="X1060" i="2"/>
  <c r="Z1060" i="2"/>
  <c r="AA1060" i="2" s="1" a="1"/>
  <c r="AA1060" i="2" s="1"/>
  <c r="W1060" i="2"/>
  <c r="G1060" i="2" s="1" a="1"/>
  <c r="G1060" i="2" s="1"/>
  <c r="V1060" i="2"/>
  <c r="AN1228" i="2"/>
  <c r="AO1228" i="2" s="1" a="1"/>
  <c r="AO1228" i="2" s="1"/>
  <c r="AR1228" i="2" a="1"/>
  <c r="AR1228" i="2" s="1"/>
  <c r="AV1228" i="2" a="1"/>
  <c r="AV1228" i="2" s="1"/>
  <c r="V1005" i="2"/>
  <c r="W1005" i="2"/>
  <c r="X1005" i="2"/>
  <c r="Z1005" i="2"/>
  <c r="AA1005" i="2" s="1" a="1"/>
  <c r="AA1005" i="2" s="1"/>
  <c r="AE1331" i="2" a="1"/>
  <c r="AE1331" i="2" s="1"/>
  <c r="AG1331" i="2" s="1"/>
  <c r="AW1331" i="2" a="1"/>
  <c r="AW1331" i="2" s="1"/>
  <c r="AP1331" i="2" a="1"/>
  <c r="AP1331" i="2" s="1"/>
  <c r="AX1331" i="2" a="1"/>
  <c r="AX1331" i="2" s="1"/>
  <c r="AH1331" i="2" a="1"/>
  <c r="AH1331" i="2" s="1"/>
  <c r="AI1331" i="2" a="1"/>
  <c r="AI1331" i="2" s="1"/>
  <c r="H1331" i="2" s="1"/>
  <c r="AC1331" i="2"/>
  <c r="AD1331" i="2" a="1"/>
  <c r="AD1331" i="2" s="1"/>
  <c r="AS1331" i="2" a="1"/>
  <c r="AS1331" i="2" s="1"/>
  <c r="AT1331" i="2" a="1"/>
  <c r="AT1331" i="2" s="1"/>
  <c r="V1340" i="2"/>
  <c r="W1340" i="2"/>
  <c r="G1340" i="2" s="1" a="1"/>
  <c r="G1340" i="2" s="1"/>
  <c r="X1340" i="2"/>
  <c r="Z1340" i="2"/>
  <c r="AA1340" i="2" s="1" a="1"/>
  <c r="AA1340" i="2" s="1"/>
  <c r="AH839" i="2" a="1"/>
  <c r="AH839" i="2" s="1"/>
  <c r="AD839" i="2" a="1"/>
  <c r="AD839" i="2" s="1"/>
  <c r="AW839" i="2" a="1"/>
  <c r="AW839" i="2" s="1"/>
  <c r="AC839" i="2"/>
  <c r="AX839" i="2" a="1"/>
  <c r="AX839" i="2" s="1"/>
  <c r="AE839" i="2" a="1"/>
  <c r="AE839" i="2" s="1"/>
  <c r="AG839" i="2" s="1"/>
  <c r="AP839" i="2" a="1"/>
  <c r="AP839" i="2" s="1"/>
  <c r="AS839" i="2" a="1"/>
  <c r="AS839" i="2" s="1"/>
  <c r="AT839" i="2" a="1"/>
  <c r="AT839" i="2" s="1"/>
  <c r="AI839" i="2" a="1"/>
  <c r="AI839" i="2" s="1"/>
  <c r="H839" i="2" s="1"/>
  <c r="AR881" i="2" a="1"/>
  <c r="AR881" i="2" s="1"/>
  <c r="AN881" i="2"/>
  <c r="AO881" i="2" s="1" a="1"/>
  <c r="AO881" i="2" s="1"/>
  <c r="AV881" i="2" a="1"/>
  <c r="AV881" i="2" s="1"/>
  <c r="AE1162" i="2" a="1"/>
  <c r="AE1162" i="2" s="1"/>
  <c r="AG1162" i="2" s="1"/>
  <c r="AI1162" i="2" a="1"/>
  <c r="AI1162" i="2" s="1"/>
  <c r="H1162" i="2" s="1"/>
  <c r="AS1162" i="2" a="1"/>
  <c r="AS1162" i="2" s="1"/>
  <c r="AT1162" i="2" a="1"/>
  <c r="AT1162" i="2" s="1"/>
  <c r="AC1162" i="2"/>
  <c r="AD1162" i="2" a="1"/>
  <c r="AD1162" i="2" s="1"/>
  <c r="AW1162" i="2" a="1"/>
  <c r="AW1162" i="2" s="1"/>
  <c r="AX1162" i="2" a="1"/>
  <c r="AX1162" i="2" s="1"/>
  <c r="AH1162" i="2" a="1"/>
  <c r="AH1162" i="2" s="1"/>
  <c r="AP1162" i="2" a="1"/>
  <c r="AP1162" i="2" s="1"/>
  <c r="G1162" i="2" a="1"/>
  <c r="G1162" i="2" s="1"/>
  <c r="AR1324" i="2" a="1"/>
  <c r="AR1324" i="2" s="1"/>
  <c r="AN1324" i="2"/>
  <c r="AO1324" i="2" s="1" a="1"/>
  <c r="AO1324" i="2" s="1"/>
  <c r="AV1324" i="2" a="1"/>
  <c r="AV1324" i="2" s="1"/>
  <c r="V1302" i="2"/>
  <c r="W1302" i="2"/>
  <c r="X1302" i="2"/>
  <c r="Z1302" i="2"/>
  <c r="AA1302" i="2" s="1" a="1"/>
  <c r="AA1302" i="2" s="1"/>
  <c r="AN1348" i="2"/>
  <c r="AO1348" i="2" s="1" a="1"/>
  <c r="AO1348" i="2" s="1"/>
  <c r="AR1348" i="2" a="1"/>
  <c r="AR1348" i="2" s="1"/>
  <c r="AV1348" i="2" a="1"/>
  <c r="AV1348" i="2" s="1"/>
  <c r="V1373" i="2"/>
  <c r="W1373" i="2"/>
  <c r="G1373" i="2" s="1" a="1"/>
  <c r="G1373" i="2" s="1"/>
  <c r="X1373" i="2"/>
  <c r="Z1373" i="2"/>
  <c r="AA1373" i="2" s="1" a="1"/>
  <c r="AA1373" i="2" s="1"/>
  <c r="AS1383" i="2" a="1"/>
  <c r="AS1383" i="2" s="1"/>
  <c r="AD1383" i="2" a="1"/>
  <c r="AD1383" i="2" s="1"/>
  <c r="AE1383" i="2" a="1"/>
  <c r="AE1383" i="2" s="1"/>
  <c r="AG1383" i="2" s="1"/>
  <c r="AW1383" i="2" a="1"/>
  <c r="AW1383" i="2" s="1"/>
  <c r="AI1383" i="2" a="1"/>
  <c r="AI1383" i="2" s="1"/>
  <c r="H1383" i="2" s="1"/>
  <c r="AP1383" i="2" a="1"/>
  <c r="AP1383" i="2" s="1"/>
  <c r="AT1383" i="2" a="1"/>
  <c r="AT1383" i="2" s="1"/>
  <c r="AC1383" i="2"/>
  <c r="AX1383" i="2" a="1"/>
  <c r="AX1383" i="2" s="1"/>
  <c r="AH1383" i="2" a="1"/>
  <c r="AH1383" i="2" s="1"/>
  <c r="V1426" i="2"/>
  <c r="W1426" i="2"/>
  <c r="Z1426" i="2"/>
  <c r="AA1426" i="2" s="1" a="1"/>
  <c r="AA1426" i="2" s="1"/>
  <c r="X1426" i="2"/>
  <c r="V1394" i="2"/>
  <c r="W1394" i="2"/>
  <c r="G1394" i="2" s="1" a="1"/>
  <c r="G1394" i="2" s="1"/>
  <c r="X1394" i="2"/>
  <c r="Z1394" i="2"/>
  <c r="AA1394" i="2" s="1" a="1"/>
  <c r="AA1394" i="2" s="1"/>
  <c r="AN1393" i="2"/>
  <c r="AO1393" i="2" s="1" a="1"/>
  <c r="AO1393" i="2" s="1"/>
  <c r="AR1393" i="2" a="1"/>
  <c r="AR1393" i="2" s="1"/>
  <c r="AV1393" i="2" a="1"/>
  <c r="AV1393" i="2" s="1"/>
  <c r="AN1402" i="2"/>
  <c r="AO1402" i="2" s="1" a="1"/>
  <c r="AO1402" i="2" s="1"/>
  <c r="AR1402" i="2" a="1"/>
  <c r="AR1402" i="2" s="1"/>
  <c r="AV1402" i="2" a="1"/>
  <c r="AV1402" i="2" s="1"/>
  <c r="V1453" i="2"/>
  <c r="W1453" i="2"/>
  <c r="G1453" i="2" s="1" a="1"/>
  <c r="G1453" i="2" s="1"/>
  <c r="X1453" i="2"/>
  <c r="Z1453" i="2"/>
  <c r="AA1453" i="2" s="1" a="1"/>
  <c r="AA1453" i="2" s="1"/>
  <c r="AE1406" i="2" a="1"/>
  <c r="AE1406" i="2" s="1"/>
  <c r="AG1406" i="2" s="1"/>
  <c r="AP1406" i="2" a="1"/>
  <c r="AP1406" i="2" s="1"/>
  <c r="AX1406" i="2" a="1"/>
  <c r="AX1406" i="2" s="1"/>
  <c r="AH1406" i="2" a="1"/>
  <c r="AH1406" i="2" s="1"/>
  <c r="AI1406" i="2" a="1"/>
  <c r="AI1406" i="2" s="1"/>
  <c r="H1406" i="2" s="1"/>
  <c r="AC1406" i="2"/>
  <c r="AS1406" i="2" a="1"/>
  <c r="AS1406" i="2" s="1"/>
  <c r="AD1406" i="2" a="1"/>
  <c r="AD1406" i="2" s="1"/>
  <c r="AT1406" i="2" a="1"/>
  <c r="AT1406" i="2" s="1"/>
  <c r="AW1406" i="2" a="1"/>
  <c r="AW1406" i="2" s="1"/>
  <c r="AR1457" i="2" a="1"/>
  <c r="AR1457" i="2" s="1"/>
  <c r="I1457" i="2" s="1"/>
  <c r="AV1457" i="2" a="1"/>
  <c r="AV1457" i="2" s="1"/>
  <c r="J1457" i="2" s="1"/>
  <c r="AN1457" i="2"/>
  <c r="AO1457" i="2" s="1" a="1"/>
  <c r="AO1457" i="2" s="1"/>
  <c r="K1457" i="2" s="1"/>
  <c r="AE1409" i="2" a="1"/>
  <c r="AE1409" i="2" s="1"/>
  <c r="AG1409" i="2" s="1"/>
  <c r="AP1409" i="2" a="1"/>
  <c r="AP1409" i="2" s="1"/>
  <c r="AX1409" i="2" a="1"/>
  <c r="AX1409" i="2" s="1"/>
  <c r="AH1409" i="2" a="1"/>
  <c r="AH1409" i="2" s="1"/>
  <c r="AI1409" i="2" a="1"/>
  <c r="AI1409" i="2" s="1"/>
  <c r="H1409" i="2" s="1"/>
  <c r="AC1409" i="2"/>
  <c r="AS1409" i="2" a="1"/>
  <c r="AS1409" i="2" s="1"/>
  <c r="AD1409" i="2" a="1"/>
  <c r="AD1409" i="2" s="1"/>
  <c r="AT1409" i="2" a="1"/>
  <c r="AT1409" i="2" s="1"/>
  <c r="AW1409" i="2" a="1"/>
  <c r="AW1409" i="2" s="1"/>
  <c r="AV1397" i="2" a="1"/>
  <c r="AV1397" i="2" s="1"/>
  <c r="AN1397" i="2"/>
  <c r="AO1397" i="2" s="1" a="1"/>
  <c r="AO1397" i="2" s="1"/>
  <c r="AR1397" i="2" a="1"/>
  <c r="AR1397" i="2" s="1"/>
  <c r="V1506" i="2"/>
  <c r="X1506" i="2"/>
  <c r="Z1506" i="2"/>
  <c r="AA1506" i="2" s="1" a="1"/>
  <c r="AA1506" i="2" s="1"/>
  <c r="W1506" i="2"/>
  <c r="G1506" i="2" s="1" a="1"/>
  <c r="G1506" i="2" s="1"/>
  <c r="V1488" i="2"/>
  <c r="W1488" i="2"/>
  <c r="G1488" i="2" s="1" a="1"/>
  <c r="G1488" i="2" s="1"/>
  <c r="X1488" i="2"/>
  <c r="Z1488" i="2"/>
  <c r="AA1488" i="2" s="1" a="1"/>
  <c r="AA1488" i="2" s="1"/>
  <c r="AV1528" i="2" a="1"/>
  <c r="AV1528" i="2" s="1"/>
  <c r="J1528" i="2" s="1"/>
  <c r="AN1528" i="2"/>
  <c r="AO1528" i="2" s="1" a="1"/>
  <c r="AO1528" i="2" s="1"/>
  <c r="K1528" i="2" s="1"/>
  <c r="AR1528" i="2" a="1"/>
  <c r="AR1528" i="2" s="1"/>
  <c r="AC1566" i="2"/>
  <c r="AT1566" i="2" a="1"/>
  <c r="AT1566" i="2" s="1"/>
  <c r="I1566" i="2" s="1"/>
  <c r="AD1566" i="2" a="1"/>
  <c r="AD1566" i="2" s="1"/>
  <c r="AE1566" i="2" a="1"/>
  <c r="AE1566" i="2" s="1"/>
  <c r="AG1566" i="2" s="1"/>
  <c r="AW1566" i="2" a="1"/>
  <c r="AW1566" i="2" s="1"/>
  <c r="AP1566" i="2" a="1"/>
  <c r="AP1566" i="2" s="1"/>
  <c r="K1566" i="2" s="1"/>
  <c r="AX1566" i="2" a="1"/>
  <c r="AX1566" i="2" s="1"/>
  <c r="J1566" i="2" s="1"/>
  <c r="AH1566" i="2" a="1"/>
  <c r="AH1566" i="2" s="1"/>
  <c r="AI1566" i="2" a="1"/>
  <c r="AI1566" i="2" s="1"/>
  <c r="H1566" i="2" s="1"/>
  <c r="AS1566" i="2" a="1"/>
  <c r="AS1566" i="2" s="1"/>
  <c r="AN1562" i="2"/>
  <c r="AO1562" i="2" s="1" a="1"/>
  <c r="AO1562" i="2" s="1"/>
  <c r="AR1562" i="2" a="1"/>
  <c r="AR1562" i="2" s="1"/>
  <c r="AV1562" i="2" a="1"/>
  <c r="AV1562" i="2" s="1"/>
  <c r="AV1578" i="2" a="1"/>
  <c r="AV1578" i="2" s="1"/>
  <c r="AN1578" i="2"/>
  <c r="AO1578" i="2" s="1" a="1"/>
  <c r="AO1578" i="2" s="1"/>
  <c r="AR1578" i="2" a="1"/>
  <c r="AR1578" i="2" s="1"/>
  <c r="AC1581" i="2"/>
  <c r="AT1581" i="2" a="1"/>
  <c r="AT1581" i="2" s="1"/>
  <c r="AD1581" i="2" a="1"/>
  <c r="AD1581" i="2" s="1"/>
  <c r="AE1581" i="2" a="1"/>
  <c r="AE1581" i="2" s="1"/>
  <c r="AG1581" i="2" s="1"/>
  <c r="AW1581" i="2" a="1"/>
  <c r="AW1581" i="2" s="1"/>
  <c r="AP1581" i="2" a="1"/>
  <c r="AP1581" i="2" s="1"/>
  <c r="AX1581" i="2" a="1"/>
  <c r="AX1581" i="2" s="1"/>
  <c r="AH1581" i="2" a="1"/>
  <c r="AH1581" i="2" s="1"/>
  <c r="AI1581" i="2" a="1"/>
  <c r="AI1581" i="2" s="1"/>
  <c r="H1581" i="2" s="1"/>
  <c r="AS1581" i="2" a="1"/>
  <c r="AS1581" i="2" s="1"/>
  <c r="Z24" i="2"/>
  <c r="AA24" i="2" s="1" a="1"/>
  <c r="AA24" i="2" s="1"/>
  <c r="V24" i="2"/>
  <c r="W24" i="2"/>
  <c r="X24" i="2"/>
  <c r="AN42" i="2"/>
  <c r="AO42" i="2" s="1" a="1"/>
  <c r="AO42" i="2" s="1"/>
  <c r="AR42" i="2" a="1"/>
  <c r="AR42" i="2" s="1"/>
  <c r="AV42" i="2" a="1"/>
  <c r="AV42" i="2" s="1"/>
  <c r="AD43" i="2" a="1"/>
  <c r="AD43" i="2" s="1"/>
  <c r="AE43" i="2" a="1"/>
  <c r="AE43" i="2" s="1"/>
  <c r="AP43" i="2" a="1"/>
  <c r="AP43" i="2" s="1"/>
  <c r="AX43" i="2" a="1"/>
  <c r="AX43" i="2" s="1"/>
  <c r="AH43" i="2" a="1"/>
  <c r="AH43" i="2" s="1"/>
  <c r="AT43" i="2" a="1"/>
  <c r="AT43" i="2" s="1"/>
  <c r="AI43" i="2" a="1"/>
  <c r="AI43" i="2" s="1"/>
  <c r="AW43" i="2" a="1"/>
  <c r="AW43" i="2" s="1"/>
  <c r="AS43" i="2" a="1"/>
  <c r="AS43" i="2" s="1"/>
  <c r="AC43" i="2"/>
  <c r="V66" i="2"/>
  <c r="W66" i="2"/>
  <c r="Z66" i="2"/>
  <c r="AA66" i="2" s="1" a="1"/>
  <c r="AA66" i="2" s="1"/>
  <c r="X66" i="2"/>
  <c r="AR44" i="2" a="1"/>
  <c r="AR44" i="2" s="1"/>
  <c r="AN44" i="2"/>
  <c r="AO44" i="2" s="1" a="1"/>
  <c r="AO44" i="2" s="1"/>
  <c r="AV44" i="2" a="1"/>
  <c r="AV44" i="2" s="1"/>
  <c r="AR59" i="2" a="1"/>
  <c r="AR59" i="2" s="1"/>
  <c r="AN59" i="2"/>
  <c r="AO59" i="2" s="1" a="1"/>
  <c r="AO59" i="2" s="1"/>
  <c r="AV59" i="2" a="1"/>
  <c r="AV59" i="2" s="1"/>
  <c r="AR61" i="2" a="1"/>
  <c r="AR61" i="2" s="1"/>
  <c r="AV61" i="2" a="1"/>
  <c r="AV61" i="2" s="1"/>
  <c r="AN61" i="2"/>
  <c r="AO61" i="2" s="1" a="1"/>
  <c r="AO61" i="2" s="1"/>
  <c r="V71" i="2"/>
  <c r="X71" i="2"/>
  <c r="W71" i="2"/>
  <c r="Z71" i="2"/>
  <c r="AA71" i="2" s="1" a="1"/>
  <c r="AA71" i="2" s="1"/>
  <c r="AA80" i="2" a="1"/>
  <c r="AA80" i="2" s="1"/>
  <c r="AV80" i="2" a="1"/>
  <c r="AV80" i="2" s="1"/>
  <c r="AH80" i="2" a="1"/>
  <c r="AH80" i="2" s="1"/>
  <c r="AD80" i="2" a="1"/>
  <c r="AD80" i="2" s="1"/>
  <c r="AR80" i="2" a="1"/>
  <c r="AR80" i="2" s="1"/>
  <c r="X85" i="2"/>
  <c r="W85" i="2"/>
  <c r="V85" i="2"/>
  <c r="Z85" i="2"/>
  <c r="AA85" i="2" s="1" a="1"/>
  <c r="AA85" i="2" s="1"/>
  <c r="AR125" i="2" a="1"/>
  <c r="AR125" i="2" s="1"/>
  <c r="AV125" i="2" a="1"/>
  <c r="AV125" i="2" s="1"/>
  <c r="AN125" i="2"/>
  <c r="AO125" i="2" s="1" a="1"/>
  <c r="AO125" i="2" s="1"/>
  <c r="V127" i="2"/>
  <c r="W127" i="2"/>
  <c r="X127" i="2"/>
  <c r="Z127" i="2"/>
  <c r="AA127" i="2" s="1" a="1"/>
  <c r="AA127" i="2" s="1"/>
  <c r="Z113" i="2"/>
  <c r="AA113" i="2" s="1" a="1"/>
  <c r="AA113" i="2" s="1"/>
  <c r="W113" i="2"/>
  <c r="X113" i="2"/>
  <c r="V113" i="2"/>
  <c r="V157" i="2"/>
  <c r="X157" i="2"/>
  <c r="W157" i="2"/>
  <c r="Z157" i="2"/>
  <c r="AA157" i="2" s="1" a="1"/>
  <c r="AA157" i="2" s="1"/>
  <c r="AR116" i="2" a="1"/>
  <c r="AR116" i="2" s="1"/>
  <c r="AN116" i="2"/>
  <c r="AO116" i="2" s="1" a="1"/>
  <c r="AO116" i="2" s="1"/>
  <c r="AV116" i="2" a="1"/>
  <c r="AV116" i="2" s="1"/>
  <c r="AV171" i="2" a="1"/>
  <c r="AV171" i="2" s="1"/>
  <c r="AR171" i="2" a="1"/>
  <c r="AR171" i="2" s="1"/>
  <c r="AN171" i="2"/>
  <c r="AO171" i="2" s="1" a="1"/>
  <c r="AO171" i="2" s="1"/>
  <c r="Z206" i="2"/>
  <c r="AA206" i="2" s="1" a="1"/>
  <c r="AA206" i="2" s="1"/>
  <c r="V206" i="2"/>
  <c r="X206" i="2"/>
  <c r="W206" i="2"/>
  <c r="AN166" i="2"/>
  <c r="AO166" i="2" s="1" a="1"/>
  <c r="AO166" i="2" s="1"/>
  <c r="AR166" i="2" a="1"/>
  <c r="AR166" i="2" s="1"/>
  <c r="AV166" i="2" a="1"/>
  <c r="AV166" i="2" s="1"/>
  <c r="W204" i="2"/>
  <c r="X204" i="2"/>
  <c r="V204" i="2"/>
  <c r="Z204" i="2"/>
  <c r="AA204" i="2" s="1" a="1"/>
  <c r="AA204" i="2" s="1"/>
  <c r="W215" i="2"/>
  <c r="G215" i="2" s="1" a="1"/>
  <c r="G215" i="2" s="1"/>
  <c r="V215" i="2"/>
  <c r="X215" i="2"/>
  <c r="Z215" i="2"/>
  <c r="AA215" i="2" s="1" a="1"/>
  <c r="AA215" i="2" s="1"/>
  <c r="AN287" i="2"/>
  <c r="AO287" i="2" s="1" a="1"/>
  <c r="AO287" i="2" s="1"/>
  <c r="AR287" i="2" a="1"/>
  <c r="AR287" i="2" s="1"/>
  <c r="AV287" i="2" a="1"/>
  <c r="AV287" i="2" s="1"/>
  <c r="AC243" i="2"/>
  <c r="AE243" i="2" s="1" a="1"/>
  <c r="AE243" i="2" s="1"/>
  <c r="W274" i="2"/>
  <c r="V274" i="2"/>
  <c r="X274" i="2"/>
  <c r="Z274" i="2"/>
  <c r="AA274" i="2" s="1" a="1"/>
  <c r="AA274" i="2" s="1"/>
  <c r="V316" i="2"/>
  <c r="X316" i="2"/>
  <c r="W316" i="2"/>
  <c r="Z316" i="2"/>
  <c r="AA316" i="2" s="1" a="1"/>
  <c r="AA316" i="2" s="1"/>
  <c r="V313" i="2"/>
  <c r="X313" i="2"/>
  <c r="W313" i="2"/>
  <c r="Z313" i="2"/>
  <c r="AA313" i="2" s="1" a="1"/>
  <c r="AA313" i="2" s="1"/>
  <c r="AC351" i="2"/>
  <c r="AH351" i="2" s="1" a="1"/>
  <c r="AH351" i="2" s="1"/>
  <c r="AV343" i="2" a="1"/>
  <c r="AV343" i="2" s="1"/>
  <c r="AN343" i="2"/>
  <c r="AO343" i="2" s="1" a="1"/>
  <c r="AO343" i="2" s="1"/>
  <c r="AR343" i="2" a="1"/>
  <c r="AR343" i="2" s="1"/>
  <c r="AV333" i="2" a="1"/>
  <c r="AV333" i="2" s="1"/>
  <c r="AN333" i="2"/>
  <c r="AO333" i="2" s="1" a="1"/>
  <c r="AO333" i="2" s="1"/>
  <c r="AR333" i="2" a="1"/>
  <c r="AR333" i="2" s="1"/>
  <c r="AN397" i="2"/>
  <c r="AO397" i="2" s="1" a="1"/>
  <c r="AO397" i="2" s="1"/>
  <c r="AR397" i="2" a="1"/>
  <c r="AR397" i="2" s="1"/>
  <c r="AV397" i="2" a="1"/>
  <c r="AV397" i="2" s="1"/>
  <c r="AV363" i="2" a="1"/>
  <c r="AV363" i="2" s="1"/>
  <c r="AN363" i="2"/>
  <c r="AO363" i="2" s="1" a="1"/>
  <c r="AO363" i="2" s="1"/>
  <c r="AR363" i="2" a="1"/>
  <c r="AR363" i="2" s="1"/>
  <c r="AV381" i="2" a="1"/>
  <c r="AV381" i="2" s="1"/>
  <c r="AN381" i="2"/>
  <c r="AO381" i="2" s="1" a="1"/>
  <c r="AO381" i="2" s="1"/>
  <c r="AR381" i="2" a="1"/>
  <c r="AR381" i="2" s="1"/>
  <c r="AA413" i="2" a="1"/>
  <c r="AA413" i="2" s="1"/>
  <c r="V446" i="2"/>
  <c r="W446" i="2"/>
  <c r="X446" i="2"/>
  <c r="Z446" i="2"/>
  <c r="AA446" i="2" s="1" a="1"/>
  <c r="AA446" i="2" s="1"/>
  <c r="AV414" i="2" a="1"/>
  <c r="AV414" i="2" s="1"/>
  <c r="AR414" i="2" a="1"/>
  <c r="AR414" i="2" s="1"/>
  <c r="AN414" i="2"/>
  <c r="AO414" i="2" s="1" a="1"/>
  <c r="AO414" i="2" s="1"/>
  <c r="V443" i="2"/>
  <c r="X443" i="2"/>
  <c r="Z443" i="2"/>
  <c r="AA443" i="2" s="1" a="1"/>
  <c r="AA443" i="2" s="1"/>
  <c r="W443" i="2"/>
  <c r="AC376" i="2"/>
  <c r="V425" i="2"/>
  <c r="X425" i="2"/>
  <c r="Z425" i="2"/>
  <c r="AA425" i="2" s="1" a="1"/>
  <c r="AA425" i="2" s="1"/>
  <c r="W425" i="2"/>
  <c r="AR346" i="2" a="1"/>
  <c r="AR346" i="2" s="1"/>
  <c r="AC468" i="2"/>
  <c r="AE468" i="2" s="1" a="1"/>
  <c r="AE468" i="2" s="1"/>
  <c r="V527" i="2"/>
  <c r="W527" i="2"/>
  <c r="G527" i="2" s="1" a="1"/>
  <c r="G527" i="2" s="1"/>
  <c r="X527" i="2"/>
  <c r="Z527" i="2"/>
  <c r="AA527" i="2" s="1" a="1"/>
  <c r="AA527" i="2" s="1"/>
  <c r="AC510" i="2"/>
  <c r="AE510" i="2" s="1" a="1"/>
  <c r="AE510" i="2" s="1"/>
  <c r="AN379" i="2"/>
  <c r="AO379" i="2" s="1" a="1"/>
  <c r="AO379" i="2" s="1"/>
  <c r="V451" i="2"/>
  <c r="Z451" i="2"/>
  <c r="AA451" i="2" s="1" a="1"/>
  <c r="AA451" i="2" s="1"/>
  <c r="W451" i="2"/>
  <c r="G451" i="2" s="1" a="1"/>
  <c r="G451" i="2" s="1"/>
  <c r="X451" i="2"/>
  <c r="Z497" i="2"/>
  <c r="AA497" i="2" s="1" a="1"/>
  <c r="AA497" i="2" s="1"/>
  <c r="W497" i="2"/>
  <c r="X497" i="2"/>
  <c r="V497" i="2"/>
  <c r="V531" i="2"/>
  <c r="W531" i="2"/>
  <c r="X531" i="2"/>
  <c r="Z531" i="2"/>
  <c r="AA531" i="2" s="1" a="1"/>
  <c r="AA531" i="2" s="1"/>
  <c r="AC556" i="2"/>
  <c r="AE556" i="2" s="1" a="1"/>
  <c r="AE556" i="2" s="1"/>
  <c r="AV485" i="2" a="1"/>
  <c r="AV485" i="2" s="1"/>
  <c r="AN485" i="2"/>
  <c r="AO485" i="2" s="1" a="1"/>
  <c r="AO485" i="2" s="1"/>
  <c r="AR485" i="2" a="1"/>
  <c r="AR485" i="2" s="1"/>
  <c r="V557" i="2"/>
  <c r="W557" i="2"/>
  <c r="X557" i="2"/>
  <c r="Z557" i="2"/>
  <c r="AA557" i="2" s="1" a="1"/>
  <c r="AA557" i="2" s="1"/>
  <c r="V550" i="2"/>
  <c r="W550" i="2"/>
  <c r="X550" i="2"/>
  <c r="Z550" i="2"/>
  <c r="AA550" i="2" s="1" a="1"/>
  <c r="AA550" i="2" s="1"/>
  <c r="AC573" i="2"/>
  <c r="AH573" i="2" s="1" a="1"/>
  <c r="AH573" i="2" s="1"/>
  <c r="AR513" i="2" a="1"/>
  <c r="AR513" i="2" s="1"/>
  <c r="AR624" i="2" a="1"/>
  <c r="AR624" i="2" s="1"/>
  <c r="AN624" i="2"/>
  <c r="AO624" i="2" s="1" a="1"/>
  <c r="AO624" i="2" s="1"/>
  <c r="AV624" i="2" a="1"/>
  <c r="AV624" i="2" s="1"/>
  <c r="AV552" i="2" a="1"/>
  <c r="AV552" i="2" s="1"/>
  <c r="AN552" i="2"/>
  <c r="AO552" i="2" s="1" a="1"/>
  <c r="AO552" i="2" s="1"/>
  <c r="AR552" i="2" a="1"/>
  <c r="AR552" i="2" s="1"/>
  <c r="AC546" i="2"/>
  <c r="AE546" i="2" s="1" a="1"/>
  <c r="AE546" i="2" s="1"/>
  <c r="AF546" i="2" s="1"/>
  <c r="AP589" i="2" a="1"/>
  <c r="AP589" i="2" s="1"/>
  <c r="AX589" i="2" a="1"/>
  <c r="AX589" i="2" s="1"/>
  <c r="AH589" i="2" a="1"/>
  <c r="AH589" i="2" s="1"/>
  <c r="AS589" i="2" a="1"/>
  <c r="AS589" i="2" s="1"/>
  <c r="AC589" i="2"/>
  <c r="AW589" i="2" a="1"/>
  <c r="AW589" i="2" s="1"/>
  <c r="AE589" i="2" a="1"/>
  <c r="AE589" i="2" s="1"/>
  <c r="AI589" i="2" a="1"/>
  <c r="AI589" i="2" s="1"/>
  <c r="AT589" i="2" a="1"/>
  <c r="AT589" i="2" s="1"/>
  <c r="AD589" i="2" a="1"/>
  <c r="AD589" i="2" s="1"/>
  <c r="AV687" i="2" a="1"/>
  <c r="AV687" i="2" s="1"/>
  <c r="J687" i="2" s="1"/>
  <c r="AN687" i="2"/>
  <c r="AO687" i="2" s="1" a="1"/>
  <c r="AO687" i="2" s="1"/>
  <c r="K687" i="2" s="1"/>
  <c r="AR687" i="2" a="1"/>
  <c r="AR687" i="2" s="1"/>
  <c r="I687" i="2" s="1"/>
  <c r="AV723" i="2" a="1"/>
  <c r="AV723" i="2" s="1"/>
  <c r="AN723" i="2"/>
  <c r="AO723" i="2" s="1" a="1"/>
  <c r="AO723" i="2" s="1"/>
  <c r="AR723" i="2" a="1"/>
  <c r="AR723" i="2" s="1"/>
  <c r="AN615" i="2"/>
  <c r="AO615" i="2" s="1" a="1"/>
  <c r="AO615" i="2" s="1"/>
  <c r="AR615" i="2" a="1"/>
  <c r="AR615" i="2" s="1"/>
  <c r="AV615" i="2" a="1"/>
  <c r="AV615" i="2" s="1"/>
  <c r="AH678" i="2" a="1"/>
  <c r="AH678" i="2" s="1"/>
  <c r="AP678" i="2" a="1"/>
  <c r="AP678" i="2" s="1"/>
  <c r="AI678" i="2" a="1"/>
  <c r="AI678" i="2" s="1"/>
  <c r="H678" i="2" s="1"/>
  <c r="AT678" i="2" a="1"/>
  <c r="AT678" i="2" s="1"/>
  <c r="AS678" i="2" a="1"/>
  <c r="AS678" i="2" s="1"/>
  <c r="AW678" i="2" a="1"/>
  <c r="AW678" i="2" s="1"/>
  <c r="AC678" i="2"/>
  <c r="AX678" i="2" a="1"/>
  <c r="AX678" i="2" s="1"/>
  <c r="AD678" i="2" a="1"/>
  <c r="AD678" i="2" s="1"/>
  <c r="AE678" i="2" a="1"/>
  <c r="AE678" i="2" s="1"/>
  <c r="AG678" i="2" s="1"/>
  <c r="AV672" i="2" a="1"/>
  <c r="AV672" i="2" s="1"/>
  <c r="AN672" i="2"/>
  <c r="AO672" i="2" s="1" a="1"/>
  <c r="AO672" i="2" s="1"/>
  <c r="AR672" i="2" a="1"/>
  <c r="AR672" i="2" s="1"/>
  <c r="W750" i="2"/>
  <c r="G750" i="2" s="1" a="1"/>
  <c r="G750" i="2" s="1"/>
  <c r="V750" i="2"/>
  <c r="X750" i="2"/>
  <c r="Z750" i="2"/>
  <c r="AA750" i="2" s="1" a="1"/>
  <c r="AA750" i="2" s="1"/>
  <c r="V732" i="2"/>
  <c r="W732" i="2"/>
  <c r="G732" i="2" s="1" a="1"/>
  <c r="G732" i="2" s="1"/>
  <c r="X732" i="2"/>
  <c r="Z732" i="2"/>
  <c r="AA732" i="2" s="1" a="1"/>
  <c r="AA732" i="2" s="1"/>
  <c r="AS766" i="2" a="1"/>
  <c r="AS766" i="2" s="1"/>
  <c r="AD766" i="2" a="1"/>
  <c r="AD766" i="2" s="1"/>
  <c r="AW766" i="2" a="1"/>
  <c r="AW766" i="2" s="1"/>
  <c r="AH766" i="2" a="1"/>
  <c r="AH766" i="2" s="1"/>
  <c r="AT766" i="2" a="1"/>
  <c r="AT766" i="2" s="1"/>
  <c r="I766" i="2" s="1"/>
  <c r="AI766" i="2" a="1"/>
  <c r="AI766" i="2" s="1"/>
  <c r="H766" i="2" s="1"/>
  <c r="AX766" i="2" a="1"/>
  <c r="AX766" i="2" s="1"/>
  <c r="J766" i="2" s="1"/>
  <c r="AP766" i="2" a="1"/>
  <c r="AP766" i="2" s="1"/>
  <c r="K766" i="2" s="1"/>
  <c r="AC766" i="2"/>
  <c r="AE766" i="2" a="1"/>
  <c r="AE766" i="2" s="1"/>
  <c r="AG766" i="2" s="1"/>
  <c r="AN688" i="2"/>
  <c r="AO688" i="2" s="1" a="1"/>
  <c r="AO688" i="2" s="1"/>
  <c r="AR688" i="2" a="1"/>
  <c r="AR688" i="2" s="1"/>
  <c r="AV688" i="2" a="1"/>
  <c r="AV688" i="2" s="1"/>
  <c r="AV730" i="2" a="1"/>
  <c r="AV730" i="2" s="1"/>
  <c r="AN730" i="2"/>
  <c r="AO730" i="2" s="1" a="1"/>
  <c r="AO730" i="2" s="1"/>
  <c r="AR730" i="2" a="1"/>
  <c r="AR730" i="2" s="1"/>
  <c r="Z747" i="2"/>
  <c r="AA747" i="2" s="1" a="1"/>
  <c r="AA747" i="2" s="1"/>
  <c r="V747" i="2"/>
  <c r="W747" i="2"/>
  <c r="X747" i="2"/>
  <c r="AV758" i="2" a="1"/>
  <c r="AV758" i="2" s="1"/>
  <c r="AR758" i="2" a="1"/>
  <c r="AR758" i="2" s="1"/>
  <c r="AN758" i="2"/>
  <c r="AO758" i="2" s="1" a="1"/>
  <c r="AO758" i="2" s="1"/>
  <c r="AV539" i="2" a="1"/>
  <c r="AV539" i="2" s="1"/>
  <c r="AR539" i="2" a="1"/>
  <c r="AR539" i="2" s="1"/>
  <c r="AN539" i="2"/>
  <c r="AO539" i="2" s="1" a="1"/>
  <c r="AO539" i="2" s="1"/>
  <c r="AV749" i="2" a="1"/>
  <c r="AV749" i="2" s="1"/>
  <c r="J749" i="2" s="1"/>
  <c r="AN749" i="2"/>
  <c r="AO749" i="2" s="1" a="1"/>
  <c r="AO749" i="2" s="1"/>
  <c r="K749" i="2" s="1"/>
  <c r="AR749" i="2" a="1"/>
  <c r="AR749" i="2" s="1"/>
  <c r="I749" i="2" s="1"/>
  <c r="AR797" i="2" a="1"/>
  <c r="AR797" i="2" s="1"/>
  <c r="I797" i="2" s="1"/>
  <c r="AN797" i="2"/>
  <c r="AO797" i="2" s="1" a="1"/>
  <c r="AO797" i="2" s="1"/>
  <c r="K797" i="2" s="1"/>
  <c r="AV797" i="2" a="1"/>
  <c r="AV797" i="2" s="1"/>
  <c r="J797" i="2" s="1"/>
  <c r="AN652" i="2"/>
  <c r="AO652" i="2" s="1" a="1"/>
  <c r="AO652" i="2" s="1"/>
  <c r="X935" i="2"/>
  <c r="Z935" i="2"/>
  <c r="AA935" i="2" s="1" a="1"/>
  <c r="AA935" i="2" s="1"/>
  <c r="V935" i="2"/>
  <c r="W935" i="2"/>
  <c r="W848" i="2"/>
  <c r="G848" i="2" s="1" a="1"/>
  <c r="G848" i="2" s="1"/>
  <c r="V848" i="2"/>
  <c r="X848" i="2"/>
  <c r="Z848" i="2"/>
  <c r="AA848" i="2" s="1" a="1"/>
  <c r="AA848" i="2" s="1"/>
  <c r="AP719" i="2" a="1"/>
  <c r="AP719" i="2" s="1"/>
  <c r="AX719" i="2" a="1"/>
  <c r="AX719" i="2" s="1"/>
  <c r="AE719" i="2" a="1"/>
  <c r="AE719" i="2" s="1"/>
  <c r="AG719" i="2" s="1"/>
  <c r="AI719" i="2" a="1"/>
  <c r="AI719" i="2" s="1"/>
  <c r="H719" i="2" s="1"/>
  <c r="AS719" i="2" a="1"/>
  <c r="AS719" i="2" s="1"/>
  <c r="AT719" i="2" a="1"/>
  <c r="AT719" i="2" s="1"/>
  <c r="AD719" i="2" a="1"/>
  <c r="AD719" i="2" s="1"/>
  <c r="AW719" i="2" a="1"/>
  <c r="AW719" i="2" s="1"/>
  <c r="AH719" i="2" a="1"/>
  <c r="AH719" i="2" s="1"/>
  <c r="AC719" i="2"/>
  <c r="AI898" i="2" a="1"/>
  <c r="AI898" i="2" s="1"/>
  <c r="H898" i="2" s="1"/>
  <c r="AC898" i="2"/>
  <c r="AT898" i="2" a="1"/>
  <c r="AT898" i="2" s="1"/>
  <c r="I898" i="2" s="1"/>
  <c r="AD898" i="2" a="1"/>
  <c r="AD898" i="2" s="1"/>
  <c r="AE898" i="2" a="1"/>
  <c r="AE898" i="2" s="1"/>
  <c r="AG898" i="2" s="1"/>
  <c r="AP898" i="2" a="1"/>
  <c r="AP898" i="2" s="1"/>
  <c r="K898" i="2" s="1"/>
  <c r="AS898" i="2" a="1"/>
  <c r="AS898" i="2" s="1"/>
  <c r="AW898" i="2" a="1"/>
  <c r="AW898" i="2" s="1"/>
  <c r="AH898" i="2" a="1"/>
  <c r="AH898" i="2" s="1"/>
  <c r="AX898" i="2" a="1"/>
  <c r="AX898" i="2" s="1"/>
  <c r="J898" i="2" s="1"/>
  <c r="AN841" i="2"/>
  <c r="AO841" i="2" s="1" a="1"/>
  <c r="AO841" i="2" s="1"/>
  <c r="AR841" i="2" a="1"/>
  <c r="AR841" i="2" s="1"/>
  <c r="AV841" i="2" a="1"/>
  <c r="AV841" i="2" s="1"/>
  <c r="AN964" i="2"/>
  <c r="AO964" i="2" s="1" a="1"/>
  <c r="AO964" i="2" s="1"/>
  <c r="AR964" i="2" a="1"/>
  <c r="AR964" i="2" s="1"/>
  <c r="AV964" i="2" a="1"/>
  <c r="AV964" i="2" s="1"/>
  <c r="AP665" i="2" a="1"/>
  <c r="AP665" i="2" s="1"/>
  <c r="AX665" i="2" a="1"/>
  <c r="AX665" i="2" s="1"/>
  <c r="AC665" i="2"/>
  <c r="AD665" i="2" a="1"/>
  <c r="AD665" i="2" s="1"/>
  <c r="AW665" i="2" a="1"/>
  <c r="AW665" i="2" s="1"/>
  <c r="AE665" i="2" a="1"/>
  <c r="AE665" i="2" s="1"/>
  <c r="AG665" i="2" s="1"/>
  <c r="AH665" i="2" a="1"/>
  <c r="AH665" i="2" s="1"/>
  <c r="AI665" i="2" a="1"/>
  <c r="AI665" i="2" s="1"/>
  <c r="H665" i="2" s="1"/>
  <c r="AT665" i="2" a="1"/>
  <c r="AT665" i="2" s="1"/>
  <c r="AS665" i="2" a="1"/>
  <c r="AS665" i="2" s="1"/>
  <c r="AR878" i="2" a="1"/>
  <c r="AR878" i="2" s="1"/>
  <c r="I878" i="2" s="1"/>
  <c r="AV878" i="2" a="1"/>
  <c r="AV878" i="2" s="1"/>
  <c r="AN878" i="2"/>
  <c r="AO878" i="2" s="1" a="1"/>
  <c r="AO878" i="2" s="1"/>
  <c r="K878" i="2" s="1"/>
  <c r="AN1019" i="2"/>
  <c r="AO1019" i="2" s="1" a="1"/>
  <c r="AO1019" i="2" s="1"/>
  <c r="AR1019" i="2" a="1"/>
  <c r="AR1019" i="2" s="1"/>
  <c r="AV1019" i="2" a="1"/>
  <c r="AV1019" i="2" s="1"/>
  <c r="V974" i="2"/>
  <c r="W974" i="2"/>
  <c r="X974" i="2"/>
  <c r="Z974" i="2"/>
  <c r="AA974" i="2" s="1" a="1"/>
  <c r="AA974" i="2" s="1"/>
  <c r="V861" i="2"/>
  <c r="W861" i="2"/>
  <c r="G861" i="2" s="1" a="1"/>
  <c r="G861" i="2" s="1"/>
  <c r="X861" i="2"/>
  <c r="Z861" i="2"/>
  <c r="AA861" i="2" s="1" a="1"/>
  <c r="AA861" i="2" s="1"/>
  <c r="AP1070" i="2" a="1"/>
  <c r="AP1070" i="2" s="1"/>
  <c r="K1070" i="2" s="1"/>
  <c r="AX1070" i="2" a="1"/>
  <c r="AX1070" i="2" s="1"/>
  <c r="AS1070" i="2" a="1"/>
  <c r="AS1070" i="2" s="1"/>
  <c r="AH1070" i="2" a="1"/>
  <c r="AH1070" i="2" s="1"/>
  <c r="AI1070" i="2" a="1"/>
  <c r="AI1070" i="2" s="1"/>
  <c r="H1070" i="2" s="1"/>
  <c r="AT1070" i="2" a="1"/>
  <c r="AT1070" i="2" s="1"/>
  <c r="AC1070" i="2"/>
  <c r="AW1070" i="2" a="1"/>
  <c r="AW1070" i="2" s="1"/>
  <c r="AD1070" i="2" a="1"/>
  <c r="AD1070" i="2" s="1"/>
  <c r="AE1070" i="2" a="1"/>
  <c r="AE1070" i="2" s="1"/>
  <c r="AG1070" i="2" s="1"/>
  <c r="V784" i="2"/>
  <c r="W784" i="2"/>
  <c r="G784" i="2" s="1" a="1"/>
  <c r="G784" i="2" s="1"/>
  <c r="X784" i="2"/>
  <c r="Z784" i="2"/>
  <c r="AA784" i="2" s="1" a="1"/>
  <c r="AA784" i="2" s="1"/>
  <c r="AI886" i="2" a="1"/>
  <c r="AI886" i="2" s="1"/>
  <c r="H886" i="2" s="1"/>
  <c r="AC886" i="2"/>
  <c r="AT886" i="2" a="1"/>
  <c r="AT886" i="2" s="1"/>
  <c r="I886" i="2" s="1"/>
  <c r="AD886" i="2" a="1"/>
  <c r="AD886" i="2" s="1"/>
  <c r="AE886" i="2" a="1"/>
  <c r="AE886" i="2" s="1"/>
  <c r="AG886" i="2" s="1"/>
  <c r="AS886" i="2" a="1"/>
  <c r="AS886" i="2" s="1"/>
  <c r="AW886" i="2" a="1"/>
  <c r="AW886" i="2" s="1"/>
  <c r="AX886" i="2" a="1"/>
  <c r="AX886" i="2" s="1"/>
  <c r="J886" i="2" s="1"/>
  <c r="AH886" i="2" a="1"/>
  <c r="AH886" i="2" s="1"/>
  <c r="AP886" i="2" a="1"/>
  <c r="AP886" i="2" s="1"/>
  <c r="K886" i="2" s="1"/>
  <c r="AD963" i="2" a="1"/>
  <c r="AD963" i="2" s="1"/>
  <c r="AW963" i="2" a="1"/>
  <c r="AW963" i="2" s="1"/>
  <c r="AE963" i="2" a="1"/>
  <c r="AE963" i="2" s="1"/>
  <c r="AG963" i="2" s="1"/>
  <c r="AX963" i="2" a="1"/>
  <c r="AX963" i="2" s="1"/>
  <c r="AP963" i="2" a="1"/>
  <c r="AP963" i="2" s="1"/>
  <c r="AH963" i="2" a="1"/>
  <c r="AH963" i="2" s="1"/>
  <c r="AI963" i="2" a="1"/>
  <c r="AI963" i="2" s="1"/>
  <c r="H963" i="2" s="1"/>
  <c r="AS963" i="2" a="1"/>
  <c r="AS963" i="2" s="1"/>
  <c r="AT963" i="2" a="1"/>
  <c r="AT963" i="2" s="1"/>
  <c r="AC963" i="2"/>
  <c r="AP992" i="2" a="1"/>
  <c r="AP992" i="2" s="1"/>
  <c r="AX992" i="2" a="1"/>
  <c r="AX992" i="2" s="1"/>
  <c r="AH992" i="2" a="1"/>
  <c r="AH992" i="2" s="1"/>
  <c r="AI992" i="2" a="1"/>
  <c r="AI992" i="2" s="1"/>
  <c r="H992" i="2" s="1"/>
  <c r="AS992" i="2" a="1"/>
  <c r="AS992" i="2" s="1"/>
  <c r="AC992" i="2"/>
  <c r="AT992" i="2" a="1"/>
  <c r="AT992" i="2" s="1"/>
  <c r="AD992" i="2" a="1"/>
  <c r="AD992" i="2" s="1"/>
  <c r="AE992" i="2" a="1"/>
  <c r="AE992" i="2" s="1"/>
  <c r="AG992" i="2" s="1"/>
  <c r="AW992" i="2" a="1"/>
  <c r="AW992" i="2" s="1"/>
  <c r="X883" i="2"/>
  <c r="Z883" i="2"/>
  <c r="AA883" i="2" s="1" a="1"/>
  <c r="AA883" i="2" s="1"/>
  <c r="V883" i="2"/>
  <c r="W883" i="2"/>
  <c r="G883" i="2" s="1" a="1"/>
  <c r="G883" i="2" s="1"/>
  <c r="AE1017" i="2" a="1"/>
  <c r="AE1017" i="2" s="1"/>
  <c r="AG1017" i="2" s="1"/>
  <c r="AP1017" i="2" a="1"/>
  <c r="AP1017" i="2" s="1"/>
  <c r="AX1017" i="2" a="1"/>
  <c r="AX1017" i="2" s="1"/>
  <c r="AH1017" i="2" a="1"/>
  <c r="AH1017" i="2" s="1"/>
  <c r="AI1017" i="2" a="1"/>
  <c r="AI1017" i="2" s="1"/>
  <c r="H1017" i="2" s="1"/>
  <c r="AS1017" i="2" a="1"/>
  <c r="AS1017" i="2" s="1"/>
  <c r="AC1017" i="2"/>
  <c r="AD1017" i="2" a="1"/>
  <c r="AD1017" i="2" s="1"/>
  <c r="AT1017" i="2" a="1"/>
  <c r="AT1017" i="2" s="1"/>
  <c r="AW1017" i="2" a="1"/>
  <c r="AW1017" i="2" s="1"/>
  <c r="AV1041" i="2" a="1"/>
  <c r="AV1041" i="2" s="1"/>
  <c r="AN1041" i="2"/>
  <c r="AO1041" i="2" s="1" a="1"/>
  <c r="AO1041" i="2" s="1"/>
  <c r="AR1041" i="2" a="1"/>
  <c r="AR1041" i="2" s="1"/>
  <c r="AV1014" i="2" a="1"/>
  <c r="AV1014" i="2" s="1"/>
  <c r="AN1014" i="2"/>
  <c r="AO1014" i="2" s="1" a="1"/>
  <c r="AO1014" i="2" s="1"/>
  <c r="AR1014" i="2" a="1"/>
  <c r="AR1014" i="2" s="1"/>
  <c r="AV1069" i="2" a="1"/>
  <c r="AV1069" i="2" s="1"/>
  <c r="AR1069" i="2" a="1"/>
  <c r="AR1069" i="2" s="1"/>
  <c r="AN1069" i="2"/>
  <c r="AO1069" i="2" s="1" a="1"/>
  <c r="AO1069" i="2" s="1"/>
  <c r="AV1074" i="2" a="1"/>
  <c r="AV1074" i="2" s="1"/>
  <c r="AR1074" i="2" a="1"/>
  <c r="AR1074" i="2" s="1"/>
  <c r="AN1074" i="2"/>
  <c r="AO1074" i="2" s="1" a="1"/>
  <c r="AO1074" i="2" s="1"/>
  <c r="AN830" i="2"/>
  <c r="AO830" i="2" s="1" a="1"/>
  <c r="AO830" i="2" s="1"/>
  <c r="AR830" i="2" a="1"/>
  <c r="AR830" i="2" s="1"/>
  <c r="AV830" i="2" a="1"/>
  <c r="AV830" i="2" s="1"/>
  <c r="V1130" i="2"/>
  <c r="W1130" i="2"/>
  <c r="G1130" i="2" s="1" a="1"/>
  <c r="G1130" i="2" s="1"/>
  <c r="X1130" i="2"/>
  <c r="Z1130" i="2"/>
  <c r="AA1130" i="2" s="1" a="1"/>
  <c r="AA1130" i="2" s="1"/>
  <c r="W972" i="2"/>
  <c r="G972" i="2" s="1" a="1"/>
  <c r="G972" i="2" s="1"/>
  <c r="X972" i="2"/>
  <c r="Z972" i="2"/>
  <c r="AA972" i="2" s="1" a="1"/>
  <c r="AA972" i="2" s="1"/>
  <c r="V972" i="2"/>
  <c r="V1144" i="2"/>
  <c r="W1144" i="2"/>
  <c r="G1144" i="2" s="1" a="1"/>
  <c r="G1144" i="2" s="1"/>
  <c r="X1144" i="2"/>
  <c r="Z1144" i="2"/>
  <c r="AA1144" i="2" s="1" a="1"/>
  <c r="AA1144" i="2" s="1"/>
  <c r="AH1107" i="2" a="1"/>
  <c r="AH1107" i="2" s="1"/>
  <c r="AI1107" i="2" a="1"/>
  <c r="AI1107" i="2" s="1"/>
  <c r="H1107" i="2" s="1"/>
  <c r="AC1107" i="2"/>
  <c r="AT1107" i="2" a="1"/>
  <c r="AT1107" i="2" s="1"/>
  <c r="I1107" i="2" s="1"/>
  <c r="AD1107" i="2" a="1"/>
  <c r="AD1107" i="2" s="1"/>
  <c r="AW1107" i="2" a="1"/>
  <c r="AW1107" i="2" s="1"/>
  <c r="AX1107" i="2" a="1"/>
  <c r="AX1107" i="2" s="1"/>
  <c r="J1107" i="2" s="1"/>
  <c r="AE1107" i="2" a="1"/>
  <c r="AE1107" i="2" s="1"/>
  <c r="AG1107" i="2" s="1"/>
  <c r="AP1107" i="2" a="1"/>
  <c r="AP1107" i="2" s="1"/>
  <c r="K1107" i="2" s="1"/>
  <c r="AS1107" i="2" a="1"/>
  <c r="AS1107" i="2" s="1"/>
  <c r="AP1059" i="2" a="1"/>
  <c r="AP1059" i="2" s="1"/>
  <c r="AX1059" i="2" a="1"/>
  <c r="AX1059" i="2" s="1"/>
  <c r="AI1059" i="2" a="1"/>
  <c r="AI1059" i="2" s="1"/>
  <c r="H1059" i="2" s="1"/>
  <c r="AS1059" i="2" a="1"/>
  <c r="AS1059" i="2" s="1"/>
  <c r="AH1059" i="2" a="1"/>
  <c r="AH1059" i="2" s="1"/>
  <c r="AT1059" i="2" a="1"/>
  <c r="AT1059" i="2" s="1"/>
  <c r="AW1059" i="2" a="1"/>
  <c r="AW1059" i="2" s="1"/>
  <c r="AD1059" i="2" a="1"/>
  <c r="AD1059" i="2" s="1"/>
  <c r="AE1059" i="2" a="1"/>
  <c r="AE1059" i="2" s="1"/>
  <c r="AG1059" i="2" s="1"/>
  <c r="AC1059" i="2"/>
  <c r="AH1122" i="2" a="1"/>
  <c r="AH1122" i="2" s="1"/>
  <c r="AI1122" i="2" a="1"/>
  <c r="AI1122" i="2" s="1"/>
  <c r="H1122" i="2" s="1"/>
  <c r="AC1122" i="2"/>
  <c r="AT1122" i="2" a="1"/>
  <c r="AT1122" i="2" s="1"/>
  <c r="AW1122" i="2" a="1"/>
  <c r="AW1122" i="2" s="1"/>
  <c r="AX1122" i="2" a="1"/>
  <c r="AX1122" i="2" s="1"/>
  <c r="AD1122" i="2" a="1"/>
  <c r="AD1122" i="2" s="1"/>
  <c r="AE1122" i="2" a="1"/>
  <c r="AE1122" i="2" s="1"/>
  <c r="AG1122" i="2" s="1"/>
  <c r="AP1122" i="2" a="1"/>
  <c r="AP1122" i="2" s="1"/>
  <c r="AS1122" i="2" a="1"/>
  <c r="AS1122" i="2" s="1"/>
  <c r="AE1205" i="2" a="1"/>
  <c r="AE1205" i="2" s="1"/>
  <c r="AG1205" i="2" s="1"/>
  <c r="AW1205" i="2" a="1"/>
  <c r="AW1205" i="2" s="1"/>
  <c r="AX1205" i="2" a="1"/>
  <c r="AX1205" i="2" s="1"/>
  <c r="AP1205" i="2" a="1"/>
  <c r="AP1205" i="2" s="1"/>
  <c r="AH1205" i="2" a="1"/>
  <c r="AH1205" i="2" s="1"/>
  <c r="AI1205" i="2" a="1"/>
  <c r="AI1205" i="2" s="1"/>
  <c r="H1205" i="2" s="1"/>
  <c r="AS1205" i="2" a="1"/>
  <c r="AS1205" i="2" s="1"/>
  <c r="AT1205" i="2" a="1"/>
  <c r="AT1205" i="2" s="1"/>
  <c r="AC1205" i="2"/>
  <c r="AD1205" i="2" a="1"/>
  <c r="AD1205" i="2" s="1"/>
  <c r="AD1142" i="2" a="1"/>
  <c r="AD1142" i="2" s="1"/>
  <c r="AI1142" i="2" a="1"/>
  <c r="AI1142" i="2" s="1"/>
  <c r="H1142" i="2" s="1"/>
  <c r="AS1142" i="2" a="1"/>
  <c r="AS1142" i="2" s="1"/>
  <c r="AT1142" i="2" a="1"/>
  <c r="AT1142" i="2" s="1"/>
  <c r="AC1142" i="2"/>
  <c r="AW1142" i="2" a="1"/>
  <c r="AW1142" i="2" s="1"/>
  <c r="AE1142" i="2" a="1"/>
  <c r="AE1142" i="2" s="1"/>
  <c r="AG1142" i="2" s="1"/>
  <c r="AX1142" i="2" a="1"/>
  <c r="AX1142" i="2" s="1"/>
  <c r="AH1142" i="2" a="1"/>
  <c r="AH1142" i="2" s="1"/>
  <c r="AP1142" i="2" a="1"/>
  <c r="AP1142" i="2" s="1"/>
  <c r="AI1175" i="2" a="1"/>
  <c r="AI1175" i="2" s="1"/>
  <c r="H1175" i="2" s="1"/>
  <c r="AS1175" i="2" a="1"/>
  <c r="AS1175" i="2" s="1"/>
  <c r="AT1175" i="2" a="1"/>
  <c r="AT1175" i="2" s="1"/>
  <c r="I1175" i="2" s="1"/>
  <c r="AC1175" i="2"/>
  <c r="AD1175" i="2" a="1"/>
  <c r="AD1175" i="2" s="1"/>
  <c r="AE1175" i="2" a="1"/>
  <c r="AE1175" i="2" s="1"/>
  <c r="AG1175" i="2" s="1"/>
  <c r="AW1175" i="2" a="1"/>
  <c r="AW1175" i="2" s="1"/>
  <c r="AP1175" i="2" a="1"/>
  <c r="AP1175" i="2" s="1"/>
  <c r="K1175" i="2" s="1"/>
  <c r="AX1175" i="2" a="1"/>
  <c r="AX1175" i="2" s="1"/>
  <c r="AH1175" i="2" a="1"/>
  <c r="AH1175" i="2" s="1"/>
  <c r="AN1180" i="2"/>
  <c r="AO1180" i="2" s="1" a="1"/>
  <c r="AO1180" i="2" s="1"/>
  <c r="AR1180" i="2" a="1"/>
  <c r="AR1180" i="2" s="1"/>
  <c r="AV1180" i="2" a="1"/>
  <c r="AV1180" i="2" s="1"/>
  <c r="W1282" i="2"/>
  <c r="G1282" i="2" s="1" a="1"/>
  <c r="G1282" i="2" s="1"/>
  <c r="Z1282" i="2"/>
  <c r="AA1282" i="2" s="1" a="1"/>
  <c r="AA1282" i="2" s="1"/>
  <c r="V1282" i="2"/>
  <c r="X1282" i="2"/>
  <c r="W1164" i="2"/>
  <c r="V1164" i="2"/>
  <c r="X1164" i="2"/>
  <c r="Z1164" i="2"/>
  <c r="AA1164" i="2" s="1" a="1"/>
  <c r="AA1164" i="2" s="1"/>
  <c r="AE1240" i="2" a="1"/>
  <c r="AE1240" i="2" s="1"/>
  <c r="AG1240" i="2" s="1"/>
  <c r="AW1240" i="2" a="1"/>
  <c r="AW1240" i="2" s="1"/>
  <c r="AP1240" i="2" a="1"/>
  <c r="AP1240" i="2" s="1"/>
  <c r="AX1240" i="2" a="1"/>
  <c r="AX1240" i="2" s="1"/>
  <c r="AH1240" i="2" a="1"/>
  <c r="AH1240" i="2" s="1"/>
  <c r="AI1240" i="2" a="1"/>
  <c r="AI1240" i="2" s="1"/>
  <c r="H1240" i="2" s="1"/>
  <c r="AS1240" i="2" a="1"/>
  <c r="AS1240" i="2" s="1"/>
  <c r="AT1240" i="2" a="1"/>
  <c r="AT1240" i="2" s="1"/>
  <c r="AC1240" i="2"/>
  <c r="AD1240" i="2" a="1"/>
  <c r="AD1240" i="2" s="1"/>
  <c r="V1265" i="2"/>
  <c r="W1265" i="2"/>
  <c r="G1265" i="2" s="1" a="1"/>
  <c r="G1265" i="2" s="1"/>
  <c r="X1265" i="2"/>
  <c r="Z1265" i="2"/>
  <c r="AA1265" i="2" s="1" a="1"/>
  <c r="AA1265" i="2" s="1"/>
  <c r="AE1193" i="2" a="1"/>
  <c r="AE1193" i="2" s="1"/>
  <c r="AG1193" i="2" s="1"/>
  <c r="AW1193" i="2" a="1"/>
  <c r="AW1193" i="2" s="1"/>
  <c r="AX1193" i="2" a="1"/>
  <c r="AX1193" i="2" s="1"/>
  <c r="AP1193" i="2" a="1"/>
  <c r="AP1193" i="2" s="1"/>
  <c r="AH1193" i="2" a="1"/>
  <c r="AH1193" i="2" s="1"/>
  <c r="AI1193" i="2" a="1"/>
  <c r="AI1193" i="2" s="1"/>
  <c r="H1193" i="2" s="1"/>
  <c r="AS1193" i="2" a="1"/>
  <c r="AS1193" i="2" s="1"/>
  <c r="AT1193" i="2" a="1"/>
  <c r="AT1193" i="2" s="1"/>
  <c r="AC1193" i="2"/>
  <c r="AD1193" i="2" a="1"/>
  <c r="AD1193" i="2" s="1"/>
  <c r="AH1194" i="2" a="1"/>
  <c r="AH1194" i="2" s="1"/>
  <c r="AC1194" i="2"/>
  <c r="AD1194" i="2" a="1"/>
  <c r="AD1194" i="2" s="1"/>
  <c r="AW1194" i="2" a="1"/>
  <c r="AW1194" i="2" s="1"/>
  <c r="AE1194" i="2" a="1"/>
  <c r="AE1194" i="2" s="1"/>
  <c r="AG1194" i="2" s="1"/>
  <c r="AX1194" i="2" a="1"/>
  <c r="AX1194" i="2" s="1"/>
  <c r="AP1194" i="2" a="1"/>
  <c r="AP1194" i="2" s="1"/>
  <c r="AI1194" i="2" a="1"/>
  <c r="AI1194" i="2" s="1"/>
  <c r="H1194" i="2" s="1"/>
  <c r="AS1194" i="2" a="1"/>
  <c r="AS1194" i="2" s="1"/>
  <c r="AT1194" i="2" a="1"/>
  <c r="AT1194" i="2" s="1"/>
  <c r="W1266" i="2"/>
  <c r="G1266" i="2" s="1" a="1"/>
  <c r="G1266" i="2" s="1"/>
  <c r="Z1266" i="2"/>
  <c r="AA1266" i="2" s="1" a="1"/>
  <c r="AA1266" i="2" s="1"/>
  <c r="V1266" i="2"/>
  <c r="X1266" i="2"/>
  <c r="AV1281" i="2" a="1"/>
  <c r="AV1281" i="2" s="1"/>
  <c r="AN1281" i="2"/>
  <c r="AO1281" i="2" s="1" a="1"/>
  <c r="AO1281" i="2" s="1"/>
  <c r="AR1281" i="2" a="1"/>
  <c r="AR1281" i="2" s="1"/>
  <c r="AV1331" i="2" a="1"/>
  <c r="AV1331" i="2" s="1"/>
  <c r="AN1331" i="2"/>
  <c r="AO1331" i="2" s="1" a="1"/>
  <c r="AO1331" i="2" s="1"/>
  <c r="AR1331" i="2" a="1"/>
  <c r="AR1331" i="2" s="1"/>
  <c r="AS1079" i="2" a="1"/>
  <c r="AS1079" i="2" s="1"/>
  <c r="AD1079" i="2" a="1"/>
  <c r="AD1079" i="2" s="1"/>
  <c r="AW1079" i="2" a="1"/>
  <c r="AW1079" i="2" s="1"/>
  <c r="AE1079" i="2" a="1"/>
  <c r="AE1079" i="2" s="1"/>
  <c r="AG1079" i="2" s="1"/>
  <c r="AX1079" i="2" a="1"/>
  <c r="AX1079" i="2" s="1"/>
  <c r="AP1079" i="2" a="1"/>
  <c r="AP1079" i="2" s="1"/>
  <c r="AH1079" i="2" a="1"/>
  <c r="AH1079" i="2" s="1"/>
  <c r="AC1079" i="2"/>
  <c r="AI1079" i="2" a="1"/>
  <c r="AI1079" i="2" s="1"/>
  <c r="H1079" i="2" s="1"/>
  <c r="AT1079" i="2" a="1"/>
  <c r="AT1079" i="2" s="1"/>
  <c r="W1188" i="2"/>
  <c r="V1188" i="2"/>
  <c r="X1188" i="2"/>
  <c r="Z1188" i="2"/>
  <c r="AA1188" i="2" s="1" a="1"/>
  <c r="AA1188" i="2" s="1"/>
  <c r="AH1233" i="2" a="1"/>
  <c r="AH1233" i="2" s="1"/>
  <c r="AS1233" i="2" a="1"/>
  <c r="AS1233" i="2" s="1"/>
  <c r="AC1233" i="2"/>
  <c r="AT1233" i="2" a="1"/>
  <c r="AT1233" i="2" s="1"/>
  <c r="AD1233" i="2" a="1"/>
  <c r="AD1233" i="2" s="1"/>
  <c r="AI1233" i="2" a="1"/>
  <c r="AI1233" i="2" s="1"/>
  <c r="H1233" i="2" s="1"/>
  <c r="AP1233" i="2" a="1"/>
  <c r="AP1233" i="2" s="1"/>
  <c r="AW1233" i="2" a="1"/>
  <c r="AW1233" i="2" s="1"/>
  <c r="AX1233" i="2" a="1"/>
  <c r="AX1233" i="2" s="1"/>
  <c r="AE1233" i="2" a="1"/>
  <c r="AE1233" i="2" s="1"/>
  <c r="AG1233" i="2" s="1"/>
  <c r="W1212" i="2"/>
  <c r="G1212" i="2" s="1" a="1"/>
  <c r="G1212" i="2" s="1"/>
  <c r="V1212" i="2"/>
  <c r="Z1212" i="2"/>
  <c r="AA1212" i="2" s="1" a="1"/>
  <c r="AA1212" i="2" s="1"/>
  <c r="X1212" i="2"/>
  <c r="AP1321" i="2" a="1"/>
  <c r="AP1321" i="2" s="1"/>
  <c r="AX1321" i="2" a="1"/>
  <c r="AX1321" i="2" s="1"/>
  <c r="AH1321" i="2" a="1"/>
  <c r="AH1321" i="2" s="1"/>
  <c r="AI1321" i="2" a="1"/>
  <c r="AI1321" i="2" s="1"/>
  <c r="H1321" i="2" s="1"/>
  <c r="AS1321" i="2" a="1"/>
  <c r="AS1321" i="2" s="1"/>
  <c r="AC1321" i="2"/>
  <c r="AT1321" i="2" a="1"/>
  <c r="AT1321" i="2" s="1"/>
  <c r="AD1321" i="2" a="1"/>
  <c r="AD1321" i="2" s="1"/>
  <c r="AW1321" i="2" a="1"/>
  <c r="AW1321" i="2" s="1"/>
  <c r="AE1321" i="2" a="1"/>
  <c r="AE1321" i="2" s="1"/>
  <c r="AG1321" i="2" s="1"/>
  <c r="AE870" i="2" a="1"/>
  <c r="AE870" i="2" s="1"/>
  <c r="AG870" i="2" s="1"/>
  <c r="AI870" i="2" a="1"/>
  <c r="AI870" i="2" s="1"/>
  <c r="H870" i="2" s="1"/>
  <c r="AS870" i="2" a="1"/>
  <c r="AS870" i="2" s="1"/>
  <c r="AT870" i="2" a="1"/>
  <c r="AT870" i="2" s="1"/>
  <c r="AC870" i="2"/>
  <c r="AD870" i="2" a="1"/>
  <c r="AD870" i="2" s="1"/>
  <c r="AW870" i="2" a="1"/>
  <c r="AW870" i="2" s="1"/>
  <c r="AX870" i="2" a="1"/>
  <c r="AX870" i="2" s="1"/>
  <c r="AH870" i="2" a="1"/>
  <c r="AH870" i="2" s="1"/>
  <c r="AP870" i="2" a="1"/>
  <c r="AP870" i="2" s="1"/>
  <c r="V1177" i="2"/>
  <c r="W1177" i="2"/>
  <c r="G1177" i="2" s="1" a="1"/>
  <c r="G1177" i="2" s="1"/>
  <c r="X1177" i="2"/>
  <c r="Z1177" i="2"/>
  <c r="AA1177" i="2" s="1" a="1"/>
  <c r="AA1177" i="2" s="1"/>
  <c r="AI1211" i="2" a="1"/>
  <c r="AI1211" i="2" s="1"/>
  <c r="H1211" i="2" s="1"/>
  <c r="AT1211" i="2" a="1"/>
  <c r="AT1211" i="2" s="1"/>
  <c r="AC1211" i="2"/>
  <c r="AD1211" i="2" a="1"/>
  <c r="AD1211" i="2" s="1"/>
  <c r="AE1211" i="2" a="1"/>
  <c r="AE1211" i="2" s="1"/>
  <c r="AW1211" i="2" a="1"/>
  <c r="AW1211" i="2" s="1"/>
  <c r="AP1211" i="2" a="1"/>
  <c r="AP1211" i="2" s="1"/>
  <c r="AS1211" i="2" a="1"/>
  <c r="AS1211" i="2" s="1"/>
  <c r="AH1211" i="2" a="1"/>
  <c r="AH1211" i="2" s="1"/>
  <c r="AX1211" i="2" a="1"/>
  <c r="AX1211" i="2" s="1"/>
  <c r="V1301" i="2"/>
  <c r="W1301" i="2"/>
  <c r="G1301" i="2" s="1" a="1"/>
  <c r="G1301" i="2" s="1"/>
  <c r="X1301" i="2"/>
  <c r="Z1301" i="2"/>
  <c r="AA1301" i="2" s="1" a="1"/>
  <c r="AA1301" i="2" s="1"/>
  <c r="AP1345" i="2" a="1"/>
  <c r="AP1345" i="2" s="1"/>
  <c r="AX1345" i="2" a="1"/>
  <c r="AX1345" i="2" s="1"/>
  <c r="AH1345" i="2" a="1"/>
  <c r="AH1345" i="2" s="1"/>
  <c r="AI1345" i="2" a="1"/>
  <c r="AI1345" i="2" s="1"/>
  <c r="H1345" i="2" s="1"/>
  <c r="AS1345" i="2" a="1"/>
  <c r="AS1345" i="2" s="1"/>
  <c r="AC1345" i="2"/>
  <c r="AT1345" i="2" a="1"/>
  <c r="AT1345" i="2" s="1"/>
  <c r="AD1345" i="2" a="1"/>
  <c r="AD1345" i="2" s="1"/>
  <c r="AW1345" i="2" a="1"/>
  <c r="AW1345" i="2" s="1"/>
  <c r="AE1345" i="2" a="1"/>
  <c r="AE1345" i="2" s="1"/>
  <c r="AG1345" i="2" s="1"/>
  <c r="V1382" i="2"/>
  <c r="W1382" i="2"/>
  <c r="G1382" i="2" s="1" a="1"/>
  <c r="G1382" i="2" s="1"/>
  <c r="X1382" i="2"/>
  <c r="Z1382" i="2"/>
  <c r="AA1382" i="2" s="1" a="1"/>
  <c r="AA1382" i="2" s="1"/>
  <c r="AP1378" i="2" a="1"/>
  <c r="AP1378" i="2" s="1"/>
  <c r="AX1378" i="2" a="1"/>
  <c r="AX1378" i="2" s="1"/>
  <c r="AH1378" i="2" a="1"/>
  <c r="AH1378" i="2" s="1"/>
  <c r="AI1378" i="2" a="1"/>
  <c r="AI1378" i="2" s="1"/>
  <c r="H1378" i="2" s="1"/>
  <c r="AS1378" i="2" a="1"/>
  <c r="AS1378" i="2" s="1"/>
  <c r="AC1378" i="2"/>
  <c r="AT1378" i="2" a="1"/>
  <c r="AT1378" i="2" s="1"/>
  <c r="AD1378" i="2" a="1"/>
  <c r="AD1378" i="2" s="1"/>
  <c r="AE1378" i="2" a="1"/>
  <c r="AE1378" i="2" s="1"/>
  <c r="AG1378" i="2" s="1"/>
  <c r="AW1378" i="2" a="1"/>
  <c r="AW1378" i="2" s="1"/>
  <c r="V1465" i="2"/>
  <c r="W1465" i="2"/>
  <c r="G1465" i="2" s="1" a="1"/>
  <c r="G1465" i="2" s="1"/>
  <c r="X1465" i="2"/>
  <c r="Z1465" i="2"/>
  <c r="AA1465" i="2" s="1" a="1"/>
  <c r="AA1465" i="2" s="1"/>
  <c r="AV1406" i="2" a="1"/>
  <c r="AV1406" i="2" s="1"/>
  <c r="AN1406" i="2"/>
  <c r="AO1406" i="2" s="1" a="1"/>
  <c r="AO1406" i="2" s="1"/>
  <c r="AR1406" i="2" a="1"/>
  <c r="AR1406" i="2" s="1"/>
  <c r="AV1409" i="2" a="1"/>
  <c r="AV1409" i="2" s="1"/>
  <c r="AN1409" i="2"/>
  <c r="AO1409" i="2" s="1" a="1"/>
  <c r="AO1409" i="2" s="1"/>
  <c r="AR1409" i="2" a="1"/>
  <c r="AR1409" i="2" s="1"/>
  <c r="AS1434" i="2" a="1"/>
  <c r="AS1434" i="2" s="1"/>
  <c r="AE1434" i="2" a="1"/>
  <c r="AE1434" i="2" s="1"/>
  <c r="AD1434" i="2" a="1"/>
  <c r="AD1434" i="2" s="1"/>
  <c r="AP1434" i="2" a="1"/>
  <c r="AP1434" i="2" s="1"/>
  <c r="AH1434" i="2" a="1"/>
  <c r="AH1434" i="2" s="1"/>
  <c r="AX1434" i="2" a="1"/>
  <c r="AX1434" i="2" s="1"/>
  <c r="AT1434" i="2" a="1"/>
  <c r="AT1434" i="2" s="1"/>
  <c r="AI1434" i="2" a="1"/>
  <c r="AI1434" i="2" s="1"/>
  <c r="H1434" i="2" s="1"/>
  <c r="AW1434" i="2" a="1"/>
  <c r="AW1434" i="2" s="1"/>
  <c r="AC1434" i="2"/>
  <c r="X1410" i="2"/>
  <c r="Z1410" i="2"/>
  <c r="AA1410" i="2" s="1" a="1"/>
  <c r="AA1410" i="2" s="1"/>
  <c r="V1410" i="2"/>
  <c r="W1410" i="2"/>
  <c r="G1410" i="2" s="1" a="1"/>
  <c r="G1410" i="2" s="1"/>
  <c r="V1515" i="2"/>
  <c r="Z1515" i="2"/>
  <c r="AA1515" i="2" s="1" a="1"/>
  <c r="AA1515" i="2" s="1"/>
  <c r="W1515" i="2"/>
  <c r="G1515" i="2" s="1" a="1"/>
  <c r="G1515" i="2" s="1"/>
  <c r="X1515" i="2"/>
  <c r="V1503" i="2"/>
  <c r="X1503" i="2"/>
  <c r="Z1503" i="2"/>
  <c r="AA1503" i="2" s="1" a="1"/>
  <c r="AA1503" i="2" s="1"/>
  <c r="W1503" i="2"/>
  <c r="G1503" i="2" s="1" a="1"/>
  <c r="G1503" i="2" s="1"/>
  <c r="AH1514" i="2" a="1"/>
  <c r="AH1514" i="2" s="1"/>
  <c r="AI1514" i="2" a="1"/>
  <c r="AI1514" i="2" s="1"/>
  <c r="H1514" i="2" s="1"/>
  <c r="AS1514" i="2" a="1"/>
  <c r="AS1514" i="2" s="1"/>
  <c r="AD1514" i="2" a="1"/>
  <c r="AD1514" i="2" s="1"/>
  <c r="AP1514" i="2" a="1"/>
  <c r="AP1514" i="2" s="1"/>
  <c r="K1514" i="2" s="1"/>
  <c r="AE1514" i="2" a="1"/>
  <c r="AE1514" i="2" s="1"/>
  <c r="AG1514" i="2" s="1"/>
  <c r="AT1514" i="2" a="1"/>
  <c r="AT1514" i="2" s="1"/>
  <c r="I1514" i="2" s="1"/>
  <c r="AW1514" i="2" a="1"/>
  <c r="AW1514" i="2" s="1"/>
  <c r="AX1514" i="2" a="1"/>
  <c r="AX1514" i="2" s="1"/>
  <c r="J1514" i="2" s="1"/>
  <c r="AC1514" i="2"/>
  <c r="X1524" i="2"/>
  <c r="Z1524" i="2"/>
  <c r="AA1524" i="2" s="1" a="1"/>
  <c r="AA1524" i="2" s="1"/>
  <c r="V1524" i="2"/>
  <c r="W1524" i="2"/>
  <c r="G1524" i="2" s="1" a="1"/>
  <c r="G1524" i="2" s="1"/>
  <c r="AV1508" i="2" a="1"/>
  <c r="AV1508" i="2" s="1"/>
  <c r="AN1508" i="2"/>
  <c r="AO1508" i="2" s="1" a="1"/>
  <c r="AO1508" i="2" s="1"/>
  <c r="AR1508" i="2" a="1"/>
  <c r="AR1508" i="2" s="1"/>
  <c r="AV1507" i="2" a="1"/>
  <c r="AV1507" i="2" s="1"/>
  <c r="J1507" i="2" s="1"/>
  <c r="AN1507" i="2"/>
  <c r="AO1507" i="2" s="1" a="1"/>
  <c r="AO1507" i="2" s="1"/>
  <c r="K1507" i="2" s="1"/>
  <c r="AR1507" i="2" a="1"/>
  <c r="AR1507" i="2" s="1"/>
  <c r="I1507" i="2" s="1"/>
  <c r="AC1584" i="2"/>
  <c r="AT1584" i="2" a="1"/>
  <c r="AT1584" i="2" s="1"/>
  <c r="AD1584" i="2" a="1"/>
  <c r="AD1584" i="2" s="1"/>
  <c r="AE1584" i="2" a="1"/>
  <c r="AE1584" i="2" s="1"/>
  <c r="AG1584" i="2" s="1"/>
  <c r="AW1584" i="2" a="1"/>
  <c r="AW1584" i="2" s="1"/>
  <c r="AP1584" i="2" a="1"/>
  <c r="AP1584" i="2" s="1"/>
  <c r="AX1584" i="2" a="1"/>
  <c r="AX1584" i="2" s="1"/>
  <c r="AH1584" i="2" a="1"/>
  <c r="AH1584" i="2" s="1"/>
  <c r="AI1584" i="2" a="1"/>
  <c r="AI1584" i="2" s="1"/>
  <c r="H1584" i="2" s="1"/>
  <c r="AS1584" i="2" a="1"/>
  <c r="AS1584" i="2" s="1"/>
  <c r="AS1550" i="2" a="1"/>
  <c r="AS1550" i="2" s="1"/>
  <c r="AH1550" i="2" a="1"/>
  <c r="AH1550" i="2" s="1"/>
  <c r="AI1550" i="2" a="1"/>
  <c r="AI1550" i="2" s="1"/>
  <c r="H1550" i="2" s="1"/>
  <c r="AT1550" i="2" a="1"/>
  <c r="AT1550" i="2" s="1"/>
  <c r="AC1550" i="2"/>
  <c r="AD1550" i="2" a="1"/>
  <c r="AD1550" i="2" s="1"/>
  <c r="AW1550" i="2" a="1"/>
  <c r="AW1550" i="2" s="1"/>
  <c r="AE1550" i="2" a="1"/>
  <c r="AE1550" i="2" s="1"/>
  <c r="AG1550" i="2" s="1"/>
  <c r="AX1550" i="2" a="1"/>
  <c r="AX1550" i="2" s="1"/>
  <c r="AP1550" i="2" a="1"/>
  <c r="AP1550" i="2" s="1"/>
  <c r="AE1565" i="2" a="1"/>
  <c r="AE1565" i="2" s="1"/>
  <c r="AG1565" i="2" s="1"/>
  <c r="AW1565" i="2" a="1"/>
  <c r="AW1565" i="2" s="1"/>
  <c r="AP1565" i="2" a="1"/>
  <c r="AP1565" i="2" s="1"/>
  <c r="AX1565" i="2" a="1"/>
  <c r="AX1565" i="2" s="1"/>
  <c r="AH1565" i="2" a="1"/>
  <c r="AH1565" i="2" s="1"/>
  <c r="AT1565" i="2" a="1"/>
  <c r="AT1565" i="2" s="1"/>
  <c r="AI1565" i="2" a="1"/>
  <c r="AI1565" i="2" s="1"/>
  <c r="H1565" i="2" s="1"/>
  <c r="AS1565" i="2" a="1"/>
  <c r="AS1565" i="2" s="1"/>
  <c r="AC1565" i="2"/>
  <c r="AD1565" i="2" a="1"/>
  <c r="AD1565" i="2" s="1"/>
  <c r="AR1581" i="2" a="1"/>
  <c r="AR1581" i="2" s="1"/>
  <c r="AV1581" i="2" a="1"/>
  <c r="AV1581" i="2" s="1"/>
  <c r="AN1581" i="2"/>
  <c r="AO1581" i="2" s="1" a="1"/>
  <c r="AO1581" i="2" s="1"/>
  <c r="V31" i="2"/>
  <c r="W31" i="2"/>
  <c r="X31" i="2"/>
  <c r="Z31" i="2"/>
  <c r="AA31" i="2" s="1" a="1"/>
  <c r="AA31" i="2" s="1"/>
  <c r="AC61" i="2"/>
  <c r="AE61" i="2" s="1" a="1"/>
  <c r="AE61" i="2" s="1"/>
  <c r="AF61" i="2" s="1"/>
  <c r="X76" i="2"/>
  <c r="Z76" i="2"/>
  <c r="AA76" i="2" s="1" a="1"/>
  <c r="AA76" i="2" s="1"/>
  <c r="W76" i="2"/>
  <c r="V76" i="2"/>
  <c r="V92" i="2"/>
  <c r="Z92" i="2"/>
  <c r="AA92" i="2" s="1" a="1"/>
  <c r="AA92" i="2" s="1"/>
  <c r="W92" i="2"/>
  <c r="X92" i="2"/>
  <c r="X94" i="2"/>
  <c r="Z94" i="2"/>
  <c r="AA94" i="2" s="1" a="1"/>
  <c r="AA94" i="2" s="1"/>
  <c r="V94" i="2"/>
  <c r="W94" i="2"/>
  <c r="G94" i="2" s="1" a="1"/>
  <c r="G94" i="2" s="1"/>
  <c r="Z119" i="2"/>
  <c r="AA119" i="2" s="1" a="1"/>
  <c r="AA119" i="2" s="1"/>
  <c r="V119" i="2"/>
  <c r="W119" i="2"/>
  <c r="X119" i="2"/>
  <c r="V105" i="2"/>
  <c r="W105" i="2"/>
  <c r="Z105" i="2"/>
  <c r="AA105" i="2" s="1" a="1"/>
  <c r="AA105" i="2" s="1"/>
  <c r="X105" i="2"/>
  <c r="V120" i="2"/>
  <c r="X120" i="2"/>
  <c r="Z120" i="2"/>
  <c r="AA120" i="2" s="1" a="1"/>
  <c r="AA120" i="2" s="1"/>
  <c r="W120" i="2"/>
  <c r="AC116" i="2"/>
  <c r="AW116" i="2" s="1" a="1"/>
  <c r="AW116" i="2" s="1"/>
  <c r="AV128" i="2" a="1"/>
  <c r="AV128" i="2" s="1"/>
  <c r="AC141" i="2"/>
  <c r="V173" i="2"/>
  <c r="W173" i="2"/>
  <c r="Z173" i="2"/>
  <c r="AA173" i="2" s="1" a="1"/>
  <c r="AA173" i="2" s="1"/>
  <c r="X173" i="2"/>
  <c r="AV168" i="2" a="1"/>
  <c r="AV168" i="2" s="1"/>
  <c r="AR168" i="2" a="1"/>
  <c r="AR168" i="2" s="1"/>
  <c r="AN168" i="2"/>
  <c r="AO168" i="2" s="1" a="1"/>
  <c r="AO168" i="2" s="1"/>
  <c r="AR221" i="2" a="1"/>
  <c r="AR221" i="2" s="1"/>
  <c r="AN221" i="2"/>
  <c r="AO221" i="2" s="1" a="1"/>
  <c r="AO221" i="2" s="1"/>
  <c r="AV221" i="2" a="1"/>
  <c r="AV221" i="2" s="1"/>
  <c r="X234" i="2"/>
  <c r="V234" i="2"/>
  <c r="W234" i="2"/>
  <c r="Z234" i="2"/>
  <c r="AA234" i="2" s="1" a="1"/>
  <c r="AA234" i="2" s="1"/>
  <c r="AR247" i="2" a="1"/>
  <c r="AR247" i="2" s="1"/>
  <c r="AV247" i="2" a="1"/>
  <c r="AV247" i="2" s="1"/>
  <c r="AN247" i="2"/>
  <c r="AO247" i="2" s="1" a="1"/>
  <c r="AO247" i="2" s="1"/>
  <c r="AR230" i="2" a="1"/>
  <c r="AR230" i="2" s="1"/>
  <c r="AV230" i="2" a="1"/>
  <c r="AV230" i="2" s="1"/>
  <c r="AN230" i="2"/>
  <c r="AO230" i="2" s="1" a="1"/>
  <c r="AO230" i="2" s="1"/>
  <c r="Z253" i="2"/>
  <c r="AA253" i="2" s="1" a="1"/>
  <c r="AA253" i="2" s="1"/>
  <c r="W253" i="2"/>
  <c r="X253" i="2"/>
  <c r="V253" i="2"/>
  <c r="V228" i="2"/>
  <c r="X228" i="2"/>
  <c r="W228" i="2"/>
  <c r="Z228" i="2"/>
  <c r="AA228" i="2" s="1" a="1"/>
  <c r="AA228" i="2" s="1"/>
  <c r="V323" i="2"/>
  <c r="W323" i="2"/>
  <c r="X323" i="2"/>
  <c r="Z323" i="2"/>
  <c r="AA323" i="2" s="1" a="1"/>
  <c r="AA323" i="2" s="1"/>
  <c r="AR250" i="2" a="1"/>
  <c r="AR250" i="2" s="1"/>
  <c r="AS315" i="2" a="1"/>
  <c r="AS315" i="2" s="1"/>
  <c r="AR237" i="2" a="1"/>
  <c r="AR237" i="2" s="1"/>
  <c r="AN237" i="2"/>
  <c r="AO237" i="2" s="1" a="1"/>
  <c r="AO237" i="2" s="1"/>
  <c r="AV237" i="2" a="1"/>
  <c r="AV237" i="2" s="1"/>
  <c r="AC270" i="2"/>
  <c r="AD270" i="2" s="1" a="1"/>
  <c r="AD270" i="2" s="1"/>
  <c r="AA309" i="2" a="1"/>
  <c r="AA309" i="2" s="1"/>
  <c r="AN309" i="2"/>
  <c r="AO309" i="2" s="1" a="1"/>
  <c r="AO309" i="2" s="1"/>
  <c r="V356" i="2"/>
  <c r="W356" i="2"/>
  <c r="Z356" i="2"/>
  <c r="AA356" i="2" s="1" a="1"/>
  <c r="AA356" i="2" s="1"/>
  <c r="X356" i="2"/>
  <c r="V389" i="2"/>
  <c r="W389" i="2"/>
  <c r="X389" i="2"/>
  <c r="Z389" i="2"/>
  <c r="AA389" i="2" s="1" a="1"/>
  <c r="AA389" i="2" s="1"/>
  <c r="Z388" i="2"/>
  <c r="AA388" i="2" s="1" a="1"/>
  <c r="AA388" i="2" s="1"/>
  <c r="W388" i="2"/>
  <c r="G388" i="2" s="1" a="1"/>
  <c r="G388" i="2" s="1"/>
  <c r="X388" i="2"/>
  <c r="V388" i="2"/>
  <c r="V431" i="2"/>
  <c r="W431" i="2"/>
  <c r="X431" i="2"/>
  <c r="Z431" i="2"/>
  <c r="AA431" i="2" s="1" a="1"/>
  <c r="AA431" i="2" s="1"/>
  <c r="AC326" i="2"/>
  <c r="AD326" i="2" s="1" a="1"/>
  <c r="AD326" i="2" s="1"/>
  <c r="V387" i="2"/>
  <c r="W387" i="2"/>
  <c r="X387" i="2"/>
  <c r="Z387" i="2"/>
  <c r="AA387" i="2" s="1" a="1"/>
  <c r="AA387" i="2" s="1"/>
  <c r="V418" i="2"/>
  <c r="Z418" i="2"/>
  <c r="AA418" i="2" s="1" a="1"/>
  <c r="AA418" i="2" s="1"/>
  <c r="X418" i="2"/>
  <c r="W418" i="2"/>
  <c r="AC370" i="2"/>
  <c r="AD370" i="2" s="1" a="1"/>
  <c r="AD370" i="2" s="1"/>
  <c r="AE471" i="2" a="1"/>
  <c r="AE471" i="2" s="1"/>
  <c r="AF471" i="2" s="1"/>
  <c r="AH471" i="2" a="1"/>
  <c r="AH471" i="2" s="1"/>
  <c r="AD471" i="2" a="1"/>
  <c r="AD471" i="2" s="1"/>
  <c r="V372" i="2"/>
  <c r="W372" i="2"/>
  <c r="X372" i="2"/>
  <c r="Z372" i="2"/>
  <c r="AA372" i="2" s="1" a="1"/>
  <c r="AA372" i="2" s="1"/>
  <c r="Z455" i="2"/>
  <c r="AA455" i="2" s="1" a="1"/>
  <c r="AA455" i="2" s="1"/>
  <c r="V455" i="2"/>
  <c r="W455" i="2"/>
  <c r="X455" i="2"/>
  <c r="AR358" i="2" a="1"/>
  <c r="AR358" i="2" s="1"/>
  <c r="AC417" i="2"/>
  <c r="AH417" i="2" s="1" a="1"/>
  <c r="AH417" i="2" s="1"/>
  <c r="AV405" i="2" a="1"/>
  <c r="AV405" i="2" s="1"/>
  <c r="AN405" i="2"/>
  <c r="AO405" i="2" s="1" a="1"/>
  <c r="AO405" i="2" s="1"/>
  <c r="AR405" i="2" a="1"/>
  <c r="AR405" i="2" s="1"/>
  <c r="AN346" i="2"/>
  <c r="AO346" i="2" s="1" a="1"/>
  <c r="AO346" i="2" s="1"/>
  <c r="AV379" i="2" a="1"/>
  <c r="AV379" i="2" s="1"/>
  <c r="V511" i="2"/>
  <c r="Z511" i="2"/>
  <c r="AA511" i="2" s="1" a="1"/>
  <c r="AA511" i="2" s="1"/>
  <c r="W511" i="2"/>
  <c r="X511" i="2"/>
  <c r="AV556" i="2" a="1"/>
  <c r="AV556" i="2" s="1"/>
  <c r="AN556" i="2"/>
  <c r="AO556" i="2" s="1" a="1"/>
  <c r="AO556" i="2" s="1"/>
  <c r="AR556" i="2" a="1"/>
  <c r="AR556" i="2" s="1"/>
  <c r="AV545" i="2" a="1"/>
  <c r="AV545" i="2" s="1"/>
  <c r="AN545" i="2"/>
  <c r="AO545" i="2" s="1" a="1"/>
  <c r="AO545" i="2" s="1"/>
  <c r="AR545" i="2" a="1"/>
  <c r="AR545" i="2" s="1"/>
  <c r="AC492" i="2"/>
  <c r="AE492" i="2" s="1" a="1"/>
  <c r="AE492" i="2" s="1"/>
  <c r="AF492" i="2" s="1"/>
  <c r="AC570" i="2"/>
  <c r="AC441" i="2"/>
  <c r="AV573" i="2" a="1"/>
  <c r="AV573" i="2" s="1"/>
  <c r="AN573" i="2"/>
  <c r="AO573" i="2" s="1" a="1"/>
  <c r="AO573" i="2" s="1"/>
  <c r="AR573" i="2" a="1"/>
  <c r="AR573" i="2" s="1"/>
  <c r="V617" i="2"/>
  <c r="W617" i="2"/>
  <c r="X617" i="2"/>
  <c r="Z617" i="2"/>
  <c r="AA617" i="2" s="1" a="1"/>
  <c r="AA617" i="2" s="1"/>
  <c r="AH623" i="2" a="1"/>
  <c r="AH623" i="2" s="1"/>
  <c r="AN513" i="2"/>
  <c r="AO513" i="2" s="1" a="1"/>
  <c r="AO513" i="2" s="1"/>
  <c r="AS627" i="2" a="1"/>
  <c r="AS627" i="2" s="1"/>
  <c r="AI627" i="2" a="1"/>
  <c r="AI627" i="2" s="1"/>
  <c r="H627" i="2" s="1"/>
  <c r="AC627" i="2"/>
  <c r="AW627" i="2" a="1"/>
  <c r="AW627" i="2" s="1"/>
  <c r="AX627" i="2" a="1"/>
  <c r="AX627" i="2" s="1"/>
  <c r="AE627" i="2" a="1"/>
  <c r="AE627" i="2" s="1"/>
  <c r="AG627" i="2" s="1"/>
  <c r="AP627" i="2" a="1"/>
  <c r="AP627" i="2" s="1"/>
  <c r="AD627" i="2" a="1"/>
  <c r="AD627" i="2" s="1"/>
  <c r="AT627" i="2" a="1"/>
  <c r="AT627" i="2" s="1"/>
  <c r="AH627" i="2" a="1"/>
  <c r="AH627" i="2" s="1"/>
  <c r="AR618" i="2" a="1"/>
  <c r="AR618" i="2" s="1"/>
  <c r="V517" i="2"/>
  <c r="Z517" i="2"/>
  <c r="AA517" i="2" s="1" a="1"/>
  <c r="AA517" i="2" s="1"/>
  <c r="X517" i="2"/>
  <c r="W517" i="2"/>
  <c r="AC538" i="2"/>
  <c r="AS538" i="2" s="1" a="1"/>
  <c r="AS538" i="2" s="1"/>
  <c r="AC507" i="2"/>
  <c r="AE507" i="2" s="1" a="1"/>
  <c r="AE507" i="2" s="1"/>
  <c r="AV546" i="2" a="1"/>
  <c r="AV546" i="2" s="1"/>
  <c r="AN546" i="2"/>
  <c r="AO546" i="2" s="1" a="1"/>
  <c r="AO546" i="2" s="1"/>
  <c r="AR546" i="2" a="1"/>
  <c r="AR546" i="2" s="1"/>
  <c r="AN618" i="2"/>
  <c r="AO618" i="2" s="1" a="1"/>
  <c r="AO618" i="2" s="1"/>
  <c r="AV589" i="2" a="1"/>
  <c r="AV589" i="2" s="1"/>
  <c r="AN589" i="2"/>
  <c r="AO589" i="2" s="1" a="1"/>
  <c r="AO589" i="2" s="1"/>
  <c r="AR589" i="2" a="1"/>
  <c r="AR589" i="2" s="1"/>
  <c r="AS754" i="2" a="1"/>
  <c r="AS754" i="2" s="1"/>
  <c r="AP754" i="2" a="1"/>
  <c r="AP754" i="2" s="1"/>
  <c r="AI754" i="2" a="1"/>
  <c r="AI754" i="2" s="1"/>
  <c r="H754" i="2" s="1"/>
  <c r="AT754" i="2" a="1"/>
  <c r="AT754" i="2" s="1"/>
  <c r="AC754" i="2"/>
  <c r="AD754" i="2" a="1"/>
  <c r="AD754" i="2" s="1"/>
  <c r="AE754" i="2" a="1"/>
  <c r="AE754" i="2" s="1"/>
  <c r="AG754" i="2" s="1"/>
  <c r="AW754" i="2" a="1"/>
  <c r="AW754" i="2" s="1"/>
  <c r="AX754" i="2" a="1"/>
  <c r="AX754" i="2" s="1"/>
  <c r="AH754" i="2" a="1"/>
  <c r="AH754" i="2" s="1"/>
  <c r="AN728" i="2"/>
  <c r="AO728" i="2" s="1" a="1"/>
  <c r="AO728" i="2" s="1"/>
  <c r="AR728" i="2" a="1"/>
  <c r="AR728" i="2" s="1"/>
  <c r="I728" i="2" s="1"/>
  <c r="AV728" i="2" a="1"/>
  <c r="AV728" i="2" s="1"/>
  <c r="V563" i="2"/>
  <c r="Z563" i="2"/>
  <c r="AA563" i="2" s="1" a="1"/>
  <c r="AA563" i="2" s="1"/>
  <c r="W563" i="2"/>
  <c r="X563" i="2"/>
  <c r="AS682" i="2" a="1"/>
  <c r="AS682" i="2" s="1"/>
  <c r="AE682" i="2" a="1"/>
  <c r="AE682" i="2" s="1"/>
  <c r="AG682" i="2" s="1"/>
  <c r="AD682" i="2" a="1"/>
  <c r="AD682" i="2" s="1"/>
  <c r="AX682" i="2" a="1"/>
  <c r="AX682" i="2" s="1"/>
  <c r="AP682" i="2" a="1"/>
  <c r="AP682" i="2" s="1"/>
  <c r="AH682" i="2" a="1"/>
  <c r="AH682" i="2" s="1"/>
  <c r="AI682" i="2" a="1"/>
  <c r="AI682" i="2" s="1"/>
  <c r="H682" i="2" s="1"/>
  <c r="AT682" i="2" a="1"/>
  <c r="AT682" i="2" s="1"/>
  <c r="AW682" i="2" a="1"/>
  <c r="AW682" i="2" s="1"/>
  <c r="AC682" i="2"/>
  <c r="AH672" i="2" a="1"/>
  <c r="AH672" i="2" s="1"/>
  <c r="AD672" i="2" a="1"/>
  <c r="AD672" i="2" s="1"/>
  <c r="AX672" i="2" a="1"/>
  <c r="AX672" i="2" s="1"/>
  <c r="AE672" i="2" a="1"/>
  <c r="AE672" i="2" s="1"/>
  <c r="AG672" i="2" s="1"/>
  <c r="AP672" i="2" a="1"/>
  <c r="AP672" i="2" s="1"/>
  <c r="AS672" i="2" a="1"/>
  <c r="AS672" i="2" s="1"/>
  <c r="AI672" i="2" a="1"/>
  <c r="AI672" i="2" s="1"/>
  <c r="H672" i="2" s="1"/>
  <c r="AT672" i="2" a="1"/>
  <c r="AT672" i="2" s="1"/>
  <c r="AW672" i="2" a="1"/>
  <c r="AW672" i="2" s="1"/>
  <c r="AC672" i="2"/>
  <c r="AV649" i="2" a="1"/>
  <c r="AV649" i="2" s="1"/>
  <c r="AR649" i="2" a="1"/>
  <c r="AR649" i="2" s="1"/>
  <c r="AN649" i="2"/>
  <c r="AO649" i="2" s="1" a="1"/>
  <c r="AO649" i="2" s="1"/>
  <c r="AP782" i="2" a="1"/>
  <c r="AP782" i="2" s="1"/>
  <c r="AX782" i="2" a="1"/>
  <c r="AX782" i="2" s="1"/>
  <c r="AI782" i="2" a="1"/>
  <c r="AI782" i="2" s="1"/>
  <c r="H782" i="2" s="1"/>
  <c r="AS782" i="2" a="1"/>
  <c r="AS782" i="2" s="1"/>
  <c r="AW782" i="2" a="1"/>
  <c r="AW782" i="2" s="1"/>
  <c r="AC782" i="2"/>
  <c r="AD782" i="2" a="1"/>
  <c r="AD782" i="2" s="1"/>
  <c r="AT782" i="2" a="1"/>
  <c r="AT782" i="2" s="1"/>
  <c r="AE782" i="2" a="1"/>
  <c r="AE782" i="2" s="1"/>
  <c r="AG782" i="2" s="1"/>
  <c r="AH782" i="2" a="1"/>
  <c r="AH782" i="2" s="1"/>
  <c r="AV794" i="2" a="1"/>
  <c r="AV794" i="2" s="1"/>
  <c r="AR794" i="2" a="1"/>
  <c r="AR794" i="2" s="1"/>
  <c r="AN794" i="2"/>
  <c r="AO794" i="2" s="1" a="1"/>
  <c r="AO794" i="2" s="1"/>
  <c r="AS772" i="2" a="1"/>
  <c r="AS772" i="2" s="1"/>
  <c r="AD772" i="2" a="1"/>
  <c r="AD772" i="2" s="1"/>
  <c r="AW772" i="2" a="1"/>
  <c r="AW772" i="2" s="1"/>
  <c r="AP772" i="2" a="1"/>
  <c r="AP772" i="2" s="1"/>
  <c r="K772" i="2" s="1"/>
  <c r="AC772" i="2"/>
  <c r="AE772" i="2" a="1"/>
  <c r="AE772" i="2" s="1"/>
  <c r="AG772" i="2" s="1"/>
  <c r="AX772" i="2" a="1"/>
  <c r="AX772" i="2" s="1"/>
  <c r="J772" i="2" s="1"/>
  <c r="AH772" i="2" a="1"/>
  <c r="AH772" i="2" s="1"/>
  <c r="AI772" i="2" a="1"/>
  <c r="AI772" i="2" s="1"/>
  <c r="H772" i="2" s="1"/>
  <c r="AT772" i="2" a="1"/>
  <c r="AT772" i="2" s="1"/>
  <c r="I772" i="2" s="1"/>
  <c r="V703" i="2"/>
  <c r="W703" i="2"/>
  <c r="G703" i="2" s="1" a="1"/>
  <c r="G703" i="2" s="1"/>
  <c r="X703" i="2"/>
  <c r="Z703" i="2"/>
  <c r="AA703" i="2" s="1" a="1"/>
  <c r="AA703" i="2" s="1"/>
  <c r="AS760" i="2" a="1"/>
  <c r="AS760" i="2" s="1"/>
  <c r="AD760" i="2" a="1"/>
  <c r="AD760" i="2" s="1"/>
  <c r="AW760" i="2" a="1"/>
  <c r="AW760" i="2" s="1"/>
  <c r="AP760" i="2" a="1"/>
  <c r="AP760" i="2" s="1"/>
  <c r="K760" i="2" s="1"/>
  <c r="AC760" i="2"/>
  <c r="AE760" i="2" a="1"/>
  <c r="AE760" i="2" s="1"/>
  <c r="AG760" i="2" s="1"/>
  <c r="AX760" i="2" a="1"/>
  <c r="AX760" i="2" s="1"/>
  <c r="J760" i="2" s="1"/>
  <c r="AH760" i="2" a="1"/>
  <c r="AH760" i="2" s="1"/>
  <c r="AI760" i="2" a="1"/>
  <c r="AI760" i="2" s="1"/>
  <c r="H760" i="2" s="1"/>
  <c r="AT760" i="2" a="1"/>
  <c r="AT760" i="2" s="1"/>
  <c r="I760" i="2" s="1"/>
  <c r="V783" i="2"/>
  <c r="W783" i="2"/>
  <c r="G783" i="2" s="1" a="1"/>
  <c r="G783" i="2" s="1"/>
  <c r="X783" i="2"/>
  <c r="Z783" i="2"/>
  <c r="AA783" i="2" s="1" a="1"/>
  <c r="AA783" i="2" s="1"/>
  <c r="AR863" i="2" a="1"/>
  <c r="AR863" i="2" s="1"/>
  <c r="I863" i="2" s="1"/>
  <c r="AN863" i="2"/>
  <c r="AO863" i="2" s="1" a="1"/>
  <c r="AO863" i="2" s="1"/>
  <c r="K863" i="2" s="1"/>
  <c r="AV863" i="2" a="1"/>
  <c r="AV863" i="2" s="1"/>
  <c r="J863" i="2" s="1"/>
  <c r="AH675" i="2" a="1"/>
  <c r="AH675" i="2" s="1"/>
  <c r="AT675" i="2" a="1"/>
  <c r="AT675" i="2" s="1"/>
  <c r="AC675" i="2"/>
  <c r="AD675" i="2" a="1"/>
  <c r="AD675" i="2" s="1"/>
  <c r="AX675" i="2" a="1"/>
  <c r="AX675" i="2" s="1"/>
  <c r="AE675" i="2" a="1"/>
  <c r="AE675" i="2" s="1"/>
  <c r="AG675" i="2" s="1"/>
  <c r="AP675" i="2" a="1"/>
  <c r="AP675" i="2" s="1"/>
  <c r="AS675" i="2" a="1"/>
  <c r="AS675" i="2" s="1"/>
  <c r="AW675" i="2" a="1"/>
  <c r="AW675" i="2" s="1"/>
  <c r="AI675" i="2" a="1"/>
  <c r="AI675" i="2" s="1"/>
  <c r="H675" i="2" s="1"/>
  <c r="AR767" i="2" a="1"/>
  <c r="AR767" i="2" s="1"/>
  <c r="I767" i="2" s="1"/>
  <c r="AV767" i="2" a="1"/>
  <c r="AV767" i="2" s="1"/>
  <c r="J767" i="2" s="1"/>
  <c r="AN767" i="2"/>
  <c r="AO767" i="2" s="1" a="1"/>
  <c r="AO767" i="2" s="1"/>
  <c r="K767" i="2" s="1"/>
  <c r="AV800" i="2" a="1"/>
  <c r="AV800" i="2" s="1"/>
  <c r="AR800" i="2" a="1"/>
  <c r="AR800" i="2" s="1"/>
  <c r="AN800" i="2"/>
  <c r="AO800" i="2" s="1" a="1"/>
  <c r="AO800" i="2" s="1"/>
  <c r="V532" i="2"/>
  <c r="Z532" i="2"/>
  <c r="AA532" i="2" s="1" a="1"/>
  <c r="AA532" i="2" s="1"/>
  <c r="X532" i="2"/>
  <c r="W532" i="2"/>
  <c r="AV719" i="2" a="1"/>
  <c r="AV719" i="2" s="1"/>
  <c r="AN719" i="2"/>
  <c r="AO719" i="2" s="1" a="1"/>
  <c r="AO719" i="2" s="1"/>
  <c r="AR719" i="2" a="1"/>
  <c r="AR719" i="2" s="1"/>
  <c r="X944" i="2"/>
  <c r="V944" i="2"/>
  <c r="W944" i="2"/>
  <c r="G944" i="2" s="1" a="1"/>
  <c r="G944" i="2" s="1"/>
  <c r="Z944" i="2"/>
  <c r="AA944" i="2" s="1" a="1"/>
  <c r="AA944" i="2" s="1"/>
  <c r="AH857" i="2" a="1"/>
  <c r="AH857" i="2" s="1"/>
  <c r="AT857" i="2" a="1"/>
  <c r="AT857" i="2" s="1"/>
  <c r="I857" i="2" s="1"/>
  <c r="AC857" i="2"/>
  <c r="AD857" i="2" a="1"/>
  <c r="AD857" i="2" s="1"/>
  <c r="AW857" i="2" a="1"/>
  <c r="AW857" i="2" s="1"/>
  <c r="AE857" i="2" a="1"/>
  <c r="AE857" i="2" s="1"/>
  <c r="AG857" i="2" s="1"/>
  <c r="AX857" i="2" a="1"/>
  <c r="AX857" i="2" s="1"/>
  <c r="J857" i="2" s="1"/>
  <c r="AP857" i="2" a="1"/>
  <c r="AP857" i="2" s="1"/>
  <c r="K857" i="2" s="1"/>
  <c r="AS857" i="2" a="1"/>
  <c r="AS857" i="2" s="1"/>
  <c r="AI857" i="2" a="1"/>
  <c r="AI857" i="2" s="1"/>
  <c r="H857" i="2" s="1"/>
  <c r="AR884" i="2" a="1"/>
  <c r="AR884" i="2" s="1"/>
  <c r="I884" i="2" s="1"/>
  <c r="AN884" i="2"/>
  <c r="AO884" i="2" s="1" a="1"/>
  <c r="AO884" i="2" s="1"/>
  <c r="K884" i="2" s="1"/>
  <c r="AV884" i="2" a="1"/>
  <c r="AV884" i="2" s="1"/>
  <c r="J884" i="2" s="1"/>
  <c r="AI964" i="2" a="1"/>
  <c r="AI964" i="2" s="1"/>
  <c r="H964" i="2" s="1"/>
  <c r="AD964" i="2" a="1"/>
  <c r="AD964" i="2" s="1"/>
  <c r="AW964" i="2" a="1"/>
  <c r="AW964" i="2" s="1"/>
  <c r="AE964" i="2" a="1"/>
  <c r="AE964" i="2" s="1"/>
  <c r="AG964" i="2" s="1"/>
  <c r="AX964" i="2" a="1"/>
  <c r="AX964" i="2" s="1"/>
  <c r="AP964" i="2" a="1"/>
  <c r="AP964" i="2" s="1"/>
  <c r="AH964" i="2" a="1"/>
  <c r="AH964" i="2" s="1"/>
  <c r="AS964" i="2" a="1"/>
  <c r="AS964" i="2" s="1"/>
  <c r="AT964" i="2" a="1"/>
  <c r="AT964" i="2" s="1"/>
  <c r="AC964" i="2"/>
  <c r="AR809" i="2" a="1"/>
  <c r="AR809" i="2" s="1"/>
  <c r="AV809" i="2" a="1"/>
  <c r="AV809" i="2" s="1"/>
  <c r="AN809" i="2"/>
  <c r="AO809" i="2" s="1" a="1"/>
  <c r="AO809" i="2" s="1"/>
  <c r="AP1022" i="2" a="1"/>
  <c r="AP1022" i="2" s="1"/>
  <c r="AX1022" i="2" a="1"/>
  <c r="AX1022" i="2" s="1"/>
  <c r="AH1022" i="2" a="1"/>
  <c r="AH1022" i="2" s="1"/>
  <c r="AS1022" i="2" a="1"/>
  <c r="AS1022" i="2" s="1"/>
  <c r="AC1022" i="2"/>
  <c r="AT1022" i="2" a="1"/>
  <c r="AT1022" i="2" s="1"/>
  <c r="AD1022" i="2" a="1"/>
  <c r="AD1022" i="2" s="1"/>
  <c r="AI1022" i="2" a="1"/>
  <c r="AI1022" i="2" s="1"/>
  <c r="H1022" i="2" s="1"/>
  <c r="AW1022" i="2" a="1"/>
  <c r="AW1022" i="2" s="1"/>
  <c r="AE1022" i="2" a="1"/>
  <c r="AE1022" i="2" s="1"/>
  <c r="AG1022" i="2" s="1"/>
  <c r="AN963" i="2"/>
  <c r="AO963" i="2" s="1" a="1"/>
  <c r="AO963" i="2" s="1"/>
  <c r="AR963" i="2" a="1"/>
  <c r="AR963" i="2" s="1"/>
  <c r="AV963" i="2" a="1"/>
  <c r="AV963" i="2" s="1"/>
  <c r="AN992" i="2"/>
  <c r="AO992" i="2" s="1" a="1"/>
  <c r="AO992" i="2" s="1"/>
  <c r="AR992" i="2" a="1"/>
  <c r="AR992" i="2" s="1"/>
  <c r="AV992" i="2" a="1"/>
  <c r="AV992" i="2" s="1"/>
  <c r="V1048" i="2"/>
  <c r="W1048" i="2"/>
  <c r="G1048" i="2" s="1" a="1"/>
  <c r="G1048" i="2" s="1"/>
  <c r="X1048" i="2"/>
  <c r="Z1048" i="2"/>
  <c r="AA1048" i="2" s="1" a="1"/>
  <c r="AA1048" i="2" s="1"/>
  <c r="AV1017" i="2" a="1"/>
  <c r="AV1017" i="2" s="1"/>
  <c r="AN1017" i="2"/>
  <c r="AO1017" i="2" s="1" a="1"/>
  <c r="AO1017" i="2" s="1"/>
  <c r="AR1017" i="2" a="1"/>
  <c r="AR1017" i="2" s="1"/>
  <c r="X971" i="2"/>
  <c r="Z971" i="2"/>
  <c r="AA971" i="2" s="1" a="1"/>
  <c r="AA971" i="2" s="1"/>
  <c r="W971" i="2"/>
  <c r="V971" i="2"/>
  <c r="AV686" i="2" a="1"/>
  <c r="AV686" i="2" s="1"/>
  <c r="J686" i="2" s="1"/>
  <c r="AR686" i="2" a="1"/>
  <c r="AR686" i="2" s="1"/>
  <c r="I686" i="2" s="1"/>
  <c r="AN686" i="2"/>
  <c r="AO686" i="2" s="1" a="1"/>
  <c r="AO686" i="2" s="1"/>
  <c r="K686" i="2" s="1"/>
  <c r="AH845" i="2" a="1"/>
  <c r="AH845" i="2" s="1"/>
  <c r="AT845" i="2" a="1"/>
  <c r="AT845" i="2" s="1"/>
  <c r="AC845" i="2"/>
  <c r="AD845" i="2" a="1"/>
  <c r="AD845" i="2" s="1"/>
  <c r="AW845" i="2" a="1"/>
  <c r="AW845" i="2" s="1"/>
  <c r="AE845" i="2" a="1"/>
  <c r="AE845" i="2" s="1"/>
  <c r="AG845" i="2" s="1"/>
  <c r="AX845" i="2" a="1"/>
  <c r="AX845" i="2" s="1"/>
  <c r="AP845" i="2" a="1"/>
  <c r="AP845" i="2" s="1"/>
  <c r="AS845" i="2" a="1"/>
  <c r="AS845" i="2" s="1"/>
  <c r="AI845" i="2" a="1"/>
  <c r="AI845" i="2" s="1"/>
  <c r="H845" i="2" s="1"/>
  <c r="AD945" i="2" a="1"/>
  <c r="AD945" i="2" s="1"/>
  <c r="AW945" i="2" a="1"/>
  <c r="AW945" i="2" s="1"/>
  <c r="AE945" i="2" a="1"/>
  <c r="AE945" i="2" s="1"/>
  <c r="AG945" i="2" s="1"/>
  <c r="AX945" i="2" a="1"/>
  <c r="AX945" i="2" s="1"/>
  <c r="AP945" i="2" a="1"/>
  <c r="AP945" i="2" s="1"/>
  <c r="AH945" i="2" a="1"/>
  <c r="AH945" i="2" s="1"/>
  <c r="AI945" i="2" a="1"/>
  <c r="AI945" i="2" s="1"/>
  <c r="H945" i="2" s="1"/>
  <c r="AS945" i="2" a="1"/>
  <c r="AS945" i="2" s="1"/>
  <c r="AC945" i="2"/>
  <c r="AT945" i="2" a="1"/>
  <c r="AT945" i="2" s="1"/>
  <c r="AX1093" i="2" a="1"/>
  <c r="AX1093" i="2" s="1"/>
  <c r="AP1093" i="2" a="1"/>
  <c r="AP1093" i="2" s="1"/>
  <c r="AH1093" i="2" a="1"/>
  <c r="AH1093" i="2" s="1"/>
  <c r="AI1093" i="2" a="1"/>
  <c r="AI1093" i="2" s="1"/>
  <c r="H1093" i="2" s="1"/>
  <c r="AS1093" i="2" a="1"/>
  <c r="AS1093" i="2" s="1"/>
  <c r="AT1093" i="2" a="1"/>
  <c r="AT1093" i="2" s="1"/>
  <c r="AW1093" i="2" a="1"/>
  <c r="AW1093" i="2" s="1"/>
  <c r="AC1093" i="2"/>
  <c r="AD1093" i="2" a="1"/>
  <c r="AD1093" i="2" s="1"/>
  <c r="AE1093" i="2" a="1"/>
  <c r="AE1093" i="2" s="1"/>
  <c r="AG1093" i="2" s="1"/>
  <c r="AI928" i="2" a="1"/>
  <c r="AI928" i="2" s="1"/>
  <c r="H928" i="2" s="1"/>
  <c r="AC928" i="2"/>
  <c r="AT928" i="2" a="1"/>
  <c r="AT928" i="2" s="1"/>
  <c r="AD928" i="2" a="1"/>
  <c r="AD928" i="2" s="1"/>
  <c r="AE928" i="2" a="1"/>
  <c r="AE928" i="2" s="1"/>
  <c r="AG928" i="2" s="1"/>
  <c r="AH928" i="2" a="1"/>
  <c r="AH928" i="2" s="1"/>
  <c r="AW928" i="2" a="1"/>
  <c r="AW928" i="2" s="1"/>
  <c r="AX928" i="2" a="1"/>
  <c r="AX928" i="2" s="1"/>
  <c r="AP928" i="2" a="1"/>
  <c r="AP928" i="2" s="1"/>
  <c r="AS928" i="2" a="1"/>
  <c r="AS928" i="2" s="1"/>
  <c r="X1054" i="2"/>
  <c r="Z1054" i="2"/>
  <c r="AA1054" i="2" s="1" a="1"/>
  <c r="AA1054" i="2" s="1"/>
  <c r="V1054" i="2"/>
  <c r="W1054" i="2"/>
  <c r="W1113" i="2"/>
  <c r="X1113" i="2"/>
  <c r="Z1113" i="2"/>
  <c r="AA1113" i="2" s="1" a="1"/>
  <c r="AA1113" i="2" s="1"/>
  <c r="V1113" i="2"/>
  <c r="AE1032" i="2" a="1"/>
  <c r="AE1032" i="2" s="1"/>
  <c r="AG1032" i="2" s="1"/>
  <c r="AP1032" i="2" a="1"/>
  <c r="AP1032" i="2" s="1"/>
  <c r="AX1032" i="2" a="1"/>
  <c r="AX1032" i="2" s="1"/>
  <c r="AH1032" i="2" a="1"/>
  <c r="AH1032" i="2" s="1"/>
  <c r="AI1032" i="2" a="1"/>
  <c r="AI1032" i="2" s="1"/>
  <c r="H1032" i="2" s="1"/>
  <c r="AC1032" i="2"/>
  <c r="AT1032" i="2" a="1"/>
  <c r="AT1032" i="2" s="1"/>
  <c r="AD1032" i="2" a="1"/>
  <c r="AD1032" i="2" s="1"/>
  <c r="AW1032" i="2" a="1"/>
  <c r="AW1032" i="2" s="1"/>
  <c r="AS1032" i="2" a="1"/>
  <c r="AS1032" i="2" s="1"/>
  <c r="AP1076" i="2" a="1"/>
  <c r="AP1076" i="2" s="1"/>
  <c r="AX1076" i="2" a="1"/>
  <c r="AX1076" i="2" s="1"/>
  <c r="AS1076" i="2" a="1"/>
  <c r="AS1076" i="2" s="1"/>
  <c r="AI1076" i="2" a="1"/>
  <c r="AI1076" i="2" s="1"/>
  <c r="H1076" i="2" s="1"/>
  <c r="AT1076" i="2" a="1"/>
  <c r="AT1076" i="2" s="1"/>
  <c r="AC1076" i="2"/>
  <c r="AW1076" i="2" a="1"/>
  <c r="AW1076" i="2" s="1"/>
  <c r="AD1076" i="2" a="1"/>
  <c r="AD1076" i="2" s="1"/>
  <c r="AE1076" i="2" a="1"/>
  <c r="AE1076" i="2" s="1"/>
  <c r="AG1076" i="2" s="1"/>
  <c r="AH1076" i="2" a="1"/>
  <c r="AH1076" i="2" s="1"/>
  <c r="AV1158" i="2" a="1"/>
  <c r="AV1158" i="2" s="1"/>
  <c r="AN1158" i="2"/>
  <c r="AO1158" i="2" s="1" a="1"/>
  <c r="AO1158" i="2" s="1"/>
  <c r="AR1158" i="2" a="1"/>
  <c r="AR1158" i="2" s="1"/>
  <c r="AN1205" i="2"/>
  <c r="AO1205" i="2" s="1" a="1"/>
  <c r="AO1205" i="2" s="1"/>
  <c r="AR1205" i="2" a="1"/>
  <c r="AR1205" i="2" s="1"/>
  <c r="AV1205" i="2" a="1"/>
  <c r="AV1205" i="2" s="1"/>
  <c r="AH1236" i="2" a="1"/>
  <c r="AH1236" i="2" s="1"/>
  <c r="AS1236" i="2" a="1"/>
  <c r="AS1236" i="2" s="1"/>
  <c r="AC1236" i="2"/>
  <c r="AT1236" i="2" a="1"/>
  <c r="AT1236" i="2" s="1"/>
  <c r="I1236" i="2" s="1"/>
  <c r="AD1236" i="2" a="1"/>
  <c r="AD1236" i="2" s="1"/>
  <c r="AP1236" i="2" a="1"/>
  <c r="AP1236" i="2" s="1"/>
  <c r="K1236" i="2" s="1"/>
  <c r="AE1236" i="2" a="1"/>
  <c r="AE1236" i="2" s="1"/>
  <c r="AG1236" i="2" s="1"/>
  <c r="AW1236" i="2" a="1"/>
  <c r="AW1236" i="2" s="1"/>
  <c r="AX1236" i="2" a="1"/>
  <c r="AX1236" i="2" s="1"/>
  <c r="J1236" i="2" s="1"/>
  <c r="AI1236" i="2" a="1"/>
  <c r="AI1236" i="2" s="1"/>
  <c r="H1236" i="2" s="1"/>
  <c r="AE1285" i="2" a="1"/>
  <c r="AE1285" i="2" s="1"/>
  <c r="AG1285" i="2" s="1"/>
  <c r="AH1285" i="2" a="1"/>
  <c r="AH1285" i="2" s="1"/>
  <c r="AI1285" i="2" a="1"/>
  <c r="AI1285" i="2" s="1"/>
  <c r="H1285" i="2" s="1"/>
  <c r="AS1285" i="2" a="1"/>
  <c r="AS1285" i="2" s="1"/>
  <c r="AW1285" i="2" a="1"/>
  <c r="AW1285" i="2" s="1"/>
  <c r="AX1285" i="2" a="1"/>
  <c r="AX1285" i="2" s="1"/>
  <c r="AC1285" i="2"/>
  <c r="AD1285" i="2" a="1"/>
  <c r="AD1285" i="2" s="1"/>
  <c r="AP1285" i="2" a="1"/>
  <c r="AP1285" i="2" s="1"/>
  <c r="K1285" i="2" s="1"/>
  <c r="AT1285" i="2" a="1"/>
  <c r="AT1285" i="2" s="1"/>
  <c r="I1285" i="2" s="1"/>
  <c r="AV1142" i="2" a="1"/>
  <c r="AV1142" i="2" s="1"/>
  <c r="AN1142" i="2"/>
  <c r="AO1142" i="2" s="1" a="1"/>
  <c r="AO1142" i="2" s="1"/>
  <c r="AR1142" i="2" a="1"/>
  <c r="AR1142" i="2" s="1"/>
  <c r="W1132" i="2"/>
  <c r="G1132" i="2" s="1" a="1"/>
  <c r="G1132" i="2" s="1"/>
  <c r="X1132" i="2"/>
  <c r="Z1132" i="2"/>
  <c r="AA1132" i="2" s="1" a="1"/>
  <c r="AA1132" i="2" s="1"/>
  <c r="V1132" i="2"/>
  <c r="W1215" i="2"/>
  <c r="V1215" i="2"/>
  <c r="X1215" i="2"/>
  <c r="Z1215" i="2"/>
  <c r="AA1215" i="2" s="1" a="1"/>
  <c r="AA1215" i="2" s="1"/>
  <c r="AV1086" i="2" a="1"/>
  <c r="AV1086" i="2" s="1"/>
  <c r="AN1086" i="2"/>
  <c r="AO1086" i="2" s="1" a="1"/>
  <c r="AO1086" i="2" s="1"/>
  <c r="AR1086" i="2" a="1"/>
  <c r="AR1086" i="2" s="1"/>
  <c r="AE1225" i="2" a="1"/>
  <c r="AE1225" i="2" s="1"/>
  <c r="AG1225" i="2" s="1"/>
  <c r="AW1225" i="2" a="1"/>
  <c r="AW1225" i="2" s="1"/>
  <c r="AP1225" i="2" a="1"/>
  <c r="AP1225" i="2" s="1"/>
  <c r="AX1225" i="2" a="1"/>
  <c r="AX1225" i="2" s="1"/>
  <c r="AH1225" i="2" a="1"/>
  <c r="AH1225" i="2" s="1"/>
  <c r="AI1225" i="2" a="1"/>
  <c r="AI1225" i="2" s="1"/>
  <c r="H1225" i="2" s="1"/>
  <c r="AS1225" i="2" a="1"/>
  <c r="AS1225" i="2" s="1"/>
  <c r="AT1225" i="2" a="1"/>
  <c r="AT1225" i="2" s="1"/>
  <c r="AC1225" i="2"/>
  <c r="AD1225" i="2" a="1"/>
  <c r="AD1225" i="2" s="1"/>
  <c r="AP1040" i="2" a="1"/>
  <c r="AP1040" i="2" s="1"/>
  <c r="AX1040" i="2" a="1"/>
  <c r="AX1040" i="2" s="1"/>
  <c r="AH1040" i="2" a="1"/>
  <c r="AH1040" i="2" s="1"/>
  <c r="AS1040" i="2" a="1"/>
  <c r="AS1040" i="2" s="1"/>
  <c r="AC1040" i="2"/>
  <c r="AT1040" i="2" a="1"/>
  <c r="AT1040" i="2" s="1"/>
  <c r="AD1040" i="2" a="1"/>
  <c r="AD1040" i="2" s="1"/>
  <c r="AE1040" i="2" a="1"/>
  <c r="AE1040" i="2" s="1"/>
  <c r="AG1040" i="2" s="1"/>
  <c r="AW1040" i="2" a="1"/>
  <c r="AW1040" i="2" s="1"/>
  <c r="AI1040" i="2" a="1"/>
  <c r="AI1040" i="2" s="1"/>
  <c r="H1040" i="2" s="1"/>
  <c r="W1203" i="2"/>
  <c r="V1203" i="2"/>
  <c r="X1203" i="2"/>
  <c r="Z1203" i="2"/>
  <c r="AA1203" i="2" s="1" a="1"/>
  <c r="AA1203" i="2" s="1"/>
  <c r="AN1240" i="2"/>
  <c r="AO1240" i="2" s="1" a="1"/>
  <c r="AO1240" i="2" s="1"/>
  <c r="AR1240" i="2" a="1"/>
  <c r="AR1240" i="2" s="1"/>
  <c r="AV1240" i="2" a="1"/>
  <c r="AV1240" i="2" s="1"/>
  <c r="AN1193" i="2"/>
  <c r="AO1193" i="2" s="1" a="1"/>
  <c r="AO1193" i="2" s="1"/>
  <c r="AR1193" i="2" a="1"/>
  <c r="AR1193" i="2" s="1"/>
  <c r="AV1193" i="2" a="1"/>
  <c r="AV1193" i="2" s="1"/>
  <c r="AE1231" i="2" a="1"/>
  <c r="AE1231" i="2" s="1"/>
  <c r="AG1231" i="2" s="1"/>
  <c r="AW1231" i="2" a="1"/>
  <c r="AW1231" i="2" s="1"/>
  <c r="AP1231" i="2" a="1"/>
  <c r="AP1231" i="2" s="1"/>
  <c r="AX1231" i="2" a="1"/>
  <c r="AX1231" i="2" s="1"/>
  <c r="AH1231" i="2" a="1"/>
  <c r="AH1231" i="2" s="1"/>
  <c r="AI1231" i="2" a="1"/>
  <c r="AI1231" i="2" s="1"/>
  <c r="H1231" i="2" s="1"/>
  <c r="AS1231" i="2" a="1"/>
  <c r="AS1231" i="2" s="1"/>
  <c r="AT1231" i="2" a="1"/>
  <c r="AT1231" i="2" s="1"/>
  <c r="AC1231" i="2"/>
  <c r="AD1231" i="2" a="1"/>
  <c r="AD1231" i="2" s="1"/>
  <c r="AC1217" i="2"/>
  <c r="AT1217" i="2" a="1"/>
  <c r="AT1217" i="2" s="1"/>
  <c r="AE1217" i="2" a="1"/>
  <c r="AE1217" i="2" s="1"/>
  <c r="AG1217" i="2" s="1"/>
  <c r="AW1217" i="2" a="1"/>
  <c r="AW1217" i="2" s="1"/>
  <c r="AP1217" i="2" a="1"/>
  <c r="AP1217" i="2" s="1"/>
  <c r="AX1217" i="2" a="1"/>
  <c r="AX1217" i="2" s="1"/>
  <c r="AS1217" i="2" a="1"/>
  <c r="AS1217" i="2" s="1"/>
  <c r="AD1217" i="2" a="1"/>
  <c r="AD1217" i="2" s="1"/>
  <c r="AH1217" i="2" a="1"/>
  <c r="AH1217" i="2" s="1"/>
  <c r="AI1217" i="2" a="1"/>
  <c r="AI1217" i="2" s="1"/>
  <c r="H1217" i="2" s="1"/>
  <c r="W1284" i="2"/>
  <c r="G1284" i="2" s="1" a="1"/>
  <c r="G1284" i="2" s="1"/>
  <c r="Z1284" i="2"/>
  <c r="AA1284" i="2" s="1" a="1"/>
  <c r="AA1284" i="2" s="1"/>
  <c r="V1284" i="2"/>
  <c r="X1284" i="2"/>
  <c r="V1089" i="2"/>
  <c r="W1089" i="2"/>
  <c r="X1089" i="2"/>
  <c r="Z1089" i="2"/>
  <c r="AA1089" i="2" s="1" a="1"/>
  <c r="AA1089" i="2" s="1"/>
  <c r="AH1281" i="2" a="1"/>
  <c r="AH1281" i="2" s="1"/>
  <c r="AD1281" i="2" a="1"/>
  <c r="AD1281" i="2" s="1"/>
  <c r="AX1281" i="2" a="1"/>
  <c r="AX1281" i="2" s="1"/>
  <c r="AC1281" i="2"/>
  <c r="AE1281" i="2" a="1"/>
  <c r="AE1281" i="2" s="1"/>
  <c r="AG1281" i="2" s="1"/>
  <c r="AP1281" i="2" a="1"/>
  <c r="AP1281" i="2" s="1"/>
  <c r="AW1281" i="2" a="1"/>
  <c r="AW1281" i="2" s="1"/>
  <c r="AT1281" i="2" a="1"/>
  <c r="AT1281" i="2" s="1"/>
  <c r="AS1281" i="2" a="1"/>
  <c r="AS1281" i="2" s="1"/>
  <c r="AI1281" i="2" a="1"/>
  <c r="AI1281" i="2" s="1"/>
  <c r="H1281" i="2" s="1"/>
  <c r="AE1313" i="2" a="1"/>
  <c r="AE1313" i="2" s="1"/>
  <c r="AG1313" i="2" s="1"/>
  <c r="AW1313" i="2" a="1"/>
  <c r="AW1313" i="2" s="1"/>
  <c r="AP1313" i="2" a="1"/>
  <c r="AP1313" i="2" s="1"/>
  <c r="AX1313" i="2" a="1"/>
  <c r="AX1313" i="2" s="1"/>
  <c r="AH1313" i="2" a="1"/>
  <c r="AH1313" i="2" s="1"/>
  <c r="AI1313" i="2" a="1"/>
  <c r="AI1313" i="2" s="1"/>
  <c r="H1313" i="2" s="1"/>
  <c r="AS1313" i="2" a="1"/>
  <c r="AS1313" i="2" s="1"/>
  <c r="AT1313" i="2" a="1"/>
  <c r="AT1313" i="2" s="1"/>
  <c r="AC1313" i="2"/>
  <c r="AD1313" i="2" a="1"/>
  <c r="AD1313" i="2" s="1"/>
  <c r="X1174" i="2"/>
  <c r="Z1174" i="2"/>
  <c r="AA1174" i="2" s="1" a="1"/>
  <c r="AA1174" i="2" s="1"/>
  <c r="V1174" i="2"/>
  <c r="W1174" i="2"/>
  <c r="G1174" i="2" s="1" a="1"/>
  <c r="G1174" i="2" s="1"/>
  <c r="AN1079" i="2"/>
  <c r="AO1079" i="2" s="1" a="1"/>
  <c r="AO1079" i="2" s="1"/>
  <c r="AR1079" i="2" a="1"/>
  <c r="AR1079" i="2" s="1"/>
  <c r="AV1079" i="2" a="1"/>
  <c r="AV1079" i="2" s="1"/>
  <c r="AE1298" i="2" a="1"/>
  <c r="AE1298" i="2" s="1"/>
  <c r="AG1298" i="2" s="1"/>
  <c r="AP1298" i="2" a="1"/>
  <c r="AP1298" i="2" s="1"/>
  <c r="AX1298" i="2" a="1"/>
  <c r="AX1298" i="2" s="1"/>
  <c r="AD1298" i="2" a="1"/>
  <c r="AD1298" i="2" s="1"/>
  <c r="AH1298" i="2" a="1"/>
  <c r="AH1298" i="2" s="1"/>
  <c r="AS1298" i="2" a="1"/>
  <c r="AS1298" i="2" s="1"/>
  <c r="AI1298" i="2" a="1"/>
  <c r="AI1298" i="2" s="1"/>
  <c r="H1298" i="2" s="1"/>
  <c r="AT1298" i="2" a="1"/>
  <c r="AT1298" i="2" s="1"/>
  <c r="AW1298" i="2" a="1"/>
  <c r="AW1298" i="2" s="1"/>
  <c r="AC1298" i="2"/>
  <c r="AE1307" i="2" a="1"/>
  <c r="AE1307" i="2" s="1"/>
  <c r="AG1307" i="2" s="1"/>
  <c r="AW1307" i="2" a="1"/>
  <c r="AW1307" i="2" s="1"/>
  <c r="AP1307" i="2" a="1"/>
  <c r="AP1307" i="2" s="1"/>
  <c r="AX1307" i="2" a="1"/>
  <c r="AX1307" i="2" s="1"/>
  <c r="AH1307" i="2" a="1"/>
  <c r="AH1307" i="2" s="1"/>
  <c r="AI1307" i="2" a="1"/>
  <c r="AI1307" i="2" s="1"/>
  <c r="H1307" i="2" s="1"/>
  <c r="AD1307" i="2" a="1"/>
  <c r="AD1307" i="2" s="1"/>
  <c r="AS1307" i="2" a="1"/>
  <c r="AS1307" i="2" s="1"/>
  <c r="AT1307" i="2" a="1"/>
  <c r="AT1307" i="2" s="1"/>
  <c r="AC1307" i="2"/>
  <c r="AR1321" i="2" a="1"/>
  <c r="AR1321" i="2" s="1"/>
  <c r="AN1321" i="2"/>
  <c r="AO1321" i="2" s="1" a="1"/>
  <c r="AO1321" i="2" s="1"/>
  <c r="AV1321" i="2" a="1"/>
  <c r="AV1321" i="2" s="1"/>
  <c r="AN870" i="2"/>
  <c r="AO870" i="2" s="1" a="1"/>
  <c r="AO870" i="2" s="1"/>
  <c r="AV870" i="2" a="1"/>
  <c r="AV870" i="2" s="1"/>
  <c r="AR870" i="2" a="1"/>
  <c r="AR870" i="2" s="1"/>
  <c r="AP1095" i="2" a="1"/>
  <c r="AP1095" i="2" s="1"/>
  <c r="AX1095" i="2" a="1"/>
  <c r="AX1095" i="2" s="1"/>
  <c r="AW1095" i="2" a="1"/>
  <c r="AW1095" i="2" s="1"/>
  <c r="AE1095" i="2" a="1"/>
  <c r="AE1095" i="2" s="1"/>
  <c r="AG1095" i="2" s="1"/>
  <c r="AH1095" i="2" a="1"/>
  <c r="AH1095" i="2" s="1"/>
  <c r="AI1095" i="2" a="1"/>
  <c r="AI1095" i="2" s="1"/>
  <c r="H1095" i="2" s="1"/>
  <c r="AS1095" i="2" a="1"/>
  <c r="AS1095" i="2" s="1"/>
  <c r="AC1095" i="2"/>
  <c r="AD1095" i="2" a="1"/>
  <c r="AD1095" i="2" s="1"/>
  <c r="AT1095" i="2" a="1"/>
  <c r="AT1095" i="2" s="1"/>
  <c r="AP1309" i="2" a="1"/>
  <c r="AP1309" i="2" s="1"/>
  <c r="AX1309" i="2" a="1"/>
  <c r="AX1309" i="2" s="1"/>
  <c r="AH1309" i="2" a="1"/>
  <c r="AH1309" i="2" s="1"/>
  <c r="AI1309" i="2" a="1"/>
  <c r="AI1309" i="2" s="1"/>
  <c r="H1309" i="2" s="1"/>
  <c r="AS1309" i="2" a="1"/>
  <c r="AS1309" i="2" s="1"/>
  <c r="AC1309" i="2"/>
  <c r="AT1309" i="2" a="1"/>
  <c r="AT1309" i="2" s="1"/>
  <c r="AD1309" i="2" a="1"/>
  <c r="AD1309" i="2" s="1"/>
  <c r="AW1309" i="2" a="1"/>
  <c r="AW1309" i="2" s="1"/>
  <c r="AE1309" i="2" a="1"/>
  <c r="AE1309" i="2" s="1"/>
  <c r="AG1309" i="2" s="1"/>
  <c r="V1339" i="2"/>
  <c r="W1339" i="2"/>
  <c r="G1339" i="2" s="1" a="1"/>
  <c r="G1339" i="2" s="1"/>
  <c r="X1339" i="2"/>
  <c r="Z1339" i="2"/>
  <c r="AA1339" i="2" s="1" a="1"/>
  <c r="AA1339" i="2" s="1"/>
  <c r="V1421" i="2"/>
  <c r="W1421" i="2"/>
  <c r="G1421" i="2" s="1" a="1"/>
  <c r="G1421" i="2" s="1"/>
  <c r="X1421" i="2"/>
  <c r="Z1421" i="2"/>
  <c r="AA1421" i="2" s="1" a="1"/>
  <c r="AA1421" i="2" s="1"/>
  <c r="AN1345" i="2"/>
  <c r="AO1345" i="2" s="1" a="1"/>
  <c r="AO1345" i="2" s="1"/>
  <c r="AR1345" i="2" a="1"/>
  <c r="AR1345" i="2" s="1"/>
  <c r="AV1345" i="2" a="1"/>
  <c r="AV1345" i="2" s="1"/>
  <c r="AV1378" i="2" a="1"/>
  <c r="AV1378" i="2" s="1"/>
  <c r="AN1378" i="2"/>
  <c r="AO1378" i="2" s="1" a="1"/>
  <c r="AO1378" i="2" s="1"/>
  <c r="AR1378" i="2" a="1"/>
  <c r="AR1378" i="2" s="1"/>
  <c r="AR1464" i="2" a="1"/>
  <c r="AR1464" i="2" s="1"/>
  <c r="AV1464" i="2" a="1"/>
  <c r="AV1464" i="2" s="1"/>
  <c r="AN1464" i="2"/>
  <c r="AO1464" i="2" s="1" a="1"/>
  <c r="AO1464" i="2" s="1"/>
  <c r="AE1400" i="2" a="1"/>
  <c r="AE1400" i="2" s="1"/>
  <c r="AG1400" i="2" s="1"/>
  <c r="AP1400" i="2" a="1"/>
  <c r="AP1400" i="2" s="1"/>
  <c r="AX1400" i="2" a="1"/>
  <c r="AX1400" i="2" s="1"/>
  <c r="AH1400" i="2" a="1"/>
  <c r="AH1400" i="2" s="1"/>
  <c r="AI1400" i="2" a="1"/>
  <c r="AI1400" i="2" s="1"/>
  <c r="H1400" i="2" s="1"/>
  <c r="AC1400" i="2"/>
  <c r="AS1400" i="2" a="1"/>
  <c r="AS1400" i="2" s="1"/>
  <c r="AD1400" i="2" a="1"/>
  <c r="AD1400" i="2" s="1"/>
  <c r="AT1400" i="2" a="1"/>
  <c r="AT1400" i="2" s="1"/>
  <c r="AW1400" i="2" a="1"/>
  <c r="AW1400" i="2" s="1"/>
  <c r="AP1414" i="2" a="1"/>
  <c r="AP1414" i="2" s="1"/>
  <c r="AX1414" i="2" a="1"/>
  <c r="AX1414" i="2" s="1"/>
  <c r="AH1414" i="2" a="1"/>
  <c r="AH1414" i="2" s="1"/>
  <c r="AS1414" i="2" a="1"/>
  <c r="AS1414" i="2" s="1"/>
  <c r="AD1414" i="2" a="1"/>
  <c r="AD1414" i="2" s="1"/>
  <c r="AE1414" i="2" a="1"/>
  <c r="AE1414" i="2" s="1"/>
  <c r="AG1414" i="2" s="1"/>
  <c r="AT1414" i="2" a="1"/>
  <c r="AT1414" i="2" s="1"/>
  <c r="AI1414" i="2" a="1"/>
  <c r="AI1414" i="2" s="1"/>
  <c r="H1414" i="2" s="1"/>
  <c r="AC1414" i="2"/>
  <c r="AW1414" i="2" a="1"/>
  <c r="AW1414" i="2" s="1"/>
  <c r="AN1437" i="2"/>
  <c r="AO1437" i="2" s="1" a="1"/>
  <c r="AO1437" i="2" s="1"/>
  <c r="K1437" i="2" s="1"/>
  <c r="AR1437" i="2" a="1"/>
  <c r="AR1437" i="2" s="1"/>
  <c r="AV1437" i="2" a="1"/>
  <c r="AV1437" i="2" s="1"/>
  <c r="J1437" i="2" s="1"/>
  <c r="AI1467" i="2" a="1"/>
  <c r="AI1467" i="2" s="1"/>
  <c r="H1467" i="2" s="1"/>
  <c r="AE1467" i="2" a="1"/>
  <c r="AE1467" i="2" s="1"/>
  <c r="AG1467" i="2" s="1"/>
  <c r="AX1467" i="2" a="1"/>
  <c r="AX1467" i="2" s="1"/>
  <c r="AP1467" i="2" a="1"/>
  <c r="AP1467" i="2" s="1"/>
  <c r="K1467" i="2" s="1"/>
  <c r="AH1467" i="2" a="1"/>
  <c r="AH1467" i="2" s="1"/>
  <c r="AS1467" i="2" a="1"/>
  <c r="AS1467" i="2" s="1"/>
  <c r="AT1467" i="2" a="1"/>
  <c r="AT1467" i="2" s="1"/>
  <c r="I1467" i="2" s="1"/>
  <c r="AC1467" i="2"/>
  <c r="AD1467" i="2" a="1"/>
  <c r="AD1467" i="2" s="1"/>
  <c r="AW1467" i="2" a="1"/>
  <c r="AW1467" i="2" s="1"/>
  <c r="AV1434" i="2" a="1"/>
  <c r="AV1434" i="2" s="1"/>
  <c r="AN1434" i="2"/>
  <c r="AO1434" i="2" s="1" a="1"/>
  <c r="AO1434" i="2" s="1"/>
  <c r="AR1434" i="2" a="1"/>
  <c r="AR1434" i="2" s="1"/>
  <c r="V1423" i="2"/>
  <c r="W1423" i="2"/>
  <c r="G1423" i="2" s="1" a="1"/>
  <c r="G1423" i="2" s="1"/>
  <c r="X1423" i="2"/>
  <c r="Z1423" i="2"/>
  <c r="AA1423" i="2" s="1" a="1"/>
  <c r="AA1423" i="2" s="1"/>
  <c r="AR1495" i="2" a="1"/>
  <c r="AR1495" i="2" s="1"/>
  <c r="AV1495" i="2" a="1"/>
  <c r="AV1495" i="2" s="1"/>
  <c r="AN1495" i="2"/>
  <c r="AO1495" i="2" s="1" a="1"/>
  <c r="AO1495" i="2" s="1"/>
  <c r="AP1450" i="2" a="1"/>
  <c r="AP1450" i="2" s="1"/>
  <c r="AX1450" i="2" a="1"/>
  <c r="AX1450" i="2" s="1"/>
  <c r="AT1450" i="2" a="1"/>
  <c r="AT1450" i="2" s="1"/>
  <c r="AW1450" i="2" a="1"/>
  <c r="AW1450" i="2" s="1"/>
  <c r="AC1450" i="2"/>
  <c r="AD1450" i="2" a="1"/>
  <c r="AD1450" i="2" s="1"/>
  <c r="AE1450" i="2" a="1"/>
  <c r="AE1450" i="2" s="1"/>
  <c r="AG1450" i="2" s="1"/>
  <c r="AH1450" i="2" a="1"/>
  <c r="AH1450" i="2" s="1"/>
  <c r="AS1450" i="2" a="1"/>
  <c r="AS1450" i="2" s="1"/>
  <c r="AI1450" i="2" a="1"/>
  <c r="AI1450" i="2" s="1"/>
  <c r="H1450" i="2" s="1"/>
  <c r="AS1476" i="2" a="1"/>
  <c r="AS1476" i="2" s="1"/>
  <c r="AC1476" i="2"/>
  <c r="AT1476" i="2" a="1"/>
  <c r="AT1476" i="2" s="1"/>
  <c r="AD1476" i="2" a="1"/>
  <c r="AD1476" i="2" s="1"/>
  <c r="AE1476" i="2" a="1"/>
  <c r="AE1476" i="2" s="1"/>
  <c r="AW1476" i="2" a="1"/>
  <c r="AW1476" i="2" s="1"/>
  <c r="AP1476" i="2" a="1"/>
  <c r="AP1476" i="2" s="1"/>
  <c r="AX1476" i="2" a="1"/>
  <c r="AX1476" i="2" s="1"/>
  <c r="AH1476" i="2" a="1"/>
  <c r="AH1476" i="2" s="1"/>
  <c r="AI1476" i="2" a="1"/>
  <c r="AI1476" i="2" s="1"/>
  <c r="H1476" i="2" s="1"/>
  <c r="AP1471" i="2" a="1"/>
  <c r="AP1471" i="2" s="1"/>
  <c r="AX1471" i="2" a="1"/>
  <c r="AX1471" i="2" s="1"/>
  <c r="AH1471" i="2" a="1"/>
  <c r="AH1471" i="2" s="1"/>
  <c r="AI1471" i="2" a="1"/>
  <c r="AI1471" i="2" s="1"/>
  <c r="H1471" i="2" s="1"/>
  <c r="AS1471" i="2" a="1"/>
  <c r="AS1471" i="2" s="1"/>
  <c r="AC1471" i="2"/>
  <c r="AT1471" i="2" a="1"/>
  <c r="AT1471" i="2" s="1"/>
  <c r="AD1471" i="2" a="1"/>
  <c r="AD1471" i="2" s="1"/>
  <c r="AE1471" i="2" a="1"/>
  <c r="AE1471" i="2" s="1"/>
  <c r="AG1471" i="2" s="1"/>
  <c r="AW1471" i="2" a="1"/>
  <c r="AW1471" i="2" s="1"/>
  <c r="AT1543" i="2" a="1"/>
  <c r="AT1543" i="2" s="1"/>
  <c r="AW1543" i="2" a="1"/>
  <c r="AW1543" i="2" s="1"/>
  <c r="AC1543" i="2"/>
  <c r="AD1543" i="2" a="1"/>
  <c r="AD1543" i="2" s="1"/>
  <c r="AX1543" i="2" a="1"/>
  <c r="AX1543" i="2" s="1"/>
  <c r="AE1543" i="2" a="1"/>
  <c r="AE1543" i="2" s="1"/>
  <c r="AG1543" i="2" s="1"/>
  <c r="AP1543" i="2" a="1"/>
  <c r="AP1543" i="2" s="1"/>
  <c r="AH1543" i="2" a="1"/>
  <c r="AH1543" i="2" s="1"/>
  <c r="AS1543" i="2" a="1"/>
  <c r="AS1543" i="2" s="1"/>
  <c r="AI1543" i="2" a="1"/>
  <c r="AI1543" i="2" s="1"/>
  <c r="H1543" i="2" s="1"/>
  <c r="AI1537" i="2" a="1"/>
  <c r="AI1537" i="2" s="1"/>
  <c r="H1537" i="2" s="1"/>
  <c r="AW1537" i="2" a="1"/>
  <c r="AW1537" i="2" s="1"/>
  <c r="AX1537" i="2" a="1"/>
  <c r="AX1537" i="2" s="1"/>
  <c r="AC1537" i="2"/>
  <c r="AD1537" i="2" a="1"/>
  <c r="AD1537" i="2" s="1"/>
  <c r="AE1537" i="2" a="1"/>
  <c r="AE1537" i="2" s="1"/>
  <c r="AG1537" i="2" s="1"/>
  <c r="AP1537" i="2" a="1"/>
  <c r="AP1537" i="2" s="1"/>
  <c r="AS1537" i="2" a="1"/>
  <c r="AS1537" i="2" s="1"/>
  <c r="AH1537" i="2" a="1"/>
  <c r="AH1537" i="2" s="1"/>
  <c r="AT1537" i="2" a="1"/>
  <c r="AT1537" i="2" s="1"/>
  <c r="Z1533" i="2"/>
  <c r="AA1533" i="2" s="1" a="1"/>
  <c r="AA1533" i="2" s="1"/>
  <c r="V1533" i="2"/>
  <c r="W1533" i="2"/>
  <c r="G1533" i="2" s="1" a="1"/>
  <c r="G1533" i="2" s="1"/>
  <c r="X1533" i="2"/>
  <c r="AV1532" i="2" a="1"/>
  <c r="AV1532" i="2" s="1"/>
  <c r="J1532" i="2" s="1"/>
  <c r="AN1532" i="2"/>
  <c r="AO1532" i="2" s="1" a="1"/>
  <c r="AO1532" i="2" s="1"/>
  <c r="K1532" i="2" s="1"/>
  <c r="AR1532" i="2" a="1"/>
  <c r="AR1532" i="2" s="1"/>
  <c r="I1532" i="2" s="1"/>
  <c r="AC1569" i="2"/>
  <c r="AT1569" i="2" a="1"/>
  <c r="AT1569" i="2" s="1"/>
  <c r="I1569" i="2" s="1"/>
  <c r="AD1569" i="2" a="1"/>
  <c r="AD1569" i="2" s="1"/>
  <c r="AE1569" i="2" a="1"/>
  <c r="AE1569" i="2" s="1"/>
  <c r="AG1569" i="2" s="1"/>
  <c r="AW1569" i="2" a="1"/>
  <c r="AW1569" i="2" s="1"/>
  <c r="AP1569" i="2" a="1"/>
  <c r="AP1569" i="2" s="1"/>
  <c r="K1569" i="2" s="1"/>
  <c r="AX1569" i="2" a="1"/>
  <c r="AX1569" i="2" s="1"/>
  <c r="J1569" i="2" s="1"/>
  <c r="AH1569" i="2" a="1"/>
  <c r="AH1569" i="2" s="1"/>
  <c r="AI1569" i="2" a="1"/>
  <c r="AI1569" i="2" s="1"/>
  <c r="H1569" i="2" s="1"/>
  <c r="AS1569" i="2" a="1"/>
  <c r="AS1569" i="2" s="1"/>
  <c r="AS1479" i="2" a="1"/>
  <c r="AS1479" i="2" s="1"/>
  <c r="AC1479" i="2"/>
  <c r="AT1479" i="2" a="1"/>
  <c r="AT1479" i="2" s="1"/>
  <c r="AD1479" i="2" a="1"/>
  <c r="AD1479" i="2" s="1"/>
  <c r="AE1479" i="2" a="1"/>
  <c r="AE1479" i="2" s="1"/>
  <c r="AG1479" i="2" s="1"/>
  <c r="AW1479" i="2" a="1"/>
  <c r="AW1479" i="2" s="1"/>
  <c r="AP1479" i="2" a="1"/>
  <c r="AP1479" i="2" s="1"/>
  <c r="AX1479" i="2" a="1"/>
  <c r="AX1479" i="2" s="1"/>
  <c r="AH1479" i="2" a="1"/>
  <c r="AH1479" i="2" s="1"/>
  <c r="AI1479" i="2" a="1"/>
  <c r="AI1479" i="2" s="1"/>
  <c r="H1479" i="2" s="1"/>
  <c r="V1516" i="2"/>
  <c r="W1516" i="2"/>
  <c r="G1516" i="2" s="1" a="1"/>
  <c r="G1516" i="2" s="1"/>
  <c r="X1516" i="2"/>
  <c r="Z1516" i="2"/>
  <c r="AA1516" i="2" s="1" a="1"/>
  <c r="AA1516" i="2" s="1"/>
  <c r="AV1584" i="2" a="1"/>
  <c r="AV1584" i="2" s="1"/>
  <c r="AN1584" i="2"/>
  <c r="AO1584" i="2" s="1" a="1"/>
  <c r="AO1584" i="2" s="1"/>
  <c r="AR1584" i="2" a="1"/>
  <c r="AR1584" i="2" s="1"/>
  <c r="AR1550" i="2" a="1"/>
  <c r="AR1550" i="2" s="1"/>
  <c r="AV1550" i="2" a="1"/>
  <c r="AV1550" i="2" s="1"/>
  <c r="AN1550" i="2"/>
  <c r="AO1550" i="2" s="1" a="1"/>
  <c r="AO1550" i="2" s="1"/>
  <c r="AN1565" i="2"/>
  <c r="AO1565" i="2" s="1" a="1"/>
  <c r="AO1565" i="2" s="1"/>
  <c r="AR1565" i="2" a="1"/>
  <c r="AR1565" i="2" s="1"/>
  <c r="AV1565" i="2" a="1"/>
  <c r="AV1565" i="2" s="1"/>
  <c r="AE1586" i="2" a="1"/>
  <c r="AE1586" i="2" s="1"/>
  <c r="AG1586" i="2" s="1"/>
  <c r="AW1586" i="2" a="1"/>
  <c r="AW1586" i="2" s="1"/>
  <c r="AC1586" i="2"/>
  <c r="AP1586" i="2" a="1"/>
  <c r="AP1586" i="2" s="1"/>
  <c r="AX1586" i="2" a="1"/>
  <c r="AX1586" i="2" s="1"/>
  <c r="AH1586" i="2" a="1"/>
  <c r="AH1586" i="2" s="1"/>
  <c r="AI1586" i="2" a="1"/>
  <c r="AI1586" i="2" s="1"/>
  <c r="H1586" i="2" s="1"/>
  <c r="AS1586" i="2" a="1"/>
  <c r="AS1586" i="2" s="1"/>
  <c r="AT1586" i="2" a="1"/>
  <c r="AT1586" i="2" s="1"/>
  <c r="AD1586" i="2" a="1"/>
  <c r="AD1586" i="2" s="1"/>
  <c r="AP1519" i="2" a="1"/>
  <c r="AP1519" i="2" s="1"/>
  <c r="AX1519" i="2" a="1"/>
  <c r="AX1519" i="2" s="1"/>
  <c r="AD1519" i="2" a="1"/>
  <c r="AD1519" i="2" s="1"/>
  <c r="AC1519" i="2"/>
  <c r="AE1519" i="2" a="1"/>
  <c r="AE1519" i="2" s="1"/>
  <c r="AG1519" i="2" s="1"/>
  <c r="AH1519" i="2" a="1"/>
  <c r="AH1519" i="2" s="1"/>
  <c r="AS1519" i="2" a="1"/>
  <c r="AS1519" i="2" s="1"/>
  <c r="AT1519" i="2" a="1"/>
  <c r="AT1519" i="2" s="1"/>
  <c r="AW1519" i="2" a="1"/>
  <c r="AW1519" i="2" s="1"/>
  <c r="AI1519" i="2" a="1"/>
  <c r="AI1519" i="2" s="1"/>
  <c r="H1519" i="2" s="1"/>
  <c r="AE1568" i="2" a="1"/>
  <c r="AE1568" i="2" s="1"/>
  <c r="AG1568" i="2" s="1"/>
  <c r="AW1568" i="2" a="1"/>
  <c r="AW1568" i="2" s="1"/>
  <c r="AT1568" i="2" a="1"/>
  <c r="AT1568" i="2" s="1"/>
  <c r="AP1568" i="2" a="1"/>
  <c r="AP1568" i="2" s="1"/>
  <c r="AX1568" i="2" a="1"/>
  <c r="AX1568" i="2" s="1"/>
  <c r="AH1568" i="2" a="1"/>
  <c r="AH1568" i="2" s="1"/>
  <c r="AC1568" i="2"/>
  <c r="AI1568" i="2" a="1"/>
  <c r="AI1568" i="2" s="1"/>
  <c r="H1568" i="2" s="1"/>
  <c r="AS1568" i="2" a="1"/>
  <c r="AS1568" i="2" s="1"/>
  <c r="AD1568" i="2" a="1"/>
  <c r="AD1568" i="2" s="1"/>
  <c r="Q33" i="20"/>
  <c r="O33" i="20"/>
  <c r="P33" i="20" a="1"/>
  <c r="P33" i="20" s="1"/>
  <c r="R35" i="20" a="1"/>
  <c r="R35" i="20" s="1"/>
  <c r="R31" i="20" a="1"/>
  <c r="R31" i="20" s="1"/>
  <c r="O42" i="20"/>
  <c r="R33" i="20" a="1"/>
  <c r="R33" i="20" s="1"/>
  <c r="R38" i="20" a="1"/>
  <c r="R38" i="20" s="1"/>
  <c r="O56" i="20"/>
  <c r="P82" i="20" a="1"/>
  <c r="P82" i="20" s="1"/>
  <c r="R13" i="20" a="1"/>
  <c r="R13" i="20" s="1"/>
  <c r="P43" i="20" a="1"/>
  <c r="P43" i="20" s="1"/>
  <c r="R72" i="20" a="1"/>
  <c r="R72" i="20" s="1"/>
  <c r="P26" i="20" a="1"/>
  <c r="P26" i="20" s="1"/>
  <c r="O58" i="20"/>
  <c r="P58" i="20" a="1"/>
  <c r="P58" i="20" s="1"/>
  <c r="Q58" i="20"/>
  <c r="R58" i="20" a="1"/>
  <c r="R58" i="20" s="1"/>
  <c r="P31" i="20" a="1"/>
  <c r="P31" i="20" s="1"/>
  <c r="P85" i="20" a="1"/>
  <c r="P85" i="20" s="1"/>
  <c r="R82" i="20" a="1"/>
  <c r="R82" i="20" s="1"/>
  <c r="L13" i="5" a="1"/>
  <c r="L13" i="5" s="1"/>
  <c r="M13" i="5" s="1" a="1"/>
  <c r="M13" i="5" s="1"/>
  <c r="F13" i="5" s="1"/>
  <c r="H13" i="5" s="1"/>
  <c r="P65" i="20" a="1"/>
  <c r="P65" i="20" s="1"/>
  <c r="R79" i="20" a="1"/>
  <c r="R79" i="20" s="1"/>
  <c r="P78" i="20" a="1"/>
  <c r="P78" i="20" s="1"/>
  <c r="R85" i="20" a="1"/>
  <c r="R85" i="20" s="1"/>
  <c r="P57" i="20" a="1"/>
  <c r="P57" i="20" s="1"/>
  <c r="Q69" i="20"/>
  <c r="O69" i="20"/>
  <c r="P69" i="20" a="1"/>
  <c r="P69" i="20" s="1"/>
  <c r="R61" i="20" a="1"/>
  <c r="R61" i="20" s="1"/>
  <c r="R67" i="20" a="1"/>
  <c r="R67" i="20" s="1"/>
  <c r="L27" i="5" a="1"/>
  <c r="L27" i="5" s="1"/>
  <c r="M27" i="5" s="1" a="1"/>
  <c r="M27" i="5" s="1"/>
  <c r="F27" i="5" s="1"/>
  <c r="H27" i="5" s="1"/>
  <c r="R9" i="20" a="1"/>
  <c r="R9" i="20" s="1"/>
  <c r="P35" i="20" a="1"/>
  <c r="P35" i="20" s="1"/>
  <c r="P79" i="20" a="1"/>
  <c r="P79" i="20" s="1"/>
  <c r="O47" i="20"/>
  <c r="O27" i="20"/>
  <c r="P61" i="20" a="1"/>
  <c r="P61" i="20" s="1"/>
  <c r="P67" i="20" a="1"/>
  <c r="P67" i="20" s="1"/>
  <c r="P19" i="20" a="1"/>
  <c r="P19" i="20" s="1"/>
  <c r="P46" i="20" a="1"/>
  <c r="P46" i="20" s="1"/>
  <c r="R37" i="20" a="1"/>
  <c r="R37" i="20" s="1"/>
  <c r="P75" i="20" a="1"/>
  <c r="P75" i="20" s="1"/>
  <c r="P72" i="20" a="1"/>
  <c r="P72" i="20" s="1"/>
  <c r="O22" i="20"/>
  <c r="P22" i="20" a="1"/>
  <c r="P22" i="20" s="1"/>
  <c r="Q22" i="20"/>
  <c r="R22" i="20" a="1"/>
  <c r="R22" i="20" s="1"/>
  <c r="P9" i="20" a="1"/>
  <c r="P9" i="20" s="1"/>
  <c r="R46" i="20" a="1"/>
  <c r="R46" i="20" s="1"/>
  <c r="Q38" i="20"/>
  <c r="M23" i="3" a="1"/>
  <c r="M23" i="3" s="1"/>
  <c r="F23" i="3" s="1"/>
  <c r="H23" i="3" s="1"/>
  <c r="L33" i="12" a="1"/>
  <c r="L33" i="12" s="1"/>
  <c r="M33" i="12" a="1"/>
  <c r="M33" i="12" s="1"/>
  <c r="L77" i="12" a="1"/>
  <c r="L77" i="12" s="1"/>
  <c r="M77" i="12" a="1"/>
  <c r="M77" i="12" s="1"/>
  <c r="L57" i="12" a="1"/>
  <c r="L57" i="12" s="1"/>
  <c r="M57" i="12" a="1"/>
  <c r="M57" i="12" s="1"/>
  <c r="M89" i="12" a="1"/>
  <c r="M89" i="12" s="1"/>
  <c r="L89" i="12" a="1"/>
  <c r="L89" i="12" s="1"/>
  <c r="L9" i="12" a="1"/>
  <c r="L9" i="12" s="1"/>
  <c r="M9" i="12" a="1"/>
  <c r="M9" i="12" s="1"/>
  <c r="M41" i="12" a="1"/>
  <c r="M41" i="12" s="1"/>
  <c r="L41" i="12" a="1"/>
  <c r="L41" i="12" s="1"/>
  <c r="L93" i="12" a="1"/>
  <c r="L93" i="12" s="1"/>
  <c r="M93" i="12" a="1"/>
  <c r="M93" i="12" s="1"/>
  <c r="M53" i="12" a="1"/>
  <c r="M53" i="12" s="1"/>
  <c r="L53" i="12" a="1"/>
  <c r="L53" i="12" s="1"/>
  <c r="K9" i="12" a="1"/>
  <c r="K9" i="12" s="1"/>
  <c r="K77" i="12" a="1"/>
  <c r="K77" i="12" s="1"/>
  <c r="M28" i="12" a="1"/>
  <c r="M28" i="12" s="1"/>
  <c r="M29" i="12" a="1"/>
  <c r="M29" i="12" s="1"/>
  <c r="AS476" i="2" s="1" a="1"/>
  <c r="AS476" i="2" s="1"/>
  <c r="M52" i="12" a="1"/>
  <c r="M52" i="12" s="1"/>
  <c r="M16" i="12" a="1"/>
  <c r="M16" i="12" s="1"/>
  <c r="K53" i="12" a="1"/>
  <c r="K53" i="12" s="1"/>
  <c r="M26" i="12" a="1"/>
  <c r="M26" i="12" s="1"/>
  <c r="AW594" i="2" s="1" a="1"/>
  <c r="AW594" i="2" s="1"/>
  <c r="M76" i="12" a="1"/>
  <c r="M76" i="12" s="1"/>
  <c r="AS477" i="2" s="1" a="1"/>
  <c r="AS477" i="2" s="1"/>
  <c r="M74" i="12" a="1"/>
  <c r="M74" i="12" s="1"/>
  <c r="K33" i="12" a="1"/>
  <c r="K33" i="12" s="1"/>
  <c r="I84" i="12"/>
  <c r="M96" i="12" a="1"/>
  <c r="M96" i="12" s="1"/>
  <c r="M62" i="12" a="1"/>
  <c r="M62" i="12" s="1"/>
  <c r="M38" i="12" a="1"/>
  <c r="M38" i="12" s="1"/>
  <c r="I24" i="12"/>
  <c r="M36" i="12" a="1"/>
  <c r="M36" i="12" s="1"/>
  <c r="I72" i="12"/>
  <c r="M43" i="12" a="1"/>
  <c r="M43" i="12" s="1"/>
  <c r="K57" i="12" a="1"/>
  <c r="K57" i="12" s="1"/>
  <c r="K41" i="12" a="1"/>
  <c r="K41" i="12" s="1"/>
  <c r="K89" i="12" a="1"/>
  <c r="K89" i="12" s="1"/>
  <c r="K93" i="12" a="1"/>
  <c r="K93" i="12" s="1"/>
  <c r="M21" i="12" a="1"/>
  <c r="M21" i="12" s="1"/>
  <c r="P7" i="3" a="1"/>
  <c r="P7" i="3" s="1"/>
  <c r="G7" i="3" s="1"/>
  <c r="L8" i="4" a="1"/>
  <c r="L8" i="4" s="1"/>
  <c r="P8" i="4" s="1" a="1"/>
  <c r="P8" i="4" s="1"/>
  <c r="G8" i="4" s="1"/>
  <c r="L8" i="3" a="1"/>
  <c r="L8" i="3" s="1"/>
  <c r="P8" i="3" s="1" a="1"/>
  <c r="P8" i="3" s="1"/>
  <c r="G8" i="3" s="1"/>
  <c r="L20" i="3" a="1"/>
  <c r="L20" i="3" s="1"/>
  <c r="M20" i="3" s="1" a="1"/>
  <c r="M20" i="3" s="1"/>
  <c r="F20" i="3" s="1"/>
  <c r="H20" i="3" s="1"/>
  <c r="L18" i="3" a="1"/>
  <c r="L18" i="3" s="1"/>
  <c r="L20" i="4" a="1"/>
  <c r="L20" i="4" s="1"/>
  <c r="M20" i="4" s="1" a="1"/>
  <c r="M20" i="4" s="1"/>
  <c r="F20" i="4" s="1"/>
  <c r="H20" i="4" s="1"/>
  <c r="L23" i="4" a="1"/>
  <c r="L23" i="4" s="1"/>
  <c r="M23" i="4" s="1" a="1"/>
  <c r="M23" i="4" s="1"/>
  <c r="F23" i="4" s="1"/>
  <c r="H23" i="4" s="1"/>
  <c r="G1547" i="2" a="1"/>
  <c r="G1547" i="2" s="1"/>
  <c r="G1502" i="2" a="1"/>
  <c r="G1502" i="2" s="1"/>
  <c r="G1531" i="2" a="1"/>
  <c r="G1531" i="2" s="1"/>
  <c r="G1082" i="2" a="1"/>
  <c r="G1082" i="2" s="1"/>
  <c r="G973" i="2" a="1"/>
  <c r="G973" i="2" s="1"/>
  <c r="G835" i="2" a="1"/>
  <c r="G835" i="2" s="1"/>
  <c r="G916" i="2" a="1"/>
  <c r="G916" i="2" s="1"/>
  <c r="G1087" i="2" a="1"/>
  <c r="G1087" i="2" s="1"/>
  <c r="G1255" i="2" a="1"/>
  <c r="G1255" i="2" s="1"/>
  <c r="G740" i="2" a="1"/>
  <c r="G740" i="2" s="1"/>
  <c r="G828" i="2" a="1"/>
  <c r="G828" i="2" s="1"/>
  <c r="M10" i="5" a="1"/>
  <c r="M10" i="5" s="1"/>
  <c r="F10" i="5" s="1"/>
  <c r="H10" i="5" s="1"/>
  <c r="Q10" i="5" a="1"/>
  <c r="Q10" i="5" s="1"/>
  <c r="G10" i="5" s="1"/>
  <c r="Q9" i="5" a="1"/>
  <c r="Q9" i="5" s="1"/>
  <c r="G9" i="5" s="1"/>
  <c r="M9" i="5" a="1"/>
  <c r="M9" i="5" s="1"/>
  <c r="F9" i="5" s="1"/>
  <c r="H9" i="5" s="1"/>
  <c r="M24" i="3" a="1"/>
  <c r="M24" i="3" s="1"/>
  <c r="F24" i="3" s="1"/>
  <c r="H24" i="3" s="1"/>
  <c r="P24" i="3" a="1"/>
  <c r="P24" i="3" s="1"/>
  <c r="G24" i="3" s="1"/>
  <c r="M25" i="5" a="1"/>
  <c r="M25" i="5" s="1"/>
  <c r="F25" i="5" s="1"/>
  <c r="H25" i="5" s="1"/>
  <c r="Q25" i="5" a="1"/>
  <c r="Q25" i="5" s="1"/>
  <c r="G25" i="5" s="1"/>
  <c r="M23" i="5" a="1"/>
  <c r="M23" i="5" s="1"/>
  <c r="F23" i="5" s="1"/>
  <c r="H23" i="5" s="1"/>
  <c r="Q23" i="5" a="1"/>
  <c r="Q23" i="5" s="1"/>
  <c r="G23" i="5" s="1"/>
  <c r="M17" i="5" a="1"/>
  <c r="M17" i="5" s="1"/>
  <c r="F17" i="5" s="1"/>
  <c r="H17" i="5" s="1"/>
  <c r="Q17" i="5" a="1"/>
  <c r="Q17" i="5" s="1"/>
  <c r="G17" i="5" s="1"/>
  <c r="M8" i="5" a="1"/>
  <c r="M8" i="5" s="1"/>
  <c r="F8" i="5" s="1"/>
  <c r="H8" i="5" s="1"/>
  <c r="Q8" i="5" a="1"/>
  <c r="Q8" i="5" s="1"/>
  <c r="G8" i="5" s="1"/>
  <c r="M26" i="5" a="1"/>
  <c r="M26" i="5" s="1"/>
  <c r="F26" i="5" s="1"/>
  <c r="H26" i="5" s="1"/>
  <c r="AF6" i="15"/>
  <c r="AJ6" i="15"/>
  <c r="AF15" i="15"/>
  <c r="AJ15" i="15"/>
  <c r="AF30" i="15"/>
  <c r="AJ30" i="15"/>
  <c r="AJ34" i="15"/>
  <c r="AF34" i="15"/>
  <c r="AF51" i="13"/>
  <c r="AJ51" i="13"/>
  <c r="G1581" i="2" a="1"/>
  <c r="G1581" i="2" s="1"/>
  <c r="G1560" i="2" a="1"/>
  <c r="G1560" i="2" s="1"/>
  <c r="G1519" i="2" a="1"/>
  <c r="G1519" i="2" s="1"/>
  <c r="G1499" i="2" a="1"/>
  <c r="G1499" i="2" s="1"/>
  <c r="G1452" i="2" a="1"/>
  <c r="G1452" i="2" s="1"/>
  <c r="G1479" i="2" a="1"/>
  <c r="G1479" i="2" s="1"/>
  <c r="G1397" i="2" a="1"/>
  <c r="G1397" i="2" s="1"/>
  <c r="G1454" i="2" a="1"/>
  <c r="G1454" i="2" s="1"/>
  <c r="G1430" i="2" a="1"/>
  <c r="G1430" i="2" s="1"/>
  <c r="G1375" i="2" a="1"/>
  <c r="G1375" i="2" s="1"/>
  <c r="G1356" i="2" a="1"/>
  <c r="G1356" i="2" s="1"/>
  <c r="G1393" i="2" a="1"/>
  <c r="G1393" i="2" s="1"/>
  <c r="G1352" i="2" a="1"/>
  <c r="G1352" i="2" s="1"/>
  <c r="G1308" i="2" a="1"/>
  <c r="G1308" i="2" s="1"/>
  <c r="G1337" i="2" a="1"/>
  <c r="G1337" i="2" s="1"/>
  <c r="G1274" i="2" a="1"/>
  <c r="G1274" i="2" s="1"/>
  <c r="G1338" i="2" a="1"/>
  <c r="G1338" i="2" s="1"/>
  <c r="G1307" i="2" a="1"/>
  <c r="G1307" i="2" s="1"/>
  <c r="G1321" i="2" a="1"/>
  <c r="G1321" i="2" s="1"/>
  <c r="G1317" i="2" a="1"/>
  <c r="G1317" i="2" s="1"/>
  <c r="G1312" i="2" a="1"/>
  <c r="G1312" i="2" s="1"/>
  <c r="G1145" i="2" a="1"/>
  <c r="G1145" i="2" s="1"/>
  <c r="G1182" i="2" a="1"/>
  <c r="G1182" i="2" s="1"/>
  <c r="G1234" i="2" a="1"/>
  <c r="G1234" i="2" s="1"/>
  <c r="G1187" i="2" a="1"/>
  <c r="G1187" i="2" s="1"/>
  <c r="G1175" i="2" a="1"/>
  <c r="G1175" i="2" s="1"/>
  <c r="G1141" i="2" a="1"/>
  <c r="G1141" i="2" s="1"/>
  <c r="G1297" i="2" a="1"/>
  <c r="G1297" i="2" s="1"/>
  <c r="G1078" i="2" a="1"/>
  <c r="G1078" i="2" s="1"/>
  <c r="G1245" i="2" a="1"/>
  <c r="G1245" i="2" s="1"/>
  <c r="G1063" i="2" a="1"/>
  <c r="G1063" i="2" s="1"/>
  <c r="G1032" i="2" a="1"/>
  <c r="G1032" i="2" s="1"/>
  <c r="G1197" i="2" a="1"/>
  <c r="G1197" i="2" s="1"/>
  <c r="G1101" i="2" a="1"/>
  <c r="G1101" i="2" s="1"/>
  <c r="G1186" i="2" a="1"/>
  <c r="G1186" i="2" s="1"/>
  <c r="G1073" i="2" a="1"/>
  <c r="G1073" i="2" s="1"/>
  <c r="G1055" i="2" a="1"/>
  <c r="G1055" i="2" s="1"/>
  <c r="G1047" i="2" a="1"/>
  <c r="G1047" i="2" s="1"/>
  <c r="G1178" i="2" a="1"/>
  <c r="G1178" i="2" s="1"/>
  <c r="G928" i="2" a="1"/>
  <c r="G928" i="2" s="1"/>
  <c r="G1235" i="2" a="1"/>
  <c r="G1235" i="2" s="1"/>
  <c r="G933" i="2" a="1"/>
  <c r="G933" i="2" s="1"/>
  <c r="G1198" i="2" a="1"/>
  <c r="G1198" i="2" s="1"/>
  <c r="G979" i="2" a="1"/>
  <c r="G979" i="2" s="1"/>
  <c r="G1008" i="2" a="1"/>
  <c r="G1008" i="2" s="1"/>
  <c r="G1083" i="2" a="1"/>
  <c r="G1083" i="2" s="1"/>
  <c r="G953" i="2" a="1"/>
  <c r="G953" i="2" s="1"/>
  <c r="G934" i="2" a="1"/>
  <c r="G934" i="2" s="1"/>
  <c r="G892" i="2" a="1"/>
  <c r="G892" i="2" s="1"/>
  <c r="G920" i="2" a="1"/>
  <c r="G920" i="2" s="1"/>
  <c r="G960" i="2" a="1"/>
  <c r="G960" i="2" s="1"/>
  <c r="G724" i="2" a="1"/>
  <c r="G724" i="2" s="1"/>
  <c r="G727" i="2" a="1"/>
  <c r="G727" i="2" s="1"/>
  <c r="G716" i="2" a="1"/>
  <c r="G716" i="2" s="1"/>
  <c r="G847" i="2" a="1"/>
  <c r="G847" i="2" s="1"/>
  <c r="G675" i="2" a="1"/>
  <c r="G675" i="2" s="1"/>
  <c r="G688" i="2" a="1"/>
  <c r="G688" i="2" s="1"/>
  <c r="G737" i="2" a="1"/>
  <c r="G737" i="2" s="1"/>
  <c r="G665" i="2" a="1"/>
  <c r="G665" i="2" s="1"/>
  <c r="G575" i="2" a="1"/>
  <c r="G575" i="2" s="1"/>
  <c r="G761" i="2" a="1"/>
  <c r="G761" i="2" s="1"/>
  <c r="G685" i="2" a="1"/>
  <c r="G685" i="2" s="1"/>
  <c r="G797" i="2" a="1"/>
  <c r="G797" i="2" s="1"/>
  <c r="G746" i="2" a="1"/>
  <c r="G746" i="2" s="1"/>
  <c r="G287" i="2" a="1"/>
  <c r="G287" i="2" s="1"/>
  <c r="G124" i="2" a="1"/>
  <c r="G124" i="2" s="1"/>
  <c r="G278" i="2" a="1"/>
  <c r="G278" i="2" s="1"/>
  <c r="L16" i="5" a="1"/>
  <c r="L16" i="5" s="1"/>
  <c r="AF10" i="15"/>
  <c r="AJ10" i="15"/>
  <c r="AF36" i="15"/>
  <c r="AJ36" i="15"/>
  <c r="AJ40" i="15"/>
  <c r="AF40" i="15"/>
  <c r="AJ31" i="13"/>
  <c r="AF31" i="13"/>
  <c r="Q20" i="5" s="1" a="1"/>
  <c r="Q20" i="5" s="1"/>
  <c r="G20" i="5" s="1"/>
  <c r="AF53" i="22"/>
  <c r="AJ53" i="22"/>
  <c r="L22" i="3" a="1"/>
  <c r="L22" i="3" s="1"/>
  <c r="G1554" i="2" a="1"/>
  <c r="G1554" i="2" s="1"/>
  <c r="G1584" i="2" a="1"/>
  <c r="G1584" i="2" s="1"/>
  <c r="G1558" i="2" a="1"/>
  <c r="G1558" i="2" s="1"/>
  <c r="G1555" i="2" a="1"/>
  <c r="G1555" i="2" s="1"/>
  <c r="G1527" i="2" a="1"/>
  <c r="G1527" i="2" s="1"/>
  <c r="G1549" i="2" a="1"/>
  <c r="G1549" i="2" s="1"/>
  <c r="G1543" i="2" a="1"/>
  <c r="G1543" i="2" s="1"/>
  <c r="G1537" i="2" a="1"/>
  <c r="G1537" i="2" s="1"/>
  <c r="G1541" i="2" a="1"/>
  <c r="G1541" i="2" s="1"/>
  <c r="G1532" i="2" a="1"/>
  <c r="G1532" i="2" s="1"/>
  <c r="G1492" i="2" a="1"/>
  <c r="G1492" i="2" s="1"/>
  <c r="G1354" i="2" a="1"/>
  <c r="G1354" i="2" s="1"/>
  <c r="G1406" i="2" a="1"/>
  <c r="G1406" i="2" s="1"/>
  <c r="G1303" i="2" a="1"/>
  <c r="G1303" i="2" s="1"/>
  <c r="G1318" i="2" a="1"/>
  <c r="G1318" i="2" s="1"/>
  <c r="G1305" i="2" a="1"/>
  <c r="G1305" i="2" s="1"/>
  <c r="G1276" i="2" a="1"/>
  <c r="G1276" i="2" s="1"/>
  <c r="G1224" i="2" a="1"/>
  <c r="G1224" i="2" s="1"/>
  <c r="G1223" i="2" a="1"/>
  <c r="G1223" i="2" s="1"/>
  <c r="G1206" i="2" a="1"/>
  <c r="G1206" i="2" s="1"/>
  <c r="G1085" i="2" a="1"/>
  <c r="G1085" i="2" s="1"/>
  <c r="G1148" i="2" a="1"/>
  <c r="G1148" i="2" s="1"/>
  <c r="G1037" i="2" a="1"/>
  <c r="G1037" i="2" s="1"/>
  <c r="G1086" i="2" a="1"/>
  <c r="G1086" i="2" s="1"/>
  <c r="G1099" i="2" a="1"/>
  <c r="G1099" i="2" s="1"/>
  <c r="G1049" i="2" a="1"/>
  <c r="G1049" i="2" s="1"/>
  <c r="G926" i="2" a="1"/>
  <c r="G926" i="2" s="1"/>
  <c r="G1039" i="2" a="1"/>
  <c r="G1039" i="2" s="1"/>
  <c r="G989" i="2" a="1"/>
  <c r="G989" i="2" s="1"/>
  <c r="G1077" i="2" a="1"/>
  <c r="G1077" i="2" s="1"/>
  <c r="G1018" i="2" a="1"/>
  <c r="G1018" i="2" s="1"/>
  <c r="G995" i="2" a="1"/>
  <c r="G995" i="2" s="1"/>
  <c r="G887" i="2" a="1"/>
  <c r="G887" i="2" s="1"/>
  <c r="G1019" i="2" a="1"/>
  <c r="G1019" i="2" s="1"/>
  <c r="G867" i="2" a="1"/>
  <c r="G867" i="2" s="1"/>
  <c r="G846" i="2" a="1"/>
  <c r="G846" i="2" s="1"/>
  <c r="G743" i="2" a="1"/>
  <c r="G743" i="2" s="1"/>
  <c r="G826" i="2" a="1"/>
  <c r="G826" i="2" s="1"/>
  <c r="G760" i="2" a="1"/>
  <c r="G760" i="2" s="1"/>
  <c r="G888" i="2" a="1"/>
  <c r="G888" i="2" s="1"/>
  <c r="G951" i="2" a="1"/>
  <c r="G951" i="2" s="1"/>
  <c r="G718" i="2" a="1"/>
  <c r="G718" i="2" s="1"/>
  <c r="G705" i="2" a="1"/>
  <c r="G705" i="2" s="1"/>
  <c r="G678" i="2" a="1"/>
  <c r="G678" i="2" s="1"/>
  <c r="G812" i="2" a="1"/>
  <c r="G812" i="2" s="1"/>
  <c r="G717" i="2" a="1"/>
  <c r="G717" i="2" s="1"/>
  <c r="G68" i="2" a="1"/>
  <c r="G68" i="2" s="1"/>
  <c r="L24" i="5" a="1"/>
  <c r="L24" i="5" s="1"/>
  <c r="AF7" i="15"/>
  <c r="AJ7" i="15"/>
  <c r="AF42" i="15"/>
  <c r="AJ42" i="15"/>
  <c r="AJ46" i="15"/>
  <c r="AF46" i="15"/>
  <c r="AF37" i="13"/>
  <c r="AJ37" i="13"/>
  <c r="L7" i="5" a="1"/>
  <c r="L7" i="5" s="1"/>
  <c r="G1572" i="2" a="1"/>
  <c r="G1572" i="2" s="1"/>
  <c r="G1538" i="2" a="1"/>
  <c r="G1538" i="2" s="1"/>
  <c r="G1586" i="2" a="1"/>
  <c r="G1586" i="2" s="1"/>
  <c r="G1522" i="2" a="1"/>
  <c r="G1522" i="2" s="1"/>
  <c r="G1431" i="2" a="1"/>
  <c r="G1431" i="2" s="1"/>
  <c r="G1472" i="2" a="1"/>
  <c r="G1472" i="2" s="1"/>
  <c r="G1534" i="2" a="1"/>
  <c r="G1534" i="2" s="1"/>
  <c r="G1416" i="2" a="1"/>
  <c r="G1416" i="2" s="1"/>
  <c r="G1405" i="2" a="1"/>
  <c r="G1405" i="2" s="1"/>
  <c r="G1412" i="2" a="1"/>
  <c r="G1412" i="2" s="1"/>
  <c r="G1332" i="2" a="1"/>
  <c r="G1332" i="2" s="1"/>
  <c r="G1350" i="2" a="1"/>
  <c r="G1350" i="2" s="1"/>
  <c r="G1473" i="2" a="1"/>
  <c r="G1473" i="2" s="1"/>
  <c r="G1300" i="2" a="1"/>
  <c r="G1300" i="2" s="1"/>
  <c r="G1387" i="2" a="1"/>
  <c r="G1387" i="2" s="1"/>
  <c r="G1247" i="2" a="1"/>
  <c r="G1247" i="2" s="1"/>
  <c r="G1171" i="2" a="1"/>
  <c r="G1171" i="2" s="1"/>
  <c r="G1248" i="2" a="1"/>
  <c r="G1248" i="2" s="1"/>
  <c r="G1126" i="2" a="1"/>
  <c r="G1126" i="2" s="1"/>
  <c r="G1231" i="2" a="1"/>
  <c r="G1231" i="2" s="1"/>
  <c r="G1136" i="2" a="1"/>
  <c r="G1136" i="2" s="1"/>
  <c r="G1062" i="2" a="1"/>
  <c r="G1062" i="2" s="1"/>
  <c r="G1166" i="2" a="1"/>
  <c r="G1166" i="2" s="1"/>
  <c r="G1052" i="2" a="1"/>
  <c r="G1052" i="2" s="1"/>
  <c r="G987" i="2" a="1"/>
  <c r="G987" i="2" s="1"/>
  <c r="G1180" i="2" a="1"/>
  <c r="G1180" i="2" s="1"/>
  <c r="G879" i="2" a="1"/>
  <c r="G879" i="2" s="1"/>
  <c r="G992" i="2" a="1"/>
  <c r="G992" i="2" s="1"/>
  <c r="G940" i="2" a="1"/>
  <c r="G940" i="2" s="1"/>
  <c r="G854" i="2" a="1"/>
  <c r="G854" i="2" s="1"/>
  <c r="G900" i="2" a="1"/>
  <c r="G900" i="2" s="1"/>
  <c r="G748" i="2" a="1"/>
  <c r="G748" i="2" s="1"/>
  <c r="G931" i="2" a="1"/>
  <c r="G931" i="2" s="1"/>
  <c r="G776" i="2" a="1"/>
  <c r="G776" i="2" s="1"/>
  <c r="G819" i="2" a="1"/>
  <c r="G819" i="2" s="1"/>
  <c r="G729" i="2" a="1"/>
  <c r="G729" i="2" s="1"/>
  <c r="G773" i="2" a="1"/>
  <c r="G773" i="2" s="1"/>
  <c r="G691" i="2" a="1"/>
  <c r="G691" i="2" s="1"/>
  <c r="G898" i="2" a="1"/>
  <c r="G898" i="2" s="1"/>
  <c r="G858" i="2" a="1"/>
  <c r="G858" i="2" s="1"/>
  <c r="G967" i="2" a="1"/>
  <c r="G967" i="2" s="1"/>
  <c r="G787" i="2" a="1"/>
  <c r="G787" i="2" s="1"/>
  <c r="G456" i="2" a="1"/>
  <c r="G456" i="2" s="1"/>
  <c r="G261" i="2" a="1"/>
  <c r="G261" i="2" s="1"/>
  <c r="AF18" i="15"/>
  <c r="AJ18" i="15"/>
  <c r="AF48" i="15"/>
  <c r="AJ48" i="15"/>
  <c r="AJ52" i="15"/>
  <c r="AF52" i="15"/>
  <c r="AJ43" i="13"/>
  <c r="AF43" i="13"/>
  <c r="Q26" i="5" s="1" a="1"/>
  <c r="Q26" i="5" s="1"/>
  <c r="G26" i="5" s="1"/>
  <c r="G1577" i="2" a="1"/>
  <c r="G1577" i="2" s="1"/>
  <c r="P23" i="3" a="1"/>
  <c r="P23" i="3" s="1"/>
  <c r="G23" i="3" s="1"/>
  <c r="G1556" i="2" a="1"/>
  <c r="G1556" i="2" s="1"/>
  <c r="G1539" i="2" a="1"/>
  <c r="G1539" i="2" s="1"/>
  <c r="G1569" i="2" a="1"/>
  <c r="G1569" i="2" s="1"/>
  <c r="G1574" i="2" a="1"/>
  <c r="G1574" i="2" s="1"/>
  <c r="G1587" i="2" a="1"/>
  <c r="G1587" i="2" s="1"/>
  <c r="G1520" i="2" a="1"/>
  <c r="G1520" i="2" s="1"/>
  <c r="G1496" i="2" a="1"/>
  <c r="G1496" i="2" s="1"/>
  <c r="G1467" i="2" a="1"/>
  <c r="G1467" i="2" s="1"/>
  <c r="G1448" i="2" a="1"/>
  <c r="G1448" i="2" s="1"/>
  <c r="G1476" i="2" a="1"/>
  <c r="G1476" i="2" s="1"/>
  <c r="G1322" i="2" a="1"/>
  <c r="G1322" i="2" s="1"/>
  <c r="G1388" i="2" a="1"/>
  <c r="G1388" i="2" s="1"/>
  <c r="G1365" i="2" a="1"/>
  <c r="G1365" i="2" s="1"/>
  <c r="G1348" i="2" a="1"/>
  <c r="G1348" i="2" s="1"/>
  <c r="G1329" i="2" a="1"/>
  <c r="G1329" i="2" s="1"/>
  <c r="G1288" i="2" a="1"/>
  <c r="G1288" i="2" s="1"/>
  <c r="G1331" i="2" a="1"/>
  <c r="G1331" i="2" s="1"/>
  <c r="G1293" i="2" a="1"/>
  <c r="G1293" i="2" s="1"/>
  <c r="G1251" i="2" a="1"/>
  <c r="G1251" i="2" s="1"/>
  <c r="G1398" i="2" a="1"/>
  <c r="G1398" i="2" s="1"/>
  <c r="G1306" i="2" a="1"/>
  <c r="G1306" i="2" s="1"/>
  <c r="G1323" i="2" a="1"/>
  <c r="G1323" i="2" s="1"/>
  <c r="G1381" i="2" a="1"/>
  <c r="G1381" i="2" s="1"/>
  <c r="G1209" i="2" a="1"/>
  <c r="G1209" i="2" s="1"/>
  <c r="G1260" i="2" a="1"/>
  <c r="G1260" i="2" s="1"/>
  <c r="G1157" i="2" a="1"/>
  <c r="G1157" i="2" s="1"/>
  <c r="G1112" i="2" a="1"/>
  <c r="G1112" i="2" s="1"/>
  <c r="G1120" i="2" a="1"/>
  <c r="G1120" i="2" s="1"/>
  <c r="G1010" i="2" a="1"/>
  <c r="G1010" i="2" s="1"/>
  <c r="G964" i="2" a="1"/>
  <c r="G964" i="2" s="1"/>
  <c r="G845" i="2" a="1"/>
  <c r="G845" i="2" s="1"/>
  <c r="G945" i="2" a="1"/>
  <c r="G945" i="2" s="1"/>
  <c r="G1001" i="2" a="1"/>
  <c r="G1001" i="2" s="1"/>
  <c r="G1103" i="2" a="1"/>
  <c r="G1103" i="2" s="1"/>
  <c r="G976" i="2" a="1"/>
  <c r="G976" i="2" s="1"/>
  <c r="G1031" i="2" a="1"/>
  <c r="G1031" i="2" s="1"/>
  <c r="G911" i="2" a="1"/>
  <c r="G911" i="2" s="1"/>
  <c r="G1015" i="2" a="1"/>
  <c r="G1015" i="2" s="1"/>
  <c r="G984" i="2" a="1"/>
  <c r="G984" i="2" s="1"/>
  <c r="G825" i="2" a="1"/>
  <c r="G825" i="2" s="1"/>
  <c r="G882" i="2" a="1"/>
  <c r="G882" i="2" s="1"/>
  <c r="G1009" i="2" a="1"/>
  <c r="G1009" i="2" s="1"/>
  <c r="G886" i="2" a="1"/>
  <c r="G886" i="2" s="1"/>
  <c r="G936" i="2" a="1"/>
  <c r="G936" i="2" s="1"/>
  <c r="G837" i="2" a="1"/>
  <c r="G837" i="2" s="1"/>
  <c r="G815" i="2" a="1"/>
  <c r="G815" i="2" s="1"/>
  <c r="G1016" i="2" a="1"/>
  <c r="G1016" i="2" s="1"/>
  <c r="G1091" i="2" a="1"/>
  <c r="G1091" i="2" s="1"/>
  <c r="G788" i="2" a="1"/>
  <c r="G788" i="2" s="1"/>
  <c r="G1102" i="2" a="1"/>
  <c r="G1102" i="2" s="1"/>
  <c r="G838" i="2" a="1"/>
  <c r="G838" i="2" s="1"/>
  <c r="G687" i="2" a="1"/>
  <c r="G687" i="2" s="1"/>
  <c r="G715" i="2" a="1"/>
  <c r="G715" i="2" s="1"/>
  <c r="G774" i="2" a="1"/>
  <c r="G774" i="2" s="1"/>
  <c r="G896" i="2" a="1"/>
  <c r="G896" i="2" s="1"/>
  <c r="G465" i="2" a="1"/>
  <c r="G465" i="2" s="1"/>
  <c r="G464" i="2" a="1"/>
  <c r="G464" i="2" s="1"/>
  <c r="G205" i="2" a="1"/>
  <c r="G205" i="2" s="1"/>
  <c r="G267" i="2" a="1"/>
  <c r="G267" i="2" s="1"/>
  <c r="G474" i="2" a="1"/>
  <c r="G474" i="2" s="1"/>
  <c r="G272" i="2" a="1"/>
  <c r="G272" i="2" s="1"/>
  <c r="AF49" i="15"/>
  <c r="AJ49" i="15"/>
  <c r="AF31" i="15"/>
  <c r="AJ31" i="15"/>
  <c r="AF12" i="15"/>
  <c r="AJ12" i="15"/>
  <c r="AF54" i="15"/>
  <c r="AJ54" i="15"/>
  <c r="AJ20" i="13"/>
  <c r="AF20" i="13"/>
  <c r="AJ49" i="13"/>
  <c r="AF49" i="13"/>
  <c r="G1557" i="2" a="1"/>
  <c r="G1557" i="2" s="1"/>
  <c r="G1564" i="2" a="1"/>
  <c r="G1564" i="2" s="1"/>
  <c r="G1559" i="2" a="1"/>
  <c r="G1559" i="2" s="1"/>
  <c r="G1552" i="2" a="1"/>
  <c r="G1552" i="2" s="1"/>
  <c r="G1544" i="2" a="1"/>
  <c r="G1544" i="2" s="1"/>
  <c r="G1535" i="2" a="1"/>
  <c r="G1535" i="2" s="1"/>
  <c r="G1504" i="2" a="1"/>
  <c r="G1504" i="2" s="1"/>
  <c r="G1498" i="2" a="1"/>
  <c r="G1498" i="2" s="1"/>
  <c r="G1489" i="2" a="1"/>
  <c r="G1489" i="2" s="1"/>
  <c r="G1486" i="2" a="1"/>
  <c r="G1486" i="2" s="1"/>
  <c r="G1477" i="2" a="1"/>
  <c r="G1477" i="2" s="1"/>
  <c r="G1474" i="2" a="1"/>
  <c r="G1474" i="2" s="1"/>
  <c r="G1459" i="2" a="1"/>
  <c r="G1459" i="2" s="1"/>
  <c r="G1344" i="2" a="1"/>
  <c r="G1344" i="2" s="1"/>
  <c r="G1461" i="2" a="1"/>
  <c r="G1461" i="2" s="1"/>
  <c r="G1384" i="2" a="1"/>
  <c r="G1384" i="2" s="1"/>
  <c r="G1408" i="2" a="1"/>
  <c r="G1408" i="2" s="1"/>
  <c r="G1328" i="2" a="1"/>
  <c r="G1328" i="2" s="1"/>
  <c r="G1290" i="2" a="1"/>
  <c r="G1290" i="2" s="1"/>
  <c r="G1298" i="2" a="1"/>
  <c r="G1298" i="2" s="1"/>
  <c r="G1296" i="2" a="1"/>
  <c r="G1296" i="2" s="1"/>
  <c r="G1299" i="2" a="1"/>
  <c r="G1299" i="2" s="1"/>
  <c r="G1229" i="2" a="1"/>
  <c r="G1229" i="2" s="1"/>
  <c r="G1294" i="2" a="1"/>
  <c r="G1294" i="2" s="1"/>
  <c r="G1219" i="2" a="1"/>
  <c r="G1219" i="2" s="1"/>
  <c r="G1236" i="2" a="1"/>
  <c r="G1236" i="2" s="1"/>
  <c r="G1242" i="2" a="1"/>
  <c r="G1242" i="2" s="1"/>
  <c r="G1230" i="2" a="1"/>
  <c r="G1230" i="2" s="1"/>
  <c r="G1225" i="2" a="1"/>
  <c r="G1225" i="2" s="1"/>
  <c r="G1207" i="2" a="1"/>
  <c r="G1207" i="2" s="1"/>
  <c r="G1277" i="2" a="1"/>
  <c r="G1277" i="2" s="1"/>
  <c r="G1221" i="2" a="1"/>
  <c r="G1221" i="2" s="1"/>
  <c r="G1108" i="2" a="1"/>
  <c r="G1108" i="2" s="1"/>
  <c r="G1134" i="2" a="1"/>
  <c r="G1134" i="2" s="1"/>
  <c r="G1104" i="2" a="1"/>
  <c r="G1104" i="2" s="1"/>
  <c r="G1114" i="2" a="1"/>
  <c r="G1114" i="2" s="1"/>
  <c r="G1193" i="2" a="1"/>
  <c r="G1193" i="2" s="1"/>
  <c r="G978" i="2" a="1"/>
  <c r="G978" i="2" s="1"/>
  <c r="G1226" i="2" a="1"/>
  <c r="G1226" i="2" s="1"/>
  <c r="G1161" i="2" a="1"/>
  <c r="G1161" i="2" s="1"/>
  <c r="G1023" i="2" a="1"/>
  <c r="G1023" i="2" s="1"/>
  <c r="G1020" i="2" a="1"/>
  <c r="G1020" i="2" s="1"/>
  <c r="G1094" i="2" a="1"/>
  <c r="G1094" i="2" s="1"/>
  <c r="G1038" i="2" a="1"/>
  <c r="G1038" i="2" s="1"/>
  <c r="G891" i="2" a="1"/>
  <c r="G891" i="2" s="1"/>
  <c r="G1012" i="2" a="1"/>
  <c r="G1012" i="2" s="1"/>
  <c r="G1014" i="2" a="1"/>
  <c r="G1014" i="2" s="1"/>
  <c r="G1004" i="2" a="1"/>
  <c r="G1004" i="2" s="1"/>
  <c r="G969" i="2" a="1"/>
  <c r="G969" i="2" s="1"/>
  <c r="G899" i="2" a="1"/>
  <c r="G899" i="2" s="1"/>
  <c r="G864" i="2" a="1"/>
  <c r="G864" i="2" s="1"/>
  <c r="G869" i="2" a="1"/>
  <c r="G869" i="2" s="1"/>
  <c r="G927" i="2" a="1"/>
  <c r="G927" i="2" s="1"/>
  <c r="G799" i="2" a="1"/>
  <c r="G799" i="2" s="1"/>
  <c r="G767" i="2" a="1"/>
  <c r="G767" i="2" s="1"/>
  <c r="G1030" i="2" a="1"/>
  <c r="G1030" i="2" s="1"/>
  <c r="G889" i="2" a="1"/>
  <c r="G889" i="2" s="1"/>
  <c r="G758" i="2" a="1"/>
  <c r="G758" i="2" s="1"/>
  <c r="G1064" i="2" a="1"/>
  <c r="G1064" i="2" s="1"/>
  <c r="G844" i="2" a="1"/>
  <c r="G844" i="2" s="1"/>
  <c r="G753" i="2" a="1"/>
  <c r="G753" i="2" s="1"/>
  <c r="G677" i="2" a="1"/>
  <c r="G677" i="2" s="1"/>
  <c r="G723" i="2" a="1"/>
  <c r="G723" i="2" s="1"/>
  <c r="G684" i="2" a="1"/>
  <c r="G684" i="2" s="1"/>
  <c r="G682" i="2" a="1"/>
  <c r="G682" i="2" s="1"/>
  <c r="G686" i="2" a="1"/>
  <c r="G686" i="2" s="1"/>
  <c r="G681" i="2" a="1"/>
  <c r="G681" i="2" s="1"/>
  <c r="G924" i="2" a="1"/>
  <c r="G924" i="2" s="1"/>
  <c r="G542" i="2" a="1"/>
  <c r="G542" i="2" s="1"/>
  <c r="G664" i="2" a="1"/>
  <c r="G664" i="2" s="1"/>
  <c r="G340" i="2" a="1"/>
  <c r="G340" i="2" s="1"/>
  <c r="G345" i="2" a="1"/>
  <c r="G345" i="2" s="1"/>
  <c r="AJ14" i="15"/>
  <c r="AF14" i="15"/>
  <c r="AF24" i="15"/>
  <c r="AJ24" i="15"/>
  <c r="AF35" i="15"/>
  <c r="AJ35" i="15"/>
  <c r="G1582" i="2" a="1"/>
  <c r="G1582" i="2" s="1"/>
  <c r="G1436" i="2" a="1"/>
  <c r="G1436" i="2" s="1"/>
  <c r="G1471" i="2" a="1"/>
  <c r="G1471" i="2" s="1"/>
  <c r="G1424" i="2" a="1"/>
  <c r="G1424" i="2" s="1"/>
  <c r="G1363" i="2" a="1"/>
  <c r="G1363" i="2" s="1"/>
  <c r="G1370" i="2" a="1"/>
  <c r="G1370" i="2" s="1"/>
  <c r="G1309" i="2" a="1"/>
  <c r="G1309" i="2" s="1"/>
  <c r="G1389" i="2" a="1"/>
  <c r="G1389" i="2" s="1"/>
  <c r="G1267" i="2" a="1"/>
  <c r="G1267" i="2" s="1"/>
  <c r="G1243" i="2" a="1"/>
  <c r="G1243" i="2" s="1"/>
  <c r="G1237" i="2" a="1"/>
  <c r="G1237" i="2" s="1"/>
  <c r="G1190" i="2" a="1"/>
  <c r="G1190" i="2" s="1"/>
  <c r="G1270" i="2" a="1"/>
  <c r="G1270" i="2" s="1"/>
  <c r="G1252" i="2" a="1"/>
  <c r="G1252" i="2" s="1"/>
  <c r="G1140" i="2" a="1"/>
  <c r="G1140" i="2" s="1"/>
  <c r="G1127" i="2" a="1"/>
  <c r="G1127" i="2" s="1"/>
  <c r="G833" i="2" a="1"/>
  <c r="G833" i="2" s="1"/>
  <c r="G1070" i="2" a="1"/>
  <c r="G1070" i="2" s="1"/>
  <c r="G982" i="2" a="1"/>
  <c r="G982" i="2" s="1"/>
  <c r="G908" i="2" a="1"/>
  <c r="G908" i="2" s="1"/>
  <c r="G1028" i="2" a="1"/>
  <c r="G1028" i="2" s="1"/>
  <c r="G871" i="2" a="1"/>
  <c r="G871" i="2" s="1"/>
  <c r="G890" i="2" a="1"/>
  <c r="G890" i="2" s="1"/>
  <c r="G1117" i="2" a="1"/>
  <c r="G1117" i="2" s="1"/>
  <c r="G1044" i="2" a="1"/>
  <c r="G1044" i="2" s="1"/>
  <c r="G1011" i="2" a="1"/>
  <c r="G1011" i="2" s="1"/>
  <c r="G990" i="2" a="1"/>
  <c r="G990" i="2" s="1"/>
  <c r="G897" i="2" a="1"/>
  <c r="G897" i="2" s="1"/>
  <c r="G782" i="2" a="1"/>
  <c r="G782" i="2" s="1"/>
  <c r="G694" i="2" a="1"/>
  <c r="G694" i="2" s="1"/>
  <c r="G722" i="2" a="1"/>
  <c r="G722" i="2" s="1"/>
  <c r="G711" i="2" a="1"/>
  <c r="G711" i="2" s="1"/>
  <c r="G692" i="2" a="1"/>
  <c r="G692" i="2" s="1"/>
  <c r="G751" i="2" a="1"/>
  <c r="G751" i="2" s="1"/>
  <c r="G853" i="2" a="1"/>
  <c r="G853" i="2" s="1"/>
  <c r="G744" i="2" a="1"/>
  <c r="G744" i="2" s="1"/>
  <c r="G843" i="2" a="1"/>
  <c r="G843" i="2" s="1"/>
  <c r="G402" i="2" a="1"/>
  <c r="G402" i="2" s="1"/>
  <c r="G245" i="2" a="1"/>
  <c r="G245" i="2" s="1"/>
  <c r="G292" i="2" a="1"/>
  <c r="G292" i="2" s="1"/>
  <c r="L18" i="5" a="1"/>
  <c r="L18" i="5" s="1"/>
  <c r="AF9" i="15"/>
  <c r="AJ9" i="15"/>
  <c r="AF41" i="15"/>
  <c r="AJ41" i="15"/>
  <c r="AJ17" i="13"/>
  <c r="AF17" i="13"/>
  <c r="M7" i="3" a="1"/>
  <c r="M7" i="3" s="1"/>
  <c r="F7" i="3" s="1"/>
  <c r="H7" i="3" s="1"/>
  <c r="G1580" i="2" a="1"/>
  <c r="G1580" i="2" s="1"/>
  <c r="G1548" i="2" a="1"/>
  <c r="G1548" i="2" s="1"/>
  <c r="G1571" i="2" a="1"/>
  <c r="G1571" i="2" s="1"/>
  <c r="G1458" i="2" a="1"/>
  <c r="G1458" i="2" s="1"/>
  <c r="G1546" i="2" a="1"/>
  <c r="G1546" i="2" s="1"/>
  <c r="G1462" i="2" a="1"/>
  <c r="G1462" i="2" s="1"/>
  <c r="G1446" i="2" a="1"/>
  <c r="G1446" i="2" s="1"/>
  <c r="G1418" i="2" a="1"/>
  <c r="G1418" i="2" s="1"/>
  <c r="G1411" i="2" a="1"/>
  <c r="G1411" i="2" s="1"/>
  <c r="G1304" i="2" a="1"/>
  <c r="G1304" i="2" s="1"/>
  <c r="G1360" i="2" a="1"/>
  <c r="G1360" i="2" s="1"/>
  <c r="G1319" i="2" a="1"/>
  <c r="G1319" i="2" s="1"/>
  <c r="G1324" i="2" a="1"/>
  <c r="G1324" i="2" s="1"/>
  <c r="G1124" i="2" a="1"/>
  <c r="G1124" i="2" s="1"/>
  <c r="G1092" i="2" a="1"/>
  <c r="G1092" i="2" s="1"/>
  <c r="G1041" i="2" a="1"/>
  <c r="G1041" i="2" s="1"/>
  <c r="G954" i="2" a="1"/>
  <c r="G954" i="2" s="1"/>
  <c r="G994" i="2" a="1"/>
  <c r="G994" i="2" s="1"/>
  <c r="G921" i="2" a="1"/>
  <c r="G921" i="2" s="1"/>
  <c r="G1040" i="2" a="1"/>
  <c r="G1040" i="2" s="1"/>
  <c r="G1035" i="2" a="1"/>
  <c r="G1035" i="2" s="1"/>
  <c r="G1021" i="2" a="1"/>
  <c r="G1021" i="2" s="1"/>
  <c r="G1156" i="2" a="1"/>
  <c r="G1156" i="2" s="1"/>
  <c r="G1088" i="2" a="1"/>
  <c r="G1088" i="2" s="1"/>
  <c r="G966" i="2" a="1"/>
  <c r="G966" i="2" s="1"/>
  <c r="G912" i="2" a="1"/>
  <c r="G912" i="2" s="1"/>
  <c r="G909" i="2" a="1"/>
  <c r="G909" i="2" s="1"/>
  <c r="G726" i="2" a="1"/>
  <c r="G726" i="2" s="1"/>
  <c r="G820" i="2" a="1"/>
  <c r="G820" i="2" s="1"/>
  <c r="G817" i="2" a="1"/>
  <c r="G817" i="2" s="1"/>
  <c r="G810" i="2" a="1"/>
  <c r="G810" i="2" s="1"/>
  <c r="G872" i="2" a="1"/>
  <c r="G872" i="2" s="1"/>
  <c r="G841" i="2" a="1"/>
  <c r="G841" i="2" s="1"/>
  <c r="G918" i="2" a="1"/>
  <c r="G918" i="2" s="1"/>
  <c r="G818" i="2" a="1"/>
  <c r="G818" i="2" s="1"/>
  <c r="G772" i="2" a="1"/>
  <c r="G772" i="2" s="1"/>
  <c r="G1058" i="2" a="1"/>
  <c r="G1058" i="2" s="1"/>
  <c r="G759" i="2" a="1"/>
  <c r="G759" i="2" s="1"/>
  <c r="G856" i="2" a="1"/>
  <c r="G856" i="2" s="1"/>
  <c r="G842" i="2" a="1"/>
  <c r="G842" i="2" s="1"/>
  <c r="G712" i="2" a="1"/>
  <c r="G712" i="2" s="1"/>
  <c r="G693" i="2" a="1"/>
  <c r="G693" i="2" s="1"/>
  <c r="G865" i="2" a="1"/>
  <c r="G865" i="2" s="1"/>
  <c r="G905" i="2" a="1"/>
  <c r="G905" i="2" s="1"/>
  <c r="G1043" i="2" a="1"/>
  <c r="G1043" i="2" s="1"/>
  <c r="G683" i="2" a="1"/>
  <c r="G683" i="2" s="1"/>
  <c r="G839" i="2" a="1"/>
  <c r="G839" i="2" s="1"/>
  <c r="G668" i="2" a="1"/>
  <c r="G668" i="2" s="1"/>
  <c r="G549" i="2" a="1"/>
  <c r="G549" i="2" s="1"/>
  <c r="G485" i="2" a="1"/>
  <c r="G485" i="2" s="1"/>
  <c r="G491" i="2" a="1"/>
  <c r="G491" i="2" s="1"/>
  <c r="G225" i="2" a="1"/>
  <c r="G225" i="2" s="1"/>
  <c r="AJ5" i="15"/>
  <c r="AF5" i="15"/>
  <c r="AF47" i="15"/>
  <c r="AJ47" i="15"/>
  <c r="G1507" i="2" a="1"/>
  <c r="G1507" i="2" s="1"/>
  <c r="G1455" i="2" a="1"/>
  <c r="G1455" i="2" s="1"/>
  <c r="G1441" i="2" a="1"/>
  <c r="G1441" i="2" s="1"/>
  <c r="G1417" i="2" a="1"/>
  <c r="G1417" i="2" s="1"/>
  <c r="G1378" i="2" a="1"/>
  <c r="G1378" i="2" s="1"/>
  <c r="G1414" i="2" a="1"/>
  <c r="G1414" i="2" s="1"/>
  <c r="G1377" i="2" a="1"/>
  <c r="G1377" i="2" s="1"/>
  <c r="G1347" i="2" a="1"/>
  <c r="G1347" i="2" s="1"/>
  <c r="G1402" i="2" a="1"/>
  <c r="G1402" i="2" s="1"/>
  <c r="G1232" i="2" a="1"/>
  <c r="G1232" i="2" s="1"/>
  <c r="G1194" i="2" a="1"/>
  <c r="G1194" i="2" s="1"/>
  <c r="G1233" i="2" a="1"/>
  <c r="G1233" i="2" s="1"/>
  <c r="G1241" i="2" a="1"/>
  <c r="G1241" i="2" s="1"/>
  <c r="G1147" i="2" a="1"/>
  <c r="G1147" i="2" s="1"/>
  <c r="G1179" i="2" a="1"/>
  <c r="G1179" i="2" s="1"/>
  <c r="G1167" i="2" a="1"/>
  <c r="G1167" i="2" s="1"/>
  <c r="G1250" i="2" a="1"/>
  <c r="G1250" i="2" s="1"/>
  <c r="G1192" i="2" a="1"/>
  <c r="G1192" i="2" s="1"/>
  <c r="G1151" i="2" a="1"/>
  <c r="G1151" i="2" s="1"/>
  <c r="G1131" i="2" a="1"/>
  <c r="G1131" i="2" s="1"/>
  <c r="G1095" i="2" a="1"/>
  <c r="G1095" i="2" s="1"/>
  <c r="G1061" i="2" a="1"/>
  <c r="G1061" i="2" s="1"/>
  <c r="G1222" i="2" a="1"/>
  <c r="G1222" i="2" s="1"/>
  <c r="G1059" i="2" a="1"/>
  <c r="G1059" i="2" s="1"/>
  <c r="G1172" i="2" a="1"/>
  <c r="G1172" i="2" s="1"/>
  <c r="G1069" i="2" a="1"/>
  <c r="G1069" i="2" s="1"/>
  <c r="G1042" i="2" a="1"/>
  <c r="G1042" i="2" s="1"/>
  <c r="G1074" i="2" a="1"/>
  <c r="G1074" i="2" s="1"/>
  <c r="G1033" i="2" a="1"/>
  <c r="G1033" i="2" s="1"/>
  <c r="G1149" i="2" a="1"/>
  <c r="G1149" i="2" s="1"/>
  <c r="G997" i="2" a="1"/>
  <c r="G997" i="2" s="1"/>
  <c r="G998" i="2" a="1"/>
  <c r="G998" i="2" s="1"/>
  <c r="G862" i="2" a="1"/>
  <c r="G862" i="2" s="1"/>
  <c r="G946" i="2" a="1"/>
  <c r="G946" i="2" s="1"/>
  <c r="G1079" i="2" a="1"/>
  <c r="G1079" i="2" s="1"/>
  <c r="G757" i="2" a="1"/>
  <c r="G757" i="2" s="1"/>
  <c r="G735" i="2" a="1"/>
  <c r="G735" i="2" s="1"/>
  <c r="G880" i="2" a="1"/>
  <c r="G880" i="2" s="1"/>
  <c r="G789" i="2" a="1"/>
  <c r="G789" i="2" s="1"/>
  <c r="G1081" i="2" a="1"/>
  <c r="G1081" i="2" s="1"/>
  <c r="G851" i="2" a="1"/>
  <c r="G851" i="2" s="1"/>
  <c r="G680" i="2" a="1"/>
  <c r="G680" i="2" s="1"/>
  <c r="G671" i="2" a="1"/>
  <c r="G671" i="2" s="1"/>
  <c r="G719" i="2" a="1"/>
  <c r="G719" i="2" s="1"/>
  <c r="AF13" i="15"/>
  <c r="AJ13" i="15"/>
  <c r="AJ53" i="15"/>
  <c r="AF53" i="15"/>
  <c r="AJ8" i="13"/>
  <c r="AF8" i="13"/>
  <c r="L13" i="4" a="1"/>
  <c r="L13" i="4" s="1"/>
  <c r="L10" i="4" a="1"/>
  <c r="L10" i="4" s="1"/>
  <c r="L12" i="3" a="1"/>
  <c r="L12" i="3" s="1"/>
  <c r="M7" i="4" a="1"/>
  <c r="M7" i="4" s="1"/>
  <c r="F7" i="4" s="1"/>
  <c r="H7" i="4" s="1"/>
  <c r="L15" i="3" a="1"/>
  <c r="L15" i="3" s="1"/>
  <c r="L10" i="3" a="1"/>
  <c r="L10" i="3" s="1"/>
  <c r="G1575" i="2" a="1"/>
  <c r="G1575" i="2" s="1"/>
  <c r="G1565" i="2" a="1"/>
  <c r="G1565" i="2" s="1"/>
  <c r="G1529" i="2" a="1"/>
  <c r="G1529" i="2" s="1"/>
  <c r="G1583" i="2" a="1"/>
  <c r="G1583" i="2" s="1"/>
  <c r="G1576" i="2" a="1"/>
  <c r="G1576" i="2" s="1"/>
  <c r="G1562" i="2" a="1"/>
  <c r="G1562" i="2" s="1"/>
  <c r="G1545" i="2" a="1"/>
  <c r="G1545" i="2" s="1"/>
  <c r="G1525" i="2" a="1"/>
  <c r="G1525" i="2" s="1"/>
  <c r="G1483" i="2" a="1"/>
  <c r="G1483" i="2" s="1"/>
  <c r="G1482" i="2" a="1"/>
  <c r="G1482" i="2" s="1"/>
  <c r="G1434" i="2" a="1"/>
  <c r="G1434" i="2" s="1"/>
  <c r="G1432" i="2" a="1"/>
  <c r="G1432" i="2" s="1"/>
  <c r="G1383" i="2" a="1"/>
  <c r="G1383" i="2" s="1"/>
  <c r="G1391" i="2" a="1"/>
  <c r="G1391" i="2" s="1"/>
  <c r="G1371" i="2" a="1"/>
  <c r="G1371" i="2" s="1"/>
  <c r="G1403" i="2" a="1"/>
  <c r="G1403" i="2" s="1"/>
  <c r="G1353" i="2" a="1"/>
  <c r="G1353" i="2" s="1"/>
  <c r="G1437" i="2" a="1"/>
  <c r="G1437" i="2" s="1"/>
  <c r="G1420" i="2" a="1"/>
  <c r="G1420" i="2" s="1"/>
  <c r="G1341" i="2" a="1"/>
  <c r="G1341" i="2" s="1"/>
  <c r="G1279" i="2" a="1"/>
  <c r="G1279" i="2" s="1"/>
  <c r="G1357" i="2" a="1"/>
  <c r="G1357" i="2" s="1"/>
  <c r="G1285" i="2" a="1"/>
  <c r="G1285" i="2" s="1"/>
  <c r="G1239" i="2" a="1"/>
  <c r="G1239" i="2" s="1"/>
  <c r="G1291" i="2" a="1"/>
  <c r="G1291" i="2" s="1"/>
  <c r="G1143" i="2" a="1"/>
  <c r="G1143" i="2" s="1"/>
  <c r="G1160" i="2" a="1"/>
  <c r="G1160" i="2" s="1"/>
  <c r="G1374" i="2" a="1"/>
  <c r="G1374" i="2" s="1"/>
  <c r="G1202" i="2" a="1"/>
  <c r="G1202" i="2" s="1"/>
  <c r="G1109" i="2" a="1"/>
  <c r="G1109" i="2" s="1"/>
  <c r="G1287" i="2" a="1"/>
  <c r="G1287" i="2" s="1"/>
  <c r="G1227" i="2" a="1"/>
  <c r="G1227" i="2" s="1"/>
  <c r="G1142" i="2" a="1"/>
  <c r="G1142" i="2" s="1"/>
  <c r="G1100" i="2" a="1"/>
  <c r="G1100" i="2" s="1"/>
  <c r="G1326" i="2" a="1"/>
  <c r="G1326" i="2" s="1"/>
  <c r="G1249" i="2" a="1"/>
  <c r="G1249" i="2" s="1"/>
  <c r="G1053" i="2" a="1"/>
  <c r="G1053" i="2" s="1"/>
  <c r="G942" i="2" a="1"/>
  <c r="G942" i="2" s="1"/>
  <c r="G1098" i="2" a="1"/>
  <c r="G1098" i="2" s="1"/>
  <c r="G1116" i="2" a="1"/>
  <c r="G1116" i="2" s="1"/>
  <c r="G1154" i="2" a="1"/>
  <c r="G1154" i="2" s="1"/>
  <c r="G1026" i="2" a="1"/>
  <c r="G1026" i="2" s="1"/>
  <c r="G1115" i="2" a="1"/>
  <c r="G1115" i="2" s="1"/>
  <c r="G1057" i="2" a="1"/>
  <c r="G1057" i="2" s="1"/>
  <c r="G1036" i="2" a="1"/>
  <c r="G1036" i="2" s="1"/>
  <c r="G970" i="2" a="1"/>
  <c r="G970" i="2" s="1"/>
  <c r="G895" i="2" a="1"/>
  <c r="G895" i="2" s="1"/>
  <c r="G1121" i="2" a="1"/>
  <c r="G1121" i="2" s="1"/>
  <c r="G855" i="2" a="1"/>
  <c r="G855" i="2" s="1"/>
  <c r="G914" i="2" a="1"/>
  <c r="G914" i="2" s="1"/>
  <c r="G857" i="2" a="1"/>
  <c r="G857" i="2" s="1"/>
  <c r="G1013" i="2" a="1"/>
  <c r="G1013" i="2" s="1"/>
  <c r="G749" i="2" a="1"/>
  <c r="G749" i="2" s="1"/>
  <c r="G806" i="2" a="1"/>
  <c r="G806" i="2" s="1"/>
  <c r="G763" i="2" a="1"/>
  <c r="G763" i="2" s="1"/>
  <c r="G728" i="2" a="1"/>
  <c r="G728" i="2" s="1"/>
  <c r="G741" i="2" a="1"/>
  <c r="G741" i="2" s="1"/>
  <c r="G689" i="2" a="1"/>
  <c r="G689" i="2" s="1"/>
  <c r="G706" i="2" a="1"/>
  <c r="G706" i="2" s="1"/>
  <c r="G766" i="2" a="1"/>
  <c r="G766" i="2" s="1"/>
  <c r="G596" i="2" a="1"/>
  <c r="G596" i="2" s="1"/>
  <c r="G827" i="2" a="1"/>
  <c r="G827" i="2" s="1"/>
  <c r="G870" i="2" a="1"/>
  <c r="G870" i="2" s="1"/>
  <c r="G536" i="2" a="1"/>
  <c r="G536" i="2" s="1"/>
  <c r="AJ20" i="15"/>
  <c r="AF20" i="15"/>
  <c r="AJ51" i="15"/>
  <c r="AF51" i="15"/>
  <c r="AJ27" i="15"/>
  <c r="AF27" i="15"/>
  <c r="AJ26" i="15"/>
  <c r="AF26" i="15"/>
  <c r="AF16" i="15"/>
  <c r="AJ16" i="15"/>
  <c r="G1588" i="2" a="1"/>
  <c r="G1588" i="2" s="1"/>
  <c r="G1563" i="2" a="1"/>
  <c r="G1563" i="2" s="1"/>
  <c r="G1579" i="2" a="1"/>
  <c r="G1579" i="2" s="1"/>
  <c r="G1517" i="2" a="1"/>
  <c r="G1517" i="2" s="1"/>
  <c r="G1568" i="2" a="1"/>
  <c r="G1568" i="2" s="1"/>
  <c r="G1470" i="2" a="1"/>
  <c r="G1470" i="2" s="1"/>
  <c r="G1466" i="2" a="1"/>
  <c r="G1466" i="2" s="1"/>
  <c r="G1501" i="2" a="1"/>
  <c r="G1501" i="2" s="1"/>
  <c r="G1481" i="2" a="1"/>
  <c r="G1481" i="2" s="1"/>
  <c r="G1480" i="2" a="1"/>
  <c r="G1480" i="2" s="1"/>
  <c r="G1490" i="2" a="1"/>
  <c r="G1490" i="2" s="1"/>
  <c r="G1439" i="2" a="1"/>
  <c r="G1439" i="2" s="1"/>
  <c r="G1445" i="2" a="1"/>
  <c r="G1445" i="2" s="1"/>
  <c r="G1457" i="2" a="1"/>
  <c r="G1457" i="2" s="1"/>
  <c r="G1310" i="2" a="1"/>
  <c r="G1310" i="2" s="1"/>
  <c r="G1334" i="2" a="1"/>
  <c r="G1334" i="2" s="1"/>
  <c r="G1372" i="2" a="1"/>
  <c r="G1372" i="2" s="1"/>
  <c r="G1345" i="2" a="1"/>
  <c r="G1345" i="2" s="1"/>
  <c r="G1396" i="2" a="1"/>
  <c r="G1396" i="2" s="1"/>
  <c r="G1386" i="2" a="1"/>
  <c r="G1386" i="2" s="1"/>
  <c r="G1316" i="2" a="1"/>
  <c r="G1316" i="2" s="1"/>
  <c r="G1286" i="2" a="1"/>
  <c r="G1286" i="2" s="1"/>
  <c r="G1278" i="2" a="1"/>
  <c r="G1278" i="2" s="1"/>
  <c r="G1228" i="2" a="1"/>
  <c r="G1228" i="2" s="1"/>
  <c r="G1263" i="2" a="1"/>
  <c r="G1263" i="2" s="1"/>
  <c r="G1313" i="2" a="1"/>
  <c r="G1313" i="2" s="1"/>
  <c r="G1195" i="2" a="1"/>
  <c r="G1195" i="2" s="1"/>
  <c r="G1183" i="2" a="1"/>
  <c r="G1183" i="2" s="1"/>
  <c r="G1199" i="2" a="1"/>
  <c r="G1199" i="2" s="1"/>
  <c r="G1214" i="2" a="1"/>
  <c r="G1214" i="2" s="1"/>
  <c r="G1158" i="2" a="1"/>
  <c r="G1158" i="2" s="1"/>
  <c r="G1097" i="2" a="1"/>
  <c r="G1097" i="2" s="1"/>
  <c r="G1034" i="2" a="1"/>
  <c r="G1034" i="2" s="1"/>
  <c r="G1002" i="2" a="1"/>
  <c r="G1002" i="2" s="1"/>
  <c r="G1076" i="2" a="1"/>
  <c r="G1076" i="2" s="1"/>
  <c r="G1027" i="2" a="1"/>
  <c r="G1027" i="2" s="1"/>
  <c r="G1025" i="2" a="1"/>
  <c r="G1025" i="2" s="1"/>
  <c r="G1125" i="2" a="1"/>
  <c r="G1125" i="2" s="1"/>
  <c r="G1022" i="2" a="1"/>
  <c r="G1022" i="2" s="1"/>
  <c r="G1093" i="2" a="1"/>
  <c r="G1093" i="2" s="1"/>
  <c r="G1106" i="2" a="1"/>
  <c r="G1106" i="2" s="1"/>
  <c r="G1051" i="2" a="1"/>
  <c r="G1051" i="2" s="1"/>
  <c r="G949" i="2" a="1"/>
  <c r="G949" i="2" s="1"/>
  <c r="G939" i="2" a="1"/>
  <c r="G939" i="2" s="1"/>
  <c r="G881" i="2" a="1"/>
  <c r="G881" i="2" s="1"/>
  <c r="G863" i="2" a="1"/>
  <c r="G863" i="2" s="1"/>
  <c r="G988" i="2" a="1"/>
  <c r="G988" i="2" s="1"/>
  <c r="G752" i="2" a="1"/>
  <c r="G752" i="2" s="1"/>
  <c r="G893" i="2" a="1"/>
  <c r="G893" i="2" s="1"/>
  <c r="G804" i="2" a="1"/>
  <c r="G804" i="2" s="1"/>
  <c r="G868" i="2" a="1"/>
  <c r="G868" i="2" s="1"/>
  <c r="G943" i="2" a="1"/>
  <c r="G943" i="2" s="1"/>
  <c r="G736" i="2" a="1"/>
  <c r="G736" i="2" s="1"/>
  <c r="G1024" i="2" a="1"/>
  <c r="G1024" i="2" s="1"/>
  <c r="G769" i="2" a="1"/>
  <c r="G769" i="2" s="1"/>
  <c r="G800" i="2" a="1"/>
  <c r="G800" i="2" s="1"/>
  <c r="G709" i="2" a="1"/>
  <c r="G709" i="2" s="1"/>
  <c r="G707" i="2" a="1"/>
  <c r="G707" i="2" s="1"/>
  <c r="G673" i="2" a="1"/>
  <c r="G673" i="2" s="1"/>
  <c r="G714" i="2" a="1"/>
  <c r="G714" i="2" s="1"/>
  <c r="G423" i="2" a="1"/>
  <c r="G423" i="2" s="1"/>
  <c r="G582" i="2" a="1"/>
  <c r="G582" i="2" s="1"/>
  <c r="G59" i="2" a="1"/>
  <c r="G59" i="2" s="1"/>
  <c r="G153" i="2" a="1"/>
  <c r="G153" i="2" s="1"/>
  <c r="G140" i="2" a="1"/>
  <c r="G140" i="2" s="1"/>
  <c r="G147" i="2" a="1"/>
  <c r="G147" i="2" s="1"/>
  <c r="G43" i="2" a="1"/>
  <c r="G43" i="2" s="1"/>
  <c r="AJ32" i="15"/>
  <c r="AF32" i="15"/>
  <c r="AJ50" i="15"/>
  <c r="AF50" i="15"/>
  <c r="AF11" i="15"/>
  <c r="AJ11" i="15"/>
  <c r="AJ33" i="15"/>
  <c r="AF33" i="15"/>
  <c r="AJ22" i="15"/>
  <c r="AF22" i="15"/>
  <c r="AJ46" i="13"/>
  <c r="AF46" i="13"/>
  <c r="L22" i="5" a="1"/>
  <c r="L22" i="5" s="1"/>
  <c r="G1553" i="2" a="1"/>
  <c r="G1553" i="2" s="1"/>
  <c r="G1566" i="2" a="1"/>
  <c r="G1566" i="2" s="1"/>
  <c r="G1567" i="2" a="1"/>
  <c r="G1567" i="2" s="1"/>
  <c r="G1570" i="2" a="1"/>
  <c r="G1570" i="2" s="1"/>
  <c r="G1528" i="2" a="1"/>
  <c r="G1528" i="2" s="1"/>
  <c r="G1514" i="2" a="1"/>
  <c r="G1514" i="2" s="1"/>
  <c r="G1508" i="2" a="1"/>
  <c r="G1508" i="2" s="1"/>
  <c r="G1478" i="2" a="1"/>
  <c r="G1478" i="2" s="1"/>
  <c r="G1493" i="2" a="1"/>
  <c r="G1493" i="2" s="1"/>
  <c r="G1440" i="2" a="1"/>
  <c r="G1440" i="2" s="1"/>
  <c r="G1427" i="2" a="1"/>
  <c r="G1427" i="2" s="1"/>
  <c r="G1325" i="2" a="1"/>
  <c r="G1325" i="2" s="1"/>
  <c r="G1346" i="2" a="1"/>
  <c r="G1346" i="2" s="1"/>
  <c r="G1314" i="2" a="1"/>
  <c r="G1314" i="2" s="1"/>
  <c r="G1395" i="2" a="1"/>
  <c r="G1395" i="2" s="1"/>
  <c r="G1320" i="2" a="1"/>
  <c r="G1320" i="2" s="1"/>
  <c r="G1311" i="2" a="1"/>
  <c r="G1311" i="2" s="1"/>
  <c r="G1246" i="2" a="1"/>
  <c r="G1246" i="2" s="1"/>
  <c r="G1184" i="2" a="1"/>
  <c r="G1184" i="2" s="1"/>
  <c r="G1191" i="2" a="1"/>
  <c r="G1191" i="2" s="1"/>
  <c r="G1133" i="2" a="1"/>
  <c r="G1133" i="2" s="1"/>
  <c r="G1080" i="2" a="1"/>
  <c r="G1080" i="2" s="1"/>
  <c r="G930" i="2" a="1"/>
  <c r="G930" i="2" s="1"/>
  <c r="G1211" i="2" a="1"/>
  <c r="G1211" i="2" s="1"/>
  <c r="G1105" i="2" a="1"/>
  <c r="G1105" i="2" s="1"/>
  <c r="G1084" i="2" a="1"/>
  <c r="G1084" i="2" s="1"/>
  <c r="G1240" i="2" a="1"/>
  <c r="G1240" i="2" s="1"/>
  <c r="G1118" i="2" a="1"/>
  <c r="G1118" i="2" s="1"/>
  <c r="G1006" i="2" a="1"/>
  <c r="G1006" i="2" s="1"/>
  <c r="G860" i="2" a="1"/>
  <c r="G860" i="2" s="1"/>
  <c r="G957" i="2" a="1"/>
  <c r="G957" i="2" s="1"/>
  <c r="G904" i="2" a="1"/>
  <c r="G904" i="2" s="1"/>
  <c r="G923" i="2" a="1"/>
  <c r="G923" i="2" s="1"/>
  <c r="G877" i="2" a="1"/>
  <c r="G877" i="2" s="1"/>
  <c r="G738" i="2" a="1"/>
  <c r="G738" i="2" s="1"/>
  <c r="G742" i="2" a="1"/>
  <c r="G742" i="2" s="1"/>
  <c r="G696" i="2" a="1"/>
  <c r="G696" i="2" s="1"/>
  <c r="G630" i="2" a="1"/>
  <c r="G630" i="2" s="1"/>
  <c r="G589" i="2" a="1"/>
  <c r="G589" i="2" s="1"/>
  <c r="G811" i="2" a="1"/>
  <c r="G811" i="2" s="1"/>
  <c r="G832" i="2" a="1"/>
  <c r="G832" i="2" s="1"/>
  <c r="G907" i="2" a="1"/>
  <c r="G907" i="2" s="1"/>
  <c r="G809" i="2" a="1"/>
  <c r="G809" i="2" s="1"/>
  <c r="G894" i="2" a="1"/>
  <c r="G894" i="2" s="1"/>
  <c r="G730" i="2" a="1"/>
  <c r="G730" i="2" s="1"/>
  <c r="G704" i="2" a="1"/>
  <c r="G704" i="2" s="1"/>
  <c r="G734" i="2" a="1"/>
  <c r="G734" i="2" s="1"/>
  <c r="G781" i="2" a="1"/>
  <c r="G781" i="2" s="1"/>
  <c r="G458" i="2" a="1"/>
  <c r="G458" i="2" s="1"/>
  <c r="G247" i="2" a="1"/>
  <c r="G247" i="2" s="1"/>
  <c r="AJ17" i="15"/>
  <c r="AF17" i="15"/>
  <c r="AJ39" i="15"/>
  <c r="AF39" i="15"/>
  <c r="AJ28" i="15"/>
  <c r="AF28" i="15"/>
  <c r="AF27" i="13"/>
  <c r="AJ27" i="13"/>
  <c r="AI53" i="22"/>
  <c r="AL53" i="22"/>
  <c r="AH53" i="22"/>
  <c r="AG53" i="22"/>
  <c r="AE53" i="22"/>
  <c r="AD53" i="22"/>
  <c r="AC53" i="22"/>
  <c r="L22" i="4" a="1"/>
  <c r="L22" i="4" s="1"/>
  <c r="L21" i="5" a="1"/>
  <c r="L21" i="5" s="1"/>
  <c r="G1561" i="2" a="1"/>
  <c r="G1561" i="2" s="1"/>
  <c r="G1513" i="2" a="1"/>
  <c r="G1513" i="2" s="1"/>
  <c r="G1510" i="2" a="1"/>
  <c r="G1510" i="2" s="1"/>
  <c r="G1487" i="2" a="1"/>
  <c r="G1487" i="2" s="1"/>
  <c r="G1469" i="2" a="1"/>
  <c r="G1469" i="2" s="1"/>
  <c r="G1460" i="2" a="1"/>
  <c r="G1460" i="2" s="1"/>
  <c r="G1464" i="2" a="1"/>
  <c r="G1464" i="2" s="1"/>
  <c r="G1475" i="2" a="1"/>
  <c r="G1475" i="2" s="1"/>
  <c r="G1399" i="2" a="1"/>
  <c r="G1399" i="2" s="1"/>
  <c r="G1400" i="2" a="1"/>
  <c r="G1400" i="2" s="1"/>
  <c r="G1422" i="2" a="1"/>
  <c r="G1422" i="2" s="1"/>
  <c r="G1359" i="2" a="1"/>
  <c r="G1359" i="2" s="1"/>
  <c r="G1442" i="2" a="1"/>
  <c r="G1442" i="2" s="1"/>
  <c r="G1409" i="2" a="1"/>
  <c r="G1409" i="2" s="1"/>
  <c r="G1390" i="2" a="1"/>
  <c r="G1390" i="2" s="1"/>
  <c r="G1315" i="2" a="1"/>
  <c r="G1315" i="2" s="1"/>
  <c r="G1238" i="2" a="1"/>
  <c r="G1238" i="2" s="1"/>
  <c r="G1217" i="2" a="1"/>
  <c r="G1217" i="2" s="1"/>
  <c r="G1205" i="2" a="1"/>
  <c r="G1205" i="2" s="1"/>
  <c r="G1272" i="2" a="1"/>
  <c r="G1272" i="2" s="1"/>
  <c r="G1169" i="2" a="1"/>
  <c r="G1169" i="2" s="1"/>
  <c r="G1181" i="2" a="1"/>
  <c r="G1181" i="2" s="1"/>
  <c r="G1155" i="2" a="1"/>
  <c r="G1155" i="2" s="1"/>
  <c r="G1159" i="2" a="1"/>
  <c r="G1159" i="2" s="1"/>
  <c r="G1107" i="2" a="1"/>
  <c r="G1107" i="2" s="1"/>
  <c r="G1208" i="2" a="1"/>
  <c r="G1208" i="2" s="1"/>
  <c r="G1122" i="2" a="1"/>
  <c r="G1122" i="2" s="1"/>
  <c r="G1007" i="2" a="1"/>
  <c r="G1007" i="2" s="1"/>
  <c r="G1068" i="2" a="1"/>
  <c r="G1068" i="2" s="1"/>
  <c r="G1000" i="2" a="1"/>
  <c r="G1000" i="2" s="1"/>
  <c r="G1067" i="2" a="1"/>
  <c r="G1067" i="2" s="1"/>
  <c r="G885" i="2" a="1"/>
  <c r="G885" i="2" s="1"/>
  <c r="G906" i="2" a="1"/>
  <c r="G906" i="2" s="1"/>
  <c r="G794" i="2" a="1"/>
  <c r="G794" i="2" s="1"/>
  <c r="G814" i="2" a="1"/>
  <c r="G814" i="2" s="1"/>
  <c r="G850" i="2" a="1"/>
  <c r="G850" i="2" s="1"/>
  <c r="G968" i="2" a="1"/>
  <c r="G968" i="2" s="1"/>
  <c r="G807" i="2" a="1"/>
  <c r="G807" i="2" s="1"/>
  <c r="G919" i="2" a="1"/>
  <c r="G919" i="2" s="1"/>
  <c r="G917" i="2" a="1"/>
  <c r="G917" i="2" s="1"/>
  <c r="G779" i="2" a="1"/>
  <c r="G779" i="2" s="1"/>
  <c r="G699" i="2" a="1"/>
  <c r="G699" i="2" s="1"/>
  <c r="G672" i="2" a="1"/>
  <c r="G672" i="2" s="1"/>
  <c r="G922" i="2" a="1"/>
  <c r="G922" i="2" s="1"/>
  <c r="G710" i="2" a="1"/>
  <c r="G710" i="2" s="1"/>
  <c r="G859" i="2" a="1"/>
  <c r="G859" i="2" s="1"/>
  <c r="G903" i="2" a="1"/>
  <c r="G903" i="2" s="1"/>
  <c r="G822" i="2" a="1"/>
  <c r="G822" i="2" s="1"/>
  <c r="G690" i="2" a="1"/>
  <c r="G690" i="2" s="1"/>
  <c r="G416" i="2" a="1"/>
  <c r="G416" i="2" s="1"/>
  <c r="G163" i="2" a="1"/>
  <c r="G163" i="2" s="1"/>
  <c r="P402" i="2"/>
  <c r="N485" i="2"/>
  <c r="Q402" i="2"/>
  <c r="M215" i="2"/>
  <c r="L225" i="2"/>
  <c r="R225" i="2"/>
  <c r="O225" i="2"/>
  <c r="P225" i="2"/>
  <c r="Q225" i="2"/>
  <c r="M124" i="2"/>
  <c r="N402" i="2"/>
  <c r="R402" i="2"/>
  <c r="O402" i="2"/>
  <c r="L402" i="2"/>
  <c r="M402" i="2"/>
  <c r="M225" i="2"/>
  <c r="M485" i="2"/>
  <c r="N743" i="2"/>
  <c r="M984" i="2"/>
  <c r="O1197" i="2"/>
  <c r="O1564" i="2"/>
  <c r="O1255" i="2"/>
  <c r="N1193" i="2"/>
  <c r="Q851" i="2"/>
  <c r="M1211" i="2"/>
  <c r="O681" i="2"/>
  <c r="M1181" i="2"/>
  <c r="M420" i="2"/>
  <c r="R781" i="2"/>
  <c r="N1029" i="2"/>
  <c r="M666" i="2"/>
  <c r="R828" i="2"/>
  <c r="Q1347" i="2"/>
  <c r="M989" i="2"/>
  <c r="N1134" i="2"/>
  <c r="M711" i="2"/>
  <c r="M763" i="2"/>
  <c r="M1002" i="2"/>
  <c r="O1347" i="2"/>
  <c r="N1398" i="2"/>
  <c r="N1306" i="2"/>
  <c r="L1554" i="2"/>
  <c r="M844" i="2"/>
  <c r="M1338" i="2"/>
  <c r="N1066" i="2"/>
  <c r="P735" i="2"/>
  <c r="M1008" i="2"/>
  <c r="Q1359" i="2"/>
  <c r="M932" i="2"/>
  <c r="R898" i="2"/>
  <c r="M1134" i="2"/>
  <c r="M812" i="2"/>
  <c r="L843" i="2"/>
  <c r="R815" i="2"/>
  <c r="O1377" i="2"/>
  <c r="N1437" i="2"/>
  <c r="Q793" i="2"/>
  <c r="L1107" i="2"/>
  <c r="N1313" i="2"/>
  <c r="N863" i="2"/>
  <c r="M1504" i="2"/>
  <c r="N1559" i="2"/>
  <c r="R826" i="2"/>
  <c r="L1236" i="2"/>
  <c r="M1308" i="2"/>
  <c r="N1242" i="2"/>
  <c r="R1085" i="2"/>
  <c r="N942" i="2"/>
  <c r="N1325" i="2"/>
  <c r="M857" i="2"/>
  <c r="N885" i="2"/>
  <c r="O921" i="2"/>
  <c r="L1323" i="2"/>
  <c r="M1040" i="2"/>
  <c r="R1549" i="2"/>
  <c r="P840" i="2"/>
  <c r="R1296" i="2"/>
  <c r="M1102" i="2"/>
  <c r="P781" i="2"/>
  <c r="O763" i="2"/>
  <c r="P1481" i="2"/>
  <c r="M843" i="2"/>
  <c r="O1131" i="2"/>
  <c r="N880" i="2"/>
  <c r="N464" i="2"/>
  <c r="M1315" i="2"/>
  <c r="P810" i="2"/>
  <c r="P906" i="2"/>
  <c r="P884" i="2"/>
  <c r="R1131" i="2"/>
  <c r="Q1539" i="2"/>
  <c r="R1341" i="2"/>
  <c r="R1350" i="2"/>
  <c r="N1121" i="2"/>
  <c r="N1023" i="2"/>
  <c r="O1317" i="2"/>
  <c r="N1477" i="2"/>
  <c r="P1547" i="2"/>
  <c r="O1094" i="2"/>
  <c r="O1326" i="2"/>
  <c r="M726" i="2"/>
  <c r="M1406" i="2"/>
  <c r="M779" i="2"/>
  <c r="O1267" i="2"/>
  <c r="N1105" i="2"/>
  <c r="M978" i="2"/>
  <c r="M1580" i="2"/>
  <c r="N1543" i="2"/>
  <c r="R970" i="2"/>
  <c r="M1257" i="2"/>
  <c r="N1321" i="2"/>
  <c r="P1572" i="2"/>
  <c r="R1326" i="2"/>
  <c r="M956" i="2"/>
  <c r="N1007" i="2"/>
  <c r="M752" i="2"/>
  <c r="Q766" i="2"/>
  <c r="N1287" i="2"/>
  <c r="Q1493" i="2"/>
  <c r="N1514" i="2"/>
  <c r="R1588" i="2"/>
  <c r="M889" i="2"/>
  <c r="O1006" i="2"/>
  <c r="M1487" i="2"/>
  <c r="M1466" i="2"/>
  <c r="Q743" i="2"/>
  <c r="N1288" i="2"/>
  <c r="M1247" i="2"/>
  <c r="P1311" i="2"/>
  <c r="M1577" i="2"/>
  <c r="O1371" i="2"/>
  <c r="M968" i="2"/>
  <c r="N1044" i="2"/>
  <c r="Q1308" i="2"/>
  <c r="P1538" i="2"/>
  <c r="M1097" i="2"/>
  <c r="M756" i="2"/>
  <c r="M1549" i="2"/>
  <c r="M144" i="2"/>
  <c r="N850" i="2"/>
  <c r="P686" i="2"/>
  <c r="M871" i="2"/>
  <c r="O906" i="2"/>
  <c r="M1486" i="2"/>
  <c r="Q1300" i="2"/>
  <c r="M1382" i="2"/>
  <c r="Q969" i="2"/>
  <c r="Q1187" i="2"/>
  <c r="O787" i="2"/>
  <c r="M1434" i="2"/>
  <c r="N1078" i="2"/>
  <c r="N1237" i="2"/>
  <c r="P1454" i="2"/>
  <c r="M1347" i="2"/>
  <c r="N1578" i="2"/>
  <c r="M1026" i="2"/>
  <c r="N1411" i="2"/>
  <c r="O751" i="2"/>
  <c r="Q923" i="2"/>
  <c r="R742" i="2"/>
  <c r="P1118" i="2"/>
  <c r="Q1175" i="2"/>
  <c r="M884" i="2"/>
  <c r="N688" i="2"/>
  <c r="M1043" i="2"/>
  <c r="O1490" i="2"/>
  <c r="M1516" i="2"/>
  <c r="N722" i="2"/>
  <c r="R699" i="2"/>
  <c r="N1202" i="2"/>
  <c r="M1254" i="2"/>
  <c r="N1574" i="2"/>
  <c r="N1305" i="2"/>
  <c r="M936" i="2"/>
  <c r="L1304" i="2"/>
  <c r="M1329" i="2"/>
  <c r="N1307" i="2"/>
  <c r="L954" i="2"/>
  <c r="M706" i="2"/>
  <c r="R985" i="2"/>
  <c r="M926" i="2"/>
  <c r="O827" i="2"/>
  <c r="M776" i="2"/>
  <c r="Q994" i="2"/>
  <c r="N1304" i="2"/>
  <c r="M1474" i="2"/>
  <c r="N896" i="2"/>
  <c r="M1557" i="2"/>
  <c r="L1006" i="2"/>
  <c r="R1133" i="2"/>
  <c r="M800" i="2"/>
  <c r="P1560" i="2"/>
  <c r="Q943" i="2"/>
  <c r="Q769" i="2"/>
  <c r="N1236" i="2"/>
  <c r="Q1504" i="2"/>
  <c r="P1442" i="2"/>
  <c r="P1438" i="2"/>
  <c r="N1101" i="2"/>
  <c r="Q1329" i="2"/>
  <c r="M1318" i="2"/>
  <c r="P742" i="2"/>
  <c r="M1394" i="2"/>
  <c r="N1375" i="2"/>
  <c r="O769" i="2"/>
  <c r="R969" i="2"/>
  <c r="M1238" i="2"/>
  <c r="L1522" i="2"/>
  <c r="R1009" i="2"/>
  <c r="M728" i="2"/>
  <c r="N1118" i="2"/>
  <c r="R1278" i="2"/>
  <c r="L734" i="2"/>
  <c r="L1448" i="2"/>
  <c r="O1150" i="2"/>
  <c r="M691" i="2"/>
  <c r="O814" i="2"/>
  <c r="R1539" i="2"/>
  <c r="N1227" i="2"/>
  <c r="N1008" i="2"/>
  <c r="M1499" i="2"/>
  <c r="M687" i="2"/>
  <c r="Q816" i="2"/>
  <c r="N1545" i="2"/>
  <c r="R1103" i="2"/>
  <c r="N1549" i="2"/>
  <c r="N1026" i="2"/>
  <c r="L1106" i="2"/>
  <c r="O1374" i="2"/>
  <c r="P1124" i="2"/>
  <c r="N878" i="2"/>
  <c r="N1255" i="2"/>
  <c r="N1034" i="2"/>
  <c r="M1166" i="2"/>
  <c r="M1317" i="2"/>
  <c r="P1249" i="2"/>
  <c r="N787" i="2"/>
  <c r="M1339" i="2"/>
  <c r="O1252" i="2"/>
  <c r="L1569" i="2"/>
  <c r="M1454" i="2"/>
  <c r="M930" i="2"/>
  <c r="O736" i="2"/>
  <c r="R827" i="2"/>
  <c r="Q1487" i="2"/>
  <c r="M1560" i="2"/>
  <c r="L1260" i="2"/>
  <c r="O978" i="2"/>
  <c r="Q918" i="2"/>
  <c r="P1083" i="2"/>
  <c r="L1175" i="2"/>
  <c r="L902" i="2"/>
  <c r="M849" i="2"/>
  <c r="M694" i="2"/>
  <c r="M669" i="2"/>
  <c r="O922" i="2"/>
  <c r="M775" i="2"/>
  <c r="P1552" i="2"/>
  <c r="L1371" i="2"/>
  <c r="N1258" i="2"/>
  <c r="M825" i="2"/>
  <c r="M1175" i="2"/>
  <c r="M1420" i="2"/>
  <c r="L686" i="2"/>
  <c r="M1241" i="2"/>
  <c r="P1195" i="2"/>
  <c r="O1260" i="2"/>
  <c r="M761" i="2"/>
  <c r="N1111" i="2"/>
  <c r="N1409" i="2"/>
  <c r="M684" i="2"/>
  <c r="N970" i="2"/>
  <c r="R855" i="2"/>
  <c r="N1055" i="2"/>
  <c r="R1353" i="2"/>
  <c r="M1503" i="2"/>
  <c r="M785" i="2"/>
  <c r="O1341" i="2"/>
  <c r="R967" i="2"/>
  <c r="N710" i="2"/>
  <c r="N1541" i="2"/>
  <c r="M908" i="2"/>
  <c r="N939" i="2"/>
  <c r="R949" i="2"/>
  <c r="N890" i="2"/>
  <c r="L997" i="2"/>
  <c r="R1150" i="2"/>
  <c r="N1395" i="2"/>
  <c r="N1553" i="2"/>
  <c r="Q1252" i="2"/>
  <c r="M699" i="2"/>
  <c r="M1213" i="2"/>
  <c r="N906" i="2"/>
  <c r="P1077" i="2"/>
  <c r="M1358" i="2"/>
  <c r="N1567" i="2"/>
  <c r="N867" i="2"/>
  <c r="Q1582" i="2"/>
  <c r="N945" i="2"/>
  <c r="N1043" i="2"/>
  <c r="N1318" i="2"/>
  <c r="M1390" i="2"/>
  <c r="P827" i="2"/>
  <c r="P847" i="2"/>
  <c r="Q1317" i="2"/>
  <c r="L1311" i="2"/>
  <c r="Q844" i="2"/>
  <c r="O1582" i="2"/>
  <c r="M1259" i="2"/>
  <c r="Q922" i="2"/>
  <c r="O1569" i="2"/>
  <c r="M1012" i="2"/>
  <c r="M1167" i="2"/>
  <c r="N840" i="2"/>
  <c r="Q921" i="2"/>
  <c r="L751" i="2"/>
  <c r="N1167" i="2"/>
  <c r="Q1362" i="2"/>
  <c r="Q1224" i="2"/>
  <c r="R1359" i="2"/>
  <c r="O1015" i="2"/>
  <c r="M676" i="2"/>
  <c r="O673" i="2"/>
  <c r="M792" i="2"/>
  <c r="N1320" i="2"/>
  <c r="O1467" i="2"/>
  <c r="P1569" i="2"/>
  <c r="N1513" i="2"/>
  <c r="O1445" i="2"/>
  <c r="P1278" i="2"/>
  <c r="L1085" i="2"/>
  <c r="Q763" i="2"/>
  <c r="M964" i="2"/>
  <c r="M1103" i="2"/>
  <c r="L1539" i="2"/>
  <c r="Q745" i="2"/>
  <c r="N992" i="2"/>
  <c r="N960" i="2"/>
  <c r="N1092" i="2"/>
  <c r="N940" i="2"/>
  <c r="N1520" i="2"/>
  <c r="M732" i="2"/>
  <c r="M696" i="2"/>
  <c r="M909" i="2"/>
  <c r="O1133" i="2"/>
  <c r="N696" i="2"/>
  <c r="N1095" i="2"/>
  <c r="R834" i="2"/>
  <c r="Q1131" i="2"/>
  <c r="N1464" i="2"/>
  <c r="Q1064" i="2"/>
  <c r="L1326" i="2"/>
  <c r="N1290" i="2"/>
  <c r="N757" i="2"/>
  <c r="O1299" i="2"/>
  <c r="M1481" i="2"/>
  <c r="O1186" i="2"/>
  <c r="Q847" i="2"/>
  <c r="N1070" i="2"/>
  <c r="Q1081" i="2"/>
  <c r="Q673" i="2"/>
  <c r="M456" i="2"/>
  <c r="R1209" i="2"/>
  <c r="N902" i="2"/>
  <c r="R1490" i="2"/>
  <c r="P1359" i="2"/>
  <c r="L1535" i="2"/>
  <c r="N936" i="2"/>
  <c r="N672" i="2"/>
  <c r="N1508" i="2"/>
  <c r="M1326" i="2"/>
  <c r="P916" i="2"/>
  <c r="M1118" i="2"/>
  <c r="N1581" i="2"/>
  <c r="P900" i="2"/>
  <c r="N1091" i="2"/>
  <c r="M1433" i="2"/>
  <c r="P793" i="2"/>
  <c r="M1357" i="2"/>
  <c r="N1015" i="2"/>
  <c r="N866" i="2"/>
  <c r="M1104" i="2"/>
  <c r="M1205" i="2"/>
  <c r="P699" i="2"/>
  <c r="O1305" i="2"/>
  <c r="N982" i="2"/>
  <c r="M1509" i="2"/>
  <c r="M1063" i="2"/>
  <c r="Q1492" i="2"/>
  <c r="M1266" i="2"/>
  <c r="M846" i="2"/>
  <c r="M1015" i="2"/>
  <c r="P1066" i="2"/>
  <c r="N1140" i="2"/>
  <c r="M1080" i="2"/>
  <c r="N682" i="2"/>
  <c r="M1492" i="2"/>
  <c r="M1523" i="2"/>
  <c r="M985" i="2"/>
  <c r="N877" i="2"/>
  <c r="M719" i="2"/>
  <c r="N955" i="2"/>
  <c r="M1457" i="2"/>
  <c r="P1563" i="2"/>
  <c r="M1531" i="2"/>
  <c r="M1541" i="2"/>
  <c r="M797" i="2"/>
  <c r="O976" i="2"/>
  <c r="P1305" i="2"/>
  <c r="N807" i="2"/>
  <c r="M1007" i="2"/>
  <c r="M899" i="2"/>
  <c r="O1308" i="2"/>
  <c r="M1321" i="2"/>
  <c r="M873" i="2"/>
  <c r="Q1455" i="2"/>
  <c r="N1214" i="2"/>
  <c r="M1011" i="2"/>
  <c r="N718" i="2"/>
  <c r="M1242" i="2"/>
  <c r="R822" i="2"/>
  <c r="M1410" i="2"/>
  <c r="O1478" i="2"/>
  <c r="P1371" i="2"/>
  <c r="M1079" i="2"/>
  <c r="P1246" i="2"/>
  <c r="R1285" i="2"/>
  <c r="L810" i="2"/>
  <c r="M850" i="2"/>
  <c r="N1400" i="2"/>
  <c r="M1343" i="2"/>
  <c r="M977" i="2"/>
  <c r="O1236" i="2"/>
  <c r="M290" i="2"/>
  <c r="Q1021" i="2"/>
  <c r="R1481" i="2"/>
  <c r="N1414" i="2"/>
  <c r="N1312" i="2"/>
  <c r="P855" i="2"/>
  <c r="N1467" i="2"/>
  <c r="N1481" i="2"/>
  <c r="L760" i="2"/>
  <c r="N1077" i="2"/>
  <c r="P857" i="2"/>
  <c r="M1088" i="2"/>
  <c r="L895" i="2"/>
  <c r="P1109" i="2"/>
  <c r="M1267" i="2"/>
  <c r="P1588" i="2"/>
  <c r="M1158" i="2"/>
  <c r="N1246" i="2"/>
  <c r="Q843" i="2"/>
  <c r="M1046" i="2"/>
  <c r="P1106" i="2"/>
  <c r="R987" i="2"/>
  <c r="N724" i="2"/>
  <c r="Q868" i="2"/>
  <c r="M767" i="2"/>
  <c r="N1326" i="2"/>
  <c r="Q988" i="2"/>
  <c r="N723" i="2"/>
  <c r="L742" i="2"/>
  <c r="L834" i="2"/>
  <c r="N1348" i="2"/>
  <c r="R766" i="2"/>
  <c r="M916" i="2"/>
  <c r="P863" i="2"/>
  <c r="P1073" i="2"/>
  <c r="R1492" i="2"/>
  <c r="M1311" i="2"/>
  <c r="M746" i="2"/>
  <c r="M230" i="2"/>
  <c r="O1091" i="2"/>
  <c r="P1535" i="2"/>
  <c r="M1543" i="2"/>
  <c r="L728" i="2"/>
  <c r="M816" i="2"/>
  <c r="Q1082" i="2"/>
  <c r="L1445" i="2"/>
  <c r="Q709" i="2"/>
  <c r="Q1285" i="2"/>
  <c r="O1510" i="2"/>
  <c r="M1494" i="2"/>
  <c r="L1542" i="2"/>
  <c r="N1197" i="2"/>
  <c r="M1133" i="2"/>
  <c r="M1506" i="2"/>
  <c r="N951" i="2"/>
  <c r="M1268" i="2"/>
  <c r="M1574" i="2"/>
  <c r="N1454" i="2"/>
  <c r="M762" i="2"/>
  <c r="P987" i="2"/>
  <c r="O735" i="2"/>
  <c r="N749" i="2"/>
  <c r="O1073" i="2"/>
  <c r="N799" i="2"/>
  <c r="L767" i="2"/>
  <c r="M1058" i="2"/>
  <c r="L1510" i="2"/>
  <c r="M1539" i="2"/>
  <c r="P464" i="2"/>
  <c r="M912" i="2"/>
  <c r="L1442" i="2"/>
  <c r="N1431" i="2"/>
  <c r="M1057" i="2"/>
  <c r="P1545" i="2"/>
  <c r="M1294" i="2"/>
  <c r="N763" i="2"/>
  <c r="O1542" i="2"/>
  <c r="M740" i="2"/>
  <c r="O969" i="2"/>
  <c r="L1507" i="2"/>
  <c r="L1255" i="2"/>
  <c r="N719" i="2"/>
  <c r="M888" i="2"/>
  <c r="M1310" i="2"/>
  <c r="M1070" i="2"/>
  <c r="M1393" i="2"/>
  <c r="L967" i="2"/>
  <c r="N766" i="2"/>
  <c r="L851" i="2"/>
  <c r="O1112" i="2"/>
  <c r="M907" i="2"/>
  <c r="N1372" i="2"/>
  <c r="N1249" i="2"/>
  <c r="R1432" i="2"/>
  <c r="O844" i="2"/>
  <c r="R852" i="2"/>
  <c r="M1444" i="2"/>
  <c r="L787" i="2"/>
  <c r="N1211" i="2"/>
  <c r="N1248" i="2"/>
  <c r="N788" i="2"/>
  <c r="Q1549" i="2"/>
  <c r="N1117" i="2"/>
  <c r="R1338" i="2"/>
  <c r="O863" i="2"/>
  <c r="P1009" i="2"/>
  <c r="P852" i="2"/>
  <c r="M1490" i="2"/>
  <c r="M1367" i="2"/>
  <c r="R681" i="2"/>
  <c r="L1566" i="2"/>
  <c r="M1464" i="2"/>
  <c r="M1415" i="2"/>
  <c r="O1009" i="2"/>
  <c r="N770" i="2"/>
  <c r="N1149" i="2"/>
  <c r="L1492" i="2"/>
  <c r="P958" i="2"/>
  <c r="N856" i="2"/>
  <c r="Q1068" i="2"/>
  <c r="Q1554" i="2"/>
  <c r="M1068" i="2"/>
  <c r="N1577" i="2"/>
  <c r="M1278" i="2"/>
  <c r="O1000" i="2"/>
  <c r="L900" i="2"/>
  <c r="O724" i="2"/>
  <c r="P828" i="2"/>
  <c r="L1083" i="2"/>
  <c r="M1013" i="2"/>
  <c r="N969" i="2"/>
  <c r="L855" i="2"/>
  <c r="M713" i="2"/>
  <c r="P767" i="2"/>
  <c r="L729" i="2"/>
  <c r="M1288" i="2"/>
  <c r="P1347" i="2"/>
  <c r="M1456" i="2"/>
  <c r="Q1073" i="2"/>
  <c r="M870" i="2"/>
  <c r="P851" i="2"/>
  <c r="N1308" i="2"/>
  <c r="M1447" i="2"/>
  <c r="M885" i="2"/>
  <c r="N740" i="2"/>
  <c r="L735" i="2"/>
  <c r="M668" i="2"/>
  <c r="M999" i="2"/>
  <c r="N1019" i="2"/>
  <c r="Q1018" i="2"/>
  <c r="N1418" i="2"/>
  <c r="Q1287" i="2"/>
  <c r="M743" i="2"/>
  <c r="M1324" i="2"/>
  <c r="N1076" i="2"/>
  <c r="P1033" i="2"/>
  <c r="L793" i="2"/>
  <c r="N1027" i="2"/>
  <c r="N857" i="2"/>
  <c r="Q1293" i="2"/>
  <c r="N1360" i="2"/>
  <c r="Q301" i="2"/>
  <c r="M1217" i="2"/>
  <c r="M950" i="2"/>
  <c r="N882" i="2"/>
  <c r="O854" i="2"/>
  <c r="P710" i="2"/>
  <c r="O1115" i="2"/>
  <c r="R749" i="2"/>
  <c r="L1317" i="2"/>
  <c r="N1142" i="2"/>
  <c r="Q1209" i="2"/>
  <c r="L1454" i="2"/>
  <c r="M1544" i="2"/>
  <c r="M716" i="2"/>
  <c r="L921" i="2"/>
  <c r="N1040" i="2"/>
  <c r="M1240" i="2"/>
  <c r="Q1575" i="2"/>
  <c r="O987" i="2"/>
  <c r="M1210" i="2"/>
  <c r="Q898" i="2"/>
  <c r="M1076" i="2"/>
  <c r="M1430" i="2"/>
  <c r="N1490" i="2"/>
  <c r="P1365" i="2"/>
  <c r="R900" i="2"/>
  <c r="P994" i="2"/>
  <c r="M895" i="2"/>
  <c r="P896" i="2"/>
  <c r="P1197" i="2"/>
  <c r="L1572" i="2"/>
  <c r="M1218" i="2"/>
  <c r="M1279" i="2"/>
  <c r="M738" i="2"/>
  <c r="O915" i="2"/>
  <c r="M1224" i="2"/>
  <c r="Q767" i="2"/>
  <c r="P694" i="2"/>
  <c r="M945" i="2"/>
  <c r="M1071" i="2"/>
  <c r="Q1009" i="2"/>
  <c r="P1150" i="2"/>
  <c r="N981" i="2"/>
  <c r="L687" i="2"/>
  <c r="Q735" i="2"/>
  <c r="M787" i="2"/>
  <c r="N761" i="2"/>
  <c r="M1176" i="2"/>
  <c r="N748" i="2"/>
  <c r="Q1439" i="2"/>
  <c r="N884" i="2"/>
  <c r="N1470" i="2"/>
  <c r="Q900" i="2"/>
  <c r="O1314" i="2"/>
  <c r="M1109" i="2"/>
  <c r="N1519" i="2"/>
  <c r="Q891" i="2"/>
  <c r="N678" i="2"/>
  <c r="R1510" i="2"/>
  <c r="O1109" i="2"/>
  <c r="R943" i="2"/>
  <c r="N1455" i="2"/>
  <c r="R1308" i="2"/>
  <c r="O1297" i="2"/>
  <c r="P923" i="2"/>
  <c r="Q914" i="2"/>
  <c r="N1180" i="2"/>
  <c r="M1322" i="2"/>
  <c r="N826" i="2"/>
  <c r="P1326" i="2"/>
  <c r="M865" i="2"/>
  <c r="N1011" i="2"/>
  <c r="L891" i="2"/>
  <c r="Q1094" i="2"/>
  <c r="N912" i="2"/>
  <c r="R846" i="2"/>
  <c r="M1156" i="2"/>
  <c r="M988" i="2"/>
  <c r="P1492" i="2"/>
  <c r="R1561" i="2"/>
  <c r="N909" i="2"/>
  <c r="N1267" i="2"/>
  <c r="M894" i="2"/>
  <c r="N979" i="2"/>
  <c r="N548" i="2"/>
  <c r="Q1588" i="2"/>
  <c r="M692" i="2"/>
  <c r="L1161" i="2"/>
  <c r="N894" i="2"/>
  <c r="O1033" i="2"/>
  <c r="N1037" i="2"/>
  <c r="O1549" i="2"/>
  <c r="P1561" i="2"/>
  <c r="R922" i="2"/>
  <c r="N1115" i="2"/>
  <c r="N1127" i="2"/>
  <c r="N758" i="2"/>
  <c r="N1384" i="2"/>
  <c r="R878" i="2"/>
  <c r="L709" i="2"/>
  <c r="O1329" i="2"/>
  <c r="R1344" i="2"/>
  <c r="N854" i="2"/>
  <c r="M1056" i="2"/>
  <c r="R1532" i="2"/>
  <c r="N1221" i="2"/>
  <c r="N833" i="2"/>
  <c r="M879" i="2"/>
  <c r="M960" i="2"/>
  <c r="P1532" i="2"/>
  <c r="M737" i="2"/>
  <c r="N976" i="2"/>
  <c r="L1377" i="2"/>
  <c r="M872" i="2"/>
  <c r="N918" i="2"/>
  <c r="N683" i="2"/>
  <c r="M675" i="2"/>
  <c r="N1155" i="2"/>
  <c r="R1317" i="2"/>
  <c r="M480" i="2"/>
  <c r="N1158" i="2"/>
  <c r="L969" i="2"/>
  <c r="M905" i="2"/>
  <c r="Q1083" i="2"/>
  <c r="M1359" i="2"/>
  <c r="O1353" i="2"/>
  <c r="Q699" i="2"/>
  <c r="O1532" i="2"/>
  <c r="P893" i="2"/>
  <c r="M1142" i="2"/>
  <c r="N664" i="2"/>
  <c r="M759" i="2"/>
  <c r="N1075" i="2"/>
  <c r="N1096" i="2"/>
  <c r="L866" i="2"/>
  <c r="R1260" i="2"/>
  <c r="N1084" i="2"/>
  <c r="P1082" i="2"/>
  <c r="Q1374" i="2"/>
  <c r="M921" i="2"/>
  <c r="N1270" i="2"/>
  <c r="M924" i="2"/>
  <c r="P1579" i="2"/>
  <c r="P724" i="2"/>
  <c r="R866" i="2"/>
  <c r="O852" i="2"/>
  <c r="N726" i="2"/>
  <c r="O742" i="2"/>
  <c r="M1532" i="2"/>
  <c r="M1363" i="2"/>
  <c r="Q1510" i="2"/>
  <c r="Q772" i="2"/>
  <c r="M723" i="2"/>
  <c r="L924" i="2"/>
  <c r="Q1133" i="2"/>
  <c r="M979" i="2"/>
  <c r="N1556" i="2"/>
  <c r="O967" i="2"/>
  <c r="N1579" i="2"/>
  <c r="R709" i="2"/>
  <c r="M1091" i="2"/>
  <c r="N1010" i="2"/>
  <c r="Q1481" i="2"/>
  <c r="M922" i="2"/>
  <c r="M833" i="2"/>
  <c r="N1281" i="2"/>
  <c r="P1255" i="2"/>
  <c r="N869" i="2"/>
  <c r="M1334" i="2"/>
  <c r="M1263" i="2"/>
  <c r="R1018" i="2"/>
  <c r="M1233" i="2"/>
  <c r="M1062" i="2"/>
  <c r="M1452" i="2"/>
  <c r="M1459" i="2"/>
  <c r="L1457" i="2"/>
  <c r="M1187" i="2"/>
  <c r="Q1344" i="2"/>
  <c r="M859" i="2"/>
  <c r="N1568" i="2"/>
  <c r="Q1006" i="2"/>
  <c r="M1272" i="2"/>
  <c r="L916" i="2"/>
  <c r="P1557" i="2"/>
  <c r="M1450" i="2"/>
  <c r="P1499" i="2"/>
  <c r="O970" i="2"/>
  <c r="O900" i="2"/>
  <c r="L1564" i="2"/>
  <c r="M1528" i="2"/>
  <c r="R1000" i="2"/>
  <c r="M1098" i="2"/>
  <c r="N1231" i="2"/>
  <c r="M882" i="2"/>
  <c r="M1124" i="2"/>
  <c r="L1347" i="2"/>
  <c r="M1538" i="2"/>
  <c r="P1567" i="2"/>
  <c r="M805" i="2"/>
  <c r="R858" i="2"/>
  <c r="M1344" i="2"/>
  <c r="N973" i="2"/>
  <c r="O847" i="2"/>
  <c r="N931" i="2"/>
  <c r="M1016" i="2"/>
  <c r="N1154" i="2"/>
  <c r="Q1311" i="2"/>
  <c r="L1285" i="2"/>
  <c r="N1195" i="2"/>
  <c r="N1148" i="2"/>
  <c r="Q1545" i="2"/>
  <c r="Q967" i="2"/>
  <c r="N661" i="2"/>
  <c r="N1430" i="2"/>
  <c r="N1285" i="2"/>
  <c r="M1412" i="2"/>
  <c r="N846" i="2"/>
  <c r="M1411" i="2"/>
  <c r="Q1341" i="2"/>
  <c r="N1551" i="2"/>
  <c r="R1112" i="2"/>
  <c r="O1249" i="2"/>
  <c r="M1038" i="2"/>
  <c r="O1487" i="2"/>
  <c r="P997" i="2"/>
  <c r="M1077" i="2"/>
  <c r="M1276" i="2"/>
  <c r="M811" i="2"/>
  <c r="Q1490" i="2"/>
  <c r="N1354" i="2"/>
  <c r="Q1115" i="2"/>
  <c r="N814" i="2"/>
  <c r="O1082" i="2"/>
  <c r="M808" i="2"/>
  <c r="L918" i="2"/>
  <c r="M709" i="2"/>
  <c r="M1455" i="2"/>
  <c r="Q1208" i="2"/>
  <c r="M1389" i="2"/>
  <c r="R924" i="2"/>
  <c r="Q1522" i="2"/>
  <c r="M1505" i="2"/>
  <c r="L958" i="2"/>
  <c r="P843" i="2"/>
  <c r="P1448" i="2"/>
  <c r="N1024" i="2"/>
  <c r="N1086" i="2"/>
  <c r="P769" i="2"/>
  <c r="L1314" i="2"/>
  <c r="P1012" i="2"/>
  <c r="M832" i="2"/>
  <c r="R724" i="2"/>
  <c r="P943" i="2"/>
  <c r="N1263" i="2"/>
  <c r="M1119" i="2"/>
  <c r="L844" i="2"/>
  <c r="M1475" i="2"/>
  <c r="M678" i="2"/>
  <c r="N1093" i="2"/>
  <c r="R1151" i="2"/>
  <c r="N1473" i="2"/>
  <c r="L949" i="2"/>
  <c r="R923" i="2"/>
  <c r="M1383" i="2"/>
  <c r="M972" i="2"/>
  <c r="N825" i="2"/>
  <c r="O1359" i="2"/>
  <c r="N730" i="2"/>
  <c r="N691" i="2"/>
  <c r="P922" i="2"/>
  <c r="N690" i="2"/>
  <c r="L763" i="2"/>
  <c r="P1469" i="2"/>
  <c r="N886" i="2"/>
  <c r="P1103" i="2"/>
  <c r="M838" i="2"/>
  <c r="M1307" i="2"/>
  <c r="R1467" i="2"/>
  <c r="M1572" i="2"/>
  <c r="L825" i="2"/>
  <c r="M686" i="2"/>
  <c r="N1235" i="2"/>
  <c r="Q895" i="2"/>
  <c r="N1291" i="2"/>
  <c r="Q1437" i="2"/>
  <c r="M1513" i="2"/>
  <c r="O1572" i="2"/>
  <c r="M1221" i="2"/>
  <c r="M758" i="2"/>
  <c r="P1081" i="2"/>
  <c r="N964" i="2"/>
  <c r="P905" i="2"/>
  <c r="M1246" i="2"/>
  <c r="R743" i="2"/>
  <c r="N881" i="2"/>
  <c r="M1431" i="2"/>
  <c r="N1580" i="2"/>
  <c r="N1587" i="2"/>
  <c r="Q864" i="2"/>
  <c r="R1246" i="2"/>
  <c r="P1236" i="2"/>
  <c r="M1501" i="2"/>
  <c r="L1249" i="2"/>
  <c r="Q1255" i="2"/>
  <c r="N1357" i="2"/>
  <c r="M1488" i="2"/>
  <c r="N1566" i="2"/>
  <c r="N1032" i="2"/>
  <c r="Q1484" i="2"/>
  <c r="N1331" i="2"/>
  <c r="N734" i="2"/>
  <c r="Q724" i="2"/>
  <c r="N1208" i="2"/>
  <c r="N1020" i="2"/>
  <c r="L898" i="2"/>
  <c r="Q1297" i="2"/>
  <c r="P1209" i="2"/>
  <c r="M1418" i="2"/>
  <c r="P1514" i="2"/>
  <c r="Q1445" i="2"/>
  <c r="M789" i="2"/>
  <c r="M892" i="2"/>
  <c r="N895" i="2"/>
  <c r="N984" i="2"/>
  <c r="R810" i="2"/>
  <c r="O729" i="2"/>
  <c r="Q987" i="2"/>
  <c r="M1169" i="2"/>
  <c r="N1245" i="2"/>
  <c r="Q668" i="2"/>
  <c r="M1055" i="2"/>
  <c r="O797" i="2"/>
  <c r="N847" i="2"/>
  <c r="N839" i="2"/>
  <c r="M904" i="2"/>
  <c r="Q1499" i="2"/>
  <c r="L925" i="2"/>
  <c r="Q1572" i="2"/>
  <c r="O1085" i="2"/>
  <c r="M923" i="2"/>
  <c r="L1353" i="2"/>
  <c r="M1534" i="2"/>
  <c r="M854" i="2"/>
  <c r="L1490" i="2"/>
  <c r="R851" i="2"/>
  <c r="L717" i="2"/>
  <c r="R816" i="2"/>
  <c r="R1297" i="2"/>
  <c r="M683" i="2"/>
  <c r="N1269" i="2"/>
  <c r="L1021" i="2"/>
  <c r="L994" i="2"/>
  <c r="L1109" i="2"/>
  <c r="M1202" i="2"/>
  <c r="M1511" i="2"/>
  <c r="Q694" i="2"/>
  <c r="M949" i="2"/>
  <c r="N1209" i="2"/>
  <c r="Q912" i="2"/>
  <c r="O1018" i="2"/>
  <c r="M957" i="2"/>
  <c r="O810" i="2"/>
  <c r="M1360" i="2"/>
  <c r="M1182" i="2"/>
  <c r="N1186" i="2"/>
  <c r="O1442" i="2"/>
  <c r="N1162" i="2"/>
  <c r="M1527" i="2"/>
  <c r="M783" i="2"/>
  <c r="Q1012" i="2"/>
  <c r="R1362" i="2"/>
  <c r="Q1124" i="2"/>
  <c r="O464" i="2"/>
  <c r="N852" i="2"/>
  <c r="M1473" i="2"/>
  <c r="L970" i="2"/>
  <c r="N1569" i="2"/>
  <c r="M664" i="2"/>
  <c r="N1408" i="2"/>
  <c r="M954" i="2"/>
  <c r="P1300" i="2"/>
  <c r="O889" i="2"/>
  <c r="L1150" i="2"/>
  <c r="M677" i="2"/>
  <c r="N44" i="2"/>
  <c r="M1271" i="2"/>
  <c r="N1061" i="2"/>
  <c r="L814" i="2"/>
  <c r="N995" i="2"/>
  <c r="N692" i="2"/>
  <c r="N820" i="2"/>
  <c r="R1255" i="2"/>
  <c r="Q1109" i="2"/>
  <c r="N1033" i="2"/>
  <c r="O1304" i="2"/>
  <c r="L827" i="2"/>
  <c r="N1028" i="2"/>
  <c r="O1300" i="2"/>
  <c r="M796" i="2"/>
  <c r="M707" i="2"/>
  <c r="N1405" i="2"/>
  <c r="Q1548" i="2"/>
  <c r="M1112" i="2"/>
  <c r="R958" i="2"/>
  <c r="Q893" i="2"/>
  <c r="M1421" i="2"/>
  <c r="Q1563" i="2"/>
  <c r="M1304" i="2"/>
  <c r="N891" i="2"/>
  <c r="R895" i="2"/>
  <c r="L1009" i="2"/>
  <c r="N811" i="2"/>
  <c r="O1514" i="2"/>
  <c r="Q751" i="2"/>
  <c r="P1314" i="2"/>
  <c r="N800" i="2"/>
  <c r="M1378" i="2"/>
  <c r="M1525" i="2"/>
  <c r="M1561" i="2"/>
  <c r="N1104" i="2"/>
  <c r="N1228" i="2"/>
  <c r="N1143" i="2"/>
  <c r="Q1514" i="2"/>
  <c r="M1014" i="2"/>
  <c r="P885" i="2"/>
  <c r="N1207" i="2"/>
  <c r="M900" i="2"/>
  <c r="M864" i="2"/>
  <c r="M1337" i="2"/>
  <c r="Q827" i="2"/>
  <c r="M1018" i="2"/>
  <c r="N1098" i="2"/>
  <c r="Q1323" i="2"/>
  <c r="L1359" i="2"/>
  <c r="M1034" i="2"/>
  <c r="L922" i="2"/>
  <c r="N1094" i="2"/>
  <c r="M1327" i="2"/>
  <c r="M1183" i="2"/>
  <c r="N1458" i="2"/>
  <c r="N1328" i="2"/>
  <c r="N1224" i="2"/>
  <c r="M1032" i="2"/>
  <c r="N1314" i="2"/>
  <c r="N933" i="2"/>
  <c r="R772" i="2"/>
  <c r="O766" i="2"/>
  <c r="M1225" i="2"/>
  <c r="M886" i="2"/>
  <c r="M902" i="2"/>
  <c r="P1251" i="2"/>
  <c r="N1276" i="2"/>
  <c r="O924" i="2"/>
  <c r="Q1236" i="2"/>
  <c r="Q1112" i="2"/>
  <c r="N1065" i="2"/>
  <c r="O699" i="2"/>
  <c r="N1560" i="2"/>
  <c r="M1436" i="2"/>
  <c r="N1565" i="2"/>
  <c r="M774" i="2"/>
  <c r="P1353" i="2"/>
  <c r="R1064" i="2"/>
  <c r="R1300" i="2"/>
  <c r="N1558" i="2"/>
  <c r="N728" i="2"/>
  <c r="M820" i="2"/>
  <c r="Q1326" i="2"/>
  <c r="M1371" i="2"/>
  <c r="M1194" i="2"/>
  <c r="N924" i="2"/>
  <c r="L1293" i="2"/>
  <c r="O1558" i="2"/>
  <c r="Q1245" i="2"/>
  <c r="M794" i="2"/>
  <c r="M918" i="2"/>
  <c r="M1029" i="2"/>
  <c r="P1276" i="2"/>
  <c r="M1458" i="2"/>
  <c r="N961" i="2"/>
  <c r="M1356" i="2"/>
  <c r="Q1276" i="2"/>
  <c r="P925" i="2"/>
  <c r="N737" i="2"/>
  <c r="M667" i="2"/>
  <c r="N922" i="2"/>
  <c r="N1178" i="2"/>
  <c r="M1332" i="2"/>
  <c r="L1329" i="2"/>
  <c r="M1472" i="2"/>
  <c r="P891" i="2"/>
  <c r="O1522" i="2"/>
  <c r="N1498" i="2"/>
  <c r="N915" i="2"/>
  <c r="P1493" i="2"/>
  <c r="N704" i="2"/>
  <c r="R844" i="2"/>
  <c r="M1290" i="2"/>
  <c r="N716" i="2"/>
  <c r="N1586" i="2"/>
  <c r="M934" i="2"/>
  <c r="M1039" i="2"/>
  <c r="L1091" i="2"/>
  <c r="M1545" i="2"/>
  <c r="N1059" i="2"/>
  <c r="P866" i="2"/>
  <c r="O828" i="2"/>
  <c r="M1030" i="2"/>
  <c r="N1446" i="2"/>
  <c r="M744" i="2"/>
  <c r="P1554" i="2"/>
  <c r="M845" i="2"/>
  <c r="O834" i="2"/>
  <c r="P970" i="2"/>
  <c r="M1303" i="2"/>
  <c r="L1374" i="2"/>
  <c r="R925" i="2"/>
  <c r="M1105" i="2"/>
  <c r="N1317" i="2"/>
  <c r="O985" i="2"/>
  <c r="N851" i="2"/>
  <c r="L745" i="2"/>
  <c r="P745" i="2"/>
  <c r="N700" i="2"/>
  <c r="M1462" i="2"/>
  <c r="M750" i="2"/>
  <c r="Q857" i="2"/>
  <c r="P1258" i="2"/>
  <c r="P797" i="2"/>
  <c r="N1122" i="2"/>
  <c r="M944" i="2"/>
  <c r="P1522" i="2"/>
  <c r="O826" i="2"/>
  <c r="M953" i="2"/>
  <c r="M1270" i="2"/>
  <c r="Q706" i="2"/>
  <c r="N897" i="2"/>
  <c r="M1108" i="2"/>
  <c r="Q1442" i="2"/>
  <c r="P889" i="2"/>
  <c r="N1412" i="2"/>
  <c r="N865" i="2"/>
  <c r="L1576" i="2"/>
  <c r="M1171" i="2"/>
  <c r="N1116" i="2"/>
  <c r="N1001" i="2"/>
  <c r="M1174" i="2"/>
  <c r="O949" i="2"/>
  <c r="M741" i="2"/>
  <c r="M1374" i="2"/>
  <c r="M1508" i="2"/>
  <c r="P766" i="2"/>
  <c r="O687" i="2"/>
  <c r="M1138" i="2"/>
  <c r="Q781" i="2"/>
  <c r="M1463" i="2"/>
  <c r="M1467" i="2"/>
  <c r="N1074" i="2"/>
  <c r="R1487" i="2"/>
  <c r="M1206" i="2"/>
  <c r="M1424" i="2"/>
  <c r="Q913" i="2"/>
  <c r="M1529" i="2"/>
  <c r="L1245" i="2"/>
  <c r="M1439" i="2"/>
  <c r="N1252" i="2"/>
  <c r="M1423" i="2"/>
  <c r="L724" i="2"/>
  <c r="O1541" i="2"/>
  <c r="P1446" i="2"/>
  <c r="Q691" i="2"/>
  <c r="N845" i="2"/>
  <c r="O1285" i="2"/>
  <c r="O1021" i="2"/>
  <c r="L976" i="2"/>
  <c r="M1251" i="2"/>
  <c r="N1181" i="2"/>
  <c r="M786" i="2"/>
  <c r="L889" i="2"/>
  <c r="L668" i="2"/>
  <c r="N707" i="2"/>
  <c r="M1520" i="2"/>
  <c r="O843" i="2"/>
  <c r="M829" i="2"/>
  <c r="R1305" i="2"/>
  <c r="Q997" i="2"/>
  <c r="N998" i="2"/>
  <c r="L1575" i="2"/>
  <c r="M969" i="2"/>
  <c r="L1267" i="2"/>
  <c r="O1492" i="2"/>
  <c r="M826" i="2"/>
  <c r="M1440" i="2"/>
  <c r="M890" i="2"/>
  <c r="N1584" i="2"/>
  <c r="P671" i="2"/>
  <c r="M1019" i="2"/>
  <c r="L1545" i="2"/>
  <c r="M868" i="2"/>
  <c r="L988" i="2"/>
  <c r="M1333" i="2"/>
  <c r="M1208" i="2"/>
  <c r="M1325" i="2"/>
  <c r="M906" i="2"/>
  <c r="O1551" i="2"/>
  <c r="N1420" i="2"/>
  <c r="Q1000" i="2"/>
  <c r="M860" i="2"/>
  <c r="P1000" i="2"/>
  <c r="M1362" i="2"/>
  <c r="M1569" i="2"/>
  <c r="M1517" i="2"/>
  <c r="Q760" i="2"/>
  <c r="M1048" i="2"/>
  <c r="M1160" i="2"/>
  <c r="M1117" i="2"/>
  <c r="M1559" i="2"/>
  <c r="M1025" i="2"/>
  <c r="M1408" i="2"/>
  <c r="M1235" i="2"/>
  <c r="M1093" i="2"/>
  <c r="Q1246" i="2"/>
  <c r="M725" i="2"/>
  <c r="R1457" i="2"/>
  <c r="M1060" i="2"/>
  <c r="M682" i="2"/>
  <c r="R914" i="2"/>
  <c r="N923" i="2"/>
  <c r="N1191" i="2"/>
  <c r="N1363" i="2"/>
  <c r="P1528" i="2"/>
  <c r="M1220" i="2"/>
  <c r="P1187" i="2"/>
  <c r="M1381" i="2"/>
  <c r="M1051" i="2"/>
  <c r="M1173" i="2"/>
  <c r="L1300" i="2"/>
  <c r="N1324" i="2"/>
  <c r="M1384" i="2"/>
  <c r="P895" i="2"/>
  <c r="Q1371" i="2"/>
  <c r="R1187" i="2"/>
  <c r="M766" i="2"/>
  <c r="P914" i="2"/>
  <c r="N754" i="2"/>
  <c r="L1362" i="2"/>
  <c r="M883" i="2"/>
  <c r="L1532" i="2"/>
  <c r="R1124" i="2"/>
  <c r="M891" i="2"/>
  <c r="M1478" i="2"/>
  <c r="N1362" i="2"/>
  <c r="M861" i="2"/>
  <c r="M1073" i="2"/>
  <c r="N1205" i="2"/>
  <c r="L1000" i="2"/>
  <c r="N1250" i="2"/>
  <c r="M1443" i="2"/>
  <c r="M1084" i="2"/>
  <c r="N1053" i="2"/>
  <c r="M1448" i="2"/>
  <c r="L914" i="2"/>
  <c r="M1400" i="2"/>
  <c r="M1414" i="2"/>
  <c r="Q1033" i="2"/>
  <c r="M1427" i="2"/>
  <c r="O745" i="2"/>
  <c r="N1166" i="2"/>
  <c r="M1518" i="2"/>
  <c r="P1539" i="2"/>
  <c r="M718" i="2"/>
  <c r="M712" i="2"/>
  <c r="M1132" i="2"/>
  <c r="Q686" i="2"/>
  <c r="M998" i="2"/>
  <c r="M939" i="2"/>
  <c r="R745" i="2"/>
  <c r="N736" i="2"/>
  <c r="N1145" i="2"/>
  <c r="Q985" i="2"/>
  <c r="R1033" i="2"/>
  <c r="M1361" i="2"/>
  <c r="N1192" i="2"/>
  <c r="M1059" i="2"/>
  <c r="R1504" i="2"/>
  <c r="N925" i="2"/>
  <c r="N1439" i="2"/>
  <c r="M780" i="2"/>
  <c r="N1583" i="2"/>
  <c r="L1338" i="2"/>
  <c r="N853" i="2"/>
  <c r="L1012" i="2"/>
  <c r="N1239" i="2"/>
  <c r="L1197" i="2"/>
  <c r="P898" i="2"/>
  <c r="M1407" i="2"/>
  <c r="M1479" i="2"/>
  <c r="M821" i="2"/>
  <c r="P1582" i="2"/>
  <c r="N1387" i="2"/>
  <c r="M1146" i="2"/>
  <c r="N1537" i="2"/>
  <c r="M1477" i="2"/>
  <c r="P1542" i="2"/>
  <c r="M903" i="2"/>
  <c r="M1197" i="2"/>
  <c r="M733" i="2"/>
  <c r="M1107" i="2"/>
  <c r="M1365" i="2"/>
  <c r="N1396" i="2"/>
  <c r="L915" i="2"/>
  <c r="O895" i="2"/>
  <c r="M1570" i="2"/>
  <c r="Q954" i="2"/>
  <c r="M862" i="2"/>
  <c r="P673" i="2"/>
  <c r="M1314" i="2"/>
  <c r="R673" i="2"/>
  <c r="P763" i="2"/>
  <c r="Q863" i="2"/>
  <c r="P858" i="2"/>
  <c r="M1226" i="2"/>
  <c r="N712" i="2"/>
  <c r="O1563" i="2"/>
  <c r="M1101" i="2"/>
  <c r="M898" i="2"/>
  <c r="N1088" i="2"/>
  <c r="M1004" i="2"/>
  <c r="N1391" i="2"/>
  <c r="N1486" i="2"/>
  <c r="M1231" i="2"/>
  <c r="M751" i="2"/>
  <c r="M1262" i="2"/>
  <c r="R868" i="2"/>
  <c r="M837" i="2"/>
  <c r="O1535" i="2"/>
  <c r="P668" i="2"/>
  <c r="M986" i="2"/>
  <c r="P1564" i="2"/>
  <c r="P1510" i="2"/>
  <c r="Q1080" i="2"/>
  <c r="P787" i="2"/>
  <c r="M946" i="2"/>
  <c r="M896" i="2"/>
  <c r="M819" i="2"/>
  <c r="M717" i="2"/>
  <c r="L1186" i="2"/>
  <c r="M1422" i="2"/>
  <c r="L1151" i="2"/>
  <c r="P706" i="2"/>
  <c r="Q840" i="2"/>
  <c r="O918" i="2"/>
  <c r="M992" i="2"/>
  <c r="N1233" i="2"/>
  <c r="P1455" i="2"/>
  <c r="Q909" i="2"/>
  <c r="M1402" i="2"/>
  <c r="P1288" i="2"/>
  <c r="R997" i="2"/>
  <c r="N1102" i="2"/>
  <c r="M1554" i="2"/>
  <c r="Q1338" i="2"/>
  <c r="N1461" i="2"/>
  <c r="O1278" i="2"/>
  <c r="N741" i="2"/>
  <c r="M1277" i="2"/>
  <c r="L797" i="2"/>
  <c r="L863" i="2"/>
  <c r="O1457" i="2"/>
  <c r="M1395" i="2"/>
  <c r="L923" i="2"/>
  <c r="M841" i="2"/>
  <c r="N1175" i="2"/>
  <c r="N1319" i="2"/>
  <c r="R1554" i="2"/>
  <c r="R857" i="2"/>
  <c r="N1528" i="2"/>
  <c r="M1377" i="2"/>
  <c r="O1064" i="2"/>
  <c r="N1016" i="2"/>
  <c r="M1319" i="2"/>
  <c r="N1316" i="2"/>
  <c r="N1365" i="2"/>
  <c r="Q1532" i="2"/>
  <c r="L1305" i="2"/>
  <c r="M869" i="2"/>
  <c r="N1120" i="2"/>
  <c r="P1504" i="2"/>
  <c r="O1504" i="2"/>
  <c r="O686" i="2"/>
  <c r="M1248" i="2"/>
  <c r="N782" i="2"/>
  <c r="M665" i="2"/>
  <c r="M753" i="2"/>
  <c r="M781" i="2"/>
  <c r="R863" i="2"/>
  <c r="N1004" i="2"/>
  <c r="O1245" i="2"/>
  <c r="M1199" i="2"/>
  <c r="R884" i="2"/>
  <c r="N937" i="2"/>
  <c r="M997" i="2"/>
  <c r="O767" i="2"/>
  <c r="M1301" i="2"/>
  <c r="M990" i="2"/>
  <c r="M1558" i="2"/>
  <c r="L822" i="2"/>
  <c r="N1133" i="2"/>
  <c r="O1576" i="2"/>
  <c r="L1541" i="2"/>
  <c r="M1396" i="2"/>
  <c r="P1441" i="2"/>
  <c r="N1099" i="2"/>
  <c r="M1373" i="2"/>
  <c r="R915" i="2"/>
  <c r="Q866" i="2"/>
  <c r="P1317" i="2"/>
  <c r="M1284" i="2"/>
  <c r="Q886" i="2"/>
  <c r="M1126" i="2"/>
  <c r="R1073" i="2"/>
  <c r="O851" i="2"/>
  <c r="M1398" i="2"/>
  <c r="M1136" i="2"/>
  <c r="M1033" i="2"/>
  <c r="R760" i="2"/>
  <c r="M1067" i="2"/>
  <c r="M1243" i="2"/>
  <c r="Q958" i="2"/>
  <c r="R1083" i="2"/>
  <c r="P1121" i="2"/>
  <c r="N1474" i="2"/>
  <c r="N1222" i="2"/>
  <c r="M1172" i="2"/>
  <c r="M701" i="2"/>
  <c r="M1476" i="2"/>
  <c r="N675" i="2"/>
  <c r="M1053" i="2"/>
  <c r="L1549" i="2"/>
  <c r="N1081" i="2"/>
  <c r="M1106" i="2"/>
  <c r="R691" i="2"/>
  <c r="R1448" i="2"/>
  <c r="N1564" i="2"/>
  <c r="P967" i="2"/>
  <c r="N810" i="2"/>
  <c r="L1487" i="2"/>
  <c r="M1552" i="2"/>
  <c r="L826" i="2"/>
  <c r="M1237" i="2"/>
  <c r="P1293" i="2"/>
  <c r="M1588" i="2"/>
  <c r="N819" i="2"/>
  <c r="M715" i="2"/>
  <c r="R1068" i="2"/>
  <c r="M911" i="2"/>
  <c r="N671" i="2"/>
  <c r="N1406" i="2"/>
  <c r="M1249" i="2"/>
  <c r="N195" i="2"/>
  <c r="N1013" i="2"/>
  <c r="L673" i="2"/>
  <c r="M1507" i="2"/>
  <c r="M630" i="2"/>
  <c r="M1567" i="2"/>
  <c r="M842" i="2"/>
  <c r="P1541" i="2"/>
  <c r="O710" i="2"/>
  <c r="Q925" i="2"/>
  <c r="R1569" i="2"/>
  <c r="M814" i="2"/>
  <c r="M729" i="2"/>
  <c r="Q1557" i="2"/>
  <c r="M1510" i="2"/>
  <c r="M504" i="2"/>
  <c r="M1031" i="2"/>
  <c r="P1068" i="2"/>
  <c r="N705" i="2"/>
  <c r="P1549" i="2"/>
  <c r="M1149" i="2"/>
  <c r="L1246" i="2"/>
  <c r="P834" i="2"/>
  <c r="M876" i="2"/>
  <c r="R787" i="2"/>
  <c r="O1276" i="2"/>
  <c r="M769" i="2"/>
  <c r="O1454" i="2"/>
  <c r="R1293" i="2"/>
  <c r="M1024" i="2"/>
  <c r="M1546" i="2"/>
  <c r="P1208" i="2"/>
  <c r="N1068" i="2"/>
  <c r="N1341" i="2"/>
  <c r="N1422" i="2"/>
  <c r="P1127" i="2"/>
  <c r="N1548" i="2"/>
  <c r="O1539" i="2"/>
  <c r="M1331" i="2"/>
  <c r="M1022" i="2"/>
  <c r="M476" i="2"/>
  <c r="M1445" i="2"/>
  <c r="R1245" i="2"/>
  <c r="R902" i="2"/>
  <c r="P1445" i="2"/>
  <c r="M1121" i="2"/>
  <c r="N1517" i="2"/>
  <c r="L1297" i="2"/>
  <c r="N842" i="2"/>
  <c r="M1140" i="2"/>
  <c r="M688" i="2"/>
  <c r="M1274" i="2"/>
  <c r="R1236" i="2"/>
  <c r="L1558" i="2"/>
  <c r="M1379" i="2"/>
  <c r="P1566" i="2"/>
  <c r="M363" i="2"/>
  <c r="N1563" i="2"/>
  <c r="M1530" i="2"/>
  <c r="M1571" i="2"/>
  <c r="M735" i="2"/>
  <c r="R918" i="2"/>
  <c r="P1457" i="2"/>
  <c r="M1409" i="2"/>
  <c r="M1429" i="2"/>
  <c r="P709" i="2"/>
  <c r="N776" i="2"/>
  <c r="N760" i="2"/>
  <c r="P772" i="2"/>
  <c r="Q1278" i="2"/>
  <c r="M831" i="2"/>
  <c r="M1500" i="2"/>
  <c r="O1338" i="2"/>
  <c r="M1297" i="2"/>
  <c r="M1157" i="2"/>
  <c r="R1575" i="2"/>
  <c r="M937" i="2"/>
  <c r="O1311" i="2"/>
  <c r="N1402" i="2"/>
  <c r="N1038" i="2"/>
  <c r="N397" i="2"/>
  <c r="N1309" i="2"/>
  <c r="L1068" i="2"/>
  <c r="N1378" i="2"/>
  <c r="R1094" i="2"/>
  <c r="M1189" i="2"/>
  <c r="M853" i="2"/>
  <c r="P918" i="2"/>
  <c r="R1252" i="2"/>
  <c r="M1209" i="2"/>
  <c r="O914" i="2"/>
  <c r="R1541" i="2"/>
  <c r="P1362" i="2"/>
  <c r="O691" i="2"/>
  <c r="Q1350" i="2"/>
  <c r="M987" i="2"/>
  <c r="Q852" i="2"/>
  <c r="N1557" i="2"/>
  <c r="P915" i="2"/>
  <c r="N714" i="2"/>
  <c r="Q878" i="2"/>
  <c r="Q1566" i="2"/>
  <c r="Q1569" i="2"/>
  <c r="M1261" i="2"/>
  <c r="N1087" i="2"/>
  <c r="O925" i="2"/>
  <c r="M277" i="2"/>
  <c r="M710" i="2"/>
  <c r="R1560" i="2"/>
  <c r="Q810" i="2"/>
  <c r="M1120" i="2"/>
  <c r="O1296" i="2"/>
  <c r="M1350" i="2"/>
  <c r="M1354" i="2"/>
  <c r="M1027" i="2"/>
  <c r="P1432" i="2"/>
  <c r="L1209" i="2"/>
  <c r="M1496" i="2"/>
  <c r="M994" i="2"/>
  <c r="N304" i="2"/>
  <c r="N862" i="2"/>
  <c r="R1082" i="2"/>
  <c r="N1219" i="2"/>
  <c r="M685" i="2"/>
  <c r="N1198" i="2"/>
  <c r="M822" i="2"/>
  <c r="M1312" i="2"/>
  <c r="L1504" i="2"/>
  <c r="N1466" i="2"/>
  <c r="M1328" i="2"/>
  <c r="Q1446" i="2"/>
  <c r="L1094" i="2"/>
  <c r="P816" i="2"/>
  <c r="M855" i="2"/>
  <c r="N699" i="2"/>
  <c r="M639" i="2"/>
  <c r="M1066" i="2"/>
  <c r="N809" i="2"/>
  <c r="P734" i="2"/>
  <c r="P1389" i="2"/>
  <c r="L1124" i="2"/>
  <c r="Q834" i="2"/>
  <c r="R893" i="2"/>
  <c r="L1551" i="2"/>
  <c r="Q1469" i="2"/>
  <c r="M1163" i="2"/>
  <c r="O793" i="2"/>
  <c r="M1575" i="2"/>
  <c r="M1441" i="2"/>
  <c r="P691" i="2"/>
  <c r="R1545" i="2"/>
  <c r="M1293" i="2"/>
  <c r="M736" i="2"/>
  <c r="L781" i="2"/>
  <c r="N1416" i="2"/>
  <c r="R1582" i="2"/>
  <c r="N1199" i="2"/>
  <c r="M1280" i="2"/>
  <c r="N1377" i="2"/>
  <c r="N1300" i="2"/>
  <c r="N797" i="2"/>
  <c r="M1298" i="2"/>
  <c r="M1586" i="2"/>
  <c r="Q915" i="2"/>
  <c r="M1137" i="2"/>
  <c r="M768" i="2"/>
  <c r="M1581" i="2"/>
  <c r="M1223" i="2"/>
  <c r="N1334" i="2"/>
  <c r="R751" i="2"/>
  <c r="M887" i="2"/>
  <c r="N1550" i="2"/>
  <c r="Q1288" i="2"/>
  <c r="N1240" i="2"/>
  <c r="M714" i="2"/>
  <c r="M690" i="2"/>
  <c r="M1130" i="2"/>
  <c r="M1196" i="2"/>
  <c r="M727" i="2"/>
  <c r="N1322" i="2"/>
  <c r="R1442" i="2"/>
  <c r="M828" i="2"/>
  <c r="N1342" i="2"/>
  <c r="N1047" i="2"/>
  <c r="M267" i="2"/>
  <c r="R843" i="2"/>
  <c r="L1588" i="2"/>
  <c r="Q822" i="2"/>
  <c r="M1083" i="2"/>
  <c r="L943" i="2"/>
  <c r="M1201" i="2"/>
  <c r="M1212" i="2"/>
  <c r="O855" i="2"/>
  <c r="O1208" i="2"/>
  <c r="Q1525" i="2"/>
  <c r="Q970" i="2"/>
  <c r="N879" i="2"/>
  <c r="R994" i="2"/>
  <c r="N1217" i="2"/>
  <c r="O1507" i="2"/>
  <c r="O958" i="2"/>
  <c r="O1151" i="2"/>
  <c r="M910" i="2"/>
  <c r="N926" i="2"/>
  <c r="P1151" i="2"/>
  <c r="L1082" i="2"/>
  <c r="N873" i="2"/>
  <c r="M840" i="2"/>
  <c r="O1344" i="2"/>
  <c r="Q1269" i="2"/>
  <c r="L815" i="2"/>
  <c r="L1563" i="2"/>
  <c r="L1064" i="2"/>
  <c r="L893" i="2"/>
  <c r="M1295" i="2"/>
  <c r="M809" i="2"/>
  <c r="R1446" i="2"/>
  <c r="P868" i="2"/>
  <c r="M1037" i="2"/>
  <c r="Q1299" i="2"/>
  <c r="M848" i="2"/>
  <c r="N1476" i="2"/>
  <c r="P1260" i="2"/>
  <c r="M697" i="2"/>
  <c r="P1484" i="2"/>
  <c r="M1036" i="2"/>
  <c r="M813" i="2"/>
  <c r="M1291" i="2"/>
  <c r="P1377" i="2"/>
  <c r="N677" i="2"/>
  <c r="M1313" i="2"/>
  <c r="M1128" i="2"/>
  <c r="M1154" i="2"/>
  <c r="M973" i="2"/>
  <c r="M1092" i="2"/>
  <c r="R1454" i="2"/>
  <c r="M1250" i="2"/>
  <c r="M1114" i="2"/>
  <c r="M1388" i="2"/>
  <c r="M863" i="2"/>
  <c r="M1179" i="2"/>
  <c r="M1587" i="2"/>
  <c r="N1399" i="2"/>
  <c r="M1236" i="2"/>
  <c r="R1109" i="2"/>
  <c r="M928" i="2"/>
  <c r="Q1260" i="2"/>
  <c r="M760" i="2"/>
  <c r="L905" i="2"/>
  <c r="M1195" i="2"/>
  <c r="M1416" i="2"/>
  <c r="R1175" i="2"/>
  <c r="O840" i="2"/>
  <c r="M818" i="2"/>
  <c r="M856" i="2"/>
  <c r="O743" i="2"/>
  <c r="O1246" i="2"/>
  <c r="P1374" i="2"/>
  <c r="M948" i="2"/>
  <c r="P1107" i="2"/>
  <c r="M708" i="2"/>
  <c r="M1449" i="2"/>
  <c r="O857" i="2"/>
  <c r="M1299" i="2"/>
  <c r="M1305" i="2"/>
  <c r="M757" i="2"/>
  <c r="M1582" i="2"/>
  <c r="O717" i="2"/>
  <c r="N1159" i="2"/>
  <c r="L1299" i="2"/>
  <c r="M1309" i="2"/>
  <c r="L1208" i="2"/>
  <c r="M1340" i="2"/>
  <c r="M1147" i="2"/>
  <c r="N1450" i="2"/>
  <c r="O1012" i="2"/>
  <c r="N837" i="2"/>
  <c r="M679" i="2"/>
  <c r="N899" i="2"/>
  <c r="N1501" i="2"/>
  <c r="L769" i="2"/>
  <c r="R1514" i="2"/>
  <c r="M858" i="2"/>
  <c r="N1390" i="2"/>
  <c r="M1489" i="2"/>
  <c r="M1047" i="2"/>
  <c r="M1061" i="2"/>
  <c r="M673" i="2"/>
  <c r="M1041" i="2"/>
  <c r="R1208" i="2"/>
  <c r="R988" i="2"/>
  <c r="M807" i="2"/>
  <c r="N1160" i="2"/>
  <c r="O781" i="2"/>
  <c r="N1389" i="2"/>
  <c r="L987" i="2"/>
  <c r="M919" i="2"/>
  <c r="M1286" i="2"/>
  <c r="M1145" i="2"/>
  <c r="O1554" i="2"/>
  <c r="L1582" i="2"/>
  <c r="L464" i="2"/>
  <c r="R687" i="2"/>
  <c r="N904" i="2"/>
  <c r="M914" i="2"/>
  <c r="P856" i="2"/>
  <c r="O866" i="2"/>
  <c r="M778" i="2"/>
  <c r="L706" i="2"/>
  <c r="P969" i="2"/>
  <c r="M976" i="2"/>
  <c r="R1006" i="2"/>
  <c r="M1227" i="2"/>
  <c r="N794" i="2"/>
  <c r="O1455" i="2"/>
  <c r="M1480" i="2"/>
  <c r="Q1304" i="2"/>
  <c r="M881" i="2"/>
  <c r="M1349" i="2"/>
  <c r="Q1150" i="2"/>
  <c r="R1107" i="2"/>
  <c r="N1457" i="2"/>
  <c r="M1348" i="2"/>
  <c r="R921" i="2"/>
  <c r="M1006" i="2"/>
  <c r="M1564" i="2"/>
  <c r="R769" i="2"/>
  <c r="M851" i="2"/>
  <c r="M1498" i="2"/>
  <c r="M1141" i="2"/>
  <c r="M951" i="2"/>
  <c r="N1381" i="2"/>
  <c r="M1524" i="2"/>
  <c r="M943" i="2"/>
  <c r="N1442" i="2"/>
  <c r="O846" i="2"/>
  <c r="N1136" i="2"/>
  <c r="M1100" i="2"/>
  <c r="M1232" i="2"/>
  <c r="O709" i="2"/>
  <c r="N1460" i="2"/>
  <c r="N1079" i="2"/>
  <c r="R891" i="2"/>
  <c r="R1115" i="2"/>
  <c r="M1548" i="2"/>
  <c r="M195" i="2"/>
  <c r="M1584" i="2"/>
  <c r="L1133" i="2"/>
  <c r="M1095" i="2"/>
  <c r="N301" i="2"/>
  <c r="M897" i="2"/>
  <c r="O916" i="2"/>
  <c r="M940" i="2"/>
  <c r="Q1049" i="2"/>
  <c r="N1025" i="2"/>
  <c r="M788" i="2"/>
  <c r="P985" i="2"/>
  <c r="O1161" i="2"/>
  <c r="L1033" i="2"/>
  <c r="R1311" i="2"/>
  <c r="N898" i="2"/>
  <c r="M1081" i="2"/>
  <c r="M1245" i="2"/>
  <c r="Q1561" i="2"/>
  <c r="R686" i="2"/>
  <c r="N717" i="2"/>
  <c r="R1445" i="2"/>
  <c r="M1535" i="2"/>
  <c r="M1252" i="2"/>
  <c r="N1356" i="2"/>
  <c r="N729" i="2"/>
  <c r="N1438" i="2"/>
  <c r="Q1438" i="2"/>
  <c r="P844" i="2"/>
  <c r="M983" i="2"/>
  <c r="M802" i="2"/>
  <c r="Q1353" i="2"/>
  <c r="P1308" i="2"/>
  <c r="L884" i="2"/>
  <c r="O898" i="2"/>
  <c r="M1566" i="2"/>
  <c r="N1434" i="2"/>
  <c r="M917" i="2"/>
  <c r="L1344" i="2"/>
  <c r="N769" i="2"/>
  <c r="N1069" i="2"/>
  <c r="P749" i="2"/>
  <c r="N919" i="2"/>
  <c r="Q884" i="2"/>
  <c r="M1143" i="2"/>
  <c r="M1020" i="2"/>
  <c r="N927" i="2"/>
  <c r="N817" i="2"/>
  <c r="M1035" i="2"/>
  <c r="O1107" i="2"/>
  <c r="M1316" i="2"/>
  <c r="R1572" i="2"/>
  <c r="M975" i="2"/>
  <c r="L1341" i="2"/>
  <c r="M1253" i="2"/>
  <c r="Q814" i="2"/>
  <c r="M995" i="2"/>
  <c r="Q1467" i="2"/>
  <c r="M1335" i="2"/>
  <c r="Q1454" i="2"/>
  <c r="N1187" i="2"/>
  <c r="L1252" i="2"/>
  <c r="L847" i="2"/>
  <c r="L846" i="2"/>
  <c r="M966" i="2"/>
  <c r="M1190" i="2"/>
  <c r="N1050" i="2"/>
  <c r="N1452" i="2"/>
  <c r="N1251" i="2"/>
  <c r="M1009" i="2"/>
  <c r="Q1576" i="2"/>
  <c r="Q687" i="2"/>
  <c r="M875" i="2"/>
  <c r="O994" i="2"/>
  <c r="P1350" i="2"/>
  <c r="N1571" i="2"/>
  <c r="M62" i="2"/>
  <c r="N1278" i="2"/>
  <c r="Q1528" i="2"/>
  <c r="M1222" i="2"/>
  <c r="N1108" i="2"/>
  <c r="N1063" i="2"/>
  <c r="M704" i="2"/>
  <c r="L1552" i="2"/>
  <c r="O905" i="2"/>
  <c r="M1090" i="2"/>
  <c r="P743" i="2"/>
  <c r="M1296" i="2"/>
  <c r="Q815" i="2"/>
  <c r="M1568" i="2"/>
  <c r="R856" i="2"/>
  <c r="O1575" i="2"/>
  <c r="O943" i="2"/>
  <c r="L1187" i="2"/>
  <c r="M847" i="2"/>
  <c r="N1397" i="2"/>
  <c r="Q1151" i="2"/>
  <c r="L886" i="2"/>
  <c r="N1297" i="2"/>
  <c r="P1341" i="2"/>
  <c r="L1514" i="2"/>
  <c r="M742" i="2"/>
  <c r="N1022" i="2"/>
  <c r="R1371" i="2"/>
  <c r="M817" i="2"/>
  <c r="P717" i="2"/>
  <c r="M702" i="2"/>
  <c r="M806" i="2"/>
  <c r="N1150" i="2"/>
  <c r="M1207" i="2"/>
  <c r="Q1296" i="2"/>
  <c r="O734" i="2"/>
  <c r="O954" i="2"/>
  <c r="L710" i="2"/>
  <c r="M996" i="2"/>
  <c r="M772" i="2"/>
  <c r="M815" i="2"/>
  <c r="M1579" i="2"/>
  <c r="R1374" i="2"/>
  <c r="M880" i="2"/>
  <c r="M1069" i="2"/>
  <c r="M782" i="2"/>
  <c r="N1471" i="2"/>
  <c r="M1306" i="2"/>
  <c r="O891" i="2"/>
  <c r="M1214" i="2"/>
  <c r="L692" i="2"/>
  <c r="P826" i="2"/>
  <c r="N1502" i="2"/>
  <c r="M464" i="2"/>
  <c r="M791" i="2"/>
  <c r="M777" i="2"/>
  <c r="M1432" i="2"/>
  <c r="M893" i="2"/>
  <c r="N1109" i="2"/>
  <c r="O893" i="2"/>
  <c r="M1131" i="2"/>
  <c r="P1018" i="2"/>
  <c r="R840" i="2"/>
  <c r="P1131" i="2"/>
  <c r="O923" i="2"/>
  <c r="P822" i="2"/>
  <c r="M1442" i="2"/>
  <c r="Q828" i="2"/>
  <c r="O749" i="2"/>
  <c r="O988" i="2"/>
  <c r="Q797" i="2"/>
  <c r="P760" i="2"/>
  <c r="M1155" i="2"/>
  <c r="O1323" i="2"/>
  <c r="N746" i="2"/>
  <c r="N889" i="2"/>
  <c r="P913" i="2"/>
  <c r="R668" i="2"/>
  <c r="P1329" i="2"/>
  <c r="P1525" i="2"/>
  <c r="O1552" i="2"/>
  <c r="N1392" i="2"/>
  <c r="M784" i="2"/>
  <c r="M839" i="2"/>
  <c r="N1243" i="2"/>
  <c r="Q1365" i="2"/>
  <c r="M1555" i="2"/>
  <c r="N1017" i="2"/>
  <c r="M731" i="2"/>
  <c r="L691" i="2"/>
  <c r="P687" i="2"/>
  <c r="N963" i="2"/>
  <c r="M1010" i="2"/>
  <c r="N1151" i="2"/>
  <c r="M1178" i="2"/>
  <c r="N1124" i="2"/>
  <c r="N1039" i="2"/>
  <c r="O1561" i="2"/>
  <c r="P1021" i="2"/>
  <c r="O1481" i="2"/>
  <c r="N830" i="2"/>
  <c r="Q1432" i="2"/>
  <c r="M680" i="2"/>
  <c r="N1082" i="2"/>
  <c r="M790" i="2"/>
  <c r="N680" i="2"/>
  <c r="N1480" i="2"/>
  <c r="M827" i="2"/>
  <c r="P1507" i="2"/>
  <c r="L828" i="2"/>
  <c r="L1296" i="2"/>
  <c r="R1012" i="2"/>
  <c r="N1049" i="2"/>
  <c r="P949" i="2"/>
  <c r="O772" i="2"/>
  <c r="R916" i="2"/>
  <c r="Q858" i="2"/>
  <c r="M1042" i="2"/>
  <c r="N1337" i="2"/>
  <c r="M867" i="2"/>
  <c r="M749" i="2"/>
  <c r="M1192" i="2"/>
  <c r="N914" i="2"/>
  <c r="M929" i="2"/>
  <c r="M1576" i="2"/>
  <c r="M927" i="2"/>
  <c r="M1403" i="2"/>
  <c r="M1282" i="2"/>
  <c r="M804" i="2"/>
  <c r="P1323" i="2"/>
  <c r="N1131" i="2"/>
  <c r="M156" i="2"/>
  <c r="O1560" i="2"/>
  <c r="M1085" i="2"/>
  <c r="M689" i="2"/>
  <c r="Q856" i="2"/>
  <c r="M835" i="2"/>
  <c r="L852" i="2"/>
  <c r="M748" i="2"/>
  <c r="M920" i="2"/>
  <c r="N1014" i="2"/>
  <c r="M681" i="2"/>
  <c r="O728" i="2"/>
  <c r="M1547" i="2"/>
  <c r="N1299" i="2"/>
  <c r="L1455" i="2"/>
  <c r="M1399" i="2"/>
  <c r="M836" i="2"/>
  <c r="M1152" i="2"/>
  <c r="O997" i="2"/>
  <c r="Q681" i="2"/>
  <c r="P1576" i="2"/>
  <c r="O1187" i="2"/>
  <c r="M1553" i="2"/>
  <c r="N1157" i="2"/>
  <c r="L743" i="2"/>
  <c r="O1106" i="2"/>
  <c r="M1469" i="2"/>
  <c r="M1064" i="2"/>
  <c r="M1346" i="2"/>
  <c r="O1083" i="2"/>
  <c r="N987" i="2"/>
  <c r="P1091" i="2"/>
  <c r="M765" i="2"/>
  <c r="M1191" i="2"/>
  <c r="L1432" i="2"/>
  <c r="M1074" i="2"/>
  <c r="O1362" i="2"/>
  <c r="M1003" i="2"/>
  <c r="L878" i="2"/>
  <c r="M1437" i="2"/>
  <c r="M1300" i="2"/>
  <c r="P681" i="2"/>
  <c r="M1045" i="2"/>
  <c r="R1542" i="2"/>
  <c r="Q1567" i="2"/>
  <c r="M477" i="2"/>
  <c r="M1386" i="2"/>
  <c r="O825" i="2"/>
  <c r="M1161" i="2"/>
  <c r="R1566" i="2"/>
  <c r="M933" i="2"/>
  <c r="L772" i="2"/>
  <c r="N1230" i="2"/>
  <c r="M1125" i="2"/>
  <c r="M1353" i="2"/>
  <c r="M1193" i="2"/>
  <c r="Q1541" i="2"/>
  <c r="N685" i="2"/>
  <c r="N1403" i="2"/>
  <c r="N772" i="2"/>
  <c r="M965" i="2"/>
  <c r="R767" i="2"/>
  <c r="M1320" i="2"/>
  <c r="M1234" i="2"/>
  <c r="N1169" i="2"/>
  <c r="Q826" i="2"/>
  <c r="O1209" i="2"/>
  <c r="N1031" i="2"/>
  <c r="N928" i="2"/>
  <c r="M1465" i="2"/>
  <c r="O706" i="2"/>
  <c r="N1427" i="2"/>
  <c r="M734" i="2"/>
  <c r="Q885" i="2"/>
  <c r="O822" i="2"/>
  <c r="M991" i="2"/>
  <c r="P902" i="2"/>
  <c r="N1036" i="2"/>
  <c r="M1491" i="2"/>
  <c r="M672" i="2"/>
  <c r="M1471" i="2"/>
  <c r="N907" i="2"/>
  <c r="N978" i="2"/>
  <c r="M1533" i="2"/>
  <c r="L906" i="2"/>
  <c r="R717" i="2"/>
  <c r="M1537" i="2"/>
  <c r="N745" i="2"/>
  <c r="M1230" i="2"/>
  <c r="M1204" i="2"/>
  <c r="R1021" i="2"/>
  <c r="M705" i="2"/>
  <c r="M693" i="2"/>
  <c r="M931" i="2"/>
  <c r="M810" i="2"/>
  <c r="M1023" i="2"/>
  <c r="L1276" i="2"/>
  <c r="Q1547" i="2"/>
  <c r="O1432" i="2"/>
  <c r="M970" i="2"/>
  <c r="M1352" i="2"/>
  <c r="R763" i="2"/>
  <c r="M877" i="2"/>
  <c r="O1124" i="2"/>
  <c r="M724" i="2"/>
  <c r="O913" i="2"/>
  <c r="N967" i="2"/>
  <c r="M1482" i="2"/>
  <c r="Q1127" i="2"/>
  <c r="M1219" i="2"/>
  <c r="M1493" i="2"/>
  <c r="N1161" i="2"/>
  <c r="R706" i="2"/>
  <c r="O1566" i="2"/>
  <c r="N1417" i="2"/>
  <c r="R1329" i="2"/>
  <c r="N1194" i="2"/>
  <c r="P1296" i="2"/>
  <c r="M1162" i="2"/>
  <c r="O886" i="2"/>
  <c r="N1393" i="2"/>
  <c r="N1234" i="2"/>
  <c r="Q1195" i="2"/>
  <c r="L857" i="2"/>
  <c r="N954" i="2"/>
  <c r="L840" i="2"/>
  <c r="Q1103" i="2"/>
  <c r="P483" i="2"/>
  <c r="Q787" i="2"/>
  <c r="Q1441" i="2"/>
  <c r="N827" i="2"/>
  <c r="M1099" i="2"/>
  <c r="L736" i="2"/>
  <c r="N911" i="2"/>
  <c r="M942" i="2"/>
  <c r="N689" i="2"/>
  <c r="M1086" i="2"/>
  <c r="M1148" i="2"/>
  <c r="R847" i="2"/>
  <c r="M1387" i="2"/>
  <c r="L1467" i="2"/>
  <c r="M695" i="2"/>
  <c r="N1035" i="2"/>
  <c r="N844" i="2"/>
  <c r="M1522" i="2"/>
  <c r="Q1107" i="2"/>
  <c r="N815" i="2"/>
  <c r="M1519" i="2"/>
  <c r="M1556" i="2"/>
  <c r="N1440" i="2"/>
  <c r="P921" i="2"/>
  <c r="L1561" i="2"/>
  <c r="M1127" i="2"/>
  <c r="N921" i="2"/>
  <c r="L978" i="2"/>
  <c r="P1297" i="2"/>
  <c r="M1049" i="2"/>
  <c r="N1064" i="2"/>
  <c r="R886" i="2"/>
  <c r="N872" i="2"/>
  <c r="L1015" i="2"/>
  <c r="M1186" i="2"/>
  <c r="O884" i="2"/>
  <c r="M982" i="2"/>
  <c r="N1179" i="2"/>
  <c r="N806" i="2"/>
  <c r="N1507" i="2"/>
  <c r="M1502" i="2"/>
  <c r="M1115" i="2"/>
  <c r="M1151" i="2"/>
  <c r="R1276" i="2"/>
  <c r="L1481" i="2"/>
  <c r="Q1457" i="2"/>
  <c r="L1308" i="2"/>
  <c r="M1265" i="2"/>
  <c r="M1180" i="2"/>
  <c r="P1501" i="2"/>
  <c r="N1041" i="2"/>
  <c r="M959" i="2"/>
  <c r="M1144" i="2"/>
  <c r="L1073" i="2"/>
  <c r="M1470" i="2"/>
  <c r="L854" i="2"/>
  <c r="M1565" i="2"/>
  <c r="N1483" i="2"/>
  <c r="N1562" i="2"/>
  <c r="M1483" i="2"/>
  <c r="N1085" i="2"/>
  <c r="R1576" i="2"/>
  <c r="M1028" i="2"/>
  <c r="N989" i="2"/>
  <c r="N1182" i="2"/>
  <c r="P1049" i="2"/>
  <c r="P1437" i="2"/>
  <c r="R1323" i="2"/>
  <c r="M938" i="2"/>
  <c r="M671" i="2"/>
  <c r="P1112" i="2"/>
  <c r="M1044" i="2"/>
  <c r="M1001" i="2"/>
  <c r="O1448" i="2"/>
  <c r="R1522" i="2"/>
  <c r="L766" i="2"/>
  <c r="L858" i="2"/>
  <c r="M1094" i="2"/>
  <c r="M1405" i="2"/>
  <c r="Q1085" i="2"/>
  <c r="L1115" i="2"/>
  <c r="M1563" i="2"/>
  <c r="M1229" i="2"/>
  <c r="P1575" i="2"/>
  <c r="N1547" i="2"/>
  <c r="N1244" i="2"/>
  <c r="M722" i="2"/>
  <c r="M1453" i="2"/>
  <c r="M1514" i="2"/>
  <c r="M1372" i="2"/>
  <c r="N1575" i="2"/>
  <c r="N1576" i="2"/>
  <c r="N665" i="2"/>
  <c r="P886" i="2"/>
  <c r="P1133" i="2"/>
  <c r="M1370" i="2"/>
  <c r="N876" i="2"/>
  <c r="M1460" i="2"/>
  <c r="R793" i="2"/>
  <c r="N1310" i="2"/>
  <c r="O692" i="2"/>
  <c r="M1000" i="2"/>
  <c r="L1478" i="2"/>
  <c r="R1304" i="2"/>
  <c r="M773" i="2"/>
  <c r="N1572" i="2"/>
  <c r="P751" i="2"/>
  <c r="P954" i="2"/>
  <c r="Q1091" i="2"/>
  <c r="N1345" i="2"/>
  <c r="L1446" i="2"/>
  <c r="R954" i="2"/>
  <c r="O1446" i="2"/>
  <c r="Q902" i="2"/>
  <c r="L1131" i="2"/>
  <c r="O668" i="2"/>
  <c r="N1190" i="2"/>
  <c r="M1461" i="2"/>
  <c r="N681" i="2"/>
  <c r="N1171" i="2"/>
  <c r="P909" i="2"/>
  <c r="Q949" i="2"/>
  <c r="M1397" i="2"/>
  <c r="L1018" i="2"/>
  <c r="Q1542" i="2"/>
  <c r="P1245" i="2"/>
  <c r="M1512" i="2"/>
  <c r="Q846" i="2"/>
  <c r="Q749" i="2"/>
  <c r="O815" i="2"/>
  <c r="O1175" i="2"/>
  <c r="R1106" i="2"/>
  <c r="N841" i="2"/>
  <c r="M1122" i="2"/>
  <c r="O1068" i="2"/>
  <c r="L699" i="2"/>
  <c r="N1554" i="2"/>
  <c r="N1489" i="2"/>
  <c r="Q1552" i="2"/>
  <c r="M1075" i="2"/>
  <c r="M1184" i="2"/>
  <c r="N1156" i="2"/>
  <c r="N946" i="2"/>
  <c r="M1323" i="2"/>
  <c r="M1515" i="2"/>
  <c r="Q924" i="2"/>
  <c r="M1345" i="2"/>
  <c r="N1058" i="2"/>
  <c r="M1228" i="2"/>
  <c r="M1446" i="2"/>
  <c r="P1161" i="2"/>
  <c r="O1588" i="2"/>
  <c r="N893" i="2"/>
  <c r="M1287" i="2"/>
  <c r="Q1070" i="2"/>
  <c r="N1298" i="2"/>
  <c r="O902" i="2"/>
  <c r="M1260" i="2"/>
  <c r="M1135" i="2"/>
  <c r="M1583" i="2"/>
  <c r="M993" i="2"/>
  <c r="N997" i="2"/>
  <c r="M1485" i="2"/>
  <c r="Q1560" i="2"/>
  <c r="N1479" i="2"/>
  <c r="N1006" i="2"/>
  <c r="M1198" i="2"/>
  <c r="R1478" i="2"/>
  <c r="L1278" i="2"/>
  <c r="N900" i="2"/>
  <c r="N1505" i="2"/>
  <c r="N988" i="2"/>
  <c r="M1087" i="2"/>
  <c r="R1563" i="2"/>
  <c r="O1545" i="2"/>
  <c r="Q717" i="2"/>
  <c r="M1021" i="2"/>
  <c r="M1285" i="2"/>
  <c r="M824" i="2"/>
  <c r="M799" i="2"/>
  <c r="N1225" i="2"/>
  <c r="M730" i="2"/>
  <c r="M1159" i="2"/>
  <c r="R735" i="2"/>
  <c r="R797" i="2"/>
  <c r="M1078" i="2"/>
  <c r="N1588" i="2"/>
  <c r="M703" i="2"/>
  <c r="M1255" i="2"/>
  <c r="O858" i="2"/>
  <c r="N1383" i="2"/>
  <c r="R1299" i="2"/>
  <c r="M1364" i="2"/>
  <c r="M1375" i="2"/>
  <c r="R1347" i="2"/>
  <c r="M1417" i="2"/>
  <c r="R814" i="2"/>
  <c r="R1455" i="2"/>
  <c r="Q1305" i="2"/>
  <c r="R1091" i="2"/>
  <c r="N639" i="2"/>
  <c r="O878" i="2"/>
  <c r="L1112" i="2"/>
  <c r="M967" i="2"/>
  <c r="N864" i="2"/>
  <c r="Q1507" i="2"/>
  <c r="R913" i="2"/>
  <c r="M1391" i="2"/>
  <c r="M247" i="2"/>
  <c r="M1116" i="2"/>
  <c r="R1552" i="2"/>
  <c r="M1082" i="2"/>
  <c r="M1052" i="2"/>
  <c r="O1293" i="2"/>
  <c r="M1419" i="2"/>
  <c r="P1085" i="2"/>
  <c r="Q1478" i="2"/>
  <c r="L749" i="2"/>
  <c r="N870" i="2"/>
  <c r="M1341" i="2"/>
  <c r="M947" i="2"/>
  <c r="O760" i="2"/>
  <c r="P846" i="2"/>
  <c r="M1562" i="2"/>
  <c r="M286" i="2"/>
  <c r="N1107" i="2"/>
  <c r="M1177" i="2"/>
  <c r="L913" i="2"/>
  <c r="M1540" i="2"/>
  <c r="L681" i="2"/>
  <c r="N1067" i="2"/>
  <c r="L985" i="2"/>
  <c r="L1560" i="2"/>
  <c r="M1239" i="2"/>
  <c r="R1507" i="2"/>
  <c r="P1490" i="2"/>
  <c r="P1502" i="2"/>
  <c r="I1053" i="2" l="1"/>
  <c r="I1049" i="2"/>
  <c r="I1469" i="2"/>
  <c r="I1528" i="2"/>
  <c r="AV11" i="2" a="1"/>
  <c r="AV11" i="2" s="1"/>
  <c r="AN276" i="2"/>
  <c r="AO276" i="2" s="1" a="1"/>
  <c r="AO276" i="2" s="1"/>
  <c r="AV276" i="2" a="1"/>
  <c r="AV276" i="2" s="1"/>
  <c r="AV472" i="2" a="1"/>
  <c r="AV472" i="2" s="1"/>
  <c r="AE1168" i="2" a="1"/>
  <c r="AE1168" i="2" s="1"/>
  <c r="AG1168" i="2" s="1"/>
  <c r="AV1568" i="2" a="1"/>
  <c r="AV1568" i="2" s="1"/>
  <c r="AH1108" i="2" a="1"/>
  <c r="AH1108" i="2" s="1"/>
  <c r="AN803" i="2"/>
  <c r="AO803" i="2" s="1" a="1"/>
  <c r="AO803" i="2" s="1"/>
  <c r="AT803" i="2" a="1"/>
  <c r="AT803" i="2" s="1"/>
  <c r="I803" i="2" s="1"/>
  <c r="AD1366" i="2" a="1"/>
  <c r="AD1366" i="2" s="1"/>
  <c r="AV501" i="2" a="1"/>
  <c r="AV501" i="2" s="1"/>
  <c r="AH720" i="2" a="1"/>
  <c r="AH720" i="2" s="1"/>
  <c r="I1439" i="2"/>
  <c r="AP1526" i="2" a="1"/>
  <c r="AP1526" i="2" s="1"/>
  <c r="AN842" i="2"/>
  <c r="AO842" i="2" s="1" a="1"/>
  <c r="AO842" i="2" s="1"/>
  <c r="AV1585" i="2" a="1"/>
  <c r="AV1585" i="2" s="1"/>
  <c r="AD1495" i="2" a="1"/>
  <c r="AD1495" i="2" s="1"/>
  <c r="AR1460" i="2" a="1"/>
  <c r="AR1460" i="2" s="1"/>
  <c r="AN1460" i="2"/>
  <c r="AO1460" i="2" s="1" a="1"/>
  <c r="AO1460" i="2" s="1"/>
  <c r="AV1460" i="2" a="1"/>
  <c r="AV1460" i="2" s="1"/>
  <c r="J924" i="2"/>
  <c r="AI720" i="2" a="1"/>
  <c r="AI720" i="2" s="1"/>
  <c r="H720" i="2" s="1"/>
  <c r="G770" i="2" a="1"/>
  <c r="G770" i="2" s="1"/>
  <c r="G764" i="2" a="1"/>
  <c r="G764" i="2" s="1"/>
  <c r="AE764" i="2" a="1"/>
  <c r="AE764" i="2" s="1"/>
  <c r="AG764" i="2" s="1"/>
  <c r="AT1366" i="2" a="1"/>
  <c r="AT1366" i="2" s="1"/>
  <c r="AI1526" i="2" a="1"/>
  <c r="AI1526" i="2" s="1"/>
  <c r="H1526" i="2" s="1"/>
  <c r="AX1335" i="2" a="1"/>
  <c r="AX1335" i="2" s="1"/>
  <c r="AV842" i="2" a="1"/>
  <c r="AV842" i="2" s="1"/>
  <c r="AS1495" i="2" a="1"/>
  <c r="AS1495" i="2" s="1"/>
  <c r="K1460" i="2"/>
  <c r="AN880" i="2"/>
  <c r="AO880" i="2" s="1" a="1"/>
  <c r="AO880" i="2" s="1"/>
  <c r="K880" i="2" s="1"/>
  <c r="AR1573" i="2" a="1"/>
  <c r="AR1573" i="2" s="1"/>
  <c r="AV1573" i="2" a="1"/>
  <c r="AV1573" i="2" s="1"/>
  <c r="AN1573" i="2"/>
  <c r="AO1573" i="2" s="1" a="1"/>
  <c r="AO1573" i="2" s="1"/>
  <c r="AS1555" i="2" a="1"/>
  <c r="AS1555" i="2" s="1"/>
  <c r="AH1555" i="2" a="1"/>
  <c r="AH1555" i="2" s="1"/>
  <c r="AI1555" i="2" a="1"/>
  <c r="AI1555" i="2" s="1"/>
  <c r="H1555" i="2" s="1"/>
  <c r="AR606" i="2" a="1"/>
  <c r="AR606" i="2" s="1"/>
  <c r="AW859" i="2" a="1"/>
  <c r="AW859" i="2" s="1"/>
  <c r="AH1526" i="2" a="1"/>
  <c r="AH1526" i="2" s="1"/>
  <c r="AN955" i="2"/>
  <c r="AO955" i="2" s="1" a="1"/>
  <c r="AO955" i="2" s="1"/>
  <c r="AW764" i="2" a="1"/>
  <c r="AW764" i="2" s="1"/>
  <c r="AV955" i="2" a="1"/>
  <c r="AV955" i="2" s="1"/>
  <c r="AX803" i="2" a="1"/>
  <c r="AX803" i="2" s="1"/>
  <c r="G955" i="2" a="1"/>
  <c r="G955" i="2" s="1"/>
  <c r="AV243" i="2" a="1"/>
  <c r="AV243" i="2" s="1"/>
  <c r="AV1211" i="2" a="1"/>
  <c r="AV1211" i="2" s="1"/>
  <c r="AE955" i="2" a="1"/>
  <c r="AE955" i="2" s="1"/>
  <c r="AG955" i="2" s="1"/>
  <c r="AD917" i="2" a="1"/>
  <c r="AD917" i="2" s="1"/>
  <c r="AC859" i="2"/>
  <c r="AC1110" i="2"/>
  <c r="AD764" i="2" a="1"/>
  <c r="AD764" i="2" s="1"/>
  <c r="AG937" i="2"/>
  <c r="AR1168" i="2" a="1"/>
  <c r="AR1168" i="2" s="1"/>
  <c r="I880" i="2"/>
  <c r="AP1489" i="2" a="1"/>
  <c r="AP1489" i="2" s="1"/>
  <c r="J1224" i="2"/>
  <c r="AN1568" i="2"/>
  <c r="AO1568" i="2" s="1" a="1"/>
  <c r="AO1568" i="2" s="1"/>
  <c r="AP803" i="2" a="1"/>
  <c r="AP803" i="2" s="1"/>
  <c r="AC1366" i="2"/>
  <c r="AH501" i="2" a="1"/>
  <c r="AH501" i="2" s="1"/>
  <c r="AV275" i="2" a="1"/>
  <c r="AV275" i="2" s="1"/>
  <c r="AE720" i="2" a="1"/>
  <c r="AE720" i="2" s="1"/>
  <c r="AG720" i="2" s="1"/>
  <c r="I873" i="2"/>
  <c r="AH1335" i="2" a="1"/>
  <c r="AH1335" i="2" s="1"/>
  <c r="AN13" i="2"/>
  <c r="AO13" i="2" s="1" a="1"/>
  <c r="AO13" i="2" s="1"/>
  <c r="AI1495" i="2" a="1"/>
  <c r="AI1495" i="2" s="1"/>
  <c r="H1495" i="2" s="1"/>
  <c r="AT1555" i="2" a="1"/>
  <c r="AT1555" i="2" s="1"/>
  <c r="AX1460" i="2" a="1"/>
  <c r="AX1460" i="2" s="1"/>
  <c r="AR1555" i="2" a="1"/>
  <c r="AR1555" i="2" s="1"/>
  <c r="AV1555" i="2" a="1"/>
  <c r="AV1555" i="2" s="1"/>
  <c r="AN1555" i="2"/>
  <c r="AO1555" i="2" s="1" a="1"/>
  <c r="AO1555" i="2" s="1"/>
  <c r="K1555" i="2" s="1"/>
  <c r="AC1320" i="2"/>
  <c r="AW1320" i="2" a="1"/>
  <c r="AW1320" i="2" s="1"/>
  <c r="AS1320" i="2" a="1"/>
  <c r="AS1320" i="2" s="1"/>
  <c r="AT1320" i="2" a="1"/>
  <c r="AT1320" i="2" s="1"/>
  <c r="I1320" i="2" s="1"/>
  <c r="AD1320" i="2" a="1"/>
  <c r="AD1320" i="2" s="1"/>
  <c r="AE1320" i="2" a="1"/>
  <c r="AE1320" i="2" s="1"/>
  <c r="AE1366" i="2" a="1"/>
  <c r="AE1366" i="2" s="1"/>
  <c r="AG1366" i="2" s="1"/>
  <c r="AV606" i="2" a="1"/>
  <c r="AV606" i="2" s="1"/>
  <c r="AN37" i="2"/>
  <c r="AO37" i="2" s="1" a="1"/>
  <c r="AO37" i="2" s="1"/>
  <c r="AN1211" i="2"/>
  <c r="AO1211" i="2" s="1" a="1"/>
  <c r="AO1211" i="2" s="1"/>
  <c r="AD859" i="2" a="1"/>
  <c r="AD859" i="2" s="1"/>
  <c r="AT1110" i="2" a="1"/>
  <c r="AT1110" i="2" s="1"/>
  <c r="AD501" i="2" a="1"/>
  <c r="AD501" i="2" s="1"/>
  <c r="AX720" i="2" a="1"/>
  <c r="AX720" i="2" s="1"/>
  <c r="G803" i="2" a="1"/>
  <c r="G803" i="2" s="1"/>
  <c r="AW605" i="2" a="1"/>
  <c r="AW605" i="2" s="1"/>
  <c r="AG1476" i="2"/>
  <c r="AN243" i="2"/>
  <c r="AO243" i="2" s="1" a="1"/>
  <c r="AO243" i="2" s="1"/>
  <c r="I1070" i="2"/>
  <c r="K1251" i="2"/>
  <c r="AX955" i="2" a="1"/>
  <c r="AX955" i="2" s="1"/>
  <c r="AT859" i="2" a="1"/>
  <c r="AT859" i="2" s="1"/>
  <c r="I859" i="2" s="1"/>
  <c r="AX1170" i="2" a="1"/>
  <c r="AX1170" i="2" s="1"/>
  <c r="AI1110" i="2" a="1"/>
  <c r="AI1110" i="2" s="1"/>
  <c r="H1110" i="2" s="1"/>
  <c r="AT764" i="2" a="1"/>
  <c r="AT764" i="2" s="1"/>
  <c r="AD770" i="2" a="1"/>
  <c r="AD770" i="2" s="1"/>
  <c r="AT1168" i="2" a="1"/>
  <c r="AT1168" i="2" s="1"/>
  <c r="I1168" i="2" s="1"/>
  <c r="AV1366" i="2" a="1"/>
  <c r="AV1366" i="2" s="1"/>
  <c r="AS1366" i="2" a="1"/>
  <c r="AS1366" i="2" s="1"/>
  <c r="AE284" i="2" a="1"/>
  <c r="AE284" i="2" s="1"/>
  <c r="AR581" i="2" a="1"/>
  <c r="AR581" i="2" s="1"/>
  <c r="AA581" i="2" a="1"/>
  <c r="AA581" i="2" s="1"/>
  <c r="J1115" i="2"/>
  <c r="AD229" i="2" a="1"/>
  <c r="AD229" i="2" s="1"/>
  <c r="K906" i="2"/>
  <c r="G1495" i="2" a="1"/>
  <c r="G1495" i="2" s="1"/>
  <c r="AC1555" i="2"/>
  <c r="AE1460" i="2" a="1"/>
  <c r="AE1460" i="2" s="1"/>
  <c r="AG1460" i="2" s="1"/>
  <c r="J879" i="2"/>
  <c r="AE324" i="2" a="1"/>
  <c r="AE324" i="2" s="1"/>
  <c r="AF324" i="2" s="1"/>
  <c r="AG324" i="2" s="1"/>
  <c r="I1579" i="2"/>
  <c r="AH1332" i="2" a="1"/>
  <c r="AH1332" i="2" s="1"/>
  <c r="AD1332" i="2" a="1"/>
  <c r="AD1332" i="2" s="1"/>
  <c r="AS1332" i="2" a="1"/>
  <c r="AS1332" i="2" s="1"/>
  <c r="AP1332" i="2" a="1"/>
  <c r="AP1332" i="2" s="1"/>
  <c r="K1332" i="2" s="1"/>
  <c r="AI1332" i="2" a="1"/>
  <c r="AI1332" i="2" s="1"/>
  <c r="H1332" i="2" s="1"/>
  <c r="AC1332" i="2"/>
  <c r="AT1332" i="2" a="1"/>
  <c r="AT1332" i="2" s="1"/>
  <c r="I1332" i="2" s="1"/>
  <c r="AE1332" i="2" a="1"/>
  <c r="AE1332" i="2" s="1"/>
  <c r="AX1332" i="2" a="1"/>
  <c r="AX1332" i="2" s="1"/>
  <c r="J1332" i="2" s="1"/>
  <c r="AW1332" i="2" a="1"/>
  <c r="AW1332" i="2" s="1"/>
  <c r="AR1320" i="2" a="1"/>
  <c r="AR1320" i="2" s="1"/>
  <c r="AN1320" i="2"/>
  <c r="AO1320" i="2" s="1" a="1"/>
  <c r="AO1320" i="2" s="1"/>
  <c r="K1320" i="2" s="1"/>
  <c r="AV1320" i="2" a="1"/>
  <c r="AV1320" i="2" s="1"/>
  <c r="J1320" i="2" s="1"/>
  <c r="AT903" i="2" a="1"/>
  <c r="AT903" i="2" s="1"/>
  <c r="I903" i="2" s="1"/>
  <c r="AX903" i="2" a="1"/>
  <c r="AX903" i="2" s="1"/>
  <c r="J903" i="2" s="1"/>
  <c r="AC903" i="2"/>
  <c r="AP903" i="2" a="1"/>
  <c r="AP903" i="2" s="1"/>
  <c r="AI903" i="2" a="1"/>
  <c r="AI903" i="2" s="1"/>
  <c r="H903" i="2" s="1"/>
  <c r="AH903" i="2" a="1"/>
  <c r="AH903" i="2" s="1"/>
  <c r="AW903" i="2" a="1"/>
  <c r="AW903" i="2" s="1"/>
  <c r="AD903" i="2" a="1"/>
  <c r="AD903" i="2" s="1"/>
  <c r="AA609" i="2" a="1"/>
  <c r="AA609" i="2" s="1"/>
  <c r="AV413" i="2" a="1"/>
  <c r="AV413" i="2" s="1"/>
  <c r="AG1211" i="2"/>
  <c r="AR49" i="2" a="1"/>
  <c r="AR49" i="2" s="1"/>
  <c r="AR1513" i="2" a="1"/>
  <c r="AR1513" i="2" s="1"/>
  <c r="AP955" i="2" a="1"/>
  <c r="AP955" i="2" s="1"/>
  <c r="AS473" i="2" a="1"/>
  <c r="AS473" i="2" s="1"/>
  <c r="AS859" i="2" a="1"/>
  <c r="AS859" i="2" s="1"/>
  <c r="AH1110" i="2" a="1"/>
  <c r="AH1110" i="2" s="1"/>
  <c r="AC764" i="2"/>
  <c r="AE770" i="2" a="1"/>
  <c r="AE770" i="2" s="1"/>
  <c r="AG770" i="2" s="1"/>
  <c r="AV1559" i="2" a="1"/>
  <c r="AV1559" i="2" s="1"/>
  <c r="J1304" i="2"/>
  <c r="AD1168" i="2" a="1"/>
  <c r="AD1168" i="2" s="1"/>
  <c r="AR1366" i="2" a="1"/>
  <c r="AR1366" i="2" s="1"/>
  <c r="AR1479" i="2" a="1"/>
  <c r="AR1479" i="2" s="1"/>
  <c r="AI1366" i="2" a="1"/>
  <c r="AI1366" i="2" s="1"/>
  <c r="H1366" i="2" s="1"/>
  <c r="AD284" i="2" a="1"/>
  <c r="AD284" i="2" s="1"/>
  <c r="AR11" i="2" a="1"/>
  <c r="AR11" i="2" s="1"/>
  <c r="I1440" i="2"/>
  <c r="AE1526" i="2" a="1"/>
  <c r="AE1526" i="2" s="1"/>
  <c r="AG1526" i="2" s="1"/>
  <c r="AN581" i="2"/>
  <c r="AO581" i="2" s="1" a="1"/>
  <c r="AO581" i="2" s="1"/>
  <c r="J873" i="2"/>
  <c r="AV297" i="2" a="1"/>
  <c r="AV297" i="2" s="1"/>
  <c r="AW324" i="2" a="1"/>
  <c r="AW324" i="2" s="1"/>
  <c r="AR214" i="2" a="1"/>
  <c r="AR214" i="2" s="1"/>
  <c r="I1567" i="2"/>
  <c r="AX1495" i="2" a="1"/>
  <c r="AX1495" i="2" s="1"/>
  <c r="AH1460" i="2" a="1"/>
  <c r="AH1460" i="2" s="1"/>
  <c r="AR1570" i="2" a="1"/>
  <c r="AR1570" i="2" s="1"/>
  <c r="I1570" i="2" s="1"/>
  <c r="AN1570" i="2"/>
  <c r="AO1570" i="2" s="1" a="1"/>
  <c r="AO1570" i="2" s="1"/>
  <c r="K1570" i="2" s="1"/>
  <c r="AV1570" i="2" a="1"/>
  <c r="AV1570" i="2" s="1"/>
  <c r="J1570" i="2" s="1"/>
  <c r="AV658" i="2" a="1"/>
  <c r="AV658" i="2" s="1"/>
  <c r="AN658" i="2"/>
  <c r="AO658" i="2" s="1" a="1"/>
  <c r="AO658" i="2" s="1"/>
  <c r="AV361" i="2" a="1"/>
  <c r="AV361" i="2" s="1"/>
  <c r="AN361" i="2"/>
  <c r="AO361" i="2" s="1" a="1"/>
  <c r="AO361" i="2" s="1"/>
  <c r="AR361" i="2" a="1"/>
  <c r="AR361" i="2" s="1"/>
  <c r="AR942" i="2" a="1"/>
  <c r="AR942" i="2" s="1"/>
  <c r="I942" i="2" s="1"/>
  <c r="AV942" i="2" a="1"/>
  <c r="AV942" i="2" s="1"/>
  <c r="J942" i="2" s="1"/>
  <c r="AN942" i="2"/>
  <c r="AO942" i="2" s="1" a="1"/>
  <c r="AO942" i="2" s="1"/>
  <c r="AC803" i="2"/>
  <c r="AT1495" i="2" a="1"/>
  <c r="AT1495" i="2" s="1"/>
  <c r="I1495" i="2" s="1"/>
  <c r="AN49" i="2"/>
  <c r="AO49" i="2" s="1" a="1"/>
  <c r="AO49" i="2" s="1"/>
  <c r="AW955" i="2" a="1"/>
  <c r="AW955" i="2" s="1"/>
  <c r="AI859" i="2" a="1"/>
  <c r="AI859" i="2" s="1"/>
  <c r="H859" i="2" s="1"/>
  <c r="AS764" i="2" a="1"/>
  <c r="AS764" i="2" s="1"/>
  <c r="AW770" i="2" a="1"/>
  <c r="AW770" i="2" s="1"/>
  <c r="J804" i="2"/>
  <c r="AR1559" i="2" a="1"/>
  <c r="AR1559" i="2" s="1"/>
  <c r="AC1168" i="2"/>
  <c r="AR95" i="2" a="1"/>
  <c r="AR95" i="2" s="1"/>
  <c r="K1267" i="2"/>
  <c r="K889" i="2"/>
  <c r="AS803" i="2" a="1"/>
  <c r="AS803" i="2" s="1"/>
  <c r="G488" i="2" a="1"/>
  <c r="G488" i="2" s="1"/>
  <c r="AN1479" i="2"/>
  <c r="AO1479" i="2" s="1" a="1"/>
  <c r="AO1479" i="2" s="1"/>
  <c r="AH1366" i="2" a="1"/>
  <c r="AH1366" i="2" s="1"/>
  <c r="AN720" i="2"/>
  <c r="AO720" i="2" s="1" a="1"/>
  <c r="AO720" i="2" s="1"/>
  <c r="AC720" i="2"/>
  <c r="AH284" i="2" a="1"/>
  <c r="AH284" i="2" s="1"/>
  <c r="AN11" i="2"/>
  <c r="AO11" i="2" s="1" a="1"/>
  <c r="AO11" i="2" s="1"/>
  <c r="AX1526" i="2" a="1"/>
  <c r="AX1526" i="2" s="1"/>
  <c r="AR297" i="2" a="1"/>
  <c r="AR297" i="2" s="1"/>
  <c r="AW473" i="2" a="1"/>
  <c r="AW473" i="2" s="1"/>
  <c r="K882" i="2"/>
  <c r="AP824" i="2" a="1"/>
  <c r="AP824" i="2" s="1"/>
  <c r="K1579" i="2"/>
  <c r="AH1495" i="2" a="1"/>
  <c r="AH1495" i="2" s="1"/>
  <c r="K1314" i="2"/>
  <c r="AN685" i="2"/>
  <c r="AO685" i="2" s="1" a="1"/>
  <c r="AO685" i="2" s="1"/>
  <c r="K685" i="2" s="1"/>
  <c r="AV685" i="2" a="1"/>
  <c r="AV685" i="2" s="1"/>
  <c r="AR685" i="2" a="1"/>
  <c r="AR685" i="2" s="1"/>
  <c r="I685" i="2" s="1"/>
  <c r="J1467" i="2"/>
  <c r="AP1003" i="2" a="1"/>
  <c r="AP1003" i="2" s="1"/>
  <c r="AI1003" i="2" a="1"/>
  <c r="AI1003" i="2" s="1"/>
  <c r="H1003" i="2" s="1"/>
  <c r="AC1003" i="2"/>
  <c r="AX1003" i="2" a="1"/>
  <c r="AX1003" i="2" s="1"/>
  <c r="J1003" i="2" s="1"/>
  <c r="AH1003" i="2" a="1"/>
  <c r="AH1003" i="2" s="1"/>
  <c r="AT1003" i="2" a="1"/>
  <c r="AT1003" i="2" s="1"/>
  <c r="I1003" i="2" s="1"/>
  <c r="AD1003" i="2" a="1"/>
  <c r="AD1003" i="2" s="1"/>
  <c r="AE1003" i="2" a="1"/>
  <c r="AE1003" i="2" s="1"/>
  <c r="AS1003" i="2" a="1"/>
  <c r="AS1003" i="2" s="1"/>
  <c r="AW1003" i="2" a="1"/>
  <c r="AW1003" i="2" s="1"/>
  <c r="G720" i="2" a="1"/>
  <c r="G720" i="2" s="1"/>
  <c r="AN1513" i="2"/>
  <c r="AO1513" i="2" s="1" a="1"/>
  <c r="AO1513" i="2" s="1"/>
  <c r="G1168" i="2" a="1"/>
  <c r="G1168" i="2" s="1"/>
  <c r="G1366" i="2" a="1"/>
  <c r="G1366" i="2" s="1"/>
  <c r="AN1526" i="2"/>
  <c r="AO1526" i="2" s="1" a="1"/>
  <c r="AO1526" i="2" s="1"/>
  <c r="K1495" i="2"/>
  <c r="J728" i="2"/>
  <c r="AR413" i="2" a="1"/>
  <c r="AR413" i="2" s="1"/>
  <c r="AD955" i="2" a="1"/>
  <c r="AD955" i="2" s="1"/>
  <c r="AI764" i="2" a="1"/>
  <c r="AI764" i="2" s="1"/>
  <c r="H764" i="2" s="1"/>
  <c r="AR447" i="2" a="1"/>
  <c r="AR447" i="2" s="1"/>
  <c r="AH770" i="2" a="1"/>
  <c r="AH770" i="2" s="1"/>
  <c r="AW1489" i="2" a="1"/>
  <c r="AW1489" i="2" s="1"/>
  <c r="AW1168" i="2" a="1"/>
  <c r="AW1168" i="2" s="1"/>
  <c r="AR1418" i="2" a="1"/>
  <c r="AR1418" i="2" s="1"/>
  <c r="AE803" i="2" a="1"/>
  <c r="AE803" i="2" s="1"/>
  <c r="AG803" i="2" s="1"/>
  <c r="AX1366" i="2" a="1"/>
  <c r="AX1366" i="2" s="1"/>
  <c r="AR720" i="2" a="1"/>
  <c r="AR720" i="2" s="1"/>
  <c r="I720" i="2" s="1"/>
  <c r="AD720" i="2" a="1"/>
  <c r="AD720" i="2" s="1"/>
  <c r="AD1526" i="2" a="1"/>
  <c r="AD1526" i="2" s="1"/>
  <c r="AN1377" i="2"/>
  <c r="AO1377" i="2" s="1" a="1"/>
  <c r="AO1377" i="2" s="1"/>
  <c r="I1118" i="2"/>
  <c r="J1006" i="2"/>
  <c r="AC1460" i="2"/>
  <c r="K942" i="2"/>
  <c r="K1003" i="2"/>
  <c r="AP1573" i="2" a="1"/>
  <c r="AP1573" i="2" s="1"/>
  <c r="AH1573" i="2" a="1"/>
  <c r="AH1573" i="2" s="1"/>
  <c r="AT1573" i="2" a="1"/>
  <c r="AT1573" i="2" s="1"/>
  <c r="I1573" i="2" s="1"/>
  <c r="AW1573" i="2" a="1"/>
  <c r="AW1573" i="2" s="1"/>
  <c r="AD1573" i="2" a="1"/>
  <c r="AD1573" i="2" s="1"/>
  <c r="G1573" i="2" a="1"/>
  <c r="G1573" i="2" s="1"/>
  <c r="AE1573" i="2" a="1"/>
  <c r="AE1573" i="2" s="1"/>
  <c r="AG1573" i="2" s="1"/>
  <c r="AX1573" i="2" a="1"/>
  <c r="AX1573" i="2" s="1"/>
  <c r="AI1573" i="2" a="1"/>
  <c r="AI1573" i="2" s="1"/>
  <c r="H1573" i="2" s="1"/>
  <c r="AS1573" i="2" a="1"/>
  <c r="AS1573" i="2" s="1"/>
  <c r="AC1573" i="2"/>
  <c r="AD897" i="2" a="1"/>
  <c r="AD897" i="2" s="1"/>
  <c r="AT897" i="2" a="1"/>
  <c r="AT897" i="2" s="1"/>
  <c r="AD1052" i="2" a="1"/>
  <c r="AD1052" i="2" s="1"/>
  <c r="AW1052" i="2" a="1"/>
  <c r="AW1052" i="2" s="1"/>
  <c r="AC1052" i="2"/>
  <c r="AE1052" i="2" a="1"/>
  <c r="AE1052" i="2" s="1"/>
  <c r="AG1052" i="2" s="1"/>
  <c r="AT1052" i="2" a="1"/>
  <c r="AT1052" i="2" s="1"/>
  <c r="I1052" i="2" s="1"/>
  <c r="AI1052" i="2" a="1"/>
  <c r="AI1052" i="2" s="1"/>
  <c r="H1052" i="2" s="1"/>
  <c r="AP1052" i="2" a="1"/>
  <c r="AP1052" i="2" s="1"/>
  <c r="K1052" i="2" s="1"/>
  <c r="AX1052" i="2" a="1"/>
  <c r="AX1052" i="2" s="1"/>
  <c r="J1052" i="2" s="1"/>
  <c r="AS1052" i="2" a="1"/>
  <c r="AS1052" i="2" s="1"/>
  <c r="AH1052" i="2" a="1"/>
  <c r="AH1052" i="2" s="1"/>
  <c r="AN609" i="2"/>
  <c r="AO609" i="2" s="1" a="1"/>
  <c r="AO609" i="2" s="1"/>
  <c r="I897" i="2"/>
  <c r="AD1110" i="2" a="1"/>
  <c r="AD1110" i="2" s="1"/>
  <c r="AP770" i="2" a="1"/>
  <c r="AP770" i="2" s="1"/>
  <c r="K710" i="2"/>
  <c r="AG1513" i="2"/>
  <c r="AC955" i="2"/>
  <c r="AX1110" i="2" a="1"/>
  <c r="AX1110" i="2" s="1"/>
  <c r="AX764" i="2" a="1"/>
  <c r="AX764" i="2" s="1"/>
  <c r="AN447" i="2"/>
  <c r="AO447" i="2" s="1" a="1"/>
  <c r="AO447" i="2" s="1"/>
  <c r="AT770" i="2" a="1"/>
  <c r="AT770" i="2" s="1"/>
  <c r="I1258" i="2"/>
  <c r="AS1168" i="2" a="1"/>
  <c r="AS1168" i="2" s="1"/>
  <c r="AN1418" i="2"/>
  <c r="AO1418" i="2" s="1" a="1"/>
  <c r="AO1418" i="2" s="1"/>
  <c r="AI803" i="2" a="1"/>
  <c r="AI803" i="2" s="1"/>
  <c r="H803" i="2" s="1"/>
  <c r="AD317" i="2" a="1"/>
  <c r="AD317" i="2" s="1"/>
  <c r="AW720" i="2" a="1"/>
  <c r="AW720" i="2" s="1"/>
  <c r="AW1526" i="2" a="1"/>
  <c r="AW1526" i="2" s="1"/>
  <c r="AN638" i="2"/>
  <c r="AO638" i="2" s="1" a="1"/>
  <c r="AO638" i="2" s="1"/>
  <c r="I842" i="2"/>
  <c r="I1547" i="2"/>
  <c r="K903" i="2"/>
  <c r="AV1543" i="2" a="1"/>
  <c r="AV1543" i="2" s="1"/>
  <c r="AN1543" i="2"/>
  <c r="AO1543" i="2" s="1" a="1"/>
  <c r="AO1543" i="2" s="1"/>
  <c r="K1543" i="2" s="1"/>
  <c r="AR1543" i="2" a="1"/>
  <c r="AR1543" i="2" s="1"/>
  <c r="I1543" i="2" s="1"/>
  <c r="AS1184" i="2" a="1"/>
  <c r="AS1184" i="2" s="1"/>
  <c r="AC1184" i="2"/>
  <c r="AT1184" i="2" a="1"/>
  <c r="AT1184" i="2" s="1"/>
  <c r="I1184" i="2" s="1"/>
  <c r="AE1184" i="2" a="1"/>
  <c r="AE1184" i="2" s="1"/>
  <c r="AD1184" i="2" a="1"/>
  <c r="AD1184" i="2" s="1"/>
  <c r="AW1184" i="2" a="1"/>
  <c r="AW1184" i="2" s="1"/>
  <c r="AX1184" i="2" a="1"/>
  <c r="AX1184" i="2" s="1"/>
  <c r="AP1184" i="2" a="1"/>
  <c r="AP1184" i="2" s="1"/>
  <c r="AH1184" i="2" a="1"/>
  <c r="AH1184" i="2" s="1"/>
  <c r="AI1184" i="2" a="1"/>
  <c r="AI1184" i="2" s="1"/>
  <c r="H1184" i="2" s="1"/>
  <c r="AC1303" i="2"/>
  <c r="AI1303" i="2" a="1"/>
  <c r="AI1303" i="2" s="1"/>
  <c r="H1303" i="2" s="1"/>
  <c r="AP1303" i="2" a="1"/>
  <c r="AP1303" i="2" s="1"/>
  <c r="K1303" i="2" s="1"/>
  <c r="AD1303" i="2" a="1"/>
  <c r="AD1303" i="2" s="1"/>
  <c r="AT1303" i="2" a="1"/>
  <c r="AT1303" i="2" s="1"/>
  <c r="I1303" i="2" s="1"/>
  <c r="AH1303" i="2" a="1"/>
  <c r="AH1303" i="2" s="1"/>
  <c r="AH594" i="2" a="1"/>
  <c r="AH594" i="2" s="1"/>
  <c r="G1110" i="2" a="1"/>
  <c r="G1110" i="2" s="1"/>
  <c r="AR1526" i="2" a="1"/>
  <c r="AR1526" i="2" s="1"/>
  <c r="J1070" i="2"/>
  <c r="K728" i="2"/>
  <c r="K1535" i="2"/>
  <c r="AT955" i="2" a="1"/>
  <c r="AT955" i="2" s="1"/>
  <c r="AR376" i="2" a="1"/>
  <c r="AR376" i="2" s="1"/>
  <c r="I1195" i="2"/>
  <c r="AP859" i="2" a="1"/>
  <c r="AP859" i="2" s="1"/>
  <c r="AW1110" i="2" a="1"/>
  <c r="AW1110" i="2" s="1"/>
  <c r="AC770" i="2"/>
  <c r="K1258" i="2"/>
  <c r="AC1489" i="2"/>
  <c r="AI1168" i="2" a="1"/>
  <c r="AI1168" i="2" s="1"/>
  <c r="H1168" i="2" s="1"/>
  <c r="J1267" i="2"/>
  <c r="AS644" i="2" a="1"/>
  <c r="AS644" i="2" s="1"/>
  <c r="AH803" i="2" a="1"/>
  <c r="AH803" i="2" s="1"/>
  <c r="AT720" i="2" a="1"/>
  <c r="AT720" i="2" s="1"/>
  <c r="AR352" i="2" a="1"/>
  <c r="AR352" i="2" s="1"/>
  <c r="AT1526" i="2" a="1"/>
  <c r="AT1526" i="2" s="1"/>
  <c r="AR276" i="2" a="1"/>
  <c r="AR276" i="2" s="1"/>
  <c r="AT1460" i="2" a="1"/>
  <c r="AT1460" i="2" s="1"/>
  <c r="I1460" i="2" s="1"/>
  <c r="AP1495" i="2" a="1"/>
  <c r="AP1495" i="2" s="1"/>
  <c r="AW1495" i="2" a="1"/>
  <c r="AW1495" i="2" s="1"/>
  <c r="AI53" i="2" a="1"/>
  <c r="AI53" i="2" s="1"/>
  <c r="AT53" i="2" a="1"/>
  <c r="AT53" i="2" s="1"/>
  <c r="AC53" i="2"/>
  <c r="AD53" i="2" a="1"/>
  <c r="AD53" i="2" s="1"/>
  <c r="AS53" i="2" a="1"/>
  <c r="AS53" i="2" s="1"/>
  <c r="AX53" i="2" a="1"/>
  <c r="AX53" i="2" s="1"/>
  <c r="AH53" i="2" a="1"/>
  <c r="AH53" i="2" s="1"/>
  <c r="AW53" i="2" a="1"/>
  <c r="AW53" i="2" s="1"/>
  <c r="AE53" i="2" a="1"/>
  <c r="AE53" i="2" s="1"/>
  <c r="AP53" i="2" a="1"/>
  <c r="AP53" i="2" s="1"/>
  <c r="AE859" i="2" a="1"/>
  <c r="AE859" i="2" s="1"/>
  <c r="AG859" i="2" s="1"/>
  <c r="J685" i="2"/>
  <c r="J1543" i="2"/>
  <c r="J1495" i="2"/>
  <c r="AG1434" i="2"/>
  <c r="G1368" i="2" a="1"/>
  <c r="G1368" i="2" s="1"/>
  <c r="G1526" i="2" a="1"/>
  <c r="G1526" i="2" s="1"/>
  <c r="J1175" i="2"/>
  <c r="J878" i="2"/>
  <c r="K1197" i="2"/>
  <c r="J880" i="2"/>
  <c r="J361" i="2"/>
  <c r="AS1108" i="2" a="1"/>
  <c r="AS1108" i="2" s="1"/>
  <c r="AG811" i="2"/>
  <c r="AN352" i="2"/>
  <c r="AO352" i="2" s="1" a="1"/>
  <c r="AO352" i="2" s="1"/>
  <c r="J1064" i="2"/>
  <c r="AX1555" i="2" a="1"/>
  <c r="AX1555" i="2" s="1"/>
  <c r="J1555" i="2" s="1"/>
  <c r="AR1184" i="2" a="1"/>
  <c r="AR1184" i="2" s="1"/>
  <c r="AN1184" i="2"/>
  <c r="AO1184" i="2" s="1" a="1"/>
  <c r="AO1184" i="2" s="1"/>
  <c r="K1184" i="2" s="1"/>
  <c r="AV1184" i="2" a="1"/>
  <c r="AV1184" i="2" s="1"/>
  <c r="J1184" i="2" s="1"/>
  <c r="AC276" i="2"/>
  <c r="AD276" i="2" s="1" a="1"/>
  <c r="AD276" i="2" s="1"/>
  <c r="AW818" i="2" a="1"/>
  <c r="AW818" i="2" s="1"/>
  <c r="AI818" i="2" a="1"/>
  <c r="AI818" i="2" s="1"/>
  <c r="H818" i="2" s="1"/>
  <c r="AH818" i="2" a="1"/>
  <c r="AH818" i="2" s="1"/>
  <c r="AS818" i="2" a="1"/>
  <c r="AS818" i="2" s="1"/>
  <c r="AC818" i="2"/>
  <c r="AT818" i="2" a="1"/>
  <c r="AT818" i="2" s="1"/>
  <c r="I818" i="2" s="1"/>
  <c r="AD818" i="2" a="1"/>
  <c r="AD818" i="2" s="1"/>
  <c r="AE818" i="2" a="1"/>
  <c r="AE818" i="2" s="1"/>
  <c r="I1055" i="2"/>
  <c r="I894" i="2"/>
  <c r="K825" i="2"/>
  <c r="I694" i="2"/>
  <c r="AG1276" i="2"/>
  <c r="K842" i="2"/>
  <c r="J842" i="2"/>
  <c r="K879" i="2"/>
  <c r="I1127" i="2"/>
  <c r="I1501" i="2"/>
  <c r="AG1235" i="2"/>
  <c r="AP908" i="2" a="1"/>
  <c r="AP908" i="2" s="1"/>
  <c r="AT908" i="2" a="1"/>
  <c r="AT908" i="2" s="1"/>
  <c r="AE908" i="2" a="1"/>
  <c r="AE908" i="2" s="1"/>
  <c r="AH908" i="2" a="1"/>
  <c r="AH908" i="2" s="1"/>
  <c r="AX908" i="2" a="1"/>
  <c r="AX908" i="2" s="1"/>
  <c r="AC908" i="2"/>
  <c r="AW908" i="2" a="1"/>
  <c r="AW908" i="2" s="1"/>
  <c r="AI908" i="2" a="1"/>
  <c r="AI908" i="2" s="1"/>
  <c r="H908" i="2" s="1"/>
  <c r="AS908" i="2" a="1"/>
  <c r="AS908" i="2" s="1"/>
  <c r="AD908" i="2" a="1"/>
  <c r="AD908" i="2" s="1"/>
  <c r="AP1100" i="2" a="1"/>
  <c r="AP1100" i="2" s="1"/>
  <c r="AC1100" i="2"/>
  <c r="AT1100" i="2" a="1"/>
  <c r="AT1100" i="2" s="1"/>
  <c r="AD1100" i="2" a="1"/>
  <c r="AD1100" i="2" s="1"/>
  <c r="AE1100" i="2" a="1"/>
  <c r="AE1100" i="2" s="1"/>
  <c r="AW1100" i="2" a="1"/>
  <c r="AW1100" i="2" s="1"/>
  <c r="AS1100" i="2" a="1"/>
  <c r="AS1100" i="2" s="1"/>
  <c r="AX1100" i="2" a="1"/>
  <c r="AX1100" i="2" s="1"/>
  <c r="AH1100" i="2" a="1"/>
  <c r="AH1100" i="2" s="1"/>
  <c r="AI1100" i="2" a="1"/>
  <c r="AI1100" i="2" s="1"/>
  <c r="H1100" i="2" s="1"/>
  <c r="AS934" i="2" a="1"/>
  <c r="AS934" i="2" s="1"/>
  <c r="AH934" i="2" a="1"/>
  <c r="AH934" i="2" s="1"/>
  <c r="AW934" i="2" a="1"/>
  <c r="AW934" i="2" s="1"/>
  <c r="AI934" i="2" a="1"/>
  <c r="AI934" i="2" s="1"/>
  <c r="H934" i="2" s="1"/>
  <c r="AC934" i="2"/>
  <c r="AT934" i="2" a="1"/>
  <c r="AT934" i="2" s="1"/>
  <c r="I934" i="2" s="1"/>
  <c r="AD934" i="2" a="1"/>
  <c r="AD934" i="2" s="1"/>
  <c r="AX934" i="2" a="1"/>
  <c r="AX934" i="2" s="1"/>
  <c r="J934" i="2" s="1"/>
  <c r="AE934" i="2" a="1"/>
  <c r="AE934" i="2" s="1"/>
  <c r="AP934" i="2" a="1"/>
  <c r="AP934" i="2" s="1"/>
  <c r="K934" i="2" s="1"/>
  <c r="AR410" i="2" a="1"/>
  <c r="AR410" i="2" s="1"/>
  <c r="AV1134" i="2" a="1"/>
  <c r="AV1134" i="2" s="1"/>
  <c r="J1134" i="2" s="1"/>
  <c r="AN1134" i="2"/>
  <c r="AO1134" i="2" s="1" a="1"/>
  <c r="AO1134" i="2" s="1"/>
  <c r="K1134" i="2" s="1"/>
  <c r="AR1134" i="2" a="1"/>
  <c r="AR1134" i="2" s="1"/>
  <c r="I1134" i="2" s="1"/>
  <c r="AT711" i="2" a="1"/>
  <c r="AT711" i="2" s="1"/>
  <c r="AI711" i="2" a="1"/>
  <c r="AI711" i="2" s="1"/>
  <c r="H711" i="2" s="1"/>
  <c r="AS711" i="2" a="1"/>
  <c r="AS711" i="2" s="1"/>
  <c r="AC711" i="2"/>
  <c r="AD711" i="2" a="1"/>
  <c r="AD711" i="2" s="1"/>
  <c r="AW711" i="2" a="1"/>
  <c r="AW711" i="2" s="1"/>
  <c r="AE711" i="2" a="1"/>
  <c r="AE711" i="2" s="1"/>
  <c r="AX711" i="2" a="1"/>
  <c r="AX711" i="2" s="1"/>
  <c r="AH711" i="2" a="1"/>
  <c r="AH711" i="2" s="1"/>
  <c r="AP711" i="2" a="1"/>
  <c r="AP711" i="2" s="1"/>
  <c r="AN754" i="2"/>
  <c r="AO754" i="2" s="1" a="1"/>
  <c r="AO754" i="2" s="1"/>
  <c r="K754" i="2" s="1"/>
  <c r="AR754" i="2" a="1"/>
  <c r="AR754" i="2" s="1"/>
  <c r="I754" i="2" s="1"/>
  <c r="AV754" i="2" a="1"/>
  <c r="AV754" i="2" s="1"/>
  <c r="J754" i="2" s="1"/>
  <c r="AW887" i="2" a="1"/>
  <c r="AW887" i="2" s="1"/>
  <c r="AI887" i="2" a="1"/>
  <c r="AI887" i="2" s="1"/>
  <c r="H887" i="2" s="1"/>
  <c r="AS887" i="2" a="1"/>
  <c r="AS887" i="2" s="1"/>
  <c r="AC887" i="2"/>
  <c r="AE887" i="2" a="1"/>
  <c r="AE887" i="2" s="1"/>
  <c r="AP887" i="2" a="1"/>
  <c r="AP887" i="2" s="1"/>
  <c r="AH887" i="2" a="1"/>
  <c r="AH887" i="2" s="1"/>
  <c r="AT887" i="2" a="1"/>
  <c r="AT887" i="2" s="1"/>
  <c r="AX887" i="2" a="1"/>
  <c r="AX887" i="2" s="1"/>
  <c r="AD887" i="2" a="1"/>
  <c r="AD887" i="2" s="1"/>
  <c r="AN908" i="2"/>
  <c r="AO908" i="2" s="1" a="1"/>
  <c r="AO908" i="2" s="1"/>
  <c r="AR908" i="2" a="1"/>
  <c r="AR908" i="2" s="1"/>
  <c r="AV908" i="2" a="1"/>
  <c r="AV908" i="2" s="1"/>
  <c r="J908" i="2" s="1"/>
  <c r="AC1585" i="2"/>
  <c r="G1585" i="2" a="1"/>
  <c r="G1585" i="2" s="1"/>
  <c r="AT1585" i="2" a="1"/>
  <c r="AT1585" i="2" s="1"/>
  <c r="I1585" i="2" s="1"/>
  <c r="AW1585" i="2" a="1"/>
  <c r="AW1585" i="2" s="1"/>
  <c r="AD1585" i="2" a="1"/>
  <c r="AD1585" i="2" s="1"/>
  <c r="AE1585" i="2" a="1"/>
  <c r="AE1585" i="2" s="1"/>
  <c r="AG1585" i="2" s="1"/>
  <c r="AP1585" i="2" a="1"/>
  <c r="AP1585" i="2" s="1"/>
  <c r="K1585" i="2" s="1"/>
  <c r="AX1585" i="2" a="1"/>
  <c r="AX1585" i="2" s="1"/>
  <c r="J1585" i="2" s="1"/>
  <c r="AH1585" i="2" a="1"/>
  <c r="AH1585" i="2" s="1"/>
  <c r="AI1585" i="2" a="1"/>
  <c r="AI1585" i="2" s="1"/>
  <c r="H1585" i="2" s="1"/>
  <c r="AS1585" i="2" a="1"/>
  <c r="AS1585" i="2" s="1"/>
  <c r="AV1100" i="2" a="1"/>
  <c r="AV1100" i="2" s="1"/>
  <c r="AN1100" i="2"/>
  <c r="AO1100" i="2" s="1" a="1"/>
  <c r="AO1100" i="2" s="1"/>
  <c r="AR1100" i="2" a="1"/>
  <c r="AR1100" i="2" s="1"/>
  <c r="AN1291" i="2"/>
  <c r="AO1291" i="2" s="1" a="1"/>
  <c r="AO1291" i="2" s="1"/>
  <c r="K1291" i="2" s="1"/>
  <c r="AR1291" i="2" a="1"/>
  <c r="AR1291" i="2" s="1"/>
  <c r="I1291" i="2" s="1"/>
  <c r="AV1291" i="2" a="1"/>
  <c r="AV1291" i="2" s="1"/>
  <c r="J1291" i="2" s="1"/>
  <c r="AN887" i="2"/>
  <c r="AO887" i="2" s="1" a="1"/>
  <c r="AO887" i="2" s="1"/>
  <c r="AR887" i="2" a="1"/>
  <c r="AR887" i="2" s="1"/>
  <c r="I887" i="2" s="1"/>
  <c r="AV887" i="2" a="1"/>
  <c r="AV887" i="2" s="1"/>
  <c r="J887" i="2" s="1"/>
  <c r="AX1042" i="2" a="1"/>
  <c r="AX1042" i="2" s="1"/>
  <c r="AI1042" i="2" a="1"/>
  <c r="AI1042" i="2" s="1"/>
  <c r="H1042" i="2" s="1"/>
  <c r="AS1042" i="2" a="1"/>
  <c r="AS1042" i="2" s="1"/>
  <c r="AT1042" i="2" a="1"/>
  <c r="AT1042" i="2" s="1"/>
  <c r="AE1042" i="2" a="1"/>
  <c r="AE1042" i="2" s="1"/>
  <c r="AG1042" i="2" s="1"/>
  <c r="AC1042" i="2"/>
  <c r="AW1042" i="2" a="1"/>
  <c r="AW1042" i="2" s="1"/>
  <c r="AD1042" i="2" a="1"/>
  <c r="AD1042" i="2" s="1"/>
  <c r="AH1042" i="2" a="1"/>
  <c r="AH1042" i="2" s="1"/>
  <c r="AP1042" i="2" a="1"/>
  <c r="AP1042" i="2" s="1"/>
  <c r="AR1042" i="2" a="1"/>
  <c r="AR1042" i="2" s="1"/>
  <c r="AV1042" i="2" a="1"/>
  <c r="AV1042" i="2" s="1"/>
  <c r="AN1042" i="2"/>
  <c r="AO1042" i="2" s="1" a="1"/>
  <c r="AO1042" i="2" s="1"/>
  <c r="AN824" i="2"/>
  <c r="AO824" i="2" s="1" a="1"/>
  <c r="AO824" i="2" s="1"/>
  <c r="AR824" i="2" a="1"/>
  <c r="AR824" i="2" s="1"/>
  <c r="AV824" i="2" a="1"/>
  <c r="AV824" i="2" s="1"/>
  <c r="J824" i="2" s="1"/>
  <c r="AS1544" i="2" a="1"/>
  <c r="AS1544" i="2" s="1"/>
  <c r="AX1544" i="2" a="1"/>
  <c r="AX1544" i="2" s="1"/>
  <c r="J1544" i="2" s="1"/>
  <c r="AH1544" i="2" a="1"/>
  <c r="AH1544" i="2" s="1"/>
  <c r="AP1544" i="2" a="1"/>
  <c r="AP1544" i="2" s="1"/>
  <c r="K1544" i="2" s="1"/>
  <c r="AC1544" i="2"/>
  <c r="AD1544" i="2" a="1"/>
  <c r="AD1544" i="2" s="1"/>
  <c r="AW1544" i="2" a="1"/>
  <c r="AW1544" i="2" s="1"/>
  <c r="AT1544" i="2" a="1"/>
  <c r="AT1544" i="2" s="1"/>
  <c r="I1544" i="2" s="1"/>
  <c r="AE1544" i="2" a="1"/>
  <c r="AE1544" i="2" s="1"/>
  <c r="AG1544" i="2" s="1"/>
  <c r="AI1544" i="2" a="1"/>
  <c r="AI1544" i="2" s="1"/>
  <c r="H1544" i="2" s="1"/>
  <c r="AR711" i="2" a="1"/>
  <c r="AR711" i="2" s="1"/>
  <c r="AV711" i="2" a="1"/>
  <c r="AV711" i="2" s="1"/>
  <c r="AN711" i="2"/>
  <c r="AO711" i="2" s="1" a="1"/>
  <c r="AO711" i="2" s="1"/>
  <c r="AR1248" i="2" a="1"/>
  <c r="AR1248" i="2" s="1"/>
  <c r="I1248" i="2" s="1"/>
  <c r="AV1248" i="2" a="1"/>
  <c r="AV1248" i="2" s="1"/>
  <c r="J1248" i="2" s="1"/>
  <c r="AN1248" i="2"/>
  <c r="AO1248" i="2" s="1" a="1"/>
  <c r="AO1248" i="2" s="1"/>
  <c r="K1248" i="2" s="1"/>
  <c r="AR1356" i="2" a="1"/>
  <c r="AR1356" i="2" s="1"/>
  <c r="I1356" i="2" s="1"/>
  <c r="AV1356" i="2" a="1"/>
  <c r="AV1356" i="2" s="1"/>
  <c r="J1356" i="2" s="1"/>
  <c r="AN1356" i="2"/>
  <c r="AO1356" i="2" s="1" a="1"/>
  <c r="AO1356" i="2" s="1"/>
  <c r="K1356" i="2" s="1"/>
  <c r="AP1368" i="2" a="1"/>
  <c r="AP1368" i="2" s="1"/>
  <c r="K1368" i="2" s="1"/>
  <c r="AI1368" i="2" a="1"/>
  <c r="AI1368" i="2" s="1"/>
  <c r="H1368" i="2" s="1"/>
  <c r="AS1368" i="2" a="1"/>
  <c r="AS1368" i="2" s="1"/>
  <c r="AD1368" i="2" a="1"/>
  <c r="AD1368" i="2" s="1"/>
  <c r="AX1368" i="2" a="1"/>
  <c r="AX1368" i="2" s="1"/>
  <c r="J1368" i="2" s="1"/>
  <c r="AE1368" i="2" a="1"/>
  <c r="AE1368" i="2" s="1"/>
  <c r="AG1368" i="2" s="1"/>
  <c r="AC1368" i="2"/>
  <c r="AW1368" i="2" a="1"/>
  <c r="AW1368" i="2" s="1"/>
  <c r="AV931" i="2" a="1"/>
  <c r="AV931" i="2" s="1"/>
  <c r="J931" i="2" s="1"/>
  <c r="AN931" i="2"/>
  <c r="AO931" i="2" s="1" a="1"/>
  <c r="AO931" i="2" s="1"/>
  <c r="K931" i="2" s="1"/>
  <c r="AR931" i="2" a="1"/>
  <c r="AR931" i="2" s="1"/>
  <c r="I931" i="2" s="1"/>
  <c r="AE824" i="2" a="1"/>
  <c r="AE824" i="2" s="1"/>
  <c r="AS824" i="2" a="1"/>
  <c r="AS824" i="2" s="1"/>
  <c r="AC824" i="2"/>
  <c r="AT824" i="2" a="1"/>
  <c r="AT824" i="2" s="1"/>
  <c r="AW824" i="2" a="1"/>
  <c r="AW824" i="2" s="1"/>
  <c r="AD824" i="2" a="1"/>
  <c r="AD824" i="2" s="1"/>
  <c r="AI824" i="2" a="1"/>
  <c r="AI824" i="2" s="1"/>
  <c r="H824" i="2" s="1"/>
  <c r="AH824" i="2" a="1"/>
  <c r="AH824" i="2" s="1"/>
  <c r="AS1335" i="2" a="1"/>
  <c r="AS1335" i="2" s="1"/>
  <c r="AC1335" i="2"/>
  <c r="AT1335" i="2" a="1"/>
  <c r="AT1335" i="2" s="1"/>
  <c r="I1335" i="2" s="1"/>
  <c r="AD1335" i="2" a="1"/>
  <c r="AD1335" i="2" s="1"/>
  <c r="AE1335" i="2" a="1"/>
  <c r="AE1335" i="2" s="1"/>
  <c r="AG1335" i="2" s="1"/>
  <c r="AW1335" i="2" a="1"/>
  <c r="AW1335" i="2" s="1"/>
  <c r="AI1335" i="2" a="1"/>
  <c r="AI1335" i="2" s="1"/>
  <c r="H1335" i="2" s="1"/>
  <c r="AP1335" i="2" a="1"/>
  <c r="AP1335" i="2" s="1"/>
  <c r="K1335" i="2" s="1"/>
  <c r="AR192" i="2" a="1"/>
  <c r="AR192" i="2" s="1"/>
  <c r="AW920" i="2" a="1"/>
  <c r="AW920" i="2" s="1"/>
  <c r="AI920" i="2" a="1"/>
  <c r="AI920" i="2" s="1"/>
  <c r="H920" i="2" s="1"/>
  <c r="AS920" i="2" a="1"/>
  <c r="AS920" i="2" s="1"/>
  <c r="AT920" i="2" a="1"/>
  <c r="AT920" i="2" s="1"/>
  <c r="I920" i="2" s="1"/>
  <c r="AD920" i="2" a="1"/>
  <c r="AD920" i="2" s="1"/>
  <c r="AE920" i="2" a="1"/>
  <c r="AE920" i="2" s="1"/>
  <c r="AC917" i="2"/>
  <c r="AE1170" i="2" a="1"/>
  <c r="AE1170" i="2" s="1"/>
  <c r="AC1451" i="2"/>
  <c r="AP917" i="2" a="1"/>
  <c r="AP917" i="2" s="1"/>
  <c r="K734" i="2"/>
  <c r="AW1170" i="2" a="1"/>
  <c r="AW1170" i="2" s="1"/>
  <c r="AT655" i="2" a="1"/>
  <c r="AT655" i="2" s="1"/>
  <c r="AX917" i="2" a="1"/>
  <c r="AX917" i="2" s="1"/>
  <c r="AD1170" i="2" a="1"/>
  <c r="AD1170" i="2" s="1"/>
  <c r="AH112" i="2" a="1"/>
  <c r="AH112" i="2" s="1"/>
  <c r="AV960" i="2" a="1"/>
  <c r="AV960" i="2" s="1"/>
  <c r="I1121" i="2"/>
  <c r="AW655" i="2" a="1"/>
  <c r="AW655" i="2" s="1"/>
  <c r="AE655" i="2" a="1"/>
  <c r="AE655" i="2" s="1"/>
  <c r="G1170" i="2" a="1"/>
  <c r="G1170" i="2" s="1"/>
  <c r="AC655" i="2"/>
  <c r="AH917" i="2" a="1"/>
  <c r="AH917" i="2" s="1"/>
  <c r="AC1170" i="2"/>
  <c r="I718" i="2"/>
  <c r="K1564" i="2"/>
  <c r="AS655" i="2" a="1"/>
  <c r="AS655" i="2" s="1"/>
  <c r="AS917" i="2" a="1"/>
  <c r="AS917" i="2" s="1"/>
  <c r="AH1170" i="2" a="1"/>
  <c r="AH1170" i="2" s="1"/>
  <c r="K960" i="2"/>
  <c r="AE216" i="2" a="1"/>
  <c r="AE216" i="2" s="1"/>
  <c r="AF216" i="2" s="1"/>
  <c r="AI917" i="2" a="1"/>
  <c r="AI917" i="2" s="1"/>
  <c r="H917" i="2" s="1"/>
  <c r="K854" i="2"/>
  <c r="AV930" i="2" a="1"/>
  <c r="AV930" i="2" s="1"/>
  <c r="AN930" i="2"/>
  <c r="AO930" i="2" s="1" a="1"/>
  <c r="AO930" i="2" s="1"/>
  <c r="G1451" i="2" a="1"/>
  <c r="G1451" i="2" s="1"/>
  <c r="G623" i="2" a="1"/>
  <c r="G623" i="2" s="1"/>
  <c r="AW917" i="2" a="1"/>
  <c r="AW917" i="2" s="1"/>
  <c r="I864" i="2"/>
  <c r="AV410" i="2" a="1"/>
  <c r="AV410" i="2" s="1"/>
  <c r="AP655" i="2" a="1"/>
  <c r="AP655" i="2" s="1"/>
  <c r="AI1170" i="2" a="1"/>
  <c r="AI1170" i="2" s="1"/>
  <c r="H1170" i="2" s="1"/>
  <c r="J1439" i="2"/>
  <c r="AX1451" i="2" a="1"/>
  <c r="AX1451" i="2" s="1"/>
  <c r="K1077" i="2"/>
  <c r="AT1534" i="2" a="1"/>
  <c r="AT1534" i="2" s="1"/>
  <c r="I1534" i="2" s="1"/>
  <c r="AH1534" i="2" a="1"/>
  <c r="AH1534" i="2" s="1"/>
  <c r="AP1534" i="2" a="1"/>
  <c r="AP1534" i="2" s="1"/>
  <c r="K1534" i="2" s="1"/>
  <c r="AS1534" i="2" a="1"/>
  <c r="AS1534" i="2" s="1"/>
  <c r="AX1534" i="2" a="1"/>
  <c r="AX1534" i="2" s="1"/>
  <c r="J1534" i="2" s="1"/>
  <c r="AC1534" i="2"/>
  <c r="AD1534" i="2" a="1"/>
  <c r="AD1534" i="2" s="1"/>
  <c r="AE1534" i="2" a="1"/>
  <c r="AE1534" i="2" s="1"/>
  <c r="AG1534" i="2" s="1"/>
  <c r="AW1534" i="2" a="1"/>
  <c r="AW1534" i="2" s="1"/>
  <c r="AI1534" i="2" a="1"/>
  <c r="AI1534" i="2" s="1"/>
  <c r="H1534" i="2" s="1"/>
  <c r="AD930" i="2" a="1"/>
  <c r="AD930" i="2" s="1"/>
  <c r="AW930" i="2" a="1"/>
  <c r="AW930" i="2" s="1"/>
  <c r="AP930" i="2" a="1"/>
  <c r="AP930" i="2" s="1"/>
  <c r="AX930" i="2" a="1"/>
  <c r="AX930" i="2" s="1"/>
  <c r="AC930" i="2"/>
  <c r="AE930" i="2" a="1"/>
  <c r="AE930" i="2" s="1"/>
  <c r="AS930" i="2" a="1"/>
  <c r="AS930" i="2" s="1"/>
  <c r="AH930" i="2" a="1"/>
  <c r="AH930" i="2" s="1"/>
  <c r="AI930" i="2" a="1"/>
  <c r="AI930" i="2" s="1"/>
  <c r="H930" i="2" s="1"/>
  <c r="AT930" i="2" a="1"/>
  <c r="AT930" i="2" s="1"/>
  <c r="I1251" i="2"/>
  <c r="AD655" i="2" a="1"/>
  <c r="AD655" i="2" s="1"/>
  <c r="AT1170" i="2" a="1"/>
  <c r="AT1170" i="2" s="1"/>
  <c r="AW1451" i="2" a="1"/>
  <c r="AW1451" i="2" s="1"/>
  <c r="AG888" i="2"/>
  <c r="AR960" i="2" a="1"/>
  <c r="AR960" i="2" s="1"/>
  <c r="I960" i="2" s="1"/>
  <c r="J1285" i="2"/>
  <c r="AX655" i="2" a="1"/>
  <c r="AX655" i="2" s="1"/>
  <c r="AT917" i="2" a="1"/>
  <c r="AT917" i="2" s="1"/>
  <c r="AS1170" i="2" a="1"/>
  <c r="AS1170" i="2" s="1"/>
  <c r="AT548" i="2" a="1"/>
  <c r="AT548" i="2" s="1"/>
  <c r="K873" i="2"/>
  <c r="AS1451" i="2" a="1"/>
  <c r="AS1451" i="2" s="1"/>
  <c r="AR930" i="2" a="1"/>
  <c r="AR930" i="2" s="1"/>
  <c r="AP548" i="2" a="1"/>
  <c r="AP548" i="2" s="1"/>
  <c r="AX548" i="2" a="1"/>
  <c r="AX548" i="2" s="1"/>
  <c r="AG1300" i="2"/>
  <c r="J1558" i="2"/>
  <c r="AV1451" i="2" a="1"/>
  <c r="AV1451" i="2" s="1"/>
  <c r="AN1451" i="2"/>
  <c r="AO1451" i="2" s="1" a="1"/>
  <c r="AO1451" i="2" s="1"/>
  <c r="AR1451" i="2" a="1"/>
  <c r="AR1451" i="2" s="1"/>
  <c r="AA528" i="2" a="1"/>
  <c r="AA528" i="2" s="1"/>
  <c r="G528" i="2" s="1" a="1"/>
  <c r="G528" i="2" s="1"/>
  <c r="AN528" i="2"/>
  <c r="AO528" i="2" s="1" a="1"/>
  <c r="AO528" i="2" s="1"/>
  <c r="J1084" i="2"/>
  <c r="AV95" i="2" a="1"/>
  <c r="AV95" i="2" s="1"/>
  <c r="AP1250" i="2" a="1"/>
  <c r="AP1250" i="2" s="1"/>
  <c r="AR304" i="2" a="1"/>
  <c r="AR304" i="2" s="1"/>
  <c r="AR528" i="2" a="1"/>
  <c r="AR528" i="2" s="1"/>
  <c r="AN10" i="2"/>
  <c r="AO10" i="2" s="1" a="1"/>
  <c r="AO10" i="2" s="1"/>
  <c r="J1338" i="2"/>
  <c r="AV697" i="2" a="1"/>
  <c r="AV697" i="2" s="1"/>
  <c r="AN697" i="2"/>
  <c r="AO697" i="2" s="1" a="1"/>
  <c r="AO697" i="2" s="1"/>
  <c r="AR697" i="2" a="1"/>
  <c r="AR697" i="2" s="1"/>
  <c r="AV13" i="2" a="1"/>
  <c r="AV13" i="2" s="1"/>
  <c r="AV689" i="2" a="1"/>
  <c r="AV689" i="2" s="1"/>
  <c r="Z133" i="2"/>
  <c r="AA133" i="2" s="1" a="1"/>
  <c r="AA133" i="2" s="1"/>
  <c r="AN95" i="2"/>
  <c r="AO95" i="2" s="1" a="1"/>
  <c r="AO95" i="2" s="1"/>
  <c r="AE1250" i="2" a="1"/>
  <c r="AE1250" i="2" s="1"/>
  <c r="AG1250" i="2" s="1"/>
  <c r="J825" i="2"/>
  <c r="AX1097" i="2" a="1"/>
  <c r="AX1097" i="2" s="1"/>
  <c r="J1097" i="2" s="1"/>
  <c r="AT261" i="2" a="1"/>
  <c r="AT261" i="2" s="1"/>
  <c r="AC261" i="2"/>
  <c r="AE1475" i="2" a="1"/>
  <c r="AE1475" i="2" s="1"/>
  <c r="AG1475" i="2" s="1"/>
  <c r="AW1475" i="2" a="1"/>
  <c r="AW1475" i="2" s="1"/>
  <c r="AP1475" i="2" a="1"/>
  <c r="AP1475" i="2" s="1"/>
  <c r="K1475" i="2" s="1"/>
  <c r="AX1475" i="2" a="1"/>
  <c r="AX1475" i="2" s="1"/>
  <c r="J1475" i="2" s="1"/>
  <c r="AH1475" i="2" a="1"/>
  <c r="AH1475" i="2" s="1"/>
  <c r="AI1475" i="2" a="1"/>
  <c r="AI1475" i="2" s="1"/>
  <c r="H1475" i="2" s="1"/>
  <c r="AS1475" i="2" a="1"/>
  <c r="AS1475" i="2" s="1"/>
  <c r="AC272" i="2"/>
  <c r="V133" i="2"/>
  <c r="AR143" i="2" a="1"/>
  <c r="AR143" i="2" s="1"/>
  <c r="AT1250" i="2" a="1"/>
  <c r="AT1250" i="2" s="1"/>
  <c r="AH304" i="2" a="1"/>
  <c r="AH304" i="2" s="1"/>
  <c r="G304" i="2" s="1" a="1"/>
  <c r="G304" i="2" s="1"/>
  <c r="AN620" i="2"/>
  <c r="AO620" i="2" s="1" a="1"/>
  <c r="AO620" i="2" s="1"/>
  <c r="I912" i="2"/>
  <c r="AH1097" i="2" a="1"/>
  <c r="AH1097" i="2" s="1"/>
  <c r="AW261" i="2" a="1"/>
  <c r="AW261" i="2" s="1"/>
  <c r="AE272" i="2" a="1"/>
  <c r="AE272" i="2" s="1"/>
  <c r="K978" i="2"/>
  <c r="J757" i="2"/>
  <c r="J1299" i="2"/>
  <c r="K671" i="2"/>
  <c r="AC1250" i="2"/>
  <c r="AS304" i="2" a="1"/>
  <c r="AS304" i="2" s="1"/>
  <c r="AV620" i="2" a="1"/>
  <c r="AV620" i="2" s="1"/>
  <c r="I951" i="2"/>
  <c r="AI1097" i="2" a="1"/>
  <c r="AI1097" i="2" s="1"/>
  <c r="H1097" i="2" s="1"/>
  <c r="AI1451" i="2" a="1"/>
  <c r="AI1451" i="2" s="1"/>
  <c r="H1451" i="2" s="1"/>
  <c r="AP1451" i="2" a="1"/>
  <c r="AP1451" i="2" s="1"/>
  <c r="AT1451" i="2" a="1"/>
  <c r="AT1451" i="2" s="1"/>
  <c r="AE1451" i="2" a="1"/>
  <c r="AE1451" i="2" s="1"/>
  <c r="AG1451" i="2" s="1"/>
  <c r="AP1444" i="2" a="1"/>
  <c r="AP1444" i="2" s="1"/>
  <c r="K1444" i="2" s="1"/>
  <c r="AH1444" i="2" a="1"/>
  <c r="AH1444" i="2" s="1"/>
  <c r="AD1444" i="2" a="1"/>
  <c r="AD1444" i="2" s="1"/>
  <c r="AX1444" i="2" a="1"/>
  <c r="AX1444" i="2" s="1"/>
  <c r="J1444" i="2" s="1"/>
  <c r="AS1444" i="2" a="1"/>
  <c r="AS1444" i="2" s="1"/>
  <c r="AW1444" i="2" a="1"/>
  <c r="AW1444" i="2" s="1"/>
  <c r="AE1444" i="2" a="1"/>
  <c r="AE1444" i="2" s="1"/>
  <c r="AG1444" i="2" s="1"/>
  <c r="AI1444" i="2" a="1"/>
  <c r="AI1444" i="2" s="1"/>
  <c r="H1444" i="2" s="1"/>
  <c r="AT1444" i="2" a="1"/>
  <c r="AT1444" i="2" s="1"/>
  <c r="I1444" i="2" s="1"/>
  <c r="AC1444" i="2"/>
  <c r="AD272" i="2" a="1"/>
  <c r="AD272" i="2" s="1"/>
  <c r="J978" i="2"/>
  <c r="K1501" i="2"/>
  <c r="K1249" i="2"/>
  <c r="J815" i="2"/>
  <c r="J1252" i="2"/>
  <c r="AX1114" i="2" a="1"/>
  <c r="AX1114" i="2" s="1"/>
  <c r="AH132" i="2" a="1"/>
  <c r="AH132" i="2" s="1"/>
  <c r="G132" i="2" s="1" a="1"/>
  <c r="G132" i="2" s="1"/>
  <c r="I1287" i="2"/>
  <c r="AN1452" i="2"/>
  <c r="AO1452" i="2" s="1" a="1"/>
  <c r="AO1452" i="2" s="1"/>
  <c r="K1452" i="2" s="1"/>
  <c r="AR1452" i="2" a="1"/>
  <c r="AR1452" i="2" s="1"/>
  <c r="I1452" i="2" s="1"/>
  <c r="AV1452" i="2" a="1"/>
  <c r="AV1452" i="2" s="1"/>
  <c r="J1452" i="2" s="1"/>
  <c r="AW146" i="2" a="1"/>
  <c r="AW146" i="2" s="1"/>
  <c r="AD1114" i="2" a="1"/>
  <c r="AD1114" i="2" s="1"/>
  <c r="AV475" i="2" a="1"/>
  <c r="AV475" i="2" s="1"/>
  <c r="AS169" i="2" a="1"/>
  <c r="AS169" i="2" s="1"/>
  <c r="J1440" i="2"/>
  <c r="AS991" i="2" a="1"/>
  <c r="AS991" i="2" s="1"/>
  <c r="AD991" i="2" a="1"/>
  <c r="AD991" i="2" s="1"/>
  <c r="AP991" i="2" a="1"/>
  <c r="AP991" i="2" s="1"/>
  <c r="AE991" i="2" a="1"/>
  <c r="AE991" i="2" s="1"/>
  <c r="AG991" i="2" s="1"/>
  <c r="AW991" i="2" a="1"/>
  <c r="AW991" i="2" s="1"/>
  <c r="AT991" i="2" a="1"/>
  <c r="AT991" i="2" s="1"/>
  <c r="AC991" i="2"/>
  <c r="AX991" i="2" a="1"/>
  <c r="AX991" i="2" s="1"/>
  <c r="AH991" i="2" a="1"/>
  <c r="AH991" i="2" s="1"/>
  <c r="AI991" i="2" a="1"/>
  <c r="AI991" i="2" s="1"/>
  <c r="H991" i="2" s="1"/>
  <c r="AE697" i="2" a="1"/>
  <c r="AE697" i="2" s="1"/>
  <c r="AS697" i="2" a="1"/>
  <c r="AS697" i="2" s="1"/>
  <c r="AC697" i="2"/>
  <c r="AD697" i="2" a="1"/>
  <c r="AD697" i="2" s="1"/>
  <c r="AX697" i="2" a="1"/>
  <c r="AX697" i="2" s="1"/>
  <c r="AH697" i="2" a="1"/>
  <c r="AH697" i="2" s="1"/>
  <c r="AI697" i="2" a="1"/>
  <c r="AI697" i="2" s="1"/>
  <c r="H697" i="2" s="1"/>
  <c r="AP697" i="2" a="1"/>
  <c r="AP697" i="2" s="1"/>
  <c r="AT697" i="2" a="1"/>
  <c r="AT697" i="2" s="1"/>
  <c r="AW697" i="2" a="1"/>
  <c r="AW697" i="2" s="1"/>
  <c r="K804" i="2"/>
  <c r="AN289" i="2"/>
  <c r="AO289" i="2" s="1" a="1"/>
  <c r="AO289" i="2" s="1"/>
  <c r="AC1114" i="2"/>
  <c r="J960" i="2"/>
  <c r="AH1250" i="2" a="1"/>
  <c r="AH1250" i="2" s="1"/>
  <c r="AD475" i="2" a="1"/>
  <c r="AD475" i="2" s="1"/>
  <c r="AX475" i="2" s="1" a="1"/>
  <c r="AX475" i="2" s="1"/>
  <c r="AE473" i="2" a="1"/>
  <c r="AE473" i="2" s="1"/>
  <c r="AF473" i="2" s="1"/>
  <c r="AA289" i="2" a="1"/>
  <c r="AA289" i="2" s="1"/>
  <c r="AT1475" i="2" a="1"/>
  <c r="AT1475" i="2" s="1"/>
  <c r="I1475" i="2" s="1"/>
  <c r="AE1097" i="2" a="1"/>
  <c r="AE1097" i="2" s="1"/>
  <c r="AG1097" i="2" s="1"/>
  <c r="I876" i="2"/>
  <c r="AV1546" i="2" a="1"/>
  <c r="AV1546" i="2" s="1"/>
  <c r="J1546" i="2" s="1"/>
  <c r="AN1546" i="2"/>
  <c r="AO1546" i="2" s="1" a="1"/>
  <c r="AO1546" i="2" s="1"/>
  <c r="K1546" i="2" s="1"/>
  <c r="AR1546" i="2" a="1"/>
  <c r="AR1546" i="2" s="1"/>
  <c r="I1546" i="2" s="1"/>
  <c r="AV289" i="2" a="1"/>
  <c r="AV289" i="2" s="1"/>
  <c r="I804" i="2"/>
  <c r="AS1114" i="2" a="1"/>
  <c r="AS1114" i="2" s="1"/>
  <c r="AW1250" i="2" a="1"/>
  <c r="AW1250" i="2" s="1"/>
  <c r="AE475" i="2" a="1"/>
  <c r="AE475" i="2" s="1"/>
  <c r="AF475" i="2" s="1"/>
  <c r="AN888" i="2"/>
  <c r="AO888" i="2" s="1" a="1"/>
  <c r="AO888" i="2" s="1"/>
  <c r="AD1475" i="2" a="1"/>
  <c r="AD1475" i="2" s="1"/>
  <c r="AR488" i="2" a="1"/>
  <c r="AR488" i="2" s="1"/>
  <c r="AR13" i="2" a="1"/>
  <c r="AR13" i="2" s="1"/>
  <c r="I140" i="2"/>
  <c r="AE261" i="2" a="1"/>
  <c r="AE261" i="2" s="1"/>
  <c r="AP261" i="2" a="1"/>
  <c r="AP261" i="2" s="1"/>
  <c r="AC727" i="2"/>
  <c r="AT727" i="2" a="1"/>
  <c r="AT727" i="2" s="1"/>
  <c r="I727" i="2" s="1"/>
  <c r="AS727" i="2" a="1"/>
  <c r="AS727" i="2" s="1"/>
  <c r="AW727" i="2" a="1"/>
  <c r="AW727" i="2" s="1"/>
  <c r="AE727" i="2" a="1"/>
  <c r="AE727" i="2" s="1"/>
  <c r="AG727" i="2" s="1"/>
  <c r="AX727" i="2" a="1"/>
  <c r="AX727" i="2" s="1"/>
  <c r="J727" i="2" s="1"/>
  <c r="AP727" i="2" a="1"/>
  <c r="AP727" i="2" s="1"/>
  <c r="K727" i="2" s="1"/>
  <c r="AD727" i="2" a="1"/>
  <c r="AD727" i="2" s="1"/>
  <c r="AH727" i="2" a="1"/>
  <c r="AH727" i="2" s="1"/>
  <c r="AI727" i="2" a="1"/>
  <c r="AI727" i="2" s="1"/>
  <c r="H727" i="2" s="1"/>
  <c r="AT272" i="2" a="1"/>
  <c r="AT272" i="2" s="1"/>
  <c r="AP1114" i="2" a="1"/>
  <c r="AP1114" i="2" s="1"/>
  <c r="AG1181" i="2"/>
  <c r="I671" i="2"/>
  <c r="AR169" i="2" a="1"/>
  <c r="AR169" i="2" s="1"/>
  <c r="AS1250" i="2" a="1"/>
  <c r="AS1250" i="2" s="1"/>
  <c r="AN181" i="2"/>
  <c r="AO181" i="2" s="1" a="1"/>
  <c r="AO181" i="2" s="1"/>
  <c r="AH317" i="2" a="1"/>
  <c r="AH317" i="2" s="1"/>
  <c r="G317" i="2" s="1" a="1"/>
  <c r="G317" i="2" s="1"/>
  <c r="AR610" i="2" a="1"/>
  <c r="AR610" i="2" s="1"/>
  <c r="AV528" i="2" a="1"/>
  <c r="AV528" i="2" s="1"/>
  <c r="AR888" i="2" a="1"/>
  <c r="AR888" i="2" s="1"/>
  <c r="AC1475" i="2"/>
  <c r="K1558" i="2"/>
  <c r="AI261" i="2" a="1"/>
  <c r="AI261" i="2" s="1"/>
  <c r="AP901" i="2" a="1"/>
  <c r="AP901" i="2" s="1"/>
  <c r="K901" i="2" s="1"/>
  <c r="AI901" i="2" a="1"/>
  <c r="AI901" i="2" s="1"/>
  <c r="H901" i="2" s="1"/>
  <c r="AC901" i="2"/>
  <c r="AT901" i="2" a="1"/>
  <c r="AT901" i="2" s="1"/>
  <c r="I901" i="2" s="1"/>
  <c r="AD901" i="2" a="1"/>
  <c r="AD901" i="2" s="1"/>
  <c r="AE901" i="2" a="1"/>
  <c r="AE901" i="2" s="1"/>
  <c r="AS901" i="2" a="1"/>
  <c r="AS901" i="2" s="1"/>
  <c r="AW901" i="2" a="1"/>
  <c r="AW901" i="2" s="1"/>
  <c r="AX901" i="2" a="1"/>
  <c r="AX901" i="2" s="1"/>
  <c r="J901" i="2" s="1"/>
  <c r="AH901" i="2" a="1"/>
  <c r="AH901" i="2" s="1"/>
  <c r="G901" i="2" a="1"/>
  <c r="G901" i="2" s="1"/>
  <c r="AI1114" i="2" a="1"/>
  <c r="AI1114" i="2" s="1"/>
  <c r="H1114" i="2" s="1"/>
  <c r="AE317" i="2" a="1"/>
  <c r="AE317" i="2" s="1"/>
  <c r="AF317" i="2" s="1"/>
  <c r="AN610" i="2"/>
  <c r="AO610" i="2" s="1" a="1"/>
  <c r="AO610" i="2" s="1"/>
  <c r="AV169" i="2" a="1"/>
  <c r="AV169" i="2" s="1"/>
  <c r="AV438" i="2" a="1"/>
  <c r="AV438" i="2" s="1"/>
  <c r="AN195" i="2"/>
  <c r="AO195" i="2" s="1" a="1"/>
  <c r="AO195" i="2" s="1"/>
  <c r="K195" i="2" s="1"/>
  <c r="AR195" i="2" a="1"/>
  <c r="AR195" i="2" s="1"/>
  <c r="I195" i="2" s="1"/>
  <c r="AV195" i="2" a="1"/>
  <c r="AV195" i="2" s="1"/>
  <c r="J195" i="2" s="1"/>
  <c r="AD295" i="2" a="1"/>
  <c r="AD295" i="2" s="1"/>
  <c r="AI295" i="2" s="1" a="1"/>
  <c r="AI295" i="2" s="1"/>
  <c r="H295" i="2" s="1"/>
  <c r="G605" i="2" a="1"/>
  <c r="G605" i="2" s="1"/>
  <c r="AH1114" i="2" a="1"/>
  <c r="AH1114" i="2" s="1"/>
  <c r="AN143" i="2"/>
  <c r="AO143" i="2" s="1" a="1"/>
  <c r="AO143" i="2" s="1"/>
  <c r="I1525" i="2"/>
  <c r="K976" i="2"/>
  <c r="I879" i="2"/>
  <c r="AS1097" i="2" a="1"/>
  <c r="AS1097" i="2" s="1"/>
  <c r="AT1496" i="2" a="1"/>
  <c r="AT1496" i="2" s="1"/>
  <c r="I1496" i="2" s="1"/>
  <c r="AH1496" i="2" a="1"/>
  <c r="AH1496" i="2" s="1"/>
  <c r="AE1496" i="2" a="1"/>
  <c r="AE1496" i="2" s="1"/>
  <c r="AG1496" i="2" s="1"/>
  <c r="AI1496" i="2" a="1"/>
  <c r="AI1496" i="2" s="1"/>
  <c r="H1496" i="2" s="1"/>
  <c r="AS1496" i="2" a="1"/>
  <c r="AS1496" i="2" s="1"/>
  <c r="AW1496" i="2" a="1"/>
  <c r="AW1496" i="2" s="1"/>
  <c r="AP1496" i="2" a="1"/>
  <c r="AP1496" i="2" s="1"/>
  <c r="K1496" i="2" s="1"/>
  <c r="AX1496" i="2" a="1"/>
  <c r="AX1496" i="2" s="1"/>
  <c r="J1496" i="2" s="1"/>
  <c r="AD1496" i="2" a="1"/>
  <c r="AD1496" i="2" s="1"/>
  <c r="AC1496" i="2"/>
  <c r="AD1472" i="2" a="1"/>
  <c r="AD1472" i="2" s="1"/>
  <c r="AC1472" i="2"/>
  <c r="AT1472" i="2" a="1"/>
  <c r="AT1472" i="2" s="1"/>
  <c r="I1472" i="2" s="1"/>
  <c r="AE1472" i="2" a="1"/>
  <c r="AE1472" i="2" s="1"/>
  <c r="AW1472" i="2" a="1"/>
  <c r="AW1472" i="2" s="1"/>
  <c r="AP1472" i="2" a="1"/>
  <c r="AP1472" i="2" s="1"/>
  <c r="K1472" i="2" s="1"/>
  <c r="AX1472" i="2" a="1"/>
  <c r="AX1472" i="2" s="1"/>
  <c r="J1472" i="2" s="1"/>
  <c r="AH1472" i="2" a="1"/>
  <c r="AH1472" i="2" s="1"/>
  <c r="AI1472" i="2" a="1"/>
  <c r="AI1472" i="2" s="1"/>
  <c r="H1472" i="2" s="1"/>
  <c r="AS1472" i="2" a="1"/>
  <c r="AS1472" i="2" s="1"/>
  <c r="J1094" i="2"/>
  <c r="K920" i="2"/>
  <c r="AW1097" i="2" a="1"/>
  <c r="AW1097" i="2" s="1"/>
  <c r="AV149" i="2" a="1"/>
  <c r="AV149" i="2" s="1"/>
  <c r="I1557" i="2"/>
  <c r="I1224" i="2"/>
  <c r="AW322" i="2" a="1"/>
  <c r="AW322" i="2" s="1"/>
  <c r="AH216" i="2" a="1"/>
  <c r="AH216" i="2" s="1"/>
  <c r="G216" i="2" s="1" a="1"/>
  <c r="G216" i="2" s="1"/>
  <c r="AW775" i="2" a="1"/>
  <c r="AW775" i="2" s="1"/>
  <c r="AC775" i="2"/>
  <c r="AE775" i="2" a="1"/>
  <c r="AE775" i="2" s="1"/>
  <c r="AG775" i="2" s="1"/>
  <c r="AP775" i="2" a="1"/>
  <c r="AP775" i="2" s="1"/>
  <c r="K775" i="2" s="1"/>
  <c r="AH775" i="2" a="1"/>
  <c r="AH775" i="2" s="1"/>
  <c r="AI775" i="2" a="1"/>
  <c r="AI775" i="2" s="1"/>
  <c r="H775" i="2" s="1"/>
  <c r="AT775" i="2" a="1"/>
  <c r="AT775" i="2" s="1"/>
  <c r="I775" i="2" s="1"/>
  <c r="AS775" i="2" a="1"/>
  <c r="AS775" i="2" s="1"/>
  <c r="AD775" i="2" a="1"/>
  <c r="AD775" i="2" s="1"/>
  <c r="AX775" i="2" a="1"/>
  <c r="AX775" i="2" s="1"/>
  <c r="J775" i="2" s="1"/>
  <c r="Z568" i="2"/>
  <c r="AA568" i="2" s="1" a="1"/>
  <c r="AA568" i="2" s="1"/>
  <c r="AD269" i="2" a="1"/>
  <c r="AD269" i="2" s="1"/>
  <c r="AX269" i="2" s="1" a="1"/>
  <c r="AX269" i="2" s="1"/>
  <c r="K1502" i="2"/>
  <c r="AE258" i="2" a="1"/>
  <c r="AE258" i="2" s="1"/>
  <c r="AF258" i="2" s="1"/>
  <c r="AG1170" i="2"/>
  <c r="AG1182" i="2"/>
  <c r="J814" i="2"/>
  <c r="AN149" i="2"/>
  <c r="AO149" i="2" s="1" a="1"/>
  <c r="AO149" i="2" s="1"/>
  <c r="I757" i="2"/>
  <c r="X133" i="2"/>
  <c r="W642" i="2"/>
  <c r="G642" i="2" s="1" a="1"/>
  <c r="G642" i="2" s="1"/>
  <c r="X568" i="2"/>
  <c r="J718" i="2"/>
  <c r="G408" i="2" a="1"/>
  <c r="G408" i="2" s="1"/>
  <c r="AE308" i="2" a="1"/>
  <c r="AE308" i="2" s="1"/>
  <c r="AF308" i="2" s="1"/>
  <c r="AH295" i="2" a="1"/>
  <c r="AH295" i="2" s="1"/>
  <c r="AH410" i="2" a="1"/>
  <c r="AH410" i="2" s="1"/>
  <c r="W568" i="2"/>
  <c r="G568" i="2" s="1" a="1"/>
  <c r="G568" i="2" s="1"/>
  <c r="AD216" i="2" a="1"/>
  <c r="AD216" i="2" s="1"/>
  <c r="AT216" i="2" s="1" a="1"/>
  <c r="AT216" i="2" s="1"/>
  <c r="I216" i="2" s="1"/>
  <c r="AD1097" i="2" a="1"/>
  <c r="AD1097" i="2" s="1"/>
  <c r="W133" i="2"/>
  <c r="G133" i="2" s="1" a="1"/>
  <c r="G133" i="2" s="1"/>
  <c r="Z642" i="2"/>
  <c r="AA642" i="2" s="1" a="1"/>
  <c r="AA642" i="2" s="1"/>
  <c r="AW410" i="2" a="1"/>
  <c r="AW410" i="2" s="1"/>
  <c r="V568" i="2"/>
  <c r="AR112" i="2" a="1"/>
  <c r="AR112" i="2" s="1"/>
  <c r="AT1097" i="2" a="1"/>
  <c r="AT1097" i="2" s="1"/>
  <c r="I1097" i="2" s="1"/>
  <c r="AR991" i="2" a="1"/>
  <c r="AR991" i="2" s="1"/>
  <c r="AV991" i="2" a="1"/>
  <c r="AV991" i="2" s="1"/>
  <c r="AN991" i="2"/>
  <c r="AO991" i="2" s="1" a="1"/>
  <c r="AO991" i="2" s="1"/>
  <c r="V642" i="2"/>
  <c r="AD410" i="2" a="1"/>
  <c r="AD410" i="2" s="1"/>
  <c r="AR684" i="2" a="1"/>
  <c r="AR684" i="2" s="1"/>
  <c r="AD308" i="2" a="1"/>
  <c r="AD308" i="2" s="1"/>
  <c r="AP308" i="2" s="1" a="1"/>
  <c r="AP308" i="2" s="1"/>
  <c r="AH535" i="2" a="1"/>
  <c r="AH535" i="2" s="1"/>
  <c r="G535" i="2" s="1" a="1"/>
  <c r="G535" i="2" s="1"/>
  <c r="AP1097" i="2" a="1"/>
  <c r="AP1097" i="2" s="1"/>
  <c r="K1097" i="2" s="1"/>
  <c r="I1077" i="2"/>
  <c r="AD888" i="2" a="1"/>
  <c r="AD888" i="2" s="1"/>
  <c r="AI888" i="2" a="1"/>
  <c r="AI888" i="2" s="1"/>
  <c r="H888" i="2" s="1"/>
  <c r="AS888" i="2" a="1"/>
  <c r="AS888" i="2" s="1"/>
  <c r="AT888" i="2" a="1"/>
  <c r="AT888" i="2" s="1"/>
  <c r="AX888" i="2" a="1"/>
  <c r="AX888" i="2" s="1"/>
  <c r="J888" i="2" s="1"/>
  <c r="AP888" i="2" a="1"/>
  <c r="AP888" i="2" s="1"/>
  <c r="AW888" i="2" a="1"/>
  <c r="AW888" i="2" s="1"/>
  <c r="AS410" i="2" a="1"/>
  <c r="AS410" i="2" s="1"/>
  <c r="I909" i="2"/>
  <c r="AP229" i="2" a="1"/>
  <c r="AP229" i="2" s="1"/>
  <c r="K229" i="2" s="1"/>
  <c r="AR494" i="2" a="1"/>
  <c r="AR494" i="2" s="1"/>
  <c r="AV1117" i="2" a="1"/>
  <c r="AV1117" i="2" s="1"/>
  <c r="J1117" i="2" s="1"/>
  <c r="AN1117" i="2"/>
  <c r="AO1117" i="2" s="1" a="1"/>
  <c r="AO1117" i="2" s="1"/>
  <c r="K1117" i="2" s="1"/>
  <c r="AR1117" i="2" a="1"/>
  <c r="AR1117" i="2" s="1"/>
  <c r="I1117" i="2" s="1"/>
  <c r="AH32" i="2" a="1"/>
  <c r="AH32" i="2" s="1"/>
  <c r="AS32" i="2" a="1"/>
  <c r="AS32" i="2" s="1"/>
  <c r="AA438" i="2" a="1"/>
  <c r="AA438" i="2" s="1"/>
  <c r="AR438" i="2" a="1"/>
  <c r="AR438" i="2" s="1"/>
  <c r="AX730" i="2" a="1"/>
  <c r="AX730" i="2" s="1"/>
  <c r="J730" i="2" s="1"/>
  <c r="AV192" i="2" a="1"/>
  <c r="AV192" i="2" s="1"/>
  <c r="AE80" i="2" a="1"/>
  <c r="AE80" i="2" s="1"/>
  <c r="AF80" i="2" s="1"/>
  <c r="AT730" i="2" a="1"/>
  <c r="AT730" i="2" s="1"/>
  <c r="I730" i="2" s="1"/>
  <c r="AR181" i="2" a="1"/>
  <c r="AR181" i="2" s="1"/>
  <c r="AD488" i="2" a="1"/>
  <c r="AD488" i="2" s="1"/>
  <c r="AX488" i="2" s="1" a="1"/>
  <c r="AX488" i="2" s="1"/>
  <c r="AP730" i="2" a="1"/>
  <c r="AP730" i="2" s="1"/>
  <c r="K730" i="2" s="1"/>
  <c r="K818" i="2"/>
  <c r="AE214" i="2" a="1"/>
  <c r="AE214" i="2" s="1"/>
  <c r="AF214" i="2" s="1"/>
  <c r="AH730" i="2" a="1"/>
  <c r="AH730" i="2" s="1"/>
  <c r="K1055" i="2"/>
  <c r="AE297" i="2" a="1"/>
  <c r="AE297" i="2" s="1"/>
  <c r="AR644" i="2" a="1"/>
  <c r="AR644" i="2" s="1"/>
  <c r="AH334" i="2" a="1"/>
  <c r="AH334" i="2" s="1"/>
  <c r="G334" i="2" s="1" a="1"/>
  <c r="G334" i="2" s="1"/>
  <c r="Z48" i="2"/>
  <c r="AA48" i="2" s="1" a="1"/>
  <c r="AA48" i="2" s="1"/>
  <c r="AG671" i="2"/>
  <c r="AE730" i="2" a="1"/>
  <c r="AE730" i="2" s="1"/>
  <c r="AG730" i="2" s="1"/>
  <c r="I1441" i="2"/>
  <c r="AR608" i="2" a="1"/>
  <c r="AR608" i="2" s="1"/>
  <c r="AN172" i="2"/>
  <c r="AO172" i="2" s="1" a="1"/>
  <c r="AO172" i="2" s="1"/>
  <c r="I882" i="2"/>
  <c r="J1186" i="2"/>
  <c r="X48" i="2"/>
  <c r="K757" i="2"/>
  <c r="K1084" i="2"/>
  <c r="AW730" i="2" a="1"/>
  <c r="AW730" i="2" s="1"/>
  <c r="AR107" i="2" a="1"/>
  <c r="AR107" i="2" s="1"/>
  <c r="I1365" i="2"/>
  <c r="K1186" i="2"/>
  <c r="I1502" i="2"/>
  <c r="K951" i="2"/>
  <c r="AR501" i="2" a="1"/>
  <c r="AR501" i="2" s="1"/>
  <c r="V48" i="2"/>
  <c r="I1288" i="2"/>
  <c r="AD730" i="2" a="1"/>
  <c r="AD730" i="2" s="1"/>
  <c r="AH223" i="2" a="1"/>
  <c r="AH223" i="2" s="1"/>
  <c r="J976" i="2"/>
  <c r="AV599" i="2" a="1"/>
  <c r="AV599" i="2" s="1"/>
  <c r="J867" i="2"/>
  <c r="AC730" i="2"/>
  <c r="AW32" i="2" a="1"/>
  <c r="AW32" i="2" s="1"/>
  <c r="K718" i="2"/>
  <c r="AR223" i="2" a="1"/>
  <c r="AR223" i="2" s="1"/>
  <c r="K1121" i="2"/>
  <c r="AV407" i="2" a="1"/>
  <c r="AV407" i="2" s="1"/>
  <c r="K876" i="2"/>
  <c r="AR583" i="2" a="1"/>
  <c r="AR583" i="2" s="1"/>
  <c r="AE32" i="2" a="1"/>
  <c r="AE32" i="2" s="1"/>
  <c r="AF32" i="2" s="1"/>
  <c r="AE269" i="2" a="1"/>
  <c r="AE269" i="2" s="1"/>
  <c r="AF269" i="2" s="1"/>
  <c r="AR476" i="2" a="1"/>
  <c r="AR476" i="2" s="1"/>
  <c r="AE619" i="2" a="1"/>
  <c r="AE619" i="2" s="1"/>
  <c r="AF619" i="2" s="1"/>
  <c r="W48" i="2"/>
  <c r="AP48" i="2" s="1" a="1"/>
  <c r="AP48" i="2" s="1"/>
  <c r="AD473" i="2" a="1"/>
  <c r="AD473" i="2" s="1"/>
  <c r="AP473" i="2" s="1" a="1"/>
  <c r="AP473" i="2" s="1"/>
  <c r="AW337" i="2" a="1"/>
  <c r="AW337" i="2" s="1"/>
  <c r="AW1206" i="2" a="1"/>
  <c r="AW1206" i="2" s="1"/>
  <c r="AI1229" i="2" a="1"/>
  <c r="AI1229" i="2" s="1"/>
  <c r="H1229" i="2" s="1"/>
  <c r="AW1108" i="2" a="1"/>
  <c r="AW1108" i="2" s="1"/>
  <c r="AD684" i="2" a="1"/>
  <c r="AD684" i="2" s="1"/>
  <c r="AH397" i="2" a="1"/>
  <c r="AH397" i="2" s="1"/>
  <c r="AE501" i="2" a="1"/>
  <c r="AE501" i="2" s="1"/>
  <c r="AF501" i="2" s="1"/>
  <c r="AE125" i="2" a="1"/>
  <c r="AE125" i="2" s="1"/>
  <c r="AF125" i="2" s="1"/>
  <c r="AG125" i="2" s="1"/>
  <c r="AP125" i="2" s="1" a="1"/>
  <c r="AP125" i="2" s="1"/>
  <c r="K125" i="2" s="1"/>
  <c r="AR599" i="2" a="1"/>
  <c r="AR599" i="2" s="1"/>
  <c r="G548" i="2" a="1"/>
  <c r="G548" i="2" s="1"/>
  <c r="AH258" i="2" a="1"/>
  <c r="AH258" i="2" s="1"/>
  <c r="G258" i="2" s="1" a="1"/>
  <c r="G258" i="2" s="1"/>
  <c r="AN407" i="2"/>
  <c r="AO407" i="2" s="1" a="1"/>
  <c r="AO407" i="2" s="1"/>
  <c r="AI1206" i="2" a="1"/>
  <c r="AI1206" i="2" s="1"/>
  <c r="H1206" i="2" s="1"/>
  <c r="AS1229" i="2" a="1"/>
  <c r="AS1229" i="2" s="1"/>
  <c r="AE1108" i="2" a="1"/>
  <c r="AE1108" i="2" s="1"/>
  <c r="AG1108" i="2" s="1"/>
  <c r="AX684" i="2" a="1"/>
  <c r="AX684" i="2" s="1"/>
  <c r="AS125" i="2" a="1"/>
  <c r="AS125" i="2" s="1"/>
  <c r="AA590" i="2" a="1"/>
  <c r="AA590" i="2" s="1"/>
  <c r="AN410" i="2"/>
  <c r="AO410" i="2" s="1" a="1"/>
  <c r="AO410" i="2" s="1"/>
  <c r="J920" i="2"/>
  <c r="J1221" i="2"/>
  <c r="I1084" i="2"/>
  <c r="AR590" i="2" a="1"/>
  <c r="AR590" i="2" s="1"/>
  <c r="AR407" i="2" a="1"/>
  <c r="AR407" i="2" s="1"/>
  <c r="AT1206" i="2" a="1"/>
  <c r="AT1206" i="2" s="1"/>
  <c r="I1206" i="2" s="1"/>
  <c r="AX1229" i="2" a="1"/>
  <c r="AX1229" i="2" s="1"/>
  <c r="AT684" i="2" a="1"/>
  <c r="AT684" i="2" s="1"/>
  <c r="I684" i="2" s="1"/>
  <c r="AE486" i="2" a="1"/>
  <c r="AE486" i="2" s="1"/>
  <c r="AF486" i="2" s="1"/>
  <c r="AR180" i="2" a="1"/>
  <c r="AR180" i="2" s="1"/>
  <c r="K939" i="2"/>
  <c r="I1075" i="2"/>
  <c r="AN590" i="2"/>
  <c r="AO590" i="2" s="1" a="1"/>
  <c r="AO590" i="2" s="1"/>
  <c r="AS1206" i="2" a="1"/>
  <c r="AS1206" i="2" s="1"/>
  <c r="J692" i="2"/>
  <c r="AP1229" i="2" a="1"/>
  <c r="AP1229" i="2" s="1"/>
  <c r="AC684" i="2"/>
  <c r="AW281" i="2" a="1"/>
  <c r="AW281" i="2" s="1"/>
  <c r="AD619" i="2" a="1"/>
  <c r="AD619" i="2" s="1"/>
  <c r="AI619" i="2" s="1" a="1"/>
  <c r="AI619" i="2" s="1"/>
  <c r="H619" i="2" s="1"/>
  <c r="J912" i="2"/>
  <c r="K894" i="2"/>
  <c r="AR178" i="2" a="1"/>
  <c r="AR178" i="2" s="1"/>
  <c r="K1075" i="2"/>
  <c r="J882" i="2"/>
  <c r="AE337" i="2" a="1"/>
  <c r="AE337" i="2" s="1"/>
  <c r="AF337" i="2" s="1"/>
  <c r="I1548" i="2"/>
  <c r="AV146" i="2" a="1"/>
  <c r="AV146" i="2" s="1"/>
  <c r="AP1206" i="2" a="1"/>
  <c r="AP1206" i="2" s="1"/>
  <c r="K1206" i="2" s="1"/>
  <c r="K692" i="2"/>
  <c r="AW1229" i="2" a="1"/>
  <c r="AW1229" i="2" s="1"/>
  <c r="AX1108" i="2" a="1"/>
  <c r="AX1108" i="2" s="1"/>
  <c r="AW684" i="2" a="1"/>
  <c r="AW684" i="2" s="1"/>
  <c r="AW169" i="2" a="1"/>
  <c r="AW169" i="2" s="1"/>
  <c r="AS281" i="2" a="1"/>
  <c r="AS281" i="2" s="1"/>
  <c r="AD486" i="2" a="1"/>
  <c r="AD486" i="2" s="1"/>
  <c r="AI486" i="2" s="1" a="1"/>
  <c r="AI486" i="2" s="1"/>
  <c r="H486" i="2" s="1"/>
  <c r="AD535" i="2" a="1"/>
  <c r="AD535" i="2" s="1"/>
  <c r="AP535" i="2" s="1" a="1"/>
  <c r="AP535" i="2" s="1"/>
  <c r="K535" i="2" s="1"/>
  <c r="K1221" i="2"/>
  <c r="AV172" i="2" a="1"/>
  <c r="AV172" i="2" s="1"/>
  <c r="AX1206" i="2" a="1"/>
  <c r="AX1206" i="2" s="1"/>
  <c r="J1206" i="2" s="1"/>
  <c r="AE322" i="2" a="1"/>
  <c r="AE322" i="2" s="1"/>
  <c r="AF322" i="2" s="1"/>
  <c r="AE1229" i="2" a="1"/>
  <c r="AE1229" i="2" s="1"/>
  <c r="AG1229" i="2" s="1"/>
  <c r="AC1108" i="2"/>
  <c r="AI684" i="2" a="1"/>
  <c r="AI684" i="2" s="1"/>
  <c r="H684" i="2" s="1"/>
  <c r="AH169" i="2" a="1"/>
  <c r="AH169" i="2" s="1"/>
  <c r="AE281" i="2" a="1"/>
  <c r="AE281" i="2" s="1"/>
  <c r="AF281" i="2" s="1"/>
  <c r="AV494" i="2" a="1"/>
  <c r="AV494" i="2" s="1"/>
  <c r="X498" i="2"/>
  <c r="J854" i="2"/>
  <c r="I927" i="2"/>
  <c r="AG1244" i="2"/>
  <c r="AR172" i="2" a="1"/>
  <c r="AR172" i="2" s="1"/>
  <c r="AE1206" i="2" a="1"/>
  <c r="AE1206" i="2" s="1"/>
  <c r="AG1206" i="2" s="1"/>
  <c r="J864" i="2"/>
  <c r="AH322" i="2" a="1"/>
  <c r="AH322" i="2" s="1"/>
  <c r="G322" i="2" s="1" a="1"/>
  <c r="G322" i="2" s="1"/>
  <c r="AT1229" i="2" a="1"/>
  <c r="AT1229" i="2" s="1"/>
  <c r="AT1108" i="2" a="1"/>
  <c r="AT1108" i="2" s="1"/>
  <c r="I1108" i="2" s="1"/>
  <c r="AH482" i="2" a="1"/>
  <c r="AH482" i="2" s="1"/>
  <c r="AS684" i="2" a="1"/>
  <c r="AS684" i="2" s="1"/>
  <c r="AD169" i="2" a="1"/>
  <c r="AD169" i="2" s="1"/>
  <c r="K736" i="2"/>
  <c r="AD281" i="2" a="1"/>
  <c r="AD281" i="2" s="1"/>
  <c r="W498" i="2"/>
  <c r="AH498" i="2" s="1" a="1"/>
  <c r="AH498" i="2" s="1"/>
  <c r="K464" i="2"/>
  <c r="J1548" i="2"/>
  <c r="I1221" i="2"/>
  <c r="AD322" i="2" a="1"/>
  <c r="AD322" i="2" s="1"/>
  <c r="AT322" i="2" s="1" a="1"/>
  <c r="AT322" i="2" s="1"/>
  <c r="AD482" i="2" a="1"/>
  <c r="AD482" i="2" s="1"/>
  <c r="AT482" i="2" s="1" a="1"/>
  <c r="AT482" i="2" s="1"/>
  <c r="AE169" i="2" a="1"/>
  <c r="AE169" i="2" s="1"/>
  <c r="AF169" i="2" s="1"/>
  <c r="J736" i="2"/>
  <c r="AH281" i="2" a="1"/>
  <c r="AH281" i="2" s="1"/>
  <c r="G281" i="2" s="1" a="1"/>
  <c r="G281" i="2" s="1"/>
  <c r="AH619" i="2" a="1"/>
  <c r="AH619" i="2" s="1"/>
  <c r="Z498" i="2"/>
  <c r="AA498" i="2" s="1" a="1"/>
  <c r="AA498" i="2" s="1"/>
  <c r="AH12" i="2" a="1"/>
  <c r="AH12" i="2" s="1"/>
  <c r="J1075" i="2"/>
  <c r="I1368" i="2"/>
  <c r="K1066" i="2"/>
  <c r="J951" i="2"/>
  <c r="AV269" i="2" a="1"/>
  <c r="AV269" i="2" s="1"/>
  <c r="J269" i="2" s="1"/>
  <c r="AH95" i="2" a="1"/>
  <c r="AH95" i="2" s="1"/>
  <c r="G95" i="2" s="1" a="1"/>
  <c r="G95" i="2" s="1"/>
  <c r="AH644" i="2" a="1"/>
  <c r="AH644" i="2" s="1"/>
  <c r="K1440" i="2"/>
  <c r="AV476" i="2" a="1"/>
  <c r="AV476" i="2" s="1"/>
  <c r="AR269" i="2" a="1"/>
  <c r="AR269" i="2" s="1"/>
  <c r="AW644" i="2" a="1"/>
  <c r="AW644" i="2" s="1"/>
  <c r="AE295" i="2" a="1"/>
  <c r="AE295" i="2" s="1"/>
  <c r="AF295" i="2" s="1"/>
  <c r="AH125" i="2" a="1"/>
  <c r="AH125" i="2" s="1"/>
  <c r="AD95" i="2" a="1"/>
  <c r="AD95" i="2" s="1"/>
  <c r="AI95" i="2" s="1" a="1"/>
  <c r="AI95" i="2" s="1"/>
  <c r="H95" i="2" s="1"/>
  <c r="J927" i="2"/>
  <c r="J1335" i="2"/>
  <c r="J1015" i="2"/>
  <c r="I1066" i="2"/>
  <c r="AN475" i="2"/>
  <c r="AO475" i="2" s="1" a="1"/>
  <c r="AO475" i="2" s="1"/>
  <c r="AN222" i="2"/>
  <c r="AO222" i="2" s="1" a="1"/>
  <c r="AO222" i="2" s="1"/>
  <c r="AR475" i="2" a="1"/>
  <c r="AR475" i="2" s="1"/>
  <c r="AV222" i="2" a="1"/>
  <c r="AV222" i="2" s="1"/>
  <c r="AH226" i="2" a="1"/>
  <c r="AH226" i="2" s="1"/>
  <c r="AD226" i="2" a="1"/>
  <c r="AD226" i="2" s="1"/>
  <c r="AI226" i="2" s="1" a="1"/>
  <c r="AI226" i="2" s="1"/>
  <c r="H226" i="2" s="1"/>
  <c r="AS80" i="2" a="1"/>
  <c r="AS80" i="2" s="1"/>
  <c r="AE98" i="2" a="1"/>
  <c r="AE98" i="2" s="1"/>
  <c r="AF98" i="2" s="1"/>
  <c r="AG98" i="2" s="1"/>
  <c r="G98" i="2" s="1" a="1"/>
  <c r="G98" i="2" s="1"/>
  <c r="AD98" i="2" a="1"/>
  <c r="AD98" i="2" s="1"/>
  <c r="AV99" i="2" a="1"/>
  <c r="AV99" i="2" s="1"/>
  <c r="AD644" i="2" a="1"/>
  <c r="AD644" i="2" s="1"/>
  <c r="AX644" i="2" s="1" a="1"/>
  <c r="AX644" i="2" s="1"/>
  <c r="AR222" i="2" a="1"/>
  <c r="AR222" i="2" s="1"/>
  <c r="AW159" i="2" a="1"/>
  <c r="AW159" i="2" s="1"/>
  <c r="AW125" i="2" a="1"/>
  <c r="AW125" i="2" s="1"/>
  <c r="AE159" i="2" a="1"/>
  <c r="AE159" i="2" s="1"/>
  <c r="AF159" i="2" s="1"/>
  <c r="AW80" i="2" a="1"/>
  <c r="AW80" i="2" s="1"/>
  <c r="AH343" i="2" a="1"/>
  <c r="AH343" i="2" s="1"/>
  <c r="G343" i="2" s="1" a="1"/>
  <c r="G343" i="2" s="1"/>
  <c r="AS98" i="2" a="1"/>
  <c r="AS98" i="2" s="1"/>
  <c r="AE238" i="2" a="1"/>
  <c r="AE238" i="2" s="1"/>
  <c r="AF238" i="2" s="1"/>
  <c r="J894" i="2"/>
  <c r="AV295" i="2" a="1"/>
  <c r="AV295" i="2" s="1"/>
  <c r="AR317" i="2" a="1"/>
  <c r="AR317" i="2" s="1"/>
  <c r="AR308" i="2" a="1"/>
  <c r="AR308" i="2" s="1"/>
  <c r="AR336" i="2" a="1"/>
  <c r="AR336" i="2" s="1"/>
  <c r="J1551" i="2"/>
  <c r="J876" i="2"/>
  <c r="J1287" i="2"/>
  <c r="K1551" i="2"/>
  <c r="AN438" i="2"/>
  <c r="AO438" i="2" s="1" a="1"/>
  <c r="AO438" i="2" s="1"/>
  <c r="AN128" i="2"/>
  <c r="AO128" i="2" s="1" a="1"/>
  <c r="AO128" i="2" s="1"/>
  <c r="AW161" i="2" a="1"/>
  <c r="AW161" i="2" s="1"/>
  <c r="G214" i="2" a="1"/>
  <c r="G214" i="2" s="1"/>
  <c r="AD260" i="2" a="1"/>
  <c r="AD260" i="2" s="1"/>
  <c r="AX260" i="2" s="1" a="1"/>
  <c r="AX260" i="2" s="1"/>
  <c r="AR99" i="2" a="1"/>
  <c r="AR99" i="2" s="1"/>
  <c r="AA308" i="2" a="1"/>
  <c r="AA308" i="2" s="1"/>
  <c r="AA99" i="2" a="1"/>
  <c r="AA99" i="2" s="1"/>
  <c r="AE260" i="2" a="1"/>
  <c r="AE260" i="2" s="1"/>
  <c r="AF260" i="2" s="1"/>
  <c r="AV317" i="2" a="1"/>
  <c r="AV317" i="2" s="1"/>
  <c r="AR543" i="2" a="1"/>
  <c r="AR543" i="2" s="1"/>
  <c r="AE109" i="2" a="1"/>
  <c r="AE109" i="2" s="1"/>
  <c r="AF109" i="2" s="1"/>
  <c r="AH279" i="2" a="1"/>
  <c r="AH279" i="2" s="1"/>
  <c r="G279" i="2" s="1" a="1"/>
  <c r="G279" i="2" s="1"/>
  <c r="AD599" i="2" a="1"/>
  <c r="AD599" i="2" s="1"/>
  <c r="AP599" i="2" s="1" a="1"/>
  <c r="AP599" i="2" s="1"/>
  <c r="AV339" i="2" a="1"/>
  <c r="AV339" i="2" s="1"/>
  <c r="AR1229" i="2" a="1"/>
  <c r="AR1229" i="2" s="1"/>
  <c r="AV1229" i="2" a="1"/>
  <c r="AV1229" i="2" s="1"/>
  <c r="AN1229" i="2"/>
  <c r="AO1229" i="2" s="1" a="1"/>
  <c r="AO1229" i="2" s="1"/>
  <c r="AH109" i="2" a="1"/>
  <c r="AH109" i="2" s="1"/>
  <c r="G109" i="2" s="1" a="1"/>
  <c r="G109" i="2" s="1"/>
  <c r="AE279" i="2" a="1"/>
  <c r="AE279" i="2" s="1"/>
  <c r="AF279" i="2" s="1"/>
  <c r="J818" i="2"/>
  <c r="AR465" i="2" a="1"/>
  <c r="AR465" i="2" s="1"/>
  <c r="AV465" i="2" a="1"/>
  <c r="AV465" i="2" s="1"/>
  <c r="AN465" i="2"/>
  <c r="AO465" i="2" s="1" a="1"/>
  <c r="AO465" i="2" s="1"/>
  <c r="J1055" i="2"/>
  <c r="AN462" i="2"/>
  <c r="AO462" i="2" s="1" a="1"/>
  <c r="AO462" i="2" s="1"/>
  <c r="AD279" i="2" a="1"/>
  <c r="AD279" i="2" s="1"/>
  <c r="AT279" i="2" s="1" a="1"/>
  <c r="AT279" i="2" s="1"/>
  <c r="AE599" i="2" a="1"/>
  <c r="AE599" i="2" s="1"/>
  <c r="AF599" i="2" s="1"/>
  <c r="AE417" i="2" a="1"/>
  <c r="AE417" i="2" s="1"/>
  <c r="AF417" i="2" s="1"/>
  <c r="AG417" i="2" s="1"/>
  <c r="AS109" i="2" a="1"/>
  <c r="AS109" i="2" s="1"/>
  <c r="AD309" i="2" a="1"/>
  <c r="AD309" i="2" s="1"/>
  <c r="AR462" i="2" a="1"/>
  <c r="AR462" i="2" s="1"/>
  <c r="AN214" i="2"/>
  <c r="AO214" i="2" s="1" a="1"/>
  <c r="AO214" i="2" s="1"/>
  <c r="AH181" i="2" a="1"/>
  <c r="AH181" i="2" s="1"/>
  <c r="G181" i="2" s="1" a="1"/>
  <c r="G181" i="2" s="1"/>
  <c r="AD258" i="2" a="1"/>
  <c r="AD258" i="2" s="1"/>
  <c r="AI258" i="2" s="1" a="1"/>
  <c r="AI258" i="2" s="1"/>
  <c r="H258" i="2" s="1"/>
  <c r="AR110" i="2" a="1"/>
  <c r="AR110" i="2" s="1"/>
  <c r="AR1386" i="2" a="1"/>
  <c r="AR1386" i="2" s="1"/>
  <c r="I867" i="2"/>
  <c r="K927" i="2"/>
  <c r="AN1386" i="2"/>
  <c r="AO1386" i="2" s="1" a="1"/>
  <c r="AO1386" i="2" s="1"/>
  <c r="AD181" i="2" a="1"/>
  <c r="AD181" i="2" s="1"/>
  <c r="AP181" i="2" s="1" a="1"/>
  <c r="AP181" i="2" s="1"/>
  <c r="K1015" i="2"/>
  <c r="G143" i="2" a="1"/>
  <c r="G143" i="2" s="1"/>
  <c r="AD112" i="2" a="1"/>
  <c r="AD112" i="2" s="1"/>
  <c r="AX112" i="2" s="1" a="1"/>
  <c r="AX112" i="2" s="1"/>
  <c r="J988" i="2"/>
  <c r="AS322" i="2" a="1"/>
  <c r="AS322" i="2" s="1"/>
  <c r="AE181" i="2" a="1"/>
  <c r="AE181" i="2" s="1"/>
  <c r="AF181" i="2" s="1"/>
  <c r="K867" i="2"/>
  <c r="AH599" i="2" a="1"/>
  <c r="AH599" i="2" s="1"/>
  <c r="G599" i="2" s="1" a="1"/>
  <c r="G599" i="2" s="1"/>
  <c r="AE112" i="2" a="1"/>
  <c r="AE112" i="2" s="1"/>
  <c r="AF112" i="2" s="1"/>
  <c r="AE10" i="2" a="1"/>
  <c r="AE10" i="2" s="1"/>
  <c r="AF10" i="2" s="1"/>
  <c r="I1484" i="2"/>
  <c r="K1538" i="2"/>
  <c r="AV308" i="2" a="1"/>
  <c r="AV308" i="2" s="1"/>
  <c r="AH615" i="2" a="1"/>
  <c r="AH615" i="2" s="1"/>
  <c r="G615" i="2" s="1" a="1"/>
  <c r="G615" i="2" s="1"/>
  <c r="AH238" i="2" a="1"/>
  <c r="AH238" i="2" s="1"/>
  <c r="G238" i="2" s="1" a="1"/>
  <c r="G238" i="2" s="1"/>
  <c r="AR339" i="2" a="1"/>
  <c r="AR339" i="2" s="1"/>
  <c r="AH546" i="2" a="1"/>
  <c r="AH546" i="2" s="1"/>
  <c r="G546" i="2" s="1" a="1"/>
  <c r="G546" i="2" s="1"/>
  <c r="AW83" i="2" a="1"/>
  <c r="AW83" i="2" s="1"/>
  <c r="AE73" i="2" a="1"/>
  <c r="AE73" i="2" s="1"/>
  <c r="AF73" i="2" s="1"/>
  <c r="AG73" i="2" s="1"/>
  <c r="AH429" i="2" a="1"/>
  <c r="AH429" i="2" s="1"/>
  <c r="G429" i="2" s="1" a="1"/>
  <c r="G429" i="2" s="1"/>
  <c r="AE591" i="2" a="1"/>
  <c r="AE591" i="2" s="1"/>
  <c r="AF591" i="2" s="1"/>
  <c r="AE476" i="2" a="1"/>
  <c r="AE476" i="2" s="1"/>
  <c r="AF476" i="2" s="1"/>
  <c r="AR1250" i="2" a="1"/>
  <c r="AR1250" i="2" s="1"/>
  <c r="AN1250" i="2"/>
  <c r="AO1250" i="2" s="1" a="1"/>
  <c r="AO1250" i="2" s="1"/>
  <c r="K1250" i="2" s="1"/>
  <c r="AV1250" i="2" a="1"/>
  <c r="AV1250" i="2" s="1"/>
  <c r="J1250" i="2" s="1"/>
  <c r="AS78" i="2" a="1"/>
  <c r="AS78" i="2" s="1"/>
  <c r="AD343" i="2" a="1"/>
  <c r="AD343" i="2" s="1"/>
  <c r="AI343" i="2" s="1" a="1"/>
  <c r="AI343" i="2" s="1"/>
  <c r="H343" i="2" s="1"/>
  <c r="AV482" i="2" a="1"/>
  <c r="AV482" i="2" s="1"/>
  <c r="AV1383" i="2" a="1"/>
  <c r="AV1383" i="2" s="1"/>
  <c r="J1383" i="2" s="1"/>
  <c r="AN1383" i="2"/>
  <c r="AO1383" i="2" s="1" a="1"/>
  <c r="AO1383" i="2" s="1"/>
  <c r="K1383" i="2" s="1"/>
  <c r="AR1383" i="2" a="1"/>
  <c r="AR1383" i="2" s="1"/>
  <c r="I1383" i="2" s="1"/>
  <c r="AD651" i="2" a="1"/>
  <c r="AD651" i="2" s="1"/>
  <c r="AD132" i="2" a="1"/>
  <c r="AD132" i="2" s="1"/>
  <c r="AI132" i="2" s="1" a="1"/>
  <c r="AI132" i="2" s="1"/>
  <c r="H132" i="2" s="1"/>
  <c r="AH366" i="2" a="1"/>
  <c r="AH366" i="2" s="1"/>
  <c r="G366" i="2" s="1" a="1"/>
  <c r="G366" i="2" s="1"/>
  <c r="AH450" i="2" a="1"/>
  <c r="AH450" i="2" s="1"/>
  <c r="AS95" i="2" a="1"/>
  <c r="AS95" i="2" s="1"/>
  <c r="AR290" i="2" a="1"/>
  <c r="AR290" i="2" s="1"/>
  <c r="AV543" i="2" a="1"/>
  <c r="AV543" i="2" s="1"/>
  <c r="AR348" i="2" a="1"/>
  <c r="AR348" i="2" s="1"/>
  <c r="I1081" i="2"/>
  <c r="AD238" i="2" a="1"/>
  <c r="AD238" i="2" s="1"/>
  <c r="AP238" i="2" s="1" a="1"/>
  <c r="AP238" i="2" s="1"/>
  <c r="K238" i="2" s="1"/>
  <c r="AW132" i="2" a="1"/>
  <c r="AW132" i="2" s="1"/>
  <c r="AR226" i="2" a="1"/>
  <c r="AR226" i="2" s="1"/>
  <c r="AV470" i="2" a="1"/>
  <c r="AV470" i="2" s="1"/>
  <c r="AD492" i="2" a="1"/>
  <c r="AD492" i="2" s="1"/>
  <c r="AX492" i="2" s="1" a="1"/>
  <c r="AX492" i="2" s="1"/>
  <c r="AE132" i="2" a="1"/>
  <c r="AE132" i="2" s="1"/>
  <c r="AF132" i="2" s="1"/>
  <c r="AA223" i="2" a="1"/>
  <c r="AA223" i="2" s="1"/>
  <c r="G223" i="2" s="1" a="1"/>
  <c r="G223" i="2" s="1"/>
  <c r="AE146" i="2" a="1"/>
  <c r="AE146" i="2" s="1"/>
  <c r="AF146" i="2" s="1"/>
  <c r="G482" i="2" a="1"/>
  <c r="G482" i="2" s="1"/>
  <c r="AW333" i="2" a="1"/>
  <c r="AW333" i="2" s="1"/>
  <c r="AE333" i="2" a="1"/>
  <c r="AE333" i="2" s="1"/>
  <c r="AF333" i="2" s="1"/>
  <c r="AG333" i="2" s="1"/>
  <c r="AH270" i="2" a="1"/>
  <c r="AH270" i="2" s="1"/>
  <c r="AW243" i="2" a="1"/>
  <c r="AW243" i="2" s="1"/>
  <c r="AR470" i="2" a="1"/>
  <c r="AR470" i="2" s="1"/>
  <c r="AR482" i="2" a="1"/>
  <c r="AR482" i="2" s="1"/>
  <c r="I1080" i="2"/>
  <c r="AN269" i="2"/>
  <c r="AO269" i="2" s="1" a="1"/>
  <c r="AO269" i="2" s="1"/>
  <c r="AW77" i="2" a="1"/>
  <c r="AW77" i="2" s="1"/>
  <c r="AH367" i="2" a="1"/>
  <c r="AH367" i="2" s="1"/>
  <c r="AN295" i="2"/>
  <c r="AO295" i="2" s="1" a="1"/>
  <c r="AO295" i="2" s="1"/>
  <c r="AW286" i="2" a="1"/>
  <c r="AW286" i="2" s="1"/>
  <c r="AD591" i="2" a="1"/>
  <c r="AD591" i="2" s="1"/>
  <c r="AX591" i="2" s="1" a="1"/>
  <c r="AX591" i="2" s="1"/>
  <c r="AA295" i="2" a="1"/>
  <c r="AA295" i="2" s="1"/>
  <c r="AN281" i="2"/>
  <c r="AO281" i="2" s="1" a="1"/>
  <c r="AO281" i="2" s="1"/>
  <c r="AH473" i="2" a="1"/>
  <c r="AH473" i="2" s="1"/>
  <c r="G473" i="2" s="1" a="1"/>
  <c r="G473" i="2" s="1"/>
  <c r="AN488" i="2"/>
  <c r="AO488" i="2" s="1" a="1"/>
  <c r="AO488" i="2" s="1"/>
  <c r="AD624" i="2" a="1"/>
  <c r="AD624" i="2" s="1"/>
  <c r="AS264" i="2" a="1"/>
  <c r="AS264" i="2" s="1"/>
  <c r="AP297" i="2" a="1"/>
  <c r="AP297" i="2" s="1"/>
  <c r="AX297" i="2" a="1"/>
  <c r="AX297" i="2" s="1"/>
  <c r="AH297" i="2" a="1"/>
  <c r="AH297" i="2" s="1"/>
  <c r="AS297" i="2" a="1"/>
  <c r="AS297" i="2" s="1"/>
  <c r="AT297" i="2" a="1"/>
  <c r="AT297" i="2" s="1"/>
  <c r="AW297" i="2" a="1"/>
  <c r="AW297" i="2" s="1"/>
  <c r="AI297" i="2" a="1"/>
  <c r="AI297" i="2" s="1"/>
  <c r="AD297" i="2" a="1"/>
  <c r="AD297" i="2" s="1"/>
  <c r="AH264" i="2" a="1"/>
  <c r="AH264" i="2" s="1"/>
  <c r="G264" i="2" s="1" a="1"/>
  <c r="G264" i="2" s="1"/>
  <c r="G337" i="2" a="1"/>
  <c r="G337" i="2" s="1"/>
  <c r="AE657" i="2" a="1"/>
  <c r="AE657" i="2" s="1"/>
  <c r="AF657" i="2" s="1"/>
  <c r="AG657" i="2" s="1"/>
  <c r="AE264" i="2" a="1"/>
  <c r="AE264" i="2" s="1"/>
  <c r="AF264" i="2" s="1"/>
  <c r="AV286" i="2" a="1"/>
  <c r="AV286" i="2" s="1"/>
  <c r="J939" i="2"/>
  <c r="AD429" i="2" a="1"/>
  <c r="AD429" i="2" s="1"/>
  <c r="AI429" i="2" s="1" a="1"/>
  <c r="AI429" i="2" s="1"/>
  <c r="H429" i="2" s="1"/>
  <c r="AW264" i="2" a="1"/>
  <c r="AW264" i="2" s="1"/>
  <c r="AI264" i="2" a="1"/>
  <c r="AI264" i="2" s="1"/>
  <c r="H264" i="2" s="1"/>
  <c r="AR473" i="2" a="1"/>
  <c r="AR473" i="2" s="1"/>
  <c r="AV281" i="2" a="1"/>
  <c r="AV281" i="2" s="1"/>
  <c r="AV159" i="2" a="1"/>
  <c r="AV159" i="2" s="1"/>
  <c r="AV644" i="2" a="1"/>
  <c r="AV644" i="2" s="1"/>
  <c r="AD522" i="2" a="1"/>
  <c r="AD522" i="2" s="1"/>
  <c r="AX522" i="2" s="1" a="1"/>
  <c r="AX522" i="2" s="1"/>
  <c r="J522" i="2" s="1"/>
  <c r="AE128" i="2" a="1"/>
  <c r="AE128" i="2" s="1"/>
  <c r="AF128" i="2" s="1"/>
  <c r="AS107" i="2" a="1"/>
  <c r="AS107" i="2" s="1"/>
  <c r="AD547" i="2" a="1"/>
  <c r="AD547" i="2" s="1"/>
  <c r="AP264" i="2" a="1"/>
  <c r="AP264" i="2" s="1"/>
  <c r="AD286" i="2" a="1"/>
  <c r="AD286" i="2" s="1"/>
  <c r="AT286" i="2" s="1" a="1"/>
  <c r="AT286" i="2" s="1"/>
  <c r="I286" i="2" s="1"/>
  <c r="AN591" i="2"/>
  <c r="AO591" i="2" s="1" a="1"/>
  <c r="AO591" i="2" s="1"/>
  <c r="G269" i="2" a="1"/>
  <c r="G269" i="2" s="1"/>
  <c r="AE224" i="2" a="1"/>
  <c r="AE224" i="2" s="1"/>
  <c r="AF224" i="2" s="1"/>
  <c r="AV226" i="2" a="1"/>
  <c r="AV226" i="2" s="1"/>
  <c r="AD450" i="2" a="1"/>
  <c r="AD450" i="2" s="1"/>
  <c r="AE651" i="2" a="1"/>
  <c r="AE651" i="2" s="1"/>
  <c r="AF651" i="2" s="1"/>
  <c r="AG651" i="2" s="1"/>
  <c r="AS435" i="2" a="1"/>
  <c r="AS435" i="2" s="1"/>
  <c r="AH146" i="2" a="1"/>
  <c r="AH146" i="2" s="1"/>
  <c r="G146" i="2" s="1" a="1"/>
  <c r="G146" i="2" s="1"/>
  <c r="AR109" i="2" a="1"/>
  <c r="AR109" i="2" s="1"/>
  <c r="AN1120" i="2"/>
  <c r="AO1120" i="2" s="1" a="1"/>
  <c r="AO1120" i="2" s="1"/>
  <c r="K1120" i="2" s="1"/>
  <c r="AR1120" i="2" a="1"/>
  <c r="AR1120" i="2" s="1"/>
  <c r="I1120" i="2" s="1"/>
  <c r="AV1120" i="2" a="1"/>
  <c r="AV1120" i="2" s="1"/>
  <c r="J1120" i="2" s="1"/>
  <c r="AN1171" i="2"/>
  <c r="AO1171" i="2" s="1" a="1"/>
  <c r="AO1171" i="2" s="1"/>
  <c r="K1171" i="2" s="1"/>
  <c r="AV1171" i="2" a="1"/>
  <c r="AV1171" i="2" s="1"/>
  <c r="J1171" i="2" s="1"/>
  <c r="AR1171" i="2" a="1"/>
  <c r="AR1171" i="2" s="1"/>
  <c r="I1171" i="2" s="1"/>
  <c r="AH652" i="2" a="1"/>
  <c r="AH652" i="2" s="1"/>
  <c r="G652" i="2" s="1" a="1"/>
  <c r="G652" i="2" s="1"/>
  <c r="AH161" i="2" a="1"/>
  <c r="AH161" i="2" s="1"/>
  <c r="G161" i="2" s="1" a="1"/>
  <c r="G161" i="2" s="1"/>
  <c r="AE645" i="2" a="1"/>
  <c r="AE645" i="2" s="1"/>
  <c r="AF645" i="2" s="1"/>
  <c r="AH361" i="2" a="1"/>
  <c r="AH361" i="2" s="1"/>
  <c r="G361" i="2" s="1" a="1"/>
  <c r="G361" i="2" s="1"/>
  <c r="AE513" i="2" a="1"/>
  <c r="AE513" i="2" s="1"/>
  <c r="AF513" i="2" s="1"/>
  <c r="AG513" i="2" s="1"/>
  <c r="AD107" i="2" a="1"/>
  <c r="AD107" i="2" s="1"/>
  <c r="AI107" i="2" s="1" a="1"/>
  <c r="AI107" i="2" s="1"/>
  <c r="H107" i="2" s="1"/>
  <c r="AS91" i="2" a="1"/>
  <c r="AS91" i="2" s="1"/>
  <c r="AR159" i="2" a="1"/>
  <c r="AR159" i="2" s="1"/>
  <c r="K905" i="2"/>
  <c r="AN599" i="2"/>
  <c r="AO599" i="2" s="1" a="1"/>
  <c r="AO599" i="2" s="1"/>
  <c r="AE270" i="2" a="1"/>
  <c r="AE270" i="2" s="1"/>
  <c r="AF270" i="2" s="1"/>
  <c r="AG270" i="2" s="1"/>
  <c r="AD360" i="2" a="1"/>
  <c r="AD360" i="2" s="1"/>
  <c r="AP360" i="2" s="1" a="1"/>
  <c r="AP360" i="2" s="1"/>
  <c r="AD373" i="2" a="1"/>
  <c r="AD373" i="2" s="1"/>
  <c r="AT373" i="2" s="1" a="1"/>
  <c r="AT373" i="2" s="1"/>
  <c r="I373" i="2" s="1"/>
  <c r="AE91" i="2" a="1"/>
  <c r="AE91" i="2" s="1"/>
  <c r="AF91" i="2" s="1"/>
  <c r="AG91" i="2" s="1"/>
  <c r="AD552" i="2" a="1"/>
  <c r="AD552" i="2" s="1"/>
  <c r="AP552" i="2" s="1" a="1"/>
  <c r="AP552" i="2" s="1"/>
  <c r="AW106" i="2" a="1"/>
  <c r="AW106" i="2" s="1"/>
  <c r="AH106" i="2" a="1"/>
  <c r="AH106" i="2" s="1"/>
  <c r="G106" i="2" s="1" a="1"/>
  <c r="G106" i="2" s="1"/>
  <c r="AV348" i="2" a="1"/>
  <c r="AV348" i="2" s="1"/>
  <c r="AN317" i="2"/>
  <c r="AO317" i="2" s="1" a="1"/>
  <c r="AO317" i="2" s="1"/>
  <c r="AE1232" i="2" a="1"/>
  <c r="AE1232" i="2" s="1"/>
  <c r="AW1232" i="2" a="1"/>
  <c r="AW1232" i="2" s="1"/>
  <c r="AP1232" i="2" a="1"/>
  <c r="AP1232" i="2" s="1"/>
  <c r="K1232" i="2" s="1"/>
  <c r="AX1232" i="2" a="1"/>
  <c r="AX1232" i="2" s="1"/>
  <c r="J1232" i="2" s="1"/>
  <c r="AS1232" i="2" a="1"/>
  <c r="AS1232" i="2" s="1"/>
  <c r="AD1232" i="2" a="1"/>
  <c r="AD1232" i="2" s="1"/>
  <c r="AH1232" i="2" a="1"/>
  <c r="AH1232" i="2" s="1"/>
  <c r="AI1232" i="2" a="1"/>
  <c r="AI1232" i="2" s="1"/>
  <c r="H1232" i="2" s="1"/>
  <c r="AC1232" i="2"/>
  <c r="AT1232" i="2" a="1"/>
  <c r="AT1232" i="2" s="1"/>
  <c r="I1232" i="2" s="1"/>
  <c r="AS636" i="2" a="1"/>
  <c r="AS636" i="2" s="1"/>
  <c r="AE35" i="2" a="1"/>
  <c r="AE35" i="2" s="1"/>
  <c r="AF35" i="2" s="1"/>
  <c r="AG35" i="2" s="1"/>
  <c r="AD480" i="2" a="1"/>
  <c r="AD480" i="2" s="1"/>
  <c r="AT480" i="2" s="1" a="1"/>
  <c r="AT480" i="2" s="1"/>
  <c r="AD190" i="2" a="1"/>
  <c r="AD190" i="2" s="1"/>
  <c r="AX190" i="2" s="1" a="1"/>
  <c r="AX190" i="2" s="1"/>
  <c r="AH547" i="2" a="1"/>
  <c r="AH547" i="2" s="1"/>
  <c r="AD349" i="2" a="1"/>
  <c r="AD349" i="2" s="1"/>
  <c r="G619" i="2" a="1"/>
  <c r="G619" i="2" s="1"/>
  <c r="AN192" i="2"/>
  <c r="AO192" i="2" s="1" a="1"/>
  <c r="AO192" i="2" s="1"/>
  <c r="AH83" i="2" a="1"/>
  <c r="AH83" i="2" s="1"/>
  <c r="AW370" i="2" a="1"/>
  <c r="AW370" i="2" s="1"/>
  <c r="AW450" i="2" a="1"/>
  <c r="AW450" i="2" s="1"/>
  <c r="AS190" i="2" a="1"/>
  <c r="AS190" i="2" s="1"/>
  <c r="AH224" i="2" a="1"/>
  <c r="AH224" i="2" s="1"/>
  <c r="G224" i="2" s="1" a="1"/>
  <c r="G224" i="2" s="1"/>
  <c r="AD50" i="2" a="1"/>
  <c r="AD50" i="2" s="1"/>
  <c r="AT50" i="2" s="1" a="1"/>
  <c r="AT50" i="2" s="1"/>
  <c r="AH178" i="2" a="1"/>
  <c r="AH178" i="2" s="1"/>
  <c r="G178" i="2" s="1" a="1"/>
  <c r="G178" i="2" s="1"/>
  <c r="AD546" i="2" a="1"/>
  <c r="AD546" i="2" s="1"/>
  <c r="AI546" i="2" s="1" a="1"/>
  <c r="AI546" i="2" s="1"/>
  <c r="H546" i="2" s="1"/>
  <c r="AS298" i="2" a="1"/>
  <c r="AS298" i="2" s="1"/>
  <c r="AA226" i="2" a="1"/>
  <c r="AA226" i="2" s="1"/>
  <c r="K896" i="2"/>
  <c r="AV178" i="2" a="1"/>
  <c r="AV178" i="2" s="1"/>
  <c r="AV337" i="2" a="1"/>
  <c r="AV337" i="2" s="1"/>
  <c r="AW417" i="2" a="1"/>
  <c r="AW417" i="2" s="1"/>
  <c r="AD61" i="2" a="1"/>
  <c r="AD61" i="2" s="1"/>
  <c r="AP61" i="2" s="1" a="1"/>
  <c r="AP61" i="2" s="1"/>
  <c r="G591" i="2" a="1"/>
  <c r="G591" i="2" s="1"/>
  <c r="AH128" i="2" a="1"/>
  <c r="AH128" i="2" s="1"/>
  <c r="AD106" i="2" a="1"/>
  <c r="AD106" i="2" s="1"/>
  <c r="AI106" i="2" s="1" a="1"/>
  <c r="AI106" i="2" s="1"/>
  <c r="H106" i="2" s="1"/>
  <c r="AE52" i="2" a="1"/>
  <c r="AE52" i="2" s="1"/>
  <c r="AF52" i="2" s="1"/>
  <c r="AG52" i="2" s="1"/>
  <c r="AT52" i="2" s="1" a="1"/>
  <c r="AT52" i="2" s="1"/>
  <c r="I52" i="2" s="1"/>
  <c r="AH592" i="2" a="1"/>
  <c r="AH592" i="2" s="1"/>
  <c r="AH72" i="2" a="1"/>
  <c r="AH72" i="2" s="1"/>
  <c r="AW467" i="2" a="1"/>
  <c r="AW467" i="2" s="1"/>
  <c r="AW298" i="2" a="1"/>
  <c r="AW298" i="2" s="1"/>
  <c r="AE144" i="2" a="1"/>
  <c r="AE144" i="2" s="1"/>
  <c r="AF144" i="2" s="1"/>
  <c r="AE411" i="2" a="1"/>
  <c r="AE411" i="2" s="1"/>
  <c r="AF411" i="2" s="1"/>
  <c r="AG411" i="2" s="1"/>
  <c r="AS99" i="2" a="1"/>
  <c r="AS99" i="2" s="1"/>
  <c r="AR1226" i="2" a="1"/>
  <c r="AR1226" i="2" s="1"/>
  <c r="AN1226" i="2"/>
  <c r="AO1226" i="2" s="1" a="1"/>
  <c r="AO1226" i="2" s="1"/>
  <c r="AV1226" i="2" a="1"/>
  <c r="AV1226" i="2" s="1"/>
  <c r="AR1238" i="2" a="1"/>
  <c r="AR1238" i="2" s="1"/>
  <c r="AV1238" i="2" a="1"/>
  <c r="AV1238" i="2" s="1"/>
  <c r="AN1238" i="2"/>
  <c r="AO1238" i="2" s="1" a="1"/>
  <c r="AO1238" i="2" s="1"/>
  <c r="AT875" i="2" a="1"/>
  <c r="AT875" i="2" s="1"/>
  <c r="I875" i="2" s="1"/>
  <c r="AC875" i="2"/>
  <c r="AD875" i="2" a="1"/>
  <c r="AD875" i="2" s="1"/>
  <c r="AE875" i="2" a="1"/>
  <c r="AE875" i="2" s="1"/>
  <c r="AH875" i="2" a="1"/>
  <c r="AH875" i="2" s="1"/>
  <c r="AW875" i="2" a="1"/>
  <c r="AW875" i="2" s="1"/>
  <c r="AP875" i="2" a="1"/>
  <c r="AP875" i="2" s="1"/>
  <c r="K875" i="2" s="1"/>
  <c r="AX875" i="2" a="1"/>
  <c r="AX875" i="2" s="1"/>
  <c r="J875" i="2" s="1"/>
  <c r="AI875" i="2" a="1"/>
  <c r="AI875" i="2" s="1"/>
  <c r="H875" i="2" s="1"/>
  <c r="AS875" i="2" a="1"/>
  <c r="AS875" i="2" s="1"/>
  <c r="AH260" i="2" a="1"/>
  <c r="AH260" i="2" s="1"/>
  <c r="G260" i="2" s="1" a="1"/>
  <c r="G260" i="2" s="1"/>
  <c r="AF240" i="2"/>
  <c r="V240" i="2"/>
  <c r="X240" i="2"/>
  <c r="W240" i="2"/>
  <c r="Z240" i="2"/>
  <c r="AA240" i="2" s="1" a="1"/>
  <c r="AA240" i="2" s="1"/>
  <c r="AN150" i="2"/>
  <c r="AO150" i="2" s="1" a="1"/>
  <c r="AO150" i="2" s="1"/>
  <c r="AV150" i="2" a="1"/>
  <c r="AV150" i="2" s="1"/>
  <c r="AI948" i="2" a="1"/>
  <c r="AI948" i="2" s="1"/>
  <c r="H948" i="2" s="1"/>
  <c r="AS948" i="2" a="1"/>
  <c r="AS948" i="2" s="1"/>
  <c r="AT948" i="2" a="1"/>
  <c r="AT948" i="2" s="1"/>
  <c r="I948" i="2" s="1"/>
  <c r="AD948" i="2" a="1"/>
  <c r="AD948" i="2" s="1"/>
  <c r="AC948" i="2"/>
  <c r="AW948" i="2" a="1"/>
  <c r="AW948" i="2" s="1"/>
  <c r="AE948" i="2" a="1"/>
  <c r="AE948" i="2" s="1"/>
  <c r="AX948" i="2" a="1"/>
  <c r="AX948" i="2" s="1"/>
  <c r="J948" i="2" s="1"/>
  <c r="AP948" i="2" a="1"/>
  <c r="AP948" i="2" s="1"/>
  <c r="K948" i="2" s="1"/>
  <c r="AH948" i="2" a="1"/>
  <c r="AH948" i="2" s="1"/>
  <c r="AS65" i="2" a="1"/>
  <c r="AS65" i="2" s="1"/>
  <c r="AE65" i="2" a="1"/>
  <c r="AE65" i="2" s="1"/>
  <c r="AX65" i="2" a="1"/>
  <c r="AX65" i="2" s="1"/>
  <c r="AW65" i="2" a="1"/>
  <c r="AW65" i="2" s="1"/>
  <c r="AI65" i="2" a="1"/>
  <c r="AI65" i="2" s="1"/>
  <c r="AP65" i="2" a="1"/>
  <c r="AP65" i="2" s="1"/>
  <c r="AH65" i="2" a="1"/>
  <c r="AH65" i="2" s="1"/>
  <c r="AC65" i="2"/>
  <c r="AT65" i="2" a="1"/>
  <c r="AT65" i="2" s="1"/>
  <c r="AD65" i="2" a="1"/>
  <c r="AD65" i="2" s="1"/>
  <c r="AH606" i="2" a="1"/>
  <c r="AH606" i="2" s="1"/>
  <c r="AW606" i="2" a="1"/>
  <c r="AW606" i="2" s="1"/>
  <c r="AI606" i="2" a="1"/>
  <c r="AI606" i="2" s="1"/>
  <c r="AX606" i="2" a="1"/>
  <c r="AX606" i="2" s="1"/>
  <c r="AS606" i="2" a="1"/>
  <c r="AS606" i="2" s="1"/>
  <c r="AP606" i="2" a="1"/>
  <c r="AP606" i="2" s="1"/>
  <c r="AC606" i="2"/>
  <c r="AD606" i="2" a="1"/>
  <c r="AD606" i="2" s="1"/>
  <c r="AE606" i="2" a="1"/>
  <c r="AE606" i="2" s="1"/>
  <c r="AT606" i="2" a="1"/>
  <c r="AT606" i="2" s="1"/>
  <c r="G606" i="2" a="1"/>
  <c r="G606" i="2" s="1"/>
  <c r="AN661" i="2"/>
  <c r="AO661" i="2" s="1" a="1"/>
  <c r="AO661" i="2" s="1"/>
  <c r="AR661" i="2" a="1"/>
  <c r="AR661" i="2" s="1"/>
  <c r="AV661" i="2" a="1"/>
  <c r="AV661" i="2" s="1"/>
  <c r="AW214" i="2" a="1"/>
  <c r="AW214" i="2" s="1"/>
  <c r="AD417" i="2" a="1"/>
  <c r="AD417" i="2" s="1"/>
  <c r="AH466" i="2" a="1"/>
  <c r="AH466" i="2" s="1"/>
  <c r="AH52" i="2" a="1"/>
  <c r="AH52" i="2" s="1"/>
  <c r="AH192" i="2" a="1"/>
  <c r="AH192" i="2" s="1"/>
  <c r="G192" i="2" s="1" a="1"/>
  <c r="G192" i="2" s="1"/>
  <c r="AE82" i="2" a="1"/>
  <c r="AE82" i="2" s="1"/>
  <c r="AF82" i="2" s="1"/>
  <c r="AG82" i="2" s="1"/>
  <c r="AS144" i="2" a="1"/>
  <c r="AS144" i="2" s="1"/>
  <c r="AW411" i="2" a="1"/>
  <c r="AW411" i="2" s="1"/>
  <c r="AE318" i="2" a="1"/>
  <c r="AE318" i="2" s="1"/>
  <c r="AF318" i="2" s="1"/>
  <c r="AE579" i="2" a="1"/>
  <c r="AE579" i="2" s="1"/>
  <c r="AE1247" i="2" a="1"/>
  <c r="AE1247" i="2" s="1"/>
  <c r="AW1247" i="2" a="1"/>
  <c r="AW1247" i="2" s="1"/>
  <c r="AP1247" i="2" a="1"/>
  <c r="AP1247" i="2" s="1"/>
  <c r="K1247" i="2" s="1"/>
  <c r="AX1247" i="2" a="1"/>
  <c r="AX1247" i="2" s="1"/>
  <c r="J1247" i="2" s="1"/>
  <c r="AD1247" i="2" a="1"/>
  <c r="AD1247" i="2" s="1"/>
  <c r="AS1247" i="2" a="1"/>
  <c r="AS1247" i="2" s="1"/>
  <c r="AH1247" i="2" a="1"/>
  <c r="AH1247" i="2" s="1"/>
  <c r="AI1247" i="2" a="1"/>
  <c r="AI1247" i="2" s="1"/>
  <c r="H1247" i="2" s="1"/>
  <c r="AC1247" i="2"/>
  <c r="AT1247" i="2" a="1"/>
  <c r="AT1247" i="2" s="1"/>
  <c r="I1247" i="2" s="1"/>
  <c r="AN292" i="2"/>
  <c r="AO292" i="2" s="1" a="1"/>
  <c r="AO292" i="2" s="1"/>
  <c r="AV292" i="2" a="1"/>
  <c r="AV292" i="2" s="1"/>
  <c r="AR292" i="2" a="1"/>
  <c r="AR292" i="2" s="1"/>
  <c r="AX744" i="2" a="1"/>
  <c r="AX744" i="2" s="1"/>
  <c r="J744" i="2" s="1"/>
  <c r="AP744" i="2" a="1"/>
  <c r="AP744" i="2" s="1"/>
  <c r="K744" i="2" s="1"/>
  <c r="AD744" i="2" a="1"/>
  <c r="AD744" i="2" s="1"/>
  <c r="AT744" i="2" a="1"/>
  <c r="AT744" i="2" s="1"/>
  <c r="I744" i="2" s="1"/>
  <c r="AH744" i="2" a="1"/>
  <c r="AH744" i="2" s="1"/>
  <c r="AW744" i="2" a="1"/>
  <c r="AW744" i="2" s="1"/>
  <c r="AI744" i="2" a="1"/>
  <c r="AI744" i="2" s="1"/>
  <c r="H744" i="2" s="1"/>
  <c r="AC744" i="2"/>
  <c r="AS744" i="2" a="1"/>
  <c r="AS744" i="2" s="1"/>
  <c r="AE744" i="2" a="1"/>
  <c r="AE744" i="2" s="1"/>
  <c r="AS1238" i="2" a="1"/>
  <c r="AS1238" i="2" s="1"/>
  <c r="AI1238" i="2" a="1"/>
  <c r="AI1238" i="2" s="1"/>
  <c r="H1238" i="2" s="1"/>
  <c r="AX1238" i="2" a="1"/>
  <c r="AX1238" i="2" s="1"/>
  <c r="AD1238" i="2" a="1"/>
  <c r="AD1238" i="2" s="1"/>
  <c r="AH1238" i="2" a="1"/>
  <c r="AH1238" i="2" s="1"/>
  <c r="AC1238" i="2"/>
  <c r="AT1238" i="2" a="1"/>
  <c r="AT1238" i="2" s="1"/>
  <c r="AE1238" i="2" a="1"/>
  <c r="AE1238" i="2" s="1"/>
  <c r="AG1238" i="2" s="1"/>
  <c r="AW1238" i="2" a="1"/>
  <c r="AW1238" i="2" s="1"/>
  <c r="AP1238" i="2" a="1"/>
  <c r="AP1238" i="2" s="1"/>
  <c r="AT1380" i="2" a="1"/>
  <c r="AT1380" i="2" s="1"/>
  <c r="AC1380" i="2"/>
  <c r="AX1380" i="2" a="1"/>
  <c r="AX1380" i="2" s="1"/>
  <c r="AH1380" i="2" a="1"/>
  <c r="AH1380" i="2" s="1"/>
  <c r="AI1380" i="2" a="1"/>
  <c r="AI1380" i="2" s="1"/>
  <c r="H1380" i="2" s="1"/>
  <c r="AP1380" i="2" a="1"/>
  <c r="AP1380" i="2" s="1"/>
  <c r="AS1380" i="2" a="1"/>
  <c r="AS1380" i="2" s="1"/>
  <c r="AD1380" i="2" a="1"/>
  <c r="AD1380" i="2" s="1"/>
  <c r="AE1380" i="2" a="1"/>
  <c r="AE1380" i="2" s="1"/>
  <c r="AG1380" i="2" s="1"/>
  <c r="AW1380" i="2" a="1"/>
  <c r="AW1380" i="2" s="1"/>
  <c r="G1380" i="2" a="1"/>
  <c r="G1380" i="2" s="1"/>
  <c r="AN112" i="2"/>
  <c r="AO112" i="2" s="1" a="1"/>
  <c r="AO112" i="2" s="1"/>
  <c r="AV112" i="2" a="1"/>
  <c r="AV112" i="2" s="1"/>
  <c r="AS725" i="2" a="1"/>
  <c r="AS725" i="2" s="1"/>
  <c r="AT725" i="2" a="1"/>
  <c r="AT725" i="2" s="1"/>
  <c r="I725" i="2" s="1"/>
  <c r="AW725" i="2" a="1"/>
  <c r="AW725" i="2" s="1"/>
  <c r="AD725" i="2" a="1"/>
  <c r="AD725" i="2" s="1"/>
  <c r="AP725" i="2" a="1"/>
  <c r="AP725" i="2" s="1"/>
  <c r="K725" i="2" s="1"/>
  <c r="AX725" i="2" a="1"/>
  <c r="AX725" i="2" s="1"/>
  <c r="J725" i="2" s="1"/>
  <c r="AC725" i="2"/>
  <c r="AI725" i="2" a="1"/>
  <c r="AI725" i="2" s="1"/>
  <c r="H725" i="2" s="1"/>
  <c r="AE725" i="2" a="1"/>
  <c r="AE725" i="2" s="1"/>
  <c r="AH725" i="2" a="1"/>
  <c r="AH725" i="2" s="1"/>
  <c r="AN619" i="2"/>
  <c r="AO619" i="2" s="1" a="1"/>
  <c r="AO619" i="2" s="1"/>
  <c r="AV619" i="2" a="1"/>
  <c r="AV619" i="2" s="1"/>
  <c r="AR619" i="2" a="1"/>
  <c r="AR619" i="2" s="1"/>
  <c r="AC596" i="2"/>
  <c r="AS596" i="2" a="1"/>
  <c r="AS596" i="2" s="1"/>
  <c r="AE596" i="2" a="1"/>
  <c r="AE596" i="2" s="1"/>
  <c r="AW596" i="2" a="1"/>
  <c r="AW596" i="2" s="1"/>
  <c r="AD596" i="2" a="1"/>
  <c r="AD596" i="2" s="1"/>
  <c r="AP596" i="2" a="1"/>
  <c r="AP596" i="2" s="1"/>
  <c r="AT596" i="2" a="1"/>
  <c r="AT596" i="2" s="1"/>
  <c r="AH596" i="2" a="1"/>
  <c r="AH596" i="2" s="1"/>
  <c r="AX596" i="2" a="1"/>
  <c r="AX596" i="2" s="1"/>
  <c r="AI596" i="2" a="1"/>
  <c r="AI596" i="2" s="1"/>
  <c r="AF177" i="2"/>
  <c r="X177" i="2"/>
  <c r="V177" i="2"/>
  <c r="W177" i="2"/>
  <c r="Z177" i="2"/>
  <c r="AA177" i="2" s="1" a="1"/>
  <c r="AA177" i="2" s="1"/>
  <c r="AN65" i="2"/>
  <c r="AO65" i="2" s="1" a="1"/>
  <c r="AO65" i="2" s="1"/>
  <c r="AR65" i="2" a="1"/>
  <c r="AR65" i="2" s="1"/>
  <c r="AV65" i="2" a="1"/>
  <c r="AV65" i="2" s="1"/>
  <c r="AN1108" i="2"/>
  <c r="AO1108" i="2" s="1" a="1"/>
  <c r="AO1108" i="2" s="1"/>
  <c r="K1108" i="2" s="1"/>
  <c r="AR1108" i="2" a="1"/>
  <c r="AR1108" i="2" s="1"/>
  <c r="AV1108" i="2" a="1"/>
  <c r="AV1108" i="2" s="1"/>
  <c r="AS417" i="2" a="1"/>
  <c r="AS417" i="2" s="1"/>
  <c r="AS466" i="2" a="1"/>
  <c r="AS466" i="2" s="1"/>
  <c r="AH100" i="2" a="1"/>
  <c r="AH100" i="2" s="1"/>
  <c r="G100" i="2" s="1" a="1"/>
  <c r="G100" i="2" s="1"/>
  <c r="AS52" i="2" a="1"/>
  <c r="AS52" i="2" s="1"/>
  <c r="AH651" i="2" a="1"/>
  <c r="AH651" i="2" s="1"/>
  <c r="AW366" i="2" a="1"/>
  <c r="AW366" i="2" s="1"/>
  <c r="AD411" i="2" a="1"/>
  <c r="AD411" i="2" s="1"/>
  <c r="AW405" i="2" a="1"/>
  <c r="AW405" i="2" s="1"/>
  <c r="AX498" i="2" a="1"/>
  <c r="AX498" i="2" s="1"/>
  <c r="AW498" i="2" a="1"/>
  <c r="AW498" i="2" s="1"/>
  <c r="AE292" i="2" a="1"/>
  <c r="AE292" i="2" s="1"/>
  <c r="AS292" i="2" a="1"/>
  <c r="AS292" i="2" s="1"/>
  <c r="AP292" i="2" a="1"/>
  <c r="AP292" i="2" s="1"/>
  <c r="AI292" i="2" a="1"/>
  <c r="AI292" i="2" s="1"/>
  <c r="AW292" i="2" a="1"/>
  <c r="AW292" i="2" s="1"/>
  <c r="AH292" i="2" a="1"/>
  <c r="AH292" i="2" s="1"/>
  <c r="AX292" i="2" a="1"/>
  <c r="AX292" i="2" s="1"/>
  <c r="AC292" i="2"/>
  <c r="AD292" i="2" a="1"/>
  <c r="AD292" i="2" s="1"/>
  <c r="AT292" i="2" a="1"/>
  <c r="AT292" i="2" s="1"/>
  <c r="AR1380" i="2" a="1"/>
  <c r="AR1380" i="2" s="1"/>
  <c r="AV1380" i="2" a="1"/>
  <c r="AV1380" i="2" s="1"/>
  <c r="AN1380" i="2"/>
  <c r="AO1380" i="2" s="1" a="1"/>
  <c r="AO1380" i="2" s="1"/>
  <c r="AR1244" i="2" a="1"/>
  <c r="AR1244" i="2" s="1"/>
  <c r="I1244" i="2" s="1"/>
  <c r="AV1244" i="2" a="1"/>
  <c r="AV1244" i="2" s="1"/>
  <c r="J1244" i="2" s="1"/>
  <c r="AN1244" i="2"/>
  <c r="AO1244" i="2" s="1" a="1"/>
  <c r="AO1244" i="2" s="1"/>
  <c r="K1244" i="2" s="1"/>
  <c r="AF255" i="2"/>
  <c r="Z255" i="2"/>
  <c r="AA255" i="2" s="1" a="1"/>
  <c r="AA255" i="2" s="1"/>
  <c r="V255" i="2"/>
  <c r="W255" i="2"/>
  <c r="X255" i="2"/>
  <c r="AN304" i="2"/>
  <c r="AO304" i="2" s="1" a="1"/>
  <c r="AO304" i="2" s="1"/>
  <c r="AV304" i="2" a="1"/>
  <c r="AV304" i="2" s="1"/>
  <c r="AR596" i="2" a="1"/>
  <c r="AR596" i="2" s="1"/>
  <c r="AV596" i="2" a="1"/>
  <c r="AV596" i="2" s="1"/>
  <c r="AN596" i="2"/>
  <c r="AO596" i="2" s="1" a="1"/>
  <c r="AO596" i="2" s="1"/>
  <c r="AS1220" i="2" a="1"/>
  <c r="AS1220" i="2" s="1"/>
  <c r="AD1220" i="2" a="1"/>
  <c r="AD1220" i="2" s="1"/>
  <c r="AI1220" i="2" a="1"/>
  <c r="AI1220" i="2" s="1"/>
  <c r="H1220" i="2" s="1"/>
  <c r="AP1220" i="2" a="1"/>
  <c r="AP1220" i="2" s="1"/>
  <c r="K1220" i="2" s="1"/>
  <c r="AX1220" i="2" a="1"/>
  <c r="AX1220" i="2" s="1"/>
  <c r="J1220" i="2" s="1"/>
  <c r="AH1220" i="2" a="1"/>
  <c r="AH1220" i="2" s="1"/>
  <c r="AC1220" i="2"/>
  <c r="AT1220" i="2" a="1"/>
  <c r="AT1220" i="2" s="1"/>
  <c r="I1220" i="2" s="1"/>
  <c r="AE1220" i="2" a="1"/>
  <c r="AE1220" i="2" s="1"/>
  <c r="AW1220" i="2" a="1"/>
  <c r="AW1220" i="2" s="1"/>
  <c r="AC575" i="2"/>
  <c r="AS575" i="2" a="1"/>
  <c r="AS575" i="2" s="1"/>
  <c r="AW575" i="2" a="1"/>
  <c r="AW575" i="2" s="1"/>
  <c r="AD575" i="2" a="1"/>
  <c r="AD575" i="2" s="1"/>
  <c r="AT575" i="2" a="1"/>
  <c r="AT575" i="2" s="1"/>
  <c r="AI575" i="2" a="1"/>
  <c r="AI575" i="2" s="1"/>
  <c r="AH575" i="2" a="1"/>
  <c r="AH575" i="2" s="1"/>
  <c r="AE575" i="2" a="1"/>
  <c r="AE575" i="2" s="1"/>
  <c r="AP575" i="2" a="1"/>
  <c r="AP575" i="2" s="1"/>
  <c r="AX575" i="2" a="1"/>
  <c r="AX575" i="2" s="1"/>
  <c r="AW479" i="2" a="1"/>
  <c r="AW479" i="2" s="1"/>
  <c r="AI479" i="2" a="1"/>
  <c r="AI479" i="2" s="1"/>
  <c r="AS479" i="2" a="1"/>
  <c r="AS479" i="2" s="1"/>
  <c r="AC479" i="2"/>
  <c r="AP479" i="2" a="1"/>
  <c r="AP479" i="2" s="1"/>
  <c r="AD479" i="2" a="1"/>
  <c r="AD479" i="2" s="1"/>
  <c r="AE479" i="2" a="1"/>
  <c r="AE479" i="2" s="1"/>
  <c r="AT479" i="2" a="1"/>
  <c r="AT479" i="2" s="1"/>
  <c r="AH479" i="2" a="1"/>
  <c r="AH479" i="2" s="1"/>
  <c r="AX479" i="2" a="1"/>
  <c r="AX479" i="2" s="1"/>
  <c r="AX340" i="2" a="1"/>
  <c r="AX340" i="2" s="1"/>
  <c r="AI340" i="2" a="1"/>
  <c r="AI340" i="2" s="1"/>
  <c r="AP340" i="2" a="1"/>
  <c r="AP340" i="2" s="1"/>
  <c r="AS340" i="2" a="1"/>
  <c r="AS340" i="2" s="1"/>
  <c r="AC340" i="2"/>
  <c r="AT340" i="2" a="1"/>
  <c r="AT340" i="2" s="1"/>
  <c r="AD340" i="2" a="1"/>
  <c r="AD340" i="2" s="1"/>
  <c r="AE340" i="2" a="1"/>
  <c r="AE340" i="2" s="1"/>
  <c r="AH340" i="2" a="1"/>
  <c r="AH340" i="2" s="1"/>
  <c r="AW340" i="2" a="1"/>
  <c r="AW340" i="2" s="1"/>
  <c r="AC171" i="2"/>
  <c r="AP171" i="2" a="1"/>
  <c r="AP171" i="2" s="1"/>
  <c r="AT171" i="2" a="1"/>
  <c r="AT171" i="2" s="1"/>
  <c r="AS171" i="2" a="1"/>
  <c r="AS171" i="2" s="1"/>
  <c r="AI171" i="2" a="1"/>
  <c r="AI171" i="2" s="1"/>
  <c r="AH171" i="2" a="1"/>
  <c r="AH171" i="2" s="1"/>
  <c r="AW171" i="2" a="1"/>
  <c r="AW171" i="2" s="1"/>
  <c r="AE171" i="2" a="1"/>
  <c r="AE171" i="2" s="1"/>
  <c r="AX171" i="2" a="1"/>
  <c r="AX171" i="2" s="1"/>
  <c r="AD171" i="2" a="1"/>
  <c r="AD171" i="2" s="1"/>
  <c r="AN322" i="2"/>
  <c r="AO322" i="2" s="1" a="1"/>
  <c r="AO322" i="2" s="1"/>
  <c r="J1303" i="2"/>
  <c r="AC180" i="2"/>
  <c r="AD180" i="2" s="1" a="1"/>
  <c r="AD180" i="2" s="1"/>
  <c r="AT180" i="2" s="1" a="1"/>
  <c r="AT180" i="2" s="1"/>
  <c r="I180" i="2" s="1"/>
  <c r="AE535" i="2" a="1"/>
  <c r="AE535" i="2" s="1"/>
  <c r="AF535" i="2" s="1"/>
  <c r="AW651" i="2" a="1"/>
  <c r="AW651" i="2" s="1"/>
  <c r="AS405" i="2" a="1"/>
  <c r="AS405" i="2" s="1"/>
  <c r="AH184" i="2" a="1"/>
  <c r="AH184" i="2" s="1"/>
  <c r="AC474" i="2"/>
  <c r="AT474" i="2" a="1"/>
  <c r="AT474" i="2" s="1"/>
  <c r="AW474" i="2" a="1"/>
  <c r="AW474" i="2" s="1"/>
  <c r="AE474" i="2" a="1"/>
  <c r="AE474" i="2" s="1"/>
  <c r="AP474" i="2" a="1"/>
  <c r="AP474" i="2" s="1"/>
  <c r="AD474" i="2" a="1"/>
  <c r="AD474" i="2" s="1"/>
  <c r="AS474" i="2" a="1"/>
  <c r="AS474" i="2" s="1"/>
  <c r="AH474" i="2" a="1"/>
  <c r="AH474" i="2" s="1"/>
  <c r="AX474" i="2" a="1"/>
  <c r="AX474" i="2" s="1"/>
  <c r="AI474" i="2" a="1"/>
  <c r="AI474" i="2" s="1"/>
  <c r="AV342" i="2" a="1"/>
  <c r="AV342" i="2" s="1"/>
  <c r="AN342" i="2"/>
  <c r="AO342" i="2" s="1" a="1"/>
  <c r="AO342" i="2" s="1"/>
  <c r="AR342" i="2" a="1"/>
  <c r="AR342" i="2" s="1"/>
  <c r="AC205" i="2"/>
  <c r="AD205" i="2" a="1"/>
  <c r="AD205" i="2" s="1"/>
  <c r="AE205" i="2" a="1"/>
  <c r="AE205" i="2" s="1"/>
  <c r="AH205" i="2" a="1"/>
  <c r="AH205" i="2" s="1"/>
  <c r="AW205" i="2" a="1"/>
  <c r="AW205" i="2" s="1"/>
  <c r="AX205" i="2" a="1"/>
  <c r="AX205" i="2" s="1"/>
  <c r="AI205" i="2" a="1"/>
  <c r="AI205" i="2" s="1"/>
  <c r="AT205" i="2" a="1"/>
  <c r="AT205" i="2" s="1"/>
  <c r="AP205" i="2" a="1"/>
  <c r="AP205" i="2" s="1"/>
  <c r="AS205" i="2" a="1"/>
  <c r="AS205" i="2" s="1"/>
  <c r="I1538" i="2"/>
  <c r="AN159" i="2"/>
  <c r="AO159" i="2" s="1" a="1"/>
  <c r="AO159" i="2" s="1"/>
  <c r="AN348" i="2"/>
  <c r="AO348" i="2" s="1" a="1"/>
  <c r="AO348" i="2" s="1"/>
  <c r="AN623" i="2"/>
  <c r="AO623" i="2" s="1" a="1"/>
  <c r="AO623" i="2" s="1"/>
  <c r="AV623" i="2" a="1"/>
  <c r="AV623" i="2" s="1"/>
  <c r="AR623" i="2" a="1"/>
  <c r="AR623" i="2" s="1"/>
  <c r="AN644" i="2"/>
  <c r="AO644" i="2" s="1" a="1"/>
  <c r="AO644" i="2" s="1"/>
  <c r="AC68" i="2"/>
  <c r="AD68" i="2" a="1"/>
  <c r="AD68" i="2" s="1"/>
  <c r="AS68" i="2" a="1"/>
  <c r="AS68" i="2" s="1"/>
  <c r="AH68" i="2" a="1"/>
  <c r="AH68" i="2" s="1"/>
  <c r="AE68" i="2" a="1"/>
  <c r="AE68" i="2" s="1"/>
  <c r="AI68" i="2" a="1"/>
  <c r="AI68" i="2" s="1"/>
  <c r="AW68" i="2" a="1"/>
  <c r="AW68" i="2" s="1"/>
  <c r="AX68" i="2" a="1"/>
  <c r="AX68" i="2" s="1"/>
  <c r="AP68" i="2" a="1"/>
  <c r="AP68" i="2" s="1"/>
  <c r="AT68" i="2" a="1"/>
  <c r="AT68" i="2" s="1"/>
  <c r="AN494" i="2"/>
  <c r="AO494" i="2" s="1" a="1"/>
  <c r="AO494" i="2" s="1"/>
  <c r="AF232" i="2"/>
  <c r="W232" i="2"/>
  <c r="V232" i="2"/>
  <c r="Z232" i="2"/>
  <c r="AA232" i="2" s="1" a="1"/>
  <c r="AA232" i="2" s="1"/>
  <c r="X232" i="2"/>
  <c r="AN482" i="2"/>
  <c r="AO482" i="2" s="1" a="1"/>
  <c r="AO482" i="2" s="1"/>
  <c r="AN107" i="2"/>
  <c r="AO107" i="2" s="1" a="1"/>
  <c r="AO107" i="2" s="1"/>
  <c r="AV107" i="2" a="1"/>
  <c r="AV107" i="2" s="1"/>
  <c r="AV479" i="2" a="1"/>
  <c r="AV479" i="2" s="1"/>
  <c r="AR479" i="2" a="1"/>
  <c r="AR479" i="2" s="1"/>
  <c r="AN479" i="2"/>
  <c r="AO479" i="2" s="1" a="1"/>
  <c r="AO479" i="2" s="1"/>
  <c r="AN1159" i="2"/>
  <c r="AO1159" i="2" s="1" a="1"/>
  <c r="AO1159" i="2" s="1"/>
  <c r="K1159" i="2" s="1"/>
  <c r="AV1159" i="2" a="1"/>
  <c r="AV1159" i="2" s="1"/>
  <c r="J1159" i="2" s="1"/>
  <c r="AR1159" i="2" a="1"/>
  <c r="AR1159" i="2" s="1"/>
  <c r="I1159" i="2" s="1"/>
  <c r="AT966" i="2" a="1"/>
  <c r="AT966" i="2" s="1"/>
  <c r="I966" i="2" s="1"/>
  <c r="AW966" i="2" a="1"/>
  <c r="AW966" i="2" s="1"/>
  <c r="AE966" i="2" a="1"/>
  <c r="AE966" i="2" s="1"/>
  <c r="AX966" i="2" a="1"/>
  <c r="AX966" i="2" s="1"/>
  <c r="J966" i="2" s="1"/>
  <c r="AP966" i="2" a="1"/>
  <c r="AP966" i="2" s="1"/>
  <c r="K966" i="2" s="1"/>
  <c r="AH966" i="2" a="1"/>
  <c r="AH966" i="2" s="1"/>
  <c r="AI966" i="2" a="1"/>
  <c r="AI966" i="2" s="1"/>
  <c r="H966" i="2" s="1"/>
  <c r="AS966" i="2" a="1"/>
  <c r="AS966" i="2" s="1"/>
  <c r="AD966" i="2" a="1"/>
  <c r="AD966" i="2" s="1"/>
  <c r="AC966" i="2"/>
  <c r="AN180" i="2"/>
  <c r="AO180" i="2" s="1" a="1"/>
  <c r="AO180" i="2" s="1"/>
  <c r="AV180" i="2" a="1"/>
  <c r="AV180" i="2" s="1"/>
  <c r="I1438" i="2"/>
  <c r="AE95" i="2" a="1"/>
  <c r="AE95" i="2" s="1"/>
  <c r="AF95" i="2" s="1"/>
  <c r="AR591" i="2" a="1"/>
  <c r="AR591" i="2" s="1"/>
  <c r="AH370" i="2" a="1"/>
  <c r="AH370" i="2" s="1"/>
  <c r="G370" i="2" s="1" a="1"/>
  <c r="G370" i="2" s="1"/>
  <c r="AD577" i="2" a="1"/>
  <c r="AD577" i="2" s="1"/>
  <c r="AE504" i="2" a="1"/>
  <c r="AE504" i="2" s="1"/>
  <c r="AF504" i="2" s="1"/>
  <c r="AD321" i="2" a="1"/>
  <c r="AD321" i="2" s="1"/>
  <c r="AX321" i="2" s="1" a="1"/>
  <c r="AX321" i="2" s="1"/>
  <c r="J321" i="2" s="1"/>
  <c r="AS522" i="2" a="1"/>
  <c r="AS522" i="2" s="1"/>
  <c r="G342" i="2" a="1"/>
  <c r="G342" i="2" s="1"/>
  <c r="AW466" i="2" a="1"/>
  <c r="AW466" i="2" s="1"/>
  <c r="AS97" i="2" a="1"/>
  <c r="AS97" i="2" s="1"/>
  <c r="AN68" i="2"/>
  <c r="AO68" i="2" s="1" a="1"/>
  <c r="AO68" i="2" s="1"/>
  <c r="AR68" i="2" a="1"/>
  <c r="AR68" i="2" s="1"/>
  <c r="AV68" i="2" a="1"/>
  <c r="AV68" i="2" s="1"/>
  <c r="AH1226" i="2" a="1"/>
  <c r="AH1226" i="2" s="1"/>
  <c r="AI1226" i="2" a="1"/>
  <c r="AI1226" i="2" s="1"/>
  <c r="H1226" i="2" s="1"/>
  <c r="AS1226" i="2" a="1"/>
  <c r="AS1226" i="2" s="1"/>
  <c r="AC1226" i="2"/>
  <c r="AT1226" i="2" a="1"/>
  <c r="AT1226" i="2" s="1"/>
  <c r="AE1226" i="2" a="1"/>
  <c r="AE1226" i="2" s="1"/>
  <c r="AW1226" i="2" a="1"/>
  <c r="AW1226" i="2" s="1"/>
  <c r="AP1226" i="2" a="1"/>
  <c r="AP1226" i="2" s="1"/>
  <c r="AX1226" i="2" a="1"/>
  <c r="AX1226" i="2" s="1"/>
  <c r="AD1226" i="2" a="1"/>
  <c r="AD1226" i="2" s="1"/>
  <c r="AE1386" i="2" a="1"/>
  <c r="AE1386" i="2" s="1"/>
  <c r="AW1386" i="2" a="1"/>
  <c r="AW1386" i="2" s="1"/>
  <c r="AT1386" i="2" a="1"/>
  <c r="AT1386" i="2" s="1"/>
  <c r="AC1386" i="2"/>
  <c r="AX1386" i="2" a="1"/>
  <c r="AX1386" i="2" s="1"/>
  <c r="J1386" i="2" s="1"/>
  <c r="AH1386" i="2" a="1"/>
  <c r="AH1386" i="2" s="1"/>
  <c r="AI1386" i="2" a="1"/>
  <c r="AI1386" i="2" s="1"/>
  <c r="H1386" i="2" s="1"/>
  <c r="AP1386" i="2" a="1"/>
  <c r="AP1386" i="2" s="1"/>
  <c r="AS1386" i="2" a="1"/>
  <c r="AS1386" i="2" s="1"/>
  <c r="AD1386" i="2" a="1"/>
  <c r="AD1386" i="2" s="1"/>
  <c r="AV258" i="2" a="1"/>
  <c r="AV258" i="2" s="1"/>
  <c r="AN258" i="2"/>
  <c r="AO258" i="2" s="1" a="1"/>
  <c r="AO258" i="2" s="1"/>
  <c r="AR258" i="2" a="1"/>
  <c r="AR258" i="2" s="1"/>
  <c r="AR575" i="2" a="1"/>
  <c r="AR575" i="2" s="1"/>
  <c r="AV575" i="2" a="1"/>
  <c r="AV575" i="2" s="1"/>
  <c r="AN575" i="2"/>
  <c r="AO575" i="2" s="1" a="1"/>
  <c r="AO575" i="2" s="1"/>
  <c r="AC1223" i="2"/>
  <c r="AT1223" i="2" a="1"/>
  <c r="AT1223" i="2" s="1"/>
  <c r="AE1223" i="2" a="1"/>
  <c r="AE1223" i="2" s="1"/>
  <c r="AW1223" i="2" a="1"/>
  <c r="AW1223" i="2" s="1"/>
  <c r="AS1223" i="2" a="1"/>
  <c r="AS1223" i="2" s="1"/>
  <c r="AH1223" i="2" a="1"/>
  <c r="AH1223" i="2" s="1"/>
  <c r="AP1223" i="2" a="1"/>
  <c r="AP1223" i="2" s="1"/>
  <c r="AI1223" i="2" a="1"/>
  <c r="AI1223" i="2" s="1"/>
  <c r="H1223" i="2" s="1"/>
  <c r="AX1223" i="2" a="1"/>
  <c r="AX1223" i="2" s="1"/>
  <c r="AD1223" i="2" a="1"/>
  <c r="AD1223" i="2" s="1"/>
  <c r="AN290" i="2"/>
  <c r="AO290" i="2" s="1" a="1"/>
  <c r="AO290" i="2" s="1"/>
  <c r="AV290" i="2" a="1"/>
  <c r="AV290" i="2" s="1"/>
  <c r="AF266" i="2"/>
  <c r="V266" i="2"/>
  <c r="W266" i="2"/>
  <c r="X266" i="2"/>
  <c r="Z266" i="2"/>
  <c r="AA266" i="2" s="1" a="1"/>
  <c r="AA266" i="2" s="1"/>
  <c r="AS1183" i="2" a="1"/>
  <c r="AS1183" i="2" s="1"/>
  <c r="AE1183" i="2" a="1"/>
  <c r="AE1183" i="2" s="1"/>
  <c r="AC1183" i="2"/>
  <c r="AT1183" i="2" a="1"/>
  <c r="AT1183" i="2" s="1"/>
  <c r="AD1183" i="2" a="1"/>
  <c r="AD1183" i="2" s="1"/>
  <c r="AI1183" i="2" a="1"/>
  <c r="AI1183" i="2" s="1"/>
  <c r="H1183" i="2" s="1"/>
  <c r="AW1183" i="2" a="1"/>
  <c r="AW1183" i="2" s="1"/>
  <c r="AX1183" i="2" a="1"/>
  <c r="AX1183" i="2" s="1"/>
  <c r="AP1183" i="2" a="1"/>
  <c r="AP1183" i="2" s="1"/>
  <c r="AH1183" i="2" a="1"/>
  <c r="AH1183" i="2" s="1"/>
  <c r="AR295" i="2" a="1"/>
  <c r="AR295" i="2" s="1"/>
  <c r="AR322" i="2" a="1"/>
  <c r="AR322" i="2" s="1"/>
  <c r="AV322" i="2" a="1"/>
  <c r="AV322" i="2" s="1"/>
  <c r="AD342" i="2" a="1"/>
  <c r="AD342" i="2" s="1"/>
  <c r="AX342" i="2" s="1" a="1"/>
  <c r="AX342" i="2" s="1"/>
  <c r="AD466" i="2" a="1"/>
  <c r="AD466" i="2" s="1"/>
  <c r="AW97" i="2" a="1"/>
  <c r="AW97" i="2" s="1"/>
  <c r="AD638" i="2" a="1"/>
  <c r="AD638" i="2" s="1"/>
  <c r="AI638" i="2" s="1" a="1"/>
  <c r="AI638" i="2" s="1"/>
  <c r="H638" i="2" s="1"/>
  <c r="AD366" i="2" a="1"/>
  <c r="AD366" i="2" s="1"/>
  <c r="AP366" i="2" s="1" a="1"/>
  <c r="AP366" i="2" s="1"/>
  <c r="AS244" i="2" a="1"/>
  <c r="AS244" i="2" s="1"/>
  <c r="AN476" i="2"/>
  <c r="AO476" i="2" s="1" a="1"/>
  <c r="AO476" i="2" s="1"/>
  <c r="AF84" i="2"/>
  <c r="W84" i="2"/>
  <c r="X84" i="2"/>
  <c r="V84" i="2"/>
  <c r="Z84" i="2"/>
  <c r="AA84" i="2" s="1" a="1"/>
  <c r="AA84" i="2" s="1"/>
  <c r="AP1241" i="2" a="1"/>
  <c r="AP1241" i="2" s="1"/>
  <c r="K1241" i="2" s="1"/>
  <c r="AX1241" i="2" a="1"/>
  <c r="AX1241" i="2" s="1"/>
  <c r="AS1241" i="2" a="1"/>
  <c r="AS1241" i="2" s="1"/>
  <c r="AD1241" i="2" a="1"/>
  <c r="AD1241" i="2" s="1"/>
  <c r="AH1241" i="2" a="1"/>
  <c r="AH1241" i="2" s="1"/>
  <c r="AI1241" i="2" a="1"/>
  <c r="AI1241" i="2" s="1"/>
  <c r="H1241" i="2" s="1"/>
  <c r="AC1241" i="2"/>
  <c r="AT1241" i="2" a="1"/>
  <c r="AT1241" i="2" s="1"/>
  <c r="I1241" i="2" s="1"/>
  <c r="AE1241" i="2" a="1"/>
  <c r="AE1241" i="2" s="1"/>
  <c r="AW1241" i="2" a="1"/>
  <c r="AW1241" i="2" s="1"/>
  <c r="AR1239" i="2" a="1"/>
  <c r="AR1239" i="2" s="1"/>
  <c r="I1239" i="2" s="1"/>
  <c r="AV1239" i="2" a="1"/>
  <c r="AV1239" i="2" s="1"/>
  <c r="J1239" i="2" s="1"/>
  <c r="AN1239" i="2"/>
  <c r="AO1239" i="2" s="1" a="1"/>
  <c r="AO1239" i="2" s="1"/>
  <c r="K1239" i="2" s="1"/>
  <c r="AC470" i="2"/>
  <c r="AD470" i="2" s="1" a="1"/>
  <c r="AD470" i="2" s="1"/>
  <c r="AV334" i="2" a="1"/>
  <c r="AV334" i="2" s="1"/>
  <c r="AN334" i="2"/>
  <c r="AO334" i="2" s="1" a="1"/>
  <c r="AO334" i="2" s="1"/>
  <c r="AR334" i="2" a="1"/>
  <c r="AR334" i="2" s="1"/>
  <c r="AN707" i="2"/>
  <c r="AO707" i="2" s="1" a="1"/>
  <c r="AO707" i="2" s="1"/>
  <c r="K707" i="2" s="1"/>
  <c r="AV707" i="2" a="1"/>
  <c r="AV707" i="2" s="1"/>
  <c r="J707" i="2" s="1"/>
  <c r="AR707" i="2" a="1"/>
  <c r="AR707" i="2" s="1"/>
  <c r="I707" i="2" s="1"/>
  <c r="AP663" i="2" a="1"/>
  <c r="AP663" i="2" s="1"/>
  <c r="AC663" i="2"/>
  <c r="AD663" i="2" a="1"/>
  <c r="AD663" i="2" s="1"/>
  <c r="AX663" i="2" a="1"/>
  <c r="AX663" i="2" s="1"/>
  <c r="AE663" i="2" a="1"/>
  <c r="AE663" i="2" s="1"/>
  <c r="AI663" i="2" a="1"/>
  <c r="AI663" i="2" s="1"/>
  <c r="AW663" i="2" a="1"/>
  <c r="AW663" i="2" s="1"/>
  <c r="AH663" i="2" a="1"/>
  <c r="AH663" i="2" s="1"/>
  <c r="AT663" i="2" a="1"/>
  <c r="AT663" i="2" s="1"/>
  <c r="AS663" i="2" a="1"/>
  <c r="AS663" i="2" s="1"/>
  <c r="AR1223" i="2" a="1"/>
  <c r="AR1223" i="2" s="1"/>
  <c r="AV1223" i="2" a="1"/>
  <c r="AV1223" i="2" s="1"/>
  <c r="AN1223" i="2"/>
  <c r="AO1223" i="2" s="1" a="1"/>
  <c r="AO1223" i="2" s="1"/>
  <c r="I1493" i="2"/>
  <c r="AC257" i="2"/>
  <c r="AD257" i="2" s="1" a="1"/>
  <c r="AD257" i="2" s="1"/>
  <c r="AN339" i="2"/>
  <c r="AO339" i="2" s="1" a="1"/>
  <c r="AO339" i="2" s="1"/>
  <c r="AV591" i="2" a="1"/>
  <c r="AV591" i="2" s="1"/>
  <c r="AV488" i="2" a="1"/>
  <c r="AV488" i="2" s="1"/>
  <c r="AE370" i="2" a="1"/>
  <c r="AE370" i="2" s="1"/>
  <c r="AF370" i="2" s="1"/>
  <c r="AS273" i="2" a="1"/>
  <c r="AS273" i="2" s="1"/>
  <c r="AD97" i="2" a="1"/>
  <c r="AD97" i="2" s="1"/>
  <c r="AP97" i="2" s="1" a="1"/>
  <c r="AP97" i="2" s="1"/>
  <c r="K97" i="2" s="1"/>
  <c r="AW587" i="2" a="1"/>
  <c r="AW587" i="2" s="1"/>
  <c r="X9" i="2"/>
  <c r="Z9" i="2"/>
  <c r="AA9" i="2" s="1" a="1"/>
  <c r="AA9" i="2" s="1"/>
  <c r="W9" i="2"/>
  <c r="V9" i="2"/>
  <c r="AF9" i="2"/>
  <c r="AN655" i="2"/>
  <c r="AO655" i="2" s="1" a="1"/>
  <c r="AO655" i="2" s="1"/>
  <c r="AV655" i="2" a="1"/>
  <c r="AV655" i="2" s="1"/>
  <c r="AR655" i="2" a="1"/>
  <c r="AR655" i="2" s="1"/>
  <c r="AN470" i="2"/>
  <c r="AO470" i="2" s="1" a="1"/>
  <c r="AO470" i="2" s="1"/>
  <c r="AR43" i="2" a="1"/>
  <c r="AR43" i="2" s="1"/>
  <c r="AV43" i="2" a="1"/>
  <c r="AV43" i="2" s="1"/>
  <c r="AN43" i="2"/>
  <c r="AO43" i="2" s="1" a="1"/>
  <c r="AO43" i="2" s="1"/>
  <c r="AV663" i="2" a="1"/>
  <c r="AV663" i="2" s="1"/>
  <c r="AN663" i="2"/>
  <c r="AO663" i="2" s="1" a="1"/>
  <c r="AO663" i="2" s="1"/>
  <c r="AR663" i="2" a="1"/>
  <c r="AR663" i="2" s="1"/>
  <c r="AN1105" i="2"/>
  <c r="AO1105" i="2" s="1" a="1"/>
  <c r="AO1105" i="2" s="1"/>
  <c r="K1105" i="2" s="1"/>
  <c r="AR1105" i="2" a="1"/>
  <c r="AR1105" i="2" s="1"/>
  <c r="I1105" i="2" s="1"/>
  <c r="AV1105" i="2" a="1"/>
  <c r="AV1105" i="2" s="1"/>
  <c r="J1105" i="2" s="1"/>
  <c r="AR150" i="2" a="1"/>
  <c r="AR150" i="2" s="1"/>
  <c r="AA608" i="2" a="1"/>
  <c r="AA608" i="2" s="1"/>
  <c r="AN608" i="2"/>
  <c r="AO608" i="2" s="1" a="1"/>
  <c r="AO608" i="2" s="1"/>
  <c r="AN587" i="2"/>
  <c r="AO587" i="2" s="1" a="1"/>
  <c r="AO587" i="2" s="1"/>
  <c r="AR587" i="2" a="1"/>
  <c r="AR587" i="2" s="1"/>
  <c r="AV587" i="2" a="1"/>
  <c r="AV587" i="2" s="1"/>
  <c r="AV257" i="2" a="1"/>
  <c r="AV257" i="2" s="1"/>
  <c r="AR257" i="2" a="1"/>
  <c r="AR257" i="2" s="1"/>
  <c r="AN257" i="2"/>
  <c r="AO257" i="2" s="1" a="1"/>
  <c r="AO257" i="2" s="1"/>
  <c r="AE343" i="2" a="1"/>
  <c r="AE343" i="2" s="1"/>
  <c r="AF343" i="2" s="1"/>
  <c r="AD159" i="2" a="1"/>
  <c r="AD159" i="2" s="1"/>
  <c r="AH475" i="2" a="1"/>
  <c r="AH475" i="2" s="1"/>
  <c r="G475" i="2" s="1" a="1"/>
  <c r="G475" i="2" s="1"/>
  <c r="AD273" i="2" a="1"/>
  <c r="AD273" i="2" s="1"/>
  <c r="J1241" i="2"/>
  <c r="AH572" i="2" a="1"/>
  <c r="AH572" i="2" s="1"/>
  <c r="AH97" i="2" a="1"/>
  <c r="AH97" i="2" s="1"/>
  <c r="G97" i="2" s="1" a="1"/>
  <c r="G97" i="2" s="1"/>
  <c r="AW37" i="2" a="1"/>
  <c r="AW37" i="2" s="1"/>
  <c r="AH587" i="2" a="1"/>
  <c r="AH587" i="2" s="1"/>
  <c r="G587" i="2" s="1" a="1"/>
  <c r="G587" i="2" s="1"/>
  <c r="AW435" i="2" a="1"/>
  <c r="AW435" i="2" s="1"/>
  <c r="AW645" i="2" a="1"/>
  <c r="AW645" i="2" s="1"/>
  <c r="AD564" i="2" a="1"/>
  <c r="AD564" i="2" s="1"/>
  <c r="AX564" i="2" s="1" a="1"/>
  <c r="AX564" i="2" s="1"/>
  <c r="J564" i="2" s="1"/>
  <c r="AH574" i="2" a="1"/>
  <c r="AH574" i="2" s="1"/>
  <c r="AC110" i="2"/>
  <c r="AD110" i="2" s="1" a="1"/>
  <c r="AD110" i="2" s="1"/>
  <c r="AC560" i="2"/>
  <c r="AD560" i="2" s="1" a="1"/>
  <c r="AD560" i="2" s="1"/>
  <c r="AC222" i="2"/>
  <c r="AW222" i="2" s="1" a="1"/>
  <c r="AW222" i="2" s="1"/>
  <c r="K1118" i="2"/>
  <c r="AR1392" i="2" a="1"/>
  <c r="AR1392" i="2" s="1"/>
  <c r="I1392" i="2" s="1"/>
  <c r="AV1392" i="2" a="1"/>
  <c r="AV1392" i="2" s="1"/>
  <c r="J1392" i="2" s="1"/>
  <c r="AN1392" i="2"/>
  <c r="AO1392" i="2" s="1" a="1"/>
  <c r="AO1392" i="2" s="1"/>
  <c r="K1392" i="2" s="1"/>
  <c r="AC543" i="2"/>
  <c r="AS543" i="2" s="1" a="1"/>
  <c r="AS543" i="2" s="1"/>
  <c r="AN260" i="2"/>
  <c r="AO260" i="2" s="1" a="1"/>
  <c r="AO260" i="2" s="1"/>
  <c r="AR260" i="2" a="1"/>
  <c r="AR260" i="2" s="1"/>
  <c r="AV260" i="2" a="1"/>
  <c r="AV260" i="2" s="1"/>
  <c r="AN726" i="2"/>
  <c r="AO726" i="2" s="1" a="1"/>
  <c r="AO726" i="2" s="1"/>
  <c r="K726" i="2" s="1"/>
  <c r="AV726" i="2" a="1"/>
  <c r="AV726" i="2" s="1"/>
  <c r="J726" i="2" s="1"/>
  <c r="AR726" i="2" a="1"/>
  <c r="AR726" i="2" s="1"/>
  <c r="I726" i="2" s="1"/>
  <c r="I1499" i="2"/>
  <c r="AR1160" i="2" a="1"/>
  <c r="AR1160" i="2" s="1"/>
  <c r="I1160" i="2" s="1"/>
  <c r="AV1160" i="2" a="1"/>
  <c r="AV1160" i="2" s="1"/>
  <c r="J1160" i="2" s="1"/>
  <c r="AN1160" i="2"/>
  <c r="AO1160" i="2" s="1" a="1"/>
  <c r="AO1160" i="2" s="1"/>
  <c r="K1160" i="2" s="1"/>
  <c r="AI708" i="2" a="1"/>
  <c r="AI708" i="2" s="1"/>
  <c r="H708" i="2" s="1"/>
  <c r="AT708" i="2" a="1"/>
  <c r="AT708" i="2" s="1"/>
  <c r="AE708" i="2" a="1"/>
  <c r="AE708" i="2" s="1"/>
  <c r="AX708" i="2" a="1"/>
  <c r="AX708" i="2" s="1"/>
  <c r="AP708" i="2" a="1"/>
  <c r="AP708" i="2" s="1"/>
  <c r="AS708" i="2" a="1"/>
  <c r="AS708" i="2" s="1"/>
  <c r="AC708" i="2"/>
  <c r="AD708" i="2" a="1"/>
  <c r="AD708" i="2" s="1"/>
  <c r="AH708" i="2" a="1"/>
  <c r="AH708" i="2" s="1"/>
  <c r="AW708" i="2" a="1"/>
  <c r="AW708" i="2" s="1"/>
  <c r="AN308" i="2"/>
  <c r="AO308" i="2" s="1" a="1"/>
  <c r="AO308" i="2" s="1"/>
  <c r="AR1235" i="2" a="1"/>
  <c r="AR1235" i="2" s="1"/>
  <c r="I1235" i="2" s="1"/>
  <c r="AV1235" i="2" a="1"/>
  <c r="AV1235" i="2" s="1"/>
  <c r="J1235" i="2" s="1"/>
  <c r="AN1235" i="2"/>
  <c r="AO1235" i="2" s="1" a="1"/>
  <c r="AO1235" i="2" s="1"/>
  <c r="K1235" i="2" s="1"/>
  <c r="AI823" i="2" a="1"/>
  <c r="AI823" i="2" s="1"/>
  <c r="H823" i="2" s="1"/>
  <c r="AW823" i="2" a="1"/>
  <c r="AW823" i="2" s="1"/>
  <c r="AC823" i="2"/>
  <c r="AP823" i="2" a="1"/>
  <c r="AP823" i="2" s="1"/>
  <c r="K823" i="2" s="1"/>
  <c r="AD823" i="2" a="1"/>
  <c r="AD823" i="2" s="1"/>
  <c r="AE823" i="2" a="1"/>
  <c r="AE823" i="2" s="1"/>
  <c r="AH823" i="2" a="1"/>
  <c r="AH823" i="2" s="1"/>
  <c r="AS823" i="2" a="1"/>
  <c r="AS823" i="2" s="1"/>
  <c r="AT823" i="2" a="1"/>
  <c r="AT823" i="2" s="1"/>
  <c r="I823" i="2" s="1"/>
  <c r="AX823" i="2" a="1"/>
  <c r="AX823" i="2" s="1"/>
  <c r="J823" i="2" s="1"/>
  <c r="G823" i="2" a="1"/>
  <c r="G823" i="2" s="1"/>
  <c r="AD542" i="2" a="1"/>
  <c r="AD542" i="2" s="1"/>
  <c r="AC542" i="2"/>
  <c r="AS542" i="2" a="1"/>
  <c r="AS542" i="2" s="1"/>
  <c r="AT542" i="2" a="1"/>
  <c r="AT542" i="2" s="1"/>
  <c r="AX542" i="2" a="1"/>
  <c r="AX542" i="2" s="1"/>
  <c r="AH542" i="2" a="1"/>
  <c r="AH542" i="2" s="1"/>
  <c r="AE542" i="2" a="1"/>
  <c r="AE542" i="2" s="1"/>
  <c r="AW542" i="2" a="1"/>
  <c r="AW542" i="2" s="1"/>
  <c r="AP542" i="2" a="1"/>
  <c r="AP542" i="2" s="1"/>
  <c r="AI542" i="2" a="1"/>
  <c r="AI542" i="2" s="1"/>
  <c r="AF38" i="2"/>
  <c r="X38" i="2"/>
  <c r="Z38" i="2"/>
  <c r="AA38" i="2" s="1" a="1"/>
  <c r="AA38" i="2" s="1"/>
  <c r="V38" i="2"/>
  <c r="W38" i="2"/>
  <c r="AH159" i="2" a="1"/>
  <c r="AH159" i="2" s="1"/>
  <c r="G159" i="2" s="1" a="1"/>
  <c r="G159" i="2" s="1"/>
  <c r="AR337" i="2" a="1"/>
  <c r="AR337" i="2" s="1"/>
  <c r="AE410" i="2" a="1"/>
  <c r="AE410" i="2" s="1"/>
  <c r="AF410" i="2" s="1"/>
  <c r="AH275" i="2" a="1"/>
  <c r="AH275" i="2" s="1"/>
  <c r="G275" i="2" s="1" a="1"/>
  <c r="G275" i="2" s="1"/>
  <c r="AD572" i="2" a="1"/>
  <c r="AD572" i="2" s="1"/>
  <c r="AE571" i="2" a="1"/>
  <c r="AE571" i="2" s="1"/>
  <c r="AF571" i="2" s="1"/>
  <c r="AE37" i="2" a="1"/>
  <c r="AE37" i="2" s="1"/>
  <c r="AF37" i="2" s="1"/>
  <c r="AD587" i="2" a="1"/>
  <c r="AD587" i="2" s="1"/>
  <c r="AI587" i="2" s="1" a="1"/>
  <c r="AI587" i="2" s="1"/>
  <c r="H587" i="2" s="1"/>
  <c r="AH298" i="2" a="1"/>
  <c r="AH298" i="2" s="1"/>
  <c r="G644" i="2" a="1"/>
  <c r="G644" i="2" s="1"/>
  <c r="AS73" i="2" a="1"/>
  <c r="AS73" i="2" s="1"/>
  <c r="AE480" i="2" a="1"/>
  <c r="AE480" i="2" s="1"/>
  <c r="AF480" i="2" s="1"/>
  <c r="AR1482" i="2" a="1"/>
  <c r="AR1482" i="2" s="1"/>
  <c r="AV1482" i="2" a="1"/>
  <c r="AV1482" i="2" s="1"/>
  <c r="AN1482" i="2"/>
  <c r="AO1482" i="2" s="1" a="1"/>
  <c r="AO1482" i="2" s="1"/>
  <c r="AN110" i="2"/>
  <c r="AO110" i="2" s="1" a="1"/>
  <c r="AO110" i="2" s="1"/>
  <c r="AV110" i="2" a="1"/>
  <c r="AV110" i="2" s="1"/>
  <c r="AT1196" i="2" a="1"/>
  <c r="AT1196" i="2" s="1"/>
  <c r="I1196" i="2" s="1"/>
  <c r="AC1196" i="2"/>
  <c r="AD1196" i="2" a="1"/>
  <c r="AD1196" i="2" s="1"/>
  <c r="AE1196" i="2" a="1"/>
  <c r="AE1196" i="2" s="1"/>
  <c r="AG1196" i="2" s="1"/>
  <c r="AW1196" i="2" a="1"/>
  <c r="AW1196" i="2" s="1"/>
  <c r="AX1196" i="2" a="1"/>
  <c r="AX1196" i="2" s="1"/>
  <c r="J1196" i="2" s="1"/>
  <c r="AP1196" i="2" a="1"/>
  <c r="AP1196" i="2" s="1"/>
  <c r="K1196" i="2" s="1"/>
  <c r="AS1196" i="2" a="1"/>
  <c r="AS1196" i="2" s="1"/>
  <c r="AH1196" i="2" a="1"/>
  <c r="AH1196" i="2" s="1"/>
  <c r="AI1196" i="2" a="1"/>
  <c r="AI1196" i="2" s="1"/>
  <c r="H1196" i="2" s="1"/>
  <c r="AV917" i="2" a="1"/>
  <c r="AV917" i="2" s="1"/>
  <c r="J917" i="2" s="1"/>
  <c r="AR917" i="2" a="1"/>
  <c r="AR917" i="2" s="1"/>
  <c r="I917" i="2" s="1"/>
  <c r="AN917" i="2"/>
  <c r="AO917" i="2" s="1" a="1"/>
  <c r="AO917" i="2" s="1"/>
  <c r="AH1482" i="2" a="1"/>
  <c r="AH1482" i="2" s="1"/>
  <c r="AW1482" i="2" a="1"/>
  <c r="AW1482" i="2" s="1"/>
  <c r="AP1482" i="2" a="1"/>
  <c r="AP1482" i="2" s="1"/>
  <c r="AX1482" i="2" a="1"/>
  <c r="AX1482" i="2" s="1"/>
  <c r="AS1482" i="2" a="1"/>
  <c r="AS1482" i="2" s="1"/>
  <c r="AC1482" i="2"/>
  <c r="AI1482" i="2" a="1"/>
  <c r="AI1482" i="2" s="1"/>
  <c r="H1482" i="2" s="1"/>
  <c r="AT1482" i="2" a="1"/>
  <c r="AT1482" i="2" s="1"/>
  <c r="AD1482" i="2" a="1"/>
  <c r="AD1482" i="2" s="1"/>
  <c r="AE1482" i="2" a="1"/>
  <c r="AE1482" i="2" s="1"/>
  <c r="AG1482" i="2" s="1"/>
  <c r="AR560" i="2" a="1"/>
  <c r="AR560" i="2" s="1"/>
  <c r="AV560" i="2" a="1"/>
  <c r="AV560" i="2" s="1"/>
  <c r="AN560" i="2"/>
  <c r="AO560" i="2" s="1" a="1"/>
  <c r="AO560" i="2" s="1"/>
  <c r="AP491" i="2" a="1"/>
  <c r="AP491" i="2" s="1"/>
  <c r="AH491" i="2" a="1"/>
  <c r="AH491" i="2" s="1"/>
  <c r="AS491" i="2" a="1"/>
  <c r="AS491" i="2" s="1"/>
  <c r="AX491" i="2" a="1"/>
  <c r="AX491" i="2" s="1"/>
  <c r="AC491" i="2"/>
  <c r="AT491" i="2" a="1"/>
  <c r="AT491" i="2" s="1"/>
  <c r="AE491" i="2" a="1"/>
  <c r="AE491" i="2" s="1"/>
  <c r="AD491" i="2" a="1"/>
  <c r="AD491" i="2" s="1"/>
  <c r="AW491" i="2" a="1"/>
  <c r="AW491" i="2" s="1"/>
  <c r="AI491" i="2" a="1"/>
  <c r="AI491" i="2" s="1"/>
  <c r="AN543" i="2"/>
  <c r="AO543" i="2" s="1" a="1"/>
  <c r="AO543" i="2" s="1"/>
  <c r="AN178" i="2"/>
  <c r="AO178" i="2" s="1" a="1"/>
  <c r="AO178" i="2" s="1"/>
  <c r="AV911" i="2" a="1"/>
  <c r="AV911" i="2" s="1"/>
  <c r="J911" i="2" s="1"/>
  <c r="AR911" i="2" a="1"/>
  <c r="AR911" i="2" s="1"/>
  <c r="I911" i="2" s="1"/>
  <c r="AN911" i="2"/>
  <c r="AO911" i="2" s="1" a="1"/>
  <c r="AO911" i="2" s="1"/>
  <c r="K911" i="2" s="1"/>
  <c r="AV926" i="2" a="1"/>
  <c r="AV926" i="2" s="1"/>
  <c r="J926" i="2" s="1"/>
  <c r="AR926" i="2" a="1"/>
  <c r="AR926" i="2" s="1"/>
  <c r="I926" i="2" s="1"/>
  <c r="AN926" i="2"/>
  <c r="AO926" i="2" s="1" a="1"/>
  <c r="AO926" i="2" s="1"/>
  <c r="K926" i="2" s="1"/>
  <c r="AV223" i="2" a="1"/>
  <c r="AV223" i="2" s="1"/>
  <c r="AN223" i="2"/>
  <c r="AO223" i="2" s="1" a="1"/>
  <c r="AO223" i="2" s="1"/>
  <c r="AV708" i="2" a="1"/>
  <c r="AV708" i="2" s="1"/>
  <c r="AN708" i="2"/>
  <c r="AO708" i="2" s="1" a="1"/>
  <c r="AO708" i="2" s="1"/>
  <c r="AR708" i="2" a="1"/>
  <c r="AR708" i="2" s="1"/>
  <c r="AN890" i="2"/>
  <c r="AO890" i="2" s="1" a="1"/>
  <c r="AO890" i="2" s="1"/>
  <c r="K890" i="2" s="1"/>
  <c r="AV890" i="2" a="1"/>
  <c r="AV890" i="2" s="1"/>
  <c r="J890" i="2" s="1"/>
  <c r="AR890" i="2" a="1"/>
  <c r="AR890" i="2" s="1"/>
  <c r="I890" i="2" s="1"/>
  <c r="AF329" i="2"/>
  <c r="V329" i="2"/>
  <c r="W329" i="2"/>
  <c r="Z329" i="2"/>
  <c r="AA329" i="2" s="1" a="1"/>
  <c r="AA329" i="2" s="1"/>
  <c r="X329" i="2"/>
  <c r="AR281" i="2" a="1"/>
  <c r="AR281" i="2" s="1"/>
  <c r="AC1030" i="2"/>
  <c r="AH1030" i="2" a="1"/>
  <c r="AH1030" i="2" s="1"/>
  <c r="AP1030" i="2" a="1"/>
  <c r="AP1030" i="2" s="1"/>
  <c r="K1030" i="2" s="1"/>
  <c r="AT1030" i="2" a="1"/>
  <c r="AT1030" i="2" s="1"/>
  <c r="I1030" i="2" s="1"/>
  <c r="AX1030" i="2" a="1"/>
  <c r="AX1030" i="2" s="1"/>
  <c r="J1030" i="2" s="1"/>
  <c r="AD1030" i="2" a="1"/>
  <c r="AD1030" i="2" s="1"/>
  <c r="AS1030" i="2" a="1"/>
  <c r="AS1030" i="2" s="1"/>
  <c r="AI1030" i="2" a="1"/>
  <c r="AI1030" i="2" s="1"/>
  <c r="H1030" i="2" s="1"/>
  <c r="AE1030" i="2" a="1"/>
  <c r="AE1030" i="2" s="1"/>
  <c r="AW1030" i="2" a="1"/>
  <c r="AW1030" i="2" s="1"/>
  <c r="AF459" i="2"/>
  <c r="Z459" i="2"/>
  <c r="AA459" i="2" s="1" a="1"/>
  <c r="AA459" i="2" s="1"/>
  <c r="X459" i="2"/>
  <c r="W459" i="2"/>
  <c r="V459" i="2"/>
  <c r="AC149" i="2"/>
  <c r="AE149" i="2" s="1" a="1"/>
  <c r="AE149" i="2" s="1"/>
  <c r="AF149" i="2" s="1"/>
  <c r="AN99" i="2"/>
  <c r="AO99" i="2" s="1" a="1"/>
  <c r="AO99" i="2" s="1"/>
  <c r="AH1172" i="2" a="1"/>
  <c r="AH1172" i="2" s="1"/>
  <c r="AS1172" i="2" a="1"/>
  <c r="AS1172" i="2" s="1"/>
  <c r="AT1172" i="2" a="1"/>
  <c r="AT1172" i="2" s="1"/>
  <c r="AC1172" i="2"/>
  <c r="AD1172" i="2" a="1"/>
  <c r="AD1172" i="2" s="1"/>
  <c r="AE1172" i="2" a="1"/>
  <c r="AE1172" i="2" s="1"/>
  <c r="AW1172" i="2" a="1"/>
  <c r="AW1172" i="2" s="1"/>
  <c r="AX1172" i="2" a="1"/>
  <c r="AX1172" i="2" s="1"/>
  <c r="AP1172" i="2" a="1"/>
  <c r="AP1172" i="2" s="1"/>
  <c r="AI1172" i="2" a="1"/>
  <c r="AI1172" i="2" s="1"/>
  <c r="H1172" i="2" s="1"/>
  <c r="AC413" i="2"/>
  <c r="AH413" i="2" s="1" a="1"/>
  <c r="AH413" i="2" s="1"/>
  <c r="AR471" i="2" a="1"/>
  <c r="AR471" i="2" s="1"/>
  <c r="AN471" i="2"/>
  <c r="AO471" i="2" s="1" a="1"/>
  <c r="AO471" i="2" s="1"/>
  <c r="AV471" i="2" a="1"/>
  <c r="AV471" i="2" s="1"/>
  <c r="AH494" i="2" a="1"/>
  <c r="AH494" i="2" s="1"/>
  <c r="G494" i="2" s="1" a="1"/>
  <c r="G494" i="2" s="1"/>
  <c r="AS243" i="2" a="1"/>
  <c r="AS243" i="2" s="1"/>
  <c r="AS275" i="2" a="1"/>
  <c r="AS275" i="2" s="1"/>
  <c r="AH78" i="2" a="1"/>
  <c r="AH78" i="2" s="1"/>
  <c r="G78" i="2" s="1" a="1"/>
  <c r="G78" i="2" s="1"/>
  <c r="AH571" i="2" a="1"/>
  <c r="AH571" i="2" s="1"/>
  <c r="G571" i="2" s="1" a="1"/>
  <c r="G571" i="2" s="1"/>
  <c r="AS106" i="2" a="1"/>
  <c r="AS106" i="2" s="1"/>
  <c r="AE587" i="2" a="1"/>
  <c r="AE587" i="2" s="1"/>
  <c r="AF587" i="2" s="1"/>
  <c r="AE298" i="2" a="1"/>
  <c r="AE298" i="2" s="1"/>
  <c r="AF298" i="2" s="1"/>
  <c r="AG298" i="2" s="1"/>
  <c r="AI298" i="2" s="1" a="1"/>
  <c r="AI298" i="2" s="1"/>
  <c r="H298" i="2" s="1"/>
  <c r="AD144" i="2" a="1"/>
  <c r="AD144" i="2" s="1"/>
  <c r="AX144" i="2" s="1" a="1"/>
  <c r="AX144" i="2" s="1"/>
  <c r="J144" i="2" s="1"/>
  <c r="AS331" i="2" a="1"/>
  <c r="AS331" i="2" s="1"/>
  <c r="AV984" i="2" a="1"/>
  <c r="AV984" i="2" s="1"/>
  <c r="J984" i="2" s="1"/>
  <c r="AR984" i="2" a="1"/>
  <c r="AR984" i="2" s="1"/>
  <c r="I984" i="2" s="1"/>
  <c r="AN984" i="2"/>
  <c r="AO984" i="2" s="1" a="1"/>
  <c r="AO984" i="2" s="1"/>
  <c r="K984" i="2" s="1"/>
  <c r="AR278" i="2" a="1"/>
  <c r="AR278" i="2" s="1"/>
  <c r="AV278" i="2" a="1"/>
  <c r="AV278" i="2" s="1"/>
  <c r="AN278" i="2"/>
  <c r="AO278" i="2" s="1" a="1"/>
  <c r="AO278" i="2" s="1"/>
  <c r="I896" i="2"/>
  <c r="AV332" i="2" a="1"/>
  <c r="AV332" i="2" s="1"/>
  <c r="AN332" i="2"/>
  <c r="AO332" i="2" s="1" a="1"/>
  <c r="AO332" i="2" s="1"/>
  <c r="AR332" i="2" a="1"/>
  <c r="AR332" i="2" s="1"/>
  <c r="AV491" i="2" a="1"/>
  <c r="AV491" i="2" s="1"/>
  <c r="AN491" i="2"/>
  <c r="AO491" i="2" s="1" a="1"/>
  <c r="AO491" i="2" s="1"/>
  <c r="AR491" i="2" a="1"/>
  <c r="AR491" i="2" s="1"/>
  <c r="AF307" i="2"/>
  <c r="W307" i="2"/>
  <c r="V307" i="2"/>
  <c r="X307" i="2"/>
  <c r="Z307" i="2"/>
  <c r="AA307" i="2" s="1" a="1"/>
  <c r="AA307" i="2" s="1"/>
  <c r="AV1172" i="2" a="1"/>
  <c r="AV1172" i="2" s="1"/>
  <c r="AN1172" i="2"/>
  <c r="AO1172" i="2" s="1" a="1"/>
  <c r="AO1172" i="2" s="1"/>
  <c r="AR1172" i="2" a="1"/>
  <c r="AR1172" i="2" s="1"/>
  <c r="AP287" i="2" a="1"/>
  <c r="AP287" i="2" s="1"/>
  <c r="AS287" i="2" a="1"/>
  <c r="AS287" i="2" s="1"/>
  <c r="AC287" i="2"/>
  <c r="AT287" i="2" a="1"/>
  <c r="AT287" i="2" s="1"/>
  <c r="AX287" i="2" a="1"/>
  <c r="AX287" i="2" s="1"/>
  <c r="AI287" i="2" a="1"/>
  <c r="AI287" i="2" s="1"/>
  <c r="AD287" i="2" a="1"/>
  <c r="AD287" i="2" s="1"/>
  <c r="AE287" i="2" a="1"/>
  <c r="AE287" i="2" s="1"/>
  <c r="AW287" i="2" a="1"/>
  <c r="AW287" i="2" s="1"/>
  <c r="AH287" i="2" a="1"/>
  <c r="AH287" i="2" s="1"/>
  <c r="AF186" i="2"/>
  <c r="W186" i="2"/>
  <c r="X186" i="2"/>
  <c r="Z186" i="2"/>
  <c r="AA186" i="2" s="1" a="1"/>
  <c r="AA186" i="2" s="1"/>
  <c r="V186" i="2"/>
  <c r="AN337" i="2"/>
  <c r="AO337" i="2" s="1" a="1"/>
  <c r="AO337" i="2" s="1"/>
  <c r="AN473" i="2"/>
  <c r="AO473" i="2" s="1" a="1"/>
  <c r="AO473" i="2" s="1"/>
  <c r="AV473" i="2" a="1"/>
  <c r="AV473" i="2" s="1"/>
  <c r="AH308" i="2" a="1"/>
  <c r="AH308" i="2" s="1"/>
  <c r="G308" i="2" s="1" a="1"/>
  <c r="G308" i="2" s="1"/>
  <c r="AD494" i="2" a="1"/>
  <c r="AD494" i="2" s="1"/>
  <c r="AD275" i="2" a="1"/>
  <c r="AD275" i="2" s="1"/>
  <c r="AX275" i="2" s="1" a="1"/>
  <c r="AX275" i="2" s="1"/>
  <c r="J275" i="2" s="1"/>
  <c r="AH331" i="2" a="1"/>
  <c r="AH331" i="2" s="1"/>
  <c r="G331" i="2" s="1" a="1"/>
  <c r="G331" i="2" s="1"/>
  <c r="AW10" i="2" a="1"/>
  <c r="AW10" i="2" s="1"/>
  <c r="AV109" i="2" a="1"/>
  <c r="AV109" i="2" s="1"/>
  <c r="AN109" i="2"/>
  <c r="AO109" i="2" s="1" a="1"/>
  <c r="AO109" i="2" s="1"/>
  <c r="I939" i="2"/>
  <c r="AV336" i="2" a="1"/>
  <c r="AV336" i="2" s="1"/>
  <c r="AN336" i="2"/>
  <c r="AO336" i="2" s="1" a="1"/>
  <c r="AO336" i="2" s="1"/>
  <c r="AN226" i="2"/>
  <c r="AO226" i="2" s="1" a="1"/>
  <c r="AO226" i="2" s="1"/>
  <c r="AV1114" i="2" a="1"/>
  <c r="AV1114" i="2" s="1"/>
  <c r="AN1114" i="2"/>
  <c r="AO1114" i="2" s="1" a="1"/>
  <c r="AO1114" i="2" s="1"/>
  <c r="K1114" i="2" s="1"/>
  <c r="AR1114" i="2" a="1"/>
  <c r="AR1114" i="2" s="1"/>
  <c r="I1114" i="2" s="1"/>
  <c r="AN1024" i="2"/>
  <c r="AO1024" i="2" s="1" a="1"/>
  <c r="AO1024" i="2" s="1"/>
  <c r="K1024" i="2" s="1"/>
  <c r="AR1024" i="2" a="1"/>
  <c r="AR1024" i="2" s="1"/>
  <c r="I1024" i="2" s="1"/>
  <c r="AV1024" i="2" a="1"/>
  <c r="AV1024" i="2" s="1"/>
  <c r="J1024" i="2" s="1"/>
  <c r="AR340" i="2" a="1"/>
  <c r="AR340" i="2" s="1"/>
  <c r="AV340" i="2" a="1"/>
  <c r="AV340" i="2" s="1"/>
  <c r="AN340" i="2"/>
  <c r="AO340" i="2" s="1" a="1"/>
  <c r="AO340" i="2" s="1"/>
  <c r="AN1183" i="2"/>
  <c r="AO1183" i="2" s="1" a="1"/>
  <c r="AO1183" i="2" s="1"/>
  <c r="AV1183" i="2" a="1"/>
  <c r="AV1183" i="2" s="1"/>
  <c r="AR1183" i="2" a="1"/>
  <c r="AR1183" i="2" s="1"/>
  <c r="AV1505" i="2" a="1"/>
  <c r="AV1505" i="2" s="1"/>
  <c r="J1505" i="2" s="1"/>
  <c r="AN1505" i="2"/>
  <c r="AO1505" i="2" s="1" a="1"/>
  <c r="AO1505" i="2" s="1"/>
  <c r="K1505" i="2" s="1"/>
  <c r="AR1505" i="2" a="1"/>
  <c r="AR1505" i="2" s="1"/>
  <c r="I1505" i="2" s="1"/>
  <c r="AE397" i="2" a="1"/>
  <c r="AE397" i="2" s="1"/>
  <c r="AF397" i="2" s="1"/>
  <c r="AT10" i="2" a="1"/>
  <c r="AT10" i="2" s="1"/>
  <c r="AI10" i="2" a="1"/>
  <c r="AI10" i="2" s="1"/>
  <c r="AP10" i="2" a="1"/>
  <c r="AP10" i="2" s="1"/>
  <c r="AX10" i="2" a="1"/>
  <c r="AX10" i="2" s="1"/>
  <c r="AH10" i="2" a="1"/>
  <c r="AH10" i="2" s="1"/>
  <c r="AS10" i="2" a="1"/>
  <c r="AS10" i="2" s="1"/>
  <c r="G486" i="2" a="1"/>
  <c r="G486" i="2" s="1"/>
  <c r="G44" i="2" a="1"/>
  <c r="G44" i="2" s="1"/>
  <c r="G32" i="2" a="1"/>
  <c r="G32" i="2" s="1"/>
  <c r="K1161" i="2"/>
  <c r="K1377" i="2"/>
  <c r="G352" i="2" a="1"/>
  <c r="G352" i="2" s="1"/>
  <c r="I1389" i="2"/>
  <c r="G471" i="2" a="1"/>
  <c r="G471" i="2" s="1"/>
  <c r="G295" i="2" a="1"/>
  <c r="G295" i="2" s="1"/>
  <c r="G301" i="2" a="1"/>
  <c r="G301" i="2" s="1"/>
  <c r="G661" i="2" a="1"/>
  <c r="G661" i="2" s="1"/>
  <c r="K1389" i="2"/>
  <c r="G373" i="2" a="1"/>
  <c r="G373" i="2" s="1"/>
  <c r="G649" i="2" a="1"/>
  <c r="G649" i="2" s="1"/>
  <c r="J729" i="2"/>
  <c r="G303" i="2" a="1"/>
  <c r="G303" i="2" s="1"/>
  <c r="G379" i="2" a="1"/>
  <c r="G379" i="2" s="1"/>
  <c r="G594" i="2" a="1"/>
  <c r="G594" i="2" s="1"/>
  <c r="G410" i="2" a="1"/>
  <c r="G410" i="2" s="1"/>
  <c r="G128" i="2" a="1"/>
  <c r="G128" i="2" s="1"/>
  <c r="G397" i="2" a="1"/>
  <c r="G397" i="2" s="1"/>
  <c r="K729" i="2"/>
  <c r="G519" i="2" a="1"/>
  <c r="G519" i="2" s="1"/>
  <c r="G237" i="2" a="1"/>
  <c r="G237" i="2" s="1"/>
  <c r="G169" i="2" a="1"/>
  <c r="G169" i="2" s="1"/>
  <c r="G112" i="2" a="1"/>
  <c r="G112" i="2" s="1"/>
  <c r="M15" i="4" a="1"/>
  <c r="M15" i="4" s="1"/>
  <c r="F15" i="4" s="1"/>
  <c r="H15" i="4" s="1"/>
  <c r="AS118" i="2" a="1"/>
  <c r="AS118" i="2" s="1"/>
  <c r="P17" i="3" a="1"/>
  <c r="P17" i="3" s="1"/>
  <c r="G17" i="3" s="1"/>
  <c r="AW321" i="2" a="1"/>
  <c r="AW321" i="2" s="1"/>
  <c r="AW258" i="2" a="1"/>
  <c r="AW258" i="2" s="1"/>
  <c r="AS526" i="2" a="1"/>
  <c r="AS526" i="2" s="1"/>
  <c r="AS258" i="2" a="1"/>
  <c r="AS258" i="2" s="1"/>
  <c r="AI456" i="2" a="1"/>
  <c r="AI456" i="2" s="1"/>
  <c r="H456" i="2" s="1"/>
  <c r="AS285" i="2" a="1"/>
  <c r="AS285" i="2" s="1"/>
  <c r="AW285" i="2" a="1"/>
  <c r="AW285" i="2" s="1"/>
  <c r="AX456" i="2" a="1"/>
  <c r="AX456" i="2" s="1"/>
  <c r="J456" i="2" s="1"/>
  <c r="K1222" i="2"/>
  <c r="AW621" i="2" a="1"/>
  <c r="AW621" i="2" s="1"/>
  <c r="AW592" i="2" a="1"/>
  <c r="AW592" i="2" s="1"/>
  <c r="AW229" i="2" a="1"/>
  <c r="AW229" i="2" s="1"/>
  <c r="AS36" i="2" a="1"/>
  <c r="AS36" i="2" s="1"/>
  <c r="AW312" i="2" a="1"/>
  <c r="AW312" i="2" s="1"/>
  <c r="AW342" i="2" a="1"/>
  <c r="AW342" i="2" s="1"/>
  <c r="AW36" i="2" a="1"/>
  <c r="AW36" i="2" s="1"/>
  <c r="AS250" i="2" a="1"/>
  <c r="AS250" i="2" s="1"/>
  <c r="AW661" i="2" a="1"/>
  <c r="AW661" i="2" s="1"/>
  <c r="AW284" i="2" a="1"/>
  <c r="AW284" i="2" s="1"/>
  <c r="AW456" i="2" a="1"/>
  <c r="AW456" i="2" s="1"/>
  <c r="AW480" i="2" a="1"/>
  <c r="AW480" i="2" s="1"/>
  <c r="AS441" i="2" a="1"/>
  <c r="AS441" i="2" s="1"/>
  <c r="AW152" i="2" a="1"/>
  <c r="AW152" i="2" s="1"/>
  <c r="AS657" i="2" a="1"/>
  <c r="AS657" i="2" s="1"/>
  <c r="AW630" i="2" a="1"/>
  <c r="AW630" i="2" s="1"/>
  <c r="I1513" i="2"/>
  <c r="AS534" i="2" a="1"/>
  <c r="AS534" i="2" s="1"/>
  <c r="AW604" i="2" a="1"/>
  <c r="AW604" i="2" s="1"/>
  <c r="P12" i="4" a="1"/>
  <c r="P12" i="4" s="1"/>
  <c r="G12" i="4" s="1"/>
  <c r="AW656" i="2" a="1"/>
  <c r="AW656" i="2" s="1"/>
  <c r="AW303" i="2" a="1"/>
  <c r="AW303" i="2" s="1"/>
  <c r="AW221" i="2" a="1"/>
  <c r="AW221" i="2" s="1"/>
  <c r="AS513" i="2" a="1"/>
  <c r="AS513" i="2" s="1"/>
  <c r="AW534" i="2" a="1"/>
  <c r="AW534" i="2" s="1"/>
  <c r="AS656" i="2" a="1"/>
  <c r="AS656" i="2" s="1"/>
  <c r="AW364" i="2" a="1"/>
  <c r="AW364" i="2" s="1"/>
  <c r="AS364" i="2" a="1"/>
  <c r="AS364" i="2" s="1"/>
  <c r="M25" i="4" a="1"/>
  <c r="M25" i="4" s="1"/>
  <c r="F25" i="4" s="1"/>
  <c r="H25" i="4" s="1"/>
  <c r="M17" i="4" a="1"/>
  <c r="M17" i="4" s="1"/>
  <c r="F17" i="4" s="1"/>
  <c r="H17" i="4" s="1"/>
  <c r="AP661" i="2" a="1"/>
  <c r="AP661" i="2" s="1"/>
  <c r="AX661" i="2" a="1"/>
  <c r="AX661" i="2" s="1"/>
  <c r="AT661" i="2" a="1"/>
  <c r="AT661" i="2" s="1"/>
  <c r="AS150" i="2" a="1"/>
  <c r="AS150" i="2" s="1"/>
  <c r="AS456" i="2" a="1"/>
  <c r="AS456" i="2" s="1"/>
  <c r="M9" i="3" a="1"/>
  <c r="M9" i="3" s="1"/>
  <c r="F9" i="3" s="1"/>
  <c r="H9" i="3" s="1"/>
  <c r="AW492" i="2" a="1"/>
  <c r="AW492" i="2" s="1"/>
  <c r="AP545" i="2" a="1"/>
  <c r="AP545" i="2" s="1"/>
  <c r="K545" i="2" s="1"/>
  <c r="AS468" i="2" a="1"/>
  <c r="AS468" i="2" s="1"/>
  <c r="AT456" i="2" a="1"/>
  <c r="AT456" i="2" s="1"/>
  <c r="I456" i="2" s="1"/>
  <c r="AI545" i="2" a="1"/>
  <c r="AI545" i="2" s="1"/>
  <c r="H545" i="2" s="1"/>
  <c r="AW611" i="2" a="1"/>
  <c r="AW611" i="2" s="1"/>
  <c r="AT545" i="2" a="1"/>
  <c r="AT545" i="2" s="1"/>
  <c r="I545" i="2" s="1"/>
  <c r="AW237" i="2" a="1"/>
  <c r="AW237" i="2" s="1"/>
  <c r="AS611" i="2" a="1"/>
  <c r="AS611" i="2" s="1"/>
  <c r="AS375" i="2" a="1"/>
  <c r="AS375" i="2" s="1"/>
  <c r="AS558" i="2" a="1"/>
  <c r="AS558" i="2" s="1"/>
  <c r="AS661" i="2" a="1"/>
  <c r="AS661" i="2" s="1"/>
  <c r="AS621" i="2" a="1"/>
  <c r="AS621" i="2" s="1"/>
  <c r="AW141" i="2" a="1"/>
  <c r="AW141" i="2" s="1"/>
  <c r="AW583" i="2" a="1"/>
  <c r="AW583" i="2" s="1"/>
  <c r="P24" i="4" a="1"/>
  <c r="P24" i="4" s="1"/>
  <c r="G24" i="4" s="1"/>
  <c r="AS480" i="2" a="1"/>
  <c r="AS480" i="2" s="1"/>
  <c r="AS284" i="2" a="1"/>
  <c r="AS284" i="2" s="1"/>
  <c r="AW547" i="2" a="1"/>
  <c r="AW547" i="2" s="1"/>
  <c r="AW420" i="2" a="1"/>
  <c r="AW420" i="2" s="1"/>
  <c r="AS630" i="2" a="1"/>
  <c r="AS630" i="2" s="1"/>
  <c r="AW572" i="2" a="1"/>
  <c r="AW572" i="2" s="1"/>
  <c r="AS420" i="2" a="1"/>
  <c r="AS420" i="2" s="1"/>
  <c r="AW607" i="2" a="1"/>
  <c r="AW607" i="2" s="1"/>
  <c r="AS152" i="2" a="1"/>
  <c r="AS152" i="2" s="1"/>
  <c r="AS660" i="2" a="1"/>
  <c r="AS660" i="2" s="1"/>
  <c r="AS229" i="2" a="1"/>
  <c r="AS229" i="2" s="1"/>
  <c r="AS572" i="2" a="1"/>
  <c r="AS572" i="2" s="1"/>
  <c r="AS547" i="2" a="1"/>
  <c r="AS547" i="2" s="1"/>
  <c r="AW224" i="2" a="1"/>
  <c r="AW224" i="2" s="1"/>
  <c r="AS224" i="2" a="1"/>
  <c r="AS224" i="2" s="1"/>
  <c r="AW526" i="2" a="1"/>
  <c r="AW526" i="2" s="1"/>
  <c r="AW98" i="2" a="1"/>
  <c r="AW98" i="2" s="1"/>
  <c r="AW558" i="2" a="1"/>
  <c r="AW558" i="2" s="1"/>
  <c r="AW49" i="2" a="1"/>
  <c r="AW49" i="2" s="1"/>
  <c r="AS363" i="2" a="1"/>
  <c r="AS363" i="2" s="1"/>
  <c r="P9" i="4" a="1"/>
  <c r="P9" i="4" s="1"/>
  <c r="G9" i="4" s="1"/>
  <c r="M21" i="4" a="1"/>
  <c r="M21" i="4" s="1"/>
  <c r="F21" i="4" s="1"/>
  <c r="H21" i="4" s="1"/>
  <c r="P21" i="3" a="1"/>
  <c r="P21" i="3" s="1"/>
  <c r="G21" i="3" s="1"/>
  <c r="P25" i="3" a="1"/>
  <c r="P25" i="3" s="1"/>
  <c r="G25" i="3" s="1"/>
  <c r="G628" i="2" a="1"/>
  <c r="G628" i="2" s="1"/>
  <c r="AP628" i="2" a="1"/>
  <c r="AP628" i="2" s="1"/>
  <c r="K628" i="2" s="1"/>
  <c r="AT229" i="2" a="1"/>
  <c r="AT229" i="2" s="1"/>
  <c r="I229" i="2" s="1"/>
  <c r="G229" i="2" a="1"/>
  <c r="G229" i="2" s="1"/>
  <c r="AX229" i="2" a="1"/>
  <c r="AX229" i="2" s="1"/>
  <c r="J229" i="2" s="1"/>
  <c r="AI229" i="2" a="1"/>
  <c r="AI229" i="2" s="1"/>
  <c r="H229" i="2" s="1"/>
  <c r="G545" i="2" a="1"/>
  <c r="G545" i="2" s="1"/>
  <c r="I1375" i="2"/>
  <c r="I1181" i="2"/>
  <c r="M16" i="4" a="1"/>
  <c r="M16" i="4" s="1"/>
  <c r="F16" i="4" s="1"/>
  <c r="H16" i="4" s="1"/>
  <c r="AS132" i="2" a="1"/>
  <c r="AS132" i="2" s="1"/>
  <c r="P16" i="3" a="1"/>
  <c r="P16" i="3" s="1"/>
  <c r="G16" i="3" s="1"/>
  <c r="K830" i="2"/>
  <c r="AW429" i="2" a="1"/>
  <c r="AW429" i="2" s="1"/>
  <c r="AW494" i="2" a="1"/>
  <c r="AW494" i="2" s="1"/>
  <c r="AS352" i="2" a="1"/>
  <c r="AS352" i="2" s="1"/>
  <c r="K680" i="2"/>
  <c r="AW352" i="2" a="1"/>
  <c r="AW352" i="2" s="1"/>
  <c r="AS648" i="2" a="1"/>
  <c r="AS648" i="2" s="1"/>
  <c r="K1243" i="2"/>
  <c r="K1526" i="2"/>
  <c r="J1158" i="2"/>
  <c r="AP486" i="2" a="1"/>
  <c r="AP486" i="2" s="1"/>
  <c r="K486" i="2" s="1"/>
  <c r="AP304" i="2" a="1"/>
  <c r="AP304" i="2" s="1"/>
  <c r="AW648" i="2" a="1"/>
  <c r="AW648" i="2" s="1"/>
  <c r="AX304" i="2" a="1"/>
  <c r="AX304" i="2" s="1"/>
  <c r="AS482" i="2" a="1"/>
  <c r="AS482" i="2" s="1"/>
  <c r="AS429" i="2" a="1"/>
  <c r="AS429" i="2" s="1"/>
  <c r="AT304" i="2" a="1"/>
  <c r="AT304" i="2" s="1"/>
  <c r="I304" i="2" s="1"/>
  <c r="I301" i="2"/>
  <c r="I1102" i="2"/>
  <c r="J1025" i="2"/>
  <c r="J714" i="2"/>
  <c r="AW397" i="2" a="1"/>
  <c r="AW397" i="2" s="1"/>
  <c r="J1104" i="2"/>
  <c r="K1318" i="2"/>
  <c r="J807" i="2"/>
  <c r="AS159" i="2" a="1"/>
  <c r="AS159" i="2" s="1"/>
  <c r="AW438" i="2" a="1"/>
  <c r="AW438" i="2" s="1"/>
  <c r="K44" i="2"/>
  <c r="AS397" i="2" a="1"/>
  <c r="AS397" i="2" s="1"/>
  <c r="K1477" i="2"/>
  <c r="I44" i="2"/>
  <c r="J1310" i="2"/>
  <c r="J1011" i="2"/>
  <c r="J1023" i="2"/>
  <c r="I1157" i="2"/>
  <c r="J485" i="2"/>
  <c r="J1418" i="2"/>
  <c r="J44" i="2"/>
  <c r="K933" i="2"/>
  <c r="K1178" i="2"/>
  <c r="AP488" i="2" a="1"/>
  <c r="AP488" i="2" s="1"/>
  <c r="J819" i="2"/>
  <c r="J1474" i="2"/>
  <c r="I1334" i="2"/>
  <c r="K1357" i="2"/>
  <c r="AI628" i="2" a="1"/>
  <c r="AI628" i="2" s="1"/>
  <c r="H628" i="2" s="1"/>
  <c r="J1180" i="2"/>
  <c r="J1145" i="2"/>
  <c r="AX628" i="2" a="1"/>
  <c r="AX628" i="2" s="1"/>
  <c r="J628" i="2" s="1"/>
  <c r="J1412" i="2"/>
  <c r="AP397" i="2" a="1"/>
  <c r="AP397" i="2" s="1"/>
  <c r="K397" i="2" s="1"/>
  <c r="AT639" i="2" a="1"/>
  <c r="AT639" i="2" s="1"/>
  <c r="I639" i="2" s="1"/>
  <c r="I1416" i="2"/>
  <c r="K770" i="2"/>
  <c r="K995" i="2"/>
  <c r="K1116" i="2"/>
  <c r="K1156" i="2"/>
  <c r="K1043" i="2"/>
  <c r="K1464" i="2"/>
  <c r="J1480" i="2"/>
  <c r="J1384" i="2"/>
  <c r="I1559" i="2"/>
  <c r="K1556" i="2"/>
  <c r="K1016" i="2"/>
  <c r="J1007" i="2"/>
  <c r="I1470" i="2"/>
  <c r="J1391" i="2"/>
  <c r="J770" i="2"/>
  <c r="K877" i="2"/>
  <c r="K803" i="2"/>
  <c r="K485" i="2"/>
  <c r="J1116" i="2"/>
  <c r="I1047" i="2"/>
  <c r="K677" i="2"/>
  <c r="I1035" i="2"/>
  <c r="AX639" i="2" a="1"/>
  <c r="AX639" i="2" s="1"/>
  <c r="J639" i="2" s="1"/>
  <c r="I1580" i="2"/>
  <c r="I1387" i="2"/>
  <c r="I989" i="2"/>
  <c r="J1013" i="2"/>
  <c r="K764" i="2"/>
  <c r="J1010" i="2"/>
  <c r="K907" i="2"/>
  <c r="K1577" i="2"/>
  <c r="I1408" i="2"/>
  <c r="I830" i="2"/>
  <c r="I1116" i="2"/>
  <c r="J998" i="2"/>
  <c r="I904" i="2"/>
  <c r="I680" i="2"/>
  <c r="I704" i="2"/>
  <c r="I1422" i="2"/>
  <c r="J700" i="2"/>
  <c r="J1008" i="2"/>
  <c r="K1010" i="2"/>
  <c r="J1398" i="2"/>
  <c r="AT535" i="2" a="1"/>
  <c r="AT535" i="2" s="1"/>
  <c r="I535" i="2" s="1"/>
  <c r="I1269" i="2"/>
  <c r="K1092" i="2"/>
  <c r="J705" i="2"/>
  <c r="AX486" i="2" a="1"/>
  <c r="AX486" i="2" s="1"/>
  <c r="J486" i="2" s="1"/>
  <c r="AW482" i="2" a="1"/>
  <c r="AW482" i="2" s="1"/>
  <c r="AX535" i="2" a="1"/>
  <c r="AX535" i="2" s="1"/>
  <c r="J535" i="2" s="1"/>
  <c r="I1074" i="2"/>
  <c r="AT486" i="2" a="1"/>
  <c r="AT486" i="2" s="1"/>
  <c r="I486" i="2" s="1"/>
  <c r="AI535" i="2" a="1"/>
  <c r="AI535" i="2" s="1"/>
  <c r="H535" i="2" s="1"/>
  <c r="J1577" i="2"/>
  <c r="I1158" i="2"/>
  <c r="K1158" i="2"/>
  <c r="J746" i="2"/>
  <c r="J1366" i="2"/>
  <c r="K1069" i="2"/>
  <c r="AI247" i="2" a="1"/>
  <c r="AI247" i="2" s="1"/>
  <c r="H247" i="2" s="1"/>
  <c r="AP639" i="2" a="1"/>
  <c r="AP639" i="2" s="1"/>
  <c r="K639" i="2" s="1"/>
  <c r="Q27" i="5" a="1"/>
  <c r="Q27" i="5" s="1"/>
  <c r="G27" i="5" s="1"/>
  <c r="I1393" i="2"/>
  <c r="K1053" i="2"/>
  <c r="J1318" i="2"/>
  <c r="AX247" i="2" a="1"/>
  <c r="AX247" i="2" s="1"/>
  <c r="J247" i="2" s="1"/>
  <c r="Q13" i="5" a="1"/>
  <c r="Q13" i="5" s="1"/>
  <c r="G13" i="5" s="1"/>
  <c r="I688" i="2"/>
  <c r="I1348" i="2"/>
  <c r="K1096" i="2"/>
  <c r="J301" i="2"/>
  <c r="K819" i="2"/>
  <c r="K1067" i="2"/>
  <c r="AP247" i="2" a="1"/>
  <c r="AP247" i="2" s="1"/>
  <c r="K247" i="2" s="1"/>
  <c r="I247" i="2"/>
  <c r="J1053" i="2"/>
  <c r="J899" i="2"/>
  <c r="J1067" i="2"/>
  <c r="I955" i="2"/>
  <c r="I1180" i="2"/>
  <c r="K1397" i="2"/>
  <c r="I1366" i="2"/>
  <c r="I1193" i="2"/>
  <c r="J1387" i="2"/>
  <c r="K853" i="2"/>
  <c r="I1078" i="2"/>
  <c r="J1430" i="2"/>
  <c r="J1086" i="2"/>
  <c r="I1192" i="2"/>
  <c r="M8" i="4" a="1"/>
  <c r="M8" i="4" s="1"/>
  <c r="F8" i="4" s="1"/>
  <c r="H8" i="4" s="1"/>
  <c r="J1508" i="2"/>
  <c r="I1041" i="2"/>
  <c r="I807" i="2"/>
  <c r="K1102" i="2"/>
  <c r="I841" i="2"/>
  <c r="I1228" i="2"/>
  <c r="I919" i="2"/>
  <c r="K1580" i="2"/>
  <c r="J704" i="2"/>
  <c r="J1312" i="2"/>
  <c r="J995" i="2"/>
  <c r="I1337" i="2"/>
  <c r="K1331" i="2"/>
  <c r="J989" i="2"/>
  <c r="I1378" i="2"/>
  <c r="I700" i="2"/>
  <c r="I862" i="2"/>
  <c r="I1023" i="2"/>
  <c r="J1559" i="2"/>
  <c r="I1058" i="2"/>
  <c r="K1205" i="2"/>
  <c r="I1556" i="2"/>
  <c r="I1486" i="2"/>
  <c r="J1498" i="2"/>
  <c r="I1342" i="2"/>
  <c r="K719" i="2"/>
  <c r="J1574" i="2"/>
  <c r="K1461" i="2"/>
  <c r="J1416" i="2"/>
  <c r="K1473" i="2"/>
  <c r="K714" i="2"/>
  <c r="J1571" i="2"/>
  <c r="J1461" i="2"/>
  <c r="J1473" i="2"/>
  <c r="I714" i="2"/>
  <c r="K1169" i="2"/>
  <c r="I820" i="2"/>
  <c r="I1396" i="2"/>
  <c r="J1038" i="2"/>
  <c r="K1345" i="2"/>
  <c r="K992" i="2"/>
  <c r="K1393" i="2"/>
  <c r="J1031" i="2"/>
  <c r="I761" i="2"/>
  <c r="K1334" i="2"/>
  <c r="AP630" i="2" a="1"/>
  <c r="AP630" i="2" s="1"/>
  <c r="K630" i="2" s="1"/>
  <c r="J1526" i="2"/>
  <c r="K973" i="2"/>
  <c r="J352" i="2"/>
  <c r="AX408" i="2" a="1"/>
  <c r="AX408" i="2" s="1"/>
  <c r="J408" i="2" s="1"/>
  <c r="AX397" i="2" a="1"/>
  <c r="AX397" i="2" s="1"/>
  <c r="J397" i="2" s="1"/>
  <c r="AT397" i="2" a="1"/>
  <c r="AT397" i="2" s="1"/>
  <c r="I397" i="2" s="1"/>
  <c r="AI408" i="2" a="1"/>
  <c r="AI408" i="2" s="1"/>
  <c r="H408" i="2" s="1"/>
  <c r="AP408" i="2" a="1"/>
  <c r="AP408" i="2" s="1"/>
  <c r="K408" i="2" s="1"/>
  <c r="J1565" i="2"/>
  <c r="I788" i="2"/>
  <c r="K1565" i="2"/>
  <c r="J1193" i="2"/>
  <c r="K809" i="2"/>
  <c r="K794" i="2"/>
  <c r="I1508" i="2"/>
  <c r="I758" i="2"/>
  <c r="I1104" i="2"/>
  <c r="J1034" i="2"/>
  <c r="J764" i="2"/>
  <c r="J1466" i="2"/>
  <c r="J850" i="2"/>
  <c r="I683" i="2"/>
  <c r="I1136" i="2"/>
  <c r="J865" i="2"/>
  <c r="J1269" i="2"/>
  <c r="J1581" i="2"/>
  <c r="K1508" i="2"/>
  <c r="K1180" i="2"/>
  <c r="K722" i="2"/>
  <c r="K850" i="2"/>
  <c r="I1391" i="2"/>
  <c r="J1148" i="2"/>
  <c r="J1099" i="2"/>
  <c r="J1026" i="2"/>
  <c r="K761" i="2"/>
  <c r="AI519" i="2" a="1"/>
  <c r="AI519" i="2" s="1"/>
  <c r="H519" i="2" s="1"/>
  <c r="I1039" i="2"/>
  <c r="I799" i="2"/>
  <c r="K1237" i="2"/>
  <c r="I737" i="2"/>
  <c r="K807" i="2"/>
  <c r="J1464" i="2"/>
  <c r="K1583" i="2"/>
  <c r="K1039" i="2"/>
  <c r="K1078" i="2"/>
  <c r="K1099" i="2"/>
  <c r="K961" i="2"/>
  <c r="I877" i="2"/>
  <c r="I1437" i="2"/>
  <c r="J1205" i="2"/>
  <c r="K1013" i="2"/>
  <c r="I979" i="2"/>
  <c r="J1381" i="2"/>
  <c r="I689" i="2"/>
  <c r="I1390" i="2"/>
  <c r="K1325" i="2"/>
  <c r="J1020" i="2"/>
  <c r="I664" i="2"/>
  <c r="AP352" i="2" a="1"/>
  <c r="AP352" i="2" s="1"/>
  <c r="K352" i="2" s="1"/>
  <c r="K1486" i="2"/>
  <c r="I1381" i="2"/>
  <c r="I961" i="2"/>
  <c r="K1029" i="2"/>
  <c r="AI352" i="2" a="1"/>
  <c r="AI352" i="2" s="1"/>
  <c r="H352" i="2" s="1"/>
  <c r="K1198" i="2"/>
  <c r="K700" i="2"/>
  <c r="I1399" i="2"/>
  <c r="J1065" i="2"/>
  <c r="I1372" i="2"/>
  <c r="J1342" i="2"/>
  <c r="K1408" i="2"/>
  <c r="J1029" i="2"/>
  <c r="K1306" i="2"/>
  <c r="J1458" i="2"/>
  <c r="K1417" i="2"/>
  <c r="K1310" i="2"/>
  <c r="K1011" i="2"/>
  <c r="I1044" i="2"/>
  <c r="K1023" i="2"/>
  <c r="G315" i="2" a="1"/>
  <c r="G315" i="2" s="1"/>
  <c r="I946" i="2"/>
  <c r="I1322" i="2"/>
  <c r="I1464" i="2"/>
  <c r="K1008" i="2"/>
  <c r="J1047" i="2"/>
  <c r="I1398" i="2"/>
  <c r="I1325" i="2"/>
  <c r="K1312" i="2"/>
  <c r="I1219" i="2"/>
  <c r="K1584" i="2"/>
  <c r="J1399" i="2"/>
  <c r="I1483" i="2"/>
  <c r="J1411" i="2"/>
  <c r="K806" i="2"/>
  <c r="I1577" i="2"/>
  <c r="J1408" i="2"/>
  <c r="J1584" i="2"/>
  <c r="I1406" i="2"/>
  <c r="J1306" i="2"/>
  <c r="K998" i="2"/>
  <c r="K1390" i="2"/>
  <c r="J664" i="2"/>
  <c r="K1321" i="2"/>
  <c r="J1142" i="2"/>
  <c r="K704" i="2"/>
  <c r="J992" i="2"/>
  <c r="J719" i="2"/>
  <c r="I1069" i="2"/>
  <c r="J688" i="2"/>
  <c r="I881" i="2"/>
  <c r="I1169" i="2"/>
  <c r="K1574" i="2"/>
  <c r="I1571" i="2"/>
  <c r="I1354" i="2"/>
  <c r="J1337" i="2"/>
  <c r="G501" i="2" a="1"/>
  <c r="G501" i="2" s="1"/>
  <c r="K1571" i="2"/>
  <c r="M8" i="3" a="1"/>
  <c r="M8" i="3" s="1"/>
  <c r="F8" i="3" s="1"/>
  <c r="H8" i="3" s="1"/>
  <c r="I1001" i="2"/>
  <c r="J788" i="2"/>
  <c r="AI630" i="2" a="1"/>
  <c r="AI630" i="2" s="1"/>
  <c r="H630" i="2" s="1"/>
  <c r="I776" i="2"/>
  <c r="J1222" i="2"/>
  <c r="J716" i="2"/>
  <c r="J741" i="2"/>
  <c r="AX630" i="2" a="1"/>
  <c r="AX630" i="2" s="1"/>
  <c r="J630" i="2" s="1"/>
  <c r="G152" i="2" a="1"/>
  <c r="G152" i="2" s="1"/>
  <c r="AI599" i="2" a="1"/>
  <c r="AI599" i="2" s="1"/>
  <c r="H599" i="2" s="1"/>
  <c r="K1430" i="2"/>
  <c r="K1587" i="2"/>
  <c r="K811" i="2"/>
  <c r="K1028" i="2"/>
  <c r="AW95" i="2" a="1"/>
  <c r="AW95" i="2" s="1"/>
  <c r="J720" i="2"/>
  <c r="AP324" i="2" a="1"/>
  <c r="AP324" i="2" s="1"/>
  <c r="K324" i="2" s="1"/>
  <c r="G324" i="2" a="1"/>
  <c r="G324" i="2" s="1"/>
  <c r="G263" i="2" a="1"/>
  <c r="G263" i="2" s="1"/>
  <c r="AP263" i="2" a="1"/>
  <c r="AP263" i="2" s="1"/>
  <c r="K263" i="2" s="1"/>
  <c r="AX263" i="2" a="1"/>
  <c r="AX263" i="2" s="1"/>
  <c r="J263" i="2" s="1"/>
  <c r="AI263" i="2" a="1"/>
  <c r="AI263" i="2" s="1"/>
  <c r="H263" i="2" s="1"/>
  <c r="AP528" i="2" a="1"/>
  <c r="AP528" i="2" s="1"/>
  <c r="K528" i="2" s="1"/>
  <c r="I630" i="2"/>
  <c r="K1550" i="2"/>
  <c r="K963" i="2"/>
  <c r="J809" i="2"/>
  <c r="K800" i="2"/>
  <c r="I1019" i="2"/>
  <c r="I1397" i="2"/>
  <c r="K1348" i="2"/>
  <c r="J1027" i="2"/>
  <c r="J1477" i="2"/>
  <c r="I1031" i="2"/>
  <c r="K788" i="2"/>
  <c r="I1065" i="2"/>
  <c r="J1372" i="2"/>
  <c r="K1411" i="2"/>
  <c r="I899" i="2"/>
  <c r="J820" i="2"/>
  <c r="K1372" i="2"/>
  <c r="K1088" i="2"/>
  <c r="J1035" i="2"/>
  <c r="G653" i="2" a="1"/>
  <c r="G653" i="2" s="1"/>
  <c r="J919" i="2"/>
  <c r="J776" i="2"/>
  <c r="J1405" i="2"/>
  <c r="J1088" i="2"/>
  <c r="K1322" i="2"/>
  <c r="K1409" i="2"/>
  <c r="J1202" i="2"/>
  <c r="I1050" i="2"/>
  <c r="I1222" i="2"/>
  <c r="J1001" i="2"/>
  <c r="J946" i="2"/>
  <c r="K1420" i="2"/>
  <c r="I1417" i="2"/>
  <c r="J1375" i="2"/>
  <c r="I837" i="2"/>
  <c r="I933" i="2"/>
  <c r="K1378" i="2"/>
  <c r="J1324" i="2"/>
  <c r="J1092" i="2"/>
  <c r="I1025" i="2"/>
  <c r="K1050" i="2"/>
  <c r="K979" i="2"/>
  <c r="I1008" i="2"/>
  <c r="AS128" i="2" a="1"/>
  <c r="AS128" i="2" s="1"/>
  <c r="J1420" i="2"/>
  <c r="I819" i="2"/>
  <c r="J1181" i="2"/>
  <c r="I1178" i="2"/>
  <c r="J1036" i="2"/>
  <c r="J841" i="2"/>
  <c r="K1324" i="2"/>
  <c r="I1553" i="2"/>
  <c r="K1427" i="2"/>
  <c r="J1198" i="2"/>
  <c r="I1316" i="2"/>
  <c r="J907" i="2"/>
  <c r="K1489" i="2"/>
  <c r="K1375" i="2"/>
  <c r="K548" i="2"/>
  <c r="I1357" i="2"/>
  <c r="P20" i="3" a="1"/>
  <c r="P20" i="3" s="1"/>
  <c r="G20" i="3" s="1"/>
  <c r="K1181" i="2"/>
  <c r="I1474" i="2"/>
  <c r="I1328" i="2"/>
  <c r="AP591" i="2" a="1"/>
  <c r="AP591" i="2" s="1"/>
  <c r="AW623" i="2" a="1"/>
  <c r="AW623" i="2" s="1"/>
  <c r="AT263" i="2" a="1"/>
  <c r="AT263" i="2" s="1"/>
  <c r="I263" i="2" s="1"/>
  <c r="I992" i="2"/>
  <c r="J1406" i="2"/>
  <c r="K841" i="2"/>
  <c r="K1402" i="2"/>
  <c r="J1192" i="2"/>
  <c r="K1234" i="2"/>
  <c r="I1237" i="2"/>
  <c r="I1418" i="2"/>
  <c r="I1430" i="2"/>
  <c r="AS623" i="2" a="1"/>
  <c r="AS623" i="2" s="1"/>
  <c r="J1331" i="2"/>
  <c r="J1393" i="2"/>
  <c r="J1096" i="2"/>
  <c r="K981" i="2"/>
  <c r="AW504" i="2" a="1"/>
  <c r="AW504" i="2" s="1"/>
  <c r="I1020" i="2"/>
  <c r="J877" i="2"/>
  <c r="I1145" i="2"/>
  <c r="AI293" i="2" a="1"/>
  <c r="AI293" i="2" s="1"/>
  <c r="H293" i="2" s="1"/>
  <c r="G293" i="2" a="1"/>
  <c r="G293" i="2" s="1"/>
  <c r="AT293" i="2" a="1"/>
  <c r="AT293" i="2" s="1"/>
  <c r="I293" i="2" s="1"/>
  <c r="AP293" i="2" a="1"/>
  <c r="AP293" i="2" s="1"/>
  <c r="K293" i="2" s="1"/>
  <c r="AX293" i="2" a="1"/>
  <c r="AX293" i="2" s="1"/>
  <c r="J293" i="2" s="1"/>
  <c r="AS544" i="2" a="1"/>
  <c r="AS544" i="2" s="1"/>
  <c r="AS620" i="2" a="1"/>
  <c r="AS620" i="2" s="1"/>
  <c r="AS279" i="2" a="1"/>
  <c r="AS279" i="2" s="1"/>
  <c r="AW635" i="2" a="1"/>
  <c r="AW635" i="2" s="1"/>
  <c r="AS223" i="2" a="1"/>
  <c r="AS223" i="2" s="1"/>
  <c r="J1079" i="2"/>
  <c r="K1581" i="2"/>
  <c r="J1348" i="2"/>
  <c r="K1192" i="2"/>
  <c r="J1169" i="2"/>
  <c r="J1243" i="2"/>
  <c r="AW102" i="2" a="1"/>
  <c r="AW102" i="2" s="1"/>
  <c r="AS146" i="2" a="1"/>
  <c r="AS146" i="2" s="1"/>
  <c r="K865" i="2"/>
  <c r="AS594" i="2" a="1"/>
  <c r="AS594" i="2" s="1"/>
  <c r="G288" i="2" a="1"/>
  <c r="G288" i="2" s="1"/>
  <c r="AS471" i="2" a="1"/>
  <c r="AS471" i="2" s="1"/>
  <c r="I719" i="2"/>
  <c r="AS570" i="2" a="1"/>
  <c r="AS570" i="2" s="1"/>
  <c r="AS615" i="2" a="1"/>
  <c r="AS615" i="2" s="1"/>
  <c r="AW100" i="2" a="1"/>
  <c r="AW100" i="2" s="1"/>
  <c r="J677" i="2"/>
  <c r="AS605" i="2" a="1"/>
  <c r="AS605" i="2" s="1"/>
  <c r="AS104" i="2" a="1"/>
  <c r="AS104" i="2" s="1"/>
  <c r="I806" i="2"/>
  <c r="AS567" i="2" a="1"/>
  <c r="AS567" i="2" s="1"/>
  <c r="AT628" i="2" a="1"/>
  <c r="AT628" i="2" s="1"/>
  <c r="I628" i="2" s="1"/>
  <c r="AS488" i="2" a="1"/>
  <c r="AS488" i="2" s="1"/>
  <c r="AW349" i="2" a="1"/>
  <c r="AW349" i="2" s="1"/>
  <c r="AS591" i="2" a="1"/>
  <c r="AS591" i="2" s="1"/>
  <c r="AS181" i="2" a="1"/>
  <c r="AS181" i="2" s="1"/>
  <c r="AW343" i="2" a="1"/>
  <c r="AW343" i="2" s="1"/>
  <c r="AW471" i="2" a="1"/>
  <c r="AW471" i="2" s="1"/>
  <c r="AS351" i="2" a="1"/>
  <c r="AS351" i="2" s="1"/>
  <c r="J853" i="2"/>
  <c r="I1461" i="2"/>
  <c r="K1065" i="2"/>
  <c r="AX567" i="2" a="1"/>
  <c r="AX567" i="2" s="1"/>
  <c r="J567" i="2" s="1"/>
  <c r="AT361" i="2" a="1"/>
  <c r="AT361" i="2" s="1"/>
  <c r="I361" i="2" s="1"/>
  <c r="K720" i="2"/>
  <c r="AS475" i="2" a="1"/>
  <c r="AS475" i="2" s="1"/>
  <c r="AT264" i="2" a="1"/>
  <c r="AT264" i="2" s="1"/>
  <c r="I264" i="2" s="1"/>
  <c r="I1028" i="2"/>
  <c r="G241" i="2" a="1"/>
  <c r="G241" i="2" s="1"/>
  <c r="J1345" i="2"/>
  <c r="AS100" i="2" a="1"/>
  <c r="AS100" i="2" s="1"/>
  <c r="AS216" i="2" a="1"/>
  <c r="AS216" i="2" s="1"/>
  <c r="I1411" i="2"/>
  <c r="AS174" i="2" a="1"/>
  <c r="AS174" i="2" s="1"/>
  <c r="J1328" i="2"/>
  <c r="AW488" i="2" a="1"/>
  <c r="AW488" i="2" s="1"/>
  <c r="AW475" i="2" a="1"/>
  <c r="AW475" i="2" s="1"/>
  <c r="AS346" i="2" a="1"/>
  <c r="AS346" i="2" s="1"/>
  <c r="I1190" i="2"/>
  <c r="AW270" i="2" a="1"/>
  <c r="AW270" i="2" s="1"/>
  <c r="AS573" i="2" a="1"/>
  <c r="AS573" i="2" s="1"/>
  <c r="J722" i="2"/>
  <c r="AW269" i="2" a="1"/>
  <c r="AW269" i="2" s="1"/>
  <c r="K799" i="2"/>
  <c r="AW288" i="2" a="1"/>
  <c r="AW288" i="2" s="1"/>
  <c r="AS361" i="2" a="1"/>
  <c r="AS361" i="2" s="1"/>
  <c r="AS381" i="2" a="1"/>
  <c r="AS381" i="2" s="1"/>
  <c r="AX224" i="2" a="1"/>
  <c r="AX224" i="2" s="1"/>
  <c r="J224" i="2" s="1"/>
  <c r="AT352" i="2" a="1"/>
  <c r="AT352" i="2" s="1"/>
  <c r="I352" i="2" s="1"/>
  <c r="AS334" i="2" a="1"/>
  <c r="AS334" i="2" s="1"/>
  <c r="AW619" i="2" a="1"/>
  <c r="AW619" i="2" s="1"/>
  <c r="AW308" i="2" a="1"/>
  <c r="AW308" i="2" s="1"/>
  <c r="AW599" i="2" a="1"/>
  <c r="AW599" i="2" s="1"/>
  <c r="AW112" i="2" a="1"/>
  <c r="AW112" i="2" s="1"/>
  <c r="AS599" i="2" a="1"/>
  <c r="AS599" i="2" s="1"/>
  <c r="AW478" i="2" a="1"/>
  <c r="AW478" i="2" s="1"/>
  <c r="AS308" i="2" a="1"/>
  <c r="AS308" i="2" s="1"/>
  <c r="AS238" i="2" a="1"/>
  <c r="AS238" i="2" s="1"/>
  <c r="AS619" i="2" a="1"/>
  <c r="AS619" i="2" s="1"/>
  <c r="AS478" i="2" a="1"/>
  <c r="AS478" i="2" s="1"/>
  <c r="AS112" i="2" a="1"/>
  <c r="AS112" i="2" s="1"/>
  <c r="AW238" i="2" a="1"/>
  <c r="AW238" i="2" s="1"/>
  <c r="AS226" i="2" a="1"/>
  <c r="AS226" i="2" s="1"/>
  <c r="AW591" i="2" a="1"/>
  <c r="AW591" i="2" s="1"/>
  <c r="AS288" i="2" a="1"/>
  <c r="AS288" i="2" s="1"/>
  <c r="AW213" i="2" a="1"/>
  <c r="AW213" i="2" s="1"/>
  <c r="AS317" i="2" a="1"/>
  <c r="AS317" i="2" s="1"/>
  <c r="AW295" i="2" a="1"/>
  <c r="AW295" i="2" s="1"/>
  <c r="AS269" i="2" a="1"/>
  <c r="AS269" i="2" s="1"/>
  <c r="AW486" i="2" a="1"/>
  <c r="AW486" i="2" s="1"/>
  <c r="AS486" i="2" a="1"/>
  <c r="AS486" i="2" s="1"/>
  <c r="J963" i="2"/>
  <c r="AS546" i="2" a="1"/>
  <c r="AS546" i="2" s="1"/>
  <c r="AS376" i="2" a="1"/>
  <c r="AS376" i="2" s="1"/>
  <c r="J519" i="2"/>
  <c r="AW334" i="2" a="1"/>
  <c r="AW334" i="2" s="1"/>
  <c r="I1063" i="2"/>
  <c r="K1145" i="2"/>
  <c r="I1290" i="2"/>
  <c r="AW519" i="2" a="1"/>
  <c r="AW519" i="2" s="1"/>
  <c r="AW247" i="2" a="1"/>
  <c r="AW247" i="2" s="1"/>
  <c r="AS247" i="2" a="1"/>
  <c r="AS247" i="2" s="1"/>
  <c r="AS270" i="2" a="1"/>
  <c r="AS270" i="2" s="1"/>
  <c r="AW546" i="2" a="1"/>
  <c r="AW546" i="2" s="1"/>
  <c r="K1166" i="2"/>
  <c r="AS358" i="2" a="1"/>
  <c r="AS358" i="2" s="1"/>
  <c r="I1480" i="2"/>
  <c r="I1384" i="2"/>
  <c r="J1058" i="2"/>
  <c r="AX324" i="2" a="1"/>
  <c r="AX324" i="2" s="1"/>
  <c r="J324" i="2" s="1"/>
  <c r="AW317" i="2" a="1"/>
  <c r="AW317" i="2" s="1"/>
  <c r="AS501" i="2" a="1"/>
  <c r="AS501" i="2" s="1"/>
  <c r="AT519" i="2" a="1"/>
  <c r="AT519" i="2" s="1"/>
  <c r="I519" i="2" s="1"/>
  <c r="AS635" i="2" a="1"/>
  <c r="AS635" i="2" s="1"/>
  <c r="AS519" i="2" a="1"/>
  <c r="AS519" i="2" s="1"/>
  <c r="AW426" i="2" a="1"/>
  <c r="AW426" i="2" s="1"/>
  <c r="AW282" i="2" a="1"/>
  <c r="AW282" i="2" s="1"/>
  <c r="AW226" i="2" a="1"/>
  <c r="AW226" i="2" s="1"/>
  <c r="J1102" i="2"/>
  <c r="AW501" i="2" a="1"/>
  <c r="AW501" i="2" s="1"/>
  <c r="AP519" i="2" a="1"/>
  <c r="AP519" i="2" s="1"/>
  <c r="K519" i="2" s="1"/>
  <c r="AW610" i="2" a="1"/>
  <c r="AW610" i="2" s="1"/>
  <c r="AS408" i="2" a="1"/>
  <c r="AS408" i="2" s="1"/>
  <c r="J1587" i="2"/>
  <c r="AS343" i="2" a="1"/>
  <c r="AS343" i="2" s="1"/>
  <c r="AS649" i="2" a="1"/>
  <c r="AS649" i="2" s="1"/>
  <c r="AW223" i="2" a="1"/>
  <c r="AW223" i="2" s="1"/>
  <c r="AW216" i="2" a="1"/>
  <c r="AW216" i="2" s="1"/>
  <c r="J1550" i="2"/>
  <c r="J1427" i="2"/>
  <c r="AS612" i="2" a="1"/>
  <c r="AS612" i="2" s="1"/>
  <c r="AW181" i="2" a="1"/>
  <c r="AW181" i="2" s="1"/>
  <c r="K741" i="2"/>
  <c r="AS282" i="2" a="1"/>
  <c r="AS282" i="2" s="1"/>
  <c r="AW279" i="2" a="1"/>
  <c r="AW279" i="2" s="1"/>
  <c r="AS295" i="2" a="1"/>
  <c r="AS295" i="2" s="1"/>
  <c r="AW649" i="2" a="1"/>
  <c r="AW649" i="2" s="1"/>
  <c r="K897" i="2"/>
  <c r="AW260" i="2" a="1"/>
  <c r="AW260" i="2" s="1"/>
  <c r="AS535" i="2" a="1"/>
  <c r="AS535" i="2" s="1"/>
  <c r="AS260" i="2" a="1"/>
  <c r="AS260" i="2" s="1"/>
  <c r="AW535" i="2" a="1"/>
  <c r="AW535" i="2" s="1"/>
  <c r="K1434" i="2"/>
  <c r="J1240" i="2"/>
  <c r="I981" i="2"/>
  <c r="AS504" i="2" a="1"/>
  <c r="AS504" i="2" s="1"/>
  <c r="AW476" i="2" a="1"/>
  <c r="AW476" i="2" s="1"/>
  <c r="AW382" i="2" a="1"/>
  <c r="AW382" i="2" s="1"/>
  <c r="K1148" i="2"/>
  <c r="J1237" i="2"/>
  <c r="I408" i="2"/>
  <c r="AS102" i="2" a="1"/>
  <c r="AS102" i="2" s="1"/>
  <c r="AW544" i="2" a="1"/>
  <c r="AW544" i="2" s="1"/>
  <c r="AW477" i="2" a="1"/>
  <c r="AW477" i="2" s="1"/>
  <c r="AW408" i="2" a="1"/>
  <c r="AW408" i="2" s="1"/>
  <c r="J897" i="2"/>
  <c r="AI414" i="2" a="1"/>
  <c r="AI414" i="2" s="1"/>
  <c r="H414" i="2" s="1"/>
  <c r="AP414" i="2" a="1"/>
  <c r="AP414" i="2" s="1"/>
  <c r="K414" i="2" s="1"/>
  <c r="AT414" i="2" a="1"/>
  <c r="AT414" i="2" s="1"/>
  <c r="I414" i="2" s="1"/>
  <c r="AX414" i="2" a="1"/>
  <c r="AX414" i="2" s="1"/>
  <c r="J414" i="2" s="1"/>
  <c r="G414" i="2" a="1"/>
  <c r="G414" i="2" s="1"/>
  <c r="G311" i="2" a="1"/>
  <c r="G311" i="2" s="1"/>
  <c r="AP311" i="2" a="1"/>
  <c r="AP311" i="2" s="1"/>
  <c r="K311" i="2" s="1"/>
  <c r="AX311" i="2" a="1"/>
  <c r="AX311" i="2" s="1"/>
  <c r="J311" i="2" s="1"/>
  <c r="AT311" i="2" a="1"/>
  <c r="AT311" i="2" s="1"/>
  <c r="I311" i="2" s="1"/>
  <c r="AI311" i="2" a="1"/>
  <c r="AI311" i="2" s="1"/>
  <c r="H311" i="2" s="1"/>
  <c r="G189" i="2" a="1"/>
  <c r="G189" i="2" s="1"/>
  <c r="AT189" i="2" a="1"/>
  <c r="AT189" i="2" s="1"/>
  <c r="I189" i="2" s="1"/>
  <c r="AX189" i="2" a="1"/>
  <c r="AX189" i="2" s="1"/>
  <c r="J189" i="2" s="1"/>
  <c r="AP189" i="2" a="1"/>
  <c r="AP189" i="2" s="1"/>
  <c r="K189" i="2" s="1"/>
  <c r="AX478" i="2" a="1"/>
  <c r="AX478" i="2" s="1"/>
  <c r="J478" i="2" s="1"/>
  <c r="AT478" i="2" a="1"/>
  <c r="AT478" i="2" s="1"/>
  <c r="I478" i="2" s="1"/>
  <c r="AP478" i="2" a="1"/>
  <c r="AP478" i="2" s="1"/>
  <c r="K478" i="2" s="1"/>
  <c r="AI478" i="2" a="1"/>
  <c r="AI478" i="2" s="1"/>
  <c r="H478" i="2" s="1"/>
  <c r="G478" i="2" a="1"/>
  <c r="G478" i="2" s="1"/>
  <c r="AF660" i="2"/>
  <c r="AG660" i="2" s="1"/>
  <c r="AF349" i="2"/>
  <c r="AG349" i="2" s="1"/>
  <c r="AE441" i="2" a="1"/>
  <c r="AE441" i="2" s="1"/>
  <c r="AF441" i="2" s="1"/>
  <c r="AS370" i="2" a="1"/>
  <c r="AS370" i="2" s="1"/>
  <c r="K1406" i="2"/>
  <c r="AW351" i="2" a="1"/>
  <c r="AW351" i="2" s="1"/>
  <c r="K1027" i="2"/>
  <c r="AE615" i="2" a="1"/>
  <c r="AE615" i="2" s="1"/>
  <c r="AF615" i="2" s="1"/>
  <c r="AD534" i="2" a="1"/>
  <c r="AD534" i="2" s="1"/>
  <c r="AP534" i="2" s="1" a="1"/>
  <c r="AP534" i="2" s="1"/>
  <c r="K534" i="2" s="1"/>
  <c r="K1387" i="2"/>
  <c r="J1166" i="2"/>
  <c r="K989" i="2"/>
  <c r="I1013" i="2"/>
  <c r="AE275" i="2" a="1"/>
  <c r="AE275" i="2" s="1"/>
  <c r="AF275" i="2" s="1"/>
  <c r="AH118" i="2" a="1"/>
  <c r="AH118" i="2" s="1"/>
  <c r="G118" i="2" s="1" a="1"/>
  <c r="G118" i="2" s="1"/>
  <c r="AW652" i="2" a="1"/>
  <c r="AW652" i="2" s="1"/>
  <c r="AW654" i="2" a="1"/>
  <c r="AW654" i="2" s="1"/>
  <c r="AH522" i="2" a="1"/>
  <c r="AH522" i="2" s="1"/>
  <c r="G522" i="2" s="1" a="1"/>
  <c r="G522" i="2" s="1"/>
  <c r="AS483" i="2" a="1"/>
  <c r="AS483" i="2" s="1"/>
  <c r="AE342" i="2" a="1"/>
  <c r="AE342" i="2" s="1"/>
  <c r="AF342" i="2" s="1"/>
  <c r="AS39" i="2" a="1"/>
  <c r="AS39" i="2" s="1"/>
  <c r="I1458" i="2"/>
  <c r="AW593" i="2" a="1"/>
  <c r="AW593" i="2" s="1"/>
  <c r="AW469" i="2" a="1"/>
  <c r="AW469" i="2" s="1"/>
  <c r="AD37" i="2" a="1"/>
  <c r="AD37" i="2" s="1"/>
  <c r="AT37" i="2" s="1" a="1"/>
  <c r="AT37" i="2" s="1"/>
  <c r="I37" i="2" s="1"/>
  <c r="AF611" i="2"/>
  <c r="AG611" i="2" s="1"/>
  <c r="AE585" i="2" a="1"/>
  <c r="AE585" i="2" s="1"/>
  <c r="AW472" i="2" a="1"/>
  <c r="AW472" i="2" s="1"/>
  <c r="AH382" i="2" a="1"/>
  <c r="AH382" i="2" s="1"/>
  <c r="G382" i="2" s="1" a="1"/>
  <c r="G382" i="2" s="1"/>
  <c r="AD367" i="2" a="1"/>
  <c r="AD367" i="2" s="1"/>
  <c r="AH289" i="2" a="1"/>
  <c r="AH289" i="2" s="1"/>
  <c r="AE55" i="2" a="1"/>
  <c r="AE55" i="2" s="1"/>
  <c r="AF55" i="2" s="1"/>
  <c r="J680" i="2"/>
  <c r="AH567" i="2" a="1"/>
  <c r="AH567" i="2" s="1"/>
  <c r="G567" i="2" s="1" a="1"/>
  <c r="G567" i="2" s="1"/>
  <c r="AH282" i="2" a="1"/>
  <c r="AH282" i="2" s="1"/>
  <c r="G282" i="2" s="1" a="1"/>
  <c r="G282" i="2" s="1"/>
  <c r="AH244" i="2" a="1"/>
  <c r="AH244" i="2" s="1"/>
  <c r="G244" i="2" s="1" a="1"/>
  <c r="G244" i="2" s="1"/>
  <c r="AF485" i="2"/>
  <c r="AG485" i="2" s="1"/>
  <c r="AW29" i="2" a="1"/>
  <c r="AW29" i="2" s="1"/>
  <c r="AD660" i="2" a="1"/>
  <c r="AD660" i="2" s="1"/>
  <c r="I740" i="2"/>
  <c r="AH330" i="2" a="1"/>
  <c r="AH330" i="2" s="1"/>
  <c r="G330" i="2" s="1" a="1"/>
  <c r="G330" i="2" s="1"/>
  <c r="AS30" i="2" a="1"/>
  <c r="AS30" i="2" s="1"/>
  <c r="AS184" i="2" a="1"/>
  <c r="AS184" i="2" s="1"/>
  <c r="AF165" i="2"/>
  <c r="AG165" i="2" s="1"/>
  <c r="G165" i="2" s="1" a="1"/>
  <c r="G165" i="2" s="1"/>
  <c r="J1028" i="2"/>
  <c r="AE178" i="2" a="1"/>
  <c r="AE178" i="2" s="1"/>
  <c r="AF178" i="2" s="1"/>
  <c r="AX528" i="2" a="1"/>
  <c r="AX528" i="2" s="1"/>
  <c r="AI528" i="2" a="1"/>
  <c r="AI528" i="2" s="1"/>
  <c r="H528" i="2" s="1"/>
  <c r="AT528" i="2" a="1"/>
  <c r="AT528" i="2" s="1"/>
  <c r="AF556" i="2"/>
  <c r="AG556" i="2" s="1"/>
  <c r="AH141" i="2" a="1"/>
  <c r="AH141" i="2" s="1"/>
  <c r="G141" i="2" s="1" a="1"/>
  <c r="G141" i="2" s="1"/>
  <c r="AF510" i="2"/>
  <c r="AG510" i="2" s="1"/>
  <c r="AF243" i="2"/>
  <c r="AG243" i="2" s="1"/>
  <c r="AH138" i="2" a="1"/>
  <c r="AH138" i="2" s="1"/>
  <c r="AE118" i="2" a="1"/>
  <c r="AE118" i="2" s="1"/>
  <c r="AF118" i="2" s="1"/>
  <c r="AF636" i="2"/>
  <c r="AG636" i="2" s="1"/>
  <c r="AF621" i="2"/>
  <c r="AG621" i="2" s="1"/>
  <c r="AX621" i="2" s="1" a="1"/>
  <c r="AX621" i="2" s="1"/>
  <c r="J621" i="2" s="1"/>
  <c r="AE652" i="2" a="1"/>
  <c r="AE652" i="2" s="1"/>
  <c r="AF652" i="2" s="1"/>
  <c r="AH250" i="2" a="1"/>
  <c r="AH250" i="2" s="1"/>
  <c r="G250" i="2" s="1" a="1"/>
  <c r="G250" i="2" s="1"/>
  <c r="AW183" i="2" a="1"/>
  <c r="AW183" i="2" s="1"/>
  <c r="AH39" i="2" a="1"/>
  <c r="AH39" i="2" s="1"/>
  <c r="K1381" i="2"/>
  <c r="AE469" i="2" a="1"/>
  <c r="AE469" i="2" s="1"/>
  <c r="AD41" i="2" a="1"/>
  <c r="AD41" i="2" s="1"/>
  <c r="AX41" i="2" s="1" a="1"/>
  <c r="AX41" i="2" s="1"/>
  <c r="J41" i="2" s="1"/>
  <c r="K1466" i="2"/>
  <c r="K683" i="2"/>
  <c r="AW585" i="2" a="1"/>
  <c r="AW585" i="2" s="1"/>
  <c r="AE472" i="2" a="1"/>
  <c r="AE472" i="2" s="1"/>
  <c r="AF472" i="2" s="1"/>
  <c r="AW289" i="2" a="1"/>
  <c r="AW289" i="2" s="1"/>
  <c r="AI567" i="2" a="1"/>
  <c r="AI567" i="2" s="1"/>
  <c r="H567" i="2" s="1"/>
  <c r="AW564" i="2" a="1"/>
  <c r="AW564" i="2" s="1"/>
  <c r="AF547" i="2"/>
  <c r="AG547" i="2" s="1"/>
  <c r="AF551" i="2"/>
  <c r="AG551" i="2" s="1"/>
  <c r="AH283" i="2" a="1"/>
  <c r="AH283" i="2" s="1"/>
  <c r="AW47" i="2" a="1"/>
  <c r="AW47" i="2" s="1"/>
  <c r="AW178" i="2" a="1"/>
  <c r="AW178" i="2" s="1"/>
  <c r="AF592" i="2"/>
  <c r="AG592" i="2" s="1"/>
  <c r="AW39" i="2" a="1"/>
  <c r="AW39" i="2" s="1"/>
  <c r="K1399" i="2"/>
  <c r="J683" i="2"/>
  <c r="AH648" i="2" a="1"/>
  <c r="AH648" i="2" s="1"/>
  <c r="AS585" i="2" a="1"/>
  <c r="AS585" i="2" s="1"/>
  <c r="AE605" i="2" a="1"/>
  <c r="AE605" i="2" s="1"/>
  <c r="AF605" i="2" s="1"/>
  <c r="AW598" i="2" a="1"/>
  <c r="AW598" i="2" s="1"/>
  <c r="AS472" i="2" a="1"/>
  <c r="AS472" i="2" s="1"/>
  <c r="AE382" i="2" a="1"/>
  <c r="AE382" i="2" s="1"/>
  <c r="AF382" i="2" s="1"/>
  <c r="AE104" i="2" a="1"/>
  <c r="AE104" i="2" s="1"/>
  <c r="AF104" i="2" s="1"/>
  <c r="K1026" i="2"/>
  <c r="AW82" i="2" a="1"/>
  <c r="AW82" i="2" s="1"/>
  <c r="I1405" i="2"/>
  <c r="AH525" i="2" a="1"/>
  <c r="AH525" i="2" s="1"/>
  <c r="AP567" i="2" a="1"/>
  <c r="AP567" i="2" s="1"/>
  <c r="K567" i="2" s="1"/>
  <c r="AE366" i="2" a="1"/>
  <c r="AE366" i="2" s="1"/>
  <c r="AF366" i="2" s="1"/>
  <c r="AE282" i="2" a="1"/>
  <c r="AE282" i="2" s="1"/>
  <c r="AF282" i="2" s="1"/>
  <c r="AE544" i="2" a="1"/>
  <c r="AE544" i="2" s="1"/>
  <c r="AE385" i="2" a="1"/>
  <c r="AE385" i="2" s="1"/>
  <c r="AF385" i="2" s="1"/>
  <c r="AH73" i="2" a="1"/>
  <c r="AH73" i="2" s="1"/>
  <c r="AW660" i="2" a="1"/>
  <c r="AW660" i="2" s="1"/>
  <c r="AF309" i="2"/>
  <c r="AG309" i="2" s="1"/>
  <c r="AH622" i="2" a="1"/>
  <c r="AH622" i="2" s="1"/>
  <c r="G622" i="2" s="1" a="1"/>
  <c r="G622" i="2" s="1"/>
  <c r="AH608" i="2" a="1"/>
  <c r="AH608" i="2" s="1"/>
  <c r="G608" i="2" s="1" a="1"/>
  <c r="G608" i="2" s="1"/>
  <c r="AW551" i="2" a="1"/>
  <c r="AW551" i="2" s="1"/>
  <c r="AE283" i="2" a="1"/>
  <c r="AE283" i="2" s="1"/>
  <c r="AW150" i="2" a="1"/>
  <c r="AW150" i="2" s="1"/>
  <c r="AF461" i="2"/>
  <c r="AG461" i="2" s="1"/>
  <c r="AX461" i="2" s="1" a="1"/>
  <c r="AX461" i="2" s="1"/>
  <c r="J461" i="2" s="1"/>
  <c r="AS349" i="2" a="1"/>
  <c r="AS349" i="2" s="1"/>
  <c r="AF658" i="2"/>
  <c r="AG658" i="2" s="1"/>
  <c r="G658" i="2" s="1" a="1"/>
  <c r="G658" i="2" s="1"/>
  <c r="K1017" i="2"/>
  <c r="J794" i="2"/>
  <c r="AH492" i="2" a="1"/>
  <c r="AH492" i="2" s="1"/>
  <c r="G492" i="2" s="1" a="1"/>
  <c r="G492" i="2" s="1"/>
  <c r="J1069" i="2"/>
  <c r="AH243" i="2" a="1"/>
  <c r="AH243" i="2" s="1"/>
  <c r="J1397" i="2"/>
  <c r="K919" i="2"/>
  <c r="I1034" i="2"/>
  <c r="AP615" i="2" a="1"/>
  <c r="AP615" i="2" s="1"/>
  <c r="K615" i="2" s="1"/>
  <c r="AE624" i="2" a="1"/>
  <c r="AE624" i="2" s="1"/>
  <c r="J1422" i="2"/>
  <c r="K1316" i="2"/>
  <c r="AH219" i="2" a="1"/>
  <c r="AH219" i="2" s="1"/>
  <c r="G219" i="2" s="1" a="1"/>
  <c r="G219" i="2" s="1"/>
  <c r="AD118" i="2" a="1"/>
  <c r="AD118" i="2" s="1"/>
  <c r="I937" i="2"/>
  <c r="AS593" i="2" a="1"/>
  <c r="AS593" i="2" s="1"/>
  <c r="AS339" i="2" a="1"/>
  <c r="AS339" i="2" s="1"/>
  <c r="J1583" i="2"/>
  <c r="I1243" i="2"/>
  <c r="AH590" i="2" a="1"/>
  <c r="AH590" i="2" s="1"/>
  <c r="G590" i="2" s="1" a="1"/>
  <c r="G590" i="2" s="1"/>
  <c r="AW559" i="2" a="1"/>
  <c r="AW559" i="2" s="1"/>
  <c r="AD598" i="2" a="1"/>
  <c r="AD598" i="2" s="1"/>
  <c r="AH472" i="2" a="1"/>
  <c r="AH472" i="2" s="1"/>
  <c r="G472" i="2" s="1" a="1"/>
  <c r="G472" i="2" s="1"/>
  <c r="AS382" i="2" a="1"/>
  <c r="AS382" i="2" s="1"/>
  <c r="I1489" i="2"/>
  <c r="I1061" i="2"/>
  <c r="J737" i="2"/>
  <c r="AD82" i="2" a="1"/>
  <c r="AD82" i="2" s="1"/>
  <c r="K1405" i="2"/>
  <c r="AW525" i="2" a="1"/>
  <c r="AW525" i="2" s="1"/>
  <c r="AE567" i="2" a="1"/>
  <c r="AE567" i="2" s="1"/>
  <c r="AF567" i="2" s="1"/>
  <c r="AS385" i="2" a="1"/>
  <c r="AS385" i="2" s="1"/>
  <c r="AW361" i="2" a="1"/>
  <c r="AW361" i="2" s="1"/>
  <c r="AW73" i="2" a="1"/>
  <c r="AW73" i="2" s="1"/>
  <c r="AH221" i="2" a="1"/>
  <c r="AH221" i="2" s="1"/>
  <c r="AH660" i="2" a="1"/>
  <c r="AH660" i="2" s="1"/>
  <c r="AS309" i="2" a="1"/>
  <c r="AS309" i="2" s="1"/>
  <c r="AE622" i="2" a="1"/>
  <c r="AE622" i="2" s="1"/>
  <c r="AF622" i="2" s="1"/>
  <c r="AE608" i="2" a="1"/>
  <c r="AE608" i="2" s="1"/>
  <c r="AF608" i="2" s="1"/>
  <c r="AS551" i="2" a="1"/>
  <c r="AS551" i="2" s="1"/>
  <c r="AS141" i="2" a="1"/>
  <c r="AS141" i="2" s="1"/>
  <c r="I870" i="2"/>
  <c r="J1017" i="2"/>
  <c r="J800" i="2"/>
  <c r="AH507" i="2" a="1"/>
  <c r="AH507" i="2" s="1"/>
  <c r="I1014" i="2"/>
  <c r="K688" i="2"/>
  <c r="K723" i="2"/>
  <c r="AD243" i="2" a="1"/>
  <c r="AD243" i="2" s="1"/>
  <c r="K1202" i="2"/>
  <c r="AW615" i="2" a="1"/>
  <c r="AW615" i="2" s="1"/>
  <c r="J1316" i="2"/>
  <c r="AE577" i="2" a="1"/>
  <c r="AE577" i="2" s="1"/>
  <c r="AE219" i="2" a="1"/>
  <c r="AE219" i="2" s="1"/>
  <c r="AF219" i="2" s="1"/>
  <c r="AH77" i="2" a="1"/>
  <c r="AH77" i="2" s="1"/>
  <c r="G77" i="2" s="1" a="1"/>
  <c r="G77" i="2" s="1"/>
  <c r="AW327" i="2" a="1"/>
  <c r="AW327" i="2" s="1"/>
  <c r="K1337" i="2"/>
  <c r="AH339" i="2" a="1"/>
  <c r="AH339" i="2" s="1"/>
  <c r="G339" i="2" s="1" a="1"/>
  <c r="G339" i="2" s="1"/>
  <c r="K1483" i="2"/>
  <c r="AW590" i="2" a="1"/>
  <c r="AW590" i="2" s="1"/>
  <c r="AE559" i="2" a="1"/>
  <c r="AE559" i="2" s="1"/>
  <c r="AF559" i="2" s="1"/>
  <c r="AH172" i="2" a="1"/>
  <c r="AH172" i="2" s="1"/>
  <c r="G172" i="2" s="1" a="1"/>
  <c r="G172" i="2" s="1"/>
  <c r="J806" i="2"/>
  <c r="AS82" i="2" a="1"/>
  <c r="AS82" i="2" s="1"/>
  <c r="AE525" i="2" a="1"/>
  <c r="AE525" i="2" s="1"/>
  <c r="K1412" i="2"/>
  <c r="J1357" i="2"/>
  <c r="AD42" i="2" a="1"/>
  <c r="AD42" i="2" s="1"/>
  <c r="AT42" i="2" s="1" a="1"/>
  <c r="AT42" i="2" s="1"/>
  <c r="I42" i="2" s="1"/>
  <c r="AH620" i="2" a="1"/>
  <c r="AH620" i="2" s="1"/>
  <c r="G620" i="2" s="1" a="1"/>
  <c r="G620" i="2" s="1"/>
  <c r="AH309" i="2" a="1"/>
  <c r="AH309" i="2" s="1"/>
  <c r="AD213" i="2" a="1"/>
  <c r="AD213" i="2" s="1"/>
  <c r="AD551" i="2" a="1"/>
  <c r="AD551" i="2" s="1"/>
  <c r="AW283" i="2" a="1"/>
  <c r="AW283" i="2" s="1"/>
  <c r="AH150" i="2" a="1"/>
  <c r="AH150" i="2" s="1"/>
  <c r="G150" i="2" s="1" a="1"/>
  <c r="G150" i="2" s="1"/>
  <c r="AI224" i="2" a="1"/>
  <c r="AI224" i="2" s="1"/>
  <c r="H224" i="2" s="1"/>
  <c r="I872" i="2"/>
  <c r="AF285" i="2"/>
  <c r="AG285" i="2" s="1"/>
  <c r="G285" i="2" s="1" a="1"/>
  <c r="G285" i="2" s="1"/>
  <c r="AF579" i="2"/>
  <c r="AG579" i="2" s="1"/>
  <c r="AF495" i="2"/>
  <c r="AG495" i="2" s="1"/>
  <c r="K1240" i="2"/>
  <c r="I1205" i="2"/>
  <c r="AD507" i="2" a="1"/>
  <c r="AD507" i="2" s="1"/>
  <c r="AE116" i="2" a="1"/>
  <c r="AE116" i="2" s="1"/>
  <c r="AF468" i="2"/>
  <c r="AG468" i="2" s="1"/>
  <c r="I1202" i="2"/>
  <c r="I1007" i="2"/>
  <c r="I770" i="2"/>
  <c r="K716" i="2"/>
  <c r="AH586" i="2" a="1"/>
  <c r="AH586" i="2" s="1"/>
  <c r="G586" i="2" s="1" a="1"/>
  <c r="G586" i="2" s="1"/>
  <c r="AE590" i="2" a="1"/>
  <c r="AE590" i="2" s="1"/>
  <c r="AF590" i="2" s="1"/>
  <c r="AH559" i="2" a="1"/>
  <c r="AH559" i="2" s="1"/>
  <c r="G559" i="2" s="1" a="1"/>
  <c r="G559" i="2" s="1"/>
  <c r="AH336" i="2" a="1"/>
  <c r="AH336" i="2" s="1"/>
  <c r="G336" i="2" s="1" a="1"/>
  <c r="G336" i="2" s="1"/>
  <c r="AW172" i="2" a="1"/>
  <c r="AW172" i="2" s="1"/>
  <c r="J1078" i="2"/>
  <c r="J961" i="2"/>
  <c r="AP638" i="2" a="1"/>
  <c r="AP638" i="2" s="1"/>
  <c r="K638" i="2" s="1"/>
  <c r="AD525" i="2" a="1"/>
  <c r="AD525" i="2" s="1"/>
  <c r="AF402" i="2"/>
  <c r="AG402" i="2" s="1"/>
  <c r="J973" i="2"/>
  <c r="AH369" i="2" a="1"/>
  <c r="AH369" i="2" s="1"/>
  <c r="G369" i="2" s="1" a="1"/>
  <c r="G369" i="2" s="1"/>
  <c r="AD168" i="2" a="1"/>
  <c r="AD168" i="2" s="1"/>
  <c r="AT168" i="2" s="1" a="1"/>
  <c r="AT168" i="2" s="1"/>
  <c r="I168" i="2" s="1"/>
  <c r="AF284" i="2"/>
  <c r="AG284" i="2" s="1"/>
  <c r="AF235" i="2"/>
  <c r="AG235" i="2" s="1"/>
  <c r="J933" i="2"/>
  <c r="J1321" i="2"/>
  <c r="K1142" i="2"/>
  <c r="AS507" i="2" a="1"/>
  <c r="AS507" i="2" s="1"/>
  <c r="AS116" i="2" a="1"/>
  <c r="AS116" i="2" s="1"/>
  <c r="AD468" i="2" a="1"/>
  <c r="AD468" i="2" s="1"/>
  <c r="J1402" i="2"/>
  <c r="J1234" i="2"/>
  <c r="K1025" i="2"/>
  <c r="J1050" i="2"/>
  <c r="I1016" i="2"/>
  <c r="AF656" i="2"/>
  <c r="AG656" i="2" s="1"/>
  <c r="AP656" i="2" s="1" a="1"/>
  <c r="AP656" i="2" s="1"/>
  <c r="K656" i="2" s="1"/>
  <c r="AW577" i="2" a="1"/>
  <c r="AW577" i="2" s="1"/>
  <c r="J1156" i="2"/>
  <c r="AW483" i="2" a="1"/>
  <c r="AW483" i="2" s="1"/>
  <c r="AS161" i="2" a="1"/>
  <c r="AS161" i="2" s="1"/>
  <c r="I722" i="2"/>
  <c r="AF466" i="2"/>
  <c r="AG466" i="2" s="1"/>
  <c r="AX466" i="2" s="1" a="1"/>
  <c r="AX466" i="2" s="1"/>
  <c r="J466" i="2" s="1"/>
  <c r="AW378" i="2" a="1"/>
  <c r="AW378" i="2" s="1"/>
  <c r="AD339" i="2" a="1"/>
  <c r="AD339" i="2" s="1"/>
  <c r="AE100" i="2" a="1"/>
  <c r="AE100" i="2" s="1"/>
  <c r="AF100" i="2" s="1"/>
  <c r="AD62" i="2" a="1"/>
  <c r="AD62" i="2" s="1"/>
  <c r="AI62" i="2" s="1" a="1"/>
  <c r="AI62" i="2" s="1"/>
  <c r="H62" i="2" s="1"/>
  <c r="AS37" i="2" a="1"/>
  <c r="AS37" i="2" s="1"/>
  <c r="J799" i="2"/>
  <c r="AH435" i="2" a="1"/>
  <c r="AH435" i="2" s="1"/>
  <c r="G435" i="2" s="1" a="1"/>
  <c r="G435" i="2" s="1"/>
  <c r="AW336" i="2" a="1"/>
  <c r="AW336" i="2" s="1"/>
  <c r="AS172" i="2" a="1"/>
  <c r="AS172" i="2" s="1"/>
  <c r="AE72" i="2" a="1"/>
  <c r="AE72" i="2" s="1"/>
  <c r="J1168" i="2"/>
  <c r="AX638" i="2" a="1"/>
  <c r="AX638" i="2" s="1"/>
  <c r="J638" i="2" s="1"/>
  <c r="AE558" i="2" a="1"/>
  <c r="AE558" i="2" s="1"/>
  <c r="AW192" i="2" a="1"/>
  <c r="AW192" i="2" s="1"/>
  <c r="J1334" i="2"/>
  <c r="AW578" i="2" a="1"/>
  <c r="AW578" i="2" s="1"/>
  <c r="AE369" i="2" a="1"/>
  <c r="AE369" i="2" s="1"/>
  <c r="AF369" i="2" s="1"/>
  <c r="AE574" i="2" a="1"/>
  <c r="AE574" i="2" s="1"/>
  <c r="AH364" i="2" a="1"/>
  <c r="AH364" i="2" s="1"/>
  <c r="J1322" i="2"/>
  <c r="AW579" i="2" a="1"/>
  <c r="AW579" i="2" s="1"/>
  <c r="AF33" i="2"/>
  <c r="AG33" i="2" s="1"/>
  <c r="AI324" i="2" a="1"/>
  <c r="AI324" i="2" s="1"/>
  <c r="H324" i="2" s="1"/>
  <c r="AT324" i="2" a="1"/>
  <c r="AT324" i="2" s="1"/>
  <c r="I324" i="2" s="1"/>
  <c r="I885" i="2"/>
  <c r="AF507" i="2"/>
  <c r="AG507" i="2" s="1"/>
  <c r="K1079" i="2"/>
  <c r="K1086" i="2"/>
  <c r="K1578" i="2"/>
  <c r="K1403" i="2"/>
  <c r="AS577" i="2" a="1"/>
  <c r="AS577" i="2" s="1"/>
  <c r="I1156" i="2"/>
  <c r="J979" i="2"/>
  <c r="I716" i="2"/>
  <c r="AH483" i="2" a="1"/>
  <c r="AH483" i="2" s="1"/>
  <c r="G483" i="2" s="1" a="1"/>
  <c r="G483" i="2" s="1"/>
  <c r="I1037" i="2"/>
  <c r="J1043" i="2"/>
  <c r="AE612" i="2" a="1"/>
  <c r="AE612" i="2" s="1"/>
  <c r="AF612" i="2" s="1"/>
  <c r="AF572" i="2"/>
  <c r="AG572" i="2" s="1"/>
  <c r="K1498" i="2"/>
  <c r="K862" i="2"/>
  <c r="AE336" i="2" a="1"/>
  <c r="AE336" i="2" s="1"/>
  <c r="AF336" i="2" s="1"/>
  <c r="AH96" i="2" a="1"/>
  <c r="AH96" i="2" s="1"/>
  <c r="AS72" i="2" a="1"/>
  <c r="AS72" i="2" s="1"/>
  <c r="I1310" i="2"/>
  <c r="I1011" i="2"/>
  <c r="AW638" i="2" a="1"/>
  <c r="AW638" i="2" s="1"/>
  <c r="AD558" i="2" a="1"/>
  <c r="AD558" i="2" s="1"/>
  <c r="AF305" i="2"/>
  <c r="AG305" i="2" s="1"/>
  <c r="AT305" i="2" s="1" a="1"/>
  <c r="AT305" i="2" s="1"/>
  <c r="I305" i="2" s="1"/>
  <c r="AS192" i="2" a="1"/>
  <c r="AS192" i="2" s="1"/>
  <c r="AD35" i="2" a="1"/>
  <c r="AD35" i="2" s="1"/>
  <c r="K1020" i="2"/>
  <c r="AD604" i="2" a="1"/>
  <c r="AD604" i="2" s="1"/>
  <c r="AS467" i="2" a="1"/>
  <c r="AS467" i="2" s="1"/>
  <c r="AW244" i="2" a="1"/>
  <c r="AW244" i="2" s="1"/>
  <c r="AW144" i="2" a="1"/>
  <c r="AW144" i="2" s="1"/>
  <c r="K1360" i="2"/>
  <c r="AS578" i="2" a="1"/>
  <c r="AS578" i="2" s="1"/>
  <c r="AD369" i="2" a="1"/>
  <c r="AD369" i="2" s="1"/>
  <c r="AP369" i="2" s="1" a="1"/>
  <c r="AP369" i="2" s="1"/>
  <c r="K369" i="2" s="1"/>
  <c r="K1470" i="2"/>
  <c r="AW574" i="2" a="1"/>
  <c r="AW574" i="2" s="1"/>
  <c r="AE361" i="2" a="1"/>
  <c r="AE361" i="2" s="1"/>
  <c r="AF361" i="2" s="1"/>
  <c r="I1038" i="2"/>
  <c r="AD513" i="2" a="1"/>
  <c r="AD513" i="2" s="1"/>
  <c r="AD364" i="2" a="1"/>
  <c r="AD364" i="2" s="1"/>
  <c r="AW64" i="2" a="1"/>
  <c r="AW64" i="2" s="1"/>
  <c r="AW107" i="2" a="1"/>
  <c r="AW107" i="2" s="1"/>
  <c r="AH579" i="2" a="1"/>
  <c r="AH579" i="2" s="1"/>
  <c r="AD237" i="2" a="1"/>
  <c r="AD237" i="2" s="1"/>
  <c r="AP237" i="2" s="1" a="1"/>
  <c r="AP237" i="2" s="1"/>
  <c r="K237" i="2" s="1"/>
  <c r="AD333" i="2" a="1"/>
  <c r="AD333" i="2" s="1"/>
  <c r="AF67" i="2"/>
  <c r="AG67" i="2" s="1"/>
  <c r="AD538" i="2" a="1"/>
  <c r="AD538" i="2" s="1"/>
  <c r="AT538" i="2" s="1" a="1"/>
  <c r="AT538" i="2" s="1"/>
  <c r="I538" i="2" s="1"/>
  <c r="AE141" i="2" a="1"/>
  <c r="AE141" i="2" s="1"/>
  <c r="AF141" i="2" s="1"/>
  <c r="AS61" i="2" a="1"/>
  <c r="AS61" i="2" s="1"/>
  <c r="J1578" i="2"/>
  <c r="I1319" i="2"/>
  <c r="J1403" i="2"/>
  <c r="J1016" i="2"/>
  <c r="K899" i="2"/>
  <c r="AD426" i="2" a="1"/>
  <c r="AD426" i="2" s="1"/>
  <c r="AH201" i="2" a="1"/>
  <c r="AH201" i="2" s="1"/>
  <c r="K1047" i="2"/>
  <c r="AD652" i="2" a="1"/>
  <c r="AD652" i="2" s="1"/>
  <c r="AP652" i="2" s="1" a="1"/>
  <c r="AP652" i="2" s="1"/>
  <c r="K652" i="2" s="1"/>
  <c r="AE483" i="2" a="1"/>
  <c r="AE483" i="2" s="1"/>
  <c r="AF483" i="2" s="1"/>
  <c r="AS342" i="2" a="1"/>
  <c r="AS342" i="2" s="1"/>
  <c r="I1043" i="2"/>
  <c r="AH593" i="2" a="1"/>
  <c r="AH593" i="2" s="1"/>
  <c r="G593" i="2" s="1" a="1"/>
  <c r="G593" i="2" s="1"/>
  <c r="AH612" i="2" a="1"/>
  <c r="AH612" i="2" s="1"/>
  <c r="G612" i="2" s="1" a="1"/>
  <c r="G612" i="2" s="1"/>
  <c r="AH378" i="2" a="1"/>
  <c r="AH378" i="2" s="1"/>
  <c r="K1063" i="2"/>
  <c r="AW447" i="2" a="1"/>
  <c r="AW447" i="2" s="1"/>
  <c r="AF96" i="2"/>
  <c r="AG96" i="2" s="1"/>
  <c r="I1363" i="2"/>
  <c r="K1168" i="2"/>
  <c r="AT638" i="2" a="1"/>
  <c r="AT638" i="2" s="1"/>
  <c r="I638" i="2" s="1"/>
  <c r="AE192" i="2" a="1"/>
  <c r="AE192" i="2" s="1"/>
  <c r="AF192" i="2" s="1"/>
  <c r="AE244" i="2" a="1"/>
  <c r="AE244" i="2" s="1"/>
  <c r="AF244" i="2" s="1"/>
  <c r="J1470" i="2"/>
  <c r="K1038" i="2"/>
  <c r="AE363" i="2" a="1"/>
  <c r="AE363" i="2" s="1"/>
  <c r="AF363" i="2" s="1"/>
  <c r="AE64" i="2" a="1"/>
  <c r="AE64" i="2" s="1"/>
  <c r="AD331" i="2" a="1"/>
  <c r="AD331" i="2" s="1"/>
  <c r="AX331" i="2" s="1" a="1"/>
  <c r="AX331" i="2" s="1"/>
  <c r="J331" i="2" s="1"/>
  <c r="AW30" i="2" a="1"/>
  <c r="AW30" i="2" s="1"/>
  <c r="AS579" i="2" a="1"/>
  <c r="AS579" i="2" s="1"/>
  <c r="AE516" i="2" a="1"/>
  <c r="AE516" i="2" s="1"/>
  <c r="AW390" i="2" a="1"/>
  <c r="AW390" i="2" s="1"/>
  <c r="AH349" i="2" a="1"/>
  <c r="AH349" i="2" s="1"/>
  <c r="AS237" i="2" a="1"/>
  <c r="AS237" i="2" s="1"/>
  <c r="AE50" i="2" a="1"/>
  <c r="AE50" i="2" s="1"/>
  <c r="AF50" i="2" s="1"/>
  <c r="AI189" i="2" a="1"/>
  <c r="AI189" i="2" s="1"/>
  <c r="H189" i="2" s="1"/>
  <c r="I1345" i="2"/>
  <c r="AW326" i="2" a="1"/>
  <c r="AW326" i="2" s="1"/>
  <c r="AD141" i="2" a="1"/>
  <c r="AD141" i="2" s="1"/>
  <c r="AP141" i="2" s="1" a="1"/>
  <c r="AP141" i="2" s="1"/>
  <c r="K141" i="2" s="1"/>
  <c r="AH61" i="2" a="1"/>
  <c r="AH61" i="2" s="1"/>
  <c r="G61" i="2" s="1" a="1"/>
  <c r="G61" i="2" s="1"/>
  <c r="J1409" i="2"/>
  <c r="AD556" i="2" a="1"/>
  <c r="AD556" i="2" s="1"/>
  <c r="J1562" i="2"/>
  <c r="J1580" i="2"/>
  <c r="I764" i="2"/>
  <c r="AD583" i="2" a="1"/>
  <c r="AD583" i="2" s="1"/>
  <c r="AP583" i="2" s="1" a="1"/>
  <c r="AP583" i="2" s="1"/>
  <c r="K583" i="2" s="1"/>
  <c r="AS426" i="2" a="1"/>
  <c r="AS426" i="2" s="1"/>
  <c r="AE201" i="2" a="1"/>
  <c r="AE201" i="2" s="1"/>
  <c r="AF526" i="2"/>
  <c r="AG526" i="2" s="1"/>
  <c r="AI526" i="2" s="1" a="1"/>
  <c r="AI526" i="2" s="1"/>
  <c r="H526" i="2" s="1"/>
  <c r="AD78" i="2" a="1"/>
  <c r="AD78" i="2" s="1"/>
  <c r="AX78" i="2" s="1" a="1"/>
  <c r="AX78" i="2" s="1"/>
  <c r="J78" i="2" s="1"/>
  <c r="G37" i="2" a="1"/>
  <c r="G37" i="2" s="1"/>
  <c r="AD593" i="2" a="1"/>
  <c r="AD593" i="2" s="1"/>
  <c r="AW612" i="2" a="1"/>
  <c r="AW612" i="2" s="1"/>
  <c r="AS571" i="2" a="1"/>
  <c r="AS571" i="2" s="1"/>
  <c r="AE378" i="2" a="1"/>
  <c r="AE378" i="2" s="1"/>
  <c r="I1498" i="2"/>
  <c r="J1396" i="2"/>
  <c r="AH447" i="2" a="1"/>
  <c r="AH447" i="2" s="1"/>
  <c r="G447" i="2" s="1" a="1"/>
  <c r="G447" i="2" s="1"/>
  <c r="AH207" i="2" a="1"/>
  <c r="AH207" i="2" s="1"/>
  <c r="G207" i="2" s="1" a="1"/>
  <c r="G207" i="2" s="1"/>
  <c r="I1420" i="2"/>
  <c r="AE289" i="2" a="1"/>
  <c r="AE289" i="2" s="1"/>
  <c r="AF289" i="2" s="1"/>
  <c r="I705" i="2"/>
  <c r="I1360" i="2"/>
  <c r="AS574" i="2" a="1"/>
  <c r="AS574" i="2" s="1"/>
  <c r="I865" i="2"/>
  <c r="AD363" i="2" a="1"/>
  <c r="AD363" i="2" s="1"/>
  <c r="AT363" i="2" s="1" a="1"/>
  <c r="AT363" i="2" s="1"/>
  <c r="I363" i="2" s="1"/>
  <c r="AE143" i="2" a="1"/>
  <c r="AE143" i="2" s="1"/>
  <c r="AF143" i="2" s="1"/>
  <c r="AD30" i="2" a="1"/>
  <c r="AD30" i="2" s="1"/>
  <c r="AT30" i="2" s="1" a="1"/>
  <c r="AT30" i="2" s="1"/>
  <c r="I30" i="2" s="1"/>
  <c r="AH346" i="2" a="1"/>
  <c r="AH346" i="2" s="1"/>
  <c r="AF635" i="2"/>
  <c r="AG635" i="2" s="1"/>
  <c r="AS390" i="2" a="1"/>
  <c r="AS390" i="2" s="1"/>
  <c r="AD379" i="2" a="1"/>
  <c r="AD379" i="2" s="1"/>
  <c r="AT379" i="2" s="1" a="1"/>
  <c r="AT379" i="2" s="1"/>
  <c r="I379" i="2" s="1"/>
  <c r="AW50" i="2" a="1"/>
  <c r="AW50" i="2" s="1"/>
  <c r="AW12" i="2" a="1"/>
  <c r="AW12" i="2" s="1"/>
  <c r="AE12" i="2" a="1"/>
  <c r="AE12" i="2" s="1"/>
  <c r="AD12" i="2" a="1"/>
  <c r="AD12" i="2" s="1"/>
  <c r="AD13" i="2" a="1"/>
  <c r="AD13" i="2" s="1"/>
  <c r="AP13" i="2" s="1" a="1"/>
  <c r="AP13" i="2" s="1"/>
  <c r="K13" i="2" s="1"/>
  <c r="AS13" i="2" a="1"/>
  <c r="AS13" i="2" s="1"/>
  <c r="I627" i="2"/>
  <c r="J1313" i="2"/>
  <c r="I1182" i="2"/>
  <c r="K627" i="2"/>
  <c r="K1032" i="2"/>
  <c r="I1191" i="2"/>
  <c r="J1032" i="2"/>
  <c r="J1179" i="2"/>
  <c r="J1155" i="2"/>
  <c r="I672" i="2"/>
  <c r="J1211" i="2"/>
  <c r="J1233" i="2"/>
  <c r="I1149" i="2"/>
  <c r="I1179" i="2"/>
  <c r="K1087" i="2"/>
  <c r="J1167" i="2"/>
  <c r="K1155" i="2"/>
  <c r="K1479" i="2"/>
  <c r="K1095" i="2"/>
  <c r="I1211" i="2"/>
  <c r="I1233" i="2"/>
  <c r="K1149" i="2"/>
  <c r="J1087" i="2"/>
  <c r="K1167" i="2"/>
  <c r="J1479" i="2"/>
  <c r="I690" i="2"/>
  <c r="K696" i="2"/>
  <c r="I1167" i="2"/>
  <c r="K940" i="2"/>
  <c r="K1110" i="2"/>
  <c r="J1227" i="2"/>
  <c r="K1242" i="2"/>
  <c r="J1217" i="2"/>
  <c r="K1263" i="2"/>
  <c r="K684" i="2"/>
  <c r="I845" i="2"/>
  <c r="J1162" i="2"/>
  <c r="K690" i="2"/>
  <c r="I907" i="2"/>
  <c r="J1270" i="2"/>
  <c r="I712" i="2"/>
  <c r="J1325" i="2"/>
  <c r="I1110" i="2"/>
  <c r="I1227" i="2"/>
  <c r="J1242" i="2"/>
  <c r="J1263" i="2"/>
  <c r="J1111" i="2"/>
  <c r="K936" i="2"/>
  <c r="J684" i="2"/>
  <c r="I1194" i="2"/>
  <c r="I1111" i="2"/>
  <c r="J1219" i="2"/>
  <c r="I817" i="2"/>
  <c r="J1395" i="2"/>
  <c r="I1231" i="2"/>
  <c r="I1076" i="2"/>
  <c r="J1290" i="2"/>
  <c r="J678" i="2"/>
  <c r="K1207" i="2"/>
  <c r="K817" i="2"/>
  <c r="I1400" i="2"/>
  <c r="K1076" i="2"/>
  <c r="K1219" i="2"/>
  <c r="J1140" i="2"/>
  <c r="J817" i="2"/>
  <c r="I1088" i="2"/>
  <c r="K1400" i="2"/>
  <c r="J1076" i="2"/>
  <c r="I1036" i="2"/>
  <c r="AT462" i="2" a="1"/>
  <c r="AT462" i="2" s="1"/>
  <c r="AI462" i="2" a="1"/>
  <c r="AI462" i="2" s="1"/>
  <c r="H462" i="2" s="1"/>
  <c r="AP462" i="2" a="1"/>
  <c r="AP462" i="2" s="1"/>
  <c r="AX462" i="2" a="1"/>
  <c r="AX462" i="2" s="1"/>
  <c r="J462" i="2" s="1"/>
  <c r="AI405" i="2" a="1"/>
  <c r="AI405" i="2" s="1"/>
  <c r="H405" i="2" s="1"/>
  <c r="AX405" i="2" a="1"/>
  <c r="AX405" i="2" s="1"/>
  <c r="J405" i="2" s="1"/>
  <c r="AT405" i="2" a="1"/>
  <c r="AT405" i="2" s="1"/>
  <c r="I405" i="2" s="1"/>
  <c r="AP405" i="2" a="1"/>
  <c r="AP405" i="2" s="1"/>
  <c r="K405" i="2" s="1"/>
  <c r="AT332" i="2" a="1"/>
  <c r="AT332" i="2" s="1"/>
  <c r="AX332" i="2" a="1"/>
  <c r="AX332" i="2" s="1"/>
  <c r="J332" i="2" s="1"/>
  <c r="AP332" i="2" a="1"/>
  <c r="AP332" i="2" s="1"/>
  <c r="K332" i="2" s="1"/>
  <c r="AI332" i="2" a="1"/>
  <c r="AI332" i="2" s="1"/>
  <c r="H332" i="2" s="1"/>
  <c r="AP192" i="2" a="1"/>
  <c r="AP192" i="2" s="1"/>
  <c r="AT192" i="2" a="1"/>
  <c r="AT192" i="2" s="1"/>
  <c r="AI192" i="2" a="1"/>
  <c r="AI192" i="2" s="1"/>
  <c r="H192" i="2" s="1"/>
  <c r="AX192" i="2" a="1"/>
  <c r="AX192" i="2" s="1"/>
  <c r="J192" i="2" s="1"/>
  <c r="AI155" i="2" a="1"/>
  <c r="AI155" i="2" s="1"/>
  <c r="H155" i="2" s="1"/>
  <c r="AX155" i="2" a="1"/>
  <c r="AX155" i="2" s="1"/>
  <c r="J155" i="2" s="1"/>
  <c r="AP155" i="2" a="1"/>
  <c r="AP155" i="2" s="1"/>
  <c r="K155" i="2" s="1"/>
  <c r="AT155" i="2" a="1"/>
  <c r="AT155" i="2" s="1"/>
  <c r="I155" i="2" s="1"/>
  <c r="AP608" i="2" a="1"/>
  <c r="AP608" i="2" s="1"/>
  <c r="K608" i="2" s="1"/>
  <c r="AI608" i="2" a="1"/>
  <c r="AI608" i="2" s="1"/>
  <c r="H608" i="2" s="1"/>
  <c r="AT608" i="2" a="1"/>
  <c r="AT608" i="2" s="1"/>
  <c r="AX608" i="2" a="1"/>
  <c r="AX608" i="2" s="1"/>
  <c r="J608" i="2" s="1"/>
  <c r="AI580" i="2" a="1"/>
  <c r="AI580" i="2" s="1"/>
  <c r="H580" i="2" s="1"/>
  <c r="AT580" i="2" a="1"/>
  <c r="AT580" i="2" s="1"/>
  <c r="I580" i="2" s="1"/>
  <c r="AP580" i="2" a="1"/>
  <c r="AP580" i="2" s="1"/>
  <c r="K580" i="2" s="1"/>
  <c r="AX580" i="2" a="1"/>
  <c r="AX580" i="2" s="1"/>
  <c r="J580" i="2" s="1"/>
  <c r="AT472" i="2" a="1"/>
  <c r="AT472" i="2" s="1"/>
  <c r="I472" i="2" s="1"/>
  <c r="AP472" i="2" a="1"/>
  <c r="AP472" i="2" s="1"/>
  <c r="K472" i="2" s="1"/>
  <c r="AI472" i="2" a="1"/>
  <c r="AI472" i="2" s="1"/>
  <c r="H472" i="2" s="1"/>
  <c r="AX472" i="2" a="1"/>
  <c r="AX472" i="2" s="1"/>
  <c r="J472" i="2" s="1"/>
  <c r="AI207" i="2" a="1"/>
  <c r="AI207" i="2" s="1"/>
  <c r="H207" i="2" s="1"/>
  <c r="AT207" i="2" a="1"/>
  <c r="AT207" i="2" s="1"/>
  <c r="I207" i="2" s="1"/>
  <c r="AP207" i="2" a="1"/>
  <c r="AP207" i="2" s="1"/>
  <c r="K207" i="2" s="1"/>
  <c r="AX207" i="2" a="1"/>
  <c r="AX207" i="2" s="1"/>
  <c r="J207" i="2" s="1"/>
  <c r="AI244" i="2" a="1"/>
  <c r="AI244" i="2" s="1"/>
  <c r="H244" i="2" s="1"/>
  <c r="AT244" i="2" a="1"/>
  <c r="AT244" i="2" s="1"/>
  <c r="I244" i="2" s="1"/>
  <c r="AP244" i="2" a="1"/>
  <c r="AP244" i="2" s="1"/>
  <c r="K244" i="2" s="1"/>
  <c r="AX244" i="2" a="1"/>
  <c r="AX244" i="2" s="1"/>
  <c r="J244" i="2" s="1"/>
  <c r="AT622" i="2" a="1"/>
  <c r="AT622" i="2" s="1"/>
  <c r="I622" i="2" s="1"/>
  <c r="AP622" i="2" a="1"/>
  <c r="AP622" i="2" s="1"/>
  <c r="K622" i="2" s="1"/>
  <c r="AX622" i="2" a="1"/>
  <c r="AX622" i="2" s="1"/>
  <c r="J622" i="2" s="1"/>
  <c r="AI622" i="2" a="1"/>
  <c r="AI622" i="2" s="1"/>
  <c r="H622" i="2" s="1"/>
  <c r="AP99" i="2" a="1"/>
  <c r="AP99" i="2" s="1"/>
  <c r="AX99" i="2" a="1"/>
  <c r="AX99" i="2" s="1"/>
  <c r="AT99" i="2" a="1"/>
  <c r="AT99" i="2" s="1"/>
  <c r="AI99" i="2" a="1"/>
  <c r="AI99" i="2" s="1"/>
  <c r="H99" i="2" s="1"/>
  <c r="AX326" i="2" a="1"/>
  <c r="AX326" i="2" s="1"/>
  <c r="J326" i="2" s="1"/>
  <c r="AP326" i="2" a="1"/>
  <c r="AP326" i="2" s="1"/>
  <c r="K326" i="2" s="1"/>
  <c r="AT326" i="2" a="1"/>
  <c r="AT326" i="2" s="1"/>
  <c r="I326" i="2" s="1"/>
  <c r="AI326" i="2" a="1"/>
  <c r="AI326" i="2" s="1"/>
  <c r="H326" i="2" s="1"/>
  <c r="AP571" i="2" a="1"/>
  <c r="AP571" i="2" s="1"/>
  <c r="K571" i="2" s="1"/>
  <c r="AX571" i="2" a="1"/>
  <c r="AX571" i="2" s="1"/>
  <c r="J571" i="2" s="1"/>
  <c r="AT571" i="2" a="1"/>
  <c r="AT571" i="2" s="1"/>
  <c r="I571" i="2" s="1"/>
  <c r="AI571" i="2" a="1"/>
  <c r="AI571" i="2" s="1"/>
  <c r="H571" i="2" s="1"/>
  <c r="AI55" i="2" a="1"/>
  <c r="AI55" i="2" s="1"/>
  <c r="H55" i="2" s="1"/>
  <c r="AT55" i="2" a="1"/>
  <c r="AT55" i="2" s="1"/>
  <c r="I55" i="2" s="1"/>
  <c r="AX55" i="2" a="1"/>
  <c r="AX55" i="2" s="1"/>
  <c r="J55" i="2" s="1"/>
  <c r="AP55" i="2" a="1"/>
  <c r="AP55" i="2" s="1"/>
  <c r="K55" i="2" s="1"/>
  <c r="AI581" i="2" a="1"/>
  <c r="AI581" i="2" s="1"/>
  <c r="H581" i="2" s="1"/>
  <c r="AT581" i="2" a="1"/>
  <c r="AT581" i="2" s="1"/>
  <c r="I581" i="2" s="1"/>
  <c r="AP581" i="2" a="1"/>
  <c r="AP581" i="2" s="1"/>
  <c r="AX581" i="2" a="1"/>
  <c r="AX581" i="2" s="1"/>
  <c r="J581" i="2" s="1"/>
  <c r="AX100" i="2" a="1"/>
  <c r="AX100" i="2" s="1"/>
  <c r="J100" i="2" s="1"/>
  <c r="AI100" i="2" a="1"/>
  <c r="AI100" i="2" s="1"/>
  <c r="H100" i="2" s="1"/>
  <c r="AP100" i="2" a="1"/>
  <c r="AP100" i="2" s="1"/>
  <c r="K100" i="2" s="1"/>
  <c r="AT100" i="2" a="1"/>
  <c r="AT100" i="2" s="1"/>
  <c r="I100" i="2" s="1"/>
  <c r="AP399" i="2" a="1"/>
  <c r="AP399" i="2" s="1"/>
  <c r="K399" i="2" s="1"/>
  <c r="AI399" i="2" a="1"/>
  <c r="AI399" i="2" s="1"/>
  <c r="H399" i="2" s="1"/>
  <c r="AT399" i="2" a="1"/>
  <c r="AT399" i="2" s="1"/>
  <c r="I399" i="2" s="1"/>
  <c r="AX399" i="2" a="1"/>
  <c r="AX399" i="2" s="1"/>
  <c r="J399" i="2" s="1"/>
  <c r="AI382" i="2" a="1"/>
  <c r="AI382" i="2" s="1"/>
  <c r="H382" i="2" s="1"/>
  <c r="AX382" i="2" a="1"/>
  <c r="AX382" i="2" s="1"/>
  <c r="J382" i="2" s="1"/>
  <c r="AP382" i="2" a="1"/>
  <c r="AP382" i="2" s="1"/>
  <c r="K382" i="2" s="1"/>
  <c r="AT382" i="2" a="1"/>
  <c r="AT382" i="2" s="1"/>
  <c r="I382" i="2" s="1"/>
  <c r="AX150" i="2" a="1"/>
  <c r="AX150" i="2" s="1"/>
  <c r="J150" i="2" s="1"/>
  <c r="AI150" i="2" a="1"/>
  <c r="AI150" i="2" s="1"/>
  <c r="H150" i="2" s="1"/>
  <c r="AT150" i="2" a="1"/>
  <c r="AT150" i="2" s="1"/>
  <c r="AP150" i="2" a="1"/>
  <c r="AP150" i="2" s="1"/>
  <c r="AI609" i="2" a="1"/>
  <c r="AI609" i="2" s="1"/>
  <c r="H609" i="2" s="1"/>
  <c r="AT609" i="2" a="1"/>
  <c r="AT609" i="2" s="1"/>
  <c r="I609" i="2" s="1"/>
  <c r="AP609" i="2" a="1"/>
  <c r="AP609" i="2" s="1"/>
  <c r="K609" i="2" s="1"/>
  <c r="AX609" i="2" a="1"/>
  <c r="AX609" i="2" s="1"/>
  <c r="J609" i="2" s="1"/>
  <c r="AP385" i="2" a="1"/>
  <c r="AP385" i="2" s="1"/>
  <c r="K385" i="2" s="1"/>
  <c r="AT385" i="2" a="1"/>
  <c r="AT385" i="2" s="1"/>
  <c r="I385" i="2" s="1"/>
  <c r="AI385" i="2" a="1"/>
  <c r="AI385" i="2" s="1"/>
  <c r="H385" i="2" s="1"/>
  <c r="AX385" i="2" a="1"/>
  <c r="AX385" i="2" s="1"/>
  <c r="J385" i="2" s="1"/>
  <c r="AT161" i="2" a="1"/>
  <c r="AT161" i="2" s="1"/>
  <c r="I161" i="2" s="1"/>
  <c r="AX161" i="2" a="1"/>
  <c r="AX161" i="2" s="1"/>
  <c r="J161" i="2" s="1"/>
  <c r="AI161" i="2" a="1"/>
  <c r="AI161" i="2" s="1"/>
  <c r="H161" i="2" s="1"/>
  <c r="AP161" i="2" a="1"/>
  <c r="AP161" i="2" s="1"/>
  <c r="K161" i="2" s="1"/>
  <c r="AT128" i="2" a="1"/>
  <c r="AT128" i="2" s="1"/>
  <c r="I128" i="2" s="1"/>
  <c r="AP128" i="2" a="1"/>
  <c r="AP128" i="2" s="1"/>
  <c r="AI128" i="2" a="1"/>
  <c r="AI128" i="2" s="1"/>
  <c r="H128" i="2" s="1"/>
  <c r="AX128" i="2" a="1"/>
  <c r="AX128" i="2" s="1"/>
  <c r="J128" i="2" s="1"/>
  <c r="AP645" i="2" a="1"/>
  <c r="AP645" i="2" s="1"/>
  <c r="K645" i="2" s="1"/>
  <c r="AX645" i="2" a="1"/>
  <c r="AX645" i="2" s="1"/>
  <c r="J645" i="2" s="1"/>
  <c r="AT645" i="2" a="1"/>
  <c r="AT645" i="2" s="1"/>
  <c r="I645" i="2" s="1"/>
  <c r="AI645" i="2" a="1"/>
  <c r="AI645" i="2" s="1"/>
  <c r="H645" i="2" s="1"/>
  <c r="AP146" i="2" a="1"/>
  <c r="AP146" i="2" s="1"/>
  <c r="K146" i="2" s="1"/>
  <c r="AI146" i="2" a="1"/>
  <c r="AI146" i="2" s="1"/>
  <c r="H146" i="2" s="1"/>
  <c r="AT146" i="2" a="1"/>
  <c r="AT146" i="2" s="1"/>
  <c r="I146" i="2" s="1"/>
  <c r="AX146" i="2" a="1"/>
  <c r="AX146" i="2" s="1"/>
  <c r="AP348" i="2" a="1"/>
  <c r="AP348" i="2" s="1"/>
  <c r="AX348" i="2" a="1"/>
  <c r="AX348" i="2" s="1"/>
  <c r="AT348" i="2" a="1"/>
  <c r="AT348" i="2" s="1"/>
  <c r="AI348" i="2" a="1"/>
  <c r="AI348" i="2" s="1"/>
  <c r="H348" i="2" s="1"/>
  <c r="AX435" i="2" a="1"/>
  <c r="AX435" i="2" s="1"/>
  <c r="J435" i="2" s="1"/>
  <c r="AP435" i="2" a="1"/>
  <c r="AP435" i="2" s="1"/>
  <c r="K435" i="2" s="1"/>
  <c r="AI435" i="2" a="1"/>
  <c r="AI435" i="2" s="1"/>
  <c r="H435" i="2" s="1"/>
  <c r="AT435" i="2" a="1"/>
  <c r="AT435" i="2" s="1"/>
  <c r="I435" i="2" s="1"/>
  <c r="AP314" i="2" a="1"/>
  <c r="AP314" i="2" s="1"/>
  <c r="K314" i="2" s="1"/>
  <c r="AI314" i="2" a="1"/>
  <c r="AI314" i="2" s="1"/>
  <c r="H314" i="2" s="1"/>
  <c r="AT314" i="2" a="1"/>
  <c r="AT314" i="2" s="1"/>
  <c r="I314" i="2" s="1"/>
  <c r="AX314" i="2" a="1"/>
  <c r="AX314" i="2" s="1"/>
  <c r="J314" i="2" s="1"/>
  <c r="AI102" i="2" a="1"/>
  <c r="AI102" i="2" s="1"/>
  <c r="H102" i="2" s="1"/>
  <c r="AT102" i="2" a="1"/>
  <c r="AT102" i="2" s="1"/>
  <c r="I102" i="2" s="1"/>
  <c r="AP102" i="2" a="1"/>
  <c r="AP102" i="2" s="1"/>
  <c r="K102" i="2" s="1"/>
  <c r="AX102" i="2" a="1"/>
  <c r="AX102" i="2" s="1"/>
  <c r="J102" i="2" s="1"/>
  <c r="AI370" i="2" a="1"/>
  <c r="AI370" i="2" s="1"/>
  <c r="H370" i="2" s="1"/>
  <c r="AP370" i="2" a="1"/>
  <c r="AP370" i="2" s="1"/>
  <c r="K370" i="2" s="1"/>
  <c r="AT370" i="2" a="1"/>
  <c r="AT370" i="2" s="1"/>
  <c r="I370" i="2" s="1"/>
  <c r="AX370" i="2" a="1"/>
  <c r="AX370" i="2" s="1"/>
  <c r="J370" i="2" s="1"/>
  <c r="AP90" i="2" a="1"/>
  <c r="AP90" i="2" s="1"/>
  <c r="K90" i="2" s="1"/>
  <c r="AX90" i="2" a="1"/>
  <c r="AX90" i="2" s="1"/>
  <c r="J90" i="2" s="1"/>
  <c r="AI90" i="2" a="1"/>
  <c r="AI90" i="2" s="1"/>
  <c r="H90" i="2" s="1"/>
  <c r="AT90" i="2" a="1"/>
  <c r="AT90" i="2" s="1"/>
  <c r="I90" i="2" s="1"/>
  <c r="AI590" i="2" a="1"/>
  <c r="AI590" i="2" s="1"/>
  <c r="H590" i="2" s="1"/>
  <c r="AT590" i="2" a="1"/>
  <c r="AT590" i="2" s="1"/>
  <c r="AX590" i="2" a="1"/>
  <c r="AX590" i="2" s="1"/>
  <c r="J590" i="2" s="1"/>
  <c r="AP590" i="2" a="1"/>
  <c r="AP590" i="2" s="1"/>
  <c r="AI282" i="2" a="1"/>
  <c r="AI282" i="2" s="1"/>
  <c r="H282" i="2" s="1"/>
  <c r="AX282" i="2" a="1"/>
  <c r="AX282" i="2" s="1"/>
  <c r="J282" i="2" s="1"/>
  <c r="AT282" i="2" a="1"/>
  <c r="AT282" i="2" s="1"/>
  <c r="I282" i="2" s="1"/>
  <c r="AP282" i="2" a="1"/>
  <c r="AP282" i="2" s="1"/>
  <c r="K282" i="2" s="1"/>
  <c r="AN117" i="2"/>
  <c r="AO117" i="2" s="1" a="1"/>
  <c r="AO117" i="2" s="1"/>
  <c r="AR117" i="2" a="1"/>
  <c r="AR117" i="2" s="1"/>
  <c r="AV117" i="2" a="1"/>
  <c r="AV117" i="2" s="1"/>
  <c r="AV971" i="2" a="1"/>
  <c r="AV971" i="2" s="1"/>
  <c r="AN971" i="2"/>
  <c r="AO971" i="2" s="1" a="1"/>
  <c r="AO971" i="2" s="1"/>
  <c r="AR971" i="2" a="1"/>
  <c r="AR971" i="2" s="1"/>
  <c r="AH1212" i="2" a="1"/>
  <c r="AH1212" i="2" s="1"/>
  <c r="AT1212" i="2" a="1"/>
  <c r="AT1212" i="2" s="1"/>
  <c r="AC1212" i="2"/>
  <c r="AD1212" i="2" a="1"/>
  <c r="AD1212" i="2" s="1"/>
  <c r="AS1212" i="2" a="1"/>
  <c r="AS1212" i="2" s="1"/>
  <c r="AW1212" i="2" a="1"/>
  <c r="AW1212" i="2" s="1"/>
  <c r="AE1212" i="2" a="1"/>
  <c r="AE1212" i="2" s="1"/>
  <c r="AG1212" i="2" s="1"/>
  <c r="AX1212" i="2" a="1"/>
  <c r="AX1212" i="2" s="1"/>
  <c r="AI1212" i="2" a="1"/>
  <c r="AI1212" i="2" s="1"/>
  <c r="H1212" i="2" s="1"/>
  <c r="AP1212" i="2" a="1"/>
  <c r="AP1212" i="2" s="1"/>
  <c r="AH1164" i="2" a="1"/>
  <c r="AH1164" i="2" s="1"/>
  <c r="AI1164" i="2" a="1"/>
  <c r="AI1164" i="2" s="1"/>
  <c r="H1164" i="2" s="1"/>
  <c r="AS1164" i="2" a="1"/>
  <c r="AS1164" i="2" s="1"/>
  <c r="AT1164" i="2" a="1"/>
  <c r="AT1164" i="2" s="1"/>
  <c r="AC1164" i="2"/>
  <c r="AD1164" i="2" a="1"/>
  <c r="AD1164" i="2" s="1"/>
  <c r="AP1164" i="2" a="1"/>
  <c r="AP1164" i="2" s="1"/>
  <c r="AW1164" i="2" a="1"/>
  <c r="AW1164" i="2" s="1"/>
  <c r="AX1164" i="2" a="1"/>
  <c r="AX1164" i="2" s="1"/>
  <c r="AE1164" i="2" a="1"/>
  <c r="AE1164" i="2" s="1"/>
  <c r="AG1164" i="2" s="1"/>
  <c r="AR1536" i="2" a="1"/>
  <c r="AR1536" i="2" s="1"/>
  <c r="AV1536" i="2" a="1"/>
  <c r="AV1536" i="2" s="1"/>
  <c r="AN1536" i="2"/>
  <c r="AO1536" i="2" s="1" a="1"/>
  <c r="AO1536" i="2" s="1"/>
  <c r="AE1415" i="2" a="1"/>
  <c r="AE1415" i="2" s="1"/>
  <c r="AG1415" i="2" s="1"/>
  <c r="AP1415" i="2" a="1"/>
  <c r="AP1415" i="2" s="1"/>
  <c r="AX1415" i="2" a="1"/>
  <c r="AX1415" i="2" s="1"/>
  <c r="AH1415" i="2" a="1"/>
  <c r="AH1415" i="2" s="1"/>
  <c r="AC1415" i="2"/>
  <c r="AD1415" i="2" a="1"/>
  <c r="AD1415" i="2" s="1"/>
  <c r="AS1415" i="2" a="1"/>
  <c r="AS1415" i="2" s="1"/>
  <c r="AI1415" i="2" a="1"/>
  <c r="AI1415" i="2" s="1"/>
  <c r="H1415" i="2" s="1"/>
  <c r="AW1415" i="2" a="1"/>
  <c r="AW1415" i="2" s="1"/>
  <c r="AT1415" i="2" a="1"/>
  <c r="AT1415" i="2" s="1"/>
  <c r="AP795" i="2" a="1"/>
  <c r="AP795" i="2" s="1"/>
  <c r="AX795" i="2" a="1"/>
  <c r="AX795" i="2" s="1"/>
  <c r="AC795" i="2"/>
  <c r="AD795" i="2" a="1"/>
  <c r="AD795" i="2" s="1"/>
  <c r="AH795" i="2" a="1"/>
  <c r="AH795" i="2" s="1"/>
  <c r="AS795" i="2" a="1"/>
  <c r="AS795" i="2" s="1"/>
  <c r="AI795" i="2" a="1"/>
  <c r="AI795" i="2" s="1"/>
  <c r="H795" i="2" s="1"/>
  <c r="AT795" i="2" a="1"/>
  <c r="AT795" i="2" s="1"/>
  <c r="AW795" i="2" a="1"/>
  <c r="AW795" i="2" s="1"/>
  <c r="AE795" i="2" a="1"/>
  <c r="AE795" i="2" s="1"/>
  <c r="AG795" i="2" s="1"/>
  <c r="AN362" i="2"/>
  <c r="AO362" i="2" s="1" a="1"/>
  <c r="AO362" i="2" s="1"/>
  <c r="AR362" i="2" a="1"/>
  <c r="AR362" i="2" s="1"/>
  <c r="AV362" i="2" a="1"/>
  <c r="AV362" i="2" s="1"/>
  <c r="AD518" i="2" a="1"/>
  <c r="AD518" i="2" s="1"/>
  <c r="AH518" i="2" a="1"/>
  <c r="AH518" i="2" s="1"/>
  <c r="AS518" i="2" a="1"/>
  <c r="AS518" i="2" s="1"/>
  <c r="AI518" i="2" a="1"/>
  <c r="AI518" i="2" s="1"/>
  <c r="H518" i="2" s="1"/>
  <c r="AT518" i="2" a="1"/>
  <c r="AT518" i="2" s="1"/>
  <c r="AW518" i="2" a="1"/>
  <c r="AW518" i="2" s="1"/>
  <c r="AX518" i="2" a="1"/>
  <c r="AX518" i="2" s="1"/>
  <c r="AP518" i="2" a="1"/>
  <c r="AP518" i="2" s="1"/>
  <c r="AC518" i="2"/>
  <c r="AE518" i="2" a="1"/>
  <c r="AE518" i="2" s="1"/>
  <c r="AS1497" i="2" a="1"/>
  <c r="AS1497" i="2" s="1"/>
  <c r="AC1497" i="2"/>
  <c r="AT1497" i="2" a="1"/>
  <c r="AT1497" i="2" s="1"/>
  <c r="AD1497" i="2" a="1"/>
  <c r="AD1497" i="2" s="1"/>
  <c r="AE1497" i="2" a="1"/>
  <c r="AE1497" i="2" s="1"/>
  <c r="AG1497" i="2" s="1"/>
  <c r="AP1497" i="2" a="1"/>
  <c r="AP1497" i="2" s="1"/>
  <c r="AX1497" i="2" a="1"/>
  <c r="AX1497" i="2" s="1"/>
  <c r="AW1497" i="2" a="1"/>
  <c r="AW1497" i="2" s="1"/>
  <c r="AI1497" i="2" a="1"/>
  <c r="AI1497" i="2" s="1"/>
  <c r="H1497" i="2" s="1"/>
  <c r="AH1497" i="2" a="1"/>
  <c r="AH1497" i="2" s="1"/>
  <c r="AC137" i="2"/>
  <c r="AS137" i="2" s="1" a="1"/>
  <c r="AS137" i="2" s="1"/>
  <c r="AC17" i="2"/>
  <c r="AW17" i="2" s="1" a="1"/>
  <c r="AW17" i="2" s="1"/>
  <c r="AE1165" i="2" a="1"/>
  <c r="AE1165" i="2" s="1"/>
  <c r="AG1165" i="2" s="1"/>
  <c r="AH1165" i="2" a="1"/>
  <c r="AH1165" i="2" s="1"/>
  <c r="AI1165" i="2" a="1"/>
  <c r="AI1165" i="2" s="1"/>
  <c r="H1165" i="2" s="1"/>
  <c r="AS1165" i="2" a="1"/>
  <c r="AS1165" i="2" s="1"/>
  <c r="AT1165" i="2" a="1"/>
  <c r="AT1165" i="2" s="1"/>
  <c r="AC1165" i="2"/>
  <c r="AP1165" i="2" a="1"/>
  <c r="AP1165" i="2" s="1"/>
  <c r="AW1165" i="2" a="1"/>
  <c r="AW1165" i="2" s="1"/>
  <c r="AX1165" i="2" a="1"/>
  <c r="AX1165" i="2" s="1"/>
  <c r="AD1165" i="2" a="1"/>
  <c r="AD1165" i="2" s="1"/>
  <c r="AN861" i="2"/>
  <c r="AO861" i="2" s="1" a="1"/>
  <c r="AO861" i="2" s="1"/>
  <c r="AR861" i="2" a="1"/>
  <c r="AR861" i="2" s="1"/>
  <c r="AV861" i="2" a="1"/>
  <c r="AV861" i="2" s="1"/>
  <c r="AP430" i="2" a="1"/>
  <c r="AP430" i="2" s="1"/>
  <c r="AX430" i="2" a="1"/>
  <c r="AX430" i="2" s="1"/>
  <c r="AI430" i="2" a="1"/>
  <c r="AI430" i="2" s="1"/>
  <c r="H430" i="2" s="1"/>
  <c r="AS430" i="2" a="1"/>
  <c r="AS430" i="2" s="1"/>
  <c r="AW430" i="2" a="1"/>
  <c r="AW430" i="2" s="1"/>
  <c r="AT430" i="2" a="1"/>
  <c r="AT430" i="2" s="1"/>
  <c r="AC430" i="2"/>
  <c r="AD430" i="2" a="1"/>
  <c r="AD430" i="2" s="1"/>
  <c r="AE430" i="2" a="1"/>
  <c r="AE430" i="2" s="1"/>
  <c r="AH430" i="2" a="1"/>
  <c r="AH430" i="2" s="1"/>
  <c r="G430" i="2" a="1"/>
  <c r="G430" i="2" s="1"/>
  <c r="AS1401" i="2" a="1"/>
  <c r="AS1401" i="2" s="1"/>
  <c r="AE1401" i="2" a="1"/>
  <c r="AE1401" i="2" s="1"/>
  <c r="AG1401" i="2" s="1"/>
  <c r="AP1401" i="2" a="1"/>
  <c r="AP1401" i="2" s="1"/>
  <c r="AD1401" i="2" a="1"/>
  <c r="AD1401" i="2" s="1"/>
  <c r="AT1401" i="2" a="1"/>
  <c r="AT1401" i="2" s="1"/>
  <c r="AH1401" i="2" a="1"/>
  <c r="AH1401" i="2" s="1"/>
  <c r="AW1401" i="2" a="1"/>
  <c r="AW1401" i="2" s="1"/>
  <c r="AI1401" i="2" a="1"/>
  <c r="AI1401" i="2" s="1"/>
  <c r="H1401" i="2" s="1"/>
  <c r="AX1401" i="2" a="1"/>
  <c r="AX1401" i="2" s="1"/>
  <c r="AC1401" i="2"/>
  <c r="AP1351" i="2" a="1"/>
  <c r="AP1351" i="2" s="1"/>
  <c r="AX1351" i="2" a="1"/>
  <c r="AX1351" i="2" s="1"/>
  <c r="AH1351" i="2" a="1"/>
  <c r="AH1351" i="2" s="1"/>
  <c r="AI1351" i="2" a="1"/>
  <c r="AI1351" i="2" s="1"/>
  <c r="H1351" i="2" s="1"/>
  <c r="AS1351" i="2" a="1"/>
  <c r="AS1351" i="2" s="1"/>
  <c r="AC1351" i="2"/>
  <c r="AT1351" i="2" a="1"/>
  <c r="AT1351" i="2" s="1"/>
  <c r="AD1351" i="2" a="1"/>
  <c r="AD1351" i="2" s="1"/>
  <c r="AE1351" i="2" a="1"/>
  <c r="AE1351" i="2" s="1"/>
  <c r="AG1351" i="2" s="1"/>
  <c r="AW1351" i="2" a="1"/>
  <c r="AW1351" i="2" s="1"/>
  <c r="G1351" i="2" a="1"/>
  <c r="G1351" i="2" s="1"/>
  <c r="AP625" i="2" a="1"/>
  <c r="AP625" i="2" s="1"/>
  <c r="AX625" i="2" a="1"/>
  <c r="AX625" i="2" s="1"/>
  <c r="AH625" i="2" a="1"/>
  <c r="AH625" i="2" s="1"/>
  <c r="AT625" i="2" a="1"/>
  <c r="AT625" i="2" s="1"/>
  <c r="AD625" i="2" a="1"/>
  <c r="AD625" i="2" s="1"/>
  <c r="AI625" i="2" a="1"/>
  <c r="AI625" i="2" s="1"/>
  <c r="AW625" i="2" a="1"/>
  <c r="AW625" i="2" s="1"/>
  <c r="AS625" i="2" a="1"/>
  <c r="AS625" i="2" s="1"/>
  <c r="AC625" i="2"/>
  <c r="AE625" i="2" a="1"/>
  <c r="AE625" i="2" s="1"/>
  <c r="AV633" i="2" a="1"/>
  <c r="AV633" i="2" s="1"/>
  <c r="AN633" i="2"/>
  <c r="AO633" i="2" s="1" a="1"/>
  <c r="AO633" i="2" s="1"/>
  <c r="AR633" i="2" a="1"/>
  <c r="AR633" i="2" s="1"/>
  <c r="AV440" i="2" a="1"/>
  <c r="AV440" i="2" s="1"/>
  <c r="AN440" i="2"/>
  <c r="AO440" i="2" s="1" a="1"/>
  <c r="AO440" i="2" s="1"/>
  <c r="AR440" i="2" a="1"/>
  <c r="AR440" i="2" s="1"/>
  <c r="AN198" i="2"/>
  <c r="AO198" i="2" s="1" a="1"/>
  <c r="AO198" i="2" s="1"/>
  <c r="AR198" i="2" a="1"/>
  <c r="AR198" i="2" s="1"/>
  <c r="AV198" i="2" a="1"/>
  <c r="AV198" i="2" s="1"/>
  <c r="AV18" i="2" a="1"/>
  <c r="AV18" i="2" s="1"/>
  <c r="AN18" i="2"/>
  <c r="AO18" i="2" s="1" a="1"/>
  <c r="AO18" i="2" s="1"/>
  <c r="AR18" i="2" a="1"/>
  <c r="AR18" i="2" s="1"/>
  <c r="J1417" i="2"/>
  <c r="K1363" i="2"/>
  <c r="AN1289" i="2"/>
  <c r="AO1289" i="2" s="1" a="1"/>
  <c r="AO1289" i="2" s="1"/>
  <c r="AR1289" i="2" a="1"/>
  <c r="AR1289" i="2" s="1"/>
  <c r="AV1289" i="2" a="1"/>
  <c r="AV1289" i="2" s="1"/>
  <c r="K1182" i="2"/>
  <c r="J1157" i="2"/>
  <c r="K1044" i="2"/>
  <c r="AR941" i="2" a="1"/>
  <c r="AR941" i="2" s="1"/>
  <c r="AV941" i="2" a="1"/>
  <c r="AV941" i="2" s="1"/>
  <c r="AN941" i="2"/>
  <c r="AO941" i="2" s="1" a="1"/>
  <c r="AO941" i="2" s="1"/>
  <c r="I833" i="2"/>
  <c r="AV640" i="2" a="1"/>
  <c r="AV640" i="2" s="1"/>
  <c r="AR640" i="2" a="1"/>
  <c r="AR640" i="2" s="1"/>
  <c r="AN640" i="2"/>
  <c r="AO640" i="2" s="1" a="1"/>
  <c r="AO640" i="2" s="1"/>
  <c r="AC569" i="2"/>
  <c r="AW569" i="2" s="1" a="1"/>
  <c r="AW569" i="2" s="1"/>
  <c r="AC540" i="2"/>
  <c r="AE540" i="2" s="1" a="1"/>
  <c r="AE540" i="2" s="1"/>
  <c r="AF540" i="2" s="1"/>
  <c r="AW399" i="2" a="1"/>
  <c r="AW399" i="2" s="1"/>
  <c r="AV320" i="2" a="1"/>
  <c r="AV320" i="2" s="1"/>
  <c r="AR320" i="2" a="1"/>
  <c r="AR320" i="2" s="1"/>
  <c r="AN320" i="2"/>
  <c r="AO320" i="2" s="1" a="1"/>
  <c r="AO320" i="2" s="1"/>
  <c r="AR338" i="2" a="1"/>
  <c r="AR338" i="2" s="1"/>
  <c r="AN338" i="2"/>
  <c r="AO338" i="2" s="1" a="1"/>
  <c r="AO338" i="2" s="1"/>
  <c r="AV338" i="2" a="1"/>
  <c r="AV338" i="2" s="1"/>
  <c r="AN196" i="2"/>
  <c r="AO196" i="2" s="1" a="1"/>
  <c r="AO196" i="2" s="1"/>
  <c r="AV196" i="2" a="1"/>
  <c r="AV196" i="2" s="1"/>
  <c r="AR196" i="2" a="1"/>
  <c r="AR196" i="2" s="1"/>
  <c r="AH174" i="2" a="1"/>
  <c r="AH174" i="2" s="1"/>
  <c r="G174" i="2" s="1" a="1"/>
  <c r="G174" i="2" s="1"/>
  <c r="AN139" i="2"/>
  <c r="AO139" i="2" s="1" a="1"/>
  <c r="AO139" i="2" s="1"/>
  <c r="AR139" i="2" a="1"/>
  <c r="AR139" i="2" s="1"/>
  <c r="AV139" i="2" a="1"/>
  <c r="AV139" i="2" s="1"/>
  <c r="AH102" i="2" a="1"/>
  <c r="AH102" i="2" s="1"/>
  <c r="G102" i="2" s="1" a="1"/>
  <c r="G102" i="2" s="1"/>
  <c r="AV1376" i="2" a="1"/>
  <c r="AV1376" i="2" s="1"/>
  <c r="AN1376" i="2"/>
  <c r="AO1376" i="2" s="1" a="1"/>
  <c r="AO1376" i="2" s="1"/>
  <c r="AR1376" i="2" a="1"/>
  <c r="AR1376" i="2" s="1"/>
  <c r="AE1259" i="2" a="1"/>
  <c r="AE1259" i="2" s="1"/>
  <c r="AG1259" i="2" s="1"/>
  <c r="AP1259" i="2" a="1"/>
  <c r="AP1259" i="2" s="1"/>
  <c r="AX1259" i="2" a="1"/>
  <c r="AX1259" i="2" s="1"/>
  <c r="AC1259" i="2"/>
  <c r="AD1259" i="2" a="1"/>
  <c r="AD1259" i="2" s="1"/>
  <c r="AH1259" i="2" a="1"/>
  <c r="AH1259" i="2" s="1"/>
  <c r="AS1259" i="2" a="1"/>
  <c r="AS1259" i="2" s="1"/>
  <c r="AT1259" i="2" a="1"/>
  <c r="AT1259" i="2" s="1"/>
  <c r="AI1259" i="2" a="1"/>
  <c r="AI1259" i="2" s="1"/>
  <c r="H1259" i="2" s="1"/>
  <c r="AW1259" i="2" a="1"/>
  <c r="AW1259" i="2" s="1"/>
  <c r="K1342" i="2"/>
  <c r="K1101" i="2"/>
  <c r="AR785" i="2" a="1"/>
  <c r="AR785" i="2" s="1"/>
  <c r="AV785" i="2" a="1"/>
  <c r="AV785" i="2" s="1"/>
  <c r="AN785" i="2"/>
  <c r="AO785" i="2" s="1" a="1"/>
  <c r="AO785" i="2" s="1"/>
  <c r="AD835" i="2" a="1"/>
  <c r="AD835" i="2" s="1"/>
  <c r="AW835" i="2" a="1"/>
  <c r="AW835" i="2" s="1"/>
  <c r="AX835" i="2" a="1"/>
  <c r="AX835" i="2" s="1"/>
  <c r="AE835" i="2" a="1"/>
  <c r="AE835" i="2" s="1"/>
  <c r="AG835" i="2" s="1"/>
  <c r="AP835" i="2" a="1"/>
  <c r="AP835" i="2" s="1"/>
  <c r="AH835" i="2" a="1"/>
  <c r="AH835" i="2" s="1"/>
  <c r="AI835" i="2" a="1"/>
  <c r="AI835" i="2" s="1"/>
  <c r="H835" i="2" s="1"/>
  <c r="AS835" i="2" a="1"/>
  <c r="AS835" i="2" s="1"/>
  <c r="AC835" i="2"/>
  <c r="AT835" i="2" a="1"/>
  <c r="AT835" i="2" s="1"/>
  <c r="AE604" i="2" a="1"/>
  <c r="AE604" i="2" s="1"/>
  <c r="AW580" i="2" a="1"/>
  <c r="AW580" i="2" s="1"/>
  <c r="AP508" i="2" a="1"/>
  <c r="AP508" i="2" s="1"/>
  <c r="AX508" i="2" a="1"/>
  <c r="AX508" i="2" s="1"/>
  <c r="AI508" i="2" a="1"/>
  <c r="AI508" i="2" s="1"/>
  <c r="AS508" i="2" a="1"/>
  <c r="AS508" i="2" s="1"/>
  <c r="AH508" i="2" a="1"/>
  <c r="AH508" i="2" s="1"/>
  <c r="AT508" i="2" a="1"/>
  <c r="AT508" i="2" s="1"/>
  <c r="AW508" i="2" a="1"/>
  <c r="AW508" i="2" s="1"/>
  <c r="AC508" i="2"/>
  <c r="AE508" i="2" a="1"/>
  <c r="AE508" i="2" s="1"/>
  <c r="AD508" i="2" a="1"/>
  <c r="AD508" i="2" s="1"/>
  <c r="AC421" i="2"/>
  <c r="AD421" i="2" s="1" a="1"/>
  <c r="AD421" i="2" s="1"/>
  <c r="AR294" i="2" a="1"/>
  <c r="AR294" i="2" s="1"/>
  <c r="AV294" i="2" a="1"/>
  <c r="AV294" i="2" s="1"/>
  <c r="AN294" i="2"/>
  <c r="AO294" i="2" s="1" a="1"/>
  <c r="AO294" i="2" s="1"/>
  <c r="AV142" i="2" a="1"/>
  <c r="AV142" i="2" s="1"/>
  <c r="AR142" i="2" a="1"/>
  <c r="AR142" i="2" s="1"/>
  <c r="AN142" i="2"/>
  <c r="AO142" i="2" s="1" a="1"/>
  <c r="AO142" i="2" s="1"/>
  <c r="I1517" i="2"/>
  <c r="K1366" i="2"/>
  <c r="AN1216" i="2"/>
  <c r="AO1216" i="2" s="1" a="1"/>
  <c r="AO1216" i="2" s="1"/>
  <c r="AR1216" i="2" a="1"/>
  <c r="AR1216" i="2" s="1"/>
  <c r="AV1216" i="2" a="1"/>
  <c r="AV1216" i="2" s="1"/>
  <c r="AH1294" i="2" a="1"/>
  <c r="AH1294" i="2" s="1"/>
  <c r="AS1294" i="2" a="1"/>
  <c r="AS1294" i="2" s="1"/>
  <c r="AP1294" i="2" a="1"/>
  <c r="AP1294" i="2" s="1"/>
  <c r="AI1294" i="2" a="1"/>
  <c r="AI1294" i="2" s="1"/>
  <c r="H1294" i="2" s="1"/>
  <c r="AT1294" i="2" a="1"/>
  <c r="AT1294" i="2" s="1"/>
  <c r="AW1294" i="2" a="1"/>
  <c r="AW1294" i="2" s="1"/>
  <c r="AX1294" i="2" a="1"/>
  <c r="AX1294" i="2" s="1"/>
  <c r="AD1294" i="2" a="1"/>
  <c r="AD1294" i="2" s="1"/>
  <c r="AC1294" i="2"/>
  <c r="AE1294" i="2" a="1"/>
  <c r="AE1294" i="2" s="1"/>
  <c r="AG1294" i="2" s="1"/>
  <c r="I995" i="2"/>
  <c r="K869" i="2"/>
  <c r="AS1051" i="2" a="1"/>
  <c r="AS1051" i="2" s="1"/>
  <c r="AH1051" i="2" a="1"/>
  <c r="AH1051" i="2" s="1"/>
  <c r="AT1051" i="2" a="1"/>
  <c r="AT1051" i="2" s="1"/>
  <c r="AI1051" i="2" a="1"/>
  <c r="AI1051" i="2" s="1"/>
  <c r="H1051" i="2" s="1"/>
  <c r="AW1051" i="2" a="1"/>
  <c r="AW1051" i="2" s="1"/>
  <c r="AX1051" i="2" a="1"/>
  <c r="AX1051" i="2" s="1"/>
  <c r="AP1051" i="2" a="1"/>
  <c r="AP1051" i="2" s="1"/>
  <c r="AC1051" i="2"/>
  <c r="AD1051" i="2" a="1"/>
  <c r="AD1051" i="2" s="1"/>
  <c r="AE1051" i="2" a="1"/>
  <c r="AE1051" i="2" s="1"/>
  <c r="AG1051" i="2" s="1"/>
  <c r="AV801" i="2" a="1"/>
  <c r="AV801" i="2" s="1"/>
  <c r="AN801" i="2"/>
  <c r="AO801" i="2" s="1" a="1"/>
  <c r="AO801" i="2" s="1"/>
  <c r="AR801" i="2" a="1"/>
  <c r="AR801" i="2" s="1"/>
  <c r="I1568" i="2"/>
  <c r="AN650" i="2"/>
  <c r="AO650" i="2" s="1" a="1"/>
  <c r="AO650" i="2" s="1"/>
  <c r="AR650" i="2" a="1"/>
  <c r="AR650" i="2" s="1"/>
  <c r="AV650" i="2" a="1"/>
  <c r="AV650" i="2" s="1"/>
  <c r="AP752" i="2" a="1"/>
  <c r="AP752" i="2" s="1"/>
  <c r="AX752" i="2" a="1"/>
  <c r="AX752" i="2" s="1"/>
  <c r="AH752" i="2" a="1"/>
  <c r="AH752" i="2" s="1"/>
  <c r="AT752" i="2" a="1"/>
  <c r="AT752" i="2" s="1"/>
  <c r="AC752" i="2"/>
  <c r="AD752" i="2" a="1"/>
  <c r="AD752" i="2" s="1"/>
  <c r="AS752" i="2" a="1"/>
  <c r="AS752" i="2" s="1"/>
  <c r="AW752" i="2" a="1"/>
  <c r="AW752" i="2" s="1"/>
  <c r="AE752" i="2" a="1"/>
  <c r="AE752" i="2" s="1"/>
  <c r="AG752" i="2" s="1"/>
  <c r="AI752" i="2" a="1"/>
  <c r="AI752" i="2" s="1"/>
  <c r="H752" i="2" s="1"/>
  <c r="AW581" i="2" a="1"/>
  <c r="AW581" i="2" s="1"/>
  <c r="AH578" i="2" a="1"/>
  <c r="AH578" i="2" s="1"/>
  <c r="AR424" i="2" a="1"/>
  <c r="AR424" i="2" s="1"/>
  <c r="AV424" i="2" a="1"/>
  <c r="AV424" i="2" s="1"/>
  <c r="AN424" i="2"/>
  <c r="AO424" i="2" s="1" a="1"/>
  <c r="AO424" i="2" s="1"/>
  <c r="J1400" i="2"/>
  <c r="I928" i="2"/>
  <c r="AI322" i="2" a="1"/>
  <c r="AI322" i="2" s="1"/>
  <c r="H322" i="2" s="1"/>
  <c r="AC242" i="2"/>
  <c r="AE242" i="2" s="1" a="1"/>
  <c r="AE242" i="2" s="1"/>
  <c r="AF242" i="2" s="1"/>
  <c r="AN124" i="2"/>
  <c r="AO124" i="2" s="1" a="1"/>
  <c r="AO124" i="2" s="1"/>
  <c r="AR124" i="2" a="1"/>
  <c r="AR124" i="2" s="1"/>
  <c r="AV124" i="2" a="1"/>
  <c r="AV124" i="2" s="1"/>
  <c r="AC74" i="2"/>
  <c r="AS74" i="2" s="1" a="1"/>
  <c r="AS74" i="2" s="1"/>
  <c r="K1093" i="2"/>
  <c r="AV457" i="2" a="1"/>
  <c r="AV457" i="2" s="1"/>
  <c r="AN457" i="2"/>
  <c r="AO457" i="2" s="1" a="1"/>
  <c r="AO457" i="2" s="1"/>
  <c r="AR457" i="2" a="1"/>
  <c r="AR457" i="2" s="1"/>
  <c r="AS407" i="2" a="1"/>
  <c r="AS407" i="2" s="1"/>
  <c r="AP361" i="2" a="1"/>
  <c r="AP361" i="2" s="1"/>
  <c r="K361" i="2" s="1"/>
  <c r="AV176" i="2" a="1"/>
  <c r="AV176" i="2" s="1"/>
  <c r="AN176" i="2"/>
  <c r="AO176" i="2" s="1" a="1"/>
  <c r="AO176" i="2" s="1"/>
  <c r="AR176" i="2" a="1"/>
  <c r="AR176" i="2" s="1"/>
  <c r="AC51" i="2"/>
  <c r="AD51" i="2" s="1" a="1"/>
  <c r="AD51" i="2" s="1"/>
  <c r="I1155" i="2"/>
  <c r="AE1135" i="2" a="1"/>
  <c r="AE1135" i="2" s="1"/>
  <c r="AG1135" i="2" s="1"/>
  <c r="AP1135" i="2" a="1"/>
  <c r="AP1135" i="2" s="1"/>
  <c r="AH1135" i="2" a="1"/>
  <c r="AH1135" i="2" s="1"/>
  <c r="AS1135" i="2" a="1"/>
  <c r="AS1135" i="2" s="1"/>
  <c r="AI1135" i="2" a="1"/>
  <c r="AI1135" i="2" s="1"/>
  <c r="H1135" i="2" s="1"/>
  <c r="AT1135" i="2" a="1"/>
  <c r="AT1135" i="2" s="1"/>
  <c r="AW1135" i="2" a="1"/>
  <c r="AW1135" i="2" s="1"/>
  <c r="AX1135" i="2" a="1"/>
  <c r="AX1135" i="2" s="1"/>
  <c r="AC1135" i="2"/>
  <c r="AD1135" i="2" a="1"/>
  <c r="AD1135" i="2" s="1"/>
  <c r="AV838" i="2" a="1"/>
  <c r="AV838" i="2" s="1"/>
  <c r="AN838" i="2"/>
  <c r="AO838" i="2" s="1" a="1"/>
  <c r="AO838" i="2" s="1"/>
  <c r="AR838" i="2" a="1"/>
  <c r="AR838" i="2" s="1"/>
  <c r="AS348" i="2" a="1"/>
  <c r="AS348" i="2" s="1"/>
  <c r="I279" i="2"/>
  <c r="AR262" i="2" a="1"/>
  <c r="AR262" i="2" s="1"/>
  <c r="AN262" i="2"/>
  <c r="AO262" i="2" s="1" a="1"/>
  <c r="AO262" i="2" s="1"/>
  <c r="AV262" i="2" a="1"/>
  <c r="AV262" i="2" s="1"/>
  <c r="AR211" i="2" a="1"/>
  <c r="AR211" i="2" s="1"/>
  <c r="AN211" i="2"/>
  <c r="AO211" i="2" s="1" a="1"/>
  <c r="AO211" i="2" s="1"/>
  <c r="AV211" i="2" a="1"/>
  <c r="AV211" i="2" s="1"/>
  <c r="AN1518" i="2"/>
  <c r="AO1518" i="2" s="1" a="1"/>
  <c r="AO1518" i="2" s="1"/>
  <c r="AR1518" i="2" a="1"/>
  <c r="AR1518" i="2" s="1"/>
  <c r="AV1518" i="2" a="1"/>
  <c r="AV1518" i="2" s="1"/>
  <c r="K1416" i="2"/>
  <c r="AV1173" i="2" a="1"/>
  <c r="AV1173" i="2" s="1"/>
  <c r="AN1173" i="2"/>
  <c r="AO1173" i="2" s="1" a="1"/>
  <c r="AO1173" i="2" s="1"/>
  <c r="AR1173" i="2" a="1"/>
  <c r="AR1173" i="2" s="1"/>
  <c r="AE1346" i="2" a="1"/>
  <c r="AE1346" i="2" s="1"/>
  <c r="AG1346" i="2" s="1"/>
  <c r="AP1346" i="2" a="1"/>
  <c r="AP1346" i="2" s="1"/>
  <c r="AX1346" i="2" a="1"/>
  <c r="AX1346" i="2" s="1"/>
  <c r="AH1346" i="2" a="1"/>
  <c r="AH1346" i="2" s="1"/>
  <c r="AI1346" i="2" a="1"/>
  <c r="AI1346" i="2" s="1"/>
  <c r="H1346" i="2" s="1"/>
  <c r="AS1346" i="2" a="1"/>
  <c r="AS1346" i="2" s="1"/>
  <c r="AD1346" i="2" a="1"/>
  <c r="AD1346" i="2" s="1"/>
  <c r="AT1346" i="2" a="1"/>
  <c r="AT1346" i="2" s="1"/>
  <c r="AW1346" i="2" a="1"/>
  <c r="AW1346" i="2" s="1"/>
  <c r="AC1346" i="2"/>
  <c r="AN1129" i="2"/>
  <c r="AO1129" i="2" s="1" a="1"/>
  <c r="AO1129" i="2" s="1"/>
  <c r="AR1129" i="2" a="1"/>
  <c r="AR1129" i="2" s="1"/>
  <c r="AV1129" i="2" a="1"/>
  <c r="AV1129" i="2" s="1"/>
  <c r="AS29" i="2" a="1"/>
  <c r="AS29" i="2" s="1"/>
  <c r="AW42" i="2" a="1"/>
  <c r="AW42" i="2" s="1"/>
  <c r="I811" i="2"/>
  <c r="AV1370" i="2" a="1"/>
  <c r="AV1370" i="2" s="1"/>
  <c r="AN1370" i="2"/>
  <c r="AO1370" i="2" s="1" a="1"/>
  <c r="AO1370" i="2" s="1"/>
  <c r="AR1370" i="2" a="1"/>
  <c r="AR1370" i="2" s="1"/>
  <c r="AN980" i="2"/>
  <c r="AO980" i="2" s="1" a="1"/>
  <c r="AO980" i="2" s="1"/>
  <c r="AR980" i="2" a="1"/>
  <c r="AR980" i="2" s="1"/>
  <c r="AV980" i="2" a="1"/>
  <c r="AV980" i="2" s="1"/>
  <c r="AR484" i="2" a="1"/>
  <c r="AR484" i="2" s="1"/>
  <c r="AN484" i="2"/>
  <c r="AO484" i="2" s="1" a="1"/>
  <c r="AO484" i="2" s="1"/>
  <c r="AV484" i="2" a="1"/>
  <c r="AV484" i="2" s="1"/>
  <c r="AD438" i="2" a="1"/>
  <c r="AD438" i="2" s="1"/>
  <c r="AS622" i="2" a="1"/>
  <c r="AS622" i="2" s="1"/>
  <c r="AC63" i="2"/>
  <c r="AE63" i="2" s="1" a="1"/>
  <c r="AE63" i="2" s="1"/>
  <c r="AH610" i="2" a="1"/>
  <c r="AH610" i="2" s="1"/>
  <c r="G610" i="2" s="1" a="1"/>
  <c r="G610" i="2" s="1"/>
  <c r="AV419" i="2" a="1"/>
  <c r="AV419" i="2" s="1"/>
  <c r="AR419" i="2" a="1"/>
  <c r="AR419" i="2" s="1"/>
  <c r="AN419" i="2"/>
  <c r="AO419" i="2" s="1" a="1"/>
  <c r="AO419" i="2" s="1"/>
  <c r="AR1163" i="2" a="1"/>
  <c r="AR1163" i="2" s="1"/>
  <c r="AV1163" i="2" a="1"/>
  <c r="AV1163" i="2" s="1"/>
  <c r="AN1163" i="2"/>
  <c r="AO1163" i="2" s="1" a="1"/>
  <c r="AO1163" i="2" s="1"/>
  <c r="K665" i="2"/>
  <c r="J1004" i="2"/>
  <c r="AN179" i="2"/>
  <c r="AO179" i="2" s="1" a="1"/>
  <c r="AO179" i="2" s="1"/>
  <c r="AR179" i="2" a="1"/>
  <c r="AR179" i="2" s="1"/>
  <c r="AV179" i="2" a="1"/>
  <c r="AV179" i="2" s="1"/>
  <c r="AV1385" i="2" a="1"/>
  <c r="AV1385" i="2" s="1"/>
  <c r="AN1385" i="2"/>
  <c r="AO1385" i="2" s="1" a="1"/>
  <c r="AO1385" i="2" s="1"/>
  <c r="AR1385" i="2" a="1"/>
  <c r="AR1385" i="2" s="1"/>
  <c r="AR481" i="2" a="1"/>
  <c r="AR481" i="2" s="1"/>
  <c r="AN481" i="2"/>
  <c r="AO481" i="2" s="1" a="1"/>
  <c r="AO481" i="2" s="1"/>
  <c r="AV481" i="2" a="1"/>
  <c r="AV481" i="2" s="1"/>
  <c r="AE379" i="2" a="1"/>
  <c r="AE379" i="2" s="1"/>
  <c r="AF379" i="2" s="1"/>
  <c r="AD185" i="2" a="1"/>
  <c r="AD185" i="2" s="1"/>
  <c r="AE185" i="2" a="1"/>
  <c r="AE185" i="2" s="1"/>
  <c r="AI185" i="2" a="1"/>
  <c r="AI185" i="2" s="1"/>
  <c r="AT185" i="2" a="1"/>
  <c r="AT185" i="2" s="1"/>
  <c r="AW185" i="2" a="1"/>
  <c r="AW185" i="2" s="1"/>
  <c r="AC185" i="2"/>
  <c r="AH185" i="2" a="1"/>
  <c r="AH185" i="2" s="1"/>
  <c r="AP185" i="2" a="1"/>
  <c r="AP185" i="2" s="1"/>
  <c r="AS185" i="2" a="1"/>
  <c r="AS185" i="2" s="1"/>
  <c r="AX185" i="2" a="1"/>
  <c r="AX185" i="2" s="1"/>
  <c r="AN1279" i="2"/>
  <c r="AO1279" i="2" s="1" a="1"/>
  <c r="AO1279" i="2" s="1"/>
  <c r="AV1279" i="2" a="1"/>
  <c r="AV1279" i="2" s="1"/>
  <c r="AR1279" i="2" a="1"/>
  <c r="AR1279" i="2" s="1"/>
  <c r="AH1113" i="2" a="1"/>
  <c r="AH1113" i="2" s="1"/>
  <c r="AI1113" i="2" a="1"/>
  <c r="AI1113" i="2" s="1"/>
  <c r="H1113" i="2" s="1"/>
  <c r="AC1113" i="2"/>
  <c r="AT1113" i="2" a="1"/>
  <c r="AT1113" i="2" s="1"/>
  <c r="AD1113" i="2" a="1"/>
  <c r="AD1113" i="2" s="1"/>
  <c r="AW1113" i="2" a="1"/>
  <c r="AW1113" i="2" s="1"/>
  <c r="AX1113" i="2" a="1"/>
  <c r="AX1113" i="2" s="1"/>
  <c r="AE1113" i="2" a="1"/>
  <c r="AE1113" i="2" s="1"/>
  <c r="AG1113" i="2" s="1"/>
  <c r="AP1113" i="2" a="1"/>
  <c r="AP1113" i="2" s="1"/>
  <c r="AS1113" i="2" a="1"/>
  <c r="AS1113" i="2" s="1"/>
  <c r="AN531" i="2"/>
  <c r="AO531" i="2" s="1" a="1"/>
  <c r="AO531" i="2" s="1"/>
  <c r="AR531" i="2" a="1"/>
  <c r="AR531" i="2" s="1"/>
  <c r="AV531" i="2" a="1"/>
  <c r="AV531" i="2" s="1"/>
  <c r="AS805" i="2" a="1"/>
  <c r="AS805" i="2" s="1"/>
  <c r="AI805" i="2" a="1"/>
  <c r="AI805" i="2" s="1"/>
  <c r="H805" i="2" s="1"/>
  <c r="AC805" i="2"/>
  <c r="AP805" i="2" a="1"/>
  <c r="AP805" i="2" s="1"/>
  <c r="AD805" i="2" a="1"/>
  <c r="AD805" i="2" s="1"/>
  <c r="AT805" i="2" a="1"/>
  <c r="AT805" i="2" s="1"/>
  <c r="AE805" i="2" a="1"/>
  <c r="AE805" i="2" s="1"/>
  <c r="AG805" i="2" s="1"/>
  <c r="AH805" i="2" a="1"/>
  <c r="AH805" i="2" s="1"/>
  <c r="AW805" i="2" a="1"/>
  <c r="AW805" i="2" s="1"/>
  <c r="AX805" i="2" a="1"/>
  <c r="AX805" i="2" s="1"/>
  <c r="AR182" i="2" a="1"/>
  <c r="AR182" i="2" s="1"/>
  <c r="AV182" i="2" a="1"/>
  <c r="AV182" i="2" s="1"/>
  <c r="AN182" i="2"/>
  <c r="AO182" i="2" s="1" a="1"/>
  <c r="AO182" i="2" s="1"/>
  <c r="AN1271" i="2"/>
  <c r="AO1271" i="2" s="1" a="1"/>
  <c r="AO1271" i="2" s="1"/>
  <c r="AV1271" i="2" a="1"/>
  <c r="AV1271" i="2" s="1"/>
  <c r="AR1271" i="2" a="1"/>
  <c r="AR1271" i="2" s="1"/>
  <c r="AR300" i="2" a="1"/>
  <c r="AR300" i="2" s="1"/>
  <c r="AV300" i="2" a="1"/>
  <c r="AV300" i="2" s="1"/>
  <c r="AN300" i="2"/>
  <c r="AO300" i="2" s="1" a="1"/>
  <c r="AO300" i="2" s="1"/>
  <c r="AE1355" i="2" a="1"/>
  <c r="AE1355" i="2" s="1"/>
  <c r="AG1355" i="2" s="1"/>
  <c r="AP1355" i="2" a="1"/>
  <c r="AP1355" i="2" s="1"/>
  <c r="AX1355" i="2" a="1"/>
  <c r="AX1355" i="2" s="1"/>
  <c r="AH1355" i="2" a="1"/>
  <c r="AH1355" i="2" s="1"/>
  <c r="AI1355" i="2" a="1"/>
  <c r="AI1355" i="2" s="1"/>
  <c r="H1355" i="2" s="1"/>
  <c r="AD1355" i="2" a="1"/>
  <c r="AD1355" i="2" s="1"/>
  <c r="AS1355" i="2" a="1"/>
  <c r="AS1355" i="2" s="1"/>
  <c r="AT1355" i="2" a="1"/>
  <c r="AT1355" i="2" s="1"/>
  <c r="AC1355" i="2"/>
  <c r="AW1355" i="2" a="1"/>
  <c r="AW1355" i="2" s="1"/>
  <c r="AI254" i="2" a="1"/>
  <c r="AI254" i="2" s="1"/>
  <c r="H254" i="2" s="1"/>
  <c r="AS254" i="2" a="1"/>
  <c r="AS254" i="2" s="1"/>
  <c r="AC254" i="2"/>
  <c r="AP254" i="2" a="1"/>
  <c r="AP254" i="2" s="1"/>
  <c r="AD254" i="2" a="1"/>
  <c r="AD254" i="2" s="1"/>
  <c r="AT254" i="2" a="1"/>
  <c r="AT254" i="2" s="1"/>
  <c r="AE254" i="2" a="1"/>
  <c r="AE254" i="2" s="1"/>
  <c r="AW254" i="2" a="1"/>
  <c r="AW254" i="2" s="1"/>
  <c r="AH254" i="2" a="1"/>
  <c r="AH254" i="2" s="1"/>
  <c r="AX254" i="2" a="1"/>
  <c r="AX254" i="2" s="1"/>
  <c r="AN371" i="2"/>
  <c r="AO371" i="2" s="1" a="1"/>
  <c r="AO371" i="2" s="1"/>
  <c r="AR371" i="2" a="1"/>
  <c r="AR371" i="2" s="1"/>
  <c r="AV371" i="2" a="1"/>
  <c r="AV371" i="2" s="1"/>
  <c r="AC393" i="2"/>
  <c r="AS393" i="2" s="1" a="1"/>
  <c r="AS393" i="2" s="1"/>
  <c r="AC121" i="2"/>
  <c r="AW121" i="2" s="1" a="1"/>
  <c r="AW121" i="2" s="1"/>
  <c r="AC432" i="2"/>
  <c r="AH432" i="2" s="1" a="1"/>
  <c r="AH432" i="2" s="1"/>
  <c r="AC481" i="2"/>
  <c r="AE481" i="2" s="1" a="1"/>
  <c r="AE481" i="2" s="1"/>
  <c r="AF481" i="2" s="1"/>
  <c r="AC455" i="2"/>
  <c r="AR1188" i="2" a="1"/>
  <c r="AR1188" i="2" s="1"/>
  <c r="AV1188" i="2" a="1"/>
  <c r="AV1188" i="2" s="1"/>
  <c r="AN1188" i="2"/>
  <c r="AO1188" i="2" s="1" a="1"/>
  <c r="AO1188" i="2" s="1"/>
  <c r="AN1123" i="2"/>
  <c r="AO1123" i="2" s="1" a="1"/>
  <c r="AO1123" i="2" s="1"/>
  <c r="AR1123" i="2" a="1"/>
  <c r="AR1123" i="2" s="1"/>
  <c r="AV1123" i="2" a="1"/>
  <c r="AV1123" i="2" s="1"/>
  <c r="AV795" i="2" a="1"/>
  <c r="AV795" i="2" s="1"/>
  <c r="AN795" i="2"/>
  <c r="AO795" i="2" s="1" a="1"/>
  <c r="AO795" i="2" s="1"/>
  <c r="AR795" i="2" a="1"/>
  <c r="AR795" i="2" s="1"/>
  <c r="AV524" i="2" a="1"/>
  <c r="AV524" i="2" s="1"/>
  <c r="AN524" i="2"/>
  <c r="AO524" i="2" s="1" a="1"/>
  <c r="AO524" i="2" s="1"/>
  <c r="AR524" i="2" a="1"/>
  <c r="AR524" i="2" s="1"/>
  <c r="AC613" i="2"/>
  <c r="AS613" i="2" s="1" a="1"/>
  <c r="AS613" i="2" s="1"/>
  <c r="AV1355" i="2" a="1"/>
  <c r="AV1355" i="2" s="1"/>
  <c r="AN1355" i="2"/>
  <c r="AO1355" i="2" s="1" a="1"/>
  <c r="AO1355" i="2" s="1"/>
  <c r="AR1355" i="2" a="1"/>
  <c r="AR1355" i="2" s="1"/>
  <c r="AV23" i="2" a="1"/>
  <c r="AV23" i="2" s="1"/>
  <c r="AN23" i="2"/>
  <c r="AO23" i="2" s="1" a="1"/>
  <c r="AO23" i="2" s="1"/>
  <c r="AR23" i="2" a="1"/>
  <c r="AR23" i="2" s="1"/>
  <c r="AV952" i="2" a="1"/>
  <c r="AV952" i="2" s="1"/>
  <c r="AN952" i="2"/>
  <c r="AO952" i="2" s="1" a="1"/>
  <c r="AO952" i="2" s="1"/>
  <c r="AR952" i="2" a="1"/>
  <c r="AR952" i="2" s="1"/>
  <c r="AC179" i="2"/>
  <c r="AS179" i="2" s="1" a="1"/>
  <c r="AS179" i="2" s="1"/>
  <c r="I1565" i="2"/>
  <c r="AV1054" i="2" a="1"/>
  <c r="AV1054" i="2" s="1"/>
  <c r="AN1054" i="2"/>
  <c r="AO1054" i="2" s="1" a="1"/>
  <c r="AO1054" i="2" s="1"/>
  <c r="AR1054" i="2" a="1"/>
  <c r="AR1054" i="2" s="1"/>
  <c r="AV783" i="2" a="1"/>
  <c r="AV783" i="2" s="1"/>
  <c r="AR783" i="2" a="1"/>
  <c r="AR783" i="2" s="1"/>
  <c r="AN783" i="2"/>
  <c r="AO783" i="2" s="1" a="1"/>
  <c r="AO783" i="2" s="1"/>
  <c r="AC517" i="2"/>
  <c r="AD517" i="2" s="1" a="1"/>
  <c r="AD517" i="2" s="1"/>
  <c r="AN1503" i="2"/>
  <c r="AO1503" i="2" s="1" a="1"/>
  <c r="AO1503" i="2" s="1"/>
  <c r="AV1503" i="2" a="1"/>
  <c r="AV1503" i="2" s="1"/>
  <c r="AR1503" i="2" a="1"/>
  <c r="AR1503" i="2" s="1"/>
  <c r="AN1282" i="2"/>
  <c r="AO1282" i="2" s="1" a="1"/>
  <c r="AO1282" i="2" s="1"/>
  <c r="AV1282" i="2" a="1"/>
  <c r="AV1282" i="2" s="1"/>
  <c r="AR1282" i="2" a="1"/>
  <c r="AR1282" i="2" s="1"/>
  <c r="J672" i="2"/>
  <c r="AW510" i="2" a="1"/>
  <c r="AW510" i="2" s="1"/>
  <c r="AD20" i="2" a="1"/>
  <c r="AD20" i="2" s="1"/>
  <c r="AE20" i="2" a="1"/>
  <c r="AE20" i="2" s="1"/>
  <c r="AP20" i="2" a="1"/>
  <c r="AP20" i="2" s="1"/>
  <c r="AX20" i="2" a="1"/>
  <c r="AX20" i="2" s="1"/>
  <c r="AI20" i="2" a="1"/>
  <c r="AI20" i="2" s="1"/>
  <c r="AS20" i="2" a="1"/>
  <c r="AS20" i="2" s="1"/>
  <c r="AT20" i="2" a="1"/>
  <c r="AT20" i="2" s="1"/>
  <c r="AW20" i="2" a="1"/>
  <c r="AW20" i="2" s="1"/>
  <c r="AH20" i="2" a="1"/>
  <c r="AH20" i="2" s="1"/>
  <c r="AC20" i="2"/>
  <c r="AV999" i="2" a="1"/>
  <c r="AV999" i="2" s="1"/>
  <c r="AN999" i="2"/>
  <c r="AO999" i="2" s="1" a="1"/>
  <c r="AO999" i="2" s="1"/>
  <c r="AR999" i="2" a="1"/>
  <c r="AR999" i="2" s="1"/>
  <c r="AP755" i="2" a="1"/>
  <c r="AP755" i="2" s="1"/>
  <c r="AX755" i="2" a="1"/>
  <c r="AX755" i="2" s="1"/>
  <c r="AI755" i="2" a="1"/>
  <c r="AI755" i="2" s="1"/>
  <c r="H755" i="2" s="1"/>
  <c r="AS755" i="2" a="1"/>
  <c r="AS755" i="2" s="1"/>
  <c r="AT755" i="2" a="1"/>
  <c r="AT755" i="2" s="1"/>
  <c r="AC755" i="2"/>
  <c r="AD755" i="2" a="1"/>
  <c r="AD755" i="2" s="1"/>
  <c r="AE755" i="2" a="1"/>
  <c r="AE755" i="2" s="1"/>
  <c r="AG755" i="2" s="1"/>
  <c r="AH755" i="2" a="1"/>
  <c r="AH755" i="2" s="1"/>
  <c r="AW755" i="2" a="1"/>
  <c r="AW755" i="2" s="1"/>
  <c r="AS327" i="2" a="1"/>
  <c r="AS327" i="2" s="1"/>
  <c r="AN1468" i="2"/>
  <c r="AO1468" i="2" s="1" a="1"/>
  <c r="AO1468" i="2" s="1"/>
  <c r="AR1468" i="2" a="1"/>
  <c r="AR1468" i="2" s="1"/>
  <c r="AV1468" i="2" a="1"/>
  <c r="AV1468" i="2" s="1"/>
  <c r="AP792" i="2" a="1"/>
  <c r="AP792" i="2" s="1"/>
  <c r="AX792" i="2" a="1"/>
  <c r="AX792" i="2" s="1"/>
  <c r="AH792" i="2" a="1"/>
  <c r="AH792" i="2" s="1"/>
  <c r="AS792" i="2" a="1"/>
  <c r="AS792" i="2" s="1"/>
  <c r="AI792" i="2" a="1"/>
  <c r="AI792" i="2" s="1"/>
  <c r="H792" i="2" s="1"/>
  <c r="AT792" i="2" a="1"/>
  <c r="AT792" i="2" s="1"/>
  <c r="AW792" i="2" a="1"/>
  <c r="AW792" i="2" s="1"/>
  <c r="AC792" i="2"/>
  <c r="AD792" i="2" a="1"/>
  <c r="AD792" i="2" s="1"/>
  <c r="AE792" i="2" a="1"/>
  <c r="AE792" i="2" s="1"/>
  <c r="AG792" i="2" s="1"/>
  <c r="AC505" i="2"/>
  <c r="AD505" i="2" s="1" a="1"/>
  <c r="AD505" i="2" s="1"/>
  <c r="AN395" i="2"/>
  <c r="AO395" i="2" s="1" a="1"/>
  <c r="AO395" i="2" s="1"/>
  <c r="AV395" i="2" a="1"/>
  <c r="AV395" i="2" s="1"/>
  <c r="AR395" i="2" a="1"/>
  <c r="AR395" i="2" s="1"/>
  <c r="AD48" i="2" a="1"/>
  <c r="AD48" i="2" s="1"/>
  <c r="AW48" i="2" a="1"/>
  <c r="AW48" i="2" s="1"/>
  <c r="AE48" i="2" a="1"/>
  <c r="AE48" i="2" s="1"/>
  <c r="AX48" i="2" a="1"/>
  <c r="AX48" i="2" s="1"/>
  <c r="AS332" i="2" a="1"/>
  <c r="AS332" i="2" s="1"/>
  <c r="AC196" i="2"/>
  <c r="AW196" i="2" s="1" a="1"/>
  <c r="AW196" i="2" s="1"/>
  <c r="K1559" i="2"/>
  <c r="K705" i="2"/>
  <c r="AE580" i="2" a="1"/>
  <c r="AE580" i="2" s="1"/>
  <c r="AF580" i="2" s="1"/>
  <c r="I869" i="2"/>
  <c r="AP801" i="2" a="1"/>
  <c r="AP801" i="2" s="1"/>
  <c r="AX801" i="2" a="1"/>
  <c r="AX801" i="2" s="1"/>
  <c r="AC801" i="2"/>
  <c r="AD801" i="2" a="1"/>
  <c r="AD801" i="2" s="1"/>
  <c r="AH801" i="2" a="1"/>
  <c r="AH801" i="2" s="1"/>
  <c r="AS801" i="2" a="1"/>
  <c r="AS801" i="2" s="1"/>
  <c r="AI801" i="2" a="1"/>
  <c r="AI801" i="2" s="1"/>
  <c r="H801" i="2" s="1"/>
  <c r="AT801" i="2" a="1"/>
  <c r="AT801" i="2" s="1"/>
  <c r="AW801" i="2" a="1"/>
  <c r="AW801" i="2" s="1"/>
  <c r="AE801" i="2" a="1"/>
  <c r="AE801" i="2" s="1"/>
  <c r="AG801" i="2" s="1"/>
  <c r="AV506" i="2" a="1"/>
  <c r="AV506" i="2" s="1"/>
  <c r="AN506" i="2"/>
  <c r="AO506" i="2" s="1" a="1"/>
  <c r="AO506" i="2" s="1"/>
  <c r="AR506" i="2" a="1"/>
  <c r="AR506" i="2" s="1"/>
  <c r="AP1516" i="2" a="1"/>
  <c r="AP1516" i="2" s="1"/>
  <c r="AX1516" i="2" a="1"/>
  <c r="AX1516" i="2" s="1"/>
  <c r="AD1516" i="2" a="1"/>
  <c r="AD1516" i="2" s="1"/>
  <c r="AW1516" i="2" a="1"/>
  <c r="AW1516" i="2" s="1"/>
  <c r="AC1516" i="2"/>
  <c r="AE1516" i="2" a="1"/>
  <c r="AE1516" i="2" s="1"/>
  <c r="AG1516" i="2" s="1"/>
  <c r="AT1516" i="2" a="1"/>
  <c r="AT1516" i="2" s="1"/>
  <c r="AH1516" i="2" a="1"/>
  <c r="AH1516" i="2" s="1"/>
  <c r="AI1516" i="2" a="1"/>
  <c r="AI1516" i="2" s="1"/>
  <c r="H1516" i="2" s="1"/>
  <c r="AS1516" i="2" a="1"/>
  <c r="AS1516" i="2" s="1"/>
  <c r="AS703" i="2" a="1"/>
  <c r="AS703" i="2" s="1"/>
  <c r="AW703" i="2" a="1"/>
  <c r="AW703" i="2" s="1"/>
  <c r="AE703" i="2" a="1"/>
  <c r="AE703" i="2" s="1"/>
  <c r="AG703" i="2" s="1"/>
  <c r="AH703" i="2" a="1"/>
  <c r="AH703" i="2" s="1"/>
  <c r="AI703" i="2" a="1"/>
  <c r="AI703" i="2" s="1"/>
  <c r="H703" i="2" s="1"/>
  <c r="AD703" i="2" a="1"/>
  <c r="AD703" i="2" s="1"/>
  <c r="AX703" i="2" a="1"/>
  <c r="AX703" i="2" s="1"/>
  <c r="AC703" i="2"/>
  <c r="AP703" i="2" a="1"/>
  <c r="AP703" i="2" s="1"/>
  <c r="AT703" i="2" a="1"/>
  <c r="AT703" i="2" s="1"/>
  <c r="AC389" i="2"/>
  <c r="AE389" i="2" s="1" a="1"/>
  <c r="AE389" i="2" s="1"/>
  <c r="AF389" i="2" s="1"/>
  <c r="AH974" i="2" a="1"/>
  <c r="AH974" i="2" s="1"/>
  <c r="AI974" i="2" a="1"/>
  <c r="AI974" i="2" s="1"/>
  <c r="H974" i="2" s="1"/>
  <c r="AS974" i="2" a="1"/>
  <c r="AS974" i="2" s="1"/>
  <c r="AT974" i="2" a="1"/>
  <c r="AT974" i="2" s="1"/>
  <c r="AC974" i="2"/>
  <c r="AD974" i="2" a="1"/>
  <c r="AD974" i="2" s="1"/>
  <c r="AP974" i="2" a="1"/>
  <c r="AP974" i="2" s="1"/>
  <c r="AW974" i="2" a="1"/>
  <c r="AW974" i="2" s="1"/>
  <c r="AX974" i="2" a="1"/>
  <c r="AX974" i="2" s="1"/>
  <c r="AE974" i="2" a="1"/>
  <c r="AE974" i="2" s="1"/>
  <c r="AG974" i="2" s="1"/>
  <c r="AC1453" i="2"/>
  <c r="AT1453" i="2" a="1"/>
  <c r="AT1453" i="2" s="1"/>
  <c r="AP1453" i="2" a="1"/>
  <c r="AP1453" i="2" s="1"/>
  <c r="AX1453" i="2" a="1"/>
  <c r="AX1453" i="2" s="1"/>
  <c r="AH1453" i="2" a="1"/>
  <c r="AH1453" i="2" s="1"/>
  <c r="AS1453" i="2" a="1"/>
  <c r="AS1453" i="2" s="1"/>
  <c r="AI1453" i="2" a="1"/>
  <c r="AI1453" i="2" s="1"/>
  <c r="H1453" i="2" s="1"/>
  <c r="AW1453" i="2" a="1"/>
  <c r="AW1453" i="2" s="1"/>
  <c r="AD1453" i="2" a="1"/>
  <c r="AD1453" i="2" s="1"/>
  <c r="AE1453" i="2" a="1"/>
  <c r="AE1453" i="2" s="1"/>
  <c r="AG1453" i="2" s="1"/>
  <c r="J1553" i="2"/>
  <c r="I1198" i="2"/>
  <c r="AV175" i="2" a="1"/>
  <c r="AV175" i="2" s="1"/>
  <c r="AN175" i="2"/>
  <c r="AO175" i="2" s="1" a="1"/>
  <c r="AO175" i="2" s="1"/>
  <c r="AR175" i="2" a="1"/>
  <c r="AR175" i="2" s="1"/>
  <c r="AS41" i="2" a="1"/>
  <c r="AS41" i="2" s="1"/>
  <c r="AR1327" i="2" a="1"/>
  <c r="AR1327" i="2" s="1"/>
  <c r="AV1327" i="2" a="1"/>
  <c r="AV1327" i="2" s="1"/>
  <c r="AN1327" i="2"/>
  <c r="AO1327" i="2" s="1" a="1"/>
  <c r="AO1327" i="2" s="1"/>
  <c r="G1401" i="2" a="1"/>
  <c r="G1401" i="2" s="1"/>
  <c r="G1355" i="2" a="1"/>
  <c r="G1355" i="2" s="1"/>
  <c r="AV1516" i="2" a="1"/>
  <c r="AV1516" i="2" s="1"/>
  <c r="AN1516" i="2"/>
  <c r="AO1516" i="2" s="1" a="1"/>
  <c r="AO1516" i="2" s="1"/>
  <c r="AR1516" i="2" a="1"/>
  <c r="AR1516" i="2" s="1"/>
  <c r="AV1423" i="2" a="1"/>
  <c r="AV1423" i="2" s="1"/>
  <c r="AN1423" i="2"/>
  <c r="AO1423" i="2" s="1" a="1"/>
  <c r="AO1423" i="2" s="1"/>
  <c r="AR1423" i="2" a="1"/>
  <c r="AR1423" i="2" s="1"/>
  <c r="AP1421" i="2" a="1"/>
  <c r="AP1421" i="2" s="1"/>
  <c r="AX1421" i="2" a="1"/>
  <c r="AX1421" i="2" s="1"/>
  <c r="AH1421" i="2" a="1"/>
  <c r="AH1421" i="2" s="1"/>
  <c r="AC1421" i="2"/>
  <c r="AD1421" i="2" a="1"/>
  <c r="AD1421" i="2" s="1"/>
  <c r="AE1421" i="2" a="1"/>
  <c r="AE1421" i="2" s="1"/>
  <c r="AG1421" i="2" s="1"/>
  <c r="AW1421" i="2" a="1"/>
  <c r="AW1421" i="2" s="1"/>
  <c r="AS1421" i="2" a="1"/>
  <c r="AS1421" i="2" s="1"/>
  <c r="AT1421" i="2" a="1"/>
  <c r="AT1421" i="2" s="1"/>
  <c r="AI1421" i="2" a="1"/>
  <c r="AI1421" i="2" s="1"/>
  <c r="H1421" i="2" s="1"/>
  <c r="AV1284" i="2" a="1"/>
  <c r="AV1284" i="2" s="1"/>
  <c r="AN1284" i="2"/>
  <c r="AO1284" i="2" s="1" a="1"/>
  <c r="AO1284" i="2" s="1"/>
  <c r="AR1284" i="2" a="1"/>
  <c r="AR1284" i="2" s="1"/>
  <c r="AN1132" i="2"/>
  <c r="AO1132" i="2" s="1" a="1"/>
  <c r="AO1132" i="2" s="1"/>
  <c r="AV1132" i="2" a="1"/>
  <c r="AV1132" i="2" s="1"/>
  <c r="AR1132" i="2" a="1"/>
  <c r="AR1132" i="2" s="1"/>
  <c r="I1017" i="2"/>
  <c r="AN703" i="2"/>
  <c r="AO703" i="2" s="1" a="1"/>
  <c r="AO703" i="2" s="1"/>
  <c r="AR703" i="2" a="1"/>
  <c r="AR703" i="2" s="1"/>
  <c r="AV703" i="2" a="1"/>
  <c r="AV703" i="2" s="1"/>
  <c r="I794" i="2"/>
  <c r="AH538" i="2" a="1"/>
  <c r="AH538" i="2" s="1"/>
  <c r="G538" i="2" s="1" a="1"/>
  <c r="G538" i="2" s="1"/>
  <c r="AW441" i="2" a="1"/>
  <c r="AW441" i="2" s="1"/>
  <c r="AC511" i="2"/>
  <c r="AW511" i="2" s="1" a="1"/>
  <c r="AW511" i="2" s="1"/>
  <c r="AN389" i="2"/>
  <c r="AO389" i="2" s="1" a="1"/>
  <c r="AO389" i="2" s="1"/>
  <c r="AR389" i="2" a="1"/>
  <c r="AR389" i="2" s="1"/>
  <c r="AV389" i="2" a="1"/>
  <c r="AV389" i="2" s="1"/>
  <c r="AN253" i="2"/>
  <c r="AO253" i="2" s="1" a="1"/>
  <c r="AO253" i="2" s="1"/>
  <c r="AR253" i="2" a="1"/>
  <c r="AR253" i="2" s="1"/>
  <c r="AV253" i="2" a="1"/>
  <c r="AV253" i="2" s="1"/>
  <c r="AC234" i="2"/>
  <c r="AH234" i="2" s="1" a="1"/>
  <c r="AH234" i="2" s="1"/>
  <c r="AC173" i="2"/>
  <c r="AW173" i="2" s="1" a="1"/>
  <c r="AW173" i="2" s="1"/>
  <c r="AV94" i="2" a="1"/>
  <c r="AV94" i="2" s="1"/>
  <c r="AN94" i="2"/>
  <c r="AO94" i="2" s="1" a="1"/>
  <c r="AO94" i="2" s="1"/>
  <c r="AR94" i="2" a="1"/>
  <c r="AR94" i="2" s="1"/>
  <c r="AX61" i="2" a="1"/>
  <c r="AX61" i="2" s="1"/>
  <c r="J61" i="2" s="1"/>
  <c r="AC31" i="2"/>
  <c r="AE31" i="2" s="1" a="1"/>
  <c r="AE31" i="2" s="1"/>
  <c r="AS1515" i="2" a="1"/>
  <c r="AS1515" i="2" s="1"/>
  <c r="AE1515" i="2" a="1"/>
  <c r="AE1515" i="2" s="1"/>
  <c r="AG1515" i="2" s="1"/>
  <c r="AP1515" i="2" a="1"/>
  <c r="AP1515" i="2" s="1"/>
  <c r="AX1515" i="2" a="1"/>
  <c r="AX1515" i="2" s="1"/>
  <c r="AC1515" i="2"/>
  <c r="AD1515" i="2" a="1"/>
  <c r="AD1515" i="2" s="1"/>
  <c r="AH1515" i="2" a="1"/>
  <c r="AH1515" i="2" s="1"/>
  <c r="AT1515" i="2" a="1"/>
  <c r="AT1515" i="2" s="1"/>
  <c r="AI1515" i="2" a="1"/>
  <c r="AI1515" i="2" s="1"/>
  <c r="H1515" i="2" s="1"/>
  <c r="AW1515" i="2" a="1"/>
  <c r="AW1515" i="2" s="1"/>
  <c r="I1281" i="2"/>
  <c r="AE1282" i="2" a="1"/>
  <c r="AE1282" i="2" s="1"/>
  <c r="AG1282" i="2" s="1"/>
  <c r="AH1282" i="2" a="1"/>
  <c r="AH1282" i="2" s="1"/>
  <c r="AI1282" i="2" a="1"/>
  <c r="AI1282" i="2" s="1"/>
  <c r="H1282" i="2" s="1"/>
  <c r="AS1282" i="2" a="1"/>
  <c r="AS1282" i="2" s="1"/>
  <c r="AW1282" i="2" a="1"/>
  <c r="AW1282" i="2" s="1"/>
  <c r="AX1282" i="2" a="1"/>
  <c r="AX1282" i="2" s="1"/>
  <c r="AC1282" i="2"/>
  <c r="AD1282" i="2" a="1"/>
  <c r="AD1282" i="2" s="1"/>
  <c r="AP1282" i="2" a="1"/>
  <c r="AP1282" i="2" s="1"/>
  <c r="AT1282" i="2" a="1"/>
  <c r="AT1282" i="2" s="1"/>
  <c r="AR974" i="2" a="1"/>
  <c r="AR974" i="2" s="1"/>
  <c r="AV974" i="2" a="1"/>
  <c r="AV974" i="2" s="1"/>
  <c r="AN974" i="2"/>
  <c r="AO974" i="2" s="1" a="1"/>
  <c r="AO974" i="2" s="1"/>
  <c r="AR935" i="2" a="1"/>
  <c r="AR935" i="2" s="1"/>
  <c r="AV935" i="2" a="1"/>
  <c r="AV935" i="2" s="1"/>
  <c r="AN935" i="2"/>
  <c r="AO935" i="2" s="1" a="1"/>
  <c r="AO935" i="2" s="1"/>
  <c r="I723" i="2"/>
  <c r="AW573" i="2" a="1"/>
  <c r="AW573" i="2" s="1"/>
  <c r="AH510" i="2" a="1"/>
  <c r="AH510" i="2" s="1"/>
  <c r="AH468" i="2" a="1"/>
  <c r="AH468" i="2" s="1"/>
  <c r="AW376" i="2" a="1"/>
  <c r="AW376" i="2" s="1"/>
  <c r="AV443" i="2" a="1"/>
  <c r="AV443" i="2" s="1"/>
  <c r="AN443" i="2"/>
  <c r="AO443" i="2" s="1" a="1"/>
  <c r="AO443" i="2" s="1"/>
  <c r="AR443" i="2" a="1"/>
  <c r="AR443" i="2" s="1"/>
  <c r="AE351" i="2" a="1"/>
  <c r="AE351" i="2" s="1"/>
  <c r="AR274" i="2" a="1"/>
  <c r="AR274" i="2" s="1"/>
  <c r="AV274" i="2" a="1"/>
  <c r="AV274" i="2" s="1"/>
  <c r="AN274" i="2"/>
  <c r="AO274" i="2" s="1" a="1"/>
  <c r="AO274" i="2" s="1"/>
  <c r="AC24" i="2"/>
  <c r="AS24" i="2" s="1" a="1"/>
  <c r="AS24" i="2" s="1"/>
  <c r="AV1453" i="2" a="1"/>
  <c r="AV1453" i="2" s="1"/>
  <c r="AN1453" i="2"/>
  <c r="AO1453" i="2" s="1" a="1"/>
  <c r="AO1453" i="2" s="1"/>
  <c r="AR1453" i="2" a="1"/>
  <c r="AR1453" i="2" s="1"/>
  <c r="K1228" i="2"/>
  <c r="J1154" i="2"/>
  <c r="AH539" i="2" a="1"/>
  <c r="AH539" i="2" s="1"/>
  <c r="G539" i="2" s="1" a="1"/>
  <c r="G539" i="2" s="1"/>
  <c r="AV798" i="2" a="1"/>
  <c r="AV798" i="2" s="1"/>
  <c r="AR798" i="2" a="1"/>
  <c r="AR798" i="2" s="1"/>
  <c r="AN798" i="2"/>
  <c r="AO798" i="2" s="1" a="1"/>
  <c r="AO798" i="2" s="1"/>
  <c r="AI552" i="2" a="1"/>
  <c r="AI552" i="2" s="1"/>
  <c r="H552" i="2" s="1"/>
  <c r="AW657" i="2" a="1"/>
  <c r="AW657" i="2" s="1"/>
  <c r="AV1523" i="2" a="1"/>
  <c r="AV1523" i="2" s="1"/>
  <c r="AN1523" i="2"/>
  <c r="AO1523" i="2" s="1" a="1"/>
  <c r="AO1523" i="2" s="1"/>
  <c r="AR1523" i="2" a="1"/>
  <c r="AR1523" i="2" s="1"/>
  <c r="AN1521" i="2"/>
  <c r="AO1521" i="2" s="1" a="1"/>
  <c r="AO1521" i="2" s="1"/>
  <c r="AV1521" i="2" a="1"/>
  <c r="AV1521" i="2" s="1"/>
  <c r="AR1521" i="2" a="1"/>
  <c r="AR1521" i="2" s="1"/>
  <c r="AS1449" i="2" a="1"/>
  <c r="AS1449" i="2" s="1"/>
  <c r="AC1449" i="2"/>
  <c r="AP1449" i="2" a="1"/>
  <c r="AP1449" i="2" s="1"/>
  <c r="AE1449" i="2" a="1"/>
  <c r="AE1449" i="2" s="1"/>
  <c r="AG1449" i="2" s="1"/>
  <c r="AH1449" i="2" a="1"/>
  <c r="AH1449" i="2" s="1"/>
  <c r="AT1449" i="2" a="1"/>
  <c r="AT1449" i="2" s="1"/>
  <c r="AI1449" i="2" a="1"/>
  <c r="AI1449" i="2" s="1"/>
  <c r="H1449" i="2" s="1"/>
  <c r="AW1449" i="2" a="1"/>
  <c r="AW1449" i="2" s="1"/>
  <c r="AX1449" i="2" a="1"/>
  <c r="AX1449" i="2" s="1"/>
  <c r="AD1449" i="2" a="1"/>
  <c r="AD1449" i="2" s="1"/>
  <c r="K1422" i="2"/>
  <c r="K1162" i="2"/>
  <c r="I1166" i="2"/>
  <c r="AH1257" i="2" a="1"/>
  <c r="AH1257" i="2" s="1"/>
  <c r="AD1257" i="2" a="1"/>
  <c r="AD1257" i="2" s="1"/>
  <c r="AS1257" i="2" a="1"/>
  <c r="AS1257" i="2" s="1"/>
  <c r="AT1257" i="2" a="1"/>
  <c r="AT1257" i="2" s="1"/>
  <c r="AI1257" i="2" a="1"/>
  <c r="AI1257" i="2" s="1"/>
  <c r="H1257" i="2" s="1"/>
  <c r="AW1257" i="2" a="1"/>
  <c r="AW1257" i="2" s="1"/>
  <c r="AX1257" i="2" a="1"/>
  <c r="AX1257" i="2" s="1"/>
  <c r="AC1257" i="2"/>
  <c r="AE1257" i="2" a="1"/>
  <c r="AE1257" i="2" s="1"/>
  <c r="AG1257" i="2" s="1"/>
  <c r="AP1257" i="2" a="1"/>
  <c r="AP1257" i="2" s="1"/>
  <c r="J690" i="2"/>
  <c r="AP762" i="2" a="1"/>
  <c r="AP762" i="2" s="1"/>
  <c r="AX762" i="2" a="1"/>
  <c r="AX762" i="2" s="1"/>
  <c r="AH762" i="2" a="1"/>
  <c r="AH762" i="2" s="1"/>
  <c r="AT762" i="2" a="1"/>
  <c r="AT762" i="2" s="1"/>
  <c r="AI762" i="2" a="1"/>
  <c r="AI762" i="2" s="1"/>
  <c r="H762" i="2" s="1"/>
  <c r="AW762" i="2" a="1"/>
  <c r="AW762" i="2" s="1"/>
  <c r="AS762" i="2" a="1"/>
  <c r="AS762" i="2" s="1"/>
  <c r="AC762" i="2"/>
  <c r="AD762" i="2" a="1"/>
  <c r="AD762" i="2" s="1"/>
  <c r="AE762" i="2" a="1"/>
  <c r="AE762" i="2" s="1"/>
  <c r="AG762" i="2" s="1"/>
  <c r="AR603" i="2" a="1"/>
  <c r="AR603" i="2" s="1"/>
  <c r="AV603" i="2" a="1"/>
  <c r="AV603" i="2" s="1"/>
  <c r="AN603" i="2"/>
  <c r="AO603" i="2" s="1" a="1"/>
  <c r="AO603" i="2" s="1"/>
  <c r="AI360" i="2" a="1"/>
  <c r="AI360" i="2" s="1"/>
  <c r="H360" i="2" s="1"/>
  <c r="AC524" i="2"/>
  <c r="AE524" i="2" s="1" a="1"/>
  <c r="AE524" i="2" s="1"/>
  <c r="AF524" i="2" s="1"/>
  <c r="AX334" i="2" a="1"/>
  <c r="AX334" i="2" s="1"/>
  <c r="J334" i="2" s="1"/>
  <c r="AP334" i="2" a="1"/>
  <c r="AP334" i="2" s="1"/>
  <c r="K334" i="2" s="1"/>
  <c r="AI334" i="2" a="1"/>
  <c r="AI334" i="2" s="1"/>
  <c r="H334" i="2" s="1"/>
  <c r="AT334" i="2" a="1"/>
  <c r="AT334" i="2" s="1"/>
  <c r="AS312" i="2" a="1"/>
  <c r="AS312" i="2" s="1"/>
  <c r="AS219" i="2" a="1"/>
  <c r="AS219" i="2" s="1"/>
  <c r="AC175" i="2"/>
  <c r="AE138" i="2" a="1"/>
  <c r="AE138" i="2" s="1"/>
  <c r="AC148" i="2"/>
  <c r="AS148" i="2" s="1" a="1"/>
  <c r="AS148" i="2" s="1"/>
  <c r="AD83" i="2" a="1"/>
  <c r="AD83" i="2" s="1"/>
  <c r="AC28" i="2"/>
  <c r="AH28" i="2" s="1" a="1"/>
  <c r="AH28" i="2" s="1"/>
  <c r="G28" i="2" s="1" a="1"/>
  <c r="G28" i="2" s="1"/>
  <c r="AS11" i="2" a="1"/>
  <c r="AS11" i="2" s="1"/>
  <c r="AV20" i="2" a="1"/>
  <c r="AV20" i="2" s="1"/>
  <c r="AN20" i="2"/>
  <c r="AO20" i="2" s="1" a="1"/>
  <c r="AO20" i="2" s="1"/>
  <c r="AR20" i="2" a="1"/>
  <c r="AR20" i="2" s="1"/>
  <c r="K1537" i="2"/>
  <c r="AP1071" i="2" a="1"/>
  <c r="AP1071" i="2" s="1"/>
  <c r="AX1071" i="2" a="1"/>
  <c r="AX1071" i="2" s="1"/>
  <c r="AS1071" i="2" a="1"/>
  <c r="AS1071" i="2" s="1"/>
  <c r="AI1071" i="2" a="1"/>
  <c r="AI1071" i="2" s="1"/>
  <c r="H1071" i="2" s="1"/>
  <c r="AT1071" i="2" a="1"/>
  <c r="AT1071" i="2" s="1"/>
  <c r="AW1071" i="2" a="1"/>
  <c r="AW1071" i="2" s="1"/>
  <c r="AC1071" i="2"/>
  <c r="AD1071" i="2" a="1"/>
  <c r="AD1071" i="2" s="1"/>
  <c r="AE1071" i="2" a="1"/>
  <c r="AE1071" i="2" s="1"/>
  <c r="AG1071" i="2" s="1"/>
  <c r="AH1071" i="2" a="1"/>
  <c r="AH1071" i="2" s="1"/>
  <c r="AT986" i="2" a="1"/>
  <c r="AT986" i="2" s="1"/>
  <c r="AD986" i="2" a="1"/>
  <c r="AD986" i="2" s="1"/>
  <c r="AW986" i="2" a="1"/>
  <c r="AW986" i="2" s="1"/>
  <c r="AE986" i="2" a="1"/>
  <c r="AE986" i="2" s="1"/>
  <c r="AG986" i="2" s="1"/>
  <c r="AX986" i="2" a="1"/>
  <c r="AX986" i="2" s="1"/>
  <c r="AP986" i="2" a="1"/>
  <c r="AP986" i="2" s="1"/>
  <c r="AI986" i="2" a="1"/>
  <c r="AI986" i="2" s="1"/>
  <c r="H986" i="2" s="1"/>
  <c r="AC986" i="2"/>
  <c r="AH986" i="2" a="1"/>
  <c r="AH986" i="2" s="1"/>
  <c r="AS986" i="2" a="1"/>
  <c r="AS986" i="2" s="1"/>
  <c r="AR910" i="2" a="1"/>
  <c r="AR910" i="2" s="1"/>
  <c r="AV910" i="2" a="1"/>
  <c r="AV910" i="2" s="1"/>
  <c r="AN910" i="2"/>
  <c r="AO910" i="2" s="1" a="1"/>
  <c r="AO910" i="2" s="1"/>
  <c r="I696" i="2"/>
  <c r="AV771" i="2" a="1"/>
  <c r="AV771" i="2" s="1"/>
  <c r="AR771" i="2" a="1"/>
  <c r="AR771" i="2" s="1"/>
  <c r="AN771" i="2"/>
  <c r="AO771" i="2" s="1" a="1"/>
  <c r="AO771" i="2" s="1"/>
  <c r="AP616" i="2" a="1"/>
  <c r="AP616" i="2" s="1"/>
  <c r="AX616" i="2" a="1"/>
  <c r="AX616" i="2" s="1"/>
  <c r="AC616" i="2"/>
  <c r="AD616" i="2" a="1"/>
  <c r="AD616" i="2" s="1"/>
  <c r="AH616" i="2" a="1"/>
  <c r="AH616" i="2" s="1"/>
  <c r="AE616" i="2" a="1"/>
  <c r="AE616" i="2" s="1"/>
  <c r="AW616" i="2" a="1"/>
  <c r="AW616" i="2" s="1"/>
  <c r="AI616" i="2" a="1"/>
  <c r="AI616" i="2" s="1"/>
  <c r="AS616" i="2" a="1"/>
  <c r="AS616" i="2" s="1"/>
  <c r="AT616" i="2" a="1"/>
  <c r="AT616" i="2" s="1"/>
  <c r="AS609" i="2" a="1"/>
  <c r="AS609" i="2" s="1"/>
  <c r="AS373" i="2" a="1"/>
  <c r="AS373" i="2" s="1"/>
  <c r="AR406" i="2" a="1"/>
  <c r="AR406" i="2" s="1"/>
  <c r="AV406" i="2" a="1"/>
  <c r="AV406" i="2" s="1"/>
  <c r="AN406" i="2"/>
  <c r="AO406" i="2" s="1" a="1"/>
  <c r="AO406" i="2" s="1"/>
  <c r="AD416" i="2" a="1"/>
  <c r="AD416" i="2" s="1"/>
  <c r="AP416" i="2" a="1"/>
  <c r="AP416" i="2" s="1"/>
  <c r="AX416" i="2" a="1"/>
  <c r="AX416" i="2" s="1"/>
  <c r="AC416" i="2"/>
  <c r="AS416" i="2" a="1"/>
  <c r="AS416" i="2" s="1"/>
  <c r="AT416" i="2" a="1"/>
  <c r="AT416" i="2" s="1"/>
  <c r="AW416" i="2" a="1"/>
  <c r="AW416" i="2" s="1"/>
  <c r="AE416" i="2" a="1"/>
  <c r="AE416" i="2" s="1"/>
  <c r="AH416" i="2" a="1"/>
  <c r="AH416" i="2" s="1"/>
  <c r="AI416" i="2" a="1"/>
  <c r="AI416" i="2" s="1"/>
  <c r="AW250" i="2" a="1"/>
  <c r="AW250" i="2" s="1"/>
  <c r="AS183" i="2" a="1"/>
  <c r="AS183" i="2" s="1"/>
  <c r="AE161" i="2" a="1"/>
  <c r="AE161" i="2" s="1"/>
  <c r="AF161" i="2" s="1"/>
  <c r="AW78" i="2" a="1"/>
  <c r="AW78" i="2" s="1"/>
  <c r="AE39" i="2" a="1"/>
  <c r="AE39" i="2" s="1"/>
  <c r="AV1494" i="2" a="1"/>
  <c r="AV1494" i="2" s="1"/>
  <c r="AN1494" i="2"/>
  <c r="AO1494" i="2" s="1" a="1"/>
  <c r="AO1494" i="2" s="1"/>
  <c r="AR1494" i="2" a="1"/>
  <c r="AR1494" i="2" s="1"/>
  <c r="AV1425" i="2" a="1"/>
  <c r="AV1425" i="2" s="1"/>
  <c r="AN1425" i="2"/>
  <c r="AO1425" i="2" s="1" a="1"/>
  <c r="AO1425" i="2" s="1"/>
  <c r="AR1425" i="2" a="1"/>
  <c r="AR1425" i="2" s="1"/>
  <c r="I1140" i="2"/>
  <c r="AN1138" i="2"/>
  <c r="AO1138" i="2" s="1" a="1"/>
  <c r="AO1138" i="2" s="1"/>
  <c r="AV1138" i="2" a="1"/>
  <c r="AV1138" i="2" s="1"/>
  <c r="AR1138" i="2" a="1"/>
  <c r="AR1138" i="2" s="1"/>
  <c r="AE1189" i="2" a="1"/>
  <c r="AE1189" i="2" s="1"/>
  <c r="AG1189" i="2" s="1"/>
  <c r="AH1189" i="2" a="1"/>
  <c r="AH1189" i="2" s="1"/>
  <c r="AI1189" i="2" a="1"/>
  <c r="AI1189" i="2" s="1"/>
  <c r="H1189" i="2" s="1"/>
  <c r="AS1189" i="2" a="1"/>
  <c r="AS1189" i="2" s="1"/>
  <c r="AT1189" i="2" a="1"/>
  <c r="AT1189" i="2" s="1"/>
  <c r="AC1189" i="2"/>
  <c r="AP1189" i="2" a="1"/>
  <c r="AP1189" i="2" s="1"/>
  <c r="AD1189" i="2" a="1"/>
  <c r="AD1189" i="2" s="1"/>
  <c r="AX1189" i="2" a="1"/>
  <c r="AX1189" i="2" s="1"/>
  <c r="AW1189" i="2" a="1"/>
  <c r="AW1189" i="2" s="1"/>
  <c r="AS1057" i="2" a="1"/>
  <c r="AS1057" i="2" s="1"/>
  <c r="AH1057" i="2" a="1"/>
  <c r="AH1057" i="2" s="1"/>
  <c r="AT1057" i="2" a="1"/>
  <c r="AT1057" i="2" s="1"/>
  <c r="AI1057" i="2" a="1"/>
  <c r="AI1057" i="2" s="1"/>
  <c r="H1057" i="2" s="1"/>
  <c r="AW1057" i="2" a="1"/>
  <c r="AW1057" i="2" s="1"/>
  <c r="AX1057" i="2" a="1"/>
  <c r="AX1057" i="2" s="1"/>
  <c r="AD1057" i="2" a="1"/>
  <c r="AD1057" i="2" s="1"/>
  <c r="AE1057" i="2" a="1"/>
  <c r="AE1057" i="2" s="1"/>
  <c r="AG1057" i="2" s="1"/>
  <c r="AP1057" i="2" a="1"/>
  <c r="AP1057" i="2" s="1"/>
  <c r="AC1057" i="2"/>
  <c r="AD612" i="2" a="1"/>
  <c r="AD612" i="2" s="1"/>
  <c r="AD469" i="2" a="1"/>
  <c r="AD469" i="2" s="1"/>
  <c r="AW571" i="2" a="1"/>
  <c r="AW571" i="2" s="1"/>
  <c r="AE450" i="2" a="1"/>
  <c r="AE450" i="2" s="1"/>
  <c r="AS378" i="2" a="1"/>
  <c r="AS378" i="2" s="1"/>
  <c r="AW358" i="2" a="1"/>
  <c r="AW358" i="2" s="1"/>
  <c r="AT295" i="2" a="1"/>
  <c r="AT295" i="2" s="1"/>
  <c r="AW339" i="2" a="1"/>
  <c r="AW339" i="2" s="1"/>
  <c r="AC233" i="2"/>
  <c r="AE233" i="2" s="1" a="1"/>
  <c r="AE233" i="2" s="1"/>
  <c r="AR164" i="2" a="1"/>
  <c r="AR164" i="2" s="1"/>
  <c r="AN164" i="2"/>
  <c r="AO164" i="2" s="1" a="1"/>
  <c r="AO164" i="2" s="1"/>
  <c r="AV164" i="2" a="1"/>
  <c r="AV164" i="2" s="1"/>
  <c r="AC134" i="2"/>
  <c r="AE134" i="2" s="1" a="1"/>
  <c r="AE134" i="2" s="1"/>
  <c r="AF134" i="2" s="1"/>
  <c r="AW62" i="2" a="1"/>
  <c r="AW62" i="2" s="1"/>
  <c r="AW52" i="2" a="1"/>
  <c r="AW52" i="2" s="1"/>
  <c r="I1270" i="2"/>
  <c r="AN1264" i="2"/>
  <c r="AO1264" i="2" s="1" a="1"/>
  <c r="AO1264" i="2" s="1"/>
  <c r="AV1264" i="2" a="1"/>
  <c r="AV1264" i="2" s="1"/>
  <c r="AR1264" i="2" a="1"/>
  <c r="AR1264" i="2" s="1"/>
  <c r="AP649" i="2" a="1"/>
  <c r="AP649" i="2" s="1"/>
  <c r="K649" i="2" s="1"/>
  <c r="AT649" i="2" a="1"/>
  <c r="AT649" i="2" s="1"/>
  <c r="I649" i="2" s="1"/>
  <c r="AI649" i="2" a="1"/>
  <c r="AI649" i="2" s="1"/>
  <c r="H649" i="2" s="1"/>
  <c r="AX649" i="2" a="1"/>
  <c r="AX649" i="2" s="1"/>
  <c r="J649" i="2" s="1"/>
  <c r="I940" i="2"/>
  <c r="K712" i="2"/>
  <c r="AD648" i="2" a="1"/>
  <c r="AD648" i="2" s="1"/>
  <c r="AS590" i="2" a="1"/>
  <c r="AS590" i="2" s="1"/>
  <c r="AH585" i="2" a="1"/>
  <c r="AH585" i="2" s="1"/>
  <c r="AD559" i="2" a="1"/>
  <c r="AD559" i="2" s="1"/>
  <c r="AN505" i="2"/>
  <c r="AO505" i="2" s="1" a="1"/>
  <c r="AO505" i="2" s="1"/>
  <c r="AR505" i="2" a="1"/>
  <c r="AR505" i="2" s="1"/>
  <c r="AV505" i="2" a="1"/>
  <c r="AV505" i="2" s="1"/>
  <c r="AV434" i="2" a="1"/>
  <c r="AV434" i="2" s="1"/>
  <c r="AN434" i="2"/>
  <c r="AO434" i="2" s="1" a="1"/>
  <c r="AO434" i="2" s="1"/>
  <c r="AR434" i="2" a="1"/>
  <c r="AR434" i="2" s="1"/>
  <c r="AE375" i="2" a="1"/>
  <c r="AE375" i="2" s="1"/>
  <c r="AF375" i="2" s="1"/>
  <c r="AW314" i="2" a="1"/>
  <c r="AW314" i="2" s="1"/>
  <c r="AD336" i="2" a="1"/>
  <c r="AD336" i="2" s="1"/>
  <c r="AS155" i="2" a="1"/>
  <c r="AS155" i="2" s="1"/>
  <c r="AW96" i="2" a="1"/>
  <c r="AW96" i="2" s="1"/>
  <c r="AD104" i="2" a="1"/>
  <c r="AD104" i="2" s="1"/>
  <c r="AD72" i="2" a="1"/>
  <c r="AD72" i="2" s="1"/>
  <c r="AC21" i="2"/>
  <c r="AS21" i="2" s="1" a="1"/>
  <c r="AS21" i="2" s="1"/>
  <c r="AH13" i="2" a="1"/>
  <c r="AH13" i="2" s="1"/>
  <c r="G13" i="2" s="1" a="1"/>
  <c r="G13" i="2" s="1"/>
  <c r="I1143" i="2"/>
  <c r="J1182" i="2"/>
  <c r="J1044" i="2"/>
  <c r="K833" i="2"/>
  <c r="AX653" i="2" a="1"/>
  <c r="AX653" i="2" s="1"/>
  <c r="J653" i="2" s="1"/>
  <c r="AT653" i="2" a="1"/>
  <c r="AT653" i="2" s="1"/>
  <c r="I653" i="2" s="1"/>
  <c r="AI653" i="2" a="1"/>
  <c r="AI653" i="2" s="1"/>
  <c r="H653" i="2" s="1"/>
  <c r="AP653" i="2" a="1"/>
  <c r="AP653" i="2" s="1"/>
  <c r="K653" i="2" s="1"/>
  <c r="AN773" i="2"/>
  <c r="AO773" i="2" s="1" a="1"/>
  <c r="AO773" i="2" s="1"/>
  <c r="AV773" i="2" a="1"/>
  <c r="AV773" i="2" s="1"/>
  <c r="AR773" i="2" a="1"/>
  <c r="AR773" i="2" s="1"/>
  <c r="AV693" i="2" a="1"/>
  <c r="AV693" i="2" s="1"/>
  <c r="AR693" i="2" a="1"/>
  <c r="AR693" i="2" s="1"/>
  <c r="AN693" i="2"/>
  <c r="AO693" i="2" s="1" a="1"/>
  <c r="AO693" i="2" s="1"/>
  <c r="AP674" i="2" a="1"/>
  <c r="AP674" i="2" s="1"/>
  <c r="AX674" i="2" a="1"/>
  <c r="AX674" i="2" s="1"/>
  <c r="AI674" i="2" a="1"/>
  <c r="AI674" i="2" s="1"/>
  <c r="H674" i="2" s="1"/>
  <c r="AS674" i="2" a="1"/>
  <c r="AS674" i="2" s="1"/>
  <c r="AT674" i="2" a="1"/>
  <c r="AT674" i="2" s="1"/>
  <c r="AC674" i="2"/>
  <c r="AD674" i="2" a="1"/>
  <c r="AD674" i="2" s="1"/>
  <c r="AW674" i="2" a="1"/>
  <c r="AW674" i="2" s="1"/>
  <c r="AE674" i="2" a="1"/>
  <c r="AE674" i="2" s="1"/>
  <c r="AG674" i="2" s="1"/>
  <c r="AH674" i="2" a="1"/>
  <c r="AH674" i="2" s="1"/>
  <c r="G674" i="2" a="1"/>
  <c r="G674" i="2" s="1"/>
  <c r="AS638" i="2" a="1"/>
  <c r="AS638" i="2" s="1"/>
  <c r="AV569" i="2" a="1"/>
  <c r="AV569" i="2" s="1"/>
  <c r="AN569" i="2"/>
  <c r="AO569" i="2" s="1" a="1"/>
  <c r="AO569" i="2" s="1"/>
  <c r="AR569" i="2" a="1"/>
  <c r="AR569" i="2" s="1"/>
  <c r="AR540" i="2" a="1"/>
  <c r="AR540" i="2" s="1"/>
  <c r="AV540" i="2" a="1"/>
  <c r="AV540" i="2" s="1"/>
  <c r="AN540" i="2"/>
  <c r="AO540" i="2" s="1" a="1"/>
  <c r="AO540" i="2" s="1"/>
  <c r="AE367" i="2" a="1"/>
  <c r="AE367" i="2" s="1"/>
  <c r="AH332" i="2" a="1"/>
  <c r="AH332" i="2" s="1"/>
  <c r="G332" i="2" s="1" a="1"/>
  <c r="G332" i="2" s="1"/>
  <c r="AC280" i="2"/>
  <c r="AD280" i="2" s="1" a="1"/>
  <c r="AD280" i="2" s="1"/>
  <c r="AD174" i="2" a="1"/>
  <c r="AD174" i="2" s="1"/>
  <c r="AS1485" i="2" a="1"/>
  <c r="AS1485" i="2" s="1"/>
  <c r="AC1485" i="2"/>
  <c r="AT1485" i="2" a="1"/>
  <c r="AT1485" i="2" s="1"/>
  <c r="AD1485" i="2" a="1"/>
  <c r="AD1485" i="2" s="1"/>
  <c r="AE1485" i="2" a="1"/>
  <c r="AE1485" i="2" s="1"/>
  <c r="AG1485" i="2" s="1"/>
  <c r="AP1485" i="2" a="1"/>
  <c r="AP1485" i="2" s="1"/>
  <c r="AX1485" i="2" a="1"/>
  <c r="AX1485" i="2" s="1"/>
  <c r="AW1485" i="2" a="1"/>
  <c r="AW1485" i="2" s="1"/>
  <c r="AH1485" i="2" a="1"/>
  <c r="AH1485" i="2" s="1"/>
  <c r="AI1485" i="2" a="1"/>
  <c r="AI1485" i="2" s="1"/>
  <c r="H1485" i="2" s="1"/>
  <c r="I1101" i="2"/>
  <c r="AE1201" i="2" a="1"/>
  <c r="AE1201" i="2" s="1"/>
  <c r="AG1201" i="2" s="1"/>
  <c r="AH1201" i="2" a="1"/>
  <c r="AH1201" i="2" s="1"/>
  <c r="AI1201" i="2" a="1"/>
  <c r="AI1201" i="2" s="1"/>
  <c r="H1201" i="2" s="1"/>
  <c r="AS1201" i="2" a="1"/>
  <c r="AS1201" i="2" s="1"/>
  <c r="AT1201" i="2" a="1"/>
  <c r="AT1201" i="2" s="1"/>
  <c r="AC1201" i="2"/>
  <c r="AX1201" i="2" a="1"/>
  <c r="AX1201" i="2" s="1"/>
  <c r="AD1201" i="2" a="1"/>
  <c r="AD1201" i="2" s="1"/>
  <c r="AW1201" i="2" a="1"/>
  <c r="AW1201" i="2" s="1"/>
  <c r="AP1201" i="2" a="1"/>
  <c r="AP1201" i="2" s="1"/>
  <c r="AN835" i="2"/>
  <c r="AO835" i="2" s="1" a="1"/>
  <c r="AO835" i="2" s="1"/>
  <c r="AR835" i="2" a="1"/>
  <c r="AR835" i="2" s="1"/>
  <c r="AV835" i="2" a="1"/>
  <c r="AV835" i="2" s="1"/>
  <c r="AE831" i="2" a="1"/>
  <c r="AE831" i="2" s="1"/>
  <c r="AG831" i="2" s="1"/>
  <c r="AI831" i="2" a="1"/>
  <c r="AI831" i="2" s="1"/>
  <c r="H831" i="2" s="1"/>
  <c r="AP831" i="2" a="1"/>
  <c r="AP831" i="2" s="1"/>
  <c r="AH831" i="2" a="1"/>
  <c r="AH831" i="2" s="1"/>
  <c r="AS831" i="2" a="1"/>
  <c r="AS831" i="2" s="1"/>
  <c r="AT831" i="2" a="1"/>
  <c r="AT831" i="2" s="1"/>
  <c r="AW831" i="2" a="1"/>
  <c r="AW831" i="2" s="1"/>
  <c r="AX831" i="2" a="1"/>
  <c r="AX831" i="2" s="1"/>
  <c r="AC831" i="2"/>
  <c r="AD831" i="2" a="1"/>
  <c r="AD831" i="2" s="1"/>
  <c r="AV765" i="2" a="1"/>
  <c r="AV765" i="2" s="1"/>
  <c r="AR765" i="2" a="1"/>
  <c r="AR765" i="2" s="1"/>
  <c r="AN765" i="2"/>
  <c r="AO765" i="2" s="1" a="1"/>
  <c r="AO765" i="2" s="1"/>
  <c r="AW567" i="2" a="1"/>
  <c r="AW567" i="2" s="1"/>
  <c r="AS580" i="2" a="1"/>
  <c r="AS580" i="2" s="1"/>
  <c r="AV637" i="2" a="1"/>
  <c r="AV637" i="2" s="1"/>
  <c r="AN637" i="2"/>
  <c r="AO637" i="2" s="1" a="1"/>
  <c r="AO637" i="2" s="1"/>
  <c r="AR637" i="2" a="1"/>
  <c r="AR637" i="2" s="1"/>
  <c r="AC135" i="2"/>
  <c r="AS135" i="2" s="1" a="1"/>
  <c r="AS135" i="2" s="1"/>
  <c r="K1517" i="2"/>
  <c r="AI892" i="2" a="1"/>
  <c r="AI892" i="2" s="1"/>
  <c r="H892" i="2" s="1"/>
  <c r="AC892" i="2"/>
  <c r="AT892" i="2" a="1"/>
  <c r="AT892" i="2" s="1"/>
  <c r="AD892" i="2" a="1"/>
  <c r="AD892" i="2" s="1"/>
  <c r="AE892" i="2" a="1"/>
  <c r="AE892" i="2" s="1"/>
  <c r="AG892" i="2" s="1"/>
  <c r="AP892" i="2" a="1"/>
  <c r="AP892" i="2" s="1"/>
  <c r="AS892" i="2" a="1"/>
  <c r="AS892" i="2" s="1"/>
  <c r="AW892" i="2" a="1"/>
  <c r="AW892" i="2" s="1"/>
  <c r="AX892" i="2" a="1"/>
  <c r="AX892" i="2" s="1"/>
  <c r="AH892" i="2" a="1"/>
  <c r="AH892" i="2" s="1"/>
  <c r="J869" i="2"/>
  <c r="AV1051" i="2" a="1"/>
  <c r="AV1051" i="2" s="1"/>
  <c r="AR1051" i="2" a="1"/>
  <c r="AR1051" i="2" s="1"/>
  <c r="AN1051" i="2"/>
  <c r="AO1051" i="2" s="1" a="1"/>
  <c r="AO1051" i="2" s="1"/>
  <c r="K1568" i="2"/>
  <c r="AS581" i="2" a="1"/>
  <c r="AS581" i="2" s="1"/>
  <c r="AH564" i="2" a="1"/>
  <c r="AH564" i="2" s="1"/>
  <c r="G564" i="2" s="1" a="1"/>
  <c r="G564" i="2" s="1"/>
  <c r="AR210" i="2" a="1"/>
  <c r="AR210" i="2" s="1"/>
  <c r="AV210" i="2" a="1"/>
  <c r="AV210" i="2" s="1"/>
  <c r="AN210" i="2"/>
  <c r="AO210" i="2" s="1" a="1"/>
  <c r="AO210" i="2" s="1"/>
  <c r="K928" i="2"/>
  <c r="I567" i="2"/>
  <c r="AN74" i="2"/>
  <c r="AO74" i="2" s="1" a="1"/>
  <c r="AO74" i="2" s="1"/>
  <c r="AR74" i="2" a="1"/>
  <c r="AR74" i="2" s="1"/>
  <c r="AV74" i="2" a="1"/>
  <c r="AV74" i="2" s="1"/>
  <c r="I1093" i="2"/>
  <c r="AR860" i="2" a="1"/>
  <c r="AR860" i="2" s="1"/>
  <c r="AV860" i="2" a="1"/>
  <c r="AV860" i="2" s="1"/>
  <c r="AN860" i="2"/>
  <c r="AO860" i="2" s="1" a="1"/>
  <c r="AO860" i="2" s="1"/>
  <c r="K782" i="2"/>
  <c r="AS411" i="2" a="1"/>
  <c r="AS411" i="2" s="1"/>
  <c r="AC45" i="2"/>
  <c r="AS45" i="2" s="1" a="1"/>
  <c r="AS45" i="2" s="1"/>
  <c r="AC401" i="2"/>
  <c r="AE401" i="2" s="1" a="1"/>
  <c r="AE401" i="2" s="1"/>
  <c r="AF401" i="2" s="1"/>
  <c r="AV51" i="2" a="1"/>
  <c r="AV51" i="2" s="1"/>
  <c r="AN51" i="2"/>
  <c r="AO51" i="2" s="1" a="1"/>
  <c r="AO51" i="2" s="1"/>
  <c r="AR51" i="2" a="1"/>
  <c r="AR51" i="2" s="1"/>
  <c r="AV1529" i="2" a="1"/>
  <c r="AV1529" i="2" s="1"/>
  <c r="AN1529" i="2"/>
  <c r="AO1529" i="2" s="1" a="1"/>
  <c r="AO1529" i="2" s="1"/>
  <c r="AR1529" i="2" a="1"/>
  <c r="AR1529" i="2" s="1"/>
  <c r="J1098" i="2"/>
  <c r="AN1135" i="2"/>
  <c r="AO1135" i="2" s="1" a="1"/>
  <c r="AO1135" i="2" s="1"/>
  <c r="AR1135" i="2" a="1"/>
  <c r="AR1135" i="2" s="1"/>
  <c r="AV1135" i="2" a="1"/>
  <c r="AV1135" i="2" s="1"/>
  <c r="AC520" i="2"/>
  <c r="AW520" i="2" s="1" a="1"/>
  <c r="AW520" i="2" s="1"/>
  <c r="AE381" i="2" a="1"/>
  <c r="AE381" i="2" s="1"/>
  <c r="AF381" i="2" s="1"/>
  <c r="AV1346" i="2" a="1"/>
  <c r="AV1346" i="2" s="1"/>
  <c r="AN1346" i="2"/>
  <c r="AO1346" i="2" s="1" a="1"/>
  <c r="AO1346" i="2" s="1"/>
  <c r="AR1346" i="2" a="1"/>
  <c r="AR1346" i="2" s="1"/>
  <c r="AP786" i="2" a="1"/>
  <c r="AP786" i="2" s="1"/>
  <c r="AX786" i="2" a="1"/>
  <c r="AX786" i="2" s="1"/>
  <c r="AH786" i="2" a="1"/>
  <c r="AH786" i="2" s="1"/>
  <c r="AS786" i="2" a="1"/>
  <c r="AS786" i="2" s="1"/>
  <c r="AI786" i="2" a="1"/>
  <c r="AI786" i="2" s="1"/>
  <c r="H786" i="2" s="1"/>
  <c r="AT786" i="2" a="1"/>
  <c r="AT786" i="2" s="1"/>
  <c r="AW786" i="2" a="1"/>
  <c r="AW786" i="2" s="1"/>
  <c r="AC786" i="2"/>
  <c r="AD786" i="2" a="1"/>
  <c r="AD786" i="2" s="1"/>
  <c r="AE786" i="2" a="1"/>
  <c r="AE786" i="2" s="1"/>
  <c r="AG786" i="2" s="1"/>
  <c r="AC449" i="2"/>
  <c r="AD449" i="2" s="1" a="1"/>
  <c r="AD449" i="2" s="1"/>
  <c r="AD318" i="2" a="1"/>
  <c r="AD318" i="2" s="1"/>
  <c r="AE221" i="2" a="1"/>
  <c r="AE221" i="2" s="1"/>
  <c r="AS64" i="2" a="1"/>
  <c r="AS64" i="2" s="1"/>
  <c r="AH29" i="2" a="1"/>
  <c r="AH29" i="2" s="1"/>
  <c r="AS42" i="2" a="1"/>
  <c r="AS42" i="2" s="1"/>
  <c r="J682" i="2"/>
  <c r="AE331" i="2" a="1"/>
  <c r="AE331" i="2" s="1"/>
  <c r="AF331" i="2" s="1"/>
  <c r="AR167" i="2" a="1"/>
  <c r="AR167" i="2" s="1"/>
  <c r="AV167" i="2" a="1"/>
  <c r="AV167" i="2" s="1"/>
  <c r="AN167" i="2"/>
  <c r="AO167" i="2" s="1" a="1"/>
  <c r="AO167" i="2" s="1"/>
  <c r="AH107" i="2" a="1"/>
  <c r="AH107" i="2" s="1"/>
  <c r="G107" i="2" s="1" a="1"/>
  <c r="G107" i="2" s="1"/>
  <c r="AC34" i="2"/>
  <c r="AH618" i="2" a="1"/>
  <c r="AH618" i="2" s="1"/>
  <c r="G618" i="2" s="1" a="1"/>
  <c r="G618" i="2" s="1"/>
  <c r="AC555" i="2"/>
  <c r="AE555" i="2" s="1" a="1"/>
  <c r="AE555" i="2" s="1"/>
  <c r="AF555" i="2" s="1"/>
  <c r="AE405" i="2" a="1"/>
  <c r="AE405" i="2" s="1"/>
  <c r="AF405" i="2" s="1"/>
  <c r="AS438" i="2" a="1"/>
  <c r="AS438" i="2" s="1"/>
  <c r="AI169" i="2" a="1"/>
  <c r="AI169" i="2" s="1"/>
  <c r="H169" i="2" s="1"/>
  <c r="AT169" i="2" a="1"/>
  <c r="AT169" i="2" s="1"/>
  <c r="AP169" i="2" a="1"/>
  <c r="AP169" i="2" s="1"/>
  <c r="K169" i="2" s="1"/>
  <c r="AX169" i="2" a="1"/>
  <c r="AX169" i="2" s="1"/>
  <c r="AD143" i="2" a="1"/>
  <c r="AD143" i="2" s="1"/>
  <c r="AI290" i="2" a="1"/>
  <c r="AI290" i="2" s="1"/>
  <c r="H290" i="2" s="1"/>
  <c r="AX290" i="2" a="1"/>
  <c r="AX290" i="2" s="1"/>
  <c r="AP290" i="2" a="1"/>
  <c r="AP290" i="2" s="1"/>
  <c r="AT290" i="2" a="1"/>
  <c r="AT290" i="2" s="1"/>
  <c r="AR170" i="2" a="1"/>
  <c r="AR170" i="2" s="1"/>
  <c r="AN170" i="2"/>
  <c r="AO170" i="2" s="1" a="1"/>
  <c r="AO170" i="2" s="1"/>
  <c r="AV170" i="2" a="1"/>
  <c r="AV170" i="2" s="1"/>
  <c r="AW608" i="2" a="1"/>
  <c r="AW608" i="2" s="1"/>
  <c r="AE330" i="2" a="1"/>
  <c r="AE330" i="2" s="1"/>
  <c r="AF330" i="2" s="1"/>
  <c r="AR63" i="2" a="1"/>
  <c r="AR63" i="2" s="1"/>
  <c r="AV63" i="2" a="1"/>
  <c r="AV63" i="2" s="1"/>
  <c r="AN63" i="2"/>
  <c r="AO63" i="2" s="1" a="1"/>
  <c r="AO63" i="2" s="1"/>
  <c r="AC56" i="2"/>
  <c r="AW56" i="2" s="1" a="1"/>
  <c r="AW56" i="2" s="1"/>
  <c r="AC502" i="2"/>
  <c r="AS502" i="2" s="1" a="1"/>
  <c r="AS502" i="2" s="1"/>
  <c r="AS213" i="2" a="1"/>
  <c r="AS213" i="2" s="1"/>
  <c r="J665" i="2"/>
  <c r="AH551" i="2" a="1"/>
  <c r="AH551" i="2" s="1"/>
  <c r="AS283" i="2" a="1"/>
  <c r="AS283" i="2" s="1"/>
  <c r="I1004" i="2"/>
  <c r="AE1141" i="2" a="1"/>
  <c r="AE1141" i="2" s="1"/>
  <c r="AG1141" i="2" s="1"/>
  <c r="AH1141" i="2" a="1"/>
  <c r="AH1141" i="2" s="1"/>
  <c r="AS1141" i="2" a="1"/>
  <c r="AS1141" i="2" s="1"/>
  <c r="AI1141" i="2" a="1"/>
  <c r="AI1141" i="2" s="1"/>
  <c r="H1141" i="2" s="1"/>
  <c r="AT1141" i="2" a="1"/>
  <c r="AT1141" i="2" s="1"/>
  <c r="AW1141" i="2" a="1"/>
  <c r="AW1141" i="2" s="1"/>
  <c r="AC1141" i="2"/>
  <c r="AD1141" i="2" a="1"/>
  <c r="AD1141" i="2" s="1"/>
  <c r="AP1141" i="2" a="1"/>
  <c r="AP1141" i="2" s="1"/>
  <c r="AX1141" i="2" a="1"/>
  <c r="AX1141" i="2" s="1"/>
  <c r="AC626" i="2"/>
  <c r="AD626" i="2" a="1"/>
  <c r="AD626" i="2" s="1"/>
  <c r="AP626" i="2" a="1"/>
  <c r="AP626" i="2" s="1"/>
  <c r="AE626" i="2" a="1"/>
  <c r="AE626" i="2" s="1"/>
  <c r="AS626" i="2" a="1"/>
  <c r="AS626" i="2" s="1"/>
  <c r="AI626" i="2" a="1"/>
  <c r="AI626" i="2" s="1"/>
  <c r="AW626" i="2" a="1"/>
  <c r="AW626" i="2" s="1"/>
  <c r="AH626" i="2" a="1"/>
  <c r="AH626" i="2" s="1"/>
  <c r="AT626" i="2" a="1"/>
  <c r="AT626" i="2" s="1"/>
  <c r="AX626" i="2" a="1"/>
  <c r="AX626" i="2" s="1"/>
  <c r="AS379" i="2" a="1"/>
  <c r="AS379" i="2" s="1"/>
  <c r="AR185" i="2" a="1"/>
  <c r="AR185" i="2" s="1"/>
  <c r="AV185" i="2" a="1"/>
  <c r="AV185" i="2" s="1"/>
  <c r="AN185" i="2"/>
  <c r="AO185" i="2" s="1" a="1"/>
  <c r="AO185" i="2" s="1"/>
  <c r="J1298" i="2"/>
  <c r="AC602" i="2"/>
  <c r="AS602" i="2" s="1" a="1"/>
  <c r="AS602" i="2" s="1"/>
  <c r="AW91" i="2" a="1"/>
  <c r="AW91" i="2" s="1"/>
  <c r="AC532" i="2"/>
  <c r="AH532" i="2" s="1" a="1"/>
  <c r="AH532" i="2" s="1"/>
  <c r="AI76" i="2" a="1"/>
  <c r="AI76" i="2" s="1"/>
  <c r="AS76" i="2" a="1"/>
  <c r="AS76" i="2" s="1"/>
  <c r="AD76" i="2" a="1"/>
  <c r="AD76" i="2" s="1"/>
  <c r="AW76" i="2" a="1"/>
  <c r="AW76" i="2" s="1"/>
  <c r="AX76" i="2" a="1"/>
  <c r="AX76" i="2" s="1"/>
  <c r="AP76" i="2" a="1"/>
  <c r="AP76" i="2" s="1"/>
  <c r="AC76" i="2"/>
  <c r="AE76" i="2" a="1"/>
  <c r="AE76" i="2" s="1"/>
  <c r="AH76" i="2" a="1"/>
  <c r="AH76" i="2" s="1"/>
  <c r="AT76" i="2" a="1"/>
  <c r="AT76" i="2" s="1"/>
  <c r="AN1177" i="2"/>
  <c r="AO1177" i="2" s="1" a="1"/>
  <c r="AO1177" i="2" s="1"/>
  <c r="AR1177" i="2" a="1"/>
  <c r="AR1177" i="2" s="1"/>
  <c r="AV1177" i="2" a="1"/>
  <c r="AV1177" i="2" s="1"/>
  <c r="AV972" i="2" a="1"/>
  <c r="AV972" i="2" s="1"/>
  <c r="AN972" i="2"/>
  <c r="AO972" i="2" s="1" a="1"/>
  <c r="AO972" i="2" s="1"/>
  <c r="AR972" i="2" a="1"/>
  <c r="AR972" i="2" s="1"/>
  <c r="AW962" i="2" a="1"/>
  <c r="AW962" i="2" s="1"/>
  <c r="AE962" i="2" a="1"/>
  <c r="AE962" i="2" s="1"/>
  <c r="AG962" i="2" s="1"/>
  <c r="AX962" i="2" a="1"/>
  <c r="AX962" i="2" s="1"/>
  <c r="AP962" i="2" a="1"/>
  <c r="AP962" i="2" s="1"/>
  <c r="AH962" i="2" a="1"/>
  <c r="AH962" i="2" s="1"/>
  <c r="AI962" i="2" a="1"/>
  <c r="AI962" i="2" s="1"/>
  <c r="H962" i="2" s="1"/>
  <c r="AS962" i="2" a="1"/>
  <c r="AS962" i="2" s="1"/>
  <c r="AT962" i="2" a="1"/>
  <c r="AT962" i="2" s="1"/>
  <c r="AC962" i="2"/>
  <c r="AD962" i="2" a="1"/>
  <c r="AD962" i="2" s="1"/>
  <c r="AR1119" i="2" a="1"/>
  <c r="AR1119" i="2" s="1"/>
  <c r="AN1119" i="2"/>
  <c r="AO1119" i="2" s="1" a="1"/>
  <c r="AO1119" i="2" s="1"/>
  <c r="AV1119" i="2" a="1"/>
  <c r="AV1119" i="2" s="1"/>
  <c r="AV629" i="2" a="1"/>
  <c r="AV629" i="2" s="1"/>
  <c r="AN629" i="2"/>
  <c r="AO629" i="2" s="1" a="1"/>
  <c r="AO629" i="2" s="1"/>
  <c r="AR629" i="2" a="1"/>
  <c r="AR629" i="2" s="1"/>
  <c r="AV54" i="2" a="1"/>
  <c r="AV54" i="2" s="1"/>
  <c r="AR54" i="2" a="1"/>
  <c r="AR54" i="2" s="1"/>
  <c r="AN54" i="2"/>
  <c r="AO54" i="2" s="1" a="1"/>
  <c r="AO54" i="2" s="1"/>
  <c r="AI952" i="2" a="1"/>
  <c r="AI952" i="2" s="1"/>
  <c r="H952" i="2" s="1"/>
  <c r="AT952" i="2" a="1"/>
  <c r="AT952" i="2" s="1"/>
  <c r="AC952" i="2"/>
  <c r="AD952" i="2" a="1"/>
  <c r="AD952" i="2" s="1"/>
  <c r="AW952" i="2" a="1"/>
  <c r="AW952" i="2" s="1"/>
  <c r="AE952" i="2" a="1"/>
  <c r="AE952" i="2" s="1"/>
  <c r="AG952" i="2" s="1"/>
  <c r="AX952" i="2" a="1"/>
  <c r="AX952" i="2" s="1"/>
  <c r="AS952" i="2" a="1"/>
  <c r="AS952" i="2" s="1"/>
  <c r="AH952" i="2" a="1"/>
  <c r="AH952" i="2" s="1"/>
  <c r="AP952" i="2" a="1"/>
  <c r="AP952" i="2" s="1"/>
  <c r="AS739" i="2" a="1"/>
  <c r="AS739" i="2" s="1"/>
  <c r="AE739" i="2" a="1"/>
  <c r="AE739" i="2" s="1"/>
  <c r="AG739" i="2" s="1"/>
  <c r="AH739" i="2" a="1"/>
  <c r="AH739" i="2" s="1"/>
  <c r="AI739" i="2" a="1"/>
  <c r="AI739" i="2" s="1"/>
  <c r="H739" i="2" s="1"/>
  <c r="AP739" i="2" a="1"/>
  <c r="AP739" i="2" s="1"/>
  <c r="AC739" i="2"/>
  <c r="AT739" i="2" a="1"/>
  <c r="AT739" i="2" s="1"/>
  <c r="AD739" i="2" a="1"/>
  <c r="AD739" i="2" s="1"/>
  <c r="AW739" i="2" a="1"/>
  <c r="AW739" i="2" s="1"/>
  <c r="AX739" i="2" a="1"/>
  <c r="AX739" i="2" s="1"/>
  <c r="AT152" i="2" a="1"/>
  <c r="AT152" i="2" s="1"/>
  <c r="I152" i="2" s="1"/>
  <c r="AX152" i="2" a="1"/>
  <c r="AX152" i="2" s="1"/>
  <c r="J152" i="2" s="1"/>
  <c r="AP152" i="2" a="1"/>
  <c r="AP152" i="2" s="1"/>
  <c r="K152" i="2" s="1"/>
  <c r="AI152" i="2" a="1"/>
  <c r="AI152" i="2" s="1"/>
  <c r="H152" i="2" s="1"/>
  <c r="AI15" i="2" a="1"/>
  <c r="AI15" i="2" s="1"/>
  <c r="H15" i="2" s="1"/>
  <c r="AS15" i="2" a="1"/>
  <c r="AS15" i="2" s="1"/>
  <c r="AD15" i="2" a="1"/>
  <c r="AD15" i="2" s="1"/>
  <c r="AE15" i="2" a="1"/>
  <c r="AE15" i="2" s="1"/>
  <c r="AT15" i="2" a="1"/>
  <c r="AT15" i="2" s="1"/>
  <c r="AC15" i="2"/>
  <c r="AW15" i="2" a="1"/>
  <c r="AW15" i="2" s="1"/>
  <c r="AX15" i="2" a="1"/>
  <c r="AX15" i="2" s="1"/>
  <c r="AH15" i="2" a="1"/>
  <c r="AH15" i="2" s="1"/>
  <c r="AP15" i="2" a="1"/>
  <c r="AP15" i="2" s="1"/>
  <c r="G795" i="2" a="1"/>
  <c r="G795" i="2" s="1"/>
  <c r="AP1089" i="2" a="1"/>
  <c r="AP1089" i="2" s="1"/>
  <c r="AX1089" i="2" a="1"/>
  <c r="AX1089" i="2" s="1"/>
  <c r="AH1089" i="2" a="1"/>
  <c r="AH1089" i="2" s="1"/>
  <c r="AI1089" i="2" a="1"/>
  <c r="AI1089" i="2" s="1"/>
  <c r="H1089" i="2" s="1"/>
  <c r="AS1089" i="2" a="1"/>
  <c r="AS1089" i="2" s="1"/>
  <c r="AT1089" i="2" a="1"/>
  <c r="AT1089" i="2" s="1"/>
  <c r="AC1089" i="2"/>
  <c r="AD1089" i="2" a="1"/>
  <c r="AD1089" i="2" s="1"/>
  <c r="AW1089" i="2" a="1"/>
  <c r="AW1089" i="2" s="1"/>
  <c r="AE1089" i="2" a="1"/>
  <c r="AE1089" i="2" s="1"/>
  <c r="AG1089" i="2" s="1"/>
  <c r="G1089" i="2" a="1"/>
  <c r="G1089" i="2" s="1"/>
  <c r="AS1054" i="2" a="1"/>
  <c r="AS1054" i="2" s="1"/>
  <c r="AW1054" i="2" a="1"/>
  <c r="AW1054" i="2" s="1"/>
  <c r="AX1054" i="2" a="1"/>
  <c r="AX1054" i="2" s="1"/>
  <c r="AC1054" i="2"/>
  <c r="AD1054" i="2" a="1"/>
  <c r="AD1054" i="2" s="1"/>
  <c r="AP1054" i="2" a="1"/>
  <c r="AP1054" i="2" s="1"/>
  <c r="AE1054" i="2" a="1"/>
  <c r="AE1054" i="2" s="1"/>
  <c r="AG1054" i="2" s="1"/>
  <c r="AI1054" i="2" a="1"/>
  <c r="AI1054" i="2" s="1"/>
  <c r="H1054" i="2" s="1"/>
  <c r="AT1054" i="2" a="1"/>
  <c r="AT1054" i="2" s="1"/>
  <c r="AH1054" i="2" a="1"/>
  <c r="AH1054" i="2" s="1"/>
  <c r="AI971" i="2" a="1"/>
  <c r="AI971" i="2" s="1"/>
  <c r="H971" i="2" s="1"/>
  <c r="AS971" i="2" a="1"/>
  <c r="AS971" i="2" s="1"/>
  <c r="AT971" i="2" a="1"/>
  <c r="AT971" i="2" s="1"/>
  <c r="AC971" i="2"/>
  <c r="AD971" i="2" a="1"/>
  <c r="AD971" i="2" s="1"/>
  <c r="AW971" i="2" a="1"/>
  <c r="AW971" i="2" s="1"/>
  <c r="AE971" i="2" a="1"/>
  <c r="AE971" i="2" s="1"/>
  <c r="AG971" i="2" s="1"/>
  <c r="AX971" i="2" a="1"/>
  <c r="AX971" i="2" s="1"/>
  <c r="AH971" i="2" a="1"/>
  <c r="AH971" i="2" s="1"/>
  <c r="AP971" i="2" a="1"/>
  <c r="AP971" i="2" s="1"/>
  <c r="AP783" i="2" a="1"/>
  <c r="AP783" i="2" s="1"/>
  <c r="AX783" i="2" a="1"/>
  <c r="AX783" i="2" s="1"/>
  <c r="AC783" i="2"/>
  <c r="AD783" i="2" a="1"/>
  <c r="AD783" i="2" s="1"/>
  <c r="AE783" i="2" a="1"/>
  <c r="AE783" i="2" s="1"/>
  <c r="AG783" i="2" s="1"/>
  <c r="AH783" i="2" a="1"/>
  <c r="AH783" i="2" s="1"/>
  <c r="AS783" i="2" a="1"/>
  <c r="AS783" i="2" s="1"/>
  <c r="AT783" i="2" a="1"/>
  <c r="AT783" i="2" s="1"/>
  <c r="AW783" i="2" a="1"/>
  <c r="AW783" i="2" s="1"/>
  <c r="AI783" i="2" a="1"/>
  <c r="AI783" i="2" s="1"/>
  <c r="H783" i="2" s="1"/>
  <c r="AC228" i="2"/>
  <c r="AE228" i="2" s="1" a="1"/>
  <c r="AE228" i="2" s="1"/>
  <c r="AR848" i="2" a="1"/>
  <c r="AR848" i="2" s="1"/>
  <c r="AV848" i="2" a="1"/>
  <c r="AV848" i="2" s="1"/>
  <c r="AN848" i="2"/>
  <c r="AO848" i="2" s="1" a="1"/>
  <c r="AO848" i="2" s="1"/>
  <c r="AV497" i="2" a="1"/>
  <c r="AV497" i="2" s="1"/>
  <c r="AN497" i="2"/>
  <c r="AO497" i="2" s="1" a="1"/>
  <c r="AO497" i="2" s="1"/>
  <c r="AR497" i="2" a="1"/>
  <c r="AR497" i="2" s="1"/>
  <c r="AC443" i="2"/>
  <c r="AE443" i="2" s="1" a="1"/>
  <c r="AE443" i="2" s="1"/>
  <c r="AE1394" i="2" a="1"/>
  <c r="AE1394" i="2" s="1"/>
  <c r="AG1394" i="2" s="1"/>
  <c r="AP1394" i="2" a="1"/>
  <c r="AP1394" i="2" s="1"/>
  <c r="AX1394" i="2" a="1"/>
  <c r="AX1394" i="2" s="1"/>
  <c r="AH1394" i="2" a="1"/>
  <c r="AH1394" i="2" s="1"/>
  <c r="AI1394" i="2" a="1"/>
  <c r="AI1394" i="2" s="1"/>
  <c r="H1394" i="2" s="1"/>
  <c r="AS1394" i="2" a="1"/>
  <c r="AS1394" i="2" s="1"/>
  <c r="AC1394" i="2"/>
  <c r="AT1394" i="2" a="1"/>
  <c r="AT1394" i="2" s="1"/>
  <c r="AD1394" i="2" a="1"/>
  <c r="AD1394" i="2" s="1"/>
  <c r="AW1394" i="2" a="1"/>
  <c r="AW1394" i="2" s="1"/>
  <c r="AV1275" i="2" a="1"/>
  <c r="AV1275" i="2" s="1"/>
  <c r="AN1275" i="2"/>
  <c r="AO1275" i="2" s="1" a="1"/>
  <c r="AO1275" i="2" s="1"/>
  <c r="AR1275" i="2" a="1"/>
  <c r="AR1275" i="2" s="1"/>
  <c r="AV1415" i="2" a="1"/>
  <c r="AV1415" i="2" s="1"/>
  <c r="AN1415" i="2"/>
  <c r="AO1415" i="2" s="1" a="1"/>
  <c r="AO1415" i="2" s="1"/>
  <c r="AR1415" i="2" a="1"/>
  <c r="AR1415" i="2" s="1"/>
  <c r="AE1273" i="2" a="1"/>
  <c r="AE1273" i="2" s="1"/>
  <c r="AG1273" i="2" s="1"/>
  <c r="AH1273" i="2" a="1"/>
  <c r="AH1273" i="2" s="1"/>
  <c r="AI1273" i="2" a="1"/>
  <c r="AI1273" i="2" s="1"/>
  <c r="H1273" i="2" s="1"/>
  <c r="AS1273" i="2" a="1"/>
  <c r="AS1273" i="2" s="1"/>
  <c r="AC1273" i="2"/>
  <c r="AD1273" i="2" a="1"/>
  <c r="AD1273" i="2" s="1"/>
  <c r="AP1273" i="2" a="1"/>
  <c r="AP1273" i="2" s="1"/>
  <c r="AT1273" i="2" a="1"/>
  <c r="AT1273" i="2" s="1"/>
  <c r="AX1273" i="2" a="1"/>
  <c r="AX1273" i="2" s="1"/>
  <c r="AW1273" i="2" a="1"/>
  <c r="AW1273" i="2" s="1"/>
  <c r="AI874" i="2" a="1"/>
  <c r="AI874" i="2" s="1"/>
  <c r="H874" i="2" s="1"/>
  <c r="AS874" i="2" a="1"/>
  <c r="AS874" i="2" s="1"/>
  <c r="AC874" i="2"/>
  <c r="AT874" i="2" a="1"/>
  <c r="AT874" i="2" s="1"/>
  <c r="AD874" i="2" a="1"/>
  <c r="AD874" i="2" s="1"/>
  <c r="AE874" i="2" a="1"/>
  <c r="AE874" i="2" s="1"/>
  <c r="AG874" i="2" s="1"/>
  <c r="AH874" i="2" a="1"/>
  <c r="AH874" i="2" s="1"/>
  <c r="AP874" i="2" a="1"/>
  <c r="AP874" i="2" s="1"/>
  <c r="AW874" i="2" a="1"/>
  <c r="AW874" i="2" s="1"/>
  <c r="AX874" i="2" a="1"/>
  <c r="AX874" i="2" s="1"/>
  <c r="AW90" i="2" a="1"/>
  <c r="AW90" i="2" s="1"/>
  <c r="AV268" i="2" a="1"/>
  <c r="AV268" i="2" s="1"/>
  <c r="AN268" i="2"/>
  <c r="AO268" i="2" s="1" a="1"/>
  <c r="AO268" i="2" s="1"/>
  <c r="AR268" i="2" a="1"/>
  <c r="AR268" i="2" s="1"/>
  <c r="AH1090" i="2" a="1"/>
  <c r="AH1090" i="2" s="1"/>
  <c r="AI1090" i="2" a="1"/>
  <c r="AI1090" i="2" s="1"/>
  <c r="H1090" i="2" s="1"/>
  <c r="AS1090" i="2" a="1"/>
  <c r="AS1090" i="2" s="1"/>
  <c r="AT1090" i="2" a="1"/>
  <c r="AT1090" i="2" s="1"/>
  <c r="AC1090" i="2"/>
  <c r="AE1090" i="2" a="1"/>
  <c r="AE1090" i="2" s="1"/>
  <c r="AG1090" i="2" s="1"/>
  <c r="AX1090" i="2" a="1"/>
  <c r="AX1090" i="2" s="1"/>
  <c r="AD1090" i="2" a="1"/>
  <c r="AD1090" i="2" s="1"/>
  <c r="AP1090" i="2" a="1"/>
  <c r="AP1090" i="2" s="1"/>
  <c r="AW1090" i="2" a="1"/>
  <c r="AW1090" i="2" s="1"/>
  <c r="AR791" i="2" a="1"/>
  <c r="AR791" i="2" s="1"/>
  <c r="AV791" i="2" a="1"/>
  <c r="AV791" i="2" s="1"/>
  <c r="AN791" i="2"/>
  <c r="AO791" i="2" s="1" a="1"/>
  <c r="AO791" i="2" s="1"/>
  <c r="AN1283" i="2"/>
  <c r="AO1283" i="2" s="1" a="1"/>
  <c r="AO1283" i="2" s="1"/>
  <c r="AR1283" i="2" a="1"/>
  <c r="AR1283" i="2" s="1"/>
  <c r="AV1283" i="2" a="1"/>
  <c r="AV1283" i="2" s="1"/>
  <c r="AR1351" i="2" a="1"/>
  <c r="AR1351" i="2" s="1"/>
  <c r="AV1351" i="2" a="1"/>
  <c r="AV1351" i="2" s="1"/>
  <c r="AN1351" i="2"/>
  <c r="AO1351" i="2" s="1" a="1"/>
  <c r="AO1351" i="2" s="1"/>
  <c r="AC506" i="2"/>
  <c r="AE506" i="2" s="1" a="1"/>
  <c r="AE506" i="2" s="1"/>
  <c r="AS166" i="2" a="1"/>
  <c r="AS166" i="2" s="1"/>
  <c r="AV242" i="2" a="1"/>
  <c r="AV242" i="2" s="1"/>
  <c r="AN242" i="2"/>
  <c r="AO242" i="2" s="1" a="1"/>
  <c r="AO242" i="2" s="1"/>
  <c r="AR242" i="2" a="1"/>
  <c r="AR242" i="2" s="1"/>
  <c r="AH1146" i="2" a="1"/>
  <c r="AH1146" i="2" s="1"/>
  <c r="AI1146" i="2" a="1"/>
  <c r="AI1146" i="2" s="1"/>
  <c r="H1146" i="2" s="1"/>
  <c r="AP1146" i="2" a="1"/>
  <c r="AP1146" i="2" s="1"/>
  <c r="AS1146" i="2" a="1"/>
  <c r="AS1146" i="2" s="1"/>
  <c r="AT1146" i="2" a="1"/>
  <c r="AT1146" i="2" s="1"/>
  <c r="AW1146" i="2" a="1"/>
  <c r="AW1146" i="2" s="1"/>
  <c r="AX1146" i="2" a="1"/>
  <c r="AX1146" i="2" s="1"/>
  <c r="AC1146" i="2"/>
  <c r="AD1146" i="2" a="1"/>
  <c r="AD1146" i="2" s="1"/>
  <c r="AE1146" i="2" a="1"/>
  <c r="AE1146" i="2" s="1"/>
  <c r="AG1146" i="2" s="1"/>
  <c r="AR625" i="2" a="1"/>
  <c r="AR625" i="2" s="1"/>
  <c r="AV625" i="2" a="1"/>
  <c r="AV625" i="2" s="1"/>
  <c r="AN625" i="2"/>
  <c r="AO625" i="2" s="1" a="1"/>
  <c r="AO625" i="2" s="1"/>
  <c r="AE325" i="2" a="1"/>
  <c r="AE325" i="2" s="1"/>
  <c r="AP325" i="2" a="1"/>
  <c r="AP325" i="2" s="1"/>
  <c r="AX325" i="2" a="1"/>
  <c r="AX325" i="2" s="1"/>
  <c r="AH325" i="2" a="1"/>
  <c r="AH325" i="2" s="1"/>
  <c r="AS325" i="2" a="1"/>
  <c r="AS325" i="2" s="1"/>
  <c r="AI325" i="2" a="1"/>
  <c r="AI325" i="2" s="1"/>
  <c r="AT325" i="2" a="1"/>
  <c r="AT325" i="2" s="1"/>
  <c r="AW325" i="2" a="1"/>
  <c r="AW325" i="2" s="1"/>
  <c r="AC325" i="2"/>
  <c r="AD325" i="2" a="1"/>
  <c r="AD325" i="2" s="1"/>
  <c r="AC384" i="2"/>
  <c r="AE384" i="2" s="1" a="1"/>
  <c r="AE384" i="2" s="1"/>
  <c r="AF384" i="2" s="1"/>
  <c r="AC328" i="2"/>
  <c r="AD328" i="2" s="1" a="1"/>
  <c r="AD328" i="2" s="1"/>
  <c r="AP80" i="2" a="1"/>
  <c r="AP80" i="2" s="1"/>
  <c r="K80" i="2" s="1"/>
  <c r="AX80" i="2" a="1"/>
  <c r="AX80" i="2" s="1"/>
  <c r="J80" i="2" s="1"/>
  <c r="AT80" i="2" a="1"/>
  <c r="AT80" i="2" s="1"/>
  <c r="I80" i="2" s="1"/>
  <c r="AI80" i="2" a="1"/>
  <c r="AI80" i="2" s="1"/>
  <c r="H80" i="2" s="1"/>
  <c r="AH1302" i="2" a="1"/>
  <c r="AH1302" i="2" s="1"/>
  <c r="AI1302" i="2" a="1"/>
  <c r="AI1302" i="2" s="1"/>
  <c r="H1302" i="2" s="1"/>
  <c r="AS1302" i="2" a="1"/>
  <c r="AS1302" i="2" s="1"/>
  <c r="AT1302" i="2" a="1"/>
  <c r="AT1302" i="2" s="1"/>
  <c r="AC1302" i="2"/>
  <c r="AD1302" i="2" a="1"/>
  <c r="AD1302" i="2" s="1"/>
  <c r="AE1302" i="2" a="1"/>
  <c r="AE1302" i="2" s="1"/>
  <c r="AG1302" i="2" s="1"/>
  <c r="AP1302" i="2" a="1"/>
  <c r="AP1302" i="2" s="1"/>
  <c r="AW1302" i="2" a="1"/>
  <c r="AW1302" i="2" s="1"/>
  <c r="AX1302" i="2" a="1"/>
  <c r="AX1302" i="2" s="1"/>
  <c r="AC87" i="2"/>
  <c r="AD87" i="2" s="1" a="1"/>
  <c r="AD87" i="2" s="1"/>
  <c r="AE1292" i="2" a="1"/>
  <c r="AE1292" i="2" s="1"/>
  <c r="AG1292" i="2" s="1"/>
  <c r="AP1292" i="2" a="1"/>
  <c r="AP1292" i="2" s="1"/>
  <c r="AX1292" i="2" a="1"/>
  <c r="AX1292" i="2" s="1"/>
  <c r="AI1292" i="2" a="1"/>
  <c r="AI1292" i="2" s="1"/>
  <c r="H1292" i="2" s="1"/>
  <c r="AT1292" i="2" a="1"/>
  <c r="AT1292" i="2" s="1"/>
  <c r="AW1292" i="2" a="1"/>
  <c r="AW1292" i="2" s="1"/>
  <c r="AC1292" i="2"/>
  <c r="AS1292" i="2" a="1"/>
  <c r="AS1292" i="2" s="1"/>
  <c r="AD1292" i="2" a="1"/>
  <c r="AD1292" i="2" s="1"/>
  <c r="AH1292" i="2" a="1"/>
  <c r="AH1292" i="2" s="1"/>
  <c r="AP1327" i="2" a="1"/>
  <c r="AP1327" i="2" s="1"/>
  <c r="AX1327" i="2" a="1"/>
  <c r="AX1327" i="2" s="1"/>
  <c r="AH1327" i="2" a="1"/>
  <c r="AH1327" i="2" s="1"/>
  <c r="AI1327" i="2" a="1"/>
  <c r="AI1327" i="2" s="1"/>
  <c r="H1327" i="2" s="1"/>
  <c r="AS1327" i="2" a="1"/>
  <c r="AS1327" i="2" s="1"/>
  <c r="AC1327" i="2"/>
  <c r="AT1327" i="2" a="1"/>
  <c r="AT1327" i="2" s="1"/>
  <c r="AD1327" i="2" a="1"/>
  <c r="AD1327" i="2" s="1"/>
  <c r="AW1327" i="2" a="1"/>
  <c r="AW1327" i="2" s="1"/>
  <c r="AE1327" i="2" a="1"/>
  <c r="AE1327" i="2" s="1"/>
  <c r="AG1327" i="2" s="1"/>
  <c r="AI941" i="2" a="1"/>
  <c r="AI941" i="2" s="1"/>
  <c r="H941" i="2" s="1"/>
  <c r="AT941" i="2" a="1"/>
  <c r="AT941" i="2" s="1"/>
  <c r="AC941" i="2"/>
  <c r="AW941" i="2" a="1"/>
  <c r="AW941" i="2" s="1"/>
  <c r="AD941" i="2" a="1"/>
  <c r="AD941" i="2" s="1"/>
  <c r="AX941" i="2" a="1"/>
  <c r="AX941" i="2" s="1"/>
  <c r="AP941" i="2" a="1"/>
  <c r="AP941" i="2" s="1"/>
  <c r="AS941" i="2" a="1"/>
  <c r="AS941" i="2" s="1"/>
  <c r="AE941" i="2" a="1"/>
  <c r="AE941" i="2" s="1"/>
  <c r="AG941" i="2" s="1"/>
  <c r="AH941" i="2" a="1"/>
  <c r="AH941" i="2" s="1"/>
  <c r="AR341" i="2" a="1"/>
  <c r="AR341" i="2" s="1"/>
  <c r="AN341" i="2"/>
  <c r="AO341" i="2" s="1" a="1"/>
  <c r="AO341" i="2" s="1"/>
  <c r="AV341" i="2" a="1"/>
  <c r="AV341" i="2" s="1"/>
  <c r="AC176" i="2"/>
  <c r="AW176" i="2" s="1" a="1"/>
  <c r="AW176" i="2" s="1"/>
  <c r="AV968" i="2" a="1"/>
  <c r="AV968" i="2" s="1"/>
  <c r="AN968" i="2"/>
  <c r="AO968" i="2" s="1" a="1"/>
  <c r="AO968" i="2" s="1"/>
  <c r="AR968" i="2" a="1"/>
  <c r="AR968" i="2" s="1"/>
  <c r="J627" i="2"/>
  <c r="AD130" i="2" a="1"/>
  <c r="AD130" i="2" s="1"/>
  <c r="AC419" i="2"/>
  <c r="AE419" i="2" s="1" a="1"/>
  <c r="AE419" i="2" s="1"/>
  <c r="I1427" i="2"/>
  <c r="AT483" i="2" a="1"/>
  <c r="AT483" i="2" s="1"/>
  <c r="I483" i="2" s="1"/>
  <c r="AN87" i="2"/>
  <c r="AO87" i="2" s="1" a="1"/>
  <c r="AO87" i="2" s="1"/>
  <c r="AR87" i="2" a="1"/>
  <c r="AR87" i="2" s="1"/>
  <c r="AV87" i="2" a="1"/>
  <c r="AV87" i="2" s="1"/>
  <c r="G974" i="2" a="1"/>
  <c r="G974" i="2" s="1"/>
  <c r="G941" i="2" a="1"/>
  <c r="G941" i="2" s="1"/>
  <c r="AS1533" i="2" a="1"/>
  <c r="AS1533" i="2" s="1"/>
  <c r="AC1533" i="2"/>
  <c r="AW1533" i="2" a="1"/>
  <c r="AW1533" i="2" s="1"/>
  <c r="AD1533" i="2" a="1"/>
  <c r="AD1533" i="2" s="1"/>
  <c r="AX1533" i="2" a="1"/>
  <c r="AX1533" i="2" s="1"/>
  <c r="AP1533" i="2" a="1"/>
  <c r="AP1533" i="2" s="1"/>
  <c r="AT1533" i="2" a="1"/>
  <c r="AT1533" i="2" s="1"/>
  <c r="AE1533" i="2" a="1"/>
  <c r="AE1533" i="2" s="1"/>
  <c r="AG1533" i="2" s="1"/>
  <c r="AH1533" i="2" a="1"/>
  <c r="AH1533" i="2" s="1"/>
  <c r="AI1533" i="2" a="1"/>
  <c r="AI1533" i="2" s="1"/>
  <c r="H1533" i="2" s="1"/>
  <c r="I1434" i="2"/>
  <c r="AV1421" i="2" a="1"/>
  <c r="AV1421" i="2" s="1"/>
  <c r="AN1421" i="2"/>
  <c r="AO1421" i="2" s="1" a="1"/>
  <c r="AO1421" i="2" s="1"/>
  <c r="AR1421" i="2" a="1"/>
  <c r="AR1421" i="2" s="1"/>
  <c r="K1193" i="2"/>
  <c r="I809" i="2"/>
  <c r="I800" i="2"/>
  <c r="AW538" i="2" a="1"/>
  <c r="AW538" i="2" s="1"/>
  <c r="AN517" i="2"/>
  <c r="AO517" i="2" s="1" a="1"/>
  <c r="AO517" i="2" s="1"/>
  <c r="AR517" i="2" a="1"/>
  <c r="AR517" i="2" s="1"/>
  <c r="AV517" i="2" a="1"/>
  <c r="AV517" i="2" s="1"/>
  <c r="AC387" i="2"/>
  <c r="AE387" i="2" s="1" a="1"/>
  <c r="AE387" i="2" s="1"/>
  <c r="AF387" i="2" s="1"/>
  <c r="AR234" i="2" a="1"/>
  <c r="AR234" i="2" s="1"/>
  <c r="AV234" i="2" a="1"/>
  <c r="AV234" i="2" s="1"/>
  <c r="AN234" i="2"/>
  <c r="AO234" i="2" s="1" a="1"/>
  <c r="AO234" i="2" s="1"/>
  <c r="AR173" i="2" a="1"/>
  <c r="AR173" i="2" s="1"/>
  <c r="AN173" i="2"/>
  <c r="AO173" i="2" s="1" a="1"/>
  <c r="AO173" i="2" s="1"/>
  <c r="AV173" i="2" a="1"/>
  <c r="AV173" i="2" s="1"/>
  <c r="AH116" i="2" a="1"/>
  <c r="AH116" i="2" s="1"/>
  <c r="AW61" i="2" a="1"/>
  <c r="AW61" i="2" s="1"/>
  <c r="AV31" i="2" a="1"/>
  <c r="AV31" i="2" s="1"/>
  <c r="AR31" i="2" a="1"/>
  <c r="AR31" i="2" s="1"/>
  <c r="AN31" i="2"/>
  <c r="AO31" i="2" s="1" a="1"/>
  <c r="AO31" i="2" s="1"/>
  <c r="AP1465" i="2" a="1"/>
  <c r="AP1465" i="2" s="1"/>
  <c r="AH1465" i="2" a="1"/>
  <c r="AH1465" i="2" s="1"/>
  <c r="AI1465" i="2" a="1"/>
  <c r="AI1465" i="2" s="1"/>
  <c r="H1465" i="2" s="1"/>
  <c r="AS1465" i="2" a="1"/>
  <c r="AS1465" i="2" s="1"/>
  <c r="AT1465" i="2" a="1"/>
  <c r="AT1465" i="2" s="1"/>
  <c r="AC1465" i="2"/>
  <c r="AD1465" i="2" a="1"/>
  <c r="AD1465" i="2" s="1"/>
  <c r="AW1465" i="2" a="1"/>
  <c r="AW1465" i="2" s="1"/>
  <c r="AE1465" i="2" a="1"/>
  <c r="AE1465" i="2" s="1"/>
  <c r="AG1465" i="2" s="1"/>
  <c r="AX1465" i="2" a="1"/>
  <c r="AX1465" i="2" s="1"/>
  <c r="K1281" i="2"/>
  <c r="J1019" i="2"/>
  <c r="K758" i="2"/>
  <c r="AE573" i="2" a="1"/>
  <c r="AE573" i="2" s="1"/>
  <c r="AS556" i="2" a="1"/>
  <c r="AS556" i="2" s="1"/>
  <c r="AD510" i="2" a="1"/>
  <c r="AD510" i="2" s="1"/>
  <c r="AW468" i="2" a="1"/>
  <c r="AW468" i="2" s="1"/>
  <c r="AH376" i="2" a="1"/>
  <c r="AH376" i="2" s="1"/>
  <c r="AD351" i="2" a="1"/>
  <c r="AD351" i="2" s="1"/>
  <c r="AC274" i="2"/>
  <c r="AH274" i="2" s="1" a="1"/>
  <c r="AH274" i="2" s="1"/>
  <c r="AR206" i="2" a="1"/>
  <c r="AR206" i="2" s="1"/>
  <c r="AN206" i="2"/>
  <c r="AO206" i="2" s="1" a="1"/>
  <c r="AO206" i="2" s="1"/>
  <c r="AV206" i="2" a="1"/>
  <c r="AV206" i="2" s="1"/>
  <c r="AV157" i="2" a="1"/>
  <c r="AV157" i="2" s="1"/>
  <c r="AN157" i="2"/>
  <c r="AO157" i="2" s="1" a="1"/>
  <c r="AO157" i="2" s="1"/>
  <c r="AR157" i="2" a="1"/>
  <c r="AR157" i="2" s="1"/>
  <c r="G80" i="2" a="1"/>
  <c r="G80" i="2" s="1"/>
  <c r="AV24" i="2" a="1"/>
  <c r="AV24" i="2" s="1"/>
  <c r="AN24" i="2"/>
  <c r="AO24" i="2" s="1" a="1"/>
  <c r="AO24" i="2" s="1"/>
  <c r="AR24" i="2" a="1"/>
  <c r="AR24" i="2" s="1"/>
  <c r="I1578" i="2"/>
  <c r="AS1488" i="2" a="1"/>
  <c r="AS1488" i="2" s="1"/>
  <c r="AC1488" i="2"/>
  <c r="AT1488" i="2" a="1"/>
  <c r="AT1488" i="2" s="1"/>
  <c r="AD1488" i="2" a="1"/>
  <c r="AD1488" i="2" s="1"/>
  <c r="AE1488" i="2" a="1"/>
  <c r="AE1488" i="2" s="1"/>
  <c r="AG1488" i="2" s="1"/>
  <c r="AP1488" i="2" a="1"/>
  <c r="AP1488" i="2" s="1"/>
  <c r="AX1488" i="2" a="1"/>
  <c r="AX1488" i="2" s="1"/>
  <c r="AW1488" i="2" a="1"/>
  <c r="AW1488" i="2" s="1"/>
  <c r="AH1488" i="2" a="1"/>
  <c r="AH1488" i="2" s="1"/>
  <c r="AI1488" i="2" a="1"/>
  <c r="AI1488" i="2" s="1"/>
  <c r="H1488" i="2" s="1"/>
  <c r="AP1426" i="2" a="1"/>
  <c r="AP1426" i="2" s="1"/>
  <c r="AX1426" i="2" a="1"/>
  <c r="AX1426" i="2" s="1"/>
  <c r="AS1426" i="2" a="1"/>
  <c r="AS1426" i="2" s="1"/>
  <c r="AD1426" i="2" a="1"/>
  <c r="AD1426" i="2" s="1"/>
  <c r="AH1426" i="2" a="1"/>
  <c r="AH1426" i="2" s="1"/>
  <c r="AI1426" i="2" a="1"/>
  <c r="AI1426" i="2" s="1"/>
  <c r="H1426" i="2" s="1"/>
  <c r="AE1426" i="2" a="1"/>
  <c r="AE1426" i="2" s="1"/>
  <c r="AG1426" i="2" s="1"/>
  <c r="AC1426" i="2"/>
  <c r="AT1426" i="2" a="1"/>
  <c r="AT1426" i="2" s="1"/>
  <c r="AW1426" i="2" a="1"/>
  <c r="AW1426" i="2" s="1"/>
  <c r="G1426" i="2" a="1"/>
  <c r="G1426" i="2" s="1"/>
  <c r="AV1060" i="2" a="1"/>
  <c r="AV1060" i="2" s="1"/>
  <c r="AN1060" i="2"/>
  <c r="AO1060" i="2" s="1" a="1"/>
  <c r="AO1060" i="2" s="1"/>
  <c r="AR1060" i="2" a="1"/>
  <c r="AR1060" i="2" s="1"/>
  <c r="K1154" i="2"/>
  <c r="AS552" i="2" a="1"/>
  <c r="AS552" i="2" s="1"/>
  <c r="AW624" i="2" a="1"/>
  <c r="AW624" i="2" s="1"/>
  <c r="AH657" i="2" a="1"/>
  <c r="AH657" i="2" s="1"/>
  <c r="K1553" i="2"/>
  <c r="AV1449" i="2" a="1"/>
  <c r="AV1449" i="2" s="1"/>
  <c r="AR1449" i="2" a="1"/>
  <c r="AR1449" i="2" s="1"/>
  <c r="AN1449" i="2"/>
  <c r="AO1449" i="2" s="1" a="1"/>
  <c r="AO1449" i="2" s="1"/>
  <c r="AN1139" i="2"/>
  <c r="AO1139" i="2" s="1" a="1"/>
  <c r="AO1139" i="2" s="1"/>
  <c r="AR1139" i="2" a="1"/>
  <c r="AR1139" i="2" s="1"/>
  <c r="AV1139" i="2" a="1"/>
  <c r="AV1139" i="2" s="1"/>
  <c r="J981" i="2"/>
  <c r="AS778" i="2" a="1"/>
  <c r="AS778" i="2" s="1"/>
  <c r="AD778" i="2" a="1"/>
  <c r="AD778" i="2" s="1"/>
  <c r="AT778" i="2" a="1"/>
  <c r="AT778" i="2" s="1"/>
  <c r="AI778" i="2" a="1"/>
  <c r="AI778" i="2" s="1"/>
  <c r="H778" i="2" s="1"/>
  <c r="AW778" i="2" a="1"/>
  <c r="AW778" i="2" s="1"/>
  <c r="AX778" i="2" a="1"/>
  <c r="AX778" i="2" s="1"/>
  <c r="AH778" i="2" a="1"/>
  <c r="AH778" i="2" s="1"/>
  <c r="AP778" i="2" a="1"/>
  <c r="AP778" i="2" s="1"/>
  <c r="AC778" i="2"/>
  <c r="AE778" i="2" a="1"/>
  <c r="AE778" i="2" s="1"/>
  <c r="AG778" i="2" s="1"/>
  <c r="I675" i="2"/>
  <c r="AP601" i="2" a="1"/>
  <c r="AP601" i="2" s="1"/>
  <c r="AX601" i="2" a="1"/>
  <c r="AX601" i="2" s="1"/>
  <c r="AH601" i="2" a="1"/>
  <c r="AH601" i="2" s="1"/>
  <c r="AD601" i="2" a="1"/>
  <c r="AD601" i="2" s="1"/>
  <c r="AE601" i="2" a="1"/>
  <c r="AE601" i="2" s="1"/>
  <c r="AI601" i="2" a="1"/>
  <c r="AI601" i="2" s="1"/>
  <c r="AW601" i="2" a="1"/>
  <c r="AW601" i="2" s="1"/>
  <c r="AS601" i="2" a="1"/>
  <c r="AS601" i="2" s="1"/>
  <c r="AC601" i="2"/>
  <c r="AT601" i="2" a="1"/>
  <c r="AT601" i="2" s="1"/>
  <c r="AW360" i="2" a="1"/>
  <c r="AW360" i="2" s="1"/>
  <c r="AE583" i="2" a="1"/>
  <c r="AE583" i="2" s="1"/>
  <c r="AF583" i="2" s="1"/>
  <c r="AE426" i="2" a="1"/>
  <c r="AE426" i="2" s="1"/>
  <c r="AS321" i="2" a="1"/>
  <c r="AS321" i="2" s="1"/>
  <c r="AH312" i="2" a="1"/>
  <c r="AH312" i="2" s="1"/>
  <c r="AC296" i="2"/>
  <c r="AW296" i="2" s="1" a="1"/>
  <c r="AW296" i="2" s="1"/>
  <c r="AD219" i="2" a="1"/>
  <c r="AD219" i="2" s="1"/>
  <c r="AW201" i="2" a="1"/>
  <c r="AW201" i="2" s="1"/>
  <c r="AR200" i="2" a="1"/>
  <c r="AR200" i="2" s="1"/>
  <c r="AV200" i="2" a="1"/>
  <c r="AV200" i="2" s="1"/>
  <c r="AN200" i="2"/>
  <c r="AO200" i="2" s="1" a="1"/>
  <c r="AO200" i="2" s="1"/>
  <c r="AN148" i="2"/>
  <c r="AO148" i="2" s="1" a="1"/>
  <c r="AO148" i="2" s="1"/>
  <c r="AR148" i="2" a="1"/>
  <c r="AR148" i="2" s="1"/>
  <c r="AV148" i="2" a="1"/>
  <c r="AV148" i="2" s="1"/>
  <c r="AN28" i="2"/>
  <c r="AO28" i="2" s="1" a="1"/>
  <c r="AO28" i="2" s="1"/>
  <c r="AR28" i="2" a="1"/>
  <c r="AR28" i="2" s="1"/>
  <c r="AV28" i="2" a="1"/>
  <c r="AV28" i="2" s="1"/>
  <c r="J1537" i="2"/>
  <c r="AS1419" i="2" a="1"/>
  <c r="AS1419" i="2" s="1"/>
  <c r="AE1419" i="2" a="1"/>
  <c r="AE1419" i="2" s="1"/>
  <c r="AG1419" i="2" s="1"/>
  <c r="AI1419" i="2" a="1"/>
  <c r="AI1419" i="2" s="1"/>
  <c r="H1419" i="2" s="1"/>
  <c r="AW1419" i="2" a="1"/>
  <c r="AW1419" i="2" s="1"/>
  <c r="AC1419" i="2"/>
  <c r="AD1419" i="2" a="1"/>
  <c r="AD1419" i="2" s="1"/>
  <c r="AP1419" i="2" a="1"/>
  <c r="AP1419" i="2" s="1"/>
  <c r="AT1419" i="2" a="1"/>
  <c r="AT1419" i="2" s="1"/>
  <c r="AX1419" i="2" a="1"/>
  <c r="AX1419" i="2" s="1"/>
  <c r="AH1419" i="2" a="1"/>
  <c r="AH1419" i="2" s="1"/>
  <c r="AV1071" i="2" a="1"/>
  <c r="AV1071" i="2" s="1"/>
  <c r="AN1071" i="2"/>
  <c r="AO1071" i="2" s="1" a="1"/>
  <c r="AO1071" i="2" s="1"/>
  <c r="AR1071" i="2" a="1"/>
  <c r="AR1071" i="2" s="1"/>
  <c r="AN1261" i="2"/>
  <c r="AO1261" i="2" s="1" a="1"/>
  <c r="AO1261" i="2" s="1"/>
  <c r="AV1261" i="2" a="1"/>
  <c r="AV1261" i="2" s="1"/>
  <c r="AR1261" i="2" a="1"/>
  <c r="AR1261" i="2" s="1"/>
  <c r="AN986" i="2"/>
  <c r="AO986" i="2" s="1" a="1"/>
  <c r="AO986" i="2" s="1"/>
  <c r="AR986" i="2" a="1"/>
  <c r="AR986" i="2" s="1"/>
  <c r="AV986" i="2" a="1"/>
  <c r="AV986" i="2" s="1"/>
  <c r="J696" i="2"/>
  <c r="AW636" i="2" a="1"/>
  <c r="AW636" i="2" s="1"/>
  <c r="AS654" i="2" a="1"/>
  <c r="AS654" i="2" s="1"/>
  <c r="AV616" i="2" a="1"/>
  <c r="AV616" i="2" s="1"/>
  <c r="AR616" i="2" a="1"/>
  <c r="AR616" i="2" s="1"/>
  <c r="AN616" i="2"/>
  <c r="AO616" i="2" s="1" a="1"/>
  <c r="AO616" i="2" s="1"/>
  <c r="AD250" i="2" a="1"/>
  <c r="AD250" i="2" s="1"/>
  <c r="AH183" i="2" a="1"/>
  <c r="AH183" i="2" s="1"/>
  <c r="AV136" i="2" a="1"/>
  <c r="AV136" i="2" s="1"/>
  <c r="AN136" i="2"/>
  <c r="AO136" i="2" s="1" a="1"/>
  <c r="AO136" i="2" s="1"/>
  <c r="AR136" i="2" a="1"/>
  <c r="AR136" i="2" s="1"/>
  <c r="AC46" i="2"/>
  <c r="AE46" i="2" s="1" a="1"/>
  <c r="AE46" i="2" s="1"/>
  <c r="AN1189" i="2"/>
  <c r="AO1189" i="2" s="1" a="1"/>
  <c r="AO1189" i="2" s="1"/>
  <c r="AR1189" i="2" a="1"/>
  <c r="AR1189" i="2" s="1"/>
  <c r="AV1189" i="2" a="1"/>
  <c r="AV1189" i="2" s="1"/>
  <c r="AP1046" i="2" a="1"/>
  <c r="AP1046" i="2" s="1"/>
  <c r="AX1046" i="2" a="1"/>
  <c r="AX1046" i="2" s="1"/>
  <c r="AS1046" i="2" a="1"/>
  <c r="AS1046" i="2" s="1"/>
  <c r="AD1046" i="2" a="1"/>
  <c r="AD1046" i="2" s="1"/>
  <c r="AW1046" i="2" a="1"/>
  <c r="AW1046" i="2" s="1"/>
  <c r="AC1046" i="2"/>
  <c r="AE1046" i="2" a="1"/>
  <c r="AE1046" i="2" s="1"/>
  <c r="AG1046" i="2" s="1"/>
  <c r="AT1046" i="2" a="1"/>
  <c r="AT1046" i="2" s="1"/>
  <c r="AI1046" i="2" a="1"/>
  <c r="AI1046" i="2" s="1"/>
  <c r="H1046" i="2" s="1"/>
  <c r="AH1046" i="2" a="1"/>
  <c r="AH1046" i="2" s="1"/>
  <c r="J1037" i="2"/>
  <c r="AV1057" i="2" a="1"/>
  <c r="AV1057" i="2" s="1"/>
  <c r="AR1057" i="2" a="1"/>
  <c r="AR1057" i="2" s="1"/>
  <c r="AN1057" i="2"/>
  <c r="AO1057" i="2" s="1" a="1"/>
  <c r="AO1057" i="2" s="1"/>
  <c r="AS586" i="2" a="1"/>
  <c r="AS586" i="2" s="1"/>
  <c r="AE554" i="2" a="1"/>
  <c r="AE554" i="2" s="1"/>
  <c r="AP554" i="2" a="1"/>
  <c r="AP554" i="2" s="1"/>
  <c r="AX554" i="2" a="1"/>
  <c r="AX554" i="2" s="1"/>
  <c r="AI554" i="2" a="1"/>
  <c r="AI554" i="2" s="1"/>
  <c r="AT554" i="2" a="1"/>
  <c r="AT554" i="2" s="1"/>
  <c r="AW554" i="2" a="1"/>
  <c r="AW554" i="2" s="1"/>
  <c r="AC554" i="2"/>
  <c r="AD554" i="2" a="1"/>
  <c r="AD554" i="2" s="1"/>
  <c r="AS554" i="2" a="1"/>
  <c r="AS554" i="2" s="1"/>
  <c r="AH554" i="2" a="1"/>
  <c r="AH554" i="2" s="1"/>
  <c r="AH358" i="2" a="1"/>
  <c r="AH358" i="2" s="1"/>
  <c r="G358" i="2" s="1" a="1"/>
  <c r="G358" i="2" s="1"/>
  <c r="AN277" i="2"/>
  <c r="AO277" i="2" s="1" a="1"/>
  <c r="AO277" i="2" s="1"/>
  <c r="AR277" i="2" a="1"/>
  <c r="AR277" i="2" s="1"/>
  <c r="AV277" i="2" a="1"/>
  <c r="AV277" i="2" s="1"/>
  <c r="AV233" i="2" a="1"/>
  <c r="AV233" i="2" s="1"/>
  <c r="AR233" i="2" a="1"/>
  <c r="AR233" i="2" s="1"/>
  <c r="AN233" i="2"/>
  <c r="AO233" i="2" s="1" a="1"/>
  <c r="AO233" i="2" s="1"/>
  <c r="AW128" i="2" a="1"/>
  <c r="AW128" i="2" s="1"/>
  <c r="AV134" i="2" a="1"/>
  <c r="AV134" i="2" s="1"/>
  <c r="AN134" i="2"/>
  <c r="AO134" i="2" s="1" a="1"/>
  <c r="AO134" i="2" s="1"/>
  <c r="AR134" i="2" a="1"/>
  <c r="AR134" i="2" s="1"/>
  <c r="AC88" i="2"/>
  <c r="AH88" i="2" s="1" a="1"/>
  <c r="AH88" i="2" s="1"/>
  <c r="AS1500" i="2" a="1"/>
  <c r="AS1500" i="2" s="1"/>
  <c r="AC1500" i="2"/>
  <c r="AT1500" i="2" a="1"/>
  <c r="AT1500" i="2" s="1"/>
  <c r="AD1500" i="2" a="1"/>
  <c r="AD1500" i="2" s="1"/>
  <c r="AE1500" i="2" a="1"/>
  <c r="AE1500" i="2" s="1"/>
  <c r="AG1500" i="2" s="1"/>
  <c r="AP1500" i="2" a="1"/>
  <c r="AP1500" i="2" s="1"/>
  <c r="AX1500" i="2" a="1"/>
  <c r="AX1500" i="2" s="1"/>
  <c r="AH1500" i="2" a="1"/>
  <c r="AH1500" i="2" s="1"/>
  <c r="AI1500" i="2" a="1"/>
  <c r="AI1500" i="2" s="1"/>
  <c r="H1500" i="2" s="1"/>
  <c r="AW1500" i="2" a="1"/>
  <c r="AW1500" i="2" s="1"/>
  <c r="K1270" i="2"/>
  <c r="AR1254" i="2" a="1"/>
  <c r="AR1254" i="2" s="1"/>
  <c r="AV1254" i="2" a="1"/>
  <c r="AV1254" i="2" s="1"/>
  <c r="AN1254" i="2"/>
  <c r="AO1254" i="2" s="1" a="1"/>
  <c r="AO1254" i="2" s="1"/>
  <c r="AS808" i="2" a="1"/>
  <c r="AS808" i="2" s="1"/>
  <c r="AX808" i="2" a="1"/>
  <c r="AX808" i="2" s="1"/>
  <c r="AH808" i="2" a="1"/>
  <c r="AH808" i="2" s="1"/>
  <c r="AI808" i="2" a="1"/>
  <c r="AI808" i="2" s="1"/>
  <c r="H808" i="2" s="1"/>
  <c r="AT808" i="2" a="1"/>
  <c r="AT808" i="2" s="1"/>
  <c r="AC808" i="2"/>
  <c r="AP808" i="2" a="1"/>
  <c r="AP808" i="2" s="1"/>
  <c r="AD808" i="2" a="1"/>
  <c r="AD808" i="2" s="1"/>
  <c r="AE808" i="2" a="1"/>
  <c r="AE808" i="2" s="1"/>
  <c r="AG808" i="2" s="1"/>
  <c r="AW808" i="2" a="1"/>
  <c r="AW808" i="2" s="1"/>
  <c r="J712" i="2"/>
  <c r="AS733" i="2" a="1"/>
  <c r="AS733" i="2" s="1"/>
  <c r="AH733" i="2" a="1"/>
  <c r="AH733" i="2" s="1"/>
  <c r="AT733" i="2" a="1"/>
  <c r="AT733" i="2" s="1"/>
  <c r="AC733" i="2"/>
  <c r="AD733" i="2" a="1"/>
  <c r="AD733" i="2" s="1"/>
  <c r="AP733" i="2" a="1"/>
  <c r="AP733" i="2" s="1"/>
  <c r="AE733" i="2" a="1"/>
  <c r="AE733" i="2" s="1"/>
  <c r="AG733" i="2" s="1"/>
  <c r="AW733" i="2" a="1"/>
  <c r="AW733" i="2" s="1"/>
  <c r="AX733" i="2" a="1"/>
  <c r="AX733" i="2" s="1"/>
  <c r="AI733" i="2" a="1"/>
  <c r="AI733" i="2" s="1"/>
  <c r="H733" i="2" s="1"/>
  <c r="AD605" i="2" a="1"/>
  <c r="AD605" i="2" s="1"/>
  <c r="AS592" i="2" a="1"/>
  <c r="AS592" i="2" s="1"/>
  <c r="AS598" i="2" a="1"/>
  <c r="AS598" i="2" s="1"/>
  <c r="AD447" i="2" a="1"/>
  <c r="AD447" i="2" s="1"/>
  <c r="AE435" i="2" a="1"/>
  <c r="AE435" i="2" s="1"/>
  <c r="AF435" i="2" s="1"/>
  <c r="AC452" i="2"/>
  <c r="AH452" i="2" s="1" a="1"/>
  <c r="AH452" i="2" s="1"/>
  <c r="AD375" i="2" a="1"/>
  <c r="AD375" i="2" s="1"/>
  <c r="AX337" i="2" a="1"/>
  <c r="AX337" i="2" s="1"/>
  <c r="AT337" i="2" a="1"/>
  <c r="AT337" i="2" s="1"/>
  <c r="AP337" i="2" a="1"/>
  <c r="AP337" i="2" s="1"/>
  <c r="AI337" i="2" a="1"/>
  <c r="AI337" i="2" s="1"/>
  <c r="H337" i="2" s="1"/>
  <c r="AW306" i="2" a="1"/>
  <c r="AW306" i="2" s="1"/>
  <c r="AS217" i="2" a="1"/>
  <c r="AS217" i="2" s="1"/>
  <c r="AE207" i="2" a="1"/>
  <c r="AE207" i="2" s="1"/>
  <c r="AF207" i="2" s="1"/>
  <c r="AH155" i="2" a="1"/>
  <c r="AH155" i="2" s="1"/>
  <c r="G155" i="2" s="1" a="1"/>
  <c r="G155" i="2" s="1"/>
  <c r="AD96" i="2" a="1"/>
  <c r="AD96" i="2" s="1"/>
  <c r="AW104" i="2" a="1"/>
  <c r="AW104" i="2" s="1"/>
  <c r="AV21" i="2" a="1"/>
  <c r="AV21" i="2" s="1"/>
  <c r="AR21" i="2" a="1"/>
  <c r="AR21" i="2" s="1"/>
  <c r="AN21" i="2"/>
  <c r="AO21" i="2" s="1" a="1"/>
  <c r="AO21" i="2" s="1"/>
  <c r="AS1443" i="2" a="1"/>
  <c r="AS1443" i="2" s="1"/>
  <c r="AT1443" i="2" a="1"/>
  <c r="AT1443" i="2" s="1"/>
  <c r="AE1443" i="2" a="1"/>
  <c r="AE1443" i="2" s="1"/>
  <c r="AG1443" i="2" s="1"/>
  <c r="AX1443" i="2" a="1"/>
  <c r="AX1443" i="2" s="1"/>
  <c r="AH1443" i="2" a="1"/>
  <c r="AH1443" i="2" s="1"/>
  <c r="AI1443" i="2" a="1"/>
  <c r="AI1443" i="2" s="1"/>
  <c r="H1443" i="2" s="1"/>
  <c r="AW1443" i="2" a="1"/>
  <c r="AW1443" i="2" s="1"/>
  <c r="AC1443" i="2"/>
  <c r="AP1443" i="2" a="1"/>
  <c r="AP1443" i="2" s="1"/>
  <c r="AD1443" i="2" a="1"/>
  <c r="AD1443" i="2" s="1"/>
  <c r="K1143" i="2"/>
  <c r="AE1358" i="2" a="1"/>
  <c r="AE1358" i="2" s="1"/>
  <c r="AG1358" i="2" s="1"/>
  <c r="AP1358" i="2" a="1"/>
  <c r="AP1358" i="2" s="1"/>
  <c r="AX1358" i="2" a="1"/>
  <c r="AX1358" i="2" s="1"/>
  <c r="AH1358" i="2" a="1"/>
  <c r="AH1358" i="2" s="1"/>
  <c r="AI1358" i="2" a="1"/>
  <c r="AI1358" i="2" s="1"/>
  <c r="H1358" i="2" s="1"/>
  <c r="AT1358" i="2" a="1"/>
  <c r="AT1358" i="2" s="1"/>
  <c r="AW1358" i="2" a="1"/>
  <c r="AW1358" i="2" s="1"/>
  <c r="AC1358" i="2"/>
  <c r="AD1358" i="2" a="1"/>
  <c r="AD1358" i="2" s="1"/>
  <c r="AS1358" i="2" a="1"/>
  <c r="AS1358" i="2" s="1"/>
  <c r="K1136" i="2"/>
  <c r="AR1218" i="2" a="1"/>
  <c r="AR1218" i="2" s="1"/>
  <c r="AV1218" i="2" a="1"/>
  <c r="AV1218" i="2" s="1"/>
  <c r="AN1218" i="2"/>
  <c r="AO1218" i="2" s="1" a="1"/>
  <c r="AO1218" i="2" s="1"/>
  <c r="K1157" i="2"/>
  <c r="J833" i="2"/>
  <c r="I741" i="2"/>
  <c r="AH693" i="2" a="1"/>
  <c r="AH693" i="2" s="1"/>
  <c r="AE693" i="2" a="1"/>
  <c r="AE693" i="2" s="1"/>
  <c r="AG693" i="2" s="1"/>
  <c r="AP693" i="2" a="1"/>
  <c r="AP693" i="2" s="1"/>
  <c r="AS693" i="2" a="1"/>
  <c r="AS693" i="2" s="1"/>
  <c r="AI693" i="2" a="1"/>
  <c r="AI693" i="2" s="1"/>
  <c r="H693" i="2" s="1"/>
  <c r="AT693" i="2" a="1"/>
  <c r="AT693" i="2" s="1"/>
  <c r="AW693" i="2" a="1"/>
  <c r="AW693" i="2" s="1"/>
  <c r="AD693" i="2" a="1"/>
  <c r="AD693" i="2" s="1"/>
  <c r="AX693" i="2" a="1"/>
  <c r="AX693" i="2" s="1"/>
  <c r="AC693" i="2"/>
  <c r="AV674" i="2" a="1"/>
  <c r="AV674" i="2" s="1"/>
  <c r="AN674" i="2"/>
  <c r="AO674" i="2" s="1" a="1"/>
  <c r="AO674" i="2" s="1"/>
  <c r="AR674" i="2" a="1"/>
  <c r="AR674" i="2" s="1"/>
  <c r="I548" i="2"/>
  <c r="AS367" i="2" a="1"/>
  <c r="AS367" i="2" s="1"/>
  <c r="AR490" i="2" a="1"/>
  <c r="AR490" i="2" s="1"/>
  <c r="AV490" i="2" a="1"/>
  <c r="AV490" i="2" s="1"/>
  <c r="AN490" i="2"/>
  <c r="AO490" i="2" s="1" a="1"/>
  <c r="AO490" i="2" s="1"/>
  <c r="AE462" i="2" a="1"/>
  <c r="AE462" i="2" s="1"/>
  <c r="AF462" i="2" s="1"/>
  <c r="AH162" i="2" a="1"/>
  <c r="AH162" i="2" s="1"/>
  <c r="G162" i="2" s="1" a="1"/>
  <c r="G162" i="2" s="1"/>
  <c r="AH55" i="2" a="1"/>
  <c r="AH55" i="2" s="1"/>
  <c r="G55" i="2" s="1" a="1"/>
  <c r="G55" i="2" s="1"/>
  <c r="AP1531" i="2" a="1"/>
  <c r="AP1531" i="2" s="1"/>
  <c r="AX1531" i="2" a="1"/>
  <c r="AX1531" i="2" s="1"/>
  <c r="AD1531" i="2" a="1"/>
  <c r="AD1531" i="2" s="1"/>
  <c r="AS1531" i="2" a="1"/>
  <c r="AS1531" i="2" s="1"/>
  <c r="AI1531" i="2" a="1"/>
  <c r="AI1531" i="2" s="1"/>
  <c r="H1531" i="2" s="1"/>
  <c r="AT1531" i="2" a="1"/>
  <c r="AT1531" i="2" s="1"/>
  <c r="AC1531" i="2"/>
  <c r="AE1531" i="2" a="1"/>
  <c r="AE1531" i="2" s="1"/>
  <c r="AG1531" i="2" s="1"/>
  <c r="AW1531" i="2" a="1"/>
  <c r="AW1531" i="2" s="1"/>
  <c r="AH1531" i="2" a="1"/>
  <c r="AH1531" i="2" s="1"/>
  <c r="AV1485" i="2" a="1"/>
  <c r="AV1485" i="2" s="1"/>
  <c r="AN1485" i="2"/>
  <c r="AO1485" i="2" s="1" a="1"/>
  <c r="AO1485" i="2" s="1"/>
  <c r="AR1485" i="2" a="1"/>
  <c r="AR1485" i="2" s="1"/>
  <c r="AP1333" i="2" a="1"/>
  <c r="AP1333" i="2" s="1"/>
  <c r="AX1333" i="2" a="1"/>
  <c r="AX1333" i="2" s="1"/>
  <c r="AH1333" i="2" a="1"/>
  <c r="AH1333" i="2" s="1"/>
  <c r="AI1333" i="2" a="1"/>
  <c r="AI1333" i="2" s="1"/>
  <c r="H1333" i="2" s="1"/>
  <c r="AS1333" i="2" a="1"/>
  <c r="AS1333" i="2" s="1"/>
  <c r="AC1333" i="2"/>
  <c r="AT1333" i="2" a="1"/>
  <c r="AT1333" i="2" s="1"/>
  <c r="AD1333" i="2" a="1"/>
  <c r="AD1333" i="2" s="1"/>
  <c r="AE1333" i="2" a="1"/>
  <c r="AE1333" i="2" s="1"/>
  <c r="AG1333" i="2" s="1"/>
  <c r="AW1333" i="2" a="1"/>
  <c r="AW1333" i="2" s="1"/>
  <c r="AV1137" i="2" a="1"/>
  <c r="AV1137" i="2" s="1"/>
  <c r="AN1137" i="2"/>
  <c r="AO1137" i="2" s="1" a="1"/>
  <c r="AO1137" i="2" s="1"/>
  <c r="AR1137" i="2" a="1"/>
  <c r="AR1137" i="2" s="1"/>
  <c r="AN1201" i="2"/>
  <c r="AO1201" i="2" s="1" a="1"/>
  <c r="AO1201" i="2" s="1"/>
  <c r="AR1201" i="2" a="1"/>
  <c r="AR1201" i="2" s="1"/>
  <c r="AV1201" i="2" a="1"/>
  <c r="AV1201" i="2" s="1"/>
  <c r="AE642" i="2" a="1"/>
  <c r="AE642" i="2" s="1"/>
  <c r="AS642" i="2" a="1"/>
  <c r="AS642" i="2" s="1"/>
  <c r="AT642" i="2" a="1"/>
  <c r="AT642" i="2" s="1"/>
  <c r="AH642" i="2" a="1"/>
  <c r="AH642" i="2" s="1"/>
  <c r="AS645" i="2" a="1"/>
  <c r="AS645" i="2" s="1"/>
  <c r="AH604" i="2" a="1"/>
  <c r="AH604" i="2" s="1"/>
  <c r="AH580" i="2" a="1"/>
  <c r="AH580" i="2" s="1"/>
  <c r="G580" i="2" s="1" a="1"/>
  <c r="G580" i="2" s="1"/>
  <c r="AV508" i="2" a="1"/>
  <c r="AV508" i="2" s="1"/>
  <c r="AN508" i="2"/>
  <c r="AO508" i="2" s="1" a="1"/>
  <c r="AO508" i="2" s="1"/>
  <c r="AR508" i="2" a="1"/>
  <c r="AR508" i="2" s="1"/>
  <c r="AN421" i="2"/>
  <c r="AO421" i="2" s="1" a="1"/>
  <c r="AO421" i="2" s="1"/>
  <c r="AR421" i="2" a="1"/>
  <c r="AR421" i="2" s="1"/>
  <c r="AV421" i="2" a="1"/>
  <c r="AV421" i="2" s="1"/>
  <c r="AI156" i="2" a="1"/>
  <c r="AI156" i="2" s="1"/>
  <c r="H156" i="2" s="1"/>
  <c r="AD156" i="2" a="1"/>
  <c r="AD156" i="2" s="1"/>
  <c r="AW156" i="2" a="1"/>
  <c r="AW156" i="2" s="1"/>
  <c r="AE156" i="2" a="1"/>
  <c r="AE156" i="2" s="1"/>
  <c r="AX156" i="2" a="1"/>
  <c r="AX156" i="2" s="1"/>
  <c r="AH156" i="2" a="1"/>
  <c r="AH156" i="2" s="1"/>
  <c r="AP156" i="2" a="1"/>
  <c r="AP156" i="2" s="1"/>
  <c r="AS156" i="2" a="1"/>
  <c r="AS156" i="2" s="1"/>
  <c r="AT156" i="2" a="1"/>
  <c r="AT156" i="2" s="1"/>
  <c r="AC156" i="2"/>
  <c r="AN135" i="2"/>
  <c r="AO135" i="2" s="1" a="1"/>
  <c r="AO135" i="2" s="1"/>
  <c r="AR135" i="2" a="1"/>
  <c r="AR135" i="2" s="1"/>
  <c r="AV135" i="2" a="1"/>
  <c r="AV135" i="2" s="1"/>
  <c r="J1517" i="2"/>
  <c r="AP1436" i="2" a="1"/>
  <c r="AP1436" i="2" s="1"/>
  <c r="AX1436" i="2" a="1"/>
  <c r="AX1436" i="2" s="1"/>
  <c r="AI1436" i="2" a="1"/>
  <c r="AI1436" i="2" s="1"/>
  <c r="H1436" i="2" s="1"/>
  <c r="AC1436" i="2"/>
  <c r="AE1436" i="2" a="1"/>
  <c r="AE1436" i="2" s="1"/>
  <c r="AG1436" i="2" s="1"/>
  <c r="AD1436" i="2" a="1"/>
  <c r="AD1436" i="2" s="1"/>
  <c r="AS1436" i="2" a="1"/>
  <c r="AS1436" i="2" s="1"/>
  <c r="AH1436" i="2" a="1"/>
  <c r="AH1436" i="2" s="1"/>
  <c r="AW1436" i="2" a="1"/>
  <c r="AW1436" i="2" s="1"/>
  <c r="AT1436" i="2" a="1"/>
  <c r="AT1436" i="2" s="1"/>
  <c r="AP779" i="2" a="1"/>
  <c r="AP779" i="2" s="1"/>
  <c r="AX779" i="2" a="1"/>
  <c r="AX779" i="2" s="1"/>
  <c r="AI779" i="2" a="1"/>
  <c r="AI779" i="2" s="1"/>
  <c r="H779" i="2" s="1"/>
  <c r="AS779" i="2" a="1"/>
  <c r="AS779" i="2" s="1"/>
  <c r="AD779" i="2" a="1"/>
  <c r="AD779" i="2" s="1"/>
  <c r="AE779" i="2" a="1"/>
  <c r="AE779" i="2" s="1"/>
  <c r="AG779" i="2" s="1"/>
  <c r="AW779" i="2" a="1"/>
  <c r="AW779" i="2" s="1"/>
  <c r="AC779" i="2"/>
  <c r="AH779" i="2" a="1"/>
  <c r="AH779" i="2" s="1"/>
  <c r="AT779" i="2" a="1"/>
  <c r="AT779" i="2" s="1"/>
  <c r="AR892" i="2" a="1"/>
  <c r="AR892" i="2" s="1"/>
  <c r="AV892" i="2" a="1"/>
  <c r="AV892" i="2" s="1"/>
  <c r="AN892" i="2"/>
  <c r="AO892" i="2" s="1" a="1"/>
  <c r="AO892" i="2" s="1"/>
  <c r="AS715" i="2" a="1"/>
  <c r="AS715" i="2" s="1"/>
  <c r="AH715" i="2" a="1"/>
  <c r="AH715" i="2" s="1"/>
  <c r="AT715" i="2" a="1"/>
  <c r="AT715" i="2" s="1"/>
  <c r="AC715" i="2"/>
  <c r="AD715" i="2" a="1"/>
  <c r="AD715" i="2" s="1"/>
  <c r="AP715" i="2" a="1"/>
  <c r="AP715" i="2" s="1"/>
  <c r="AE715" i="2" a="1"/>
  <c r="AE715" i="2" s="1"/>
  <c r="AG715" i="2" s="1"/>
  <c r="AW715" i="2" a="1"/>
  <c r="AW715" i="2" s="1"/>
  <c r="AX715" i="2" a="1"/>
  <c r="AX715" i="2" s="1"/>
  <c r="AI715" i="2" a="1"/>
  <c r="AI715" i="2" s="1"/>
  <c r="H715" i="2" s="1"/>
  <c r="K1199" i="2"/>
  <c r="AR752" i="2" a="1"/>
  <c r="AR752" i="2" s="1"/>
  <c r="AV752" i="2" a="1"/>
  <c r="AV752" i="2" s="1"/>
  <c r="AN752" i="2"/>
  <c r="AO752" i="2" s="1" a="1"/>
  <c r="AO752" i="2" s="1"/>
  <c r="AH581" i="2" a="1"/>
  <c r="AH581" i="2" s="1"/>
  <c r="G581" i="2" s="1" a="1"/>
  <c r="G581" i="2" s="1"/>
  <c r="AS564" i="2" a="1"/>
  <c r="AS564" i="2" s="1"/>
  <c r="AC533" i="2"/>
  <c r="AE533" i="2" s="1" a="1"/>
  <c r="AE533" i="2" s="1"/>
  <c r="AF533" i="2" s="1"/>
  <c r="AH166" i="2" a="1"/>
  <c r="AH166" i="2" s="1"/>
  <c r="G166" i="2" s="1" a="1"/>
  <c r="G166" i="2" s="1"/>
  <c r="J928" i="2"/>
  <c r="AV208" i="2" a="1"/>
  <c r="AV208" i="2" s="1"/>
  <c r="AN208" i="2"/>
  <c r="AO208" i="2" s="1" a="1"/>
  <c r="AO208" i="2" s="1"/>
  <c r="AR208" i="2" a="1"/>
  <c r="AR208" i="2" s="1"/>
  <c r="J1093" i="2"/>
  <c r="AH860" i="2" a="1"/>
  <c r="AH860" i="2" s="1"/>
  <c r="AI860" i="2" a="1"/>
  <c r="AI860" i="2" s="1"/>
  <c r="H860" i="2" s="1"/>
  <c r="AS860" i="2" a="1"/>
  <c r="AS860" i="2" s="1"/>
  <c r="AT860" i="2" a="1"/>
  <c r="AT860" i="2" s="1"/>
  <c r="AC860" i="2"/>
  <c r="AD860" i="2" a="1"/>
  <c r="AD860" i="2" s="1"/>
  <c r="AP860" i="2" a="1"/>
  <c r="AP860" i="2" s="1"/>
  <c r="AW860" i="2" a="1"/>
  <c r="AW860" i="2" s="1"/>
  <c r="AE860" i="2" a="1"/>
  <c r="AE860" i="2" s="1"/>
  <c r="AG860" i="2" s="1"/>
  <c r="AX860" i="2" a="1"/>
  <c r="AX860" i="2" s="1"/>
  <c r="I782" i="2"/>
  <c r="AC595" i="2"/>
  <c r="AD595" i="2" s="1" a="1"/>
  <c r="AD595" i="2" s="1"/>
  <c r="AW385" i="2" a="1"/>
  <c r="AW385" i="2" s="1"/>
  <c r="AV45" i="2" a="1"/>
  <c r="AV45" i="2" s="1"/>
  <c r="AR45" i="2" a="1"/>
  <c r="AR45" i="2" s="1"/>
  <c r="AN45" i="2"/>
  <c r="AO45" i="2" s="1" a="1"/>
  <c r="AO45" i="2" s="1"/>
  <c r="I1307" i="2"/>
  <c r="AE1002" i="2" a="1"/>
  <c r="AE1002" i="2" s="1"/>
  <c r="AG1002" i="2" s="1"/>
  <c r="AP1002" i="2" a="1"/>
  <c r="AP1002" i="2" s="1"/>
  <c r="AX1002" i="2" a="1"/>
  <c r="AX1002" i="2" s="1"/>
  <c r="AH1002" i="2" a="1"/>
  <c r="AH1002" i="2" s="1"/>
  <c r="AI1002" i="2" a="1"/>
  <c r="AI1002" i="2" s="1"/>
  <c r="H1002" i="2" s="1"/>
  <c r="AS1002" i="2" a="1"/>
  <c r="AS1002" i="2" s="1"/>
  <c r="AT1002" i="2" a="1"/>
  <c r="AT1002" i="2" s="1"/>
  <c r="AC1002" i="2"/>
  <c r="AW1002" i="2" a="1"/>
  <c r="AW1002" i="2" s="1"/>
  <c r="AD1002" i="2" a="1"/>
  <c r="AD1002" i="2" s="1"/>
  <c r="AN401" i="2"/>
  <c r="AO401" i="2" s="1" a="1"/>
  <c r="AO401" i="2" s="1"/>
  <c r="AR401" i="2" a="1"/>
  <c r="AR401" i="2" s="1"/>
  <c r="AV401" i="2" a="1"/>
  <c r="AV401" i="2" s="1"/>
  <c r="AH190" i="2" a="1"/>
  <c r="AH190" i="2" s="1"/>
  <c r="G190" i="2" s="1" a="1"/>
  <c r="G190" i="2" s="1"/>
  <c r="AC246" i="2"/>
  <c r="AS246" i="2" s="1" a="1"/>
  <c r="AS246" i="2" s="1"/>
  <c r="AS49" i="2" a="1"/>
  <c r="AS49" i="2" s="1"/>
  <c r="AI1529" i="2" a="1"/>
  <c r="AI1529" i="2" s="1"/>
  <c r="H1529" i="2" s="1"/>
  <c r="AW1529" i="2" a="1"/>
  <c r="AW1529" i="2" s="1"/>
  <c r="AC1529" i="2"/>
  <c r="AD1529" i="2" a="1"/>
  <c r="AD1529" i="2" s="1"/>
  <c r="AX1529" i="2" a="1"/>
  <c r="AX1529" i="2" s="1"/>
  <c r="AE1529" i="2" a="1"/>
  <c r="AE1529" i="2" s="1"/>
  <c r="AG1529" i="2" s="1"/>
  <c r="AP1529" i="2" a="1"/>
  <c r="AP1529" i="2" s="1"/>
  <c r="AT1529" i="2" a="1"/>
  <c r="AT1529" i="2" s="1"/>
  <c r="AH1529" i="2" a="1"/>
  <c r="AH1529" i="2" s="1"/>
  <c r="AS1529" i="2" a="1"/>
  <c r="AS1529" i="2" s="1"/>
  <c r="K1098" i="2"/>
  <c r="AC588" i="2"/>
  <c r="AD588" i="2" s="1" a="1"/>
  <c r="AD588" i="2" s="1"/>
  <c r="AD381" i="2" a="1"/>
  <c r="AD381" i="2" s="1"/>
  <c r="AI355" i="2" a="1"/>
  <c r="AI355" i="2" s="1"/>
  <c r="AS355" i="2" a="1"/>
  <c r="AS355" i="2" s="1"/>
  <c r="AD355" i="2" a="1"/>
  <c r="AD355" i="2" s="1"/>
  <c r="AE355" i="2" a="1"/>
  <c r="AE355" i="2" s="1"/>
  <c r="AT355" i="2" a="1"/>
  <c r="AT355" i="2" s="1"/>
  <c r="AW355" i="2" a="1"/>
  <c r="AW355" i="2" s="1"/>
  <c r="AH355" i="2" a="1"/>
  <c r="AH355" i="2" s="1"/>
  <c r="AX355" i="2" a="1"/>
  <c r="AX355" i="2" s="1"/>
  <c r="AC355" i="2"/>
  <c r="AP355" i="2" a="1"/>
  <c r="AP355" i="2" s="1"/>
  <c r="AH348" i="2" a="1"/>
  <c r="AH348" i="2" s="1"/>
  <c r="G348" i="2" s="1" a="1"/>
  <c r="G348" i="2" s="1"/>
  <c r="AS130" i="2" a="1"/>
  <c r="AS130" i="2" s="1"/>
  <c r="AV786" i="2" a="1"/>
  <c r="AV786" i="2" s="1"/>
  <c r="AN786" i="2"/>
  <c r="AO786" i="2" s="1" a="1"/>
  <c r="AO786" i="2" s="1"/>
  <c r="AR786" i="2" a="1"/>
  <c r="AR786" i="2" s="1"/>
  <c r="AW513" i="2" a="1"/>
  <c r="AW513" i="2" s="1"/>
  <c r="AX317" i="2" a="1"/>
  <c r="AX317" i="2" s="1"/>
  <c r="AP317" i="2" a="1"/>
  <c r="AP317" i="2" s="1"/>
  <c r="AI317" i="2" a="1"/>
  <c r="AI317" i="2" s="1"/>
  <c r="H317" i="2" s="1"/>
  <c r="AT317" i="2" a="1"/>
  <c r="AT317" i="2" s="1"/>
  <c r="AV449" i="2" a="1"/>
  <c r="AV449" i="2" s="1"/>
  <c r="AN449" i="2"/>
  <c r="AO449" i="2" s="1" a="1"/>
  <c r="AO449" i="2" s="1"/>
  <c r="AR449" i="2" a="1"/>
  <c r="AR449" i="2" s="1"/>
  <c r="AS318" i="2" a="1"/>
  <c r="AS318" i="2" s="1"/>
  <c r="AD221" i="2" a="1"/>
  <c r="AD221" i="2" s="1"/>
  <c r="AE29" i="2" a="1"/>
  <c r="AE29" i="2" s="1"/>
  <c r="AH42" i="2" a="1"/>
  <c r="AH42" i="2" s="1"/>
  <c r="G42" i="2" s="1" a="1"/>
  <c r="G42" i="2" s="1"/>
  <c r="I936" i="2"/>
  <c r="I682" i="2"/>
  <c r="AT501" i="2" a="1"/>
  <c r="AT501" i="2" s="1"/>
  <c r="I501" i="2" s="1"/>
  <c r="AI501" i="2" a="1"/>
  <c r="AI501" i="2" s="1"/>
  <c r="H501" i="2" s="1"/>
  <c r="AX501" i="2" a="1"/>
  <c r="AX501" i="2" s="1"/>
  <c r="J501" i="2" s="1"/>
  <c r="AP501" i="2" a="1"/>
  <c r="AP501" i="2" s="1"/>
  <c r="K501" i="2" s="1"/>
  <c r="AR34" i="2" a="1"/>
  <c r="AR34" i="2" s="1"/>
  <c r="AV34" i="2" a="1"/>
  <c r="AV34" i="2" s="1"/>
  <c r="AN34" i="2"/>
  <c r="AO34" i="2" s="1" a="1"/>
  <c r="AO34" i="2" s="1"/>
  <c r="AV555" i="2" a="1"/>
  <c r="AV555" i="2" s="1"/>
  <c r="AR555" i="2" a="1"/>
  <c r="AR555" i="2" s="1"/>
  <c r="AN555" i="2"/>
  <c r="AO555" i="2" s="1" a="1"/>
  <c r="AO555" i="2" s="1"/>
  <c r="AC541" i="2"/>
  <c r="AW541" i="2" s="1" a="1"/>
  <c r="AW541" i="2" s="1"/>
  <c r="AW309" i="2" a="1"/>
  <c r="AW309" i="2" s="1"/>
  <c r="J740" i="2"/>
  <c r="AS330" i="2" a="1"/>
  <c r="AS330" i="2" s="1"/>
  <c r="AH30" i="2" a="1"/>
  <c r="AH30" i="2" s="1"/>
  <c r="G30" i="2" s="1" a="1"/>
  <c r="G30" i="2" s="1"/>
  <c r="AP368" i="2" a="1"/>
  <c r="AP368" i="2" s="1"/>
  <c r="AX368" i="2" a="1"/>
  <c r="AX368" i="2" s="1"/>
  <c r="AH368" i="2" a="1"/>
  <c r="AH368" i="2" s="1"/>
  <c r="AS368" i="2" a="1"/>
  <c r="AS368" i="2" s="1"/>
  <c r="AC368" i="2"/>
  <c r="AD368" i="2" a="1"/>
  <c r="AD368" i="2" s="1"/>
  <c r="AE368" i="2" a="1"/>
  <c r="AE368" i="2" s="1"/>
  <c r="AT368" i="2" a="1"/>
  <c r="AT368" i="2" s="1"/>
  <c r="AW368" i="2" a="1"/>
  <c r="AW368" i="2" s="1"/>
  <c r="AI368" i="2" a="1"/>
  <c r="AI368" i="2" s="1"/>
  <c r="AE990" i="2" a="1"/>
  <c r="AE990" i="2" s="1"/>
  <c r="AG990" i="2" s="1"/>
  <c r="AP990" i="2" a="1"/>
  <c r="AP990" i="2" s="1"/>
  <c r="AX990" i="2" a="1"/>
  <c r="AX990" i="2" s="1"/>
  <c r="AH990" i="2" a="1"/>
  <c r="AH990" i="2" s="1"/>
  <c r="AI990" i="2" a="1"/>
  <c r="AI990" i="2" s="1"/>
  <c r="H990" i="2" s="1"/>
  <c r="AS990" i="2" a="1"/>
  <c r="AS990" i="2" s="1"/>
  <c r="AT990" i="2" a="1"/>
  <c r="AT990" i="2" s="1"/>
  <c r="AC990" i="2"/>
  <c r="AW990" i="2" a="1"/>
  <c r="AW990" i="2" s="1"/>
  <c r="AD990" i="2" a="1"/>
  <c r="AD990" i="2" s="1"/>
  <c r="AW346" i="2" a="1"/>
  <c r="AW346" i="2" s="1"/>
  <c r="AC439" i="2"/>
  <c r="AS439" i="2" s="1" a="1"/>
  <c r="AS439" i="2" s="1"/>
  <c r="AE184" i="2" a="1"/>
  <c r="AE184" i="2" s="1"/>
  <c r="AR56" i="2" a="1"/>
  <c r="AR56" i="2" s="1"/>
  <c r="AN56" i="2"/>
  <c r="AO56" i="2" s="1" a="1"/>
  <c r="AO56" i="2" s="1"/>
  <c r="AV56" i="2" a="1"/>
  <c r="AV56" i="2" s="1"/>
  <c r="AW516" i="2" a="1"/>
  <c r="AW516" i="2" s="1"/>
  <c r="K1004" i="2"/>
  <c r="AV129" i="2" a="1"/>
  <c r="AV129" i="2" s="1"/>
  <c r="AR129" i="2" a="1"/>
  <c r="AR129" i="2" s="1"/>
  <c r="AN129" i="2"/>
  <c r="AO129" i="2" s="1" a="1"/>
  <c r="AO129" i="2" s="1"/>
  <c r="AN1141" i="2"/>
  <c r="AO1141" i="2" s="1" a="1"/>
  <c r="AO1141" i="2" s="1"/>
  <c r="AR1141" i="2" a="1"/>
  <c r="AR1141" i="2" s="1"/>
  <c r="AV1141" i="2" a="1"/>
  <c r="AV1141" i="2" s="1"/>
  <c r="AV626" i="2" a="1"/>
  <c r="AV626" i="2" s="1"/>
  <c r="AR626" i="2" a="1"/>
  <c r="AR626" i="2" s="1"/>
  <c r="AN626" i="2"/>
  <c r="AO626" i="2" s="1" a="1"/>
  <c r="AO626" i="2" s="1"/>
  <c r="I1298" i="2"/>
  <c r="AV602" i="2" a="1"/>
  <c r="AV602" i="2" s="1"/>
  <c r="AN602" i="2"/>
  <c r="AO602" i="2" s="1" a="1"/>
  <c r="AO602" i="2" s="1"/>
  <c r="AR602" i="2" a="1"/>
  <c r="AR602" i="2" s="1"/>
  <c r="AE1279" i="2" a="1"/>
  <c r="AE1279" i="2" s="1"/>
  <c r="AG1279" i="2" s="1"/>
  <c r="AH1279" i="2" a="1"/>
  <c r="AH1279" i="2" s="1"/>
  <c r="AI1279" i="2" a="1"/>
  <c r="AI1279" i="2" s="1"/>
  <c r="H1279" i="2" s="1"/>
  <c r="AS1279" i="2" a="1"/>
  <c r="AS1279" i="2" s="1"/>
  <c r="AT1279" i="2" a="1"/>
  <c r="AT1279" i="2" s="1"/>
  <c r="AW1279" i="2" a="1"/>
  <c r="AW1279" i="2" s="1"/>
  <c r="AX1279" i="2" a="1"/>
  <c r="AX1279" i="2" s="1"/>
  <c r="AP1279" i="2" a="1"/>
  <c r="AP1279" i="2" s="1"/>
  <c r="AC1279" i="2"/>
  <c r="AD1279" i="2" a="1"/>
  <c r="AD1279" i="2" s="1"/>
  <c r="AH1203" i="2" a="1"/>
  <c r="AH1203" i="2" s="1"/>
  <c r="AE1203" i="2" a="1"/>
  <c r="AE1203" i="2" s="1"/>
  <c r="AG1203" i="2" s="1"/>
  <c r="AX1203" i="2" a="1"/>
  <c r="AX1203" i="2" s="1"/>
  <c r="AI1203" i="2" a="1"/>
  <c r="AI1203" i="2" s="1"/>
  <c r="H1203" i="2" s="1"/>
  <c r="AS1203" i="2" a="1"/>
  <c r="AS1203" i="2" s="1"/>
  <c r="AT1203" i="2" a="1"/>
  <c r="AT1203" i="2" s="1"/>
  <c r="AP1203" i="2" a="1"/>
  <c r="AP1203" i="2" s="1"/>
  <c r="AC1203" i="2"/>
  <c r="AD1203" i="2" a="1"/>
  <c r="AD1203" i="2" s="1"/>
  <c r="AW1203" i="2" a="1"/>
  <c r="AW1203" i="2" s="1"/>
  <c r="AR463" i="2" a="1"/>
  <c r="AR463" i="2" s="1"/>
  <c r="AV463" i="2" a="1"/>
  <c r="AV463" i="2" s="1"/>
  <c r="AN463" i="2"/>
  <c r="AO463" i="2" s="1" a="1"/>
  <c r="AO463" i="2" s="1"/>
  <c r="AV646" i="2" a="1"/>
  <c r="AV646" i="2" s="1"/>
  <c r="AR646" i="2" a="1"/>
  <c r="AR646" i="2" s="1"/>
  <c r="AN646" i="2"/>
  <c r="AO646" i="2" s="1" a="1"/>
  <c r="AO646" i="2" s="1"/>
  <c r="AC412" i="2"/>
  <c r="AS412" i="2" s="1" a="1"/>
  <c r="AS412" i="2" s="1"/>
  <c r="AP477" i="2" a="1"/>
  <c r="AP477" i="2" s="1"/>
  <c r="K477" i="2" s="1"/>
  <c r="AT477" i="2" a="1"/>
  <c r="AT477" i="2" s="1"/>
  <c r="I477" i="2" s="1"/>
  <c r="AX477" i="2" a="1"/>
  <c r="AX477" i="2" s="1"/>
  <c r="J477" i="2" s="1"/>
  <c r="AI477" i="2" a="1"/>
  <c r="AI477" i="2" s="1"/>
  <c r="H477" i="2" s="1"/>
  <c r="AN316" i="2"/>
  <c r="AO316" i="2" s="1" a="1"/>
  <c r="AO316" i="2" s="1"/>
  <c r="AR316" i="2" a="1"/>
  <c r="AR316" i="2" s="1"/>
  <c r="AV316" i="2" a="1"/>
  <c r="AV316" i="2" s="1"/>
  <c r="AC127" i="2"/>
  <c r="AD127" i="2" s="1" a="1"/>
  <c r="AD127" i="2" s="1"/>
  <c r="K845" i="2"/>
  <c r="AN962" i="2"/>
  <c r="AO962" i="2" s="1" a="1"/>
  <c r="AO962" i="2" s="1"/>
  <c r="AR962" i="2" a="1"/>
  <c r="AR962" i="2" s="1"/>
  <c r="AV962" i="2" a="1"/>
  <c r="AV962" i="2" s="1"/>
  <c r="AC365" i="2"/>
  <c r="AH365" i="2" s="1" a="1"/>
  <c r="AH365" i="2" s="1"/>
  <c r="AS89" i="2" a="1"/>
  <c r="AS89" i="2" s="1"/>
  <c r="AI89" i="2" a="1"/>
  <c r="AI89" i="2" s="1"/>
  <c r="AC89" i="2"/>
  <c r="AD89" i="2" a="1"/>
  <c r="AD89" i="2" s="1"/>
  <c r="AP89" i="2" a="1"/>
  <c r="AP89" i="2" s="1"/>
  <c r="AH89" i="2" a="1"/>
  <c r="AH89" i="2" s="1"/>
  <c r="AW89" i="2" a="1"/>
  <c r="AW89" i="2" s="1"/>
  <c r="AT89" i="2" a="1"/>
  <c r="AT89" i="2" s="1"/>
  <c r="AX89" i="2" a="1"/>
  <c r="AX89" i="2" s="1"/>
  <c r="AE89" i="2" a="1"/>
  <c r="AE89" i="2" s="1"/>
  <c r="AN310" i="2"/>
  <c r="AO310" i="2" s="1" a="1"/>
  <c r="AO310" i="2" s="1"/>
  <c r="AR310" i="2" a="1"/>
  <c r="AR310" i="2" s="1"/>
  <c r="AV310" i="2" a="1"/>
  <c r="AV310" i="2" s="1"/>
  <c r="AP460" i="2" a="1"/>
  <c r="AP460" i="2" s="1"/>
  <c r="AX460" i="2" a="1"/>
  <c r="AX460" i="2" s="1"/>
  <c r="AI460" i="2" a="1"/>
  <c r="AI460" i="2" s="1"/>
  <c r="H460" i="2" s="1"/>
  <c r="AT460" i="2" a="1"/>
  <c r="AT460" i="2" s="1"/>
  <c r="AE460" i="2" a="1"/>
  <c r="AE460" i="2" s="1"/>
  <c r="AG460" i="2" s="1"/>
  <c r="AS460" i="2" a="1"/>
  <c r="AS460" i="2" s="1"/>
  <c r="AH460" i="2" a="1"/>
  <c r="AH460" i="2" s="1"/>
  <c r="AW460" i="2" a="1"/>
  <c r="AW460" i="2" s="1"/>
  <c r="AC460" i="2"/>
  <c r="AD460" i="2" a="1"/>
  <c r="AD460" i="2" s="1"/>
  <c r="AC341" i="2"/>
  <c r="AC294" i="2"/>
  <c r="AD294" i="2" s="1" a="1"/>
  <c r="AD294" i="2" s="1"/>
  <c r="AC211" i="2"/>
  <c r="AS211" i="2" s="1" a="1"/>
  <c r="AS211" i="2" s="1"/>
  <c r="AP568" i="2" a="1"/>
  <c r="AP568" i="2" s="1"/>
  <c r="AX568" i="2" a="1"/>
  <c r="AX568" i="2" s="1"/>
  <c r="AH568" i="2" a="1"/>
  <c r="AH568" i="2" s="1"/>
  <c r="AS568" i="2" a="1"/>
  <c r="AS568" i="2" s="1"/>
  <c r="AE568" i="2" a="1"/>
  <c r="AE568" i="2" s="1"/>
  <c r="AT568" i="2" a="1"/>
  <c r="AT568" i="2" s="1"/>
  <c r="AI568" i="2" a="1"/>
  <c r="AI568" i="2" s="1"/>
  <c r="AC568" i="2"/>
  <c r="AD568" i="2" a="1"/>
  <c r="AD568" i="2" s="1"/>
  <c r="AW568" i="2" a="1"/>
  <c r="AW568" i="2" s="1"/>
  <c r="AR1215" i="2" a="1"/>
  <c r="AR1215" i="2" s="1"/>
  <c r="AN1215" i="2"/>
  <c r="AO1215" i="2" s="1" a="1"/>
  <c r="AO1215" i="2" s="1"/>
  <c r="AV1215" i="2" a="1"/>
  <c r="AV1215" i="2" s="1"/>
  <c r="I615" i="2"/>
  <c r="AC550" i="2"/>
  <c r="AW550" i="2" s="1" a="1"/>
  <c r="AW550" i="2" s="1"/>
  <c r="AV425" i="2" a="1"/>
  <c r="AV425" i="2" s="1"/>
  <c r="AN425" i="2"/>
  <c r="AO425" i="2" s="1" a="1"/>
  <c r="AO425" i="2" s="1"/>
  <c r="AR425" i="2" a="1"/>
  <c r="AR425" i="2" s="1"/>
  <c r="AN127" i="2"/>
  <c r="AO127" i="2" s="1" a="1"/>
  <c r="AO127" i="2" s="1"/>
  <c r="AR127" i="2" a="1"/>
  <c r="AR127" i="2" s="1"/>
  <c r="AV127" i="2" a="1"/>
  <c r="AV127" i="2" s="1"/>
  <c r="K1194" i="2"/>
  <c r="J845" i="2"/>
  <c r="AD1139" i="2" a="1"/>
  <c r="AD1139" i="2" s="1"/>
  <c r="AC1139" i="2"/>
  <c r="AW1139" i="2" a="1"/>
  <c r="AW1139" i="2" s="1"/>
  <c r="AE1139" i="2" a="1"/>
  <c r="AE1139" i="2" s="1"/>
  <c r="AG1139" i="2" s="1"/>
  <c r="AX1139" i="2" a="1"/>
  <c r="AX1139" i="2" s="1"/>
  <c r="AP1139" i="2" a="1"/>
  <c r="AP1139" i="2" s="1"/>
  <c r="AH1139" i="2" a="1"/>
  <c r="AH1139" i="2" s="1"/>
  <c r="AI1139" i="2" a="1"/>
  <c r="AI1139" i="2" s="1"/>
  <c r="H1139" i="2" s="1"/>
  <c r="AS1139" i="2" a="1"/>
  <c r="AS1139" i="2" s="1"/>
  <c r="AT1139" i="2" a="1"/>
  <c r="AT1139" i="2" s="1"/>
  <c r="AS583" i="2" a="1"/>
  <c r="AS583" i="2" s="1"/>
  <c r="AD220" i="2" a="1"/>
  <c r="AD220" i="2" s="1"/>
  <c r="AX220" i="2" a="1"/>
  <c r="AX220" i="2" s="1"/>
  <c r="AP220" i="2" a="1"/>
  <c r="AP220" i="2" s="1"/>
  <c r="AC220" i="2"/>
  <c r="AE220" i="2" a="1"/>
  <c r="AE220" i="2" s="1"/>
  <c r="AS220" i="2" a="1"/>
  <c r="AS220" i="2" s="1"/>
  <c r="AT220" i="2" a="1"/>
  <c r="AT220" i="2" s="1"/>
  <c r="AH220" i="2" a="1"/>
  <c r="AH220" i="2" s="1"/>
  <c r="AW220" i="2" a="1"/>
  <c r="AW220" i="2" s="1"/>
  <c r="AI220" i="2" a="1"/>
  <c r="AI220" i="2" s="1"/>
  <c r="AC662" i="2"/>
  <c r="AV521" i="2" a="1"/>
  <c r="AV521" i="2" s="1"/>
  <c r="AN521" i="2"/>
  <c r="AO521" i="2" s="1" a="1"/>
  <c r="AO521" i="2" s="1"/>
  <c r="AR521" i="2" a="1"/>
  <c r="AR521" i="2" s="1"/>
  <c r="AN430" i="2"/>
  <c r="AO430" i="2" s="1" a="1"/>
  <c r="AO430" i="2" s="1"/>
  <c r="AR430" i="2" a="1"/>
  <c r="AR430" i="2" s="1"/>
  <c r="AV430" i="2" a="1"/>
  <c r="AV430" i="2" s="1"/>
  <c r="AC191" i="2"/>
  <c r="AE191" i="2" s="1" a="1"/>
  <c r="AE191" i="2" s="1"/>
  <c r="AW174" i="2" a="1"/>
  <c r="AW174" i="2" s="1"/>
  <c r="J1101" i="2"/>
  <c r="AE1216" i="2" a="1"/>
  <c r="AE1216" i="2" s="1"/>
  <c r="AG1216" i="2" s="1"/>
  <c r="AW1216" i="2" a="1"/>
  <c r="AW1216" i="2" s="1"/>
  <c r="AP1216" i="2" a="1"/>
  <c r="AP1216" i="2" s="1"/>
  <c r="AX1216" i="2" a="1"/>
  <c r="AX1216" i="2" s="1"/>
  <c r="AH1216" i="2" a="1"/>
  <c r="AH1216" i="2" s="1"/>
  <c r="AI1216" i="2" a="1"/>
  <c r="AI1216" i="2" s="1"/>
  <c r="H1216" i="2" s="1"/>
  <c r="AS1216" i="2" a="1"/>
  <c r="AS1216" i="2" s="1"/>
  <c r="AT1216" i="2" a="1"/>
  <c r="AT1216" i="2" s="1"/>
  <c r="AC1216" i="2"/>
  <c r="AD1216" i="2" a="1"/>
  <c r="AD1216" i="2" s="1"/>
  <c r="J811" i="2"/>
  <c r="AV445" i="2" a="1"/>
  <c r="AV445" i="2" s="1"/>
  <c r="AR445" i="2" a="1"/>
  <c r="AR445" i="2" s="1"/>
  <c r="AN445" i="2"/>
  <c r="AO445" i="2" s="1" a="1"/>
  <c r="AO445" i="2" s="1"/>
  <c r="AC170" i="2"/>
  <c r="AD170" i="2" s="1" a="1"/>
  <c r="AD170" i="2" s="1"/>
  <c r="AE1385" i="2" a="1"/>
  <c r="AE1385" i="2" s="1"/>
  <c r="AG1385" i="2" s="1"/>
  <c r="AP1385" i="2" a="1"/>
  <c r="AP1385" i="2" s="1"/>
  <c r="AX1385" i="2" a="1"/>
  <c r="AX1385" i="2" s="1"/>
  <c r="AH1385" i="2" a="1"/>
  <c r="AH1385" i="2" s="1"/>
  <c r="AI1385" i="2" a="1"/>
  <c r="AI1385" i="2" s="1"/>
  <c r="H1385" i="2" s="1"/>
  <c r="AS1385" i="2" a="1"/>
  <c r="AS1385" i="2" s="1"/>
  <c r="AT1385" i="2" a="1"/>
  <c r="AT1385" i="2" s="1"/>
  <c r="AC1385" i="2"/>
  <c r="AW1385" i="2" a="1"/>
  <c r="AW1385" i="2" s="1"/>
  <c r="AD1385" i="2" a="1"/>
  <c r="AD1385" i="2" s="1"/>
  <c r="I963" i="2"/>
  <c r="AX546" i="2" a="1"/>
  <c r="AX546" i="2" s="1"/>
  <c r="J546" i="2" s="1"/>
  <c r="AP798" i="2" a="1"/>
  <c r="AP798" i="2" s="1"/>
  <c r="AX798" i="2" a="1"/>
  <c r="AX798" i="2" s="1"/>
  <c r="AH798" i="2" a="1"/>
  <c r="AH798" i="2" s="1"/>
  <c r="AS798" i="2" a="1"/>
  <c r="AS798" i="2" s="1"/>
  <c r="AI798" i="2" a="1"/>
  <c r="AI798" i="2" s="1"/>
  <c r="H798" i="2" s="1"/>
  <c r="AT798" i="2" a="1"/>
  <c r="AT798" i="2" s="1"/>
  <c r="AW798" i="2" a="1"/>
  <c r="AW798" i="2" s="1"/>
  <c r="AC798" i="2"/>
  <c r="AD798" i="2" a="1"/>
  <c r="AD798" i="2" s="1"/>
  <c r="AE798" i="2" a="1"/>
  <c r="AE798" i="2" s="1"/>
  <c r="AG798" i="2" s="1"/>
  <c r="AN1262" i="2"/>
  <c r="AO1262" i="2" s="1" a="1"/>
  <c r="AO1262" i="2" s="1"/>
  <c r="AR1262" i="2" a="1"/>
  <c r="AR1262" i="2" s="1"/>
  <c r="AV1262" i="2" a="1"/>
  <c r="AV1262" i="2" s="1"/>
  <c r="AH327" i="2" a="1"/>
  <c r="AH327" i="2" s="1"/>
  <c r="AS1494" i="2" a="1"/>
  <c r="AS1494" i="2" s="1"/>
  <c r="AC1494" i="2"/>
  <c r="AT1494" i="2" a="1"/>
  <c r="AT1494" i="2" s="1"/>
  <c r="AD1494" i="2" a="1"/>
  <c r="AD1494" i="2" s="1"/>
  <c r="AE1494" i="2" a="1"/>
  <c r="AE1494" i="2" s="1"/>
  <c r="AG1494" i="2" s="1"/>
  <c r="AP1494" i="2" a="1"/>
  <c r="AP1494" i="2" s="1"/>
  <c r="AX1494" i="2" a="1"/>
  <c r="AX1494" i="2" s="1"/>
  <c r="AH1494" i="2" a="1"/>
  <c r="AH1494" i="2" s="1"/>
  <c r="AI1494" i="2" a="1"/>
  <c r="AI1494" i="2" s="1"/>
  <c r="H1494" i="2" s="1"/>
  <c r="AW1494" i="2" a="1"/>
  <c r="AW1494" i="2" s="1"/>
  <c r="K1140" i="2"/>
  <c r="AR662" i="2" a="1"/>
  <c r="AR662" i="2" s="1"/>
  <c r="AN662" i="2"/>
  <c r="AO662" i="2" s="1" a="1"/>
  <c r="AO662" i="2" s="1"/>
  <c r="AV662" i="2" a="1"/>
  <c r="AV662" i="2" s="1"/>
  <c r="K1396" i="2"/>
  <c r="AH1119" i="2" a="1"/>
  <c r="AH1119" i="2" s="1"/>
  <c r="AI1119" i="2" a="1"/>
  <c r="AI1119" i="2" s="1"/>
  <c r="H1119" i="2" s="1"/>
  <c r="AC1119" i="2"/>
  <c r="AT1119" i="2" a="1"/>
  <c r="AT1119" i="2" s="1"/>
  <c r="AW1119" i="2" a="1"/>
  <c r="AW1119" i="2" s="1"/>
  <c r="AX1119" i="2" a="1"/>
  <c r="AX1119" i="2" s="1"/>
  <c r="AD1119" i="2" a="1"/>
  <c r="AD1119" i="2" s="1"/>
  <c r="AE1119" i="2" a="1"/>
  <c r="AE1119" i="2" s="1"/>
  <c r="AG1119" i="2" s="1"/>
  <c r="AP1119" i="2" a="1"/>
  <c r="AP1119" i="2" s="1"/>
  <c r="AS1119" i="2" a="1"/>
  <c r="AS1119" i="2" s="1"/>
  <c r="AN721" i="2"/>
  <c r="AO721" i="2" s="1" a="1"/>
  <c r="AO721" i="2" s="1"/>
  <c r="AR721" i="2" a="1"/>
  <c r="AR721" i="2" s="1"/>
  <c r="AV721" i="2" a="1"/>
  <c r="AV721" i="2" s="1"/>
  <c r="G460" i="2" a="1"/>
  <c r="G460" i="2" s="1"/>
  <c r="G1385" i="2" a="1"/>
  <c r="G1385" i="2" s="1"/>
  <c r="G874" i="2" a="1"/>
  <c r="G874" i="2" s="1"/>
  <c r="G1273" i="2" a="1"/>
  <c r="G1273" i="2" s="1"/>
  <c r="I1550" i="2"/>
  <c r="AN1533" i="2"/>
  <c r="AO1533" i="2" s="1" a="1"/>
  <c r="AO1533" i="2" s="1"/>
  <c r="AR1533" i="2" a="1"/>
  <c r="AR1533" i="2" s="1"/>
  <c r="AV1533" i="2" a="1"/>
  <c r="AV1533" i="2" s="1"/>
  <c r="AH1284" i="2" a="1"/>
  <c r="AH1284" i="2" s="1"/>
  <c r="AD1284" i="2" a="1"/>
  <c r="AD1284" i="2" s="1"/>
  <c r="AC1284" i="2"/>
  <c r="AE1284" i="2" a="1"/>
  <c r="AE1284" i="2" s="1"/>
  <c r="AG1284" i="2" s="1"/>
  <c r="AP1284" i="2" a="1"/>
  <c r="AP1284" i="2" s="1"/>
  <c r="AS1284" i="2" a="1"/>
  <c r="AS1284" i="2" s="1"/>
  <c r="AT1284" i="2" a="1"/>
  <c r="AT1284" i="2" s="1"/>
  <c r="AI1284" i="2" a="1"/>
  <c r="AI1284" i="2" s="1"/>
  <c r="H1284" i="2" s="1"/>
  <c r="AW1284" i="2" a="1"/>
  <c r="AW1284" i="2" s="1"/>
  <c r="AX1284" i="2" a="1"/>
  <c r="AX1284" i="2" s="1"/>
  <c r="AW944" i="2" a="1"/>
  <c r="AW944" i="2" s="1"/>
  <c r="AE944" i="2" a="1"/>
  <c r="AE944" i="2" s="1"/>
  <c r="AG944" i="2" s="1"/>
  <c r="AX944" i="2" a="1"/>
  <c r="AX944" i="2" s="1"/>
  <c r="AP944" i="2" a="1"/>
  <c r="AP944" i="2" s="1"/>
  <c r="AH944" i="2" a="1"/>
  <c r="AH944" i="2" s="1"/>
  <c r="AI944" i="2" a="1"/>
  <c r="AI944" i="2" s="1"/>
  <c r="H944" i="2" s="1"/>
  <c r="AS944" i="2" a="1"/>
  <c r="AS944" i="2" s="1"/>
  <c r="AD944" i="2" a="1"/>
  <c r="AD944" i="2" s="1"/>
  <c r="AT944" i="2" a="1"/>
  <c r="AT944" i="2" s="1"/>
  <c r="AC944" i="2"/>
  <c r="AW507" i="2" a="1"/>
  <c r="AW507" i="2" s="1"/>
  <c r="AE538" i="2" a="1"/>
  <c r="AE538" i="2" s="1"/>
  <c r="AF538" i="2" s="1"/>
  <c r="AH570" i="2" a="1"/>
  <c r="AH570" i="2" s="1"/>
  <c r="AS492" i="2" a="1"/>
  <c r="AS492" i="2" s="1"/>
  <c r="AN511" i="2"/>
  <c r="AO511" i="2" s="1" a="1"/>
  <c r="AO511" i="2" s="1"/>
  <c r="AR511" i="2" a="1"/>
  <c r="AR511" i="2" s="1"/>
  <c r="AV511" i="2" a="1"/>
  <c r="AV511" i="2" s="1"/>
  <c r="AC372" i="2"/>
  <c r="AV387" i="2" a="1"/>
  <c r="AV387" i="2" s="1"/>
  <c r="AN387" i="2"/>
  <c r="AO387" i="2" s="1" a="1"/>
  <c r="AO387" i="2" s="1"/>
  <c r="AR387" i="2" a="1"/>
  <c r="AR387" i="2" s="1"/>
  <c r="AC323" i="2"/>
  <c r="AD323" i="2" s="1" a="1"/>
  <c r="AD323" i="2" s="1"/>
  <c r="AC253" i="2"/>
  <c r="AD253" i="2" s="1" a="1"/>
  <c r="AD253" i="2" s="1"/>
  <c r="AN120" i="2"/>
  <c r="AO120" i="2" s="1" a="1"/>
  <c r="AO120" i="2" s="1"/>
  <c r="AR120" i="2" a="1"/>
  <c r="AR120" i="2" s="1"/>
  <c r="AV120" i="2" a="1"/>
  <c r="AV120" i="2" s="1"/>
  <c r="AI61" i="2" a="1"/>
  <c r="AI61" i="2" s="1"/>
  <c r="H61" i="2" s="1"/>
  <c r="AN1515" i="2"/>
  <c r="AO1515" i="2" s="1" a="1"/>
  <c r="AO1515" i="2" s="1"/>
  <c r="AR1515" i="2" a="1"/>
  <c r="AR1515" i="2" s="1"/>
  <c r="AV1515" i="2" a="1"/>
  <c r="AV1515" i="2" s="1"/>
  <c r="AR1465" i="2" a="1"/>
  <c r="AR1465" i="2" s="1"/>
  <c r="AV1465" i="2" a="1"/>
  <c r="AV1465" i="2" s="1"/>
  <c r="AN1465" i="2"/>
  <c r="AO1465" i="2" s="1" a="1"/>
  <c r="AO1465" i="2" s="1"/>
  <c r="J1281" i="2"/>
  <c r="AD1130" i="2" a="1"/>
  <c r="AD1130" i="2" s="1"/>
  <c r="AP1130" i="2" a="1"/>
  <c r="AP1130" i="2" s="1"/>
  <c r="AH1130" i="2" a="1"/>
  <c r="AH1130" i="2" s="1"/>
  <c r="AI1130" i="2" a="1"/>
  <c r="AI1130" i="2" s="1"/>
  <c r="H1130" i="2" s="1"/>
  <c r="AS1130" i="2" a="1"/>
  <c r="AS1130" i="2" s="1"/>
  <c r="AT1130" i="2" a="1"/>
  <c r="AT1130" i="2" s="1"/>
  <c r="AX1130" i="2" a="1"/>
  <c r="AX1130" i="2" s="1"/>
  <c r="AC1130" i="2"/>
  <c r="AE1130" i="2" a="1"/>
  <c r="AE1130" i="2" s="1"/>
  <c r="AG1130" i="2" s="1"/>
  <c r="AW1130" i="2" a="1"/>
  <c r="AW1130" i="2" s="1"/>
  <c r="K1014" i="2"/>
  <c r="AH732" i="2" a="1"/>
  <c r="AH732" i="2" s="1"/>
  <c r="AT732" i="2" a="1"/>
  <c r="AT732" i="2" s="1"/>
  <c r="AC732" i="2"/>
  <c r="AD732" i="2" a="1"/>
  <c r="AD732" i="2" s="1"/>
  <c r="AW732" i="2" a="1"/>
  <c r="AW732" i="2" s="1"/>
  <c r="AI732" i="2" a="1"/>
  <c r="AI732" i="2" s="1"/>
  <c r="H732" i="2" s="1"/>
  <c r="AP732" i="2" a="1"/>
  <c r="AP732" i="2" s="1"/>
  <c r="AS732" i="2" a="1"/>
  <c r="AS732" i="2" s="1"/>
  <c r="AX732" i="2" a="1"/>
  <c r="AX732" i="2" s="1"/>
  <c r="AE732" i="2" a="1"/>
  <c r="AE732" i="2" s="1"/>
  <c r="AG732" i="2" s="1"/>
  <c r="J723" i="2"/>
  <c r="AD573" i="2" a="1"/>
  <c r="AD573" i="2" s="1"/>
  <c r="AC557" i="2"/>
  <c r="AE557" i="2" s="1" a="1"/>
  <c r="AE557" i="2" s="1"/>
  <c r="AF557" i="2" s="1"/>
  <c r="AH556" i="2" a="1"/>
  <c r="AH556" i="2" s="1"/>
  <c r="AP451" i="2" a="1"/>
  <c r="AP451" i="2" s="1"/>
  <c r="AX451" i="2" a="1"/>
  <c r="AX451" i="2" s="1"/>
  <c r="AI451" i="2" a="1"/>
  <c r="AI451" i="2" s="1"/>
  <c r="AW451" i="2" a="1"/>
  <c r="AW451" i="2" s="1"/>
  <c r="AC451" i="2"/>
  <c r="AD451" i="2" a="1"/>
  <c r="AD451" i="2" s="1"/>
  <c r="AS451" i="2" a="1"/>
  <c r="AS451" i="2" s="1"/>
  <c r="AE451" i="2" a="1"/>
  <c r="AE451" i="2" s="1"/>
  <c r="AT451" i="2" a="1"/>
  <c r="AT451" i="2" s="1"/>
  <c r="AH451" i="2" a="1"/>
  <c r="AH451" i="2" s="1"/>
  <c r="AS510" i="2" a="1"/>
  <c r="AS510" i="2" s="1"/>
  <c r="AR215" i="2" a="1"/>
  <c r="AR215" i="2" s="1"/>
  <c r="AV215" i="2" a="1"/>
  <c r="AV215" i="2" s="1"/>
  <c r="AN215" i="2"/>
  <c r="AO215" i="2" s="1" a="1"/>
  <c r="AO215" i="2" s="1"/>
  <c r="AV113" i="2" a="1"/>
  <c r="AV113" i="2" s="1"/>
  <c r="AN113" i="2"/>
  <c r="AO113" i="2" s="1" a="1"/>
  <c r="AO113" i="2" s="1"/>
  <c r="AR113" i="2" a="1"/>
  <c r="AR113" i="2" s="1"/>
  <c r="AV1488" i="2" a="1"/>
  <c r="AV1488" i="2" s="1"/>
  <c r="AN1488" i="2"/>
  <c r="AO1488" i="2" s="1" a="1"/>
  <c r="AO1488" i="2" s="1"/>
  <c r="AR1488" i="2" a="1"/>
  <c r="AR1488" i="2" s="1"/>
  <c r="I1402" i="2"/>
  <c r="AN1426" i="2"/>
  <c r="AO1426" i="2" s="1" a="1"/>
  <c r="AO1426" i="2" s="1"/>
  <c r="AR1426" i="2" a="1"/>
  <c r="AR1426" i="2" s="1"/>
  <c r="AV1426" i="2" a="1"/>
  <c r="AV1426" i="2" s="1"/>
  <c r="I1324" i="2"/>
  <c r="AS1060" i="2" a="1"/>
  <c r="AS1060" i="2" s="1"/>
  <c r="AW1060" i="2" a="1"/>
  <c r="AW1060" i="2" s="1"/>
  <c r="AX1060" i="2" a="1"/>
  <c r="AX1060" i="2" s="1"/>
  <c r="AC1060" i="2"/>
  <c r="AD1060" i="2" a="1"/>
  <c r="AD1060" i="2" s="1"/>
  <c r="AP1060" i="2" a="1"/>
  <c r="AP1060" i="2" s="1"/>
  <c r="AE1060" i="2" a="1"/>
  <c r="AE1060" i="2" s="1"/>
  <c r="AG1060" i="2" s="1"/>
  <c r="AH1060" i="2" a="1"/>
  <c r="AH1060" i="2" s="1"/>
  <c r="AI1060" i="2" a="1"/>
  <c r="AI1060" i="2" s="1"/>
  <c r="H1060" i="2" s="1"/>
  <c r="AT1060" i="2" a="1"/>
  <c r="AT1060" i="2" s="1"/>
  <c r="I1154" i="2"/>
  <c r="I1234" i="2"/>
  <c r="I1092" i="2"/>
  <c r="K955" i="2"/>
  <c r="AH624" i="2" a="1"/>
  <c r="AH624" i="2" s="1"/>
  <c r="AH534" i="2" a="1"/>
  <c r="AH534" i="2" s="1"/>
  <c r="G534" i="2" s="1" a="1"/>
  <c r="G534" i="2" s="1"/>
  <c r="I1473" i="2"/>
  <c r="AP1424" i="2" a="1"/>
  <c r="AP1424" i="2" s="1"/>
  <c r="AX1424" i="2" a="1"/>
  <c r="AX1424" i="2" s="1"/>
  <c r="AH1424" i="2" a="1"/>
  <c r="AH1424" i="2" s="1"/>
  <c r="AC1424" i="2"/>
  <c r="AD1424" i="2" a="1"/>
  <c r="AD1424" i="2" s="1"/>
  <c r="AS1424" i="2" a="1"/>
  <c r="AS1424" i="2" s="1"/>
  <c r="AI1424" i="2" a="1"/>
  <c r="AI1424" i="2" s="1"/>
  <c r="H1424" i="2" s="1"/>
  <c r="AW1424" i="2" a="1"/>
  <c r="AW1424" i="2" s="1"/>
  <c r="AT1424" i="2" a="1"/>
  <c r="AT1424" i="2" s="1"/>
  <c r="AE1424" i="2" a="1"/>
  <c r="AE1424" i="2" s="1"/>
  <c r="AG1424" i="2" s="1"/>
  <c r="AV1072" i="2" a="1"/>
  <c r="AV1072" i="2" s="1"/>
  <c r="AN1072" i="2"/>
  <c r="AO1072" i="2" s="1" a="1"/>
  <c r="AO1072" i="2" s="1"/>
  <c r="AR1072" i="2" a="1"/>
  <c r="AR1072" i="2" s="1"/>
  <c r="AC1256" i="2"/>
  <c r="AT1256" i="2" a="1"/>
  <c r="AT1256" i="2" s="1"/>
  <c r="AE1256" i="2" a="1"/>
  <c r="AE1256" i="2" s="1"/>
  <c r="AG1256" i="2" s="1"/>
  <c r="AP1256" i="2" a="1"/>
  <c r="AP1256" i="2" s="1"/>
  <c r="AX1256" i="2" a="1"/>
  <c r="AX1256" i="2" s="1"/>
  <c r="AH1256" i="2" a="1"/>
  <c r="AH1256" i="2" s="1"/>
  <c r="AS1256" i="2" a="1"/>
  <c r="AS1256" i="2" s="1"/>
  <c r="AI1256" i="2" a="1"/>
  <c r="AI1256" i="2" s="1"/>
  <c r="H1256" i="2" s="1"/>
  <c r="AW1256" i="2" a="1"/>
  <c r="AW1256" i="2" s="1"/>
  <c r="AD1256" i="2" a="1"/>
  <c r="AD1256" i="2" s="1"/>
  <c r="G1256" i="2" a="1"/>
  <c r="G1256" i="2" s="1"/>
  <c r="J1122" i="2"/>
  <c r="AV778" i="2" a="1"/>
  <c r="AV778" i="2" s="1"/>
  <c r="AN778" i="2"/>
  <c r="AO778" i="2" s="1" a="1"/>
  <c r="AO778" i="2" s="1"/>
  <c r="AR778" i="2" a="1"/>
  <c r="AR778" i="2" s="1"/>
  <c r="K675" i="2"/>
  <c r="AV762" i="2" a="1"/>
  <c r="AV762" i="2" s="1"/>
  <c r="AR762" i="2" a="1"/>
  <c r="AR762" i="2" s="1"/>
  <c r="AN762" i="2"/>
  <c r="AO762" i="2" s="1" a="1"/>
  <c r="AO762" i="2" s="1"/>
  <c r="AC603" i="2"/>
  <c r="AS603" i="2" s="1" a="1"/>
  <c r="AS603" i="2" s="1"/>
  <c r="AV601" i="2" a="1"/>
  <c r="AV601" i="2" s="1"/>
  <c r="AN601" i="2"/>
  <c r="AO601" i="2" s="1" a="1"/>
  <c r="AO601" i="2" s="1"/>
  <c r="AR601" i="2" a="1"/>
  <c r="AR601" i="2" s="1"/>
  <c r="AS360" i="2" a="1"/>
  <c r="AS360" i="2" s="1"/>
  <c r="AH583" i="2" a="1"/>
  <c r="AH583" i="2" s="1"/>
  <c r="G583" i="2" s="1" a="1"/>
  <c r="G583" i="2" s="1"/>
  <c r="AH321" i="2" a="1"/>
  <c r="AH321" i="2" s="1"/>
  <c r="G321" i="2" s="1" a="1"/>
  <c r="G321" i="2" s="1"/>
  <c r="AC353" i="2"/>
  <c r="AH353" i="2" s="1" a="1"/>
  <c r="AH353" i="2" s="1"/>
  <c r="G353" i="2" s="1" a="1"/>
  <c r="G353" i="2" s="1"/>
  <c r="AV296" i="2" a="1"/>
  <c r="AV296" i="2" s="1"/>
  <c r="AN296" i="2"/>
  <c r="AO296" i="2" s="1" a="1"/>
  <c r="AO296" i="2" s="1"/>
  <c r="AR296" i="2" a="1"/>
  <c r="AR296" i="2" s="1"/>
  <c r="AE273" i="2" a="1"/>
  <c r="AE273" i="2" s="1"/>
  <c r="AW138" i="2" a="1"/>
  <c r="AW138" i="2" s="1"/>
  <c r="AC151" i="2"/>
  <c r="AE83" i="2" a="1"/>
  <c r="AE83" i="2" s="1"/>
  <c r="AE77" i="2" a="1"/>
  <c r="AE77" i="2" s="1"/>
  <c r="AF77" i="2" s="1"/>
  <c r="AD36" i="2" a="1"/>
  <c r="AD36" i="2" s="1"/>
  <c r="AH11" i="2" a="1"/>
  <c r="AH11" i="2" s="1"/>
  <c r="I1574" i="2"/>
  <c r="I1537" i="2"/>
  <c r="J1354" i="2"/>
  <c r="I1306" i="2"/>
  <c r="I839" i="2"/>
  <c r="AE1204" i="2" a="1"/>
  <c r="AE1204" i="2" s="1"/>
  <c r="AG1204" i="2" s="1"/>
  <c r="AX1204" i="2" a="1"/>
  <c r="AX1204" i="2" s="1"/>
  <c r="AH1204" i="2" a="1"/>
  <c r="AH1204" i="2" s="1"/>
  <c r="AI1204" i="2" a="1"/>
  <c r="AI1204" i="2" s="1"/>
  <c r="H1204" i="2" s="1"/>
  <c r="AS1204" i="2" a="1"/>
  <c r="AS1204" i="2" s="1"/>
  <c r="AC1204" i="2"/>
  <c r="AD1204" i="2" a="1"/>
  <c r="AD1204" i="2" s="1"/>
  <c r="AP1204" i="2" a="1"/>
  <c r="AP1204" i="2" s="1"/>
  <c r="AT1204" i="2" a="1"/>
  <c r="AT1204" i="2" s="1"/>
  <c r="AW1204" i="2" a="1"/>
  <c r="AW1204" i="2" s="1"/>
  <c r="AD636" i="2" a="1"/>
  <c r="AD636" i="2" s="1"/>
  <c r="AV669" i="2" a="1"/>
  <c r="AV669" i="2" s="1"/>
  <c r="AN669" i="2"/>
  <c r="AO669" i="2" s="1" a="1"/>
  <c r="AO669" i="2" s="1"/>
  <c r="AR669" i="2" a="1"/>
  <c r="AR669" i="2" s="1"/>
  <c r="AE654" i="2" a="1"/>
  <c r="AE654" i="2" s="1"/>
  <c r="AC489" i="2"/>
  <c r="AD489" i="2" s="1" a="1"/>
  <c r="AD489" i="2" s="1"/>
  <c r="AI483" i="2" a="1"/>
  <c r="AI483" i="2" s="1"/>
  <c r="H483" i="2" s="1"/>
  <c r="AD437" i="2" a="1"/>
  <c r="AD437" i="2" s="1"/>
  <c r="AP437" i="2" a="1"/>
  <c r="AP437" i="2" s="1"/>
  <c r="AX437" i="2" a="1"/>
  <c r="AX437" i="2" s="1"/>
  <c r="AC437" i="2"/>
  <c r="AE437" i="2" a="1"/>
  <c r="AE437" i="2" s="1"/>
  <c r="AS437" i="2" a="1"/>
  <c r="AS437" i="2" s="1"/>
  <c r="AH437" i="2" a="1"/>
  <c r="AH437" i="2" s="1"/>
  <c r="AW437" i="2" a="1"/>
  <c r="AW437" i="2" s="1"/>
  <c r="AI437" i="2" a="1"/>
  <c r="AI437" i="2" s="1"/>
  <c r="AT437" i="2" a="1"/>
  <c r="AT437" i="2" s="1"/>
  <c r="AS302" i="2" a="1"/>
  <c r="AS302" i="2" s="1"/>
  <c r="AI302" i="2" a="1"/>
  <c r="AI302" i="2" s="1"/>
  <c r="AT302" i="2" a="1"/>
  <c r="AT302" i="2" s="1"/>
  <c r="AC302" i="2"/>
  <c r="AW302" i="2" a="1"/>
  <c r="AW302" i="2" s="1"/>
  <c r="AD302" i="2" a="1"/>
  <c r="AD302" i="2" s="1"/>
  <c r="AX302" i="2" a="1"/>
  <c r="AX302" i="2" s="1"/>
  <c r="AH302" i="2" a="1"/>
  <c r="AH302" i="2" s="1"/>
  <c r="AP302" i="2" a="1"/>
  <c r="AP302" i="2" s="1"/>
  <c r="AE302" i="2" a="1"/>
  <c r="AE302" i="2" s="1"/>
  <c r="K224" i="2"/>
  <c r="AE183" i="2" a="1"/>
  <c r="AE183" i="2" s="1"/>
  <c r="AN1046" i="2"/>
  <c r="AO1046" i="2" s="1" a="1"/>
  <c r="AO1046" i="2" s="1"/>
  <c r="AR1046" i="2" a="1"/>
  <c r="AR1046" i="2" s="1"/>
  <c r="AV1046" i="2" a="1"/>
  <c r="AV1046" i="2" s="1"/>
  <c r="AP812" i="2" a="1"/>
  <c r="AP812" i="2" s="1"/>
  <c r="AX812" i="2" a="1"/>
  <c r="AX812" i="2" s="1"/>
  <c r="AD812" i="2" a="1"/>
  <c r="AD812" i="2" s="1"/>
  <c r="AH812" i="2" a="1"/>
  <c r="AH812" i="2" s="1"/>
  <c r="AC812" i="2"/>
  <c r="AS812" i="2" a="1"/>
  <c r="AS812" i="2" s="1"/>
  <c r="AE812" i="2" a="1"/>
  <c r="AE812" i="2" s="1"/>
  <c r="AG812" i="2" s="1"/>
  <c r="AT812" i="2" a="1"/>
  <c r="AT812" i="2" s="1"/>
  <c r="AI812" i="2" a="1"/>
  <c r="AI812" i="2" s="1"/>
  <c r="H812" i="2" s="1"/>
  <c r="AW812" i="2" a="1"/>
  <c r="AW812" i="2" s="1"/>
  <c r="AV666" i="2" a="1"/>
  <c r="AV666" i="2" s="1"/>
  <c r="AN666" i="2"/>
  <c r="AO666" i="2" s="1" a="1"/>
  <c r="AO666" i="2" s="1"/>
  <c r="AR666" i="2" a="1"/>
  <c r="AR666" i="2" s="1"/>
  <c r="AV647" i="2" a="1"/>
  <c r="AV647" i="2" s="1"/>
  <c r="AN647" i="2"/>
  <c r="AO647" i="2" s="1" a="1"/>
  <c r="AO647" i="2" s="1"/>
  <c r="AR647" i="2" a="1"/>
  <c r="AR647" i="2" s="1"/>
  <c r="AV554" i="2" a="1"/>
  <c r="AV554" i="2" s="1"/>
  <c r="AN554" i="2"/>
  <c r="AO554" i="2" s="1" a="1"/>
  <c r="AO554" i="2" s="1"/>
  <c r="AR554" i="2" a="1"/>
  <c r="AR554" i="2" s="1"/>
  <c r="AS469" i="2" a="1"/>
  <c r="AS469" i="2" s="1"/>
  <c r="AH277" i="2" a="1"/>
  <c r="AH277" i="2" s="1"/>
  <c r="AC277" i="2"/>
  <c r="AW277" i="2" a="1"/>
  <c r="AW277" i="2" s="1"/>
  <c r="AS277" i="2" a="1"/>
  <c r="AS277" i="2" s="1"/>
  <c r="AI277" i="2" a="1"/>
  <c r="AI277" i="2" s="1"/>
  <c r="H277" i="2" s="1"/>
  <c r="AT277" i="2" a="1"/>
  <c r="AT277" i="2" s="1"/>
  <c r="AP277" i="2" a="1"/>
  <c r="AP277" i="2" s="1"/>
  <c r="AD277" i="2" a="1"/>
  <c r="AD277" i="2" s="1"/>
  <c r="AE277" i="2" a="1"/>
  <c r="AE277" i="2" s="1"/>
  <c r="AX277" i="2" a="1"/>
  <c r="AX277" i="2" s="1"/>
  <c r="AE62" i="2" a="1"/>
  <c r="AE62" i="2" s="1"/>
  <c r="AF62" i="2" s="1"/>
  <c r="AC69" i="2"/>
  <c r="AD69" i="2" s="1" a="1"/>
  <c r="AD69" i="2" s="1"/>
  <c r="AI69" i="2" s="1" a="1"/>
  <c r="AI69" i="2" s="1"/>
  <c r="H69" i="2" s="1"/>
  <c r="AV1500" i="2" a="1"/>
  <c r="AV1500" i="2" s="1"/>
  <c r="AN1500" i="2"/>
  <c r="AO1500" i="2" s="1" a="1"/>
  <c r="AO1500" i="2" s="1"/>
  <c r="AR1500" i="2" a="1"/>
  <c r="AR1500" i="2" s="1"/>
  <c r="AE1364" i="2" a="1"/>
  <c r="AE1364" i="2" s="1"/>
  <c r="AG1364" i="2" s="1"/>
  <c r="AP1364" i="2" a="1"/>
  <c r="AP1364" i="2" s="1"/>
  <c r="AX1364" i="2" a="1"/>
  <c r="AX1364" i="2" s="1"/>
  <c r="AH1364" i="2" a="1"/>
  <c r="AH1364" i="2" s="1"/>
  <c r="AI1364" i="2" a="1"/>
  <c r="AI1364" i="2" s="1"/>
  <c r="H1364" i="2" s="1"/>
  <c r="AS1364" i="2" a="1"/>
  <c r="AS1364" i="2" s="1"/>
  <c r="AT1364" i="2" a="1"/>
  <c r="AT1364" i="2" s="1"/>
  <c r="AC1364" i="2"/>
  <c r="AW1364" i="2" a="1"/>
  <c r="AW1364" i="2" s="1"/>
  <c r="AD1364" i="2" a="1"/>
  <c r="AD1364" i="2" s="1"/>
  <c r="AP1056" i="2" a="1"/>
  <c r="AP1056" i="2" s="1"/>
  <c r="AX1056" i="2" a="1"/>
  <c r="AX1056" i="2" s="1"/>
  <c r="AI1056" i="2" a="1"/>
  <c r="AI1056" i="2" s="1"/>
  <c r="H1056" i="2" s="1"/>
  <c r="AW1056" i="2" a="1"/>
  <c r="AW1056" i="2" s="1"/>
  <c r="AC1056" i="2"/>
  <c r="AD1056" i="2" a="1"/>
  <c r="AD1056" i="2" s="1"/>
  <c r="AE1056" i="2" a="1"/>
  <c r="AE1056" i="2" s="1"/>
  <c r="AG1056" i="2" s="1"/>
  <c r="AS1056" i="2" a="1"/>
  <c r="AS1056" i="2" s="1"/>
  <c r="AH1056" i="2" a="1"/>
  <c r="AH1056" i="2" s="1"/>
  <c r="AT1056" i="2" a="1"/>
  <c r="AT1056" i="2" s="1"/>
  <c r="AE1264" i="2" a="1"/>
  <c r="AE1264" i="2" s="1"/>
  <c r="AG1264" i="2" s="1"/>
  <c r="AH1264" i="2" a="1"/>
  <c r="AH1264" i="2" s="1"/>
  <c r="AI1264" i="2" a="1"/>
  <c r="AI1264" i="2" s="1"/>
  <c r="H1264" i="2" s="1"/>
  <c r="AS1264" i="2" a="1"/>
  <c r="AS1264" i="2" s="1"/>
  <c r="AW1264" i="2" a="1"/>
  <c r="AW1264" i="2" s="1"/>
  <c r="AX1264" i="2" a="1"/>
  <c r="AX1264" i="2" s="1"/>
  <c r="AC1264" i="2"/>
  <c r="AD1264" i="2" a="1"/>
  <c r="AD1264" i="2" s="1"/>
  <c r="AP1264" i="2" a="1"/>
  <c r="AP1264" i="2" s="1"/>
  <c r="AT1264" i="2" a="1"/>
  <c r="AT1264" i="2" s="1"/>
  <c r="G1264" i="2" a="1"/>
  <c r="G1264" i="2" s="1"/>
  <c r="AE648" i="2" a="1"/>
  <c r="AE648" i="2" s="1"/>
  <c r="AD592" i="2" a="1"/>
  <c r="AD592" i="2" s="1"/>
  <c r="AE598" i="2" a="1"/>
  <c r="AE598" i="2" s="1"/>
  <c r="AS447" i="2" a="1"/>
  <c r="AS447" i="2" s="1"/>
  <c r="AV452" i="2" a="1"/>
  <c r="AV452" i="2" s="1"/>
  <c r="AR452" i="2" a="1"/>
  <c r="AR452" i="2" s="1"/>
  <c r="AN452" i="2"/>
  <c r="AO452" i="2" s="1" a="1"/>
  <c r="AO452" i="2" s="1"/>
  <c r="AV271" i="2" a="1"/>
  <c r="AV271" i="2" s="1"/>
  <c r="AR271" i="2" a="1"/>
  <c r="AR271" i="2" s="1"/>
  <c r="AN271" i="2"/>
  <c r="AO271" i="2" s="1" a="1"/>
  <c r="AO271" i="2" s="1"/>
  <c r="AH217" i="2" a="1"/>
  <c r="AH217" i="2" s="1"/>
  <c r="AW207" i="2" a="1"/>
  <c r="AW207" i="2" s="1"/>
  <c r="AN154" i="2"/>
  <c r="AO154" i="2" s="1" a="1"/>
  <c r="AO154" i="2" s="1"/>
  <c r="AR154" i="2" a="1"/>
  <c r="AR154" i="2" s="1"/>
  <c r="AV154" i="2" a="1"/>
  <c r="AV154" i="2" s="1"/>
  <c r="AC57" i="2"/>
  <c r="AV1443" i="2" a="1"/>
  <c r="AV1443" i="2" s="1"/>
  <c r="AN1443" i="2"/>
  <c r="AO1443" i="2" s="1" a="1"/>
  <c r="AO1443" i="2" s="1"/>
  <c r="AR1443" i="2" a="1"/>
  <c r="AR1443" i="2" s="1"/>
  <c r="J1143" i="2"/>
  <c r="AV1358" i="2" a="1"/>
  <c r="AV1358" i="2" s="1"/>
  <c r="AN1358" i="2"/>
  <c r="AO1358" i="2" s="1" a="1"/>
  <c r="AO1358" i="2" s="1"/>
  <c r="AR1358" i="2" a="1"/>
  <c r="AR1358" i="2" s="1"/>
  <c r="J1136" i="2"/>
  <c r="I1148" i="2"/>
  <c r="K1061" i="2"/>
  <c r="I1026" i="2"/>
  <c r="AH659" i="2" a="1"/>
  <c r="AH659" i="2" s="1"/>
  <c r="K689" i="2"/>
  <c r="AW462" i="2" a="1"/>
  <c r="AW462" i="2" s="1"/>
  <c r="AS399" i="2" a="1"/>
  <c r="AS399" i="2" s="1"/>
  <c r="AC428" i="2"/>
  <c r="AD428" i="2" s="1" a="1"/>
  <c r="AD428" i="2" s="1"/>
  <c r="AP428" i="2" s="1" a="1"/>
  <c r="AP428" i="2" s="1"/>
  <c r="AC377" i="2"/>
  <c r="AH377" i="2" s="1" a="1"/>
  <c r="AH377" i="2" s="1"/>
  <c r="G377" i="2" s="1" a="1"/>
  <c r="G377" i="2" s="1"/>
  <c r="AS239" i="2" a="1"/>
  <c r="AS239" i="2" s="1"/>
  <c r="AI239" i="2" a="1"/>
  <c r="AI239" i="2" s="1"/>
  <c r="AT239" i="2" a="1"/>
  <c r="AT239" i="2" s="1"/>
  <c r="AW239" i="2" a="1"/>
  <c r="AW239" i="2" s="1"/>
  <c r="AC239" i="2"/>
  <c r="AX239" i="2" a="1"/>
  <c r="AX239" i="2" s="1"/>
  <c r="AD239" i="2" a="1"/>
  <c r="AD239" i="2" s="1"/>
  <c r="AE239" i="2" a="1"/>
  <c r="AE239" i="2" s="1"/>
  <c r="AH239" i="2" a="1"/>
  <c r="AH239" i="2" s="1"/>
  <c r="AP239" i="2" a="1"/>
  <c r="AP239" i="2" s="1"/>
  <c r="AD289" i="2" a="1"/>
  <c r="AD289" i="2" s="1"/>
  <c r="AR280" i="2" a="1"/>
  <c r="AR280" i="2" s="1"/>
  <c r="AV280" i="2" a="1"/>
  <c r="AV280" i="2" s="1"/>
  <c r="AN280" i="2"/>
  <c r="AO280" i="2" s="1" a="1"/>
  <c r="AO280" i="2" s="1"/>
  <c r="AW162" i="2" a="1"/>
  <c r="AW162" i="2" s="1"/>
  <c r="AC133" i="2"/>
  <c r="AS133" i="2" a="1"/>
  <c r="AS133" i="2" s="1"/>
  <c r="AW55" i="2" a="1"/>
  <c r="AW55" i="2" s="1"/>
  <c r="AH35" i="2" a="1"/>
  <c r="AH35" i="2" s="1"/>
  <c r="AR1531" i="2" a="1"/>
  <c r="AR1531" i="2" s="1"/>
  <c r="AV1531" i="2" a="1"/>
  <c r="AV1531" i="2" s="1"/>
  <c r="AN1531" i="2"/>
  <c r="AO1531" i="2" s="1" a="1"/>
  <c r="AO1531" i="2" s="1"/>
  <c r="AC1456" i="2"/>
  <c r="AT1456" i="2" a="1"/>
  <c r="AT1456" i="2" s="1"/>
  <c r="AP1456" i="2" a="1"/>
  <c r="AP1456" i="2" s="1"/>
  <c r="AX1456" i="2" a="1"/>
  <c r="AX1456" i="2" s="1"/>
  <c r="AW1456" i="2" a="1"/>
  <c r="AW1456" i="2" s="1"/>
  <c r="AD1456" i="2" a="1"/>
  <c r="AD1456" i="2" s="1"/>
  <c r="AE1456" i="2" a="1"/>
  <c r="AE1456" i="2" s="1"/>
  <c r="AG1456" i="2" s="1"/>
  <c r="AH1456" i="2" a="1"/>
  <c r="AH1456" i="2" s="1"/>
  <c r="AS1456" i="2" a="1"/>
  <c r="AS1456" i="2" s="1"/>
  <c r="AI1456" i="2" a="1"/>
  <c r="AI1456" i="2" s="1"/>
  <c r="H1456" i="2" s="1"/>
  <c r="AN1259" i="2"/>
  <c r="AO1259" i="2" s="1" a="1"/>
  <c r="AO1259" i="2" s="1"/>
  <c r="AR1259" i="2" a="1"/>
  <c r="AR1259" i="2" s="1"/>
  <c r="AV1259" i="2" a="1"/>
  <c r="AV1259" i="2" s="1"/>
  <c r="AR1333" i="2" a="1"/>
  <c r="AR1333" i="2" s="1"/>
  <c r="AV1333" i="2" a="1"/>
  <c r="AV1333" i="2" s="1"/>
  <c r="AN1333" i="2"/>
  <c r="AO1333" i="2" s="1" a="1"/>
  <c r="AO1333" i="2" s="1"/>
  <c r="AP959" i="2" a="1"/>
  <c r="AP959" i="2" s="1"/>
  <c r="AH959" i="2" a="1"/>
  <c r="AH959" i="2" s="1"/>
  <c r="AI959" i="2" a="1"/>
  <c r="AI959" i="2" s="1"/>
  <c r="H959" i="2" s="1"/>
  <c r="AS959" i="2" a="1"/>
  <c r="AS959" i="2" s="1"/>
  <c r="AT959" i="2" a="1"/>
  <c r="AT959" i="2" s="1"/>
  <c r="AE959" i="2" a="1"/>
  <c r="AE959" i="2" s="1"/>
  <c r="AG959" i="2" s="1"/>
  <c r="AC959" i="2"/>
  <c r="AD959" i="2" a="1"/>
  <c r="AD959" i="2" s="1"/>
  <c r="AW959" i="2" a="1"/>
  <c r="AW959" i="2" s="1"/>
  <c r="AX959" i="2" a="1"/>
  <c r="AX959" i="2" s="1"/>
  <c r="AN831" i="2"/>
  <c r="AO831" i="2" s="1" a="1"/>
  <c r="AO831" i="2" s="1"/>
  <c r="AR831" i="2" a="1"/>
  <c r="AR831" i="2" s="1"/>
  <c r="AV831" i="2" a="1"/>
  <c r="AV831" i="2" s="1"/>
  <c r="AH645" i="2" a="1"/>
  <c r="AH645" i="2" s="1"/>
  <c r="G645" i="2" s="1" a="1"/>
  <c r="G645" i="2" s="1"/>
  <c r="AH637" i="2" a="1"/>
  <c r="AH637" i="2" s="1"/>
  <c r="AI637" i="2" a="1"/>
  <c r="AI637" i="2" s="1"/>
  <c r="AT637" i="2" a="1"/>
  <c r="AT637" i="2" s="1"/>
  <c r="AW637" i="2" a="1"/>
  <c r="AW637" i="2" s="1"/>
  <c r="AE637" i="2" a="1"/>
  <c r="AE637" i="2" s="1"/>
  <c r="AX637" i="2" a="1"/>
  <c r="AX637" i="2" s="1"/>
  <c r="AP637" i="2" a="1"/>
  <c r="AP637" i="2" s="1"/>
  <c r="AS637" i="2" a="1"/>
  <c r="AS637" i="2" s="1"/>
  <c r="AC637" i="2"/>
  <c r="AD637" i="2" a="1"/>
  <c r="AD637" i="2" s="1"/>
  <c r="G637" i="2" a="1"/>
  <c r="G637" i="2" s="1"/>
  <c r="AD467" i="2" a="1"/>
  <c r="AD467" i="2" s="1"/>
  <c r="AC194" i="2"/>
  <c r="AD194" i="2" s="1" a="1"/>
  <c r="AD194" i="2" s="1"/>
  <c r="AV70" i="2" a="1"/>
  <c r="AV70" i="2" s="1"/>
  <c r="AN70" i="2"/>
  <c r="AO70" i="2" s="1" a="1"/>
  <c r="AO70" i="2" s="1"/>
  <c r="AR70" i="2" a="1"/>
  <c r="AR70" i="2" s="1"/>
  <c r="AP1447" i="2" a="1"/>
  <c r="AP1447" i="2" s="1"/>
  <c r="AX1447" i="2" a="1"/>
  <c r="AX1447" i="2" s="1"/>
  <c r="AC1447" i="2"/>
  <c r="AD1447" i="2" a="1"/>
  <c r="AD1447" i="2" s="1"/>
  <c r="AE1447" i="2" a="1"/>
  <c r="AE1447" i="2" s="1"/>
  <c r="AG1447" i="2" s="1"/>
  <c r="AS1447" i="2" a="1"/>
  <c r="AS1447" i="2" s="1"/>
  <c r="AH1447" i="2" a="1"/>
  <c r="AH1447" i="2" s="1"/>
  <c r="AT1447" i="2" a="1"/>
  <c r="AT1447" i="2" s="1"/>
  <c r="AI1447" i="2" a="1"/>
  <c r="AI1447" i="2" s="1"/>
  <c r="H1447" i="2" s="1"/>
  <c r="AW1447" i="2" a="1"/>
  <c r="AW1447" i="2" s="1"/>
  <c r="AV1436" i="2" a="1"/>
  <c r="AV1436" i="2" s="1"/>
  <c r="AN1436" i="2"/>
  <c r="AO1436" i="2" s="1" a="1"/>
  <c r="AO1436" i="2" s="1"/>
  <c r="AR1436" i="2" a="1"/>
  <c r="AR1436" i="2" s="1"/>
  <c r="I1312" i="2"/>
  <c r="K1035" i="2"/>
  <c r="J1199" i="2"/>
  <c r="AE578" i="2" a="1"/>
  <c r="AE578" i="2" s="1"/>
  <c r="AD544" i="2" a="1"/>
  <c r="AD544" i="2" s="1"/>
  <c r="AV533" i="2" a="1"/>
  <c r="AV533" i="2" s="1"/>
  <c r="AN533" i="2"/>
  <c r="AO533" i="2" s="1" a="1"/>
  <c r="AO533" i="2" s="1"/>
  <c r="AR533" i="2" a="1"/>
  <c r="AR533" i="2" s="1"/>
  <c r="AW369" i="2" a="1"/>
  <c r="AW369" i="2" s="1"/>
  <c r="AW166" i="2" a="1"/>
  <c r="AW166" i="2" s="1"/>
  <c r="AP1315" i="2" a="1"/>
  <c r="AP1315" i="2" s="1"/>
  <c r="AX1315" i="2" a="1"/>
  <c r="AX1315" i="2" s="1"/>
  <c r="AH1315" i="2" a="1"/>
  <c r="AH1315" i="2" s="1"/>
  <c r="AI1315" i="2" a="1"/>
  <c r="AI1315" i="2" s="1"/>
  <c r="H1315" i="2" s="1"/>
  <c r="AS1315" i="2" a="1"/>
  <c r="AS1315" i="2" s="1"/>
  <c r="AC1315" i="2"/>
  <c r="AT1315" i="2" a="1"/>
  <c r="AT1315" i="2" s="1"/>
  <c r="AD1315" i="2" a="1"/>
  <c r="AD1315" i="2" s="1"/>
  <c r="AW1315" i="2" a="1"/>
  <c r="AW1315" i="2" s="1"/>
  <c r="AE1315" i="2" a="1"/>
  <c r="AE1315" i="2" s="1"/>
  <c r="AG1315" i="2" s="1"/>
  <c r="AC496" i="2"/>
  <c r="AE496" i="2" s="1" a="1"/>
  <c r="AE496" i="2" s="1"/>
  <c r="AF496" i="2" s="1"/>
  <c r="AC344" i="2"/>
  <c r="AH344" i="2" s="1" a="1"/>
  <c r="AH344" i="2" s="1"/>
  <c r="G344" i="2" s="1" a="1"/>
  <c r="G344" i="2" s="1"/>
  <c r="AP241" i="2" a="1"/>
  <c r="AP241" i="2" s="1"/>
  <c r="K241" i="2" s="1"/>
  <c r="AI241" i="2" a="1"/>
  <c r="AI241" i="2" s="1"/>
  <c r="H241" i="2" s="1"/>
  <c r="AX241" i="2" a="1"/>
  <c r="AX241" i="2" s="1"/>
  <c r="J241" i="2" s="1"/>
  <c r="AT241" i="2" a="1"/>
  <c r="AT241" i="2" s="1"/>
  <c r="I241" i="2" s="1"/>
  <c r="AC208" i="2"/>
  <c r="AD124" i="2" a="1"/>
  <c r="AD124" i="2" s="1"/>
  <c r="AC124" i="2"/>
  <c r="AE124" i="2" a="1"/>
  <c r="AE124" i="2" s="1"/>
  <c r="AP124" i="2" a="1"/>
  <c r="AP124" i="2" s="1"/>
  <c r="AS124" i="2" a="1"/>
  <c r="AS124" i="2" s="1"/>
  <c r="AW124" i="2" a="1"/>
  <c r="AW124" i="2" s="1"/>
  <c r="AI124" i="2" a="1"/>
  <c r="AI124" i="2" s="1"/>
  <c r="H124" i="2" s="1"/>
  <c r="AT124" i="2" a="1"/>
  <c r="AT124" i="2" s="1"/>
  <c r="AX124" i="2" a="1"/>
  <c r="AX124" i="2" s="1"/>
  <c r="AH124" i="2" a="1"/>
  <c r="AH124" i="2" s="1"/>
  <c r="AE1388" i="2" a="1"/>
  <c r="AE1388" i="2" s="1"/>
  <c r="AG1388" i="2" s="1"/>
  <c r="AP1388" i="2" a="1"/>
  <c r="AP1388" i="2" s="1"/>
  <c r="AX1388" i="2" a="1"/>
  <c r="AX1388" i="2" s="1"/>
  <c r="AH1388" i="2" a="1"/>
  <c r="AH1388" i="2" s="1"/>
  <c r="AI1388" i="2" a="1"/>
  <c r="AI1388" i="2" s="1"/>
  <c r="H1388" i="2" s="1"/>
  <c r="AT1388" i="2" a="1"/>
  <c r="AT1388" i="2" s="1"/>
  <c r="AC1388" i="2"/>
  <c r="AW1388" i="2" a="1"/>
  <c r="AW1388" i="2" s="1"/>
  <c r="AD1388" i="2" a="1"/>
  <c r="AD1388" i="2" s="1"/>
  <c r="AS1388" i="2" a="1"/>
  <c r="AS1388" i="2" s="1"/>
  <c r="J945" i="2"/>
  <c r="J782" i="2"/>
  <c r="AN595" i="2"/>
  <c r="AO595" i="2" s="1" a="1"/>
  <c r="AO595" i="2" s="1"/>
  <c r="AR595" i="2" a="1"/>
  <c r="AR595" i="2" s="1"/>
  <c r="AV595" i="2" a="1"/>
  <c r="AV595" i="2" s="1"/>
  <c r="AH385" i="2" a="1"/>
  <c r="AH385" i="2" s="1"/>
  <c r="G385" i="2" s="1" a="1"/>
  <c r="G385" i="2" s="1"/>
  <c r="AH407" i="2" a="1"/>
  <c r="AH407" i="2" s="1"/>
  <c r="K1307" i="2"/>
  <c r="AV1002" i="2" a="1"/>
  <c r="AV1002" i="2" s="1"/>
  <c r="AN1002" i="2"/>
  <c r="AO1002" i="2" s="1" a="1"/>
  <c r="AO1002" i="2" s="1"/>
  <c r="AR1002" i="2" a="1"/>
  <c r="AR1002" i="2" s="1"/>
  <c r="I746" i="2"/>
  <c r="AN246" i="2"/>
  <c r="AO246" i="2" s="1" a="1"/>
  <c r="AO246" i="2" s="1"/>
  <c r="AR246" i="2" a="1"/>
  <c r="AR246" i="2" s="1"/>
  <c r="AV246" i="2" a="1"/>
  <c r="AV246" i="2" s="1"/>
  <c r="I1519" i="2"/>
  <c r="I1098" i="2"/>
  <c r="AI838" i="2" a="1"/>
  <c r="AI838" i="2" s="1"/>
  <c r="H838" i="2" s="1"/>
  <c r="AS838" i="2" a="1"/>
  <c r="AS838" i="2" s="1"/>
  <c r="AT838" i="2" a="1"/>
  <c r="AT838" i="2" s="1"/>
  <c r="AC838" i="2"/>
  <c r="AD838" i="2" a="1"/>
  <c r="AD838" i="2" s="1"/>
  <c r="AW838" i="2" a="1"/>
  <c r="AW838" i="2" s="1"/>
  <c r="AX838" i="2" a="1"/>
  <c r="AX838" i="2" s="1"/>
  <c r="AE838" i="2" a="1"/>
  <c r="AE838" i="2" s="1"/>
  <c r="AG838" i="2" s="1"/>
  <c r="AH838" i="2" a="1"/>
  <c r="AH838" i="2" s="1"/>
  <c r="AP838" i="2" a="1"/>
  <c r="AP838" i="2" s="1"/>
  <c r="AV588" i="2" a="1"/>
  <c r="AV588" i="2" s="1"/>
  <c r="AR588" i="2" a="1"/>
  <c r="AR588" i="2" s="1"/>
  <c r="AN588" i="2"/>
  <c r="AO588" i="2" s="1" a="1"/>
  <c r="AO588" i="2" s="1"/>
  <c r="AV520" i="2" a="1"/>
  <c r="AV520" i="2" s="1"/>
  <c r="AN520" i="2"/>
  <c r="AO520" i="2" s="1" a="1"/>
  <c r="AO520" i="2" s="1"/>
  <c r="AR520" i="2" a="1"/>
  <c r="AR520" i="2" s="1"/>
  <c r="AV355" i="2" a="1"/>
  <c r="AV355" i="2" s="1"/>
  <c r="AN355" i="2"/>
  <c r="AO355" i="2" s="1" a="1"/>
  <c r="AO355" i="2" s="1"/>
  <c r="AR355" i="2" a="1"/>
  <c r="AR355" i="2" s="1"/>
  <c r="AH262" i="2" a="1"/>
  <c r="AH262" i="2" s="1"/>
  <c r="AI262" i="2" a="1"/>
  <c r="AI262" i="2" s="1"/>
  <c r="AW262" i="2" a="1"/>
  <c r="AW262" i="2" s="1"/>
  <c r="AX262" i="2" a="1"/>
  <c r="AX262" i="2" s="1"/>
  <c r="AC262" i="2"/>
  <c r="AD262" i="2" a="1"/>
  <c r="AD262" i="2" s="1"/>
  <c r="AP262" i="2" a="1"/>
  <c r="AP262" i="2" s="1"/>
  <c r="AS262" i="2" a="1"/>
  <c r="AS262" i="2" s="1"/>
  <c r="AE262" i="2" a="1"/>
  <c r="AE262" i="2" s="1"/>
  <c r="AT262" i="2" a="1"/>
  <c r="AT262" i="2" s="1"/>
  <c r="AH1173" i="2" a="1"/>
  <c r="AH1173" i="2" s="1"/>
  <c r="AT1173" i="2" a="1"/>
  <c r="AT1173" i="2" s="1"/>
  <c r="AC1173" i="2"/>
  <c r="AD1173" i="2" a="1"/>
  <c r="AD1173" i="2" s="1"/>
  <c r="AW1173" i="2" a="1"/>
  <c r="AW1173" i="2" s="1"/>
  <c r="AE1173" i="2" a="1"/>
  <c r="AE1173" i="2" s="1"/>
  <c r="AG1173" i="2" s="1"/>
  <c r="AX1173" i="2" a="1"/>
  <c r="AX1173" i="2" s="1"/>
  <c r="AI1173" i="2" a="1"/>
  <c r="AI1173" i="2" s="1"/>
  <c r="H1173" i="2" s="1"/>
  <c r="AP1173" i="2" a="1"/>
  <c r="AP1173" i="2" s="1"/>
  <c r="AS1173" i="2" a="1"/>
  <c r="AS1173" i="2" s="1"/>
  <c r="AE364" i="2" a="1"/>
  <c r="AE364" i="2" s="1"/>
  <c r="AH318" i="2" a="1"/>
  <c r="AH318" i="2" s="1"/>
  <c r="G318" i="2" s="1" a="1"/>
  <c r="G318" i="2" s="1"/>
  <c r="AH64" i="2" a="1"/>
  <c r="AH64" i="2" s="1"/>
  <c r="AD957" i="2" a="1"/>
  <c r="AD957" i="2" s="1"/>
  <c r="AH957" i="2" a="1"/>
  <c r="AH957" i="2" s="1"/>
  <c r="AI957" i="2" a="1"/>
  <c r="AI957" i="2" s="1"/>
  <c r="H957" i="2" s="1"/>
  <c r="AS957" i="2" a="1"/>
  <c r="AS957" i="2" s="1"/>
  <c r="AT957" i="2" a="1"/>
  <c r="AT957" i="2" s="1"/>
  <c r="AC957" i="2"/>
  <c r="AP957" i="2" a="1"/>
  <c r="AP957" i="2" s="1"/>
  <c r="AW957" i="2" a="1"/>
  <c r="AW957" i="2" s="1"/>
  <c r="AE957" i="2" a="1"/>
  <c r="AE957" i="2" s="1"/>
  <c r="AG957" i="2" s="1"/>
  <c r="AX957" i="2" a="1"/>
  <c r="AX957" i="2" s="1"/>
  <c r="K682" i="2"/>
  <c r="AW620" i="2" a="1"/>
  <c r="AW620" i="2" s="1"/>
  <c r="I1476" i="2"/>
  <c r="AR541" i="2" a="1"/>
  <c r="AR541" i="2" s="1"/>
  <c r="AN541" i="2"/>
  <c r="AO541" i="2" s="1" a="1"/>
  <c r="AO541" i="2" s="1"/>
  <c r="AV541" i="2" a="1"/>
  <c r="AV541" i="2" s="1"/>
  <c r="AH405" i="2" a="1"/>
  <c r="AH405" i="2" s="1"/>
  <c r="G405" i="2" s="1" a="1"/>
  <c r="G405" i="2" s="1"/>
  <c r="AC249" i="2"/>
  <c r="AW249" i="2" s="1" a="1"/>
  <c r="AW249" i="2" s="1"/>
  <c r="AV1272" i="2" a="1"/>
  <c r="AV1272" i="2" s="1"/>
  <c r="AR1272" i="2" a="1"/>
  <c r="AR1272" i="2" s="1"/>
  <c r="AN1272" i="2"/>
  <c r="AO1272" i="2" s="1" a="1"/>
  <c r="AO1272" i="2" s="1"/>
  <c r="AC188" i="2"/>
  <c r="AH188" i="2" s="1" a="1"/>
  <c r="AH188" i="2" s="1"/>
  <c r="G188" i="2" s="1" a="1"/>
  <c r="G188" i="2" s="1"/>
  <c r="AS608" i="2" a="1"/>
  <c r="AS608" i="2" s="1"/>
  <c r="AV1185" i="2" a="1"/>
  <c r="AV1185" i="2" s="1"/>
  <c r="AN1185" i="2"/>
  <c r="AO1185" i="2" s="1" a="1"/>
  <c r="AO1185" i="2" s="1"/>
  <c r="AR1185" i="2" a="1"/>
  <c r="AR1185" i="2" s="1"/>
  <c r="AN368" i="2"/>
  <c r="AO368" i="2" s="1" a="1"/>
  <c r="AO368" i="2" s="1"/>
  <c r="AR368" i="2" a="1"/>
  <c r="AR368" i="2" s="1"/>
  <c r="AV368" i="2" a="1"/>
  <c r="AV368" i="2" s="1"/>
  <c r="AH99" i="2" a="1"/>
  <c r="AH99" i="2" s="1"/>
  <c r="G99" i="2" s="1" a="1"/>
  <c r="G99" i="2" s="1"/>
  <c r="AV990" i="2" a="1"/>
  <c r="AV990" i="2" s="1"/>
  <c r="AN990" i="2"/>
  <c r="AO990" i="2" s="1" a="1"/>
  <c r="AO990" i="2" s="1"/>
  <c r="AR990" i="2" a="1"/>
  <c r="AR990" i="2" s="1"/>
  <c r="AC236" i="2"/>
  <c r="AS236" i="2" s="1" a="1"/>
  <c r="AS236" i="2" s="1"/>
  <c r="AE346" i="2" a="1"/>
  <c r="AE346" i="2" s="1"/>
  <c r="AD184" i="2" a="1"/>
  <c r="AD184" i="2" s="1"/>
  <c r="AI1163" i="2" a="1"/>
  <c r="AI1163" i="2" s="1"/>
  <c r="H1163" i="2" s="1"/>
  <c r="AS1163" i="2" a="1"/>
  <c r="AS1163" i="2" s="1"/>
  <c r="AT1163" i="2" a="1"/>
  <c r="AT1163" i="2" s="1"/>
  <c r="AC1163" i="2"/>
  <c r="AD1163" i="2" a="1"/>
  <c r="AD1163" i="2" s="1"/>
  <c r="AE1163" i="2" a="1"/>
  <c r="AE1163" i="2" s="1"/>
  <c r="AG1163" i="2" s="1"/>
  <c r="AW1163" i="2" a="1"/>
  <c r="AW1163" i="2" s="1"/>
  <c r="AX1163" i="2" a="1"/>
  <c r="AX1163" i="2" s="1"/>
  <c r="AH1163" i="2" a="1"/>
  <c r="AH1163" i="2" s="1"/>
  <c r="AP1163" i="2" a="1"/>
  <c r="AP1163" i="2" s="1"/>
  <c r="AV502" i="2" a="1"/>
  <c r="AV502" i="2" s="1"/>
  <c r="AN502" i="2"/>
  <c r="AO502" i="2" s="1" a="1"/>
  <c r="AO502" i="2" s="1"/>
  <c r="AR502" i="2" a="1"/>
  <c r="AR502" i="2" s="1"/>
  <c r="AH213" i="2" a="1"/>
  <c r="AH213" i="2" s="1"/>
  <c r="G213" i="2" s="1" a="1"/>
  <c r="G213" i="2" s="1"/>
  <c r="AI932" i="2" a="1"/>
  <c r="AI932" i="2" s="1"/>
  <c r="H932" i="2" s="1"/>
  <c r="AD932" i="2" a="1"/>
  <c r="AD932" i="2" s="1"/>
  <c r="AP932" i="2" a="1"/>
  <c r="AP932" i="2" s="1"/>
  <c r="AE932" i="2" a="1"/>
  <c r="AE932" i="2" s="1"/>
  <c r="AG932" i="2" s="1"/>
  <c r="AS932" i="2" a="1"/>
  <c r="AS932" i="2" s="1"/>
  <c r="AH932" i="2" a="1"/>
  <c r="AH932" i="2" s="1"/>
  <c r="AT932" i="2" a="1"/>
  <c r="AT932" i="2" s="1"/>
  <c r="AW932" i="2" a="1"/>
  <c r="AW932" i="2" s="1"/>
  <c r="AX932" i="2" a="1"/>
  <c r="AX932" i="2" s="1"/>
  <c r="AC932" i="2"/>
  <c r="AP281" i="2" a="1"/>
  <c r="AP281" i="2" s="1"/>
  <c r="K281" i="2" s="1"/>
  <c r="AI281" i="2" a="1"/>
  <c r="AI281" i="2" s="1"/>
  <c r="H281" i="2" s="1"/>
  <c r="AX281" i="2" a="1"/>
  <c r="AX281" i="2" s="1"/>
  <c r="AT281" i="2" a="1"/>
  <c r="AT281" i="2" s="1"/>
  <c r="AT224" i="2" a="1"/>
  <c r="AT224" i="2" s="1"/>
  <c r="I224" i="2" s="1"/>
  <c r="J264" i="2"/>
  <c r="I748" i="2"/>
  <c r="AH47" i="2" a="1"/>
  <c r="AH47" i="2" s="1"/>
  <c r="AC79" i="2"/>
  <c r="AE79" i="2" s="1" a="1"/>
  <c r="AE79" i="2" s="1"/>
  <c r="AF79" i="2" s="1"/>
  <c r="K1298" i="2"/>
  <c r="AN227" i="2"/>
  <c r="AO227" i="2" s="1" a="1"/>
  <c r="AO227" i="2" s="1"/>
  <c r="AR227" i="2" a="1"/>
  <c r="AR227" i="2" s="1"/>
  <c r="AV227" i="2" a="1"/>
  <c r="AV227" i="2" s="1"/>
  <c r="AC27" i="2"/>
  <c r="AE27" i="2" s="1" a="1"/>
  <c r="AE27" i="2" s="1"/>
  <c r="AF27" i="2" s="1"/>
  <c r="AE1005" i="2" a="1"/>
  <c r="AE1005" i="2" s="1"/>
  <c r="AG1005" i="2" s="1"/>
  <c r="AP1005" i="2" a="1"/>
  <c r="AP1005" i="2" s="1"/>
  <c r="AX1005" i="2" a="1"/>
  <c r="AX1005" i="2" s="1"/>
  <c r="AH1005" i="2" a="1"/>
  <c r="AH1005" i="2" s="1"/>
  <c r="AI1005" i="2" a="1"/>
  <c r="AI1005" i="2" s="1"/>
  <c r="H1005" i="2" s="1"/>
  <c r="AC1005" i="2"/>
  <c r="AW1005" i="2" a="1"/>
  <c r="AW1005" i="2" s="1"/>
  <c r="AD1005" i="2" a="1"/>
  <c r="AD1005" i="2" s="1"/>
  <c r="AS1005" i="2" a="1"/>
  <c r="AS1005" i="2" s="1"/>
  <c r="AT1005" i="2" a="1"/>
  <c r="AT1005" i="2" s="1"/>
  <c r="G1005" i="2" a="1"/>
  <c r="G1005" i="2" s="1"/>
  <c r="AR1530" i="2" a="1"/>
  <c r="AR1530" i="2" s="1"/>
  <c r="AN1530" i="2"/>
  <c r="AO1530" i="2" s="1" a="1"/>
  <c r="AO1530" i="2" s="1"/>
  <c r="AV1530" i="2" a="1"/>
  <c r="AV1530" i="2" s="1"/>
  <c r="AV1045" i="2" a="1"/>
  <c r="AV1045" i="2" s="1"/>
  <c r="AN1045" i="2"/>
  <c r="AO1045" i="2" s="1" a="1"/>
  <c r="AO1045" i="2" s="1"/>
  <c r="AR1045" i="2" a="1"/>
  <c r="AR1045" i="2" s="1"/>
  <c r="AV947" i="2" a="1"/>
  <c r="AV947" i="2" s="1"/>
  <c r="AN947" i="2"/>
  <c r="AO947" i="2" s="1" a="1"/>
  <c r="AO947" i="2" s="1"/>
  <c r="AR947" i="2" a="1"/>
  <c r="AR947" i="2" s="1"/>
  <c r="AV108" i="2" a="1"/>
  <c r="AV108" i="2" s="1"/>
  <c r="AN108" i="2"/>
  <c r="AO108" i="2" s="1" a="1"/>
  <c r="AO108" i="2" s="1"/>
  <c r="AR108" i="2" a="1"/>
  <c r="AR108" i="2" s="1"/>
  <c r="AC398" i="2"/>
  <c r="AE398" i="2" s="1" a="1"/>
  <c r="AE398" i="2" s="1"/>
  <c r="AE996" i="2" a="1"/>
  <c r="AE996" i="2" s="1"/>
  <c r="AG996" i="2" s="1"/>
  <c r="AP996" i="2" a="1"/>
  <c r="AP996" i="2" s="1"/>
  <c r="AX996" i="2" a="1"/>
  <c r="AX996" i="2" s="1"/>
  <c r="AH996" i="2" a="1"/>
  <c r="AH996" i="2" s="1"/>
  <c r="AI996" i="2" a="1"/>
  <c r="AI996" i="2" s="1"/>
  <c r="H996" i="2" s="1"/>
  <c r="AS996" i="2" a="1"/>
  <c r="AS996" i="2" s="1"/>
  <c r="AT996" i="2" a="1"/>
  <c r="AT996" i="2" s="1"/>
  <c r="AC996" i="2"/>
  <c r="AW996" i="2" a="1"/>
  <c r="AW996" i="2" s="1"/>
  <c r="AD996" i="2" a="1"/>
  <c r="AD996" i="2" s="1"/>
  <c r="AC529" i="2"/>
  <c r="AD529" i="2" s="1" a="1"/>
  <c r="AD529" i="2" s="1"/>
  <c r="AN1274" i="2"/>
  <c r="AO1274" i="2" s="1" a="1"/>
  <c r="AO1274" i="2" s="1"/>
  <c r="AR1274" i="2" a="1"/>
  <c r="AR1274" i="2" s="1"/>
  <c r="AV1274" i="2" a="1"/>
  <c r="AV1274" i="2" s="1"/>
  <c r="AD570" i="2" a="1"/>
  <c r="AD570" i="2" s="1"/>
  <c r="J1074" i="2"/>
  <c r="AE999" i="2" a="1"/>
  <c r="AE999" i="2" s="1"/>
  <c r="AG999" i="2" s="1"/>
  <c r="AP999" i="2" a="1"/>
  <c r="AP999" i="2" s="1"/>
  <c r="AX999" i="2" a="1"/>
  <c r="AX999" i="2" s="1"/>
  <c r="AH999" i="2" a="1"/>
  <c r="AH999" i="2" s="1"/>
  <c r="AI999" i="2" a="1"/>
  <c r="AI999" i="2" s="1"/>
  <c r="H999" i="2" s="1"/>
  <c r="AC999" i="2"/>
  <c r="AW999" i="2" a="1"/>
  <c r="AW999" i="2" s="1"/>
  <c r="AD999" i="2" a="1"/>
  <c r="AD999" i="2" s="1"/>
  <c r="AS999" i="2" a="1"/>
  <c r="AS999" i="2" s="1"/>
  <c r="AT999" i="2" a="1"/>
  <c r="AT999" i="2" s="1"/>
  <c r="AP594" i="2" a="1"/>
  <c r="AP594" i="2" s="1"/>
  <c r="K594" i="2" s="1"/>
  <c r="AT594" i="2" a="1"/>
  <c r="AT594" i="2" s="1"/>
  <c r="I594" i="2" s="1"/>
  <c r="AX594" i="2" a="1"/>
  <c r="AX594" i="2" s="1"/>
  <c r="J594" i="2" s="1"/>
  <c r="AI594" i="2" a="1"/>
  <c r="AI594" i="2" s="1"/>
  <c r="H594" i="2" s="1"/>
  <c r="AR493" i="2" a="1"/>
  <c r="AR493" i="2" s="1"/>
  <c r="AN493" i="2"/>
  <c r="AO493" i="2" s="1" a="1"/>
  <c r="AO493" i="2" s="1"/>
  <c r="AV493" i="2" a="1"/>
  <c r="AV493" i="2" s="1"/>
  <c r="AW1468" i="2" a="1"/>
  <c r="AW1468" i="2" s="1"/>
  <c r="AE1468" i="2" a="1"/>
  <c r="AE1468" i="2" s="1"/>
  <c r="AG1468" i="2" s="1"/>
  <c r="AX1468" i="2" a="1"/>
  <c r="AX1468" i="2" s="1"/>
  <c r="AP1468" i="2" a="1"/>
  <c r="AP1468" i="2" s="1"/>
  <c r="AH1468" i="2" a="1"/>
  <c r="AH1468" i="2" s="1"/>
  <c r="AI1468" i="2" a="1"/>
  <c r="AI1468" i="2" s="1"/>
  <c r="H1468" i="2" s="1"/>
  <c r="AS1468" i="2" a="1"/>
  <c r="AS1468" i="2" s="1"/>
  <c r="AT1468" i="2" a="1"/>
  <c r="AT1468" i="2" s="1"/>
  <c r="AC1468" i="2"/>
  <c r="AD1468" i="2" a="1"/>
  <c r="AD1468" i="2" s="1"/>
  <c r="G1468" i="2" a="1"/>
  <c r="G1468" i="2" s="1"/>
  <c r="AC629" i="2"/>
  <c r="AD629" i="2" s="1" a="1"/>
  <c r="AD629" i="2" s="1"/>
  <c r="AP785" i="2" a="1"/>
  <c r="AP785" i="2" s="1"/>
  <c r="AX785" i="2" a="1"/>
  <c r="AX785" i="2" s="1"/>
  <c r="AI785" i="2" a="1"/>
  <c r="AI785" i="2" s="1"/>
  <c r="H785" i="2" s="1"/>
  <c r="AS785" i="2" a="1"/>
  <c r="AS785" i="2" s="1"/>
  <c r="AD785" i="2" a="1"/>
  <c r="AD785" i="2" s="1"/>
  <c r="AE785" i="2" a="1"/>
  <c r="AE785" i="2" s="1"/>
  <c r="AG785" i="2" s="1"/>
  <c r="AW785" i="2" a="1"/>
  <c r="AW785" i="2" s="1"/>
  <c r="AC785" i="2"/>
  <c r="AH785" i="2" a="1"/>
  <c r="AH785" i="2" s="1"/>
  <c r="AT785" i="2" a="1"/>
  <c r="AT785" i="2" s="1"/>
  <c r="AV137" i="2" a="1"/>
  <c r="AV137" i="2" s="1"/>
  <c r="AR137" i="2" a="1"/>
  <c r="AR137" i="2" s="1"/>
  <c r="AN137" i="2"/>
  <c r="AO137" i="2" s="1" a="1"/>
  <c r="AO137" i="2" s="1"/>
  <c r="AV768" i="2" a="1"/>
  <c r="AV768" i="2" s="1"/>
  <c r="AR768" i="2" a="1"/>
  <c r="AR768" i="2" s="1"/>
  <c r="AN768" i="2"/>
  <c r="AO768" i="2" s="1" a="1"/>
  <c r="AO768" i="2" s="1"/>
  <c r="AV796" i="2" a="1"/>
  <c r="AV796" i="2" s="1"/>
  <c r="AN796" i="2"/>
  <c r="AO796" i="2" s="1" a="1"/>
  <c r="AO796" i="2" s="1"/>
  <c r="AR796" i="2" a="1"/>
  <c r="AR796" i="2" s="1"/>
  <c r="AC403" i="2"/>
  <c r="AH403" i="2" s="1" a="1"/>
  <c r="AH403" i="2" s="1"/>
  <c r="G403" i="2" s="1" a="1"/>
  <c r="G403" i="2" s="1"/>
  <c r="AD49" i="2" a="1"/>
  <c r="AD49" i="2" s="1"/>
  <c r="AV17" i="2" a="1"/>
  <c r="AV17" i="2" s="1"/>
  <c r="AN17" i="2"/>
  <c r="AO17" i="2" s="1" a="1"/>
  <c r="AO17" i="2" s="1"/>
  <c r="AR17" i="2" a="1"/>
  <c r="AR17" i="2" s="1"/>
  <c r="G254" i="2" a="1"/>
  <c r="G254" i="2" s="1"/>
  <c r="AR415" i="2" a="1"/>
  <c r="AR415" i="2" s="1"/>
  <c r="AV415" i="2" a="1"/>
  <c r="AV415" i="2" s="1"/>
  <c r="AN415" i="2"/>
  <c r="AO415" i="2" s="1" a="1"/>
  <c r="AO415" i="2" s="1"/>
  <c r="AC268" i="2"/>
  <c r="AW268" i="2" s="1" a="1"/>
  <c r="AW268" i="2" s="1"/>
  <c r="AN529" i="2"/>
  <c r="AO529" i="2" s="1" a="1"/>
  <c r="AO529" i="2" s="1"/>
  <c r="AR529" i="2" a="1"/>
  <c r="AR529" i="2" s="1"/>
  <c r="AV529" i="2" a="1"/>
  <c r="AV529" i="2" s="1"/>
  <c r="AV515" i="2" a="1"/>
  <c r="AV515" i="2" s="1"/>
  <c r="AN515" i="2"/>
  <c r="AO515" i="2" s="1" a="1"/>
  <c r="AO515" i="2" s="1"/>
  <c r="AR515" i="2" a="1"/>
  <c r="AR515" i="2" s="1"/>
  <c r="AE1376" i="2" a="1"/>
  <c r="AE1376" i="2" s="1"/>
  <c r="AG1376" i="2" s="1"/>
  <c r="AP1376" i="2" a="1"/>
  <c r="AP1376" i="2" s="1"/>
  <c r="AX1376" i="2" a="1"/>
  <c r="AX1376" i="2" s="1"/>
  <c r="AH1376" i="2" a="1"/>
  <c r="AH1376" i="2" s="1"/>
  <c r="AI1376" i="2" a="1"/>
  <c r="AI1376" i="2" s="1"/>
  <c r="H1376" i="2" s="1"/>
  <c r="AC1376" i="2"/>
  <c r="AW1376" i="2" a="1"/>
  <c r="AW1376" i="2" s="1"/>
  <c r="AD1376" i="2" a="1"/>
  <c r="AD1376" i="2" s="1"/>
  <c r="AS1376" i="2" a="1"/>
  <c r="AS1376" i="2" s="1"/>
  <c r="AT1376" i="2" a="1"/>
  <c r="AT1376" i="2" s="1"/>
  <c r="J1360" i="2"/>
  <c r="AN1253" i="2"/>
  <c r="AO1253" i="2" s="1" a="1"/>
  <c r="AO1253" i="2" s="1"/>
  <c r="AV1253" i="2" a="1"/>
  <c r="AV1253" i="2" s="1"/>
  <c r="AR1253" i="2" a="1"/>
  <c r="AR1253" i="2" s="1"/>
  <c r="AD210" i="2" a="1"/>
  <c r="AD210" i="2" s="1"/>
  <c r="AH210" i="2" a="1"/>
  <c r="AH210" i="2" s="1"/>
  <c r="AE210" i="2" a="1"/>
  <c r="AE210" i="2" s="1"/>
  <c r="AP210" i="2" a="1"/>
  <c r="AP210" i="2" s="1"/>
  <c r="AS210" i="2" a="1"/>
  <c r="AS210" i="2" s="1"/>
  <c r="AW210" i="2" a="1"/>
  <c r="AW210" i="2" s="1"/>
  <c r="AI210" i="2" a="1"/>
  <c r="AI210" i="2" s="1"/>
  <c r="AC210" i="2"/>
  <c r="AT210" i="2" a="1"/>
  <c r="AT210" i="2" s="1"/>
  <c r="AX210" i="2" a="1"/>
  <c r="AX210" i="2" s="1"/>
  <c r="K1111" i="2"/>
  <c r="AW980" i="2" a="1"/>
  <c r="AW980" i="2" s="1"/>
  <c r="AE980" i="2" a="1"/>
  <c r="AE980" i="2" s="1"/>
  <c r="AG980" i="2" s="1"/>
  <c r="AX980" i="2" a="1"/>
  <c r="AX980" i="2" s="1"/>
  <c r="AH980" i="2" a="1"/>
  <c r="AH980" i="2" s="1"/>
  <c r="AI980" i="2" a="1"/>
  <c r="AI980" i="2" s="1"/>
  <c r="H980" i="2" s="1"/>
  <c r="AS980" i="2" a="1"/>
  <c r="AS980" i="2" s="1"/>
  <c r="AP980" i="2" a="1"/>
  <c r="AP980" i="2" s="1"/>
  <c r="AT980" i="2" a="1"/>
  <c r="AT980" i="2" s="1"/>
  <c r="AC980" i="2"/>
  <c r="AD980" i="2" a="1"/>
  <c r="AD980" i="2" s="1"/>
  <c r="AH1152" i="2" a="1"/>
  <c r="AH1152" i="2" s="1"/>
  <c r="AI1152" i="2" a="1"/>
  <c r="AI1152" i="2" s="1"/>
  <c r="H1152" i="2" s="1"/>
  <c r="AS1152" i="2" a="1"/>
  <c r="AS1152" i="2" s="1"/>
  <c r="AT1152" i="2" a="1"/>
  <c r="AT1152" i="2" s="1"/>
  <c r="AC1152" i="2"/>
  <c r="AD1152" i="2" a="1"/>
  <c r="AD1152" i="2" s="1"/>
  <c r="AP1152" i="2" a="1"/>
  <c r="AP1152" i="2" s="1"/>
  <c r="AW1152" i="2" a="1"/>
  <c r="AW1152" i="2" s="1"/>
  <c r="AX1152" i="2" a="1"/>
  <c r="AX1152" i="2" s="1"/>
  <c r="AE1152" i="2" a="1"/>
  <c r="AE1152" i="2" s="1"/>
  <c r="AG1152" i="2" s="1"/>
  <c r="AH1215" i="2" a="1"/>
  <c r="AH1215" i="2" s="1"/>
  <c r="AE1215" i="2" a="1"/>
  <c r="AE1215" i="2" s="1"/>
  <c r="AG1215" i="2" s="1"/>
  <c r="AX1215" i="2" a="1"/>
  <c r="AX1215" i="2" s="1"/>
  <c r="AI1215" i="2" a="1"/>
  <c r="AI1215" i="2" s="1"/>
  <c r="H1215" i="2" s="1"/>
  <c r="AS1215" i="2" a="1"/>
  <c r="AS1215" i="2" s="1"/>
  <c r="AT1215" i="2" a="1"/>
  <c r="AT1215" i="2" s="1"/>
  <c r="AP1215" i="2" a="1"/>
  <c r="AP1215" i="2" s="1"/>
  <c r="AC1215" i="2"/>
  <c r="AD1215" i="2" a="1"/>
  <c r="AD1215" i="2" s="1"/>
  <c r="AW1215" i="2" a="1"/>
  <c r="AW1215" i="2" s="1"/>
  <c r="AW570" i="2" a="1"/>
  <c r="AW570" i="2" s="1"/>
  <c r="AT61" i="2" a="1"/>
  <c r="AT61" i="2" s="1"/>
  <c r="I61" i="2" s="1"/>
  <c r="AC157" i="2"/>
  <c r="AD157" i="2" a="1"/>
  <c r="AD157" i="2" s="1"/>
  <c r="AW157" i="2" a="1"/>
  <c r="AW157" i="2" s="1"/>
  <c r="AE157" i="2" a="1"/>
  <c r="AE157" i="2" s="1"/>
  <c r="AX157" i="2" a="1"/>
  <c r="AX157" i="2" s="1"/>
  <c r="AH157" i="2" a="1"/>
  <c r="AH157" i="2" s="1"/>
  <c r="AS157" i="2" a="1"/>
  <c r="AS157" i="2" s="1"/>
  <c r="AT157" i="2" a="1"/>
  <c r="AT157" i="2" s="1"/>
  <c r="AI157" i="2" a="1"/>
  <c r="AI157" i="2" s="1"/>
  <c r="AP157" i="2" a="1"/>
  <c r="AP157" i="2" s="1"/>
  <c r="G157" i="2" a="1"/>
  <c r="G157" i="2" s="1"/>
  <c r="AE1123" i="2" a="1"/>
  <c r="AE1123" i="2" s="1"/>
  <c r="AG1123" i="2" s="1"/>
  <c r="AH1123" i="2" a="1"/>
  <c r="AH1123" i="2" s="1"/>
  <c r="AI1123" i="2" a="1"/>
  <c r="AI1123" i="2" s="1"/>
  <c r="H1123" i="2" s="1"/>
  <c r="AT1123" i="2" a="1"/>
  <c r="AT1123" i="2" s="1"/>
  <c r="AW1123" i="2" a="1"/>
  <c r="AW1123" i="2" s="1"/>
  <c r="AX1123" i="2" a="1"/>
  <c r="AX1123" i="2" s="1"/>
  <c r="AC1123" i="2"/>
  <c r="AD1123" i="2" a="1"/>
  <c r="AD1123" i="2" s="1"/>
  <c r="AP1123" i="2" a="1"/>
  <c r="AP1123" i="2" s="1"/>
  <c r="AS1123" i="2" a="1"/>
  <c r="AS1123" i="2" s="1"/>
  <c r="G1123" i="2" a="1"/>
  <c r="G1123" i="2" s="1"/>
  <c r="AI910" i="2" a="1"/>
  <c r="AI910" i="2" s="1"/>
  <c r="H910" i="2" s="1"/>
  <c r="AC910" i="2"/>
  <c r="AT910" i="2" a="1"/>
  <c r="AT910" i="2" s="1"/>
  <c r="AD910" i="2" a="1"/>
  <c r="AD910" i="2" s="1"/>
  <c r="AE910" i="2" a="1"/>
  <c r="AE910" i="2" s="1"/>
  <c r="AG910" i="2" s="1"/>
  <c r="AX910" i="2" a="1"/>
  <c r="AX910" i="2" s="1"/>
  <c r="AH910" i="2" a="1"/>
  <c r="AH910" i="2" s="1"/>
  <c r="AP910" i="2" a="1"/>
  <c r="AP910" i="2" s="1"/>
  <c r="AS910" i="2" a="1"/>
  <c r="AS910" i="2" s="1"/>
  <c r="AW910" i="2" a="1"/>
  <c r="AW910" i="2" s="1"/>
  <c r="AX623" i="2" a="1"/>
  <c r="AX623" i="2" s="1"/>
  <c r="AI623" i="2" a="1"/>
  <c r="AI623" i="2" s="1"/>
  <c r="H623" i="2" s="1"/>
  <c r="AT623" i="2" a="1"/>
  <c r="AT623" i="2" s="1"/>
  <c r="AP623" i="2" a="1"/>
  <c r="AP623" i="2" s="1"/>
  <c r="AE373" i="2" a="1"/>
  <c r="AE373" i="2" s="1"/>
  <c r="AF373" i="2" s="1"/>
  <c r="AC406" i="2"/>
  <c r="AH406" i="2" s="1" a="1"/>
  <c r="AH406" i="2" s="1"/>
  <c r="G406" i="2" s="1" a="1"/>
  <c r="G406" i="2" s="1"/>
  <c r="AC136" i="2"/>
  <c r="G1054" i="2" a="1"/>
  <c r="G1054" i="2" s="1"/>
  <c r="G1215" i="2" a="1"/>
  <c r="G1215" i="2" s="1"/>
  <c r="G1164" i="2" a="1"/>
  <c r="G1164" i="2" s="1"/>
  <c r="G1376" i="2" a="1"/>
  <c r="G1376" i="2" s="1"/>
  <c r="G962" i="2" a="1"/>
  <c r="G962" i="2" s="1"/>
  <c r="G48" i="2" a="1"/>
  <c r="G48" i="2" s="1"/>
  <c r="I1584" i="2"/>
  <c r="J1434" i="2"/>
  <c r="J870" i="2"/>
  <c r="I1240" i="2"/>
  <c r="AE1132" i="2" a="1"/>
  <c r="AE1132" i="2" s="1"/>
  <c r="AG1132" i="2" s="1"/>
  <c r="AI1132" i="2" a="1"/>
  <c r="AI1132" i="2" s="1"/>
  <c r="H1132" i="2" s="1"/>
  <c r="AT1132" i="2" a="1"/>
  <c r="AT1132" i="2" s="1"/>
  <c r="AW1132" i="2" a="1"/>
  <c r="AW1132" i="2" s="1"/>
  <c r="AC1132" i="2"/>
  <c r="AX1132" i="2" a="1"/>
  <c r="AX1132" i="2" s="1"/>
  <c r="AD1132" i="2" a="1"/>
  <c r="AD1132" i="2" s="1"/>
  <c r="AP1132" i="2" a="1"/>
  <c r="AP1132" i="2" s="1"/>
  <c r="AS1132" i="2" a="1"/>
  <c r="AS1132" i="2" s="1"/>
  <c r="AH1132" i="2" a="1"/>
  <c r="AH1132" i="2" s="1"/>
  <c r="AN944" i="2"/>
  <c r="AO944" i="2" s="1" a="1"/>
  <c r="AO944" i="2" s="1"/>
  <c r="AR944" i="2" a="1"/>
  <c r="AR944" i="2" s="1"/>
  <c r="AV944" i="2" a="1"/>
  <c r="AV944" i="2" s="1"/>
  <c r="AC563" i="2"/>
  <c r="AD563" i="2" s="1" a="1"/>
  <c r="AD563" i="2" s="1"/>
  <c r="AH441" i="2" a="1"/>
  <c r="AH441" i="2" s="1"/>
  <c r="G441" i="2" s="1" a="1"/>
  <c r="G441" i="2" s="1"/>
  <c r="AI492" i="2" a="1"/>
  <c r="AI492" i="2" s="1"/>
  <c r="H492" i="2" s="1"/>
  <c r="AV372" i="2" a="1"/>
  <c r="AV372" i="2" s="1"/>
  <c r="AN372" i="2"/>
  <c r="AO372" i="2" s="1" a="1"/>
  <c r="AO372" i="2" s="1"/>
  <c r="AR372" i="2" a="1"/>
  <c r="AR372" i="2" s="1"/>
  <c r="AH326" i="2" a="1"/>
  <c r="AH326" i="2" s="1"/>
  <c r="G326" i="2" s="1" a="1"/>
  <c r="G326" i="2" s="1"/>
  <c r="AC431" i="2"/>
  <c r="AC356" i="2"/>
  <c r="AD356" i="2" s="1" a="1"/>
  <c r="AD356" i="2" s="1"/>
  <c r="AP356" i="2" s="1" a="1"/>
  <c r="AP356" i="2" s="1"/>
  <c r="AV323" i="2" a="1"/>
  <c r="AV323" i="2" s="1"/>
  <c r="AN323" i="2"/>
  <c r="AO323" i="2" s="1" a="1"/>
  <c r="AO323" i="2" s="1"/>
  <c r="AR323" i="2" a="1"/>
  <c r="AR323" i="2" s="1"/>
  <c r="AD116" i="2" a="1"/>
  <c r="AD116" i="2" s="1"/>
  <c r="AS1410" i="2" a="1"/>
  <c r="AS1410" i="2" s="1"/>
  <c r="AE1410" i="2" a="1"/>
  <c r="AE1410" i="2" s="1"/>
  <c r="AG1410" i="2" s="1"/>
  <c r="AP1410" i="2" a="1"/>
  <c r="AP1410" i="2" s="1"/>
  <c r="AD1410" i="2" a="1"/>
  <c r="AD1410" i="2" s="1"/>
  <c r="AT1410" i="2" a="1"/>
  <c r="AT1410" i="2" s="1"/>
  <c r="AH1410" i="2" a="1"/>
  <c r="AH1410" i="2" s="1"/>
  <c r="AW1410" i="2" a="1"/>
  <c r="AW1410" i="2" s="1"/>
  <c r="AI1410" i="2" a="1"/>
  <c r="AI1410" i="2" s="1"/>
  <c r="H1410" i="2" s="1"/>
  <c r="AX1410" i="2" a="1"/>
  <c r="AX1410" i="2" s="1"/>
  <c r="AC1410" i="2"/>
  <c r="AE1382" i="2" a="1"/>
  <c r="AE1382" i="2" s="1"/>
  <c r="AG1382" i="2" s="1"/>
  <c r="AP1382" i="2" a="1"/>
  <c r="AP1382" i="2" s="1"/>
  <c r="AX1382" i="2" a="1"/>
  <c r="AX1382" i="2" s="1"/>
  <c r="AH1382" i="2" a="1"/>
  <c r="AH1382" i="2" s="1"/>
  <c r="AI1382" i="2" a="1"/>
  <c r="AI1382" i="2" s="1"/>
  <c r="H1382" i="2" s="1"/>
  <c r="AT1382" i="2" a="1"/>
  <c r="AT1382" i="2" s="1"/>
  <c r="AC1382" i="2"/>
  <c r="AW1382" i="2" a="1"/>
  <c r="AW1382" i="2" s="1"/>
  <c r="AD1382" i="2" a="1"/>
  <c r="AD1382" i="2" s="1"/>
  <c r="AS1382" i="2" a="1"/>
  <c r="AS1382" i="2" s="1"/>
  <c r="AR1130" i="2" a="1"/>
  <c r="AR1130" i="2" s="1"/>
  <c r="AV1130" i="2" a="1"/>
  <c r="AV1130" i="2" s="1"/>
  <c r="AN1130" i="2"/>
  <c r="AO1130" i="2" s="1" a="1"/>
  <c r="AO1130" i="2" s="1"/>
  <c r="J1014" i="2"/>
  <c r="K1019" i="2"/>
  <c r="J758" i="2"/>
  <c r="AV732" i="2" a="1"/>
  <c r="AV732" i="2" s="1"/>
  <c r="AR732" i="2" a="1"/>
  <c r="AR732" i="2" s="1"/>
  <c r="AN732" i="2"/>
  <c r="AO732" i="2" s="1" a="1"/>
  <c r="AO732" i="2" s="1"/>
  <c r="AV557" i="2" a="1"/>
  <c r="AV557" i="2" s="1"/>
  <c r="AN557" i="2"/>
  <c r="AO557" i="2" s="1" a="1"/>
  <c r="AO557" i="2" s="1"/>
  <c r="AR557" i="2" a="1"/>
  <c r="AR557" i="2" s="1"/>
  <c r="AD376" i="2" a="1"/>
  <c r="AD376" i="2" s="1"/>
  <c r="AC313" i="2"/>
  <c r="AH313" i="2" s="1" a="1"/>
  <c r="AH313" i="2" s="1"/>
  <c r="G313" i="2" s="1" a="1"/>
  <c r="G313" i="2" s="1"/>
  <c r="AE215" i="2" a="1"/>
  <c r="AE215" i="2" s="1"/>
  <c r="AX215" i="2" a="1"/>
  <c r="AX215" i="2" s="1"/>
  <c r="AC215" i="2"/>
  <c r="AW215" i="2" a="1"/>
  <c r="AW215" i="2" s="1"/>
  <c r="AP215" i="2" a="1"/>
  <c r="AP215" i="2" s="1"/>
  <c r="AI215" i="2" a="1"/>
  <c r="AI215" i="2" s="1"/>
  <c r="H215" i="2" s="1"/>
  <c r="AS215" i="2" a="1"/>
  <c r="AS215" i="2" s="1"/>
  <c r="AD215" i="2" a="1"/>
  <c r="AD215" i="2" s="1"/>
  <c r="AT215" i="2" a="1"/>
  <c r="AT215" i="2" s="1"/>
  <c r="AH215" i="2" a="1"/>
  <c r="AH215" i="2" s="1"/>
  <c r="AC71" i="2"/>
  <c r="AW71" i="2" s="1" a="1"/>
  <c r="AW71" i="2" s="1"/>
  <c r="AS1506" i="2" a="1"/>
  <c r="AS1506" i="2" s="1"/>
  <c r="AD1506" i="2" a="1"/>
  <c r="AD1506" i="2" s="1"/>
  <c r="AE1506" i="2" a="1"/>
  <c r="AE1506" i="2" s="1"/>
  <c r="AG1506" i="2" s="1"/>
  <c r="AP1506" i="2" a="1"/>
  <c r="AP1506" i="2" s="1"/>
  <c r="AX1506" i="2" a="1"/>
  <c r="AX1506" i="2" s="1"/>
  <c r="AC1506" i="2"/>
  <c r="AT1506" i="2" a="1"/>
  <c r="AT1506" i="2" s="1"/>
  <c r="AH1506" i="2" a="1"/>
  <c r="AH1506" i="2" s="1"/>
  <c r="AI1506" i="2" a="1"/>
  <c r="AI1506" i="2" s="1"/>
  <c r="H1506" i="2" s="1"/>
  <c r="AW1506" i="2" a="1"/>
  <c r="AW1506" i="2" s="1"/>
  <c r="AE1373" i="2" a="1"/>
  <c r="AE1373" i="2" s="1"/>
  <c r="AG1373" i="2" s="1"/>
  <c r="AP1373" i="2" a="1"/>
  <c r="AP1373" i="2" s="1"/>
  <c r="AX1373" i="2" a="1"/>
  <c r="AX1373" i="2" s="1"/>
  <c r="AH1373" i="2" a="1"/>
  <c r="AH1373" i="2" s="1"/>
  <c r="AI1373" i="2" a="1"/>
  <c r="AI1373" i="2" s="1"/>
  <c r="H1373" i="2" s="1"/>
  <c r="AS1373" i="2" a="1"/>
  <c r="AS1373" i="2" s="1"/>
  <c r="AT1373" i="2" a="1"/>
  <c r="AT1373" i="2" s="1"/>
  <c r="AC1373" i="2"/>
  <c r="AW1373" i="2" a="1"/>
  <c r="AW1373" i="2" s="1"/>
  <c r="AD1373" i="2" a="1"/>
  <c r="AD1373" i="2" s="1"/>
  <c r="J881" i="2"/>
  <c r="J955" i="2"/>
  <c r="AH829" i="2" a="1"/>
  <c r="AH829" i="2" s="1"/>
  <c r="AS829" i="2" a="1"/>
  <c r="AS829" i="2" s="1"/>
  <c r="AI829" i="2" a="1"/>
  <c r="AI829" i="2" s="1"/>
  <c r="H829" i="2" s="1"/>
  <c r="AT829" i="2" a="1"/>
  <c r="AT829" i="2" s="1"/>
  <c r="AW829" i="2" a="1"/>
  <c r="AW829" i="2" s="1"/>
  <c r="AX829" i="2" a="1"/>
  <c r="AX829" i="2" s="1"/>
  <c r="AC829" i="2"/>
  <c r="AD829" i="2" a="1"/>
  <c r="AD829" i="2" s="1"/>
  <c r="AE829" i="2" a="1"/>
  <c r="AE829" i="2" s="1"/>
  <c r="AG829" i="2" s="1"/>
  <c r="AP829" i="2" a="1"/>
  <c r="AP829" i="2" s="1"/>
  <c r="AP780" i="2" a="1"/>
  <c r="AP780" i="2" s="1"/>
  <c r="AX780" i="2" a="1"/>
  <c r="AX780" i="2" s="1"/>
  <c r="AH780" i="2" a="1"/>
  <c r="AH780" i="2" s="1"/>
  <c r="AS780" i="2" a="1"/>
  <c r="AS780" i="2" s="1"/>
  <c r="AI780" i="2" a="1"/>
  <c r="AI780" i="2" s="1"/>
  <c r="H780" i="2" s="1"/>
  <c r="AT780" i="2" a="1"/>
  <c r="AT780" i="2" s="1"/>
  <c r="AW780" i="2" a="1"/>
  <c r="AW780" i="2" s="1"/>
  <c r="AC780" i="2"/>
  <c r="AD780" i="2" a="1"/>
  <c r="AD780" i="2" s="1"/>
  <c r="AE780" i="2" a="1"/>
  <c r="AE780" i="2" s="1"/>
  <c r="AG780" i="2" s="1"/>
  <c r="AX615" i="2" a="1"/>
  <c r="AX615" i="2" s="1"/>
  <c r="J615" i="2" s="1"/>
  <c r="AS1491" i="2" a="1"/>
  <c r="AS1491" i="2" s="1"/>
  <c r="AC1491" i="2"/>
  <c r="AT1491" i="2" a="1"/>
  <c r="AT1491" i="2" s="1"/>
  <c r="AD1491" i="2" a="1"/>
  <c r="AD1491" i="2" s="1"/>
  <c r="AE1491" i="2" a="1"/>
  <c r="AE1491" i="2" s="1"/>
  <c r="AG1491" i="2" s="1"/>
  <c r="AP1491" i="2" a="1"/>
  <c r="AP1491" i="2" s="1"/>
  <c r="AX1491" i="2" a="1"/>
  <c r="AX1491" i="2" s="1"/>
  <c r="AW1491" i="2" a="1"/>
  <c r="AW1491" i="2" s="1"/>
  <c r="AH1491" i="2" a="1"/>
  <c r="AH1491" i="2" s="1"/>
  <c r="AI1491" i="2" a="1"/>
  <c r="AI1491" i="2" s="1"/>
  <c r="H1491" i="2" s="1"/>
  <c r="AV1424" i="2" a="1"/>
  <c r="AV1424" i="2" s="1"/>
  <c r="AR1424" i="2" a="1"/>
  <c r="AR1424" i="2" s="1"/>
  <c r="AN1424" i="2"/>
  <c r="AO1424" i="2" s="1" a="1"/>
  <c r="AO1424" i="2" s="1"/>
  <c r="AS1072" i="2" a="1"/>
  <c r="AS1072" i="2" s="1"/>
  <c r="AW1072" i="2" a="1"/>
  <c r="AW1072" i="2" s="1"/>
  <c r="AC1072" i="2"/>
  <c r="AD1072" i="2" a="1"/>
  <c r="AD1072" i="2" s="1"/>
  <c r="AX1072" i="2" a="1"/>
  <c r="AX1072" i="2" s="1"/>
  <c r="AE1072" i="2" a="1"/>
  <c r="AE1072" i="2" s="1"/>
  <c r="AG1072" i="2" s="1"/>
  <c r="AP1072" i="2" a="1"/>
  <c r="AP1072" i="2" s="1"/>
  <c r="AH1072" i="2" a="1"/>
  <c r="AH1072" i="2" s="1"/>
  <c r="AI1072" i="2" a="1"/>
  <c r="AI1072" i="2" s="1"/>
  <c r="H1072" i="2" s="1"/>
  <c r="AT1072" i="2" a="1"/>
  <c r="AT1072" i="2" s="1"/>
  <c r="G1072" i="2" a="1"/>
  <c r="G1072" i="2" s="1"/>
  <c r="AN1256" i="2"/>
  <c r="AO1256" i="2" s="1" a="1"/>
  <c r="AO1256" i="2" s="1"/>
  <c r="AV1256" i="2" a="1"/>
  <c r="AV1256" i="2" s="1"/>
  <c r="AR1256" i="2" a="1"/>
  <c r="AR1256" i="2" s="1"/>
  <c r="I1122" i="2"/>
  <c r="AR1125" i="2" a="1"/>
  <c r="AR1125" i="2" s="1"/>
  <c r="AV1125" i="2" a="1"/>
  <c r="AV1125" i="2" s="1"/>
  <c r="AN1125" i="2"/>
  <c r="AO1125" i="2" s="1" a="1"/>
  <c r="AO1125" i="2" s="1"/>
  <c r="AC983" i="2"/>
  <c r="AD983" i="2" a="1"/>
  <c r="AD983" i="2" s="1"/>
  <c r="AE983" i="2" a="1"/>
  <c r="AE983" i="2" s="1"/>
  <c r="AG983" i="2" s="1"/>
  <c r="AX983" i="2" a="1"/>
  <c r="AX983" i="2" s="1"/>
  <c r="AP983" i="2" a="1"/>
  <c r="AP983" i="2" s="1"/>
  <c r="AH983" i="2" a="1"/>
  <c r="AH983" i="2" s="1"/>
  <c r="AS983" i="2" a="1"/>
  <c r="AS983" i="2" s="1"/>
  <c r="AT983" i="2" a="1"/>
  <c r="AT983" i="2" s="1"/>
  <c r="AW983" i="2" a="1"/>
  <c r="AW983" i="2" s="1"/>
  <c r="AI983" i="2" a="1"/>
  <c r="AI983" i="2" s="1"/>
  <c r="H983" i="2" s="1"/>
  <c r="J675" i="2"/>
  <c r="AS676" i="2" a="1"/>
  <c r="AS676" i="2" s="1"/>
  <c r="AE676" i="2" a="1"/>
  <c r="AE676" i="2" s="1"/>
  <c r="AG676" i="2" s="1"/>
  <c r="AW676" i="2" a="1"/>
  <c r="AW676" i="2" s="1"/>
  <c r="AC676" i="2"/>
  <c r="AD676" i="2" a="1"/>
  <c r="AD676" i="2" s="1"/>
  <c r="AX676" i="2" a="1"/>
  <c r="AX676" i="2" s="1"/>
  <c r="AP676" i="2" a="1"/>
  <c r="AP676" i="2" s="1"/>
  <c r="AH676" i="2" a="1"/>
  <c r="AH676" i="2" s="1"/>
  <c r="AI676" i="2" a="1"/>
  <c r="AI676" i="2" s="1"/>
  <c r="H676" i="2" s="1"/>
  <c r="AT676" i="2" a="1"/>
  <c r="AT676" i="2" s="1"/>
  <c r="AH426" i="2" a="1"/>
  <c r="AH426" i="2" s="1"/>
  <c r="AD458" i="2" a="1"/>
  <c r="AD458" i="2" s="1"/>
  <c r="AE458" i="2" a="1"/>
  <c r="AE458" i="2" s="1"/>
  <c r="AP458" i="2" a="1"/>
  <c r="AP458" i="2" s="1"/>
  <c r="AC458" i="2"/>
  <c r="AS458" i="2" a="1"/>
  <c r="AS458" i="2" s="1"/>
  <c r="AH458" i="2" a="1"/>
  <c r="AH458" i="2" s="1"/>
  <c r="AT458" i="2" a="1"/>
  <c r="AT458" i="2" s="1"/>
  <c r="AI458" i="2" a="1"/>
  <c r="AI458" i="2" s="1"/>
  <c r="AW458" i="2" a="1"/>
  <c r="AW458" i="2" s="1"/>
  <c r="AX458" i="2" a="1"/>
  <c r="AX458" i="2" s="1"/>
  <c r="AW394" i="2" a="1"/>
  <c r="AW394" i="2" s="1"/>
  <c r="AP380" i="2" a="1"/>
  <c r="AP380" i="2" s="1"/>
  <c r="AX380" i="2" a="1"/>
  <c r="AX380" i="2" s="1"/>
  <c r="AH380" i="2" a="1"/>
  <c r="AH380" i="2" s="1"/>
  <c r="AS380" i="2" a="1"/>
  <c r="AS380" i="2" s="1"/>
  <c r="AC380" i="2"/>
  <c r="AD380" i="2" a="1"/>
  <c r="AD380" i="2" s="1"/>
  <c r="AE380" i="2" a="1"/>
  <c r="AE380" i="2" s="1"/>
  <c r="AT380" i="2" a="1"/>
  <c r="AT380" i="2" s="1"/>
  <c r="AW380" i="2" a="1"/>
  <c r="AW380" i="2" s="1"/>
  <c r="AI380" i="2" a="1"/>
  <c r="AI380" i="2" s="1"/>
  <c r="G380" i="2" a="1"/>
  <c r="G380" i="2" s="1"/>
  <c r="AC422" i="2"/>
  <c r="AE422" i="2" s="1" a="1"/>
  <c r="AE422" i="2" s="1"/>
  <c r="AF422" i="2" s="1"/>
  <c r="AN353" i="2"/>
  <c r="AO353" i="2" s="1" a="1"/>
  <c r="AO353" i="2" s="1"/>
  <c r="AR353" i="2" a="1"/>
  <c r="AR353" i="2" s="1"/>
  <c r="AV353" i="2" a="1"/>
  <c r="AV353" i="2" s="1"/>
  <c r="AI193" i="2" a="1"/>
  <c r="AI193" i="2" s="1"/>
  <c r="AE193" i="2" a="1"/>
  <c r="AE193" i="2" s="1"/>
  <c r="AP193" i="2" a="1"/>
  <c r="AP193" i="2" s="1"/>
  <c r="AT193" i="2" a="1"/>
  <c r="AT193" i="2" s="1"/>
  <c r="AS193" i="2" a="1"/>
  <c r="AS193" i="2" s="1"/>
  <c r="AW193" i="2" a="1"/>
  <c r="AW193" i="2" s="1"/>
  <c r="AC193" i="2"/>
  <c r="AD193" i="2" a="1"/>
  <c r="AD193" i="2" s="1"/>
  <c r="AX193" i="2" a="1"/>
  <c r="AX193" i="2" s="1"/>
  <c r="AH193" i="2" a="1"/>
  <c r="AH193" i="2" s="1"/>
  <c r="AN163" i="2"/>
  <c r="AO163" i="2" s="1" a="1"/>
  <c r="AO163" i="2" s="1"/>
  <c r="AR163" i="2" a="1"/>
  <c r="AR163" i="2" s="1"/>
  <c r="AV163" i="2" a="1"/>
  <c r="AV163" i="2" s="1"/>
  <c r="AD138" i="2" a="1"/>
  <c r="AD138" i="2" s="1"/>
  <c r="AR151" i="2" a="1"/>
  <c r="AR151" i="2" s="1"/>
  <c r="AV151" i="2" a="1"/>
  <c r="AV151" i="2" s="1"/>
  <c r="AN151" i="2"/>
  <c r="AO151" i="2" s="1" a="1"/>
  <c r="AO151" i="2" s="1"/>
  <c r="AD77" i="2" a="1"/>
  <c r="AD77" i="2" s="1"/>
  <c r="AP25" i="2" a="1"/>
  <c r="AP25" i="2" s="1"/>
  <c r="AX25" i="2" a="1"/>
  <c r="AX25" i="2" s="1"/>
  <c r="AH25" i="2" a="1"/>
  <c r="AH25" i="2" s="1"/>
  <c r="AI25" i="2" a="1"/>
  <c r="AI25" i="2" s="1"/>
  <c r="AS25" i="2" a="1"/>
  <c r="AS25" i="2" s="1"/>
  <c r="AD25" i="2" a="1"/>
  <c r="AD25" i="2" s="1"/>
  <c r="AC25" i="2"/>
  <c r="AT25" i="2" a="1"/>
  <c r="AT25" i="2" s="1"/>
  <c r="AE25" i="2" a="1"/>
  <c r="AE25" i="2" s="1"/>
  <c r="AW25" i="2" a="1"/>
  <c r="AW25" i="2" s="1"/>
  <c r="AV1419" i="2" a="1"/>
  <c r="AV1419" i="2" s="1"/>
  <c r="AN1419" i="2"/>
  <c r="AO1419" i="2" s="1" a="1"/>
  <c r="AO1419" i="2" s="1"/>
  <c r="AR1419" i="2" a="1"/>
  <c r="AR1419" i="2" s="1"/>
  <c r="K839" i="2"/>
  <c r="AN1204" i="2"/>
  <c r="AO1204" i="2" s="1" a="1"/>
  <c r="AO1204" i="2" s="1"/>
  <c r="AR1204" i="2" a="1"/>
  <c r="AR1204" i="2" s="1"/>
  <c r="AV1204" i="2" a="1"/>
  <c r="AV1204" i="2" s="1"/>
  <c r="AE1261" i="2" a="1"/>
  <c r="AE1261" i="2" s="1"/>
  <c r="AG1261" i="2" s="1"/>
  <c r="AH1261" i="2" a="1"/>
  <c r="AH1261" i="2" s="1"/>
  <c r="AI1261" i="2" a="1"/>
  <c r="AI1261" i="2" s="1"/>
  <c r="H1261" i="2" s="1"/>
  <c r="AS1261" i="2" a="1"/>
  <c r="AS1261" i="2" s="1"/>
  <c r="AT1261" i="2" a="1"/>
  <c r="AT1261" i="2" s="1"/>
  <c r="AW1261" i="2" a="1"/>
  <c r="AW1261" i="2" s="1"/>
  <c r="AX1261" i="2" a="1"/>
  <c r="AX1261" i="2" s="1"/>
  <c r="AP1261" i="2" a="1"/>
  <c r="AP1261" i="2" s="1"/>
  <c r="AC1261" i="2"/>
  <c r="AD1261" i="2" a="1"/>
  <c r="AD1261" i="2" s="1"/>
  <c r="J872" i="2"/>
  <c r="AH669" i="2" a="1"/>
  <c r="AH669" i="2" s="1"/>
  <c r="AS669" i="2" a="1"/>
  <c r="AS669" i="2" s="1"/>
  <c r="AI669" i="2" a="1"/>
  <c r="AI669" i="2" s="1"/>
  <c r="H669" i="2" s="1"/>
  <c r="AT669" i="2" a="1"/>
  <c r="AT669" i="2" s="1"/>
  <c r="AW669" i="2" a="1"/>
  <c r="AW669" i="2" s="1"/>
  <c r="AC669" i="2"/>
  <c r="AD669" i="2" a="1"/>
  <c r="AD669" i="2" s="1"/>
  <c r="AX669" i="2" a="1"/>
  <c r="AX669" i="2" s="1"/>
  <c r="AP669" i="2" a="1"/>
  <c r="AP669" i="2" s="1"/>
  <c r="AE669" i="2" a="1"/>
  <c r="AE669" i="2" s="1"/>
  <c r="AG669" i="2" s="1"/>
  <c r="AD654" i="2" a="1"/>
  <c r="AD654" i="2" s="1"/>
  <c r="AN489" i="2"/>
  <c r="AO489" i="2" s="1" a="1"/>
  <c r="AO489" i="2" s="1"/>
  <c r="AR489" i="2" a="1"/>
  <c r="AR489" i="2" s="1"/>
  <c r="AV489" i="2" a="1"/>
  <c r="AV489" i="2" s="1"/>
  <c r="AC442" i="2"/>
  <c r="AD442" i="2" s="1" a="1"/>
  <c r="AD442" i="2" s="1"/>
  <c r="AC454" i="2"/>
  <c r="AS454" i="2" s="1" a="1"/>
  <c r="AS454" i="2" s="1"/>
  <c r="AV416" i="2" a="1"/>
  <c r="AV416" i="2" s="1"/>
  <c r="AN416" i="2"/>
  <c r="AO416" i="2" s="1" a="1"/>
  <c r="AO416" i="2" s="1"/>
  <c r="AR416" i="2" a="1"/>
  <c r="AR416" i="2" s="1"/>
  <c r="AV302" i="2" a="1"/>
  <c r="AV302" i="2" s="1"/>
  <c r="AN302" i="2"/>
  <c r="AO302" i="2" s="1" a="1"/>
  <c r="AO302" i="2" s="1"/>
  <c r="AR302" i="2" a="1"/>
  <c r="AR302" i="2" s="1"/>
  <c r="AE1295" i="2" a="1"/>
  <c r="AE1295" i="2" s="1"/>
  <c r="AG1295" i="2" s="1"/>
  <c r="AP1295" i="2" a="1"/>
  <c r="AP1295" i="2" s="1"/>
  <c r="AX1295" i="2" a="1"/>
  <c r="AX1295" i="2" s="1"/>
  <c r="AS1295" i="2" a="1"/>
  <c r="AS1295" i="2" s="1"/>
  <c r="AI1295" i="2" a="1"/>
  <c r="AI1295" i="2" s="1"/>
  <c r="H1295" i="2" s="1"/>
  <c r="AT1295" i="2" a="1"/>
  <c r="AT1295" i="2" s="1"/>
  <c r="AW1295" i="2" a="1"/>
  <c r="AW1295" i="2" s="1"/>
  <c r="AC1295" i="2"/>
  <c r="AD1295" i="2" a="1"/>
  <c r="AD1295" i="2" s="1"/>
  <c r="AH1295" i="2" a="1"/>
  <c r="AH1295" i="2" s="1"/>
  <c r="K1037" i="2"/>
  <c r="K904" i="2"/>
  <c r="AR812" i="2" a="1"/>
  <c r="AR812" i="2" s="1"/>
  <c r="AV812" i="2" a="1"/>
  <c r="AV812" i="2" s="1"/>
  <c r="AN812" i="2"/>
  <c r="AO812" i="2" s="1" a="1"/>
  <c r="AO812" i="2" s="1"/>
  <c r="AD586" i="2" a="1"/>
  <c r="AD586" i="2" s="1"/>
  <c r="AH666" i="2" a="1"/>
  <c r="AH666" i="2" s="1"/>
  <c r="AW666" i="2" a="1"/>
  <c r="AW666" i="2" s="1"/>
  <c r="AC666" i="2"/>
  <c r="AD666" i="2" a="1"/>
  <c r="AD666" i="2" s="1"/>
  <c r="AX666" i="2" a="1"/>
  <c r="AX666" i="2" s="1"/>
  <c r="AE666" i="2" a="1"/>
  <c r="AE666" i="2" s="1"/>
  <c r="AG666" i="2" s="1"/>
  <c r="AP666" i="2" a="1"/>
  <c r="AP666" i="2" s="1"/>
  <c r="AS666" i="2" a="1"/>
  <c r="AS666" i="2" s="1"/>
  <c r="AI666" i="2" a="1"/>
  <c r="AI666" i="2" s="1"/>
  <c r="H666" i="2" s="1"/>
  <c r="AT666" i="2" a="1"/>
  <c r="AT666" i="2" s="1"/>
  <c r="AS647" i="2" a="1"/>
  <c r="AS647" i="2" s="1"/>
  <c r="AC647" i="2"/>
  <c r="AH647" i="2" a="1"/>
  <c r="AH647" i="2" s="1"/>
  <c r="AW647" i="2" a="1"/>
  <c r="AW647" i="2" s="1"/>
  <c r="AI647" i="2" a="1"/>
  <c r="AI647" i="2" s="1"/>
  <c r="AX647" i="2" a="1"/>
  <c r="AX647" i="2" s="1"/>
  <c r="AD647" i="2" a="1"/>
  <c r="AD647" i="2" s="1"/>
  <c r="AP647" i="2" a="1"/>
  <c r="AP647" i="2" s="1"/>
  <c r="AT647" i="2" a="1"/>
  <c r="AT647" i="2" s="1"/>
  <c r="AE647" i="2" a="1"/>
  <c r="AE647" i="2" s="1"/>
  <c r="AV537" i="2" a="1"/>
  <c r="AV537" i="2" s="1"/>
  <c r="AN537" i="2"/>
  <c r="AO537" i="2" s="1" a="1"/>
  <c r="AO537" i="2" s="1"/>
  <c r="AR537" i="2" a="1"/>
  <c r="AR537" i="2" s="1"/>
  <c r="AC514" i="2"/>
  <c r="AE514" i="2" s="1" a="1"/>
  <c r="AE514" i="2" s="1"/>
  <c r="AF514" i="2" s="1"/>
  <c r="AD358" i="2" a="1"/>
  <c r="AD358" i="2" s="1"/>
  <c r="AC357" i="2"/>
  <c r="AD357" i="2" s="1" a="1"/>
  <c r="AD357" i="2" s="1"/>
  <c r="AT223" i="2" a="1"/>
  <c r="AT223" i="2" s="1"/>
  <c r="AP223" i="2" a="1"/>
  <c r="AP223" i="2" s="1"/>
  <c r="K223" i="2" s="1"/>
  <c r="AI223" i="2" a="1"/>
  <c r="AI223" i="2" s="1"/>
  <c r="H223" i="2" s="1"/>
  <c r="AX223" i="2" a="1"/>
  <c r="AX223" i="2" s="1"/>
  <c r="AS62" i="2" a="1"/>
  <c r="AS62" i="2" s="1"/>
  <c r="AH41" i="2" a="1"/>
  <c r="AH41" i="2" s="1"/>
  <c r="G41" i="2" s="1" a="1"/>
  <c r="G41" i="2" s="1"/>
  <c r="I1466" i="2"/>
  <c r="AS1509" i="2" a="1"/>
  <c r="AS1509" i="2" s="1"/>
  <c r="AE1509" i="2" a="1"/>
  <c r="AE1509" i="2" s="1"/>
  <c r="AG1509" i="2" s="1"/>
  <c r="AP1509" i="2" a="1"/>
  <c r="AP1509" i="2" s="1"/>
  <c r="AX1509" i="2" a="1"/>
  <c r="AX1509" i="2" s="1"/>
  <c r="AH1509" i="2" a="1"/>
  <c r="AH1509" i="2" s="1"/>
  <c r="AT1509" i="2" a="1"/>
  <c r="AT1509" i="2" s="1"/>
  <c r="AI1509" i="2" a="1"/>
  <c r="AI1509" i="2" s="1"/>
  <c r="H1509" i="2" s="1"/>
  <c r="AW1509" i="2" a="1"/>
  <c r="AW1509" i="2" s="1"/>
  <c r="AD1509" i="2" a="1"/>
  <c r="AD1509" i="2" s="1"/>
  <c r="AC1509" i="2"/>
  <c r="AE1367" i="2" a="1"/>
  <c r="AE1367" i="2" s="1"/>
  <c r="AG1367" i="2" s="1"/>
  <c r="AP1367" i="2" a="1"/>
  <c r="AP1367" i="2" s="1"/>
  <c r="AX1367" i="2" a="1"/>
  <c r="AX1367" i="2" s="1"/>
  <c r="AH1367" i="2" a="1"/>
  <c r="AH1367" i="2" s="1"/>
  <c r="AI1367" i="2" a="1"/>
  <c r="AI1367" i="2" s="1"/>
  <c r="H1367" i="2" s="1"/>
  <c r="AC1367" i="2"/>
  <c r="AW1367" i="2" a="1"/>
  <c r="AW1367" i="2" s="1"/>
  <c r="AD1367" i="2" a="1"/>
  <c r="AD1367" i="2" s="1"/>
  <c r="AS1367" i="2" a="1"/>
  <c r="AS1367" i="2" s="1"/>
  <c r="AT1367" i="2" a="1"/>
  <c r="AT1367" i="2" s="1"/>
  <c r="AV1364" i="2" a="1"/>
  <c r="AV1364" i="2" s="1"/>
  <c r="AN1364" i="2"/>
  <c r="AO1364" i="2" s="1" a="1"/>
  <c r="AO1364" i="2" s="1"/>
  <c r="AR1364" i="2" a="1"/>
  <c r="AR1364" i="2" s="1"/>
  <c r="AH1254" i="2" a="1"/>
  <c r="AH1254" i="2" s="1"/>
  <c r="AD1254" i="2" a="1"/>
  <c r="AD1254" i="2" s="1"/>
  <c r="AI1254" i="2" a="1"/>
  <c r="AI1254" i="2" s="1"/>
  <c r="H1254" i="2" s="1"/>
  <c r="AW1254" i="2" a="1"/>
  <c r="AW1254" i="2" s="1"/>
  <c r="AX1254" i="2" a="1"/>
  <c r="AX1254" i="2" s="1"/>
  <c r="AP1254" i="2" a="1"/>
  <c r="AP1254" i="2" s="1"/>
  <c r="AT1254" i="2" a="1"/>
  <c r="AT1254" i="2" s="1"/>
  <c r="AE1254" i="2" a="1"/>
  <c r="AE1254" i="2" s="1"/>
  <c r="AG1254" i="2" s="1"/>
  <c r="AC1254" i="2"/>
  <c r="AS1254" i="2" a="1"/>
  <c r="AS1254" i="2" s="1"/>
  <c r="I1170" i="2"/>
  <c r="AC600" i="2"/>
  <c r="AD600" i="2" s="1" a="1"/>
  <c r="AD600" i="2" s="1"/>
  <c r="AR733" i="2" a="1"/>
  <c r="AR733" i="2" s="1"/>
  <c r="AV733" i="2" a="1"/>
  <c r="AV733" i="2" s="1"/>
  <c r="AN733" i="2"/>
  <c r="AO733" i="2" s="1" a="1"/>
  <c r="AO733" i="2" s="1"/>
  <c r="AC354" i="2"/>
  <c r="AW354" i="2" s="1" a="1"/>
  <c r="AW354" i="2" s="1"/>
  <c r="AS314" i="2" a="1"/>
  <c r="AS314" i="2" s="1"/>
  <c r="AE217" i="2" a="1"/>
  <c r="AE217" i="2" s="1"/>
  <c r="AD172" i="2" a="1"/>
  <c r="AD172" i="2" s="1"/>
  <c r="AV158" i="2" a="1"/>
  <c r="AV158" i="2" s="1"/>
  <c r="AN158" i="2"/>
  <c r="AO158" i="2" s="1" a="1"/>
  <c r="AO158" i="2" s="1"/>
  <c r="AR158" i="2" a="1"/>
  <c r="AR158" i="2" s="1"/>
  <c r="AH104" i="2" a="1"/>
  <c r="AH104" i="2" s="1"/>
  <c r="G104" i="2" s="1" a="1"/>
  <c r="G104" i="2" s="1"/>
  <c r="AR57" i="2" a="1"/>
  <c r="AR57" i="2" s="1"/>
  <c r="AV57" i="2" a="1"/>
  <c r="AV57" i="2" s="1"/>
  <c r="AN57" i="2"/>
  <c r="AO57" i="2" s="1" a="1"/>
  <c r="AO57" i="2" s="1"/>
  <c r="AN60" i="2"/>
  <c r="AO60" i="2" s="1" a="1"/>
  <c r="AO60" i="2" s="1"/>
  <c r="AV60" i="2" a="1"/>
  <c r="AV60" i="2" s="1"/>
  <c r="AR60" i="2" a="1"/>
  <c r="AR60" i="2" s="1"/>
  <c r="J1489" i="2"/>
  <c r="AH1218" i="2" a="1"/>
  <c r="AH1218" i="2" s="1"/>
  <c r="AS1218" i="2" a="1"/>
  <c r="AS1218" i="2" s="1"/>
  <c r="AC1218" i="2"/>
  <c r="AT1218" i="2" a="1"/>
  <c r="AT1218" i="2" s="1"/>
  <c r="AD1218" i="2" a="1"/>
  <c r="AD1218" i="2" s="1"/>
  <c r="AX1218" i="2" a="1"/>
  <c r="AX1218" i="2" s="1"/>
  <c r="AI1218" i="2" a="1"/>
  <c r="AI1218" i="2" s="1"/>
  <c r="H1218" i="2" s="1"/>
  <c r="AP1218" i="2" a="1"/>
  <c r="AP1218" i="2" s="1"/>
  <c r="AW1218" i="2" a="1"/>
  <c r="AW1218" i="2" s="1"/>
  <c r="AE1218" i="2" a="1"/>
  <c r="AE1218" i="2" s="1"/>
  <c r="AG1218" i="2" s="1"/>
  <c r="J1061" i="2"/>
  <c r="AE993" i="2" a="1"/>
  <c r="AE993" i="2" s="1"/>
  <c r="AG993" i="2" s="1"/>
  <c r="AP993" i="2" a="1"/>
  <c r="AP993" i="2" s="1"/>
  <c r="AX993" i="2" a="1"/>
  <c r="AX993" i="2" s="1"/>
  <c r="AH993" i="2" a="1"/>
  <c r="AH993" i="2" s="1"/>
  <c r="AI993" i="2" a="1"/>
  <c r="AI993" i="2" s="1"/>
  <c r="H993" i="2" s="1"/>
  <c r="AC993" i="2"/>
  <c r="AW993" i="2" a="1"/>
  <c r="AW993" i="2" s="1"/>
  <c r="AD993" i="2" a="1"/>
  <c r="AD993" i="2" s="1"/>
  <c r="AS993" i="2" a="1"/>
  <c r="AS993" i="2" s="1"/>
  <c r="AT993" i="2" a="1"/>
  <c r="AT993" i="2" s="1"/>
  <c r="K737" i="2"/>
  <c r="AE659" i="2" a="1"/>
  <c r="AE659" i="2" s="1"/>
  <c r="J689" i="2"/>
  <c r="AH638" i="2" a="1"/>
  <c r="AH638" i="2" s="1"/>
  <c r="G638" i="2" s="1" a="1"/>
  <c r="G638" i="2" s="1"/>
  <c r="J548" i="2"/>
  <c r="AV428" i="2" a="1"/>
  <c r="AV428" i="2" s="1"/>
  <c r="AR428" i="2" a="1"/>
  <c r="AR428" i="2" s="1"/>
  <c r="AN428" i="2"/>
  <c r="AO428" i="2" s="1" a="1"/>
  <c r="AO428" i="2" s="1"/>
  <c r="AN377" i="2"/>
  <c r="AO377" i="2" s="1" a="1"/>
  <c r="AO377" i="2" s="1"/>
  <c r="AR377" i="2" a="1"/>
  <c r="AR377" i="2" s="1"/>
  <c r="AV377" i="2" a="1"/>
  <c r="AV377" i="2" s="1"/>
  <c r="AV239" i="2" a="1"/>
  <c r="AV239" i="2" s="1"/>
  <c r="AR239" i="2" a="1"/>
  <c r="AR239" i="2" s="1"/>
  <c r="AN239" i="2"/>
  <c r="AO239" i="2" s="1" a="1"/>
  <c r="AO239" i="2" s="1"/>
  <c r="AE332" i="2" a="1"/>
  <c r="AE332" i="2" s="1"/>
  <c r="AF332" i="2" s="1"/>
  <c r="AC202" i="2"/>
  <c r="AS162" i="2" a="1"/>
  <c r="AS162" i="2" s="1"/>
  <c r="AV133" i="2" a="1"/>
  <c r="AV133" i="2" s="1"/>
  <c r="AN133" i="2"/>
  <c r="AO133" i="2" s="1" a="1"/>
  <c r="AO133" i="2" s="1"/>
  <c r="AR133" i="2" a="1"/>
  <c r="AR133" i="2" s="1"/>
  <c r="AW35" i="2" a="1"/>
  <c r="AW35" i="2" s="1"/>
  <c r="J1214" i="2"/>
  <c r="AH1137" i="2" a="1"/>
  <c r="AH1137" i="2" s="1"/>
  <c r="AI1137" i="2" a="1"/>
  <c r="AI1137" i="2" s="1"/>
  <c r="H1137" i="2" s="1"/>
  <c r="AT1137" i="2" a="1"/>
  <c r="AT1137" i="2" s="1"/>
  <c r="AC1137" i="2"/>
  <c r="AW1137" i="2" a="1"/>
  <c r="AW1137" i="2" s="1"/>
  <c r="AD1137" i="2" a="1"/>
  <c r="AD1137" i="2" s="1"/>
  <c r="AX1137" i="2" a="1"/>
  <c r="AX1137" i="2" s="1"/>
  <c r="AE1137" i="2" a="1"/>
  <c r="AE1137" i="2" s="1"/>
  <c r="AG1137" i="2" s="1"/>
  <c r="AP1137" i="2" a="1"/>
  <c r="AP1137" i="2" s="1"/>
  <c r="AS1137" i="2" a="1"/>
  <c r="AS1137" i="2" s="1"/>
  <c r="AR959" i="2" a="1"/>
  <c r="AR959" i="2" s="1"/>
  <c r="AN959" i="2"/>
  <c r="AO959" i="2" s="1" a="1"/>
  <c r="AO959" i="2" s="1"/>
  <c r="AV959" i="2" a="1"/>
  <c r="AV959" i="2" s="1"/>
  <c r="AN156" i="2"/>
  <c r="AO156" i="2" s="1" a="1"/>
  <c r="AO156" i="2" s="1"/>
  <c r="AR156" i="2" a="1"/>
  <c r="AR156" i="2" s="1"/>
  <c r="AV156" i="2" a="1"/>
  <c r="AV156" i="2" s="1"/>
  <c r="AV1447" i="2" a="1"/>
  <c r="AV1447" i="2" s="1"/>
  <c r="AN1447" i="2"/>
  <c r="AO1447" i="2" s="1" a="1"/>
  <c r="AO1447" i="2" s="1"/>
  <c r="AR1447" i="2" a="1"/>
  <c r="AR1447" i="2" s="1"/>
  <c r="I1412" i="2"/>
  <c r="AP1433" i="2" a="1"/>
  <c r="AP1433" i="2" s="1"/>
  <c r="AX1433" i="2" a="1"/>
  <c r="AX1433" i="2" s="1"/>
  <c r="AH1433" i="2" a="1"/>
  <c r="AH1433" i="2" s="1"/>
  <c r="AC1433" i="2"/>
  <c r="AS1433" i="2" a="1"/>
  <c r="AS1433" i="2" s="1"/>
  <c r="AD1433" i="2" a="1"/>
  <c r="AD1433" i="2" s="1"/>
  <c r="AE1433" i="2" a="1"/>
  <c r="AE1433" i="2" s="1"/>
  <c r="AG1433" i="2" s="1"/>
  <c r="AT1433" i="2" a="1"/>
  <c r="AT1433" i="2" s="1"/>
  <c r="AI1433" i="2" a="1"/>
  <c r="AI1433" i="2" s="1"/>
  <c r="H1433" i="2" s="1"/>
  <c r="AW1433" i="2" a="1"/>
  <c r="AW1433" i="2" s="1"/>
  <c r="AR779" i="2" a="1"/>
  <c r="AR779" i="2" s="1"/>
  <c r="AV779" i="2" a="1"/>
  <c r="AV779" i="2" s="1"/>
  <c r="AN779" i="2"/>
  <c r="AO779" i="2" s="1" a="1"/>
  <c r="AO779" i="2" s="1"/>
  <c r="AR715" i="2" a="1"/>
  <c r="AR715" i="2" s="1"/>
  <c r="AV715" i="2" a="1"/>
  <c r="AV715" i="2" s="1"/>
  <c r="AN715" i="2"/>
  <c r="AO715" i="2" s="1" a="1"/>
  <c r="AO715" i="2" s="1"/>
  <c r="I1199" i="2"/>
  <c r="J982" i="2"/>
  <c r="AR1315" i="2" a="1"/>
  <c r="AR1315" i="2" s="1"/>
  <c r="AN1315" i="2"/>
  <c r="AO1315" i="2" s="1" a="1"/>
  <c r="AO1315" i="2" s="1"/>
  <c r="AV1315" i="2" a="1"/>
  <c r="AV1315" i="2" s="1"/>
  <c r="AR344" i="2" a="1"/>
  <c r="AR344" i="2" s="1"/>
  <c r="AV344" i="2" a="1"/>
  <c r="AV344" i="2" s="1"/>
  <c r="AN344" i="2"/>
  <c r="AO344" i="2" s="1" a="1"/>
  <c r="AO344" i="2" s="1"/>
  <c r="AV1388" i="2" a="1"/>
  <c r="AV1388" i="2" s="1"/>
  <c r="AN1388" i="2"/>
  <c r="AO1388" i="2" s="1" a="1"/>
  <c r="AO1388" i="2" s="1"/>
  <c r="AR1388" i="2" a="1"/>
  <c r="AR1388" i="2" s="1"/>
  <c r="I945" i="2"/>
  <c r="AE407" i="2" a="1"/>
  <c r="AE407" i="2" s="1"/>
  <c r="AI361" i="2" a="1"/>
  <c r="AI361" i="2" s="1"/>
  <c r="H361" i="2" s="1"/>
  <c r="AS168" i="2" a="1"/>
  <c r="AS168" i="2" s="1"/>
  <c r="J1307" i="2"/>
  <c r="K746" i="2"/>
  <c r="AE190" i="2" a="1"/>
  <c r="AE190" i="2" s="1"/>
  <c r="AF190" i="2" s="1"/>
  <c r="AR259" i="2" a="1"/>
  <c r="AR259" i="2" s="1"/>
  <c r="AN259" i="2"/>
  <c r="AO259" i="2" s="1" a="1"/>
  <c r="AO259" i="2" s="1"/>
  <c r="AV259" i="2" a="1"/>
  <c r="AV259" i="2" s="1"/>
  <c r="AH49" i="2" a="1"/>
  <c r="AH49" i="2" s="1"/>
  <c r="G49" i="2" s="1" a="1"/>
  <c r="G49" i="2" s="1"/>
  <c r="K1519" i="2"/>
  <c r="I1520" i="2"/>
  <c r="J1225" i="2"/>
  <c r="AP1062" i="2" a="1"/>
  <c r="AP1062" i="2" s="1"/>
  <c r="AX1062" i="2" a="1"/>
  <c r="AX1062" i="2" s="1"/>
  <c r="AS1062" i="2" a="1"/>
  <c r="AS1062" i="2" s="1"/>
  <c r="AI1062" i="2" a="1"/>
  <c r="AI1062" i="2" s="1"/>
  <c r="H1062" i="2" s="1"/>
  <c r="AT1062" i="2" a="1"/>
  <c r="AT1062" i="2" s="1"/>
  <c r="AW1062" i="2" a="1"/>
  <c r="AW1062" i="2" s="1"/>
  <c r="AC1062" i="2"/>
  <c r="AD1062" i="2" a="1"/>
  <c r="AD1062" i="2" s="1"/>
  <c r="AE1062" i="2" a="1"/>
  <c r="AE1062" i="2" s="1"/>
  <c r="AG1062" i="2" s="1"/>
  <c r="AH1062" i="2" a="1"/>
  <c r="AH1062" i="2" s="1"/>
  <c r="J1022" i="2"/>
  <c r="AE1147" i="2" a="1"/>
  <c r="AE1147" i="2" s="1"/>
  <c r="AG1147" i="2" s="1"/>
  <c r="AS1147" i="2" a="1"/>
  <c r="AS1147" i="2" s="1"/>
  <c r="AI1147" i="2" a="1"/>
  <c r="AI1147" i="2" s="1"/>
  <c r="H1147" i="2" s="1"/>
  <c r="AT1147" i="2" a="1"/>
  <c r="AT1147" i="2" s="1"/>
  <c r="AW1147" i="2" a="1"/>
  <c r="AW1147" i="2" s="1"/>
  <c r="AC1147" i="2"/>
  <c r="AX1147" i="2" a="1"/>
  <c r="AX1147" i="2" s="1"/>
  <c r="AD1147" i="2" a="1"/>
  <c r="AD1147" i="2" s="1"/>
  <c r="AH1147" i="2" a="1"/>
  <c r="AH1147" i="2" s="1"/>
  <c r="AP1147" i="2" a="1"/>
  <c r="AP1147" i="2" s="1"/>
  <c r="AS221" i="2" a="1"/>
  <c r="AS221" i="2" s="1"/>
  <c r="AR957" i="2" a="1"/>
  <c r="AR957" i="2" s="1"/>
  <c r="AV957" i="2" a="1"/>
  <c r="AV957" i="2" s="1"/>
  <c r="AN957" i="2"/>
  <c r="AO957" i="2" s="1" a="1"/>
  <c r="AO957" i="2" s="1"/>
  <c r="J936" i="2"/>
  <c r="AD620" i="2" a="1"/>
  <c r="AD620" i="2" s="1"/>
  <c r="K1476" i="2"/>
  <c r="K1309" i="2"/>
  <c r="AW618" i="2" a="1"/>
  <c r="AW618" i="2" s="1"/>
  <c r="AW143" i="2" a="1"/>
  <c r="AW143" i="2" s="1"/>
  <c r="AT32" i="2" a="1"/>
  <c r="AT32" i="2" s="1"/>
  <c r="I32" i="2" s="1"/>
  <c r="AI32" i="2" a="1"/>
  <c r="AI32" i="2" s="1"/>
  <c r="H32" i="2" s="1"/>
  <c r="AX32" i="2" a="1"/>
  <c r="AX32" i="2" s="1"/>
  <c r="J32" i="2" s="1"/>
  <c r="AP32" i="2" a="1"/>
  <c r="AP32" i="2" s="1"/>
  <c r="K32" i="2" s="1"/>
  <c r="AH1272" i="2" a="1"/>
  <c r="AH1272" i="2" s="1"/>
  <c r="AD1272" i="2" a="1"/>
  <c r="AD1272" i="2" s="1"/>
  <c r="AS1272" i="2" a="1"/>
  <c r="AS1272" i="2" s="1"/>
  <c r="AT1272" i="2" a="1"/>
  <c r="AT1272" i="2" s="1"/>
  <c r="AI1272" i="2" a="1"/>
  <c r="AI1272" i="2" s="1"/>
  <c r="H1272" i="2" s="1"/>
  <c r="AW1272" i="2" a="1"/>
  <c r="AW1272" i="2" s="1"/>
  <c r="AX1272" i="2" a="1"/>
  <c r="AX1272" i="2" s="1"/>
  <c r="AC1272" i="2"/>
  <c r="AE1272" i="2" a="1"/>
  <c r="AE1272" i="2" s="1"/>
  <c r="AG1272" i="2" s="1"/>
  <c r="AP1272" i="2" a="1"/>
  <c r="AP1272" i="2" s="1"/>
  <c r="K740" i="2"/>
  <c r="AR188" i="2" a="1"/>
  <c r="AR188" i="2" s="1"/>
  <c r="AV188" i="2" a="1"/>
  <c r="AV188" i="2" s="1"/>
  <c r="AN188" i="2"/>
  <c r="AO188" i="2" s="1" a="1"/>
  <c r="AO188" i="2" s="1"/>
  <c r="AI475" i="2" a="1"/>
  <c r="AI475" i="2" s="1"/>
  <c r="H475" i="2" s="1"/>
  <c r="AC404" i="2"/>
  <c r="AS404" i="2" s="1" a="1"/>
  <c r="AS404" i="2" s="1"/>
  <c r="AE99" i="2" a="1"/>
  <c r="AE99" i="2" s="1"/>
  <c r="AF99" i="2" s="1"/>
  <c r="AV236" i="2" a="1"/>
  <c r="AV236" i="2" s="1"/>
  <c r="AR236" i="2" a="1"/>
  <c r="AR236" i="2" s="1"/>
  <c r="AN236" i="2"/>
  <c r="AO236" i="2" s="1" a="1"/>
  <c r="AO236" i="2" s="1"/>
  <c r="AC75" i="2"/>
  <c r="AD75" i="2" s="1" a="1"/>
  <c r="AD75" i="2" s="1"/>
  <c r="AD346" i="2" a="1"/>
  <c r="AD346" i="2" s="1"/>
  <c r="AN439" i="2"/>
  <c r="AO439" i="2" s="1" a="1"/>
  <c r="AO439" i="2" s="1"/>
  <c r="AR439" i="2" a="1"/>
  <c r="AR439" i="2" s="1"/>
  <c r="AV439" i="2" a="1"/>
  <c r="AV439" i="2" s="1"/>
  <c r="J1190" i="2"/>
  <c r="AE1352" i="2" a="1"/>
  <c r="AE1352" i="2" s="1"/>
  <c r="AG1352" i="2" s="1"/>
  <c r="AP1352" i="2" a="1"/>
  <c r="AP1352" i="2" s="1"/>
  <c r="AX1352" i="2" a="1"/>
  <c r="AX1352" i="2" s="1"/>
  <c r="AH1352" i="2" a="1"/>
  <c r="AH1352" i="2" s="1"/>
  <c r="AI1352" i="2" a="1"/>
  <c r="AI1352" i="2" s="1"/>
  <c r="H1352" i="2" s="1"/>
  <c r="AS1352" i="2" a="1"/>
  <c r="AS1352" i="2" s="1"/>
  <c r="AT1352" i="2" a="1"/>
  <c r="AT1352" i="2" s="1"/>
  <c r="AW1352" i="2" a="1"/>
  <c r="AW1352" i="2" s="1"/>
  <c r="AC1352" i="2"/>
  <c r="AD1352" i="2" a="1"/>
  <c r="AD1352" i="2" s="1"/>
  <c r="AR932" i="2" a="1"/>
  <c r="AR932" i="2" s="1"/>
  <c r="AV932" i="2" a="1"/>
  <c r="AV932" i="2" s="1"/>
  <c r="AN932" i="2"/>
  <c r="AO932" i="2" s="1" a="1"/>
  <c r="AO932" i="2" s="1"/>
  <c r="AH516" i="2" a="1"/>
  <c r="AH516" i="2" s="1"/>
  <c r="AP759" i="2" a="1"/>
  <c r="AP759" i="2" s="1"/>
  <c r="AX759" i="2" a="1"/>
  <c r="AX759" i="2" s="1"/>
  <c r="AC759" i="2"/>
  <c r="AD759" i="2" a="1"/>
  <c r="AD759" i="2" s="1"/>
  <c r="AE759" i="2" a="1"/>
  <c r="AE759" i="2" s="1"/>
  <c r="AG759" i="2" s="1"/>
  <c r="AS759" i="2" a="1"/>
  <c r="AS759" i="2" s="1"/>
  <c r="AH759" i="2" a="1"/>
  <c r="AH759" i="2" s="1"/>
  <c r="AT759" i="2" a="1"/>
  <c r="AT759" i="2" s="1"/>
  <c r="AI759" i="2" a="1"/>
  <c r="AI759" i="2" s="1"/>
  <c r="H759" i="2" s="1"/>
  <c r="AW759" i="2" a="1"/>
  <c r="AW759" i="2" s="1"/>
  <c r="AH390" i="2" a="1"/>
  <c r="AH390" i="2" s="1"/>
  <c r="AC129" i="2"/>
  <c r="AS129" i="2" s="1" a="1"/>
  <c r="AS129" i="2" s="1"/>
  <c r="K748" i="2"/>
  <c r="AV79" i="2" a="1"/>
  <c r="AV79" i="2" s="1"/>
  <c r="AN79" i="2"/>
  <c r="AO79" i="2" s="1" a="1"/>
  <c r="AO79" i="2" s="1"/>
  <c r="AR79" i="2" a="1"/>
  <c r="AR79" i="2" s="1"/>
  <c r="AH91" i="2" a="1"/>
  <c r="AH91" i="2" s="1"/>
  <c r="AV27" i="2" a="1"/>
  <c r="AV27" i="2" s="1"/>
  <c r="AR27" i="2" a="1"/>
  <c r="AR27" i="2" s="1"/>
  <c r="AN27" i="2"/>
  <c r="AO27" i="2" s="1" a="1"/>
  <c r="AO27" i="2" s="1"/>
  <c r="AN1174" i="2"/>
  <c r="AO1174" i="2" s="1" a="1"/>
  <c r="AO1174" i="2" s="1"/>
  <c r="AV1174" i="2" a="1"/>
  <c r="AV1174" i="2" s="1"/>
  <c r="AR1174" i="2" a="1"/>
  <c r="AR1174" i="2" s="1"/>
  <c r="AN16" i="2"/>
  <c r="AO16" i="2" s="1" a="1"/>
  <c r="AO16" i="2" s="1"/>
  <c r="AR16" i="2" a="1"/>
  <c r="AR16" i="2" s="1"/>
  <c r="AV16" i="2" a="1"/>
  <c r="AV16" i="2" s="1"/>
  <c r="AC415" i="2"/>
  <c r="AS415" i="2" s="1" a="1"/>
  <c r="AS415" i="2" s="1"/>
  <c r="AV19" i="2" a="1"/>
  <c r="AV19" i="2" s="1"/>
  <c r="AN19" i="2"/>
  <c r="AO19" i="2" s="1" a="1"/>
  <c r="AO19" i="2" s="1"/>
  <c r="AR19" i="2" a="1"/>
  <c r="AR19" i="2" s="1"/>
  <c r="J1207" i="2"/>
  <c r="AV1527" i="2" a="1"/>
  <c r="AV1527" i="2" s="1"/>
  <c r="AN1527" i="2"/>
  <c r="AO1527" i="2" s="1" a="1"/>
  <c r="AO1527" i="2" s="1"/>
  <c r="AR1527" i="2" a="1"/>
  <c r="AR1527" i="2" s="1"/>
  <c r="AH1200" i="2" a="1"/>
  <c r="AH1200" i="2" s="1"/>
  <c r="AI1200" i="2" a="1"/>
  <c r="AI1200" i="2" s="1"/>
  <c r="H1200" i="2" s="1"/>
  <c r="AS1200" i="2" a="1"/>
  <c r="AS1200" i="2" s="1"/>
  <c r="AT1200" i="2" a="1"/>
  <c r="AT1200" i="2" s="1"/>
  <c r="AC1200" i="2"/>
  <c r="AD1200" i="2" a="1"/>
  <c r="AD1200" i="2" s="1"/>
  <c r="AE1200" i="2" a="1"/>
  <c r="AE1200" i="2" s="1"/>
  <c r="AG1200" i="2" s="1"/>
  <c r="AW1200" i="2" a="1"/>
  <c r="AW1200" i="2" s="1"/>
  <c r="AX1200" i="2" a="1"/>
  <c r="AX1200" i="2" s="1"/>
  <c r="AP1200" i="2" a="1"/>
  <c r="AP1200" i="2" s="1"/>
  <c r="AN597" i="2"/>
  <c r="AO597" i="2" s="1" a="1"/>
  <c r="AO597" i="2" s="1"/>
  <c r="AR597" i="2" a="1"/>
  <c r="AR597" i="2" s="1"/>
  <c r="AV597" i="2" a="1"/>
  <c r="AV597" i="2" s="1"/>
  <c r="AN319" i="2"/>
  <c r="AO319" i="2" s="1" a="1"/>
  <c r="AO319" i="2" s="1"/>
  <c r="AR319" i="2" a="1"/>
  <c r="AR319" i="2" s="1"/>
  <c r="AV319" i="2" a="1"/>
  <c r="AV319" i="2" s="1"/>
  <c r="AN187" i="2"/>
  <c r="AO187" i="2" s="1" a="1"/>
  <c r="AO187" i="2" s="1"/>
  <c r="AR187" i="2" a="1"/>
  <c r="AR187" i="2" s="1"/>
  <c r="AV187" i="2" a="1"/>
  <c r="AV187" i="2" s="1"/>
  <c r="AN1210" i="2"/>
  <c r="AO1210" i="2" s="1" a="1"/>
  <c r="AO1210" i="2" s="1"/>
  <c r="AV1210" i="2" a="1"/>
  <c r="AV1210" i="2" s="1"/>
  <c r="AR1210" i="2" a="1"/>
  <c r="AR1210" i="2" s="1"/>
  <c r="AN698" i="2"/>
  <c r="AO698" i="2" s="1" a="1"/>
  <c r="AO698" i="2" s="1"/>
  <c r="AR698" i="2" a="1"/>
  <c r="AR698" i="2" s="1"/>
  <c r="AV698" i="2" a="1"/>
  <c r="AV698" i="2" s="1"/>
  <c r="AV503" i="2" a="1"/>
  <c r="AV503" i="2" s="1"/>
  <c r="AN503" i="2"/>
  <c r="AO503" i="2" s="1" a="1"/>
  <c r="AO503" i="2" s="1"/>
  <c r="AR503" i="2" a="1"/>
  <c r="AR503" i="2" s="1"/>
  <c r="AC396" i="2"/>
  <c r="AE396" i="2" s="1" a="1"/>
  <c r="AE396" i="2" s="1"/>
  <c r="AF396" i="2" s="1"/>
  <c r="AR231" i="2" a="1"/>
  <c r="AR231" i="2" s="1"/>
  <c r="AN231" i="2"/>
  <c r="AO231" i="2" s="1" a="1"/>
  <c r="AO231" i="2" s="1"/>
  <c r="AV231" i="2" a="1"/>
  <c r="AV231" i="2" s="1"/>
  <c r="AV418" i="2" a="1"/>
  <c r="AV418" i="2" s="1"/>
  <c r="AN418" i="2"/>
  <c r="AO418" i="2" s="1" a="1"/>
  <c r="AO418" i="2" s="1"/>
  <c r="AR418" i="2" a="1"/>
  <c r="AR418" i="2" s="1"/>
  <c r="AN119" i="2"/>
  <c r="AO119" i="2" s="1" a="1"/>
  <c r="AO119" i="2" s="1"/>
  <c r="AR119" i="2" a="1"/>
  <c r="AR119" i="2" s="1"/>
  <c r="AV119" i="2" a="1"/>
  <c r="AV119" i="2" s="1"/>
  <c r="AE394" i="2" a="1"/>
  <c r="AE394" i="2" s="1"/>
  <c r="AP771" i="2" a="1"/>
  <c r="AP771" i="2" s="1"/>
  <c r="AX771" i="2" a="1"/>
  <c r="AX771" i="2" s="1"/>
  <c r="AC771" i="2"/>
  <c r="AE771" i="2" a="1"/>
  <c r="AE771" i="2" s="1"/>
  <c r="AG771" i="2" s="1"/>
  <c r="AS771" i="2" a="1"/>
  <c r="AS771" i="2" s="1"/>
  <c r="AH771" i="2" a="1"/>
  <c r="AH771" i="2" s="1"/>
  <c r="AT771" i="2" a="1"/>
  <c r="AT771" i="2" s="1"/>
  <c r="AI771" i="2" a="1"/>
  <c r="AI771" i="2" s="1"/>
  <c r="H771" i="2" s="1"/>
  <c r="AD771" i="2" a="1"/>
  <c r="AD771" i="2" s="1"/>
  <c r="AW771" i="2" a="1"/>
  <c r="AW771" i="2" s="1"/>
  <c r="AR220" i="2" a="1"/>
  <c r="AR220" i="2" s="1"/>
  <c r="AN220" i="2"/>
  <c r="AO220" i="2" s="1" a="1"/>
  <c r="AO220" i="2" s="1"/>
  <c r="AV220" i="2" a="1"/>
  <c r="AV220" i="2" s="1"/>
  <c r="AS1413" i="2" a="1"/>
  <c r="AS1413" i="2" s="1"/>
  <c r="AE1413" i="2" a="1"/>
  <c r="AE1413" i="2" s="1"/>
  <c r="AG1413" i="2" s="1"/>
  <c r="AP1413" i="2" a="1"/>
  <c r="AP1413" i="2" s="1"/>
  <c r="AD1413" i="2" a="1"/>
  <c r="AD1413" i="2" s="1"/>
  <c r="AT1413" i="2" a="1"/>
  <c r="AT1413" i="2" s="1"/>
  <c r="AH1413" i="2" a="1"/>
  <c r="AH1413" i="2" s="1"/>
  <c r="AW1413" i="2" a="1"/>
  <c r="AW1413" i="2" s="1"/>
  <c r="AI1413" i="2" a="1"/>
  <c r="AI1413" i="2" s="1"/>
  <c r="H1413" i="2" s="1"/>
  <c r="AX1413" i="2" a="1"/>
  <c r="AX1413" i="2" s="1"/>
  <c r="AC1413" i="2"/>
  <c r="AC646" i="2"/>
  <c r="AE646" i="2" s="1" a="1"/>
  <c r="AE646" i="2" s="1"/>
  <c r="AF646" i="2" s="1"/>
  <c r="AC434" i="2"/>
  <c r="AW434" i="2" s="1" a="1"/>
  <c r="AW434" i="2" s="1"/>
  <c r="AH375" i="2" a="1"/>
  <c r="AH375" i="2" s="1"/>
  <c r="G375" i="2" s="1" a="1"/>
  <c r="G375" i="2" s="1"/>
  <c r="AS306" i="2" a="1"/>
  <c r="AS306" i="2" s="1"/>
  <c r="AV1497" i="2" a="1"/>
  <c r="AV1497" i="2" s="1"/>
  <c r="AN1497" i="2"/>
  <c r="AO1497" i="2" s="1" a="1"/>
  <c r="AO1497" i="2" s="1"/>
  <c r="AR1497" i="2" a="1"/>
  <c r="AR1497" i="2" s="1"/>
  <c r="K1231" i="2"/>
  <c r="AH607" i="2" a="1"/>
  <c r="AH607" i="2" s="1"/>
  <c r="G607" i="2" s="1" a="1"/>
  <c r="G607" i="2" s="1"/>
  <c r="AI109" i="2" a="1"/>
  <c r="AI109" i="2" s="1"/>
  <c r="H109" i="2" s="1"/>
  <c r="AX109" i="2" a="1"/>
  <c r="AX109" i="2" s="1"/>
  <c r="AP109" i="2" a="1"/>
  <c r="AP109" i="2" s="1"/>
  <c r="AT109" i="2" a="1"/>
  <c r="AT109" i="2" s="1"/>
  <c r="AC248" i="2"/>
  <c r="AW248" i="2" s="1" a="1"/>
  <c r="AW248" i="2" s="1"/>
  <c r="AR1089" i="2" a="1"/>
  <c r="AR1089" i="2" s="1"/>
  <c r="AV1089" i="2" a="1"/>
  <c r="AV1089" i="2" s="1"/>
  <c r="AN1089" i="2"/>
  <c r="AO1089" i="2" s="1" a="1"/>
  <c r="AO1089" i="2" s="1"/>
  <c r="AH1188" i="2" a="1"/>
  <c r="AH1188" i="2" s="1"/>
  <c r="AI1188" i="2" a="1"/>
  <c r="AI1188" i="2" s="1"/>
  <c r="H1188" i="2" s="1"/>
  <c r="AS1188" i="2" a="1"/>
  <c r="AS1188" i="2" s="1"/>
  <c r="AT1188" i="2" a="1"/>
  <c r="AT1188" i="2" s="1"/>
  <c r="AC1188" i="2"/>
  <c r="AD1188" i="2" a="1"/>
  <c r="AD1188" i="2" s="1"/>
  <c r="AP1188" i="2" a="1"/>
  <c r="AP1188" i="2" s="1"/>
  <c r="AW1188" i="2" a="1"/>
  <c r="AW1188" i="2" s="1"/>
  <c r="AX1188" i="2" a="1"/>
  <c r="AX1188" i="2" s="1"/>
  <c r="AE1188" i="2" a="1"/>
  <c r="AE1188" i="2" s="1"/>
  <c r="AG1188" i="2" s="1"/>
  <c r="J1228" i="2"/>
  <c r="AH1275" i="2" a="1"/>
  <c r="AH1275" i="2" s="1"/>
  <c r="AD1275" i="2" a="1"/>
  <c r="AD1275" i="2" s="1"/>
  <c r="AS1275" i="2" a="1"/>
  <c r="AS1275" i="2" s="1"/>
  <c r="AT1275" i="2" a="1"/>
  <c r="AT1275" i="2" s="1"/>
  <c r="AI1275" i="2" a="1"/>
  <c r="AI1275" i="2" s="1"/>
  <c r="H1275" i="2" s="1"/>
  <c r="AW1275" i="2" a="1"/>
  <c r="AW1275" i="2" s="1"/>
  <c r="AX1275" i="2" a="1"/>
  <c r="AX1275" i="2" s="1"/>
  <c r="AP1275" i="2" a="1"/>
  <c r="AP1275" i="2" s="1"/>
  <c r="AE1275" i="2" a="1"/>
  <c r="AE1275" i="2" s="1"/>
  <c r="AG1275" i="2" s="1"/>
  <c r="AC1275" i="2"/>
  <c r="K1034" i="2"/>
  <c r="AS539" i="2" a="1"/>
  <c r="AS539" i="2" s="1"/>
  <c r="I1010" i="2"/>
  <c r="AP773" i="2" a="1"/>
  <c r="AP773" i="2" s="1"/>
  <c r="AX773" i="2" a="1"/>
  <c r="AX773" i="2" s="1"/>
  <c r="AI773" i="2" a="1"/>
  <c r="AI773" i="2" s="1"/>
  <c r="H773" i="2" s="1"/>
  <c r="AS773" i="2" a="1"/>
  <c r="AS773" i="2" s="1"/>
  <c r="AC773" i="2"/>
  <c r="AT773" i="2" a="1"/>
  <c r="AT773" i="2" s="1"/>
  <c r="AD773" i="2" a="1"/>
  <c r="AD773" i="2" s="1"/>
  <c r="AW773" i="2" a="1"/>
  <c r="AW773" i="2" s="1"/>
  <c r="AE773" i="2" a="1"/>
  <c r="AE773" i="2" s="1"/>
  <c r="AG773" i="2" s="1"/>
  <c r="AH773" i="2" a="1"/>
  <c r="AH773" i="2" s="1"/>
  <c r="AC338" i="2"/>
  <c r="AH338" i="2" s="1" a="1"/>
  <c r="AH338" i="2" s="1"/>
  <c r="AR568" i="2" a="1"/>
  <c r="AR568" i="2" s="1"/>
  <c r="AV568" i="2" a="1"/>
  <c r="AV568" i="2" s="1"/>
  <c r="AN568" i="2"/>
  <c r="AO568" i="2" s="1" a="1"/>
  <c r="AO568" i="2" s="1"/>
  <c r="AS610" i="2" a="1"/>
  <c r="AS610" i="2" s="1"/>
  <c r="G755" i="2" a="1"/>
  <c r="G755" i="2" s="1"/>
  <c r="AP1423" i="2" a="1"/>
  <c r="AP1423" i="2" s="1"/>
  <c r="AX1423" i="2" a="1"/>
  <c r="AX1423" i="2" s="1"/>
  <c r="AS1423" i="2" a="1"/>
  <c r="AS1423" i="2" s="1"/>
  <c r="AI1423" i="2" a="1"/>
  <c r="AI1423" i="2" s="1"/>
  <c r="H1423" i="2" s="1"/>
  <c r="AC1423" i="2"/>
  <c r="AD1423" i="2" a="1"/>
  <c r="AD1423" i="2" s="1"/>
  <c r="AE1423" i="2" a="1"/>
  <c r="AE1423" i="2" s="1"/>
  <c r="AG1423" i="2" s="1"/>
  <c r="AT1423" i="2" a="1"/>
  <c r="AT1423" i="2" s="1"/>
  <c r="AW1423" i="2" a="1"/>
  <c r="AW1423" i="2" s="1"/>
  <c r="AH1423" i="2" a="1"/>
  <c r="AH1423" i="2" s="1"/>
  <c r="AC120" i="2"/>
  <c r="AD120" i="2" s="1" a="1"/>
  <c r="AD120" i="2" s="1"/>
  <c r="AH935" i="2" a="1"/>
  <c r="AH935" i="2" s="1"/>
  <c r="AS935" i="2" a="1"/>
  <c r="AS935" i="2" s="1"/>
  <c r="AI935" i="2" a="1"/>
  <c r="AI935" i="2" s="1"/>
  <c r="H935" i="2" s="1"/>
  <c r="AT935" i="2" a="1"/>
  <c r="AT935" i="2" s="1"/>
  <c r="AC935" i="2"/>
  <c r="AW935" i="2" a="1"/>
  <c r="AW935" i="2" s="1"/>
  <c r="AX935" i="2" a="1"/>
  <c r="AX935" i="2" s="1"/>
  <c r="AD935" i="2" a="1"/>
  <c r="AD935" i="2" s="1"/>
  <c r="AE935" i="2" a="1"/>
  <c r="AE935" i="2" s="1"/>
  <c r="AG935" i="2" s="1"/>
  <c r="AP935" i="2" a="1"/>
  <c r="AP935" i="2" s="1"/>
  <c r="AV550" i="2" a="1"/>
  <c r="AV550" i="2" s="1"/>
  <c r="AN550" i="2"/>
  <c r="AO550" i="2" s="1" a="1"/>
  <c r="AO550" i="2" s="1"/>
  <c r="AR550" i="2" a="1"/>
  <c r="AR550" i="2" s="1"/>
  <c r="J1194" i="2"/>
  <c r="AS1536" i="2" a="1"/>
  <c r="AS1536" i="2" s="1"/>
  <c r="AI1536" i="2" a="1"/>
  <c r="AI1536" i="2" s="1"/>
  <c r="H1536" i="2" s="1"/>
  <c r="AT1536" i="2" a="1"/>
  <c r="AT1536" i="2" s="1"/>
  <c r="AE1536" i="2" a="1"/>
  <c r="AE1536" i="2" s="1"/>
  <c r="AG1536" i="2" s="1"/>
  <c r="AX1536" i="2" a="1"/>
  <c r="AX1536" i="2" s="1"/>
  <c r="AC1536" i="2"/>
  <c r="AD1536" i="2" a="1"/>
  <c r="AD1536" i="2" s="1"/>
  <c r="AP1536" i="2" a="1"/>
  <c r="AP1536" i="2" s="1"/>
  <c r="AH1536" i="2" a="1"/>
  <c r="AH1536" i="2" s="1"/>
  <c r="AW1536" i="2" a="1"/>
  <c r="AW1536" i="2" s="1"/>
  <c r="J1149" i="2"/>
  <c r="AN499" i="2"/>
  <c r="AO499" i="2" s="1" a="1"/>
  <c r="AO499" i="2" s="1"/>
  <c r="AR499" i="2" a="1"/>
  <c r="AR499" i="2" s="1"/>
  <c r="AV499" i="2" a="1"/>
  <c r="AV499" i="2" s="1"/>
  <c r="J937" i="2"/>
  <c r="AN69" i="2"/>
  <c r="AO69" i="2" s="1" a="1"/>
  <c r="AO69" i="2" s="1"/>
  <c r="AV69" i="2" a="1"/>
  <c r="AV69" i="2" s="1"/>
  <c r="AR69" i="2" a="1"/>
  <c r="AR69" i="2" s="1"/>
  <c r="J940" i="2"/>
  <c r="AV160" i="2" a="1"/>
  <c r="AV160" i="2" s="1"/>
  <c r="AN160" i="2"/>
  <c r="AO160" i="2" s="1" a="1"/>
  <c r="AO160" i="2" s="1"/>
  <c r="AR160" i="2" a="1"/>
  <c r="AR160" i="2" s="1"/>
  <c r="G1413" i="2" a="1"/>
  <c r="G1413" i="2" s="1"/>
  <c r="G1203" i="2" a="1"/>
  <c r="G1203" i="2" s="1"/>
  <c r="G625" i="2" a="1"/>
  <c r="G625" i="2" s="1"/>
  <c r="G952" i="2" a="1"/>
  <c r="G952" i="2" s="1"/>
  <c r="G798" i="2" a="1"/>
  <c r="G798" i="2" s="1"/>
  <c r="G1188" i="2" a="1"/>
  <c r="G1188" i="2" s="1"/>
  <c r="G325" i="2" a="1"/>
  <c r="G325" i="2" s="1"/>
  <c r="G1302" i="2" a="1"/>
  <c r="G1302" i="2" s="1"/>
  <c r="AP1339" i="2" a="1"/>
  <c r="AP1339" i="2" s="1"/>
  <c r="AX1339" i="2" a="1"/>
  <c r="AX1339" i="2" s="1"/>
  <c r="AH1339" i="2" a="1"/>
  <c r="AH1339" i="2" s="1"/>
  <c r="AI1339" i="2" a="1"/>
  <c r="AI1339" i="2" s="1"/>
  <c r="H1339" i="2" s="1"/>
  <c r="AS1339" i="2" a="1"/>
  <c r="AS1339" i="2" s="1"/>
  <c r="AC1339" i="2"/>
  <c r="AT1339" i="2" a="1"/>
  <c r="AT1339" i="2" s="1"/>
  <c r="AD1339" i="2" a="1"/>
  <c r="AD1339" i="2" s="1"/>
  <c r="AE1339" i="2" a="1"/>
  <c r="AE1339" i="2" s="1"/>
  <c r="AG1339" i="2" s="1"/>
  <c r="AW1339" i="2" a="1"/>
  <c r="AW1339" i="2" s="1"/>
  <c r="K870" i="2"/>
  <c r="I1142" i="2"/>
  <c r="AE570" i="2" a="1"/>
  <c r="AE570" i="2" s="1"/>
  <c r="AX471" i="2" a="1"/>
  <c r="AX471" i="2" s="1"/>
  <c r="AT471" i="2" a="1"/>
  <c r="AT471" i="2" s="1"/>
  <c r="AI471" i="2" a="1"/>
  <c r="AI471" i="2" s="1"/>
  <c r="H471" i="2" s="1"/>
  <c r="AP471" i="2" a="1"/>
  <c r="AP471" i="2" s="1"/>
  <c r="AV431" i="2" a="1"/>
  <c r="AV431" i="2" s="1"/>
  <c r="AN431" i="2"/>
  <c r="AO431" i="2" s="1" a="1"/>
  <c r="AO431" i="2" s="1"/>
  <c r="AR431" i="2" a="1"/>
  <c r="AR431" i="2" s="1"/>
  <c r="AN356" i="2"/>
  <c r="AO356" i="2" s="1" a="1"/>
  <c r="AO356" i="2" s="1"/>
  <c r="AR356" i="2" a="1"/>
  <c r="AR356" i="2" s="1"/>
  <c r="AV356" i="2" a="1"/>
  <c r="AV356" i="2" s="1"/>
  <c r="AC92" i="2"/>
  <c r="AW92" i="2" s="1" a="1"/>
  <c r="AW92" i="2" s="1"/>
  <c r="I1581" i="2"/>
  <c r="AV1410" i="2" a="1"/>
  <c r="AV1410" i="2" s="1"/>
  <c r="AN1410" i="2"/>
  <c r="AO1410" i="2" s="1" a="1"/>
  <c r="AO1410" i="2" s="1"/>
  <c r="AR1410" i="2" a="1"/>
  <c r="AR1410" i="2" s="1"/>
  <c r="AV1382" i="2" a="1"/>
  <c r="AV1382" i="2" s="1"/>
  <c r="AN1382" i="2"/>
  <c r="AO1382" i="2" s="1" a="1"/>
  <c r="AO1382" i="2" s="1"/>
  <c r="AR1382" i="2" a="1"/>
  <c r="AR1382" i="2" s="1"/>
  <c r="AV1266" i="2" a="1"/>
  <c r="AV1266" i="2" s="1"/>
  <c r="AN1266" i="2"/>
  <c r="AO1266" i="2" s="1" a="1"/>
  <c r="AO1266" i="2" s="1"/>
  <c r="AR1266" i="2" a="1"/>
  <c r="AR1266" i="2" s="1"/>
  <c r="J830" i="2"/>
  <c r="K552" i="2"/>
  <c r="I485" i="2"/>
  <c r="AN451" i="2"/>
  <c r="AO451" i="2" s="1" a="1"/>
  <c r="AO451" i="2" s="1"/>
  <c r="AR451" i="2" a="1"/>
  <c r="AR451" i="2" s="1"/>
  <c r="AV451" i="2" a="1"/>
  <c r="AV451" i="2" s="1"/>
  <c r="AC113" i="2"/>
  <c r="AV1373" i="2" a="1"/>
  <c r="AV1373" i="2" s="1"/>
  <c r="AN1373" i="2"/>
  <c r="AO1373" i="2" s="1" a="1"/>
  <c r="AO1373" i="2" s="1"/>
  <c r="AR1373" i="2" a="1"/>
  <c r="AR1373" i="2" s="1"/>
  <c r="K881" i="2"/>
  <c r="K1319" i="2"/>
  <c r="AD539" i="2" a="1"/>
  <c r="AD539" i="2" s="1"/>
  <c r="AV829" i="2" a="1"/>
  <c r="AV829" i="2" s="1"/>
  <c r="AR829" i="2" a="1"/>
  <c r="AR829" i="2" s="1"/>
  <c r="AN829" i="2"/>
  <c r="AO829" i="2" s="1" a="1"/>
  <c r="AO829" i="2" s="1"/>
  <c r="AV780" i="2" a="1"/>
  <c r="AV780" i="2" s="1"/>
  <c r="AN780" i="2"/>
  <c r="AO780" i="2" s="1" a="1"/>
  <c r="AO780" i="2" s="1"/>
  <c r="AR780" i="2" a="1"/>
  <c r="AR780" i="2" s="1"/>
  <c r="AI615" i="2" a="1"/>
  <c r="AI615" i="2" s="1"/>
  <c r="H615" i="2" s="1"/>
  <c r="AH552" i="2" a="1"/>
  <c r="AH552" i="2" s="1"/>
  <c r="G552" i="2" s="1" a="1"/>
  <c r="G552" i="2" s="1"/>
  <c r="AS667" i="2" a="1"/>
  <c r="AS667" i="2" s="1"/>
  <c r="AE667" i="2" a="1"/>
  <c r="AE667" i="2" s="1"/>
  <c r="AG667" i="2" s="1"/>
  <c r="AP667" i="2" a="1"/>
  <c r="AP667" i="2" s="1"/>
  <c r="AH667" i="2" a="1"/>
  <c r="AH667" i="2" s="1"/>
  <c r="AI667" i="2" a="1"/>
  <c r="AI667" i="2" s="1"/>
  <c r="H667" i="2" s="1"/>
  <c r="AT667" i="2" a="1"/>
  <c r="AT667" i="2" s="1"/>
  <c r="AW667" i="2" a="1"/>
  <c r="AW667" i="2" s="1"/>
  <c r="AX667" i="2" a="1"/>
  <c r="AX667" i="2" s="1"/>
  <c r="AC667" i="2"/>
  <c r="AD667" i="2" a="1"/>
  <c r="AD667" i="2" s="1"/>
  <c r="AV1491" i="2" a="1"/>
  <c r="AV1491" i="2" s="1"/>
  <c r="AN1491" i="2"/>
  <c r="AO1491" i="2" s="1" a="1"/>
  <c r="AO1491" i="2" s="1"/>
  <c r="AR1491" i="2" a="1"/>
  <c r="AR1491" i="2" s="1"/>
  <c r="AP1435" i="2" a="1"/>
  <c r="AP1435" i="2" s="1"/>
  <c r="AX1435" i="2" a="1"/>
  <c r="AX1435" i="2" s="1"/>
  <c r="AS1435" i="2" a="1"/>
  <c r="AS1435" i="2" s="1"/>
  <c r="AI1435" i="2" a="1"/>
  <c r="AI1435" i="2" s="1"/>
  <c r="H1435" i="2" s="1"/>
  <c r="AW1435" i="2" a="1"/>
  <c r="AW1435" i="2" s="1"/>
  <c r="AE1435" i="2" a="1"/>
  <c r="AE1435" i="2" s="1"/>
  <c r="AG1435" i="2" s="1"/>
  <c r="AT1435" i="2" a="1"/>
  <c r="AT1435" i="2" s="1"/>
  <c r="AH1435" i="2" a="1"/>
  <c r="AH1435" i="2" s="1"/>
  <c r="AC1435" i="2"/>
  <c r="AD1435" i="2" a="1"/>
  <c r="AD1435" i="2" s="1"/>
  <c r="G1435" i="2" a="1"/>
  <c r="G1435" i="2" s="1"/>
  <c r="AE1213" i="2" a="1"/>
  <c r="AE1213" i="2" s="1"/>
  <c r="AG1213" i="2" s="1"/>
  <c r="AH1213" i="2" a="1"/>
  <c r="AH1213" i="2" s="1"/>
  <c r="AI1213" i="2" a="1"/>
  <c r="AI1213" i="2" s="1"/>
  <c r="H1213" i="2" s="1"/>
  <c r="AS1213" i="2" a="1"/>
  <c r="AS1213" i="2" s="1"/>
  <c r="AT1213" i="2" a="1"/>
  <c r="AT1213" i="2" s="1"/>
  <c r="AC1213" i="2"/>
  <c r="AP1213" i="2" a="1"/>
  <c r="AP1213" i="2" s="1"/>
  <c r="AW1213" i="2" a="1"/>
  <c r="AW1213" i="2" s="1"/>
  <c r="AD1213" i="2" a="1"/>
  <c r="AD1213" i="2" s="1"/>
  <c r="AX1213" i="2" a="1"/>
  <c r="AX1213" i="2" s="1"/>
  <c r="K1122" i="2"/>
  <c r="AV983" i="2" a="1"/>
  <c r="AV983" i="2" s="1"/>
  <c r="AR983" i="2" a="1"/>
  <c r="AR983" i="2" s="1"/>
  <c r="AN983" i="2"/>
  <c r="AO983" i="2" s="1" a="1"/>
  <c r="AO983" i="2" s="1"/>
  <c r="AN676" i="2"/>
  <c r="AO676" i="2" s="1" a="1"/>
  <c r="AO676" i="2" s="1"/>
  <c r="AR676" i="2" a="1"/>
  <c r="AR676" i="2" s="1"/>
  <c r="AV676" i="2" a="1"/>
  <c r="AV676" i="2" s="1"/>
  <c r="AH360" i="2" a="1"/>
  <c r="AH360" i="2" s="1"/>
  <c r="G360" i="2" s="1" a="1"/>
  <c r="G360" i="2" s="1"/>
  <c r="AV458" i="2" a="1"/>
  <c r="AV458" i="2" s="1"/>
  <c r="AR458" i="2" a="1"/>
  <c r="AR458" i="2" s="1"/>
  <c r="AN458" i="2"/>
  <c r="AO458" i="2" s="1" a="1"/>
  <c r="AO458" i="2" s="1"/>
  <c r="AH394" i="2" a="1"/>
  <c r="AH394" i="2" s="1"/>
  <c r="AN380" i="2"/>
  <c r="AO380" i="2" s="1" a="1"/>
  <c r="AO380" i="2" s="1"/>
  <c r="AR380" i="2" a="1"/>
  <c r="AR380" i="2" s="1"/>
  <c r="AV380" i="2" a="1"/>
  <c r="AV380" i="2" s="1"/>
  <c r="AV422" i="2" a="1"/>
  <c r="AV422" i="2" s="1"/>
  <c r="AN422" i="2"/>
  <c r="AO422" i="2" s="1" a="1"/>
  <c r="AO422" i="2" s="1"/>
  <c r="AR422" i="2" a="1"/>
  <c r="AR422" i="2" s="1"/>
  <c r="AS201" i="2" a="1"/>
  <c r="AS201" i="2" s="1"/>
  <c r="AR193" i="2" a="1"/>
  <c r="AR193" i="2" s="1"/>
  <c r="AV193" i="2" a="1"/>
  <c r="AV193" i="2" s="1"/>
  <c r="AN193" i="2"/>
  <c r="AO193" i="2" s="1" a="1"/>
  <c r="AO193" i="2" s="1"/>
  <c r="AI163" i="2" a="1"/>
  <c r="AI163" i="2" s="1"/>
  <c r="AS163" i="2" a="1"/>
  <c r="AS163" i="2" s="1"/>
  <c r="AT163" i="2" a="1"/>
  <c r="AT163" i="2" s="1"/>
  <c r="AW163" i="2" a="1"/>
  <c r="AW163" i="2" s="1"/>
  <c r="AX163" i="2" a="1"/>
  <c r="AX163" i="2" s="1"/>
  <c r="AD163" i="2" a="1"/>
  <c r="AD163" i="2" s="1"/>
  <c r="AH163" i="2" a="1"/>
  <c r="AH163" i="2" s="1"/>
  <c r="AP163" i="2" a="1"/>
  <c r="AP163" i="2" s="1"/>
  <c r="AC163" i="2"/>
  <c r="AE163" i="2" a="1"/>
  <c r="AE163" i="2" s="1"/>
  <c r="AV25" i="2" a="1"/>
  <c r="AV25" i="2" s="1"/>
  <c r="AN25" i="2"/>
  <c r="AO25" i="2" s="1" a="1"/>
  <c r="AO25" i="2" s="1"/>
  <c r="AR25" i="2" a="1"/>
  <c r="AR25" i="2" s="1"/>
  <c r="K1354" i="2"/>
  <c r="J839" i="2"/>
  <c r="AT950" i="2" a="1"/>
  <c r="AT950" i="2" s="1"/>
  <c r="AC950" i="2"/>
  <c r="AD950" i="2" a="1"/>
  <c r="AD950" i="2" s="1"/>
  <c r="AW950" i="2" a="1"/>
  <c r="AW950" i="2" s="1"/>
  <c r="AE950" i="2" a="1"/>
  <c r="AE950" i="2" s="1"/>
  <c r="AG950" i="2" s="1"/>
  <c r="AX950" i="2" a="1"/>
  <c r="AX950" i="2" s="1"/>
  <c r="AP950" i="2" a="1"/>
  <c r="AP950" i="2" s="1"/>
  <c r="AS950" i="2" a="1"/>
  <c r="AS950" i="2" s="1"/>
  <c r="AH950" i="2" a="1"/>
  <c r="AH950" i="2" s="1"/>
  <c r="AI950" i="2" a="1"/>
  <c r="AI950" i="2" s="1"/>
  <c r="H950" i="2" s="1"/>
  <c r="K872" i="2"/>
  <c r="AP731" i="2" a="1"/>
  <c r="AP731" i="2" s="1"/>
  <c r="AX731" i="2" a="1"/>
  <c r="AX731" i="2" s="1"/>
  <c r="AI731" i="2" a="1"/>
  <c r="AI731" i="2" s="1"/>
  <c r="H731" i="2" s="1"/>
  <c r="AS731" i="2" a="1"/>
  <c r="AS731" i="2" s="1"/>
  <c r="AC731" i="2"/>
  <c r="AD731" i="2" a="1"/>
  <c r="AD731" i="2" s="1"/>
  <c r="AW731" i="2" a="1"/>
  <c r="AW731" i="2" s="1"/>
  <c r="AT731" i="2" a="1"/>
  <c r="AT731" i="2" s="1"/>
  <c r="AE731" i="2" a="1"/>
  <c r="AE731" i="2" s="1"/>
  <c r="AG731" i="2" s="1"/>
  <c r="AH731" i="2" a="1"/>
  <c r="AH731" i="2" s="1"/>
  <c r="AC565" i="2"/>
  <c r="AW565" i="2" s="1" a="1"/>
  <c r="AW565" i="2" s="1"/>
  <c r="AH609" i="2" a="1"/>
  <c r="AH609" i="2" s="1"/>
  <c r="G609" i="2" s="1" a="1"/>
  <c r="G609" i="2" s="1"/>
  <c r="AE522" i="2" a="1"/>
  <c r="AE522" i="2" s="1"/>
  <c r="AF522" i="2" s="1"/>
  <c r="AX373" i="2" a="1"/>
  <c r="AX373" i="2" s="1"/>
  <c r="J373" i="2" s="1"/>
  <c r="AI315" i="2" a="1"/>
  <c r="AI315" i="2" s="1"/>
  <c r="H315" i="2" s="1"/>
  <c r="AX315" i="2" a="1"/>
  <c r="AX315" i="2" s="1"/>
  <c r="J315" i="2" s="1"/>
  <c r="AP315" i="2" a="1"/>
  <c r="AP315" i="2" s="1"/>
  <c r="K315" i="2" s="1"/>
  <c r="AT315" i="2" a="1"/>
  <c r="AT315" i="2" s="1"/>
  <c r="I315" i="2" s="1"/>
  <c r="AE250" i="2" a="1"/>
  <c r="AE250" i="2" s="1"/>
  <c r="AF250" i="2" s="1"/>
  <c r="AH1462" i="2" a="1"/>
  <c r="AH1462" i="2" s="1"/>
  <c r="AI1462" i="2" a="1"/>
  <c r="AI1462" i="2" s="1"/>
  <c r="H1462" i="2" s="1"/>
  <c r="AS1462" i="2" a="1"/>
  <c r="AS1462" i="2" s="1"/>
  <c r="AT1462" i="2" a="1"/>
  <c r="AT1462" i="2" s="1"/>
  <c r="AC1462" i="2"/>
  <c r="AD1462" i="2" a="1"/>
  <c r="AD1462" i="2" s="1"/>
  <c r="AW1462" i="2" a="1"/>
  <c r="AW1462" i="2" s="1"/>
  <c r="AE1462" i="2" a="1"/>
  <c r="AE1462" i="2" s="1"/>
  <c r="AG1462" i="2" s="1"/>
  <c r="AX1462" i="2" a="1"/>
  <c r="AX1462" i="2" s="1"/>
  <c r="AP1462" i="2" a="1"/>
  <c r="AP1462" i="2" s="1"/>
  <c r="AN1295" i="2"/>
  <c r="AO1295" i="2" s="1" a="1"/>
  <c r="AO1295" i="2" s="1"/>
  <c r="AV1295" i="2" a="1"/>
  <c r="AV1295" i="2" s="1"/>
  <c r="AR1295" i="2" a="1"/>
  <c r="AR1295" i="2" s="1"/>
  <c r="J904" i="2"/>
  <c r="AP977" i="2" a="1"/>
  <c r="AP977" i="2" s="1"/>
  <c r="AH977" i="2" a="1"/>
  <c r="AH977" i="2" s="1"/>
  <c r="AI977" i="2" a="1"/>
  <c r="AI977" i="2" s="1"/>
  <c r="H977" i="2" s="1"/>
  <c r="AS977" i="2" a="1"/>
  <c r="AS977" i="2" s="1"/>
  <c r="AT977" i="2" a="1"/>
  <c r="AT977" i="2" s="1"/>
  <c r="AC977" i="2"/>
  <c r="AW977" i="2" a="1"/>
  <c r="AW977" i="2" s="1"/>
  <c r="AD977" i="2" a="1"/>
  <c r="AD977" i="2" s="1"/>
  <c r="AX977" i="2" a="1"/>
  <c r="AX977" i="2" s="1"/>
  <c r="AE977" i="2" a="1"/>
  <c r="AE977" i="2" s="1"/>
  <c r="AG977" i="2" s="1"/>
  <c r="AW586" i="2" a="1"/>
  <c r="AW586" i="2" s="1"/>
  <c r="AV614" i="2" a="1"/>
  <c r="AV614" i="2" s="1"/>
  <c r="AN614" i="2"/>
  <c r="AO614" i="2" s="1" a="1"/>
  <c r="AO614" i="2" s="1"/>
  <c r="AR614" i="2" a="1"/>
  <c r="AR614" i="2" s="1"/>
  <c r="AP335" i="2" a="1"/>
  <c r="AP335" i="2" s="1"/>
  <c r="AX335" i="2" a="1"/>
  <c r="AX335" i="2" s="1"/>
  <c r="AH335" i="2" a="1"/>
  <c r="AH335" i="2" s="1"/>
  <c r="AI335" i="2" a="1"/>
  <c r="AI335" i="2" s="1"/>
  <c r="AS335" i="2" a="1"/>
  <c r="AS335" i="2" s="1"/>
  <c r="AC335" i="2"/>
  <c r="AT335" i="2" a="1"/>
  <c r="AT335" i="2" s="1"/>
  <c r="AD335" i="2" a="1"/>
  <c r="AD335" i="2" s="1"/>
  <c r="AE335" i="2" a="1"/>
  <c r="AE335" i="2" s="1"/>
  <c r="AW335" i="2" a="1"/>
  <c r="AW335" i="2" s="1"/>
  <c r="AV357" i="2" a="1"/>
  <c r="AV357" i="2" s="1"/>
  <c r="AN357" i="2"/>
  <c r="AO357" i="2" s="1" a="1"/>
  <c r="AO357" i="2" s="1"/>
  <c r="AR357" i="2" a="1"/>
  <c r="AR357" i="2" s="1"/>
  <c r="AC212" i="2"/>
  <c r="AH212" i="2" s="1" a="1"/>
  <c r="AH212" i="2" s="1"/>
  <c r="AV88" i="2" a="1"/>
  <c r="AV88" i="2" s="1"/>
  <c r="AR88" i="2" a="1"/>
  <c r="AR88" i="2" s="1"/>
  <c r="AN88" i="2"/>
  <c r="AO88" i="2" s="1" a="1"/>
  <c r="AO88" i="2" s="1"/>
  <c r="I1583" i="2"/>
  <c r="AI1540" i="2" a="1"/>
  <c r="AI1540" i="2" s="1"/>
  <c r="H1540" i="2" s="1"/>
  <c r="AC1540" i="2"/>
  <c r="AX1540" i="2" a="1"/>
  <c r="AX1540" i="2" s="1"/>
  <c r="AD1540" i="2" a="1"/>
  <c r="AD1540" i="2" s="1"/>
  <c r="AE1540" i="2" a="1"/>
  <c r="AE1540" i="2" s="1"/>
  <c r="AG1540" i="2" s="1"/>
  <c r="AP1540" i="2" a="1"/>
  <c r="AP1540" i="2" s="1"/>
  <c r="AS1540" i="2" a="1"/>
  <c r="AS1540" i="2" s="1"/>
  <c r="AH1540" i="2" a="1"/>
  <c r="AH1540" i="2" s="1"/>
  <c r="AT1540" i="2" a="1"/>
  <c r="AT1540" i="2" s="1"/>
  <c r="AW1540" i="2" a="1"/>
  <c r="AW1540" i="2" s="1"/>
  <c r="AN1509" i="2"/>
  <c r="AO1509" i="2" s="1" a="1"/>
  <c r="AO1509" i="2" s="1"/>
  <c r="AV1509" i="2" a="1"/>
  <c r="AV1509" i="2" s="1"/>
  <c r="AR1509" i="2" a="1"/>
  <c r="AR1509" i="2" s="1"/>
  <c r="AV1367" i="2" a="1"/>
  <c r="AV1367" i="2" s="1"/>
  <c r="AN1367" i="2"/>
  <c r="AO1367" i="2" s="1" a="1"/>
  <c r="AO1367" i="2" s="1"/>
  <c r="AR1367" i="2" a="1"/>
  <c r="AR1367" i="2" s="1"/>
  <c r="K1170" i="2"/>
  <c r="AE849" i="2" a="1"/>
  <c r="AE849" i="2" s="1"/>
  <c r="AG849" i="2" s="1"/>
  <c r="AH849" i="2" a="1"/>
  <c r="AH849" i="2" s="1"/>
  <c r="AI849" i="2" a="1"/>
  <c r="AI849" i="2" s="1"/>
  <c r="H849" i="2" s="1"/>
  <c r="AS849" i="2" a="1"/>
  <c r="AS849" i="2" s="1"/>
  <c r="AT849" i="2" a="1"/>
  <c r="AT849" i="2" s="1"/>
  <c r="AC849" i="2"/>
  <c r="AP849" i="2" a="1"/>
  <c r="AP849" i="2" s="1"/>
  <c r="AW849" i="2" a="1"/>
  <c r="AW849" i="2" s="1"/>
  <c r="AX849" i="2" a="1"/>
  <c r="AX849" i="2" s="1"/>
  <c r="AD849" i="2" a="1"/>
  <c r="AD849" i="2" s="1"/>
  <c r="AR808" i="2" a="1"/>
  <c r="AR808" i="2" s="1"/>
  <c r="AV808" i="2" a="1"/>
  <c r="AV808" i="2" s="1"/>
  <c r="AN808" i="2"/>
  <c r="AO808" i="2" s="1" a="1"/>
  <c r="AO808" i="2" s="1"/>
  <c r="AN600" i="2"/>
  <c r="AO600" i="2" s="1" a="1"/>
  <c r="AO600" i="2" s="1"/>
  <c r="AV600" i="2" a="1"/>
  <c r="AV600" i="2" s="1"/>
  <c r="AR600" i="2" a="1"/>
  <c r="AR600" i="2" s="1"/>
  <c r="AV354" i="2" a="1"/>
  <c r="AV354" i="2" s="1"/>
  <c r="AN354" i="2"/>
  <c r="AO354" i="2" s="1" a="1"/>
  <c r="AO354" i="2" s="1"/>
  <c r="AR354" i="2" a="1"/>
  <c r="AR354" i="2" s="1"/>
  <c r="AC487" i="2"/>
  <c r="AS487" i="2" s="1" a="1"/>
  <c r="AS487" i="2" s="1"/>
  <c r="AH314" i="2" a="1"/>
  <c r="AH314" i="2" s="1"/>
  <c r="G314" i="2" s="1" a="1"/>
  <c r="G314" i="2" s="1"/>
  <c r="AE306" i="2" a="1"/>
  <c r="AE306" i="2" s="1"/>
  <c r="AC271" i="2"/>
  <c r="AE271" i="2" s="1" a="1"/>
  <c r="AE271" i="2" s="1"/>
  <c r="AS207" i="2" a="1"/>
  <c r="AS207" i="2" s="1"/>
  <c r="AC158" i="2"/>
  <c r="AW158" i="2" s="1" a="1"/>
  <c r="AW158" i="2" s="1"/>
  <c r="AE155" i="2" a="1"/>
  <c r="AE155" i="2" s="1"/>
  <c r="AF155" i="2" s="1"/>
  <c r="AC154" i="2"/>
  <c r="AS154" i="2" s="1" a="1"/>
  <c r="AS154" i="2" s="1"/>
  <c r="AC60" i="2"/>
  <c r="AS60" i="2" s="1" a="1"/>
  <c r="AS60" i="2" s="1"/>
  <c r="AV993" i="2" a="1"/>
  <c r="AV993" i="2" s="1"/>
  <c r="AN993" i="2"/>
  <c r="AO993" i="2" s="1" a="1"/>
  <c r="AO993" i="2" s="1"/>
  <c r="AR993" i="2" a="1"/>
  <c r="AR993" i="2" s="1"/>
  <c r="AD659" i="2" a="1"/>
  <c r="AD659" i="2" s="1"/>
  <c r="AN453" i="2"/>
  <c r="AO453" i="2" s="1" a="1"/>
  <c r="AO453" i="2" s="1"/>
  <c r="AR453" i="2" a="1"/>
  <c r="AR453" i="2" s="1"/>
  <c r="AV453" i="2" a="1"/>
  <c r="AV453" i="2" s="1"/>
  <c r="AP476" i="2" a="1"/>
  <c r="AP476" i="2" s="1"/>
  <c r="AI476" i="2" a="1"/>
  <c r="AI476" i="2" s="1"/>
  <c r="H476" i="2" s="1"/>
  <c r="AT476" i="2" a="1"/>
  <c r="AT476" i="2" s="1"/>
  <c r="I476" i="2" s="1"/>
  <c r="AX476" i="2" a="1"/>
  <c r="AX476" i="2" s="1"/>
  <c r="J476" i="2" s="1"/>
  <c r="AC512" i="2"/>
  <c r="AW512" i="2" s="1" a="1"/>
  <c r="AW512" i="2" s="1"/>
  <c r="AS462" i="2" a="1"/>
  <c r="AS462" i="2" s="1"/>
  <c r="AE399" i="2" a="1"/>
  <c r="AE399" i="2" s="1"/>
  <c r="AF399" i="2" s="1"/>
  <c r="AW332" i="2" a="1"/>
  <c r="AW332" i="2" s="1"/>
  <c r="AV202" i="2" a="1"/>
  <c r="AV202" i="2" s="1"/>
  <c r="AN202" i="2"/>
  <c r="AO202" i="2" s="1" a="1"/>
  <c r="AO202" i="2" s="1"/>
  <c r="AR202" i="2" a="1"/>
  <c r="AR202" i="2" s="1"/>
  <c r="AC126" i="2"/>
  <c r="AH126" i="2" s="1" a="1"/>
  <c r="AH126" i="2" s="1"/>
  <c r="AE102" i="2" a="1"/>
  <c r="AE102" i="2" s="1"/>
  <c r="AF102" i="2" s="1"/>
  <c r="AC81" i="2"/>
  <c r="AS55" i="2" a="1"/>
  <c r="AS55" i="2" s="1"/>
  <c r="K1214" i="2"/>
  <c r="AP1330" i="2" a="1"/>
  <c r="AP1330" i="2" s="1"/>
  <c r="AX1330" i="2" a="1"/>
  <c r="AX1330" i="2" s="1"/>
  <c r="AH1330" i="2" a="1"/>
  <c r="AH1330" i="2" s="1"/>
  <c r="AI1330" i="2" a="1"/>
  <c r="AI1330" i="2" s="1"/>
  <c r="H1330" i="2" s="1"/>
  <c r="AS1330" i="2" a="1"/>
  <c r="AS1330" i="2" s="1"/>
  <c r="AC1330" i="2"/>
  <c r="AT1330" i="2" a="1"/>
  <c r="AT1330" i="2" s="1"/>
  <c r="AD1330" i="2" a="1"/>
  <c r="AD1330" i="2" s="1"/>
  <c r="AW1330" i="2" a="1"/>
  <c r="AW1330" i="2" s="1"/>
  <c r="AE1330" i="2" a="1"/>
  <c r="AE1330" i="2" s="1"/>
  <c r="AG1330" i="2" s="1"/>
  <c r="G1330" i="2" a="1"/>
  <c r="G1330" i="2" s="1"/>
  <c r="J761" i="2"/>
  <c r="AV642" i="2" a="1"/>
  <c r="AV642" i="2" s="1"/>
  <c r="AN642" i="2"/>
  <c r="AO642" i="2" s="1" a="1"/>
  <c r="AO642" i="2" s="1"/>
  <c r="AR642" i="2" a="1"/>
  <c r="AR642" i="2" s="1"/>
  <c r="AS632" i="2" a="1"/>
  <c r="AS632" i="2" s="1"/>
  <c r="AD632" i="2" a="1"/>
  <c r="AD632" i="2" s="1"/>
  <c r="AH632" i="2" a="1"/>
  <c r="AH632" i="2" s="1"/>
  <c r="AC632" i="2"/>
  <c r="AP632" i="2" a="1"/>
  <c r="AP632" i="2" s="1"/>
  <c r="AT632" i="2" a="1"/>
  <c r="AT632" i="2" s="1"/>
  <c r="AE632" i="2" a="1"/>
  <c r="AE632" i="2" s="1"/>
  <c r="AW632" i="2" a="1"/>
  <c r="AW632" i="2" s="1"/>
  <c r="AX632" i="2" a="1"/>
  <c r="AX632" i="2" s="1"/>
  <c r="AI632" i="2" a="1"/>
  <c r="AI632" i="2" s="1"/>
  <c r="G632" i="2" a="1"/>
  <c r="G632" i="2" s="1"/>
  <c r="AH467" i="2" a="1"/>
  <c r="AH467" i="2" s="1"/>
  <c r="G467" i="2" s="1" a="1"/>
  <c r="G467" i="2" s="1"/>
  <c r="AC123" i="2"/>
  <c r="AS123" i="2" s="1" a="1"/>
  <c r="AS123" i="2" s="1"/>
  <c r="AC70" i="2"/>
  <c r="AH70" i="2" s="1" a="1"/>
  <c r="AH70" i="2" s="1"/>
  <c r="AD14" i="2" a="1"/>
  <c r="AD14" i="2" s="1"/>
  <c r="AE14" i="2" a="1"/>
  <c r="AE14" i="2" s="1"/>
  <c r="AP14" i="2" a="1"/>
  <c r="AP14" i="2" s="1"/>
  <c r="AX14" i="2" a="1"/>
  <c r="AX14" i="2" s="1"/>
  <c r="AH14" i="2" a="1"/>
  <c r="AH14" i="2" s="1"/>
  <c r="AI14" i="2" a="1"/>
  <c r="AI14" i="2" s="1"/>
  <c r="AS14" i="2" a="1"/>
  <c r="AS14" i="2" s="1"/>
  <c r="AT14" i="2" a="1"/>
  <c r="AT14" i="2" s="1"/>
  <c r="AW14" i="2" a="1"/>
  <c r="AW14" i="2" s="1"/>
  <c r="AC14" i="2"/>
  <c r="K1474" i="2"/>
  <c r="AV1433" i="2" a="1"/>
  <c r="AV1433" i="2" s="1"/>
  <c r="AN1433" i="2"/>
  <c r="AO1433" i="2" s="1" a="1"/>
  <c r="AO1433" i="2" s="1"/>
  <c r="AR1433" i="2" a="1"/>
  <c r="AR1433" i="2" s="1"/>
  <c r="J1178" i="2"/>
  <c r="J837" i="2"/>
  <c r="I982" i="2"/>
  <c r="AS679" i="2" a="1"/>
  <c r="AS679" i="2" s="1"/>
  <c r="AE679" i="2" a="1"/>
  <c r="AE679" i="2" s="1"/>
  <c r="AG679" i="2" s="1"/>
  <c r="AH679" i="2" a="1"/>
  <c r="AH679" i="2" s="1"/>
  <c r="AI679" i="2" a="1"/>
  <c r="AI679" i="2" s="1"/>
  <c r="H679" i="2" s="1"/>
  <c r="AT679" i="2" a="1"/>
  <c r="AT679" i="2" s="1"/>
  <c r="AW679" i="2" a="1"/>
  <c r="AW679" i="2" s="1"/>
  <c r="AC679" i="2"/>
  <c r="AD679" i="2" a="1"/>
  <c r="AD679" i="2" s="1"/>
  <c r="AX679" i="2" a="1"/>
  <c r="AX679" i="2" s="1"/>
  <c r="AP679" i="2" a="1"/>
  <c r="AP679" i="2" s="1"/>
  <c r="AV702" i="2" a="1"/>
  <c r="AV702" i="2" s="1"/>
  <c r="AN702" i="2"/>
  <c r="AO702" i="2" s="1" a="1"/>
  <c r="AO702" i="2" s="1"/>
  <c r="AR702" i="2" a="1"/>
  <c r="AR702" i="2" s="1"/>
  <c r="AE581" i="2" a="1"/>
  <c r="AE581" i="2" s="1"/>
  <c r="AF581" i="2" s="1"/>
  <c r="AC427" i="2"/>
  <c r="AE427" i="2" s="1" a="1"/>
  <c r="AE427" i="2" s="1"/>
  <c r="AC347" i="2"/>
  <c r="AE347" i="2" s="1" a="1"/>
  <c r="AE347" i="2" s="1"/>
  <c r="AF347" i="2" s="1"/>
  <c r="AD166" i="2" a="1"/>
  <c r="AD166" i="2" s="1"/>
  <c r="AC40" i="2"/>
  <c r="I1263" i="2"/>
  <c r="AD607" i="2" a="1"/>
  <c r="AD607" i="2" s="1"/>
  <c r="AV496" i="2" a="1"/>
  <c r="AV496" i="2" s="1"/>
  <c r="AN496" i="2"/>
  <c r="AO496" i="2" s="1" a="1"/>
  <c r="AO496" i="2" s="1"/>
  <c r="AR496" i="2" a="1"/>
  <c r="AR496" i="2" s="1"/>
  <c r="AT288" i="2" a="1"/>
  <c r="AT288" i="2" s="1"/>
  <c r="I288" i="2" s="1"/>
  <c r="AP288" i="2" a="1"/>
  <c r="AP288" i="2" s="1"/>
  <c r="K288" i="2" s="1"/>
  <c r="AX288" i="2" a="1"/>
  <c r="AX288" i="2" s="1"/>
  <c r="J288" i="2" s="1"/>
  <c r="AI288" i="2" a="1"/>
  <c r="AI288" i="2" s="1"/>
  <c r="H288" i="2" s="1"/>
  <c r="AC115" i="2"/>
  <c r="AS115" i="2" s="1" a="1"/>
  <c r="AS115" i="2" s="1"/>
  <c r="AE1277" i="2" a="1"/>
  <c r="AE1277" i="2" s="1"/>
  <c r="AG1277" i="2" s="1"/>
  <c r="AP1277" i="2" a="1"/>
  <c r="AP1277" i="2" s="1"/>
  <c r="AX1277" i="2" a="1"/>
  <c r="AX1277" i="2" s="1"/>
  <c r="AC1277" i="2"/>
  <c r="AD1277" i="2" a="1"/>
  <c r="AD1277" i="2" s="1"/>
  <c r="AH1277" i="2" a="1"/>
  <c r="AH1277" i="2" s="1"/>
  <c r="AS1277" i="2" a="1"/>
  <c r="AS1277" i="2" s="1"/>
  <c r="AT1277" i="2" a="1"/>
  <c r="AT1277" i="2" s="1"/>
  <c r="AI1277" i="2" a="1"/>
  <c r="AI1277" i="2" s="1"/>
  <c r="H1277" i="2" s="1"/>
  <c r="AW1277" i="2" a="1"/>
  <c r="AW1277" i="2" s="1"/>
  <c r="K945" i="2"/>
  <c r="AC386" i="2"/>
  <c r="AH386" i="2" s="1" a="1"/>
  <c r="AH386" i="2" s="1"/>
  <c r="G386" i="2" s="1" a="1"/>
  <c r="G386" i="2" s="1"/>
  <c r="AE168" i="2" a="1"/>
  <c r="AE168" i="2" s="1"/>
  <c r="AF168" i="2" s="1"/>
  <c r="AX480" i="2" a="1"/>
  <c r="AX480" i="2" s="1"/>
  <c r="J480" i="2" s="1"/>
  <c r="AC291" i="2"/>
  <c r="AE291" i="2" s="1" a="1"/>
  <c r="AE291" i="2" s="1"/>
  <c r="AF291" i="2" s="1"/>
  <c r="AC114" i="2"/>
  <c r="AS114" i="2" s="1" a="1"/>
  <c r="AS114" i="2" s="1"/>
  <c r="J1519" i="2"/>
  <c r="K1520" i="2"/>
  <c r="I1225" i="2"/>
  <c r="AV1062" i="2" a="1"/>
  <c r="AV1062" i="2" s="1"/>
  <c r="AN1062" i="2"/>
  <c r="AO1062" i="2" s="1" a="1"/>
  <c r="AO1062" i="2" s="1"/>
  <c r="AR1062" i="2" a="1"/>
  <c r="AR1062" i="2" s="1"/>
  <c r="I1022" i="2"/>
  <c r="AC509" i="2"/>
  <c r="AE509" i="2" s="1" a="1"/>
  <c r="AE509" i="2" s="1"/>
  <c r="AW363" i="2" a="1"/>
  <c r="AW363" i="2" s="1"/>
  <c r="AW348" i="2" a="1"/>
  <c r="AW348" i="2" s="1"/>
  <c r="J1586" i="2"/>
  <c r="K1036" i="2"/>
  <c r="AN1147" i="2"/>
  <c r="AO1147" i="2" s="1" a="1"/>
  <c r="AO1147" i="2" s="1"/>
  <c r="AV1147" i="2" a="1"/>
  <c r="AV1147" i="2" s="1"/>
  <c r="AR1147" i="2" a="1"/>
  <c r="AR1147" i="2" s="1"/>
  <c r="AI482" i="2" a="1"/>
  <c r="AI482" i="2" s="1"/>
  <c r="H482" i="2" s="1"/>
  <c r="AX482" i="2" a="1"/>
  <c r="AX482" i="2" s="1"/>
  <c r="J482" i="2" s="1"/>
  <c r="AP482" i="2" a="1"/>
  <c r="AP482" i="2" s="1"/>
  <c r="K482" i="2" s="1"/>
  <c r="AC433" i="2"/>
  <c r="AS433" i="2" s="1" a="1"/>
  <c r="AS433" i="2" s="1"/>
  <c r="J1450" i="2"/>
  <c r="K1059" i="2"/>
  <c r="AS549" i="2" a="1"/>
  <c r="AS549" i="2" s="1"/>
  <c r="AP549" i="2" a="1"/>
  <c r="AP549" i="2" s="1"/>
  <c r="AH549" i="2" a="1"/>
  <c r="AH549" i="2" s="1"/>
  <c r="AT549" i="2" a="1"/>
  <c r="AT549" i="2" s="1"/>
  <c r="AI549" i="2" a="1"/>
  <c r="AI549" i="2" s="1"/>
  <c r="AW549" i="2" a="1"/>
  <c r="AW549" i="2" s="1"/>
  <c r="AX549" i="2" a="1"/>
  <c r="AX549" i="2" s="1"/>
  <c r="AC549" i="2"/>
  <c r="AD549" i="2" a="1"/>
  <c r="AD549" i="2" s="1"/>
  <c r="AE549" i="2" a="1"/>
  <c r="AE549" i="2" s="1"/>
  <c r="J1476" i="2"/>
  <c r="J1309" i="2"/>
  <c r="AN670" i="2"/>
  <c r="AO670" i="2" s="1" a="1"/>
  <c r="AO670" i="2" s="1"/>
  <c r="AV670" i="2" a="1"/>
  <c r="AV670" i="2" s="1"/>
  <c r="AR670" i="2" a="1"/>
  <c r="AR670" i="2" s="1"/>
  <c r="AH438" i="2" a="1"/>
  <c r="AH438" i="2" s="1"/>
  <c r="G438" i="2" s="1" a="1"/>
  <c r="G438" i="2" s="1"/>
  <c r="K360" i="2"/>
  <c r="AD330" i="2" a="1"/>
  <c r="AD330" i="2" s="1"/>
  <c r="AC392" i="2"/>
  <c r="AH392" i="2" s="1" a="1"/>
  <c r="AH392" i="2" s="1"/>
  <c r="AH1185" i="2" a="1"/>
  <c r="AH1185" i="2" s="1"/>
  <c r="AT1185" i="2" a="1"/>
  <c r="AT1185" i="2" s="1"/>
  <c r="AC1185" i="2"/>
  <c r="AD1185" i="2" a="1"/>
  <c r="AD1185" i="2" s="1"/>
  <c r="AW1185" i="2" a="1"/>
  <c r="AW1185" i="2" s="1"/>
  <c r="AE1185" i="2" a="1"/>
  <c r="AE1185" i="2" s="1"/>
  <c r="AG1185" i="2" s="1"/>
  <c r="AX1185" i="2" a="1"/>
  <c r="AX1185" i="2" s="1"/>
  <c r="AS1185" i="2" a="1"/>
  <c r="AS1185" i="2" s="1"/>
  <c r="AI1185" i="2" a="1"/>
  <c r="AI1185" i="2" s="1"/>
  <c r="H1185" i="2" s="1"/>
  <c r="AP1185" i="2" a="1"/>
  <c r="AP1185" i="2" s="1"/>
  <c r="G1185" i="2" a="1"/>
  <c r="G1185" i="2" s="1"/>
  <c r="AW99" i="2" a="1"/>
  <c r="AW99" i="2" s="1"/>
  <c r="AE610" i="2" a="1"/>
  <c r="AE610" i="2" s="1"/>
  <c r="AF610" i="2" s="1"/>
  <c r="J1414" i="2"/>
  <c r="K1190" i="2"/>
  <c r="AC400" i="2"/>
  <c r="AS400" i="2" s="1" a="1"/>
  <c r="AS400" i="2" s="1"/>
  <c r="AV1352" i="2" a="1"/>
  <c r="AV1352" i="2" s="1"/>
  <c r="AN1352" i="2"/>
  <c r="AO1352" i="2" s="1" a="1"/>
  <c r="AO1352" i="2" s="1"/>
  <c r="AR1352" i="2" a="1"/>
  <c r="AR1352" i="2" s="1"/>
  <c r="AD516" i="2" a="1"/>
  <c r="AD516" i="2" s="1"/>
  <c r="AR218" i="2" a="1"/>
  <c r="AR218" i="2" s="1"/>
  <c r="AV218" i="2" a="1"/>
  <c r="AV218" i="2" s="1"/>
  <c r="AN218" i="2"/>
  <c r="AO218" i="2" s="1" a="1"/>
  <c r="AO218" i="2" s="1"/>
  <c r="AC448" i="2"/>
  <c r="AD448" i="2" s="1" a="1"/>
  <c r="AD448" i="2" s="1"/>
  <c r="AC576" i="2"/>
  <c r="AW576" i="2" s="1" a="1"/>
  <c r="AW576" i="2" s="1"/>
  <c r="K264" i="2"/>
  <c r="J748" i="2"/>
  <c r="AE237" i="2" a="1"/>
  <c r="AE237" i="2" s="1"/>
  <c r="AF237" i="2" s="1"/>
  <c r="K1290" i="2"/>
  <c r="AS333" i="2" a="1"/>
  <c r="AS333" i="2" s="1"/>
  <c r="AX50" i="2" a="1"/>
  <c r="AX50" i="2" s="1"/>
  <c r="J50" i="2" s="1"/>
  <c r="AC227" i="2"/>
  <c r="AE227" i="2" s="1" a="1"/>
  <c r="AE227" i="2" s="1"/>
  <c r="AD178" i="2" a="1"/>
  <c r="AD178" i="2" s="1"/>
  <c r="AC499" i="2"/>
  <c r="AS499" i="2" s="1" a="1"/>
  <c r="AS499" i="2" s="1"/>
  <c r="AR409" i="2" a="1"/>
  <c r="AR409" i="2" s="1"/>
  <c r="AV409" i="2" a="1"/>
  <c r="AV409" i="2" s="1"/>
  <c r="AN409" i="2"/>
  <c r="AO409" i="2" s="1" a="1"/>
  <c r="AO409" i="2" s="1"/>
  <c r="AV518" i="2" a="1"/>
  <c r="AV518" i="2" s="1"/>
  <c r="AN518" i="2"/>
  <c r="AO518" i="2" s="1" a="1"/>
  <c r="AO518" i="2" s="1"/>
  <c r="AR518" i="2" a="1"/>
  <c r="AR518" i="2" s="1"/>
  <c r="AW217" i="2" a="1"/>
  <c r="AW217" i="2" s="1"/>
  <c r="AV1401" i="2" a="1"/>
  <c r="AV1401" i="2" s="1"/>
  <c r="AN1401" i="2"/>
  <c r="AO1401" i="2" s="1" a="1"/>
  <c r="AO1401" i="2" s="1"/>
  <c r="AR1401" i="2" a="1"/>
  <c r="AR1401" i="2" s="1"/>
  <c r="AV756" i="2" a="1"/>
  <c r="AV756" i="2" s="1"/>
  <c r="AR756" i="2" a="1"/>
  <c r="AR756" i="2" s="1"/>
  <c r="AN756" i="2"/>
  <c r="AO756" i="2" s="1" a="1"/>
  <c r="AO756" i="2" s="1"/>
  <c r="AC457" i="2"/>
  <c r="AW457" i="2" s="1" a="1"/>
  <c r="AW457" i="2" s="1"/>
  <c r="AR1152" i="2" a="1"/>
  <c r="AR1152" i="2" s="1"/>
  <c r="AV1152" i="2" a="1"/>
  <c r="AV1152" i="2" s="1"/>
  <c r="AN1152" i="2"/>
  <c r="AO1152" i="2" s="1" a="1"/>
  <c r="AO1152" i="2" s="1"/>
  <c r="G518" i="2" a="1"/>
  <c r="G518" i="2" s="1"/>
  <c r="AR1257" i="2" a="1"/>
  <c r="AR1257" i="2" s="1"/>
  <c r="AV1257" i="2" a="1"/>
  <c r="AV1257" i="2" s="1"/>
  <c r="AN1257" i="2"/>
  <c r="AO1257" i="2" s="1" a="1"/>
  <c r="AO1257" i="2" s="1"/>
  <c r="AR874" i="2" a="1"/>
  <c r="AR874" i="2" s="1"/>
  <c r="AV874" i="2" a="1"/>
  <c r="AV874" i="2" s="1"/>
  <c r="AN874" i="2"/>
  <c r="AO874" i="2" s="1" a="1"/>
  <c r="AO874" i="2" s="1"/>
  <c r="AS394" i="2" a="1"/>
  <c r="AS394" i="2" s="1"/>
  <c r="AN365" i="2"/>
  <c r="AO365" i="2" s="1" a="1"/>
  <c r="AO365" i="2" s="1"/>
  <c r="AR365" i="2" a="1"/>
  <c r="AR365" i="2" s="1"/>
  <c r="AV365" i="2" a="1"/>
  <c r="AV365" i="2" s="1"/>
  <c r="AV1428" i="2" a="1"/>
  <c r="AV1428" i="2" s="1"/>
  <c r="AN1428" i="2"/>
  <c r="AO1428" i="2" s="1" a="1"/>
  <c r="AO1428" i="2" s="1"/>
  <c r="AR1428" i="2" a="1"/>
  <c r="AR1428" i="2" s="1"/>
  <c r="AI871" i="2" a="1"/>
  <c r="AI871" i="2" s="1"/>
  <c r="H871" i="2" s="1"/>
  <c r="AS871" i="2" a="1"/>
  <c r="AS871" i="2" s="1"/>
  <c r="AC871" i="2"/>
  <c r="AT871" i="2" a="1"/>
  <c r="AT871" i="2" s="1"/>
  <c r="AD871" i="2" a="1"/>
  <c r="AD871" i="2" s="1"/>
  <c r="AE871" i="2" a="1"/>
  <c r="AE871" i="2" s="1"/>
  <c r="AG871" i="2" s="1"/>
  <c r="AP871" i="2" a="1"/>
  <c r="AP871" i="2" s="1"/>
  <c r="AW871" i="2" a="1"/>
  <c r="AW871" i="2" s="1"/>
  <c r="AX871" i="2" a="1"/>
  <c r="AX871" i="2" s="1"/>
  <c r="AH871" i="2" a="1"/>
  <c r="AH871" i="2" s="1"/>
  <c r="AS1425" i="2" a="1"/>
  <c r="AS1425" i="2" s="1"/>
  <c r="AE1425" i="2" a="1"/>
  <c r="AE1425" i="2" s="1"/>
  <c r="AG1425" i="2" s="1"/>
  <c r="AT1425" i="2" a="1"/>
  <c r="AT1425" i="2" s="1"/>
  <c r="AI1425" i="2" a="1"/>
  <c r="AI1425" i="2" s="1"/>
  <c r="H1425" i="2" s="1"/>
  <c r="AX1425" i="2" a="1"/>
  <c r="AX1425" i="2" s="1"/>
  <c r="AD1425" i="2" a="1"/>
  <c r="AD1425" i="2" s="1"/>
  <c r="AP1425" i="2" a="1"/>
  <c r="AP1425" i="2" s="1"/>
  <c r="AW1425" i="2" a="1"/>
  <c r="AW1425" i="2" s="1"/>
  <c r="AC1425" i="2"/>
  <c r="AH1425" i="2" a="1"/>
  <c r="AH1425" i="2" s="1"/>
  <c r="AC22" i="2"/>
  <c r="AH22" i="2" s="1" a="1"/>
  <c r="AH22" i="2" s="1"/>
  <c r="G22" i="2" s="1" a="1"/>
  <c r="G22" i="2" s="1"/>
  <c r="AE1289" i="2" a="1"/>
  <c r="AE1289" i="2" s="1"/>
  <c r="AG1289" i="2" s="1"/>
  <c r="AP1289" i="2" a="1"/>
  <c r="AP1289" i="2" s="1"/>
  <c r="AX1289" i="2" a="1"/>
  <c r="AX1289" i="2" s="1"/>
  <c r="AC1289" i="2"/>
  <c r="AD1289" i="2" a="1"/>
  <c r="AD1289" i="2" s="1"/>
  <c r="AH1289" i="2" a="1"/>
  <c r="AH1289" i="2" s="1"/>
  <c r="AS1289" i="2" a="1"/>
  <c r="AS1289" i="2" s="1"/>
  <c r="AI1289" i="2" a="1"/>
  <c r="AI1289" i="2" s="1"/>
  <c r="H1289" i="2" s="1"/>
  <c r="AT1289" i="2" a="1"/>
  <c r="AT1289" i="2" s="1"/>
  <c r="AW1289" i="2" a="1"/>
  <c r="AW1289" i="2" s="1"/>
  <c r="AR460" i="2" a="1"/>
  <c r="AR460" i="2" s="1"/>
  <c r="AV460" i="2" a="1"/>
  <c r="AV460" i="2" s="1"/>
  <c r="AN460" i="2"/>
  <c r="AO460" i="2" s="1" a="1"/>
  <c r="AO460" i="2" s="1"/>
  <c r="AP139" i="2" a="1"/>
  <c r="AP139" i="2" s="1"/>
  <c r="AX139" i="2" a="1"/>
  <c r="AX139" i="2" s="1"/>
  <c r="AD139" i="2" a="1"/>
  <c r="AD139" i="2" s="1"/>
  <c r="AE139" i="2" a="1"/>
  <c r="AE139" i="2" s="1"/>
  <c r="AS139" i="2" a="1"/>
  <c r="AS139" i="2" s="1"/>
  <c r="AI139" i="2" a="1"/>
  <c r="AI139" i="2" s="1"/>
  <c r="AT139" i="2" a="1"/>
  <c r="AT139" i="2" s="1"/>
  <c r="AW139" i="2" a="1"/>
  <c r="AW139" i="2" s="1"/>
  <c r="AC139" i="2"/>
  <c r="AH139" i="2" a="1"/>
  <c r="AH139" i="2" s="1"/>
  <c r="G139" i="2" a="1"/>
  <c r="G139" i="2" s="1"/>
  <c r="K1058" i="2"/>
  <c r="AR1463" i="2" a="1"/>
  <c r="AR1463" i="2" s="1"/>
  <c r="AV1463" i="2" a="1"/>
  <c r="AV1463" i="2" s="1"/>
  <c r="AN1463" i="2"/>
  <c r="AO1463" i="2" s="1" a="1"/>
  <c r="AO1463" i="2" s="1"/>
  <c r="AN325" i="2"/>
  <c r="AO325" i="2" s="1" a="1"/>
  <c r="AO325" i="2" s="1"/>
  <c r="AV325" i="2" a="1"/>
  <c r="AV325" i="2" s="1"/>
  <c r="AR325" i="2" a="1"/>
  <c r="AR325" i="2" s="1"/>
  <c r="AE1370" i="2" a="1"/>
  <c r="AE1370" i="2" s="1"/>
  <c r="AG1370" i="2" s="1"/>
  <c r="AP1370" i="2" a="1"/>
  <c r="AP1370" i="2" s="1"/>
  <c r="AX1370" i="2" a="1"/>
  <c r="AX1370" i="2" s="1"/>
  <c r="AH1370" i="2" a="1"/>
  <c r="AH1370" i="2" s="1"/>
  <c r="AI1370" i="2" a="1"/>
  <c r="AI1370" i="2" s="1"/>
  <c r="H1370" i="2" s="1"/>
  <c r="AS1370" i="2" a="1"/>
  <c r="AS1370" i="2" s="1"/>
  <c r="AT1370" i="2" a="1"/>
  <c r="AT1370" i="2" s="1"/>
  <c r="AW1370" i="2" a="1"/>
  <c r="AW1370" i="2" s="1"/>
  <c r="AC1370" i="2"/>
  <c r="AD1370" i="2" a="1"/>
  <c r="AD1370" i="2" s="1"/>
  <c r="AV121" i="2" a="1"/>
  <c r="AV121" i="2" s="1"/>
  <c r="AR121" i="2" a="1"/>
  <c r="AR121" i="2" s="1"/>
  <c r="AN121" i="2"/>
  <c r="AO121" i="2" s="1" a="1"/>
  <c r="AO121" i="2" s="1"/>
  <c r="G980" i="2" a="1"/>
  <c r="G980" i="2" s="1"/>
  <c r="AR532" i="2" a="1"/>
  <c r="AR532" i="2" s="1"/>
  <c r="AV532" i="2" a="1"/>
  <c r="AV532" i="2" s="1"/>
  <c r="AN532" i="2"/>
  <c r="AO532" i="2" s="1" a="1"/>
  <c r="AO532" i="2" s="1"/>
  <c r="AN755" i="2"/>
  <c r="AO755" i="2" s="1" a="1"/>
  <c r="AO755" i="2" s="1"/>
  <c r="AR755" i="2" a="1"/>
  <c r="AR755" i="2" s="1"/>
  <c r="AV755" i="2" a="1"/>
  <c r="AV755" i="2" s="1"/>
  <c r="AN1292" i="2"/>
  <c r="AO1292" i="2" s="1" a="1"/>
  <c r="AO1292" i="2" s="1"/>
  <c r="AV1292" i="2" a="1"/>
  <c r="AV1292" i="2" s="1"/>
  <c r="AR1292" i="2" a="1"/>
  <c r="AR1292" i="2" s="1"/>
  <c r="AV792" i="2" a="1"/>
  <c r="AV792" i="2" s="1"/>
  <c r="AN792" i="2"/>
  <c r="AO792" i="2" s="1" a="1"/>
  <c r="AO792" i="2" s="1"/>
  <c r="AR792" i="2" a="1"/>
  <c r="AR792" i="2" s="1"/>
  <c r="G971" i="2" a="1"/>
  <c r="G971" i="2" s="1"/>
  <c r="G1275" i="2" a="1"/>
  <c r="G1275" i="2" s="1"/>
  <c r="G1200" i="2" a="1"/>
  <c r="G1200" i="2" s="1"/>
  <c r="AR1339" i="2" a="1"/>
  <c r="AR1339" i="2" s="1"/>
  <c r="AV1339" i="2" a="1"/>
  <c r="AV1339" i="2" s="1"/>
  <c r="AN1339" i="2"/>
  <c r="AO1339" i="2" s="1" a="1"/>
  <c r="AO1339" i="2" s="1"/>
  <c r="I1079" i="2"/>
  <c r="I1086" i="2"/>
  <c r="AR1113" i="2" a="1"/>
  <c r="AR1113" i="2" s="1"/>
  <c r="AN1113" i="2"/>
  <c r="AO1113" i="2" s="1" a="1"/>
  <c r="AO1113" i="2" s="1"/>
  <c r="AV1113" i="2" a="1"/>
  <c r="AV1113" i="2" s="1"/>
  <c r="AS1048" i="2" a="1"/>
  <c r="AS1048" i="2" s="1"/>
  <c r="AE1048" i="2" a="1"/>
  <c r="AE1048" i="2" s="1"/>
  <c r="AG1048" i="2" s="1"/>
  <c r="AD1048" i="2" a="1"/>
  <c r="AD1048" i="2" s="1"/>
  <c r="AH1048" i="2" a="1"/>
  <c r="AH1048" i="2" s="1"/>
  <c r="AT1048" i="2" a="1"/>
  <c r="AT1048" i="2" s="1"/>
  <c r="AI1048" i="2" a="1"/>
  <c r="AI1048" i="2" s="1"/>
  <c r="H1048" i="2" s="1"/>
  <c r="AW1048" i="2" a="1"/>
  <c r="AW1048" i="2" s="1"/>
  <c r="AX1048" i="2" a="1"/>
  <c r="AX1048" i="2" s="1"/>
  <c r="AP1048" i="2" a="1"/>
  <c r="AP1048" i="2" s="1"/>
  <c r="AC1048" i="2"/>
  <c r="AV563" i="2" a="1"/>
  <c r="AV563" i="2" s="1"/>
  <c r="AN563" i="2"/>
  <c r="AO563" i="2" s="1" a="1"/>
  <c r="AO563" i="2" s="1"/>
  <c r="AR563" i="2" a="1"/>
  <c r="AR563" i="2" s="1"/>
  <c r="AC617" i="2"/>
  <c r="AW617" i="2" s="1" a="1"/>
  <c r="AW617" i="2" s="1"/>
  <c r="AD441" i="2" a="1"/>
  <c r="AD441" i="2" s="1"/>
  <c r="AV388" i="2" a="1"/>
  <c r="AV388" i="2" s="1"/>
  <c r="AN388" i="2"/>
  <c r="AO388" i="2" s="1" a="1"/>
  <c r="AO388" i="2" s="1"/>
  <c r="AR388" i="2" a="1"/>
  <c r="AR388" i="2" s="1"/>
  <c r="AC105" i="2"/>
  <c r="AD105" i="2" s="1" a="1"/>
  <c r="AD105" i="2" s="1"/>
  <c r="AS1524" i="2" a="1"/>
  <c r="AS1524" i="2" s="1"/>
  <c r="AC1524" i="2"/>
  <c r="AW1524" i="2" a="1"/>
  <c r="AW1524" i="2" s="1"/>
  <c r="AD1524" i="2" a="1"/>
  <c r="AD1524" i="2" s="1"/>
  <c r="AX1524" i="2" a="1"/>
  <c r="AX1524" i="2" s="1"/>
  <c r="AE1524" i="2" a="1"/>
  <c r="AE1524" i="2" s="1"/>
  <c r="AG1524" i="2" s="1"/>
  <c r="AP1524" i="2" a="1"/>
  <c r="AP1524" i="2" s="1"/>
  <c r="AT1524" i="2" a="1"/>
  <c r="AT1524" i="2" s="1"/>
  <c r="AH1524" i="2" a="1"/>
  <c r="AH1524" i="2" s="1"/>
  <c r="AI1524" i="2" a="1"/>
  <c r="AI1524" i="2" s="1"/>
  <c r="H1524" i="2" s="1"/>
  <c r="I1409" i="2"/>
  <c r="AP1301" i="2" a="1"/>
  <c r="AP1301" i="2" s="1"/>
  <c r="AX1301" i="2" a="1"/>
  <c r="AX1301" i="2" s="1"/>
  <c r="AH1301" i="2" a="1"/>
  <c r="AH1301" i="2" s="1"/>
  <c r="AI1301" i="2" a="1"/>
  <c r="AI1301" i="2" s="1"/>
  <c r="H1301" i="2" s="1"/>
  <c r="AS1301" i="2" a="1"/>
  <c r="AS1301" i="2" s="1"/>
  <c r="AT1301" i="2" a="1"/>
  <c r="AT1301" i="2" s="1"/>
  <c r="AC1301" i="2"/>
  <c r="AD1301" i="2" a="1"/>
  <c r="AD1301" i="2" s="1"/>
  <c r="AE1301" i="2" a="1"/>
  <c r="AE1301" i="2" s="1"/>
  <c r="AG1301" i="2" s="1"/>
  <c r="AW1301" i="2" a="1"/>
  <c r="AW1301" i="2" s="1"/>
  <c r="AE1265" i="2" a="1"/>
  <c r="AE1265" i="2" s="1"/>
  <c r="AG1265" i="2" s="1"/>
  <c r="AP1265" i="2" a="1"/>
  <c r="AP1265" i="2" s="1"/>
  <c r="AX1265" i="2" a="1"/>
  <c r="AX1265" i="2" s="1"/>
  <c r="AH1265" i="2" a="1"/>
  <c r="AH1265" i="2" s="1"/>
  <c r="AS1265" i="2" a="1"/>
  <c r="AS1265" i="2" s="1"/>
  <c r="AT1265" i="2" a="1"/>
  <c r="AT1265" i="2" s="1"/>
  <c r="AI1265" i="2" a="1"/>
  <c r="AI1265" i="2" s="1"/>
  <c r="H1265" i="2" s="1"/>
  <c r="AW1265" i="2" a="1"/>
  <c r="AW1265" i="2" s="1"/>
  <c r="AC1265" i="2"/>
  <c r="AD1265" i="2" a="1"/>
  <c r="AD1265" i="2" s="1"/>
  <c r="K1041" i="2"/>
  <c r="AI883" i="2" a="1"/>
  <c r="AI883" i="2" s="1"/>
  <c r="H883" i="2" s="1"/>
  <c r="AS883" i="2" a="1"/>
  <c r="AS883" i="2" s="1"/>
  <c r="AC883" i="2"/>
  <c r="AT883" i="2" a="1"/>
  <c r="AT883" i="2" s="1"/>
  <c r="AD883" i="2" a="1"/>
  <c r="AD883" i="2" s="1"/>
  <c r="AE883" i="2" a="1"/>
  <c r="AE883" i="2" s="1"/>
  <c r="AG883" i="2" s="1"/>
  <c r="AW883" i="2" a="1"/>
  <c r="AW883" i="2" s="1"/>
  <c r="AX883" i="2" a="1"/>
  <c r="AX883" i="2" s="1"/>
  <c r="AH883" i="2" a="1"/>
  <c r="AH883" i="2" s="1"/>
  <c r="AP883" i="2" a="1"/>
  <c r="AP883" i="2" s="1"/>
  <c r="AS784" i="2" a="1"/>
  <c r="AS784" i="2" s="1"/>
  <c r="AD784" i="2" a="1"/>
  <c r="AD784" i="2" s="1"/>
  <c r="AT784" i="2" a="1"/>
  <c r="AT784" i="2" s="1"/>
  <c r="AI784" i="2" a="1"/>
  <c r="AI784" i="2" s="1"/>
  <c r="H784" i="2" s="1"/>
  <c r="AW784" i="2" a="1"/>
  <c r="AW784" i="2" s="1"/>
  <c r="AX784" i="2" a="1"/>
  <c r="AX784" i="2" s="1"/>
  <c r="AH784" i="2" a="1"/>
  <c r="AH784" i="2" s="1"/>
  <c r="AP784" i="2" a="1"/>
  <c r="AP784" i="2" s="1"/>
  <c r="AC784" i="2"/>
  <c r="AE784" i="2" a="1"/>
  <c r="AE784" i="2" s="1"/>
  <c r="AG784" i="2" s="1"/>
  <c r="J964" i="2"/>
  <c r="AC747" i="2"/>
  <c r="AD747" i="2" a="1"/>
  <c r="AD747" i="2" s="1"/>
  <c r="AW747" i="2" a="1"/>
  <c r="AW747" i="2" s="1"/>
  <c r="AE747" i="2" a="1"/>
  <c r="AE747" i="2" s="1"/>
  <c r="AG747" i="2" s="1"/>
  <c r="AX747" i="2" a="1"/>
  <c r="AX747" i="2" s="1"/>
  <c r="AP747" i="2" a="1"/>
  <c r="AP747" i="2" s="1"/>
  <c r="AS747" i="2" a="1"/>
  <c r="AS747" i="2" s="1"/>
  <c r="AT747" i="2" a="1"/>
  <c r="AT747" i="2" s="1"/>
  <c r="AH747" i="2" a="1"/>
  <c r="AH747" i="2" s="1"/>
  <c r="AI747" i="2" a="1"/>
  <c r="AI747" i="2" s="1"/>
  <c r="H747" i="2" s="1"/>
  <c r="G747" i="2" a="1"/>
  <c r="G747" i="2" s="1"/>
  <c r="AT546" i="2" a="1"/>
  <c r="AT546" i="2" s="1"/>
  <c r="I546" i="2" s="1"/>
  <c r="AN313" i="2"/>
  <c r="AO313" i="2" s="1" a="1"/>
  <c r="AO313" i="2" s="1"/>
  <c r="AR313" i="2" a="1"/>
  <c r="AR313" i="2" s="1"/>
  <c r="AV313" i="2" a="1"/>
  <c r="AV313" i="2" s="1"/>
  <c r="AR204" i="2" a="1"/>
  <c r="AR204" i="2" s="1"/>
  <c r="AN204" i="2"/>
  <c r="AO204" i="2" s="1" a="1"/>
  <c r="AO204" i="2" s="1"/>
  <c r="AV204" i="2" a="1"/>
  <c r="AV204" i="2" s="1"/>
  <c r="AR71" i="2" a="1"/>
  <c r="AR71" i="2" s="1"/>
  <c r="AN71" i="2"/>
  <c r="AO71" i="2" s="1" a="1"/>
  <c r="AO71" i="2" s="1"/>
  <c r="AV71" i="2" a="1"/>
  <c r="AV71" i="2" s="1"/>
  <c r="AC66" i="2"/>
  <c r="AH66" i="2" s="1" a="1"/>
  <c r="AH66" i="2" s="1"/>
  <c r="G66" i="2" s="1" a="1"/>
  <c r="G66" i="2" s="1"/>
  <c r="I1562" i="2"/>
  <c r="J1319" i="2"/>
  <c r="I1096" i="2"/>
  <c r="I1027" i="2"/>
  <c r="AT552" i="2" a="1"/>
  <c r="AT552" i="2" s="1"/>
  <c r="I552" i="2" s="1"/>
  <c r="AN667" i="2"/>
  <c r="AO667" i="2" s="1" a="1"/>
  <c r="AO667" i="2" s="1"/>
  <c r="AR667" i="2" a="1"/>
  <c r="AR667" i="2" s="1"/>
  <c r="AV667" i="2" a="1"/>
  <c r="AV667" i="2" s="1"/>
  <c r="AS1512" i="2" a="1"/>
  <c r="AS1512" i="2" s="1"/>
  <c r="AE1512" i="2" a="1"/>
  <c r="AE1512" i="2" s="1"/>
  <c r="AG1512" i="2" s="1"/>
  <c r="AP1512" i="2" a="1"/>
  <c r="AP1512" i="2" s="1"/>
  <c r="AX1512" i="2" a="1"/>
  <c r="AX1512" i="2" s="1"/>
  <c r="AW1512" i="2" a="1"/>
  <c r="AW1512" i="2" s="1"/>
  <c r="AC1512" i="2"/>
  <c r="AD1512" i="2" a="1"/>
  <c r="AD1512" i="2" s="1"/>
  <c r="AH1512" i="2" a="1"/>
  <c r="AH1512" i="2" s="1"/>
  <c r="AT1512" i="2" a="1"/>
  <c r="AT1512" i="2" s="1"/>
  <c r="AI1512" i="2" a="1"/>
  <c r="AI1512" i="2" s="1"/>
  <c r="H1512" i="2" s="1"/>
  <c r="AV1435" i="2" a="1"/>
  <c r="AV1435" i="2" s="1"/>
  <c r="AN1435" i="2"/>
  <c r="AO1435" i="2" s="1" a="1"/>
  <c r="AO1435" i="2" s="1"/>
  <c r="AR1435" i="2" a="1"/>
  <c r="AR1435" i="2" s="1"/>
  <c r="I1403" i="2"/>
  <c r="AH1125" i="2" a="1"/>
  <c r="AH1125" i="2" s="1"/>
  <c r="AI1125" i="2" a="1"/>
  <c r="AI1125" i="2" s="1"/>
  <c r="H1125" i="2" s="1"/>
  <c r="AC1125" i="2"/>
  <c r="AT1125" i="2" a="1"/>
  <c r="AT1125" i="2" s="1"/>
  <c r="AS1125" i="2" a="1"/>
  <c r="AS1125" i="2" s="1"/>
  <c r="AW1125" i="2" a="1"/>
  <c r="AW1125" i="2" s="1"/>
  <c r="AD1125" i="2" a="1"/>
  <c r="AD1125" i="2" s="1"/>
  <c r="AE1125" i="2" a="1"/>
  <c r="AE1125" i="2" s="1"/>
  <c r="AG1125" i="2" s="1"/>
  <c r="AP1125" i="2" a="1"/>
  <c r="AP1125" i="2" s="1"/>
  <c r="AX1125" i="2" a="1"/>
  <c r="AX1125" i="2" s="1"/>
  <c r="K1007" i="2"/>
  <c r="AH832" i="2" a="1"/>
  <c r="AH832" i="2" s="1"/>
  <c r="AI832" i="2" a="1"/>
  <c r="AI832" i="2" s="1"/>
  <c r="H832" i="2" s="1"/>
  <c r="AS832" i="2" a="1"/>
  <c r="AS832" i="2" s="1"/>
  <c r="AT832" i="2" a="1"/>
  <c r="AT832" i="2" s="1"/>
  <c r="AC832" i="2"/>
  <c r="AD832" i="2" a="1"/>
  <c r="AD832" i="2" s="1"/>
  <c r="AW832" i="2" a="1"/>
  <c r="AW832" i="2" s="1"/>
  <c r="AP832" i="2" a="1"/>
  <c r="AP832" i="2" s="1"/>
  <c r="AX832" i="2" a="1"/>
  <c r="AX832" i="2" s="1"/>
  <c r="AE832" i="2" a="1"/>
  <c r="AE832" i="2" s="1"/>
  <c r="AG832" i="2" s="1"/>
  <c r="AC562" i="2"/>
  <c r="AE562" i="2" s="1" a="1"/>
  <c r="AE562" i="2" s="1"/>
  <c r="AC566" i="2"/>
  <c r="AD566" i="2" s="1" a="1"/>
  <c r="AD566" i="2" s="1"/>
  <c r="AC383" i="2"/>
  <c r="AW383" i="2" s="1" a="1"/>
  <c r="AW383" i="2" s="1"/>
  <c r="AN251" i="2"/>
  <c r="AO251" i="2" s="1" a="1"/>
  <c r="AO251" i="2" s="1"/>
  <c r="AR251" i="2" a="1"/>
  <c r="AR251" i="2" s="1"/>
  <c r="AV251" i="2" a="1"/>
  <c r="AV251" i="2" s="1"/>
  <c r="AW118" i="2" a="1"/>
  <c r="AW118" i="2" s="1"/>
  <c r="AH90" i="2" a="1"/>
  <c r="AH90" i="2" s="1"/>
  <c r="G90" i="2" s="1" a="1"/>
  <c r="G90" i="2" s="1"/>
  <c r="AW11" i="2" a="1"/>
  <c r="AW11" i="2" s="1"/>
  <c r="AS1407" i="2" a="1"/>
  <c r="AS1407" i="2" s="1"/>
  <c r="AE1407" i="2" a="1"/>
  <c r="AE1407" i="2" s="1"/>
  <c r="AG1407" i="2" s="1"/>
  <c r="AP1407" i="2" a="1"/>
  <c r="AP1407" i="2" s="1"/>
  <c r="AD1407" i="2" a="1"/>
  <c r="AD1407" i="2" s="1"/>
  <c r="AT1407" i="2" a="1"/>
  <c r="AT1407" i="2" s="1"/>
  <c r="AH1407" i="2" a="1"/>
  <c r="AH1407" i="2" s="1"/>
  <c r="AW1407" i="2" a="1"/>
  <c r="AW1407" i="2" s="1"/>
  <c r="AI1407" i="2" a="1"/>
  <c r="AI1407" i="2" s="1"/>
  <c r="H1407" i="2" s="1"/>
  <c r="AX1407" i="2" a="1"/>
  <c r="AX1407" i="2" s="1"/>
  <c r="AC1407" i="2"/>
  <c r="AE1361" i="2" a="1"/>
  <c r="AE1361" i="2" s="1"/>
  <c r="AG1361" i="2" s="1"/>
  <c r="AP1361" i="2" a="1"/>
  <c r="AP1361" i="2" s="1"/>
  <c r="AX1361" i="2" a="1"/>
  <c r="AX1361" i="2" s="1"/>
  <c r="AH1361" i="2" a="1"/>
  <c r="AH1361" i="2" s="1"/>
  <c r="AI1361" i="2" a="1"/>
  <c r="AI1361" i="2" s="1"/>
  <c r="H1361" i="2" s="1"/>
  <c r="AS1361" i="2" a="1"/>
  <c r="AS1361" i="2" s="1"/>
  <c r="AT1361" i="2" a="1"/>
  <c r="AT1361" i="2" s="1"/>
  <c r="AC1361" i="2"/>
  <c r="AD1361" i="2" a="1"/>
  <c r="AD1361" i="2" s="1"/>
  <c r="AW1361" i="2" a="1"/>
  <c r="AW1361" i="2" s="1"/>
  <c r="AE1379" i="2" a="1"/>
  <c r="AE1379" i="2" s="1"/>
  <c r="AG1379" i="2" s="1"/>
  <c r="AP1379" i="2" a="1"/>
  <c r="AP1379" i="2" s="1"/>
  <c r="AX1379" i="2" a="1"/>
  <c r="AX1379" i="2" s="1"/>
  <c r="AH1379" i="2" a="1"/>
  <c r="AH1379" i="2" s="1"/>
  <c r="AI1379" i="2" a="1"/>
  <c r="AI1379" i="2" s="1"/>
  <c r="H1379" i="2" s="1"/>
  <c r="AS1379" i="2" a="1"/>
  <c r="AS1379" i="2" s="1"/>
  <c r="AT1379" i="2" a="1"/>
  <c r="AT1379" i="2" s="1"/>
  <c r="AC1379" i="2"/>
  <c r="AW1379" i="2" a="1"/>
  <c r="AW1379" i="2" s="1"/>
  <c r="AD1379" i="2" a="1"/>
  <c r="AD1379" i="2" s="1"/>
  <c r="AV1128" i="2" a="1"/>
  <c r="AV1128" i="2" s="1"/>
  <c r="AN1128" i="2"/>
  <c r="AO1128" i="2" s="1" a="1"/>
  <c r="AO1128" i="2" s="1"/>
  <c r="AR1128" i="2" a="1"/>
  <c r="AR1128" i="2" s="1"/>
  <c r="AV950" i="2" a="1"/>
  <c r="AV950" i="2" s="1"/>
  <c r="AN950" i="2"/>
  <c r="AO950" i="2" s="1" a="1"/>
  <c r="AO950" i="2" s="1"/>
  <c r="AR950" i="2" a="1"/>
  <c r="AR950" i="2" s="1"/>
  <c r="K820" i="2"/>
  <c r="AV731" i="2" a="1"/>
  <c r="AV731" i="2" s="1"/>
  <c r="AN731" i="2"/>
  <c r="AO731" i="2" s="1" a="1"/>
  <c r="AO731" i="2" s="1"/>
  <c r="AR731" i="2" a="1"/>
  <c r="AR731" i="2" s="1"/>
  <c r="AR565" i="2" a="1"/>
  <c r="AR565" i="2" s="1"/>
  <c r="AN565" i="2"/>
  <c r="AO565" i="2" s="1" a="1"/>
  <c r="AO565" i="2" s="1"/>
  <c r="AV565" i="2" a="1"/>
  <c r="AV565" i="2" s="1"/>
  <c r="AW609" i="2" a="1"/>
  <c r="AW609" i="2" s="1"/>
  <c r="AP483" i="2" a="1"/>
  <c r="AP483" i="2" s="1"/>
  <c r="K483" i="2" s="1"/>
  <c r="AW373" i="2" a="1"/>
  <c r="AW373" i="2" s="1"/>
  <c r="AR442" i="2" a="1"/>
  <c r="AR442" i="2" s="1"/>
  <c r="AV442" i="2" a="1"/>
  <c r="AV442" i="2" s="1"/>
  <c r="AN442" i="2"/>
  <c r="AO442" i="2" s="1" a="1"/>
  <c r="AO442" i="2" s="1"/>
  <c r="AV454" i="2" a="1"/>
  <c r="AV454" i="2" s="1"/>
  <c r="AN454" i="2"/>
  <c r="AO454" i="2" s="1" a="1"/>
  <c r="AO454" i="2" s="1"/>
  <c r="AR454" i="2" a="1"/>
  <c r="AR454" i="2" s="1"/>
  <c r="AE327" i="2" a="1"/>
  <c r="AE327" i="2" s="1"/>
  <c r="AV437" i="2" a="1"/>
  <c r="AV437" i="2" s="1"/>
  <c r="AR437" i="2" a="1"/>
  <c r="AR437" i="2" s="1"/>
  <c r="AN437" i="2"/>
  <c r="AO437" i="2" s="1" a="1"/>
  <c r="AO437" i="2" s="1"/>
  <c r="AN209" i="2"/>
  <c r="AO209" i="2" s="1" a="1"/>
  <c r="AO209" i="2" s="1"/>
  <c r="AR209" i="2" a="1"/>
  <c r="AR209" i="2" s="1"/>
  <c r="AV209" i="2" a="1"/>
  <c r="AV209" i="2" s="1"/>
  <c r="AR1462" i="2" a="1"/>
  <c r="AR1462" i="2" s="1"/>
  <c r="AV1462" i="2" a="1"/>
  <c r="AV1462" i="2" s="1"/>
  <c r="AN1462" i="2"/>
  <c r="AO1462" i="2" s="1" a="1"/>
  <c r="AO1462" i="2" s="1"/>
  <c r="AR977" i="2" a="1"/>
  <c r="AR977" i="2" s="1"/>
  <c r="AN977" i="2"/>
  <c r="AO977" i="2" s="1" a="1"/>
  <c r="AO977" i="2" s="1"/>
  <c r="AV977" i="2" a="1"/>
  <c r="AV977" i="2" s="1"/>
  <c r="AV514" i="2" a="1"/>
  <c r="AV514" i="2" s="1"/>
  <c r="AN514" i="2"/>
  <c r="AO514" i="2" s="1" a="1"/>
  <c r="AO514" i="2" s="1"/>
  <c r="AR514" i="2" a="1"/>
  <c r="AR514" i="2" s="1"/>
  <c r="AR335" i="2" a="1"/>
  <c r="AR335" i="2" s="1"/>
  <c r="AN335" i="2"/>
  <c r="AO335" i="2" s="1" a="1"/>
  <c r="AO335" i="2" s="1"/>
  <c r="AV335" i="2" a="1"/>
  <c r="AV335" i="2" s="1"/>
  <c r="AR265" i="2" a="1"/>
  <c r="AR265" i="2" s="1"/>
  <c r="AV265" i="2" a="1"/>
  <c r="AV265" i="2" s="1"/>
  <c r="AN265" i="2"/>
  <c r="AO265" i="2" s="1" a="1"/>
  <c r="AO265" i="2" s="1"/>
  <c r="AT245" i="2" a="1"/>
  <c r="AT245" i="2" s="1"/>
  <c r="AW245" i="2" a="1"/>
  <c r="AW245" i="2" s="1"/>
  <c r="AC245" i="2"/>
  <c r="AX245" i="2" a="1"/>
  <c r="AX245" i="2" s="1"/>
  <c r="AD245" i="2" a="1"/>
  <c r="AD245" i="2" s="1"/>
  <c r="AI245" i="2" a="1"/>
  <c r="AI245" i="2" s="1"/>
  <c r="AP245" i="2" a="1"/>
  <c r="AP245" i="2" s="1"/>
  <c r="AS245" i="2" a="1"/>
  <c r="AS245" i="2" s="1"/>
  <c r="AE245" i="2" a="1"/>
  <c r="AE245" i="2" s="1"/>
  <c r="AH245" i="2" a="1"/>
  <c r="AH245" i="2" s="1"/>
  <c r="AV212" i="2" a="1"/>
  <c r="AV212" i="2" s="1"/>
  <c r="AN212" i="2"/>
  <c r="AO212" i="2" s="1" a="1"/>
  <c r="AO212" i="2" s="1"/>
  <c r="AR212" i="2" a="1"/>
  <c r="AR212" i="2" s="1"/>
  <c r="AC93" i="2"/>
  <c r="AE93" i="2" s="1" a="1"/>
  <c r="AE93" i="2" s="1"/>
  <c r="AW41" i="2" a="1"/>
  <c r="AW41" i="2" s="1"/>
  <c r="AR1540" i="2" a="1"/>
  <c r="AR1540" i="2" s="1"/>
  <c r="AV1540" i="2" a="1"/>
  <c r="AV1540" i="2" s="1"/>
  <c r="AN1540" i="2"/>
  <c r="AO1540" i="2" s="1" a="1"/>
  <c r="AO1540" i="2" s="1"/>
  <c r="J1483" i="2"/>
  <c r="AV1056" i="2" a="1"/>
  <c r="AV1056" i="2" s="1"/>
  <c r="AN1056" i="2"/>
  <c r="AO1056" i="2" s="1" a="1"/>
  <c r="AO1056" i="2" s="1"/>
  <c r="AR1056" i="2" a="1"/>
  <c r="AR1056" i="2" s="1"/>
  <c r="J1170" i="2"/>
  <c r="I850" i="2"/>
  <c r="AN849" i="2"/>
  <c r="AO849" i="2" s="1" a="1"/>
  <c r="AO849" i="2" s="1"/>
  <c r="AR849" i="2" a="1"/>
  <c r="AR849" i="2" s="1"/>
  <c r="AV849" i="2" a="1"/>
  <c r="AV849" i="2" s="1"/>
  <c r="I677" i="2"/>
  <c r="AV254" i="2" a="1"/>
  <c r="AV254" i="2" s="1"/>
  <c r="AR254" i="2" a="1"/>
  <c r="AR254" i="2" s="1"/>
  <c r="AN254" i="2"/>
  <c r="AO254" i="2" s="1" a="1"/>
  <c r="AO254" i="2" s="1"/>
  <c r="AR122" i="2" a="1"/>
  <c r="AR122" i="2" s="1"/>
  <c r="AN122" i="2"/>
  <c r="AO122" i="2" s="1" a="1"/>
  <c r="AO122" i="2" s="1"/>
  <c r="AV122" i="2" a="1"/>
  <c r="AV122" i="2" s="1"/>
  <c r="AW155" i="2" a="1"/>
  <c r="AW155" i="2" s="1"/>
  <c r="AN86" i="2"/>
  <c r="AO86" i="2" s="1" a="1"/>
  <c r="AO86" i="2" s="1"/>
  <c r="AR86" i="2" a="1"/>
  <c r="AR86" i="2" s="1"/>
  <c r="AV86" i="2" a="1"/>
  <c r="AV86" i="2" s="1"/>
  <c r="AW13" i="2" a="1"/>
  <c r="AW13" i="2" s="1"/>
  <c r="I1431" i="2"/>
  <c r="K1391" i="2"/>
  <c r="I1099" i="2"/>
  <c r="K859" i="2"/>
  <c r="AW659" i="2" a="1"/>
  <c r="AW659" i="2" s="1"/>
  <c r="AC631" i="2"/>
  <c r="AH631" i="2" s="1" a="1"/>
  <c r="AH631" i="2" s="1"/>
  <c r="G631" i="2" s="1" a="1"/>
  <c r="G631" i="2" s="1"/>
  <c r="AC453" i="2"/>
  <c r="AH453" i="2" s="1" a="1"/>
  <c r="AH453" i="2" s="1"/>
  <c r="G453" i="2" s="1" a="1"/>
  <c r="G453" i="2" s="1"/>
  <c r="AC523" i="2"/>
  <c r="AE523" i="2" s="1" a="1"/>
  <c r="AE523" i="2" s="1"/>
  <c r="AF523" i="2" s="1"/>
  <c r="AV512" i="2" a="1"/>
  <c r="AV512" i="2" s="1"/>
  <c r="AN512" i="2"/>
  <c r="AO512" i="2" s="1" a="1"/>
  <c r="AO512" i="2" s="1"/>
  <c r="AR512" i="2" a="1"/>
  <c r="AR512" i="2" s="1"/>
  <c r="AH462" i="2" a="1"/>
  <c r="AH462" i="2" s="1"/>
  <c r="G462" i="2" s="1" a="1"/>
  <c r="G462" i="2" s="1"/>
  <c r="AD162" i="2" a="1"/>
  <c r="AD162" i="2" s="1"/>
  <c r="AV81" i="2" a="1"/>
  <c r="AV81" i="2" s="1"/>
  <c r="AN81" i="2"/>
  <c r="AO81" i="2" s="1" a="1"/>
  <c r="AO81" i="2" s="1"/>
  <c r="AR81" i="2" a="1"/>
  <c r="AR81" i="2" s="1"/>
  <c r="AN1456" i="2"/>
  <c r="AO1456" i="2" s="1" a="1"/>
  <c r="AO1456" i="2" s="1"/>
  <c r="AR1456" i="2" a="1"/>
  <c r="AR1456" i="2" s="1"/>
  <c r="AV1456" i="2" a="1"/>
  <c r="AV1456" i="2" s="1"/>
  <c r="AE1349" i="2" a="1"/>
  <c r="AE1349" i="2" s="1"/>
  <c r="AG1349" i="2" s="1"/>
  <c r="AP1349" i="2" a="1"/>
  <c r="AP1349" i="2" s="1"/>
  <c r="AX1349" i="2" a="1"/>
  <c r="AX1349" i="2" s="1"/>
  <c r="AH1349" i="2" a="1"/>
  <c r="AH1349" i="2" s="1"/>
  <c r="AI1349" i="2" a="1"/>
  <c r="AI1349" i="2" s="1"/>
  <c r="H1349" i="2" s="1"/>
  <c r="AT1349" i="2" a="1"/>
  <c r="AT1349" i="2" s="1"/>
  <c r="AC1349" i="2"/>
  <c r="AW1349" i="2" a="1"/>
  <c r="AW1349" i="2" s="1"/>
  <c r="AS1349" i="2" a="1"/>
  <c r="AS1349" i="2" s="1"/>
  <c r="AD1349" i="2" a="1"/>
  <c r="AD1349" i="2" s="1"/>
  <c r="K1230" i="2"/>
  <c r="I1214" i="2"/>
  <c r="AR1330" i="2" a="1"/>
  <c r="AR1330" i="2" s="1"/>
  <c r="AV1330" i="2" a="1"/>
  <c r="AV1330" i="2" s="1"/>
  <c r="AN1330" i="2"/>
  <c r="AO1330" i="2" s="1" a="1"/>
  <c r="AO1330" i="2" s="1"/>
  <c r="AD975" i="2" a="1"/>
  <c r="AD975" i="2" s="1"/>
  <c r="AH975" i="2" a="1"/>
  <c r="AH975" i="2" s="1"/>
  <c r="AI975" i="2" a="1"/>
  <c r="AI975" i="2" s="1"/>
  <c r="H975" i="2" s="1"/>
  <c r="AS975" i="2" a="1"/>
  <c r="AS975" i="2" s="1"/>
  <c r="AT975" i="2" a="1"/>
  <c r="AT975" i="2" s="1"/>
  <c r="AC975" i="2"/>
  <c r="AP975" i="2" a="1"/>
  <c r="AP975" i="2" s="1"/>
  <c r="AW975" i="2" a="1"/>
  <c r="AW975" i="2" s="1"/>
  <c r="AX975" i="2" a="1"/>
  <c r="AX975" i="2" s="1"/>
  <c r="AE975" i="2" a="1"/>
  <c r="AE975" i="2" s="1"/>
  <c r="AG975" i="2" s="1"/>
  <c r="AC813" i="2"/>
  <c r="AX813" i="2" a="1"/>
  <c r="AX813" i="2" s="1"/>
  <c r="AH813" i="2" a="1"/>
  <c r="AH813" i="2" s="1"/>
  <c r="AP813" i="2" a="1"/>
  <c r="AP813" i="2" s="1"/>
  <c r="AD813" i="2" a="1"/>
  <c r="AD813" i="2" s="1"/>
  <c r="AS813" i="2" a="1"/>
  <c r="AS813" i="2" s="1"/>
  <c r="AE813" i="2" a="1"/>
  <c r="AE813" i="2" s="1"/>
  <c r="AG813" i="2" s="1"/>
  <c r="AT813" i="2" a="1"/>
  <c r="AT813" i="2" s="1"/>
  <c r="AI813" i="2" a="1"/>
  <c r="AI813" i="2" s="1"/>
  <c r="H813" i="2" s="1"/>
  <c r="AW813" i="2" a="1"/>
  <c r="AW813" i="2" s="1"/>
  <c r="AN391" i="2"/>
  <c r="AO391" i="2" s="1" a="1"/>
  <c r="AO391" i="2" s="1"/>
  <c r="AR391" i="2" a="1"/>
  <c r="AR391" i="2" s="1"/>
  <c r="AV391" i="2" a="1"/>
  <c r="AV391" i="2" s="1"/>
  <c r="AR194" i="2" a="1"/>
  <c r="AR194" i="2" s="1"/>
  <c r="AV194" i="2" a="1"/>
  <c r="AV194" i="2" s="1"/>
  <c r="AN194" i="2"/>
  <c r="AO194" i="2" s="1" a="1"/>
  <c r="AO194" i="2" s="1"/>
  <c r="I50" i="2"/>
  <c r="AV14" i="2" a="1"/>
  <c r="AV14" i="2" s="1"/>
  <c r="AN14" i="2"/>
  <c r="AO14" i="2" s="1" a="1"/>
  <c r="AO14" i="2" s="1"/>
  <c r="AR14" i="2" a="1"/>
  <c r="AR14" i="2" s="1"/>
  <c r="AP701" i="2" a="1"/>
  <c r="AP701" i="2" s="1"/>
  <c r="AX701" i="2" a="1"/>
  <c r="AX701" i="2" s="1"/>
  <c r="AC701" i="2"/>
  <c r="AE701" i="2" a="1"/>
  <c r="AE701" i="2" s="1"/>
  <c r="AG701" i="2" s="1"/>
  <c r="AS701" i="2" a="1"/>
  <c r="AS701" i="2" s="1"/>
  <c r="AD701" i="2" a="1"/>
  <c r="AD701" i="2" s="1"/>
  <c r="AT701" i="2" a="1"/>
  <c r="AT701" i="2" s="1"/>
  <c r="AH701" i="2" a="1"/>
  <c r="AH701" i="2" s="1"/>
  <c r="AW701" i="2" a="1"/>
  <c r="AW701" i="2" s="1"/>
  <c r="AI701" i="2" a="1"/>
  <c r="AI701" i="2" s="1"/>
  <c r="H701" i="2" s="1"/>
  <c r="K982" i="2"/>
  <c r="AN679" i="2"/>
  <c r="AO679" i="2" s="1" a="1"/>
  <c r="AO679" i="2" s="1"/>
  <c r="AV679" i="2" a="1"/>
  <c r="AV679" i="2" s="1"/>
  <c r="AR679" i="2" a="1"/>
  <c r="AR679" i="2" s="1"/>
  <c r="AH702" i="2" a="1"/>
  <c r="AH702" i="2" s="1"/>
  <c r="AW702" i="2" a="1"/>
  <c r="AW702" i="2" s="1"/>
  <c r="AC702" i="2"/>
  <c r="AD702" i="2" a="1"/>
  <c r="AD702" i="2" s="1"/>
  <c r="AP702" i="2" a="1"/>
  <c r="AP702" i="2" s="1"/>
  <c r="AS702" i="2" a="1"/>
  <c r="AS702" i="2" s="1"/>
  <c r="AT702" i="2" a="1"/>
  <c r="AT702" i="2" s="1"/>
  <c r="AX702" i="2" a="1"/>
  <c r="AX702" i="2" s="1"/>
  <c r="AE702" i="2" a="1"/>
  <c r="AE702" i="2" s="1"/>
  <c r="AG702" i="2" s="1"/>
  <c r="AI702" i="2" a="1"/>
  <c r="AI702" i="2" s="1"/>
  <c r="H702" i="2" s="1"/>
  <c r="AP410" i="2" a="1"/>
  <c r="AP410" i="2" s="1"/>
  <c r="K410" i="2" s="1"/>
  <c r="AX410" i="2" a="1"/>
  <c r="AX410" i="2" s="1"/>
  <c r="J410" i="2" s="1"/>
  <c r="AT410" i="2" a="1"/>
  <c r="AT410" i="2" s="1"/>
  <c r="I410" i="2" s="1"/>
  <c r="AI410" i="2" a="1"/>
  <c r="AI410" i="2" s="1"/>
  <c r="H410" i="2" s="1"/>
  <c r="AR347" i="2" a="1"/>
  <c r="AR347" i="2" s="1"/>
  <c r="AV347" i="2" a="1"/>
  <c r="AV347" i="2" s="1"/>
  <c r="AN347" i="2"/>
  <c r="AO347" i="2" s="1" a="1"/>
  <c r="AO347" i="2" s="1"/>
  <c r="AV40" i="2" a="1"/>
  <c r="AV40" i="2" s="1"/>
  <c r="AN40" i="2"/>
  <c r="AO40" i="2" s="1" a="1"/>
  <c r="AO40" i="2" s="1"/>
  <c r="AR40" i="2" a="1"/>
  <c r="AR40" i="2" s="1"/>
  <c r="AS607" i="2" a="1"/>
  <c r="AS607" i="2" s="1"/>
  <c r="AC103" i="2"/>
  <c r="AE103" i="2" s="1" a="1"/>
  <c r="AE103" i="2" s="1"/>
  <c r="AF103" i="2" s="1"/>
  <c r="AI953" i="2" a="1"/>
  <c r="AI953" i="2" s="1"/>
  <c r="H953" i="2" s="1"/>
  <c r="AS953" i="2" a="1"/>
  <c r="AS953" i="2" s="1"/>
  <c r="AT953" i="2" a="1"/>
  <c r="AT953" i="2" s="1"/>
  <c r="AC953" i="2"/>
  <c r="AD953" i="2" a="1"/>
  <c r="AD953" i="2" s="1"/>
  <c r="AW953" i="2" a="1"/>
  <c r="AW953" i="2" s="1"/>
  <c r="AE953" i="2" a="1"/>
  <c r="AE953" i="2" s="1"/>
  <c r="AG953" i="2" s="1"/>
  <c r="AX953" i="2" a="1"/>
  <c r="AX953" i="2" s="1"/>
  <c r="AH953" i="2" a="1"/>
  <c r="AH953" i="2" s="1"/>
  <c r="AP953" i="2" a="1"/>
  <c r="AP953" i="2" s="1"/>
  <c r="AC634" i="2"/>
  <c r="AW634" i="2" s="1" a="1"/>
  <c r="AW634" i="2" s="1"/>
  <c r="AC553" i="2"/>
  <c r="AW553" i="2" s="1" a="1"/>
  <c r="AW553" i="2" s="1"/>
  <c r="AN386" i="2"/>
  <c r="AO386" i="2" s="1" a="1"/>
  <c r="AO386" i="2" s="1"/>
  <c r="AR386" i="2" a="1"/>
  <c r="AR386" i="2" s="1"/>
  <c r="AV386" i="2" a="1"/>
  <c r="AV386" i="2" s="1"/>
  <c r="J1520" i="2"/>
  <c r="K1225" i="2"/>
  <c r="K1022" i="2"/>
  <c r="AV509" i="2" a="1"/>
  <c r="AV509" i="2" s="1"/>
  <c r="AN509" i="2"/>
  <c r="AO509" i="2" s="1" a="1"/>
  <c r="AO509" i="2" s="1"/>
  <c r="AR509" i="2" a="1"/>
  <c r="AR509" i="2" s="1"/>
  <c r="AE348" i="2" a="1"/>
  <c r="AE348" i="2" s="1"/>
  <c r="AF348" i="2" s="1"/>
  <c r="J190" i="2"/>
  <c r="AW130" i="2" a="1"/>
  <c r="AW130" i="2" s="1"/>
  <c r="I1586" i="2"/>
  <c r="K1040" i="2"/>
  <c r="I1450" i="2"/>
  <c r="I1059" i="2"/>
  <c r="AV549" i="2" a="1"/>
  <c r="AV549" i="2" s="1"/>
  <c r="AR549" i="2" a="1"/>
  <c r="AR549" i="2" s="1"/>
  <c r="AN549" i="2"/>
  <c r="AO549" i="2" s="1" a="1"/>
  <c r="AO549" i="2" s="1"/>
  <c r="I1309" i="2"/>
  <c r="I1029" i="2"/>
  <c r="AS670" i="2" a="1"/>
  <c r="AS670" i="2" s="1"/>
  <c r="AE670" i="2" a="1"/>
  <c r="AE670" i="2" s="1"/>
  <c r="AG670" i="2" s="1"/>
  <c r="AW670" i="2" a="1"/>
  <c r="AW670" i="2" s="1"/>
  <c r="AD670" i="2" a="1"/>
  <c r="AD670" i="2" s="1"/>
  <c r="AX670" i="2" a="1"/>
  <c r="AX670" i="2" s="1"/>
  <c r="AP670" i="2" a="1"/>
  <c r="AP670" i="2" s="1"/>
  <c r="AC670" i="2"/>
  <c r="AH670" i="2" a="1"/>
  <c r="AH670" i="2" s="1"/>
  <c r="AI670" i="2" a="1"/>
  <c r="AI670" i="2" s="1"/>
  <c r="H670" i="2" s="1"/>
  <c r="AT670" i="2" a="1"/>
  <c r="AT670" i="2" s="1"/>
  <c r="G670" i="2" a="1"/>
  <c r="G670" i="2" s="1"/>
  <c r="AE738" i="2" a="1"/>
  <c r="AE738" i="2" s="1"/>
  <c r="AG738" i="2" s="1"/>
  <c r="AX738" i="2" a="1"/>
  <c r="AX738" i="2" s="1"/>
  <c r="AH738" i="2" a="1"/>
  <c r="AH738" i="2" s="1"/>
  <c r="AI738" i="2" a="1"/>
  <c r="AI738" i="2" s="1"/>
  <c r="H738" i="2" s="1"/>
  <c r="AS738" i="2" a="1"/>
  <c r="AS738" i="2" s="1"/>
  <c r="AP738" i="2" a="1"/>
  <c r="AP738" i="2" s="1"/>
  <c r="AT738" i="2" a="1"/>
  <c r="AT738" i="2" s="1"/>
  <c r="AW738" i="2" a="1"/>
  <c r="AW738" i="2" s="1"/>
  <c r="AD738" i="2" a="1"/>
  <c r="AD738" i="2" s="1"/>
  <c r="AC738" i="2"/>
  <c r="AD618" i="2" a="1"/>
  <c r="AD618" i="2" s="1"/>
  <c r="AC299" i="2"/>
  <c r="AD299" i="2" s="1" a="1"/>
  <c r="AD299" i="2" s="1"/>
  <c r="AV249" i="2" a="1"/>
  <c r="AV249" i="2" s="1"/>
  <c r="AN249" i="2"/>
  <c r="AO249" i="2" s="1" a="1"/>
  <c r="AO249" i="2" s="1"/>
  <c r="AR249" i="2" a="1"/>
  <c r="AR249" i="2" s="1"/>
  <c r="AW622" i="2" a="1"/>
  <c r="AW622" i="2" s="1"/>
  <c r="AV392" i="2" a="1"/>
  <c r="AV392" i="2" s="1"/>
  <c r="AN392" i="2"/>
  <c r="AO392" i="2" s="1" a="1"/>
  <c r="AO392" i="2" s="1"/>
  <c r="AR392" i="2" a="1"/>
  <c r="AR392" i="2" s="1"/>
  <c r="AN75" i="2"/>
  <c r="AO75" i="2" s="1" a="1"/>
  <c r="AO75" i="2" s="1"/>
  <c r="AR75" i="2" a="1"/>
  <c r="AR75" i="2" s="1"/>
  <c r="AV75" i="2" a="1"/>
  <c r="AV75" i="2" s="1"/>
  <c r="I1414" i="2"/>
  <c r="AN400" i="2"/>
  <c r="AO400" i="2" s="1" a="1"/>
  <c r="AO400" i="2" s="1"/>
  <c r="AV400" i="2" a="1"/>
  <c r="AV400" i="2" s="1"/>
  <c r="AR400" i="2" a="1"/>
  <c r="AR400" i="2" s="1"/>
  <c r="AE213" i="2" a="1"/>
  <c r="AE213" i="2" s="1"/>
  <c r="AF213" i="2" s="1"/>
  <c r="AE1286" i="2" a="1"/>
  <c r="AE1286" i="2" s="1"/>
  <c r="AG1286" i="2" s="1"/>
  <c r="AP1286" i="2" a="1"/>
  <c r="AP1286" i="2" s="1"/>
  <c r="AX1286" i="2" a="1"/>
  <c r="AX1286" i="2" s="1"/>
  <c r="AH1286" i="2" a="1"/>
  <c r="AH1286" i="2" s="1"/>
  <c r="AS1286" i="2" a="1"/>
  <c r="AS1286" i="2" s="1"/>
  <c r="AT1286" i="2" a="1"/>
  <c r="AT1286" i="2" s="1"/>
  <c r="AI1286" i="2" a="1"/>
  <c r="AI1286" i="2" s="1"/>
  <c r="H1286" i="2" s="1"/>
  <c r="AW1286" i="2" a="1"/>
  <c r="AW1286" i="2" s="1"/>
  <c r="AC1286" i="2"/>
  <c r="AD1286" i="2" a="1"/>
  <c r="AD1286" i="2" s="1"/>
  <c r="AV759" i="2" a="1"/>
  <c r="AV759" i="2" s="1"/>
  <c r="AR759" i="2" a="1"/>
  <c r="AR759" i="2" s="1"/>
  <c r="AN759" i="2"/>
  <c r="AO759" i="2" s="1" a="1"/>
  <c r="AO759" i="2" s="1"/>
  <c r="K1471" i="2"/>
  <c r="AV576" i="2" a="1"/>
  <c r="AV576" i="2" s="1"/>
  <c r="AN576" i="2"/>
  <c r="AO576" i="2" s="1" a="1"/>
  <c r="AO576" i="2" s="1"/>
  <c r="AR576" i="2" a="1"/>
  <c r="AR576" i="2" s="1"/>
  <c r="AW379" i="2" a="1"/>
  <c r="AW379" i="2" s="1"/>
  <c r="AE47" i="2" a="1"/>
  <c r="AE47" i="2" s="1"/>
  <c r="AH50" i="2" a="1"/>
  <c r="AH50" i="2" s="1"/>
  <c r="G50" i="2" s="1" a="1"/>
  <c r="G50" i="2" s="1"/>
  <c r="AC203" i="2"/>
  <c r="AW203" i="2" s="1" a="1"/>
  <c r="AW203" i="2" s="1"/>
  <c r="AP777" i="2" a="1"/>
  <c r="AP777" i="2" s="1"/>
  <c r="AX777" i="2" a="1"/>
  <c r="AX777" i="2" s="1"/>
  <c r="AC777" i="2"/>
  <c r="AD777" i="2" a="1"/>
  <c r="AD777" i="2" s="1"/>
  <c r="AE777" i="2" a="1"/>
  <c r="AE777" i="2" s="1"/>
  <c r="AG777" i="2" s="1"/>
  <c r="AH777" i="2" a="1"/>
  <c r="AH777" i="2" s="1"/>
  <c r="AS777" i="2" a="1"/>
  <c r="AS777" i="2" s="1"/>
  <c r="AT777" i="2" a="1"/>
  <c r="AT777" i="2" s="1"/>
  <c r="AW777" i="2" a="1"/>
  <c r="AW777" i="2" s="1"/>
  <c r="AI777" i="2" a="1"/>
  <c r="AI777" i="2" s="1"/>
  <c r="H777" i="2" s="1"/>
  <c r="AV584" i="2" a="1"/>
  <c r="AV584" i="2" s="1"/>
  <c r="AN584" i="2"/>
  <c r="AO584" i="2" s="1" a="1"/>
  <c r="AO584" i="2" s="1"/>
  <c r="AR584" i="2" a="1"/>
  <c r="AR584" i="2" s="1"/>
  <c r="AV398" i="2" a="1"/>
  <c r="AV398" i="2" s="1"/>
  <c r="AN398" i="2"/>
  <c r="AO398" i="2" s="1" a="1"/>
  <c r="AO398" i="2" s="1"/>
  <c r="AR398" i="2" a="1"/>
  <c r="AR398" i="2" s="1"/>
  <c r="AP395" i="2" a="1"/>
  <c r="AP395" i="2" s="1"/>
  <c r="AX395" i="2" a="1"/>
  <c r="AX395" i="2" s="1"/>
  <c r="AH395" i="2" a="1"/>
  <c r="AH395" i="2" s="1"/>
  <c r="AW395" i="2" a="1"/>
  <c r="AW395" i="2" s="1"/>
  <c r="AC395" i="2"/>
  <c r="AD395" i="2" a="1"/>
  <c r="AD395" i="2" s="1"/>
  <c r="AE395" i="2" a="1"/>
  <c r="AE395" i="2" s="1"/>
  <c r="AI395" i="2" a="1"/>
  <c r="AI395" i="2" s="1"/>
  <c r="AS395" i="2" a="1"/>
  <c r="AS395" i="2" s="1"/>
  <c r="AT395" i="2" a="1"/>
  <c r="AT395" i="2" s="1"/>
  <c r="AV191" i="2" a="1"/>
  <c r="AV191" i="2" s="1"/>
  <c r="AR191" i="2" a="1"/>
  <c r="AR191" i="2" s="1"/>
  <c r="AN191" i="2"/>
  <c r="AO191" i="2" s="1" a="1"/>
  <c r="AO191" i="2" s="1"/>
  <c r="J1363" i="2"/>
  <c r="AC515" i="2"/>
  <c r="AE515" i="2" s="1" a="1"/>
  <c r="AE515" i="2" s="1"/>
  <c r="AF515" i="2" s="1"/>
  <c r="AC142" i="2"/>
  <c r="AW142" i="2" s="1" a="1"/>
  <c r="AW142" i="2" s="1"/>
  <c r="AD1463" i="2" a="1"/>
  <c r="AD1463" i="2" s="1"/>
  <c r="AH1463" i="2" a="1"/>
  <c r="AH1463" i="2" s="1"/>
  <c r="AI1463" i="2" a="1"/>
  <c r="AI1463" i="2" s="1"/>
  <c r="H1463" i="2" s="1"/>
  <c r="AS1463" i="2" a="1"/>
  <c r="AS1463" i="2" s="1"/>
  <c r="AT1463" i="2" a="1"/>
  <c r="AT1463" i="2" s="1"/>
  <c r="AC1463" i="2"/>
  <c r="AW1463" i="2" a="1"/>
  <c r="AW1463" i="2" s="1"/>
  <c r="AE1463" i="2" a="1"/>
  <c r="AE1463" i="2" s="1"/>
  <c r="AG1463" i="2" s="1"/>
  <c r="AX1463" i="2" a="1"/>
  <c r="AX1463" i="2" s="1"/>
  <c r="AP1463" i="2" a="1"/>
  <c r="AP1463" i="2" s="1"/>
  <c r="I973" i="2"/>
  <c r="AR739" i="2" a="1"/>
  <c r="AR739" i="2" s="1"/>
  <c r="AN739" i="2"/>
  <c r="AO739" i="2" s="1" a="1"/>
  <c r="AO739" i="2" s="1"/>
  <c r="AV739" i="2" a="1"/>
  <c r="AV739" i="2" s="1"/>
  <c r="AT968" i="2" a="1"/>
  <c r="AT968" i="2" s="1"/>
  <c r="AC968" i="2"/>
  <c r="AD968" i="2" a="1"/>
  <c r="AD968" i="2" s="1"/>
  <c r="AW968" i="2" a="1"/>
  <c r="AW968" i="2" s="1"/>
  <c r="AE968" i="2" a="1"/>
  <c r="AE968" i="2" s="1"/>
  <c r="AG968" i="2" s="1"/>
  <c r="AX968" i="2" a="1"/>
  <c r="AX968" i="2" s="1"/>
  <c r="AP968" i="2" a="1"/>
  <c r="AP968" i="2" s="1"/>
  <c r="AS968" i="2" a="1"/>
  <c r="AS968" i="2" s="1"/>
  <c r="AH968" i="2" a="1"/>
  <c r="AH968" i="2" s="1"/>
  <c r="AI968" i="2" a="1"/>
  <c r="AI968" i="2" s="1"/>
  <c r="H968" i="2" s="1"/>
  <c r="AV455" i="2" a="1"/>
  <c r="AV455" i="2" s="1"/>
  <c r="AN455" i="2"/>
  <c r="AO455" i="2" s="1" a="1"/>
  <c r="AO455" i="2" s="1"/>
  <c r="AR455" i="2" a="1"/>
  <c r="AR455" i="2" s="1"/>
  <c r="AW556" i="2" a="1"/>
  <c r="AW556" i="2" s="1"/>
  <c r="AV1394" i="2" a="1"/>
  <c r="AV1394" i="2" s="1"/>
  <c r="AN1394" i="2"/>
  <c r="AO1394" i="2" s="1" a="1"/>
  <c r="AO1394" i="2" s="1"/>
  <c r="AR1394" i="2" a="1"/>
  <c r="AR1394" i="2" s="1"/>
  <c r="AN1429" i="2"/>
  <c r="AO1429" i="2" s="1" a="1"/>
  <c r="AO1429" i="2" s="1"/>
  <c r="AR1429" i="2" a="1"/>
  <c r="AR1429" i="2" s="1"/>
  <c r="AV1429" i="2" a="1"/>
  <c r="AV1429" i="2" s="1"/>
  <c r="I1162" i="2"/>
  <c r="AV777" i="2" a="1"/>
  <c r="AV777" i="2" s="1"/>
  <c r="AR777" i="2" a="1"/>
  <c r="AR777" i="2" s="1"/>
  <c r="AN777" i="2"/>
  <c r="AO777" i="2" s="1" a="1"/>
  <c r="AO777" i="2" s="1"/>
  <c r="J492" i="2"/>
  <c r="AV436" i="2" a="1"/>
  <c r="AV436" i="2" s="1"/>
  <c r="AN436" i="2"/>
  <c r="AO436" i="2" s="1" a="1"/>
  <c r="AO436" i="2" s="1"/>
  <c r="AR436" i="2" a="1"/>
  <c r="AR436" i="2" s="1"/>
  <c r="AE1262" i="2" a="1"/>
  <c r="AE1262" i="2" s="1"/>
  <c r="AG1262" i="2" s="1"/>
  <c r="AP1262" i="2" a="1"/>
  <c r="AP1262" i="2" s="1"/>
  <c r="AX1262" i="2" a="1"/>
  <c r="AX1262" i="2" s="1"/>
  <c r="AC1262" i="2"/>
  <c r="AD1262" i="2" a="1"/>
  <c r="AD1262" i="2" s="1"/>
  <c r="AH1262" i="2" a="1"/>
  <c r="AH1262" i="2" s="1"/>
  <c r="AS1262" i="2" a="1"/>
  <c r="AS1262" i="2" s="1"/>
  <c r="AT1262" i="2" a="1"/>
  <c r="AT1262" i="2" s="1"/>
  <c r="AI1262" i="2" a="1"/>
  <c r="AI1262" i="2" s="1"/>
  <c r="H1262" i="2" s="1"/>
  <c r="AW1262" i="2" a="1"/>
  <c r="AW1262" i="2" s="1"/>
  <c r="AN802" i="2"/>
  <c r="AO802" i="2" s="1" a="1"/>
  <c r="AO802" i="2" s="1"/>
  <c r="AR802" i="2" a="1"/>
  <c r="AR802" i="2" s="1"/>
  <c r="AV802" i="2" a="1"/>
  <c r="AV802" i="2" s="1"/>
  <c r="AN613" i="2"/>
  <c r="AO613" i="2" s="1" a="1"/>
  <c r="AO613" i="2" s="1"/>
  <c r="AR613" i="2" a="1"/>
  <c r="AR613" i="2" s="1"/>
  <c r="AV613" i="2" a="1"/>
  <c r="AV613" i="2" s="1"/>
  <c r="AV46" i="2" a="1"/>
  <c r="AV46" i="2" s="1"/>
  <c r="AN46" i="2"/>
  <c r="AO46" i="2" s="1" a="1"/>
  <c r="AO46" i="2" s="1"/>
  <c r="AR46" i="2" a="1"/>
  <c r="AR46" i="2" s="1"/>
  <c r="K937" i="2"/>
  <c r="AC164" i="2"/>
  <c r="AE164" i="2" s="1" a="1"/>
  <c r="AE164" i="2" s="1"/>
  <c r="AS721" i="2" a="1"/>
  <c r="AS721" i="2" s="1"/>
  <c r="AW721" i="2" a="1"/>
  <c r="AW721" i="2" s="1"/>
  <c r="AE721" i="2" a="1"/>
  <c r="AE721" i="2" s="1"/>
  <c r="AG721" i="2" s="1"/>
  <c r="AH721" i="2" a="1"/>
  <c r="AH721" i="2" s="1"/>
  <c r="AI721" i="2" a="1"/>
  <c r="AI721" i="2" s="1"/>
  <c r="H721" i="2" s="1"/>
  <c r="AC721" i="2"/>
  <c r="AD721" i="2" a="1"/>
  <c r="AD721" i="2" s="1"/>
  <c r="AX721" i="2" a="1"/>
  <c r="AX721" i="2" s="1"/>
  <c r="AP721" i="2" a="1"/>
  <c r="AP721" i="2" s="1"/>
  <c r="AT721" i="2" a="1"/>
  <c r="AT721" i="2" s="1"/>
  <c r="G721" i="2" a="1"/>
  <c r="G721" i="2" s="1"/>
  <c r="AH306" i="2" a="1"/>
  <c r="AH306" i="2" s="1"/>
  <c r="AC640" i="2"/>
  <c r="AH640" i="2" s="1" a="1"/>
  <c r="AH640" i="2" s="1"/>
  <c r="G640" i="2" s="1" a="1"/>
  <c r="G640" i="2" s="1"/>
  <c r="AC490" i="2"/>
  <c r="AE490" i="2" s="1" a="1"/>
  <c r="AE490" i="2" s="1"/>
  <c r="AF490" i="2" s="1"/>
  <c r="AC320" i="2"/>
  <c r="AS320" i="2" s="1" a="1"/>
  <c r="AS320" i="2" s="1"/>
  <c r="AR252" i="2" a="1"/>
  <c r="AR252" i="2" s="1"/>
  <c r="AN252" i="2"/>
  <c r="AO252" i="2" s="1" a="1"/>
  <c r="AO252" i="2" s="1"/>
  <c r="AV252" i="2" a="1"/>
  <c r="AV252" i="2" s="1"/>
  <c r="AR1369" i="2" a="1"/>
  <c r="AR1369" i="2" s="1"/>
  <c r="AV1369" i="2" a="1"/>
  <c r="AV1369" i="2" s="1"/>
  <c r="AN1369" i="2"/>
  <c r="AO1369" i="2" s="1" a="1"/>
  <c r="AO1369" i="2" s="1"/>
  <c r="AP765" i="2" a="1"/>
  <c r="AP765" i="2" s="1"/>
  <c r="AX765" i="2" a="1"/>
  <c r="AX765" i="2" s="1"/>
  <c r="AW765" i="2" a="1"/>
  <c r="AW765" i="2" s="1"/>
  <c r="AC765" i="2"/>
  <c r="AS765" i="2" a="1"/>
  <c r="AS765" i="2" s="1"/>
  <c r="AT765" i="2" a="1"/>
  <c r="AT765" i="2" s="1"/>
  <c r="AD765" i="2" a="1"/>
  <c r="AD765" i="2" s="1"/>
  <c r="AE765" i="2" a="1"/>
  <c r="AE765" i="2" s="1"/>
  <c r="AG765" i="2" s="1"/>
  <c r="AI765" i="2" a="1"/>
  <c r="AI765" i="2" s="1"/>
  <c r="H765" i="2" s="1"/>
  <c r="AH765" i="2" a="1"/>
  <c r="AH765" i="2" s="1"/>
  <c r="AC650" i="2"/>
  <c r="AW650" i="2" s="1" a="1"/>
  <c r="AW650" i="2" s="1"/>
  <c r="AV248" i="2" a="1"/>
  <c r="AV248" i="2" s="1"/>
  <c r="AR248" i="2" a="1"/>
  <c r="AR248" i="2" s="1"/>
  <c r="AN248" i="2"/>
  <c r="AO248" i="2" s="1" a="1"/>
  <c r="AO248" i="2" s="1"/>
  <c r="AE1129" i="2" a="1"/>
  <c r="AE1129" i="2" s="1"/>
  <c r="AG1129" i="2" s="1"/>
  <c r="AC1129" i="2"/>
  <c r="AX1129" i="2" a="1"/>
  <c r="AX1129" i="2" s="1"/>
  <c r="AD1129" i="2" a="1"/>
  <c r="AD1129" i="2" s="1"/>
  <c r="AP1129" i="2" a="1"/>
  <c r="AP1129" i="2" s="1"/>
  <c r="AH1129" i="2" a="1"/>
  <c r="AH1129" i="2" s="1"/>
  <c r="AS1129" i="2" a="1"/>
  <c r="AS1129" i="2" s="1"/>
  <c r="AI1129" i="2" a="1"/>
  <c r="AI1129" i="2" s="1"/>
  <c r="H1129" i="2" s="1"/>
  <c r="AT1129" i="2" a="1"/>
  <c r="AT1129" i="2" s="1"/>
  <c r="AW1129" i="2" a="1"/>
  <c r="AW1129" i="2" s="1"/>
  <c r="G1129" i="2" a="1"/>
  <c r="G1129" i="2" s="1"/>
  <c r="AV384" i="2" a="1"/>
  <c r="AV384" i="2" s="1"/>
  <c r="AN384" i="2"/>
  <c r="AO384" i="2" s="1" a="1"/>
  <c r="AO384" i="2" s="1"/>
  <c r="AR384" i="2" a="1"/>
  <c r="AR384" i="2" s="1"/>
  <c r="I1587" i="2"/>
  <c r="AN328" i="2"/>
  <c r="AO328" i="2" s="1" a="1"/>
  <c r="AO328" i="2" s="1"/>
  <c r="AR328" i="2" a="1"/>
  <c r="AR328" i="2" s="1"/>
  <c r="AV328" i="2" a="1"/>
  <c r="AV328" i="2" s="1"/>
  <c r="AS47" i="2" a="1"/>
  <c r="AS47" i="2" s="1"/>
  <c r="AS326" i="2" a="1"/>
  <c r="AS326" i="2" s="1"/>
  <c r="AR228" i="2" a="1"/>
  <c r="AR228" i="2" s="1"/>
  <c r="AN228" i="2"/>
  <c r="AO228" i="2" s="1" a="1"/>
  <c r="AO228" i="2" s="1"/>
  <c r="AV228" i="2" a="1"/>
  <c r="AV228" i="2" s="1"/>
  <c r="AE94" i="2" a="1"/>
  <c r="AE94" i="2" s="1"/>
  <c r="AI94" i="2" a="1"/>
  <c r="AI94" i="2" s="1"/>
  <c r="AS94" i="2" a="1"/>
  <c r="AS94" i="2" s="1"/>
  <c r="AC94" i="2"/>
  <c r="AP94" i="2" a="1"/>
  <c r="AP94" i="2" s="1"/>
  <c r="AH94" i="2" a="1"/>
  <c r="AH94" i="2" s="1"/>
  <c r="AT94" i="2" a="1"/>
  <c r="AT94" i="2" s="1"/>
  <c r="AD94" i="2" a="1"/>
  <c r="AD94" i="2" s="1"/>
  <c r="AW94" i="2" a="1"/>
  <c r="AW94" i="2" s="1"/>
  <c r="AX94" i="2" a="1"/>
  <c r="AX94" i="2" s="1"/>
  <c r="AC206" i="2"/>
  <c r="AE206" i="2" s="1" a="1"/>
  <c r="AE206" i="2" s="1"/>
  <c r="AF206" i="2" s="1"/>
  <c r="AV1302" i="2" a="1"/>
  <c r="AV1302" i="2" s="1"/>
  <c r="AR1302" i="2" a="1"/>
  <c r="AR1302" i="2" s="1"/>
  <c r="AN1302" i="2"/>
  <c r="AO1302" i="2" s="1" a="1"/>
  <c r="AO1302" i="2" s="1"/>
  <c r="AS1521" i="2" a="1"/>
  <c r="AS1521" i="2" s="1"/>
  <c r="AE1521" i="2" a="1"/>
  <c r="AE1521" i="2" s="1"/>
  <c r="AG1521" i="2" s="1"/>
  <c r="AP1521" i="2" a="1"/>
  <c r="AP1521" i="2" s="1"/>
  <c r="AX1521" i="2" a="1"/>
  <c r="AX1521" i="2" s="1"/>
  <c r="AH1521" i="2" a="1"/>
  <c r="AH1521" i="2" s="1"/>
  <c r="AT1521" i="2" a="1"/>
  <c r="AT1521" i="2" s="1"/>
  <c r="AI1521" i="2" a="1"/>
  <c r="AI1521" i="2" s="1"/>
  <c r="H1521" i="2" s="1"/>
  <c r="AW1521" i="2" a="1"/>
  <c r="AW1521" i="2" s="1"/>
  <c r="AC1521" i="2"/>
  <c r="AD1521" i="2" a="1"/>
  <c r="AD1521" i="2" s="1"/>
  <c r="G1521" i="2" a="1"/>
  <c r="G1521" i="2" s="1"/>
  <c r="AS90" i="2" a="1"/>
  <c r="AS90" i="2" s="1"/>
  <c r="AE1138" i="2" a="1"/>
  <c r="AE1138" i="2" s="1"/>
  <c r="AG1138" i="2" s="1"/>
  <c r="AW1138" i="2" a="1"/>
  <c r="AW1138" i="2" s="1"/>
  <c r="AC1138" i="2"/>
  <c r="AX1138" i="2" a="1"/>
  <c r="AX1138" i="2" s="1"/>
  <c r="AD1138" i="2" a="1"/>
  <c r="AD1138" i="2" s="1"/>
  <c r="AP1138" i="2" a="1"/>
  <c r="AP1138" i="2" s="1"/>
  <c r="AH1138" i="2" a="1"/>
  <c r="AH1138" i="2" s="1"/>
  <c r="AI1138" i="2" a="1"/>
  <c r="AI1138" i="2" s="1"/>
  <c r="H1138" i="2" s="1"/>
  <c r="AS1138" i="2" a="1"/>
  <c r="AS1138" i="2" s="1"/>
  <c r="AT1138" i="2" a="1"/>
  <c r="AT1138" i="2" s="1"/>
  <c r="AR412" i="2" a="1"/>
  <c r="AR412" i="2" s="1"/>
  <c r="AN412" i="2"/>
  <c r="AO412" i="2" s="1" a="1"/>
  <c r="AO412" i="2" s="1"/>
  <c r="AV412" i="2" a="1"/>
  <c r="AV412" i="2" s="1"/>
  <c r="AR256" i="2" a="1"/>
  <c r="AR256" i="2" s="1"/>
  <c r="AV256" i="2" a="1"/>
  <c r="AV256" i="2" s="1"/>
  <c r="AN256" i="2"/>
  <c r="AO256" i="2" s="1" a="1"/>
  <c r="AO256" i="2" s="1"/>
  <c r="G1216" i="2" a="1"/>
  <c r="G1216" i="2" s="1"/>
  <c r="G76" i="2" a="1"/>
  <c r="G76" i="2" s="1"/>
  <c r="G739" i="2" a="1"/>
  <c r="G739" i="2" s="1"/>
  <c r="G935" i="2" a="1"/>
  <c r="G935" i="2" s="1"/>
  <c r="G1497" i="2" a="1"/>
  <c r="G1497" i="2" s="1"/>
  <c r="G1536" i="2" a="1"/>
  <c r="G1536" i="2" s="1"/>
  <c r="G1289" i="2" a="1"/>
  <c r="G1289" i="2" s="1"/>
  <c r="G220" i="2" a="1"/>
  <c r="G220" i="2" s="1"/>
  <c r="G1139" i="2" a="1"/>
  <c r="G1139" i="2" s="1"/>
  <c r="G1425" i="2" a="1"/>
  <c r="G1425" i="2" s="1"/>
  <c r="J1378" i="2"/>
  <c r="AV1048" i="2" a="1"/>
  <c r="AV1048" i="2" s="1"/>
  <c r="AN1048" i="2"/>
  <c r="AO1048" i="2" s="1" a="1"/>
  <c r="AO1048" i="2" s="1"/>
  <c r="AR1048" i="2" a="1"/>
  <c r="AR1048" i="2" s="1"/>
  <c r="AV617" i="2" a="1"/>
  <c r="AV617" i="2" s="1"/>
  <c r="AR617" i="2" a="1"/>
  <c r="AR617" i="2" s="1"/>
  <c r="AN617" i="2"/>
  <c r="AO617" i="2" s="1" a="1"/>
  <c r="AO617" i="2" s="1"/>
  <c r="J545" i="2"/>
  <c r="AC418" i="2"/>
  <c r="AH418" i="2" s="1" a="1"/>
  <c r="AH418" i="2" s="1"/>
  <c r="G418" i="2" s="1" a="1"/>
  <c r="G418" i="2" s="1"/>
  <c r="AE326" i="2" a="1"/>
  <c r="AE326" i="2" s="1"/>
  <c r="AF326" i="2" s="1"/>
  <c r="AR105" i="2" a="1"/>
  <c r="AR105" i="2" s="1"/>
  <c r="AN105" i="2"/>
  <c r="AO105" i="2" s="1" a="1"/>
  <c r="AO105" i="2" s="1"/>
  <c r="AV105" i="2" a="1"/>
  <c r="AV105" i="2" s="1"/>
  <c r="AR92" i="2" a="1"/>
  <c r="AR92" i="2" s="1"/>
  <c r="AV92" i="2" a="1"/>
  <c r="AV92" i="2" s="1"/>
  <c r="AN92" i="2"/>
  <c r="AO92" i="2" s="1" a="1"/>
  <c r="AO92" i="2" s="1"/>
  <c r="AV1524" i="2" a="1"/>
  <c r="AV1524" i="2" s="1"/>
  <c r="AN1524" i="2"/>
  <c r="AO1524" i="2" s="1" a="1"/>
  <c r="AO1524" i="2" s="1"/>
  <c r="AR1524" i="2" a="1"/>
  <c r="AR1524" i="2" s="1"/>
  <c r="AR1301" i="2" a="1"/>
  <c r="AR1301" i="2" s="1"/>
  <c r="AV1301" i="2" a="1"/>
  <c r="AV1301" i="2" s="1"/>
  <c r="AN1301" i="2"/>
  <c r="AO1301" i="2" s="1" a="1"/>
  <c r="AO1301" i="2" s="1"/>
  <c r="AH1266" i="2" a="1"/>
  <c r="AH1266" i="2" s="1"/>
  <c r="AD1266" i="2" a="1"/>
  <c r="AD1266" i="2" s="1"/>
  <c r="AC1266" i="2"/>
  <c r="AE1266" i="2" a="1"/>
  <c r="AE1266" i="2" s="1"/>
  <c r="AG1266" i="2" s="1"/>
  <c r="AP1266" i="2" a="1"/>
  <c r="AP1266" i="2" s="1"/>
  <c r="AS1266" i="2" a="1"/>
  <c r="AS1266" i="2" s="1"/>
  <c r="AT1266" i="2" a="1"/>
  <c r="AT1266" i="2" s="1"/>
  <c r="AI1266" i="2" a="1"/>
  <c r="AI1266" i="2" s="1"/>
  <c r="H1266" i="2" s="1"/>
  <c r="AW1266" i="2" a="1"/>
  <c r="AW1266" i="2" s="1"/>
  <c r="AX1266" i="2" a="1"/>
  <c r="AX1266" i="2" s="1"/>
  <c r="AN1265" i="2"/>
  <c r="AO1265" i="2" s="1" a="1"/>
  <c r="AO1265" i="2" s="1"/>
  <c r="AR1265" i="2" a="1"/>
  <c r="AR1265" i="2" s="1"/>
  <c r="AV1265" i="2" a="1"/>
  <c r="AV1265" i="2" s="1"/>
  <c r="AE1144" i="2" a="1"/>
  <c r="AE1144" i="2" s="1"/>
  <c r="AG1144" i="2" s="1"/>
  <c r="AW1144" i="2" a="1"/>
  <c r="AW1144" i="2" s="1"/>
  <c r="AC1144" i="2"/>
  <c r="AX1144" i="2" a="1"/>
  <c r="AX1144" i="2" s="1"/>
  <c r="AD1144" i="2" a="1"/>
  <c r="AD1144" i="2" s="1"/>
  <c r="AP1144" i="2" a="1"/>
  <c r="AP1144" i="2" s="1"/>
  <c r="AH1144" i="2" a="1"/>
  <c r="AH1144" i="2" s="1"/>
  <c r="AS1144" i="2" a="1"/>
  <c r="AS1144" i="2" s="1"/>
  <c r="AT1144" i="2" a="1"/>
  <c r="AT1144" i="2" s="1"/>
  <c r="AI1144" i="2" a="1"/>
  <c r="AI1144" i="2" s="1"/>
  <c r="H1144" i="2" s="1"/>
  <c r="J1041" i="2"/>
  <c r="AR883" i="2" a="1"/>
  <c r="AR883" i="2" s="1"/>
  <c r="AV883" i="2" a="1"/>
  <c r="AV883" i="2" s="1"/>
  <c r="AN883" i="2"/>
  <c r="AO883" i="2" s="1" a="1"/>
  <c r="AO883" i="2" s="1"/>
  <c r="AV784" i="2" a="1"/>
  <c r="AV784" i="2" s="1"/>
  <c r="AN784" i="2"/>
  <c r="AO784" i="2" s="1" a="1"/>
  <c r="AO784" i="2" s="1"/>
  <c r="AR784" i="2" a="1"/>
  <c r="AR784" i="2" s="1"/>
  <c r="I964" i="2"/>
  <c r="AV747" i="2" a="1"/>
  <c r="AV747" i="2" s="1"/>
  <c r="AN747" i="2"/>
  <c r="AO747" i="2" s="1" a="1"/>
  <c r="AO747" i="2" s="1"/>
  <c r="AR747" i="2" a="1"/>
  <c r="AR747" i="2" s="1"/>
  <c r="AV750" i="2" a="1"/>
  <c r="AV750" i="2" s="1"/>
  <c r="AN750" i="2"/>
  <c r="AO750" i="2" s="1" a="1"/>
  <c r="AO750" i="2" s="1"/>
  <c r="AR750" i="2" a="1"/>
  <c r="AR750" i="2" s="1"/>
  <c r="AD527" i="2" a="1"/>
  <c r="AD527" i="2" s="1"/>
  <c r="AE527" i="2" a="1"/>
  <c r="AE527" i="2" s="1"/>
  <c r="AP527" i="2" a="1"/>
  <c r="AP527" i="2" s="1"/>
  <c r="AH527" i="2" a="1"/>
  <c r="AH527" i="2" s="1"/>
  <c r="AS527" i="2" a="1"/>
  <c r="AS527" i="2" s="1"/>
  <c r="AI527" i="2" a="1"/>
  <c r="AI527" i="2" s="1"/>
  <c r="AC527" i="2"/>
  <c r="AX527" i="2" a="1"/>
  <c r="AX527" i="2" s="1"/>
  <c r="AT527" i="2" a="1"/>
  <c r="AT527" i="2" s="1"/>
  <c r="AW527" i="2" a="1"/>
  <c r="AW527" i="2" s="1"/>
  <c r="AE376" i="2" a="1"/>
  <c r="AE376" i="2" s="1"/>
  <c r="AC446" i="2"/>
  <c r="AD446" i="2" s="1" a="1"/>
  <c r="AD446" i="2" s="1"/>
  <c r="AV85" i="2" a="1"/>
  <c r="AV85" i="2" s="1"/>
  <c r="AR85" i="2" a="1"/>
  <c r="AR85" i="2" s="1"/>
  <c r="AN85" i="2"/>
  <c r="AO85" i="2" s="1" a="1"/>
  <c r="AO85" i="2" s="1"/>
  <c r="K61" i="2"/>
  <c r="AR66" i="2" a="1"/>
  <c r="AR66" i="2" s="1"/>
  <c r="AV66" i="2" a="1"/>
  <c r="AV66" i="2" s="1"/>
  <c r="AN66" i="2"/>
  <c r="AO66" i="2" s="1" a="1"/>
  <c r="AO66" i="2" s="1"/>
  <c r="K1562" i="2"/>
  <c r="K1513" i="2"/>
  <c r="AN1506" i="2"/>
  <c r="AO1506" i="2" s="1" a="1"/>
  <c r="AO1506" i="2" s="1"/>
  <c r="AR1506" i="2" a="1"/>
  <c r="AR1506" i="2" s="1"/>
  <c r="AV1506" i="2" a="1"/>
  <c r="AV1506" i="2" s="1"/>
  <c r="AE1340" i="2" a="1"/>
  <c r="AE1340" i="2" s="1"/>
  <c r="AG1340" i="2" s="1"/>
  <c r="AP1340" i="2" a="1"/>
  <c r="AP1340" i="2" s="1"/>
  <c r="AX1340" i="2" a="1"/>
  <c r="AX1340" i="2" s="1"/>
  <c r="AH1340" i="2" a="1"/>
  <c r="AH1340" i="2" s="1"/>
  <c r="AI1340" i="2" a="1"/>
  <c r="AI1340" i="2" s="1"/>
  <c r="H1340" i="2" s="1"/>
  <c r="AT1340" i="2" a="1"/>
  <c r="AT1340" i="2" s="1"/>
  <c r="AC1340" i="2"/>
  <c r="AW1340" i="2" a="1"/>
  <c r="AW1340" i="2" s="1"/>
  <c r="AD1340" i="2" a="1"/>
  <c r="AD1340" i="2" s="1"/>
  <c r="AS1340" i="2" a="1"/>
  <c r="AS1340" i="2" s="1"/>
  <c r="AW539" i="2" a="1"/>
  <c r="AW539" i="2" s="1"/>
  <c r="AV805" i="2" a="1"/>
  <c r="AV805" i="2" s="1"/>
  <c r="AN805" i="2"/>
  <c r="AO805" i="2" s="1" a="1"/>
  <c r="AO805" i="2" s="1"/>
  <c r="AR805" i="2" a="1"/>
  <c r="AR805" i="2" s="1"/>
  <c r="K678" i="2"/>
  <c r="I480" i="2"/>
  <c r="AN1512" i="2"/>
  <c r="AO1512" i="2" s="1" a="1"/>
  <c r="AO1512" i="2" s="1"/>
  <c r="AR1512" i="2" a="1"/>
  <c r="AR1512" i="2" s="1"/>
  <c r="AV1512" i="2" a="1"/>
  <c r="AV1512" i="2" s="1"/>
  <c r="AS1404" i="2" a="1"/>
  <c r="AS1404" i="2" s="1"/>
  <c r="AE1404" i="2" a="1"/>
  <c r="AE1404" i="2" s="1"/>
  <c r="AG1404" i="2" s="1"/>
  <c r="AP1404" i="2" a="1"/>
  <c r="AP1404" i="2" s="1"/>
  <c r="AD1404" i="2" a="1"/>
  <c r="AD1404" i="2" s="1"/>
  <c r="AT1404" i="2" a="1"/>
  <c r="AT1404" i="2" s="1"/>
  <c r="AH1404" i="2" a="1"/>
  <c r="AH1404" i="2" s="1"/>
  <c r="AW1404" i="2" a="1"/>
  <c r="AW1404" i="2" s="1"/>
  <c r="AI1404" i="2" a="1"/>
  <c r="AI1404" i="2" s="1"/>
  <c r="H1404" i="2" s="1"/>
  <c r="AX1404" i="2" a="1"/>
  <c r="AX1404" i="2" s="1"/>
  <c r="AC1404" i="2"/>
  <c r="G1404" i="2" a="1"/>
  <c r="G1404" i="2" s="1"/>
  <c r="I1318" i="2"/>
  <c r="AE1268" i="2" a="1"/>
  <c r="AE1268" i="2" s="1"/>
  <c r="AG1268" i="2" s="1"/>
  <c r="AP1268" i="2" a="1"/>
  <c r="AP1268" i="2" s="1"/>
  <c r="AX1268" i="2" a="1"/>
  <c r="AX1268" i="2" s="1"/>
  <c r="AH1268" i="2" a="1"/>
  <c r="AH1268" i="2" s="1"/>
  <c r="AS1268" i="2" a="1"/>
  <c r="AS1268" i="2" s="1"/>
  <c r="AT1268" i="2" a="1"/>
  <c r="AT1268" i="2" s="1"/>
  <c r="AI1268" i="2" a="1"/>
  <c r="AI1268" i="2" s="1"/>
  <c r="H1268" i="2" s="1"/>
  <c r="AW1268" i="2" a="1"/>
  <c r="AW1268" i="2" s="1"/>
  <c r="AC1268" i="2"/>
  <c r="AD1268" i="2" a="1"/>
  <c r="AD1268" i="2" s="1"/>
  <c r="AH956" i="2" a="1"/>
  <c r="AH956" i="2" s="1"/>
  <c r="AI956" i="2" a="1"/>
  <c r="AI956" i="2" s="1"/>
  <c r="H956" i="2" s="1"/>
  <c r="AS956" i="2" a="1"/>
  <c r="AS956" i="2" s="1"/>
  <c r="AT956" i="2" a="1"/>
  <c r="AT956" i="2" s="1"/>
  <c r="AC956" i="2"/>
  <c r="AD956" i="2" a="1"/>
  <c r="AD956" i="2" s="1"/>
  <c r="AP956" i="2" a="1"/>
  <c r="AP956" i="2" s="1"/>
  <c r="AW956" i="2" a="1"/>
  <c r="AW956" i="2" s="1"/>
  <c r="AX956" i="2" a="1"/>
  <c r="AX956" i="2" s="1"/>
  <c r="AE956" i="2" a="1"/>
  <c r="AE956" i="2" s="1"/>
  <c r="AG956" i="2" s="1"/>
  <c r="AR832" i="2" a="1"/>
  <c r="AR832" i="2" s="1"/>
  <c r="AV832" i="2" a="1"/>
  <c r="AV832" i="2" s="1"/>
  <c r="AN832" i="2"/>
  <c r="AO832" i="2" s="1" a="1"/>
  <c r="AO832" i="2" s="1"/>
  <c r="AC584" i="2"/>
  <c r="AW584" i="2" s="1" a="1"/>
  <c r="AW584" i="2" s="1"/>
  <c r="AC643" i="2"/>
  <c r="AD643" i="2" s="1" a="1"/>
  <c r="AD643" i="2" s="1"/>
  <c r="AV562" i="2" a="1"/>
  <c r="AV562" i="2" s="1"/>
  <c r="AN562" i="2"/>
  <c r="AO562" i="2" s="1" a="1"/>
  <c r="AO562" i="2" s="1"/>
  <c r="AR562" i="2" a="1"/>
  <c r="AR562" i="2" s="1"/>
  <c r="AV566" i="2" a="1"/>
  <c r="AV566" i="2" s="1"/>
  <c r="AN566" i="2"/>
  <c r="AO566" i="2" s="1" a="1"/>
  <c r="AO566" i="2" s="1"/>
  <c r="AR566" i="2" a="1"/>
  <c r="AR566" i="2" s="1"/>
  <c r="AD504" i="2" a="1"/>
  <c r="AD504" i="2" s="1"/>
  <c r="AN383" i="2"/>
  <c r="AO383" i="2" s="1" a="1"/>
  <c r="AO383" i="2" s="1"/>
  <c r="AR383" i="2" a="1"/>
  <c r="AR383" i="2" s="1"/>
  <c r="AV383" i="2" a="1"/>
  <c r="AV383" i="2" s="1"/>
  <c r="AE312" i="2" a="1"/>
  <c r="AE312" i="2" s="1"/>
  <c r="AH273" i="2" a="1"/>
  <c r="AH273" i="2" s="1"/>
  <c r="AI101" i="2" a="1"/>
  <c r="AI101" i="2" s="1"/>
  <c r="AS101" i="2" a="1"/>
  <c r="AS101" i="2" s="1"/>
  <c r="AC101" i="2"/>
  <c r="AD101" i="2" a="1"/>
  <c r="AD101" i="2" s="1"/>
  <c r="AE101" i="2" a="1"/>
  <c r="AE101" i="2" s="1"/>
  <c r="AP101" i="2" a="1"/>
  <c r="AP101" i="2" s="1"/>
  <c r="AH101" i="2" a="1"/>
  <c r="AH101" i="2" s="1"/>
  <c r="AX101" i="2" a="1"/>
  <c r="AX101" i="2" s="1"/>
  <c r="AT101" i="2" a="1"/>
  <c r="AT101" i="2" s="1"/>
  <c r="AW101" i="2" a="1"/>
  <c r="AW101" i="2" s="1"/>
  <c r="AE90" i="2" a="1"/>
  <c r="AE90" i="2" s="1"/>
  <c r="AF90" i="2" s="1"/>
  <c r="AE36" i="2" a="1"/>
  <c r="AE36" i="2" s="1"/>
  <c r="AE11" i="2" a="1"/>
  <c r="AE11" i="2" s="1"/>
  <c r="AF11" i="2" s="1"/>
  <c r="AG11" i="2" s="1"/>
  <c r="AV1407" i="2" a="1"/>
  <c r="AV1407" i="2" s="1"/>
  <c r="AN1407" i="2"/>
  <c r="AO1407" i="2" s="1" a="1"/>
  <c r="AO1407" i="2" s="1"/>
  <c r="AR1407" i="2" a="1"/>
  <c r="AR1407" i="2" s="1"/>
  <c r="AV1361" i="2" a="1"/>
  <c r="AV1361" i="2" s="1"/>
  <c r="AN1361" i="2"/>
  <c r="AO1361" i="2" s="1" a="1"/>
  <c r="AO1361" i="2" s="1"/>
  <c r="AR1361" i="2" a="1"/>
  <c r="AR1361" i="2" s="1"/>
  <c r="AV1379" i="2" a="1"/>
  <c r="AV1379" i="2" s="1"/>
  <c r="AN1379" i="2"/>
  <c r="AO1379" i="2" s="1" a="1"/>
  <c r="AO1379" i="2" s="1"/>
  <c r="AR1379" i="2" a="1"/>
  <c r="AR1379" i="2" s="1"/>
  <c r="AH636" i="2" a="1"/>
  <c r="AH636" i="2" s="1"/>
  <c r="AV821" i="2" a="1"/>
  <c r="AV821" i="2" s="1"/>
  <c r="AN821" i="2"/>
  <c r="AO821" i="2" s="1" a="1"/>
  <c r="AO821" i="2" s="1"/>
  <c r="AR821" i="2" a="1"/>
  <c r="AR821" i="2" s="1"/>
  <c r="AE609" i="2" a="1"/>
  <c r="AE609" i="2" s="1"/>
  <c r="AF609" i="2" s="1"/>
  <c r="AC493" i="2"/>
  <c r="AD493" i="2" s="1" a="1"/>
  <c r="AD493" i="2" s="1"/>
  <c r="AP409" i="2" a="1"/>
  <c r="AP409" i="2" s="1"/>
  <c r="AX409" i="2" a="1"/>
  <c r="AX409" i="2" s="1"/>
  <c r="AI409" i="2" a="1"/>
  <c r="AI409" i="2" s="1"/>
  <c r="AS409" i="2" a="1"/>
  <c r="AS409" i="2" s="1"/>
  <c r="AH409" i="2" a="1"/>
  <c r="AH409" i="2" s="1"/>
  <c r="AW409" i="2" a="1"/>
  <c r="AW409" i="2" s="1"/>
  <c r="AT409" i="2" a="1"/>
  <c r="AT409" i="2" s="1"/>
  <c r="AC409" i="2"/>
  <c r="AD409" i="2" a="1"/>
  <c r="AD409" i="2" s="1"/>
  <c r="AE409" i="2" a="1"/>
  <c r="AE409" i="2" s="1"/>
  <c r="AC310" i="2"/>
  <c r="AH310" i="2" s="1" a="1"/>
  <c r="AH310" i="2" s="1"/>
  <c r="G310" i="2" s="1" a="1"/>
  <c r="G310" i="2" s="1"/>
  <c r="AC209" i="2"/>
  <c r="AD209" i="2" s="1" a="1"/>
  <c r="AD209" i="2" s="1"/>
  <c r="AC197" i="2"/>
  <c r="AE197" i="2" s="1" a="1"/>
  <c r="AE197" i="2" s="1"/>
  <c r="AF197" i="2" s="1"/>
  <c r="I998" i="2"/>
  <c r="AC537" i="2"/>
  <c r="AE537" i="2" s="1" a="1"/>
  <c r="AE537" i="2" s="1"/>
  <c r="AF537" i="2" s="1"/>
  <c r="AC530" i="2"/>
  <c r="AE530" i="2" s="1" a="1"/>
  <c r="AE530" i="2" s="1"/>
  <c r="AF530" i="2" s="1"/>
  <c r="AE358" i="2" a="1"/>
  <c r="AE358" i="2" s="1"/>
  <c r="AF358" i="2" s="1"/>
  <c r="AV245" i="2" a="1"/>
  <c r="AV245" i="2" s="1"/>
  <c r="AN245" i="2"/>
  <c r="AO245" i="2" s="1" a="1"/>
  <c r="AO245" i="2" s="1"/>
  <c r="AR245" i="2" a="1"/>
  <c r="AR245" i="2" s="1"/>
  <c r="AI97" i="2" a="1"/>
  <c r="AI97" i="2" s="1"/>
  <c r="H97" i="2" s="1"/>
  <c r="K1398" i="2"/>
  <c r="AE1343" i="2" a="1"/>
  <c r="AE1343" i="2" s="1"/>
  <c r="AG1343" i="2" s="1"/>
  <c r="AP1343" i="2" a="1"/>
  <c r="AP1343" i="2" s="1"/>
  <c r="AX1343" i="2" a="1"/>
  <c r="AX1343" i="2" s="1"/>
  <c r="AH1343" i="2" a="1"/>
  <c r="AH1343" i="2" s="1"/>
  <c r="AI1343" i="2" a="1"/>
  <c r="AI1343" i="2" s="1"/>
  <c r="H1343" i="2" s="1"/>
  <c r="AD1343" i="2" a="1"/>
  <c r="AD1343" i="2" s="1"/>
  <c r="AT1343" i="2" a="1"/>
  <c r="AT1343" i="2" s="1"/>
  <c r="AW1343" i="2" a="1"/>
  <c r="AW1343" i="2" s="1"/>
  <c r="AC1343" i="2"/>
  <c r="AS1343" i="2" a="1"/>
  <c r="AS1343" i="2" s="1"/>
  <c r="AE1153" i="2" a="1"/>
  <c r="AE1153" i="2" s="1"/>
  <c r="AG1153" i="2" s="1"/>
  <c r="AH1153" i="2" a="1"/>
  <c r="AH1153" i="2" s="1"/>
  <c r="AI1153" i="2" a="1"/>
  <c r="AI1153" i="2" s="1"/>
  <c r="H1153" i="2" s="1"/>
  <c r="AS1153" i="2" a="1"/>
  <c r="AS1153" i="2" s="1"/>
  <c r="AT1153" i="2" a="1"/>
  <c r="AT1153" i="2" s="1"/>
  <c r="AC1153" i="2"/>
  <c r="AP1153" i="2" a="1"/>
  <c r="AP1153" i="2" s="1"/>
  <c r="AW1153" i="2" a="1"/>
  <c r="AW1153" i="2" s="1"/>
  <c r="AX1153" i="2" a="1"/>
  <c r="AX1153" i="2" s="1"/>
  <c r="AD1153" i="2" a="1"/>
  <c r="AD1153" i="2" s="1"/>
  <c r="G1153" i="2" a="1"/>
  <c r="G1153" i="2" s="1"/>
  <c r="AI929" i="2" a="1"/>
  <c r="AI929" i="2" s="1"/>
  <c r="H929" i="2" s="1"/>
  <c r="AS929" i="2" a="1"/>
  <c r="AS929" i="2" s="1"/>
  <c r="AE929" i="2" a="1"/>
  <c r="AE929" i="2" s="1"/>
  <c r="AG929" i="2" s="1"/>
  <c r="AT929" i="2" a="1"/>
  <c r="AT929" i="2" s="1"/>
  <c r="AH929" i="2" a="1"/>
  <c r="AH929" i="2" s="1"/>
  <c r="AW929" i="2" a="1"/>
  <c r="AW929" i="2" s="1"/>
  <c r="AX929" i="2" a="1"/>
  <c r="AX929" i="2" s="1"/>
  <c r="AP929" i="2" a="1"/>
  <c r="AP929" i="2" s="1"/>
  <c r="AD929" i="2" a="1"/>
  <c r="AD929" i="2" s="1"/>
  <c r="AC929" i="2"/>
  <c r="AR836" i="2" a="1"/>
  <c r="AR836" i="2" s="1"/>
  <c r="AV836" i="2" a="1"/>
  <c r="AV836" i="2" s="1"/>
  <c r="AN836" i="2"/>
  <c r="AO836" i="2" s="1" a="1"/>
  <c r="AO836" i="2" s="1"/>
  <c r="AW375" i="2" a="1"/>
  <c r="AW375" i="2" s="1"/>
  <c r="AE314" i="2" a="1"/>
  <c r="AE314" i="2" s="1"/>
  <c r="AF314" i="2" s="1"/>
  <c r="AI199" i="2" a="1"/>
  <c r="AI199" i="2" s="1"/>
  <c r="AW199" i="2" a="1"/>
  <c r="AW199" i="2" s="1"/>
  <c r="AE199" i="2" a="1"/>
  <c r="AE199" i="2" s="1"/>
  <c r="AP199" i="2" a="1"/>
  <c r="AP199" i="2" s="1"/>
  <c r="AH199" i="2" a="1"/>
  <c r="AH199" i="2" s="1"/>
  <c r="AS199" i="2" a="1"/>
  <c r="AS199" i="2" s="1"/>
  <c r="AT199" i="2" a="1"/>
  <c r="AT199" i="2" s="1"/>
  <c r="AC199" i="2"/>
  <c r="AX199" i="2" a="1"/>
  <c r="AX199" i="2" s="1"/>
  <c r="AD199" i="2" a="1"/>
  <c r="AD199" i="2" s="1"/>
  <c r="AS96" i="2" a="1"/>
  <c r="AS96" i="2" s="1"/>
  <c r="K1431" i="2"/>
  <c r="AN1126" i="2"/>
  <c r="AO1126" i="2" s="1" a="1"/>
  <c r="AO1126" i="2" s="1"/>
  <c r="AR1126" i="2" a="1"/>
  <c r="AR1126" i="2" s="1"/>
  <c r="AV1126" i="2" a="1"/>
  <c r="AV1126" i="2" s="1"/>
  <c r="AR1176" i="2" a="1"/>
  <c r="AR1176" i="2" s="1"/>
  <c r="AV1176" i="2" a="1"/>
  <c r="AV1176" i="2" s="1"/>
  <c r="AN1176" i="2"/>
  <c r="AO1176" i="2" s="1" a="1"/>
  <c r="AO1176" i="2" s="1"/>
  <c r="J859" i="2"/>
  <c r="AV631" i="2" a="1"/>
  <c r="AV631" i="2" s="1"/>
  <c r="AR631" i="2" a="1"/>
  <c r="AR631" i="2" s="1"/>
  <c r="AN631" i="2"/>
  <c r="AO631" i="2" s="1" a="1"/>
  <c r="AO631" i="2" s="1"/>
  <c r="AH399" i="2" a="1"/>
  <c r="AH399" i="2" s="1"/>
  <c r="G399" i="2" s="1" a="1"/>
  <c r="G399" i="2" s="1"/>
  <c r="AC374" i="2"/>
  <c r="AH374" i="2" s="1" a="1"/>
  <c r="AH374" i="2" s="1"/>
  <c r="G374" i="2" s="1" a="1"/>
  <c r="G374" i="2" s="1"/>
  <c r="AC359" i="2"/>
  <c r="AS359" i="2" s="1" a="1"/>
  <c r="AS359" i="2" s="1"/>
  <c r="AE174" i="2" a="1"/>
  <c r="AE174" i="2" s="1"/>
  <c r="AF174" i="2" s="1"/>
  <c r="AC58" i="2"/>
  <c r="AW58" i="2" s="1" a="1"/>
  <c r="AW58" i="2" s="1"/>
  <c r="AI1459" i="2" a="1"/>
  <c r="AI1459" i="2" s="1"/>
  <c r="H1459" i="2" s="1"/>
  <c r="AS1459" i="2" a="1"/>
  <c r="AS1459" i="2" s="1"/>
  <c r="AT1459" i="2" a="1"/>
  <c r="AT1459" i="2" s="1"/>
  <c r="AC1459" i="2"/>
  <c r="AD1459" i="2" a="1"/>
  <c r="AD1459" i="2" s="1"/>
  <c r="AW1459" i="2" a="1"/>
  <c r="AW1459" i="2" s="1"/>
  <c r="AE1459" i="2" a="1"/>
  <c r="AE1459" i="2" s="1"/>
  <c r="AG1459" i="2" s="1"/>
  <c r="AX1459" i="2" a="1"/>
  <c r="AX1459" i="2" s="1"/>
  <c r="AP1459" i="2" a="1"/>
  <c r="AP1459" i="2" s="1"/>
  <c r="AH1459" i="2" a="1"/>
  <c r="AH1459" i="2" s="1"/>
  <c r="AV1349" i="2" a="1"/>
  <c r="AV1349" i="2" s="1"/>
  <c r="AN1349" i="2"/>
  <c r="AO1349" i="2" s="1" a="1"/>
  <c r="AO1349" i="2" s="1"/>
  <c r="AR1349" i="2" a="1"/>
  <c r="AR1349" i="2" s="1"/>
  <c r="J1230" i="2"/>
  <c r="J1390" i="2"/>
  <c r="AP713" i="2" a="1"/>
  <c r="AP713" i="2" s="1"/>
  <c r="AX713" i="2" a="1"/>
  <c r="AX713" i="2" s="1"/>
  <c r="AI713" i="2" a="1"/>
  <c r="AI713" i="2" s="1"/>
  <c r="H713" i="2" s="1"/>
  <c r="AS713" i="2" a="1"/>
  <c r="AS713" i="2" s="1"/>
  <c r="AC713" i="2"/>
  <c r="AD713" i="2" a="1"/>
  <c r="AD713" i="2" s="1"/>
  <c r="AW713" i="2" a="1"/>
  <c r="AW713" i="2" s="1"/>
  <c r="AT713" i="2" a="1"/>
  <c r="AT713" i="2" s="1"/>
  <c r="AE713" i="2" a="1"/>
  <c r="AE713" i="2" s="1"/>
  <c r="AG713" i="2" s="1"/>
  <c r="AH713" i="2" a="1"/>
  <c r="AH713" i="2" s="1"/>
  <c r="AE1280" i="2" a="1"/>
  <c r="AE1280" i="2" s="1"/>
  <c r="AG1280" i="2" s="1"/>
  <c r="AP1280" i="2" a="1"/>
  <c r="AP1280" i="2" s="1"/>
  <c r="AX1280" i="2" a="1"/>
  <c r="AX1280" i="2" s="1"/>
  <c r="AC1280" i="2"/>
  <c r="AD1280" i="2" a="1"/>
  <c r="AD1280" i="2" s="1"/>
  <c r="AH1280" i="2" a="1"/>
  <c r="AH1280" i="2" s="1"/>
  <c r="AS1280" i="2" a="1"/>
  <c r="AS1280" i="2" s="1"/>
  <c r="AT1280" i="2" a="1"/>
  <c r="AT1280" i="2" s="1"/>
  <c r="AI1280" i="2" a="1"/>
  <c r="AI1280" i="2" s="1"/>
  <c r="H1280" i="2" s="1"/>
  <c r="AW1280" i="2" a="1"/>
  <c r="AW1280" i="2" s="1"/>
  <c r="AR975" i="2" a="1"/>
  <c r="AR975" i="2" s="1"/>
  <c r="AV975" i="2" a="1"/>
  <c r="AV975" i="2" s="1"/>
  <c r="AN975" i="2"/>
  <c r="AO975" i="2" s="1" a="1"/>
  <c r="AO975" i="2" s="1"/>
  <c r="AC938" i="2"/>
  <c r="AW938" i="2" a="1"/>
  <c r="AW938" i="2" s="1"/>
  <c r="AD938" i="2" a="1"/>
  <c r="AD938" i="2" s="1"/>
  <c r="AX938" i="2" a="1"/>
  <c r="AX938" i="2" s="1"/>
  <c r="AE938" i="2" a="1"/>
  <c r="AE938" i="2" s="1"/>
  <c r="AG938" i="2" s="1"/>
  <c r="AP938" i="2" a="1"/>
  <c r="AP938" i="2" s="1"/>
  <c r="AH938" i="2" a="1"/>
  <c r="AH938" i="2" s="1"/>
  <c r="AS938" i="2" a="1"/>
  <c r="AS938" i="2" s="1"/>
  <c r="AI938" i="2" a="1"/>
  <c r="AI938" i="2" s="1"/>
  <c r="H938" i="2" s="1"/>
  <c r="AT938" i="2" a="1"/>
  <c r="AT938" i="2" s="1"/>
  <c r="AP695" i="2" a="1"/>
  <c r="AP695" i="2" s="1"/>
  <c r="AX695" i="2" a="1"/>
  <c r="AX695" i="2" s="1"/>
  <c r="AI695" i="2" a="1"/>
  <c r="AI695" i="2" s="1"/>
  <c r="H695" i="2" s="1"/>
  <c r="AS695" i="2" a="1"/>
  <c r="AS695" i="2" s="1"/>
  <c r="AT695" i="2" a="1"/>
  <c r="AT695" i="2" s="1"/>
  <c r="AC695" i="2"/>
  <c r="AD695" i="2" a="1"/>
  <c r="AD695" i="2" s="1"/>
  <c r="AW695" i="2" a="1"/>
  <c r="AW695" i="2" s="1"/>
  <c r="AE695" i="2" a="1"/>
  <c r="AE695" i="2" s="1"/>
  <c r="AG695" i="2" s="1"/>
  <c r="AH695" i="2" a="1"/>
  <c r="AH695" i="2" s="1"/>
  <c r="AS604" i="2" a="1"/>
  <c r="AS604" i="2" s="1"/>
  <c r="AX366" i="2" a="1"/>
  <c r="AX366" i="2" s="1"/>
  <c r="J366" i="2" s="1"/>
  <c r="AR123" i="2" a="1"/>
  <c r="AR123" i="2" s="1"/>
  <c r="AV123" i="2" a="1"/>
  <c r="AV123" i="2" s="1"/>
  <c r="AN123" i="2"/>
  <c r="AO123" i="2" s="1" a="1"/>
  <c r="AO123" i="2" s="1"/>
  <c r="K837" i="2"/>
  <c r="AC965" i="2"/>
  <c r="AD965" i="2" a="1"/>
  <c r="AD965" i="2" s="1"/>
  <c r="AW965" i="2" a="1"/>
  <c r="AW965" i="2" s="1"/>
  <c r="AE965" i="2" a="1"/>
  <c r="AE965" i="2" s="1"/>
  <c r="AG965" i="2" s="1"/>
  <c r="AX965" i="2" a="1"/>
  <c r="AX965" i="2" s="1"/>
  <c r="AP965" i="2" a="1"/>
  <c r="AP965" i="2" s="1"/>
  <c r="AH965" i="2" a="1"/>
  <c r="AH965" i="2" s="1"/>
  <c r="AI965" i="2" a="1"/>
  <c r="AI965" i="2" s="1"/>
  <c r="H965" i="2" s="1"/>
  <c r="AS965" i="2" a="1"/>
  <c r="AS965" i="2" s="1"/>
  <c r="AT965" i="2" a="1"/>
  <c r="AT965" i="2" s="1"/>
  <c r="AP768" i="2" a="1"/>
  <c r="AP768" i="2" s="1"/>
  <c r="AX768" i="2" a="1"/>
  <c r="AX768" i="2" s="1"/>
  <c r="AC768" i="2"/>
  <c r="AD768" i="2" a="1"/>
  <c r="AD768" i="2" s="1"/>
  <c r="AE768" i="2" a="1"/>
  <c r="AE768" i="2" s="1"/>
  <c r="AG768" i="2" s="1"/>
  <c r="AS768" i="2" a="1"/>
  <c r="AS768" i="2" s="1"/>
  <c r="AT768" i="2" a="1"/>
  <c r="AT768" i="2" s="1"/>
  <c r="AW768" i="2" a="1"/>
  <c r="AW768" i="2" s="1"/>
  <c r="AH768" i="2" a="1"/>
  <c r="AH768" i="2" s="1"/>
  <c r="AI768" i="2" a="1"/>
  <c r="AI768" i="2" s="1"/>
  <c r="H768" i="2" s="1"/>
  <c r="AP789" i="2" a="1"/>
  <c r="AP789" i="2" s="1"/>
  <c r="AX789" i="2" a="1"/>
  <c r="AX789" i="2" s="1"/>
  <c r="AC789" i="2"/>
  <c r="AD789" i="2" a="1"/>
  <c r="AD789" i="2" s="1"/>
  <c r="AE789" i="2" a="1"/>
  <c r="AE789" i="2" s="1"/>
  <c r="AG789" i="2" s="1"/>
  <c r="AH789" i="2" a="1"/>
  <c r="AH789" i="2" s="1"/>
  <c r="AS789" i="2" a="1"/>
  <c r="AS789" i="2" s="1"/>
  <c r="AT789" i="2" a="1"/>
  <c r="AT789" i="2" s="1"/>
  <c r="AW789" i="2" a="1"/>
  <c r="AW789" i="2" s="1"/>
  <c r="AI789" i="2" a="1"/>
  <c r="AI789" i="2" s="1"/>
  <c r="H789" i="2" s="1"/>
  <c r="AP756" i="2" a="1"/>
  <c r="AP756" i="2" s="1"/>
  <c r="AX756" i="2" a="1"/>
  <c r="AX756" i="2" s="1"/>
  <c r="AC756" i="2"/>
  <c r="AD756" i="2" a="1"/>
  <c r="AD756" i="2" s="1"/>
  <c r="AE756" i="2" a="1"/>
  <c r="AE756" i="2" s="1"/>
  <c r="AG756" i="2" s="1"/>
  <c r="AS756" i="2" a="1"/>
  <c r="AS756" i="2" s="1"/>
  <c r="AH756" i="2" a="1"/>
  <c r="AH756" i="2" s="1"/>
  <c r="AI756" i="2" a="1"/>
  <c r="AI756" i="2" s="1"/>
  <c r="H756" i="2" s="1"/>
  <c r="AT756" i="2" a="1"/>
  <c r="AT756" i="2" s="1"/>
  <c r="AW756" i="2" a="1"/>
  <c r="AW756" i="2" s="1"/>
  <c r="AP1336" i="2" a="1"/>
  <c r="AP1336" i="2" s="1"/>
  <c r="AX1336" i="2" a="1"/>
  <c r="AX1336" i="2" s="1"/>
  <c r="AH1336" i="2" a="1"/>
  <c r="AH1336" i="2" s="1"/>
  <c r="AI1336" i="2" a="1"/>
  <c r="AI1336" i="2" s="1"/>
  <c r="H1336" i="2" s="1"/>
  <c r="AS1336" i="2" a="1"/>
  <c r="AS1336" i="2" s="1"/>
  <c r="AC1336" i="2"/>
  <c r="AT1336" i="2" a="1"/>
  <c r="AT1336" i="2" s="1"/>
  <c r="AD1336" i="2" a="1"/>
  <c r="AD1336" i="2" s="1"/>
  <c r="AE1336" i="2" a="1"/>
  <c r="AE1336" i="2" s="1"/>
  <c r="AG1336" i="2" s="1"/>
  <c r="AW1336" i="2" a="1"/>
  <c r="AW1336" i="2" s="1"/>
  <c r="G1336" i="2" a="1"/>
  <c r="G1336" i="2" s="1"/>
  <c r="I1217" i="2"/>
  <c r="AS796" i="2" a="1"/>
  <c r="AS796" i="2" s="1"/>
  <c r="AD796" i="2" a="1"/>
  <c r="AD796" i="2" s="1"/>
  <c r="AT796" i="2" a="1"/>
  <c r="AT796" i="2" s="1"/>
  <c r="AI796" i="2" a="1"/>
  <c r="AI796" i="2" s="1"/>
  <c r="H796" i="2" s="1"/>
  <c r="AX796" i="2" a="1"/>
  <c r="AX796" i="2" s="1"/>
  <c r="AC796" i="2"/>
  <c r="AW796" i="2" a="1"/>
  <c r="AW796" i="2" s="1"/>
  <c r="AE796" i="2" a="1"/>
  <c r="AE796" i="2" s="1"/>
  <c r="AG796" i="2" s="1"/>
  <c r="AH796" i="2" a="1"/>
  <c r="AH796" i="2" s="1"/>
  <c r="AP796" i="2" a="1"/>
  <c r="AP796" i="2" s="1"/>
  <c r="I1395" i="2"/>
  <c r="AE607" i="2" a="1"/>
  <c r="AE607" i="2" s="1"/>
  <c r="AF607" i="2" s="1"/>
  <c r="AT230" i="2" a="1"/>
  <c r="AT230" i="2" s="1"/>
  <c r="I230" i="2" s="1"/>
  <c r="AP230" i="2" a="1"/>
  <c r="AP230" i="2" s="1"/>
  <c r="K230" i="2" s="1"/>
  <c r="AI230" i="2" a="1"/>
  <c r="AI230" i="2" s="1"/>
  <c r="H230" i="2" s="1"/>
  <c r="AX230" i="2" a="1"/>
  <c r="AX230" i="2" s="1"/>
  <c r="J230" i="2" s="1"/>
  <c r="AV103" i="2" a="1"/>
  <c r="AV103" i="2" s="1"/>
  <c r="AN103" i="2"/>
  <c r="AO103" i="2" s="1" a="1"/>
  <c r="AO103" i="2" s="1"/>
  <c r="AR103" i="2" a="1"/>
  <c r="AR103" i="2" s="1"/>
  <c r="AV953" i="2" a="1"/>
  <c r="AV953" i="2" s="1"/>
  <c r="AN953" i="2"/>
  <c r="AO953" i="2" s="1" a="1"/>
  <c r="AO953" i="2" s="1"/>
  <c r="AR953" i="2" a="1"/>
  <c r="AR953" i="2" s="1"/>
  <c r="AV634" i="2" a="1"/>
  <c r="AV634" i="2" s="1"/>
  <c r="AN634" i="2"/>
  <c r="AO634" i="2" s="1" a="1"/>
  <c r="AO634" i="2" s="1"/>
  <c r="AR634" i="2" a="1"/>
  <c r="AR634" i="2" s="1"/>
  <c r="AR553" i="2" a="1"/>
  <c r="AR553" i="2" s="1"/>
  <c r="AV553" i="2" a="1"/>
  <c r="AV553" i="2" s="1"/>
  <c r="AN553" i="2"/>
  <c r="AO553" i="2" s="1" a="1"/>
  <c r="AO553" i="2" s="1"/>
  <c r="AC500" i="2"/>
  <c r="AE500" i="2" s="1" a="1"/>
  <c r="AE500" i="2" s="1"/>
  <c r="AW407" i="2" a="1"/>
  <c r="AW407" i="2" s="1"/>
  <c r="AI303" i="2" a="1"/>
  <c r="AI303" i="2" s="1"/>
  <c r="H303" i="2" s="1"/>
  <c r="AP303" i="2" a="1"/>
  <c r="AP303" i="2" s="1"/>
  <c r="K303" i="2" s="1"/>
  <c r="AX303" i="2" a="1"/>
  <c r="AX303" i="2" s="1"/>
  <c r="J303" i="2" s="1"/>
  <c r="AT303" i="2" a="1"/>
  <c r="AT303" i="2" s="1"/>
  <c r="I303" i="2" s="1"/>
  <c r="AH168" i="2" a="1"/>
  <c r="AH168" i="2" s="1"/>
  <c r="G168" i="2" s="1" a="1"/>
  <c r="G168" i="2" s="1"/>
  <c r="AI147" i="2" a="1"/>
  <c r="AI147" i="2" s="1"/>
  <c r="AS147" i="2" a="1"/>
  <c r="AS147" i="2" s="1"/>
  <c r="AC147" i="2"/>
  <c r="AW147" i="2" a="1"/>
  <c r="AW147" i="2" s="1"/>
  <c r="AD147" i="2" a="1"/>
  <c r="AD147" i="2" s="1"/>
  <c r="AX147" i="2" a="1"/>
  <c r="AX147" i="2" s="1"/>
  <c r="AP147" i="2" a="1"/>
  <c r="AP147" i="2" s="1"/>
  <c r="AH147" i="2" a="1"/>
  <c r="AH147" i="2" s="1"/>
  <c r="AE147" i="2" a="1"/>
  <c r="AE147" i="2" s="1"/>
  <c r="AT147" i="2" a="1"/>
  <c r="AT147" i="2" s="1"/>
  <c r="J803" i="2"/>
  <c r="K456" i="2"/>
  <c r="AN291" i="2"/>
  <c r="AO291" i="2" s="1" a="1"/>
  <c r="AO291" i="2" s="1"/>
  <c r="AR291" i="2" a="1"/>
  <c r="AR291" i="2" s="1"/>
  <c r="AV291" i="2" a="1"/>
  <c r="AV291" i="2" s="1"/>
  <c r="AC259" i="2"/>
  <c r="AH259" i="2" s="1" a="1"/>
  <c r="AH259" i="2" s="1"/>
  <c r="G259" i="2" s="1" a="1"/>
  <c r="G259" i="2" s="1"/>
  <c r="AV114" i="2" a="1"/>
  <c r="AV114" i="2" s="1"/>
  <c r="AN114" i="2"/>
  <c r="AO114" i="2" s="1" a="1"/>
  <c r="AO114" i="2" s="1"/>
  <c r="AR114" i="2" a="1"/>
  <c r="AR114" i="2" s="1"/>
  <c r="AE49" i="2" a="1"/>
  <c r="AE49" i="2" s="1"/>
  <c r="AF49" i="2" s="1"/>
  <c r="AV1511" i="2" a="1"/>
  <c r="AV1511" i="2" s="1"/>
  <c r="AN1511" i="2"/>
  <c r="AO1511" i="2" s="1" a="1"/>
  <c r="AO1511" i="2" s="1"/>
  <c r="AR1511" i="2" a="1"/>
  <c r="AR1511" i="2" s="1"/>
  <c r="J1191" i="2"/>
  <c r="AW381" i="2" a="1"/>
  <c r="AW381" i="2" s="1"/>
  <c r="AV393" i="2" a="1"/>
  <c r="AV393" i="2" s="1"/>
  <c r="AN393" i="2"/>
  <c r="AO393" i="2" s="1" a="1"/>
  <c r="AO393" i="2" s="1"/>
  <c r="AR393" i="2" a="1"/>
  <c r="AR393" i="2" s="1"/>
  <c r="AH130" i="2" a="1"/>
  <c r="AH130" i="2" s="1"/>
  <c r="G130" i="2" s="1" a="1"/>
  <c r="G130" i="2" s="1"/>
  <c r="K1586" i="2"/>
  <c r="J1095" i="2"/>
  <c r="J1040" i="2"/>
  <c r="AR433" i="2" a="1"/>
  <c r="AR433" i="2" s="1"/>
  <c r="AV433" i="2" a="1"/>
  <c r="AV433" i="2" s="1"/>
  <c r="AN433" i="2"/>
  <c r="AO433" i="2" s="1" a="1"/>
  <c r="AO433" i="2" s="1"/>
  <c r="K1450" i="2"/>
  <c r="J1059" i="2"/>
  <c r="AP350" i="2" a="1"/>
  <c r="AP350" i="2" s="1"/>
  <c r="AX350" i="2" a="1"/>
  <c r="AX350" i="2" s="1"/>
  <c r="AH350" i="2" a="1"/>
  <c r="AH350" i="2" s="1"/>
  <c r="AI350" i="2" a="1"/>
  <c r="AI350" i="2" s="1"/>
  <c r="AS350" i="2" a="1"/>
  <c r="AS350" i="2" s="1"/>
  <c r="AT350" i="2" a="1"/>
  <c r="AT350" i="2" s="1"/>
  <c r="AC350" i="2"/>
  <c r="AD350" i="2" a="1"/>
  <c r="AD350" i="2" s="1"/>
  <c r="AE350" i="2" a="1"/>
  <c r="AE350" i="2" s="1"/>
  <c r="AW350" i="2" a="1"/>
  <c r="AW350" i="2" s="1"/>
  <c r="AC111" i="2"/>
  <c r="AD111" i="2" s="1" a="1"/>
  <c r="AD111" i="2" s="1"/>
  <c r="AV15" i="2" a="1"/>
  <c r="AV15" i="2" s="1"/>
  <c r="AN15" i="2"/>
  <c r="AO15" i="2" s="1" a="1"/>
  <c r="AO15" i="2" s="1"/>
  <c r="AR15" i="2" a="1"/>
  <c r="AR15" i="2" s="1"/>
  <c r="AV738" i="2" a="1"/>
  <c r="AV738" i="2" s="1"/>
  <c r="AR738" i="2" a="1"/>
  <c r="AR738" i="2" s="1"/>
  <c r="AN738" i="2"/>
  <c r="AO738" i="2" s="1" a="1"/>
  <c r="AO738" i="2" s="1"/>
  <c r="AC633" i="2"/>
  <c r="AW633" i="2" s="1" a="1"/>
  <c r="AW633" i="2" s="1"/>
  <c r="AR299" i="2" a="1"/>
  <c r="AR299" i="2" s="1"/>
  <c r="AN299" i="2"/>
  <c r="AO299" i="2" s="1" a="1"/>
  <c r="AO299" i="2" s="1"/>
  <c r="AV299" i="2" a="1"/>
  <c r="AV299" i="2" s="1"/>
  <c r="AS143" i="2" a="1"/>
  <c r="AS143" i="2" s="1"/>
  <c r="AV404" i="2" a="1"/>
  <c r="AV404" i="2" s="1"/>
  <c r="AN404" i="2"/>
  <c r="AO404" i="2" s="1" a="1"/>
  <c r="AO404" i="2" s="1"/>
  <c r="AR404" i="2" a="1"/>
  <c r="AR404" i="2" s="1"/>
  <c r="AD610" i="2" a="1"/>
  <c r="AD610" i="2" s="1"/>
  <c r="K1414" i="2"/>
  <c r="AN1286" i="2"/>
  <c r="AO1286" i="2" s="1" a="1"/>
  <c r="AO1286" i="2" s="1"/>
  <c r="AV1286" i="2" a="1"/>
  <c r="AV1286" i="2" s="1"/>
  <c r="AR1286" i="2" a="1"/>
  <c r="AR1286" i="2" s="1"/>
  <c r="AE150" i="2" a="1"/>
  <c r="AE150" i="2" s="1"/>
  <c r="AF150" i="2" s="1"/>
  <c r="AE390" i="2" a="1"/>
  <c r="AE390" i="2" s="1"/>
  <c r="AN448" i="2"/>
  <c r="AO448" i="2" s="1" a="1"/>
  <c r="AO448" i="2" s="1"/>
  <c r="AR448" i="2" a="1"/>
  <c r="AR448" i="2" s="1"/>
  <c r="AV448" i="2" a="1"/>
  <c r="AV448" i="2" s="1"/>
  <c r="J1471" i="2"/>
  <c r="AC231" i="2"/>
  <c r="AE231" i="2" s="1" a="1"/>
  <c r="AE231" i="2" s="1"/>
  <c r="AC26" i="2"/>
  <c r="AH26" i="2" s="1" a="1"/>
  <c r="AH26" i="2" s="1"/>
  <c r="I1313" i="2"/>
  <c r="AS790" i="2" a="1"/>
  <c r="AS790" i="2" s="1"/>
  <c r="AD790" i="2" a="1"/>
  <c r="AD790" i="2" s="1"/>
  <c r="AT790" i="2" a="1"/>
  <c r="AT790" i="2" s="1"/>
  <c r="AI790" i="2" a="1"/>
  <c r="AI790" i="2" s="1"/>
  <c r="H790" i="2" s="1"/>
  <c r="AW790" i="2" a="1"/>
  <c r="AW790" i="2" s="1"/>
  <c r="AX790" i="2" a="1"/>
  <c r="AX790" i="2" s="1"/>
  <c r="AH790" i="2" a="1"/>
  <c r="AH790" i="2" s="1"/>
  <c r="AP790" i="2" a="1"/>
  <c r="AP790" i="2" s="1"/>
  <c r="AC790" i="2"/>
  <c r="AE790" i="2" a="1"/>
  <c r="AE790" i="2" s="1"/>
  <c r="AG790" i="2" s="1"/>
  <c r="AN203" i="2"/>
  <c r="AO203" i="2" s="1" a="1"/>
  <c r="AO203" i="2" s="1"/>
  <c r="AV203" i="2" a="1"/>
  <c r="AV203" i="2" s="1"/>
  <c r="AR203" i="2" a="1"/>
  <c r="AR203" i="2" s="1"/>
  <c r="AC131" i="2"/>
  <c r="AW131" i="2" s="1" a="1"/>
  <c r="AW131" i="2" s="1"/>
  <c r="AC119" i="2"/>
  <c r="AW119" i="2" s="1" a="1"/>
  <c r="AW119" i="2" s="1"/>
  <c r="AC145" i="2"/>
  <c r="AD145" i="2" s="1" a="1"/>
  <c r="AD145" i="2" s="1"/>
  <c r="AC160" i="2"/>
  <c r="AW160" i="2" s="1" a="1"/>
  <c r="AW160" i="2" s="1"/>
  <c r="AE1283" i="2" a="1"/>
  <c r="AE1283" i="2" s="1"/>
  <c r="AG1283" i="2" s="1"/>
  <c r="AP1283" i="2" a="1"/>
  <c r="AP1283" i="2" s="1"/>
  <c r="AX1283" i="2" a="1"/>
  <c r="AX1283" i="2" s="1"/>
  <c r="AH1283" i="2" a="1"/>
  <c r="AH1283" i="2" s="1"/>
  <c r="AS1283" i="2" a="1"/>
  <c r="AS1283" i="2" s="1"/>
  <c r="AT1283" i="2" a="1"/>
  <c r="AT1283" i="2" s="1"/>
  <c r="AI1283" i="2" a="1"/>
  <c r="AI1283" i="2" s="1"/>
  <c r="H1283" i="2" s="1"/>
  <c r="AW1283" i="2" a="1"/>
  <c r="AW1283" i="2" s="1"/>
  <c r="AC1283" i="2"/>
  <c r="AD1283" i="2" a="1"/>
  <c r="AD1283" i="2" s="1"/>
  <c r="K366" i="2"/>
  <c r="AN267" i="2"/>
  <c r="AO267" i="2" s="1" a="1"/>
  <c r="AO267" i="2" s="1"/>
  <c r="AR267" i="2" a="1"/>
  <c r="AR267" i="2" s="1"/>
  <c r="AV267" i="2" a="1"/>
  <c r="AV267" i="2" s="1"/>
  <c r="AC484" i="2"/>
  <c r="AD484" i="2" s="1" a="1"/>
  <c r="AD484" i="2" s="1"/>
  <c r="AT484" i="2" s="1" a="1"/>
  <c r="AT484" i="2" s="1"/>
  <c r="G1113" i="2" a="1"/>
  <c r="G1113" i="2" s="1"/>
  <c r="I1331" i="2"/>
  <c r="K672" i="2"/>
  <c r="AV1005" i="2" a="1"/>
  <c r="AV1005" i="2" s="1"/>
  <c r="AN1005" i="2"/>
  <c r="AO1005" i="2" s="1" a="1"/>
  <c r="AO1005" i="2" s="1"/>
  <c r="AR1005" i="2" a="1"/>
  <c r="AR1005" i="2" s="1"/>
  <c r="AV996" i="2" a="1"/>
  <c r="AV996" i="2" s="1"/>
  <c r="AN996" i="2"/>
  <c r="AO996" i="2" s="1" a="1"/>
  <c r="AO996" i="2" s="1"/>
  <c r="AR996" i="2" a="1"/>
  <c r="AR996" i="2" s="1"/>
  <c r="AC521" i="2"/>
  <c r="AD521" i="2" s="1" a="1"/>
  <c r="AD521" i="2" s="1"/>
  <c r="AV145" i="2" a="1"/>
  <c r="AV145" i="2" s="1"/>
  <c r="AN145" i="2"/>
  <c r="AO145" i="2" s="1" a="1"/>
  <c r="AO145" i="2" s="1"/>
  <c r="AR145" i="2" a="1"/>
  <c r="AR145" i="2" s="1"/>
  <c r="AV48" i="2" a="1"/>
  <c r="AV48" i="2" s="1"/>
  <c r="AN48" i="2"/>
  <c r="AO48" i="2" s="1" a="1"/>
  <c r="AO48" i="2" s="1"/>
  <c r="AR48" i="2" a="1"/>
  <c r="AR48" i="2" s="1"/>
  <c r="AP1369" i="2" a="1"/>
  <c r="AP1369" i="2" s="1"/>
  <c r="AX1369" i="2" a="1"/>
  <c r="AX1369" i="2" s="1"/>
  <c r="AH1369" i="2" a="1"/>
  <c r="AH1369" i="2" s="1"/>
  <c r="AI1369" i="2" a="1"/>
  <c r="AI1369" i="2" s="1"/>
  <c r="H1369" i="2" s="1"/>
  <c r="AS1369" i="2" a="1"/>
  <c r="AS1369" i="2" s="1"/>
  <c r="AC1369" i="2"/>
  <c r="AT1369" i="2" a="1"/>
  <c r="AT1369" i="2" s="1"/>
  <c r="AD1369" i="2" a="1"/>
  <c r="AD1369" i="2" s="1"/>
  <c r="AE1369" i="2" a="1"/>
  <c r="AE1369" i="2" s="1"/>
  <c r="AG1369" i="2" s="1"/>
  <c r="AW1369" i="2" a="1"/>
  <c r="AW1369" i="2" s="1"/>
  <c r="AC1253" i="2"/>
  <c r="AT1253" i="2" a="1"/>
  <c r="AT1253" i="2" s="1"/>
  <c r="AE1253" i="2" a="1"/>
  <c r="AE1253" i="2" s="1"/>
  <c r="AG1253" i="2" s="1"/>
  <c r="AP1253" i="2" a="1"/>
  <c r="AP1253" i="2" s="1"/>
  <c r="AX1253" i="2" a="1"/>
  <c r="AX1253" i="2" s="1"/>
  <c r="AI1253" i="2" a="1"/>
  <c r="AI1253" i="2" s="1"/>
  <c r="H1253" i="2" s="1"/>
  <c r="AW1253" i="2" a="1"/>
  <c r="AW1253" i="2" s="1"/>
  <c r="AD1253" i="2" a="1"/>
  <c r="AD1253" i="2" s="1"/>
  <c r="AH1253" i="2" a="1"/>
  <c r="AH1253" i="2" s="1"/>
  <c r="AS1253" i="2" a="1"/>
  <c r="AS1253" i="2" s="1"/>
  <c r="AV774" i="2" a="1"/>
  <c r="AV774" i="2" s="1"/>
  <c r="AN774" i="2"/>
  <c r="AO774" i="2" s="1" a="1"/>
  <c r="AO774" i="2" s="1"/>
  <c r="AR774" i="2" a="1"/>
  <c r="AR774" i="2" s="1"/>
  <c r="AC424" i="2"/>
  <c r="AD424" i="2" s="1" a="1"/>
  <c r="AD424" i="2" s="1"/>
  <c r="K1328" i="2"/>
  <c r="AH1511" i="2" a="1"/>
  <c r="AH1511" i="2" s="1"/>
  <c r="AI1511" i="2" a="1"/>
  <c r="AI1511" i="2" s="1"/>
  <c r="H1511" i="2" s="1"/>
  <c r="AS1511" i="2" a="1"/>
  <c r="AS1511" i="2" s="1"/>
  <c r="AC1511" i="2"/>
  <c r="AD1511" i="2" a="1"/>
  <c r="AD1511" i="2" s="1"/>
  <c r="AP1511" i="2" a="1"/>
  <c r="AP1511" i="2" s="1"/>
  <c r="AE1511" i="2" a="1"/>
  <c r="AE1511" i="2" s="1"/>
  <c r="AG1511" i="2" s="1"/>
  <c r="AT1511" i="2" a="1"/>
  <c r="AT1511" i="2" s="1"/>
  <c r="AW1511" i="2" a="1"/>
  <c r="AW1511" i="2" s="1"/>
  <c r="AX1511" i="2" a="1"/>
  <c r="AX1511" i="2" s="1"/>
  <c r="AH381" i="2" a="1"/>
  <c r="AH381" i="2" s="1"/>
  <c r="G381" i="2" s="1" a="1"/>
  <c r="G381" i="2" s="1"/>
  <c r="AC167" i="2"/>
  <c r="AW167" i="2" s="1" a="1"/>
  <c r="AW167" i="2" s="1"/>
  <c r="AS618" i="2" a="1"/>
  <c r="AS618" i="2" s="1"/>
  <c r="AV432" i="2" a="1"/>
  <c r="AV432" i="2" s="1"/>
  <c r="AR432" i="2" a="1"/>
  <c r="AR432" i="2" s="1"/>
  <c r="AN432" i="2"/>
  <c r="AO432" i="2" s="1" a="1"/>
  <c r="AO432" i="2" s="1"/>
  <c r="AH848" i="2" a="1"/>
  <c r="AH848" i="2" s="1"/>
  <c r="AI848" i="2" a="1"/>
  <c r="AI848" i="2" s="1"/>
  <c r="H848" i="2" s="1"/>
  <c r="AS848" i="2" a="1"/>
  <c r="AS848" i="2" s="1"/>
  <c r="AT848" i="2" a="1"/>
  <c r="AT848" i="2" s="1"/>
  <c r="AC848" i="2"/>
  <c r="AD848" i="2" a="1"/>
  <c r="AD848" i="2" s="1"/>
  <c r="AP848" i="2" a="1"/>
  <c r="AP848" i="2" s="1"/>
  <c r="AW848" i="2" a="1"/>
  <c r="AW848" i="2" s="1"/>
  <c r="AE848" i="2" a="1"/>
  <c r="AE848" i="2" s="1"/>
  <c r="AG848" i="2" s="1"/>
  <c r="AX848" i="2" a="1"/>
  <c r="AX848" i="2" s="1"/>
  <c r="AI753" i="2" a="1"/>
  <c r="AI753" i="2" s="1"/>
  <c r="H753" i="2" s="1"/>
  <c r="AS753" i="2" a="1"/>
  <c r="AS753" i="2" s="1"/>
  <c r="AT753" i="2" a="1"/>
  <c r="AT753" i="2" s="1"/>
  <c r="AC753" i="2"/>
  <c r="AP753" i="2" a="1"/>
  <c r="AP753" i="2" s="1"/>
  <c r="AD753" i="2" a="1"/>
  <c r="AD753" i="2" s="1"/>
  <c r="AE753" i="2" a="1"/>
  <c r="AE753" i="2" s="1"/>
  <c r="AG753" i="2" s="1"/>
  <c r="AW753" i="2" a="1"/>
  <c r="AW753" i="2" s="1"/>
  <c r="AX753" i="2" a="1"/>
  <c r="AX753" i="2" s="1"/>
  <c r="AH753" i="2" a="1"/>
  <c r="AH753" i="2" s="1"/>
  <c r="AC200" i="2"/>
  <c r="AE200" i="2" s="1" a="1"/>
  <c r="AE200" i="2" s="1"/>
  <c r="AF200" i="2" s="1"/>
  <c r="K946" i="2"/>
  <c r="AV641" i="2" a="1"/>
  <c r="AV641" i="2" s="1"/>
  <c r="AN641" i="2"/>
  <c r="AO641" i="2" s="1" a="1"/>
  <c r="AO641" i="2" s="1"/>
  <c r="AR641" i="2" a="1"/>
  <c r="AR641" i="2" s="1"/>
  <c r="AV1413" i="2" a="1"/>
  <c r="AV1413" i="2" s="1"/>
  <c r="AN1413" i="2"/>
  <c r="AO1413" i="2" s="1" a="1"/>
  <c r="AO1413" i="2" s="1"/>
  <c r="AR1413" i="2" a="1"/>
  <c r="AR1413" i="2" s="1"/>
  <c r="AV1090" i="2" a="1"/>
  <c r="AV1090" i="2" s="1"/>
  <c r="AR1090" i="2" a="1"/>
  <c r="AR1090" i="2" s="1"/>
  <c r="AN1090" i="2"/>
  <c r="AO1090" i="2" s="1" a="1"/>
  <c r="AO1090" i="2" s="1"/>
  <c r="J1063" i="2"/>
  <c r="AC256" i="2"/>
  <c r="AD256" i="2" s="1" a="1"/>
  <c r="AD256" i="2" s="1"/>
  <c r="K664" i="2"/>
  <c r="I1242" i="2"/>
  <c r="AR1294" i="2" a="1"/>
  <c r="AR1294" i="2" s="1"/>
  <c r="AV1294" i="2" a="1"/>
  <c r="AV1294" i="2" s="1"/>
  <c r="AN1294" i="2"/>
  <c r="AO1294" i="2" s="1" a="1"/>
  <c r="AO1294" i="2" s="1"/>
  <c r="J1568" i="2"/>
  <c r="AN403" i="2"/>
  <c r="AO403" i="2" s="1" a="1"/>
  <c r="AO403" i="2" s="1"/>
  <c r="AR403" i="2" a="1"/>
  <c r="AR403" i="2" s="1"/>
  <c r="AV403" i="2" a="1"/>
  <c r="AV403" i="2" s="1"/>
  <c r="K1418" i="2"/>
  <c r="AS1518" i="2" a="1"/>
  <c r="AS1518" i="2" s="1"/>
  <c r="AE1518" i="2" a="1"/>
  <c r="AE1518" i="2" s="1"/>
  <c r="AG1518" i="2" s="1"/>
  <c r="AP1518" i="2" a="1"/>
  <c r="AP1518" i="2" s="1"/>
  <c r="AX1518" i="2" a="1"/>
  <c r="AX1518" i="2" s="1"/>
  <c r="AD1518" i="2" a="1"/>
  <c r="AD1518" i="2" s="1"/>
  <c r="AH1518" i="2" a="1"/>
  <c r="AH1518" i="2" s="1"/>
  <c r="AT1518" i="2" a="1"/>
  <c r="AT1518" i="2" s="1"/>
  <c r="AI1518" i="2" a="1"/>
  <c r="AI1518" i="2" s="1"/>
  <c r="H1518" i="2" s="1"/>
  <c r="AW1518" i="2" a="1"/>
  <c r="AW1518" i="2" s="1"/>
  <c r="AC1518" i="2"/>
  <c r="AN1165" i="2"/>
  <c r="AO1165" i="2" s="1" a="1"/>
  <c r="AO1165" i="2" s="1"/>
  <c r="AR1165" i="2" a="1"/>
  <c r="AR1165" i="2" s="1"/>
  <c r="AV1165" i="2" a="1"/>
  <c r="AV1165" i="2" s="1"/>
  <c r="I665" i="2"/>
  <c r="G89" i="2" a="1"/>
  <c r="G89" i="2" s="1"/>
  <c r="AD972" i="2" a="1"/>
  <c r="AD972" i="2" s="1"/>
  <c r="AI972" i="2" a="1"/>
  <c r="AI972" i="2" s="1"/>
  <c r="H972" i="2" s="1"/>
  <c r="AS972" i="2" a="1"/>
  <c r="AS972" i="2" s="1"/>
  <c r="AT972" i="2" a="1"/>
  <c r="AT972" i="2" s="1"/>
  <c r="AC972" i="2"/>
  <c r="AW972" i="2" a="1"/>
  <c r="AW972" i="2" s="1"/>
  <c r="AE972" i="2" a="1"/>
  <c r="AE972" i="2" s="1"/>
  <c r="AG972" i="2" s="1"/>
  <c r="AH972" i="2" a="1"/>
  <c r="AH972" i="2" s="1"/>
  <c r="AP972" i="2" a="1"/>
  <c r="AP972" i="2" s="1"/>
  <c r="AX972" i="2" a="1"/>
  <c r="AX972" i="2" s="1"/>
  <c r="AC497" i="2"/>
  <c r="AE497" i="2" s="1" a="1"/>
  <c r="AE497" i="2" s="1"/>
  <c r="AF497" i="2" s="1"/>
  <c r="AW552" i="2" a="1"/>
  <c r="AW552" i="2" s="1"/>
  <c r="AI1523" i="2" a="1"/>
  <c r="AI1523" i="2" s="1"/>
  <c r="H1523" i="2" s="1"/>
  <c r="AH1523" i="2" a="1"/>
  <c r="AH1523" i="2" s="1"/>
  <c r="AS1523" i="2" a="1"/>
  <c r="AS1523" i="2" s="1"/>
  <c r="AT1523" i="2" a="1"/>
  <c r="AT1523" i="2" s="1"/>
  <c r="AW1523" i="2" a="1"/>
  <c r="AW1523" i="2" s="1"/>
  <c r="AC1523" i="2"/>
  <c r="AP1523" i="2" a="1"/>
  <c r="AP1523" i="2" s="1"/>
  <c r="AX1523" i="2" a="1"/>
  <c r="AX1523" i="2" s="1"/>
  <c r="AD1523" i="2" a="1"/>
  <c r="AD1523" i="2" s="1"/>
  <c r="AE1523" i="2" a="1"/>
  <c r="AE1523" i="2" s="1"/>
  <c r="AG1523" i="2" s="1"/>
  <c r="AV753" i="2" a="1"/>
  <c r="AV753" i="2" s="1"/>
  <c r="AN753" i="2"/>
  <c r="AO753" i="2" s="1" a="1"/>
  <c r="AO753" i="2" s="1"/>
  <c r="AR753" i="2" a="1"/>
  <c r="AR753" i="2" s="1"/>
  <c r="AV22" i="2" a="1"/>
  <c r="AV22" i="2" s="1"/>
  <c r="AN22" i="2"/>
  <c r="AO22" i="2" s="1" a="1"/>
  <c r="AO22" i="2" s="1"/>
  <c r="AR22" i="2" a="1"/>
  <c r="AR22" i="2" s="1"/>
  <c r="G801" i="2" a="1"/>
  <c r="G801" i="2" s="1"/>
  <c r="G15" i="2" a="1"/>
  <c r="G15" i="2" s="1"/>
  <c r="G1283" i="2" a="1"/>
  <c r="G1283" i="2" s="1"/>
  <c r="G1165" i="2" a="1"/>
  <c r="G1165" i="2" s="1"/>
  <c r="G1369" i="2" a="1"/>
  <c r="G1369" i="2" s="1"/>
  <c r="G1292" i="2" a="1"/>
  <c r="G1292" i="2" s="1"/>
  <c r="G771" i="2" a="1"/>
  <c r="G771" i="2" s="1"/>
  <c r="I1526" i="2"/>
  <c r="I1321" i="2"/>
  <c r="AE1174" i="2" a="1"/>
  <c r="AE1174" i="2" s="1"/>
  <c r="AG1174" i="2" s="1"/>
  <c r="AI1174" i="2" a="1"/>
  <c r="AI1174" i="2" s="1"/>
  <c r="H1174" i="2" s="1"/>
  <c r="AS1174" i="2" a="1"/>
  <c r="AS1174" i="2" s="1"/>
  <c r="AT1174" i="2" a="1"/>
  <c r="AT1174" i="2" s="1"/>
  <c r="AC1174" i="2"/>
  <c r="AD1174" i="2" a="1"/>
  <c r="AD1174" i="2" s="1"/>
  <c r="AW1174" i="2" a="1"/>
  <c r="AW1174" i="2" s="1"/>
  <c r="AX1174" i="2" a="1"/>
  <c r="AX1174" i="2" s="1"/>
  <c r="AH1174" i="2" a="1"/>
  <c r="AH1174" i="2" s="1"/>
  <c r="AP1174" i="2" a="1"/>
  <c r="AP1174" i="2" s="1"/>
  <c r="AR1203" i="2" a="1"/>
  <c r="AR1203" i="2" s="1"/>
  <c r="AN1203" i="2"/>
  <c r="AO1203" i="2" s="1" a="1"/>
  <c r="AO1203" i="2" s="1"/>
  <c r="AV1203" i="2" a="1"/>
  <c r="AV1203" i="2" s="1"/>
  <c r="AI388" i="2" a="1"/>
  <c r="AI388" i="2" s="1"/>
  <c r="AS388" i="2" a="1"/>
  <c r="AS388" i="2" s="1"/>
  <c r="AE388" i="2" a="1"/>
  <c r="AE388" i="2" s="1"/>
  <c r="AC388" i="2"/>
  <c r="AP388" i="2" a="1"/>
  <c r="AP388" i="2" s="1"/>
  <c r="AD388" i="2" a="1"/>
  <c r="AD388" i="2" s="1"/>
  <c r="AT388" i="2" a="1"/>
  <c r="AT388" i="2" s="1"/>
  <c r="AH388" i="2" a="1"/>
  <c r="AH388" i="2" s="1"/>
  <c r="AW388" i="2" a="1"/>
  <c r="AW388" i="2" s="1"/>
  <c r="AX388" i="2" a="1"/>
  <c r="AX388" i="2" s="1"/>
  <c r="AV76" i="2" a="1"/>
  <c r="AV76" i="2" s="1"/>
  <c r="AN76" i="2"/>
  <c r="AO76" i="2" s="1" a="1"/>
  <c r="AO76" i="2" s="1"/>
  <c r="AR76" i="2" a="1"/>
  <c r="AR76" i="2" s="1"/>
  <c r="AS1503" i="2" a="1"/>
  <c r="AS1503" i="2" s="1"/>
  <c r="AC1503" i="2"/>
  <c r="AT1503" i="2" a="1"/>
  <c r="AT1503" i="2" s="1"/>
  <c r="AD1503" i="2" a="1"/>
  <c r="AD1503" i="2" s="1"/>
  <c r="AE1503" i="2" a="1"/>
  <c r="AE1503" i="2" s="1"/>
  <c r="AG1503" i="2" s="1"/>
  <c r="AP1503" i="2" a="1"/>
  <c r="AP1503" i="2" s="1"/>
  <c r="AX1503" i="2" a="1"/>
  <c r="AX1503" i="2" s="1"/>
  <c r="AW1503" i="2" a="1"/>
  <c r="AW1503" i="2" s="1"/>
  <c r="AH1503" i="2" a="1"/>
  <c r="AH1503" i="2" s="1"/>
  <c r="AI1503" i="2" a="1"/>
  <c r="AI1503" i="2" s="1"/>
  <c r="H1503" i="2" s="1"/>
  <c r="AE1177" i="2" a="1"/>
  <c r="AE1177" i="2" s="1"/>
  <c r="AG1177" i="2" s="1"/>
  <c r="AH1177" i="2" a="1"/>
  <c r="AH1177" i="2" s="1"/>
  <c r="AI1177" i="2" a="1"/>
  <c r="AI1177" i="2" s="1"/>
  <c r="H1177" i="2" s="1"/>
  <c r="AS1177" i="2" a="1"/>
  <c r="AS1177" i="2" s="1"/>
  <c r="AT1177" i="2" a="1"/>
  <c r="AT1177" i="2" s="1"/>
  <c r="AC1177" i="2"/>
  <c r="AP1177" i="2" a="1"/>
  <c r="AP1177" i="2" s="1"/>
  <c r="AW1177" i="2" a="1"/>
  <c r="AW1177" i="2" s="1"/>
  <c r="AD1177" i="2" a="1"/>
  <c r="AD1177" i="2" s="1"/>
  <c r="AX1177" i="2" a="1"/>
  <c r="AX1177" i="2" s="1"/>
  <c r="AR1212" i="2" a="1"/>
  <c r="AR1212" i="2" s="1"/>
  <c r="AV1212" i="2" a="1"/>
  <c r="AV1212" i="2" s="1"/>
  <c r="AN1212" i="2"/>
  <c r="AO1212" i="2" s="1" a="1"/>
  <c r="AO1212" i="2" s="1"/>
  <c r="AR1164" i="2" a="1"/>
  <c r="AR1164" i="2" s="1"/>
  <c r="AV1164" i="2" a="1"/>
  <c r="AV1164" i="2" s="1"/>
  <c r="AN1164" i="2"/>
  <c r="AO1164" i="2" s="1" a="1"/>
  <c r="AO1164" i="2" s="1"/>
  <c r="AN1144" i="2"/>
  <c r="AO1144" i="2" s="1" a="1"/>
  <c r="AO1144" i="2" s="1"/>
  <c r="AR1144" i="2" a="1"/>
  <c r="AR1144" i="2" s="1"/>
  <c r="AV1144" i="2" a="1"/>
  <c r="AV1144" i="2" s="1"/>
  <c r="K1074" i="2"/>
  <c r="AE861" i="2" a="1"/>
  <c r="AE861" i="2" s="1"/>
  <c r="AG861" i="2" s="1"/>
  <c r="AH861" i="2" a="1"/>
  <c r="AH861" i="2" s="1"/>
  <c r="AI861" i="2" a="1"/>
  <c r="AI861" i="2" s="1"/>
  <c r="H861" i="2" s="1"/>
  <c r="AS861" i="2" a="1"/>
  <c r="AS861" i="2" s="1"/>
  <c r="AT861" i="2" a="1"/>
  <c r="AT861" i="2" s="1"/>
  <c r="AC861" i="2"/>
  <c r="AP861" i="2" a="1"/>
  <c r="AP861" i="2" s="1"/>
  <c r="AW861" i="2" a="1"/>
  <c r="AW861" i="2" s="1"/>
  <c r="AX861" i="2" a="1"/>
  <c r="AX861" i="2" s="1"/>
  <c r="AD861" i="2" a="1"/>
  <c r="AD861" i="2" s="1"/>
  <c r="K964" i="2"/>
  <c r="AT750" i="2" a="1"/>
  <c r="AT750" i="2" s="1"/>
  <c r="AC750" i="2"/>
  <c r="AD750" i="2" a="1"/>
  <c r="AD750" i="2" s="1"/>
  <c r="AW750" i="2" a="1"/>
  <c r="AW750" i="2" s="1"/>
  <c r="AH750" i="2" a="1"/>
  <c r="AH750" i="2" s="1"/>
  <c r="AX750" i="2" a="1"/>
  <c r="AX750" i="2" s="1"/>
  <c r="AI750" i="2" a="1"/>
  <c r="AI750" i="2" s="1"/>
  <c r="H750" i="2" s="1"/>
  <c r="AS750" i="2" a="1"/>
  <c r="AS750" i="2" s="1"/>
  <c r="AE750" i="2" a="1"/>
  <c r="AE750" i="2" s="1"/>
  <c r="AG750" i="2" s="1"/>
  <c r="AP750" i="2" a="1"/>
  <c r="AP750" i="2" s="1"/>
  <c r="AC531" i="2"/>
  <c r="AW531" i="2" s="1" a="1"/>
  <c r="AW531" i="2" s="1"/>
  <c r="AV527" i="2" a="1"/>
  <c r="AV527" i="2" s="1"/>
  <c r="AN527" i="2"/>
  <c r="AO527" i="2" s="1" a="1"/>
  <c r="AO527" i="2" s="1"/>
  <c r="AR527" i="2" a="1"/>
  <c r="AR527" i="2" s="1"/>
  <c r="AC425" i="2"/>
  <c r="AE425" i="2" s="1" a="1"/>
  <c r="AE425" i="2" s="1"/>
  <c r="AF425" i="2" s="1"/>
  <c r="AV446" i="2" a="1"/>
  <c r="AV446" i="2" s="1"/>
  <c r="AN446" i="2"/>
  <c r="AO446" i="2" s="1" a="1"/>
  <c r="AO446" i="2" s="1"/>
  <c r="AR446" i="2" a="1"/>
  <c r="AR446" i="2" s="1"/>
  <c r="AC316" i="2"/>
  <c r="AD316" i="2" s="1" a="1"/>
  <c r="AD316" i="2" s="1"/>
  <c r="AC204" i="2"/>
  <c r="AW204" i="2" s="1" a="1"/>
  <c r="AW204" i="2" s="1"/>
  <c r="AC85" i="2"/>
  <c r="AS85" i="2" s="1" a="1"/>
  <c r="AS85" i="2" s="1"/>
  <c r="J1513" i="2"/>
  <c r="AV1340" i="2" a="1"/>
  <c r="AV1340" i="2" s="1"/>
  <c r="AN1340" i="2"/>
  <c r="AO1340" i="2" s="1" a="1"/>
  <c r="AO1340" i="2" s="1"/>
  <c r="AR1340" i="2" a="1"/>
  <c r="AR1340" i="2" s="1"/>
  <c r="K1104" i="2"/>
  <c r="I678" i="2"/>
  <c r="I1477" i="2"/>
  <c r="AS1530" i="2" a="1"/>
  <c r="AS1530" i="2" s="1"/>
  <c r="AH1530" i="2" a="1"/>
  <c r="AH1530" i="2" s="1"/>
  <c r="AP1530" i="2" a="1"/>
  <c r="AP1530" i="2" s="1"/>
  <c r="AT1530" i="2" a="1"/>
  <c r="AT1530" i="2" s="1"/>
  <c r="AC1530" i="2"/>
  <c r="AD1530" i="2" a="1"/>
  <c r="AD1530" i="2" s="1"/>
  <c r="AE1530" i="2" a="1"/>
  <c r="AE1530" i="2" s="1"/>
  <c r="AG1530" i="2" s="1"/>
  <c r="AW1530" i="2" a="1"/>
  <c r="AW1530" i="2" s="1"/>
  <c r="AX1530" i="2" a="1"/>
  <c r="AX1530" i="2" s="1"/>
  <c r="AI1530" i="2" a="1"/>
  <c r="AI1530" i="2" s="1"/>
  <c r="H1530" i="2" s="1"/>
  <c r="AP1429" i="2" a="1"/>
  <c r="AP1429" i="2" s="1"/>
  <c r="AX1429" i="2" a="1"/>
  <c r="AX1429" i="2" s="1"/>
  <c r="AS1429" i="2" a="1"/>
  <c r="AS1429" i="2" s="1"/>
  <c r="AH1429" i="2" a="1"/>
  <c r="AH1429" i="2" s="1"/>
  <c r="AW1429" i="2" a="1"/>
  <c r="AW1429" i="2" s="1"/>
  <c r="AD1429" i="2" a="1"/>
  <c r="AD1429" i="2" s="1"/>
  <c r="AC1429" i="2"/>
  <c r="AT1429" i="2" a="1"/>
  <c r="AT1429" i="2" s="1"/>
  <c r="AE1429" i="2" a="1"/>
  <c r="AE1429" i="2" s="1"/>
  <c r="AG1429" i="2" s="1"/>
  <c r="AI1429" i="2" a="1"/>
  <c r="AI1429" i="2" s="1"/>
  <c r="H1429" i="2" s="1"/>
  <c r="AV1404" i="2" a="1"/>
  <c r="AV1404" i="2" s="1"/>
  <c r="AN1404" i="2"/>
  <c r="AO1404" i="2" s="1" a="1"/>
  <c r="AO1404" i="2" s="1"/>
  <c r="AR1404" i="2" a="1"/>
  <c r="AR1404" i="2" s="1"/>
  <c r="K1211" i="2"/>
  <c r="AN1273" i="2"/>
  <c r="AO1273" i="2" s="1" a="1"/>
  <c r="AO1273" i="2" s="1"/>
  <c r="AR1273" i="2" a="1"/>
  <c r="AR1273" i="2" s="1"/>
  <c r="AV1273" i="2" a="1"/>
  <c r="AV1273" i="2" s="1"/>
  <c r="K1233" i="2"/>
  <c r="AN1213" i="2"/>
  <c r="AO1213" i="2" s="1" a="1"/>
  <c r="AO1213" i="2" s="1"/>
  <c r="AR1213" i="2" a="1"/>
  <c r="AR1213" i="2" s="1"/>
  <c r="AV1213" i="2" a="1"/>
  <c r="AV1213" i="2" s="1"/>
  <c r="AN1268" i="2"/>
  <c r="AO1268" i="2" s="1" a="1"/>
  <c r="AO1268" i="2" s="1"/>
  <c r="AV1268" i="2" a="1"/>
  <c r="AV1268" i="2" s="1"/>
  <c r="AR1268" i="2" a="1"/>
  <c r="AR1268" i="2" s="1"/>
  <c r="AS1045" i="2" a="1"/>
  <c r="AS1045" i="2" s="1"/>
  <c r="AE1045" i="2" a="1"/>
  <c r="AE1045" i="2" s="1"/>
  <c r="AG1045" i="2" s="1"/>
  <c r="AP1045" i="2" a="1"/>
  <c r="AP1045" i="2" s="1"/>
  <c r="AC1045" i="2"/>
  <c r="AD1045" i="2" a="1"/>
  <c r="AD1045" i="2" s="1"/>
  <c r="AH1045" i="2" a="1"/>
  <c r="AH1045" i="2" s="1"/>
  <c r="AT1045" i="2" a="1"/>
  <c r="AT1045" i="2" s="1"/>
  <c r="AW1045" i="2" a="1"/>
  <c r="AW1045" i="2" s="1"/>
  <c r="AX1045" i="2" a="1"/>
  <c r="AX1045" i="2" s="1"/>
  <c r="AI1045" i="2" a="1"/>
  <c r="AI1045" i="2" s="1"/>
  <c r="H1045" i="2" s="1"/>
  <c r="AR956" i="2" a="1"/>
  <c r="AR956" i="2" s="1"/>
  <c r="AV956" i="2" a="1"/>
  <c r="AV956" i="2" s="1"/>
  <c r="AN956" i="2"/>
  <c r="AO956" i="2" s="1" a="1"/>
  <c r="AO956" i="2" s="1"/>
  <c r="K1031" i="2"/>
  <c r="I853" i="2"/>
  <c r="AC947" i="2"/>
  <c r="AD947" i="2" a="1"/>
  <c r="AD947" i="2" s="1"/>
  <c r="AW947" i="2" a="1"/>
  <c r="AW947" i="2" s="1"/>
  <c r="AE947" i="2" a="1"/>
  <c r="AE947" i="2" s="1"/>
  <c r="AG947" i="2" s="1"/>
  <c r="AX947" i="2" a="1"/>
  <c r="AX947" i="2" s="1"/>
  <c r="AP947" i="2" a="1"/>
  <c r="AP947" i="2" s="1"/>
  <c r="AH947" i="2" a="1"/>
  <c r="AH947" i="2" s="1"/>
  <c r="AI947" i="2" a="1"/>
  <c r="AI947" i="2" s="1"/>
  <c r="H947" i="2" s="1"/>
  <c r="AS947" i="2" a="1"/>
  <c r="AS947" i="2" s="1"/>
  <c r="AT947" i="2" a="1"/>
  <c r="AT947" i="2" s="1"/>
  <c r="K776" i="2"/>
  <c r="AV643" i="2" a="1"/>
  <c r="AV643" i="2" s="1"/>
  <c r="AN643" i="2"/>
  <c r="AO643" i="2" s="1" a="1"/>
  <c r="AO643" i="2" s="1"/>
  <c r="AR643" i="2" a="1"/>
  <c r="AR643" i="2" s="1"/>
  <c r="AC463" i="2"/>
  <c r="AH463" i="2" s="1" a="1"/>
  <c r="AH463" i="2" s="1"/>
  <c r="G463" i="2" s="1" a="1"/>
  <c r="G463" i="2" s="1"/>
  <c r="AC436" i="2"/>
  <c r="AS436" i="2" s="1" a="1"/>
  <c r="AS436" i="2" s="1"/>
  <c r="AP362" i="2" a="1"/>
  <c r="AP362" i="2" s="1"/>
  <c r="AX362" i="2" a="1"/>
  <c r="AX362" i="2" s="1"/>
  <c r="AH362" i="2" a="1"/>
  <c r="AH362" i="2" s="1"/>
  <c r="AS362" i="2" a="1"/>
  <c r="AS362" i="2" s="1"/>
  <c r="AC362" i="2"/>
  <c r="AD362" i="2" a="1"/>
  <c r="AD362" i="2" s="1"/>
  <c r="AE362" i="2" a="1"/>
  <c r="AE362" i="2" s="1"/>
  <c r="AT362" i="2" a="1"/>
  <c r="AT362" i="2" s="1"/>
  <c r="AW362" i="2" a="1"/>
  <c r="AW362" i="2" s="1"/>
  <c r="AI362" i="2" a="1"/>
  <c r="AI362" i="2" s="1"/>
  <c r="AC251" i="2"/>
  <c r="AD251" i="2" s="1" a="1"/>
  <c r="AD251" i="2" s="1"/>
  <c r="AC182" i="2"/>
  <c r="AD182" i="2" s="1" a="1"/>
  <c r="AD182" i="2" s="1"/>
  <c r="AR101" i="2" a="1"/>
  <c r="AR101" i="2" s="1"/>
  <c r="AN101" i="2"/>
  <c r="AO101" i="2" s="1" a="1"/>
  <c r="AO101" i="2" s="1"/>
  <c r="AV101" i="2" a="1"/>
  <c r="AV101" i="2" s="1"/>
  <c r="AP108" i="2" a="1"/>
  <c r="AP108" i="2" s="1"/>
  <c r="AX108" i="2" a="1"/>
  <c r="AX108" i="2" s="1"/>
  <c r="AH108" i="2" a="1"/>
  <c r="AH108" i="2" s="1"/>
  <c r="AS108" i="2" a="1"/>
  <c r="AS108" i="2" s="1"/>
  <c r="AI108" i="2" a="1"/>
  <c r="AI108" i="2" s="1"/>
  <c r="AT108" i="2" a="1"/>
  <c r="AT108" i="2" s="1"/>
  <c r="AW108" i="2" a="1"/>
  <c r="AW108" i="2" s="1"/>
  <c r="AC108" i="2"/>
  <c r="AD108" i="2" a="1"/>
  <c r="AD108" i="2" s="1"/>
  <c r="AE108" i="2" a="1"/>
  <c r="AE108" i="2" s="1"/>
  <c r="AV89" i="2" a="1"/>
  <c r="AV89" i="2" s="1"/>
  <c r="AN89" i="2"/>
  <c r="AO89" i="2" s="1" a="1"/>
  <c r="AO89" i="2" s="1"/>
  <c r="AR89" i="2" a="1"/>
  <c r="AR89" i="2" s="1"/>
  <c r="AC16" i="2"/>
  <c r="AS16" i="2" s="1" a="1"/>
  <c r="AS16" i="2" s="1"/>
  <c r="AS1428" i="2" a="1"/>
  <c r="AS1428" i="2" s="1"/>
  <c r="AE1428" i="2" a="1"/>
  <c r="AE1428" i="2" s="1"/>
  <c r="AG1428" i="2" s="1"/>
  <c r="AC1428" i="2"/>
  <c r="AT1428" i="2" a="1"/>
  <c r="AT1428" i="2" s="1"/>
  <c r="AI1428" i="2" a="1"/>
  <c r="AI1428" i="2" s="1"/>
  <c r="H1428" i="2" s="1"/>
  <c r="AW1428" i="2" a="1"/>
  <c r="AW1428" i="2" s="1"/>
  <c r="AD1428" i="2" a="1"/>
  <c r="AD1428" i="2" s="1"/>
  <c r="AX1428" i="2" a="1"/>
  <c r="AX1428" i="2" s="1"/>
  <c r="AH1428" i="2" a="1"/>
  <c r="AH1428" i="2" s="1"/>
  <c r="AP1428" i="2" a="1"/>
  <c r="AP1428" i="2" s="1"/>
  <c r="G1428" i="2" a="1"/>
  <c r="G1428" i="2" s="1"/>
  <c r="K1001" i="2"/>
  <c r="AH1128" i="2" a="1"/>
  <c r="AH1128" i="2" s="1"/>
  <c r="AI1128" i="2" a="1"/>
  <c r="AI1128" i="2" s="1"/>
  <c r="H1128" i="2" s="1"/>
  <c r="AC1128" i="2"/>
  <c r="AT1128" i="2" a="1"/>
  <c r="AT1128" i="2" s="1"/>
  <c r="AW1128" i="2" a="1"/>
  <c r="AW1128" i="2" s="1"/>
  <c r="AX1128" i="2" a="1"/>
  <c r="AX1128" i="2" s="1"/>
  <c r="AD1128" i="2" a="1"/>
  <c r="AD1128" i="2" s="1"/>
  <c r="AE1128" i="2" a="1"/>
  <c r="AE1128" i="2" s="1"/>
  <c r="AG1128" i="2" s="1"/>
  <c r="AP1128" i="2" a="1"/>
  <c r="AP1128" i="2" s="1"/>
  <c r="AS1128" i="2" a="1"/>
  <c r="AS1128" i="2" s="1"/>
  <c r="AE1271" i="2" a="1"/>
  <c r="AE1271" i="2" s="1"/>
  <c r="AG1271" i="2" s="1"/>
  <c r="AP1271" i="2" a="1"/>
  <c r="AP1271" i="2" s="1"/>
  <c r="AX1271" i="2" a="1"/>
  <c r="AX1271" i="2" s="1"/>
  <c r="AI1271" i="2" a="1"/>
  <c r="AI1271" i="2" s="1"/>
  <c r="H1271" i="2" s="1"/>
  <c r="AW1271" i="2" a="1"/>
  <c r="AW1271" i="2" s="1"/>
  <c r="AC1271" i="2"/>
  <c r="AD1271" i="2" a="1"/>
  <c r="AD1271" i="2" s="1"/>
  <c r="AH1271" i="2" a="1"/>
  <c r="AH1271" i="2" s="1"/>
  <c r="AS1271" i="2" a="1"/>
  <c r="AS1271" i="2" s="1"/>
  <c r="AT1271" i="2" a="1"/>
  <c r="AT1271" i="2" s="1"/>
  <c r="K1179" i="2"/>
  <c r="AR871" i="2" a="1"/>
  <c r="AR871" i="2" s="1"/>
  <c r="AV871" i="2" a="1"/>
  <c r="AV871" i="2" s="1"/>
  <c r="AN871" i="2"/>
  <c r="AO871" i="2" s="1" a="1"/>
  <c r="AO871" i="2" s="1"/>
  <c r="AS802" i="2" a="1"/>
  <c r="AS802" i="2" s="1"/>
  <c r="AD802" i="2" a="1"/>
  <c r="AD802" i="2" s="1"/>
  <c r="AT802" i="2" a="1"/>
  <c r="AT802" i="2" s="1"/>
  <c r="AI802" i="2" a="1"/>
  <c r="AI802" i="2" s="1"/>
  <c r="H802" i="2" s="1"/>
  <c r="AW802" i="2" a="1"/>
  <c r="AW802" i="2" s="1"/>
  <c r="AC802" i="2"/>
  <c r="AE802" i="2" a="1"/>
  <c r="AE802" i="2" s="1"/>
  <c r="AG802" i="2" s="1"/>
  <c r="AX802" i="2" a="1"/>
  <c r="AX802" i="2" s="1"/>
  <c r="AH802" i="2" a="1"/>
  <c r="AH802" i="2" s="1"/>
  <c r="AP802" i="2" a="1"/>
  <c r="AP802" i="2" s="1"/>
  <c r="AH821" i="2" a="1"/>
  <c r="AH821" i="2" s="1"/>
  <c r="AS821" i="2" a="1"/>
  <c r="AS821" i="2" s="1"/>
  <c r="AC821" i="2"/>
  <c r="AT821" i="2" a="1"/>
  <c r="AT821" i="2" s="1"/>
  <c r="AD821" i="2" a="1"/>
  <c r="AD821" i="2" s="1"/>
  <c r="AI821" i="2" a="1"/>
  <c r="AI821" i="2" s="1"/>
  <c r="H821" i="2" s="1"/>
  <c r="AW821" i="2" a="1"/>
  <c r="AW821" i="2" s="1"/>
  <c r="AX821" i="2" a="1"/>
  <c r="AX821" i="2" s="1"/>
  <c r="AP821" i="2" a="1"/>
  <c r="AP821" i="2" s="1"/>
  <c r="AE821" i="2" a="1"/>
  <c r="AE821" i="2" s="1"/>
  <c r="AG821" i="2" s="1"/>
  <c r="AC641" i="2"/>
  <c r="AE641" i="2" s="1" a="1"/>
  <c r="AE641" i="2" s="1"/>
  <c r="AF641" i="2" s="1"/>
  <c r="AC300" i="2"/>
  <c r="AD300" i="2" s="1" a="1"/>
  <c r="AD300" i="2" s="1"/>
  <c r="AV197" i="2" a="1"/>
  <c r="AV197" i="2" s="1"/>
  <c r="AN197" i="2"/>
  <c r="AO197" i="2" s="1" a="1"/>
  <c r="AO197" i="2" s="1"/>
  <c r="AR197" i="2" a="1"/>
  <c r="AR197" i="2" s="1"/>
  <c r="AC19" i="2"/>
  <c r="AH19" i="2" s="1" a="1"/>
  <c r="AH19" i="2" s="1"/>
  <c r="J1556" i="2"/>
  <c r="J1486" i="2"/>
  <c r="K1458" i="2"/>
  <c r="I1207" i="2"/>
  <c r="AC614" i="2"/>
  <c r="AW614" i="2" s="1" a="1"/>
  <c r="AW614" i="2" s="1"/>
  <c r="AV530" i="2" a="1"/>
  <c r="AV530" i="2" s="1"/>
  <c r="AN530" i="2"/>
  <c r="AO530" i="2" s="1" a="1"/>
  <c r="AO530" i="2" s="1"/>
  <c r="AR530" i="2" a="1"/>
  <c r="AR530" i="2" s="1"/>
  <c r="AH265" i="2" a="1"/>
  <c r="AH265" i="2" s="1"/>
  <c r="AI265" i="2" a="1"/>
  <c r="AI265" i="2" s="1"/>
  <c r="H265" i="2" s="1"/>
  <c r="AT265" i="2" a="1"/>
  <c r="AT265" i="2" s="1"/>
  <c r="AW265" i="2" a="1"/>
  <c r="AW265" i="2" s="1"/>
  <c r="AX265" i="2" a="1"/>
  <c r="AX265" i="2" s="1"/>
  <c r="AC265" i="2"/>
  <c r="AD265" i="2" a="1"/>
  <c r="AD265" i="2" s="1"/>
  <c r="AP265" i="2" a="1"/>
  <c r="AP265" i="2" s="1"/>
  <c r="AS265" i="2" a="1"/>
  <c r="AS265" i="2" s="1"/>
  <c r="AE265" i="2" a="1"/>
  <c r="AE265" i="2" s="1"/>
  <c r="G265" i="2" a="1"/>
  <c r="G265" i="2" s="1"/>
  <c r="AR93" i="2" a="1"/>
  <c r="AR93" i="2" s="1"/>
  <c r="AN93" i="2"/>
  <c r="AO93" i="2" s="1" a="1"/>
  <c r="AO93" i="2" s="1"/>
  <c r="AV93" i="2" a="1"/>
  <c r="AV93" i="2" s="1"/>
  <c r="K1480" i="2"/>
  <c r="AS1527" i="2" a="1"/>
  <c r="AS1527" i="2" s="1"/>
  <c r="AH1527" i="2" a="1"/>
  <c r="AH1527" i="2" s="1"/>
  <c r="AI1527" i="2" a="1"/>
  <c r="AI1527" i="2" s="1"/>
  <c r="H1527" i="2" s="1"/>
  <c r="AT1527" i="2" a="1"/>
  <c r="AT1527" i="2" s="1"/>
  <c r="AE1527" i="2" a="1"/>
  <c r="AE1527" i="2" s="1"/>
  <c r="AG1527" i="2" s="1"/>
  <c r="AP1527" i="2" a="1"/>
  <c r="AP1527" i="2" s="1"/>
  <c r="AC1527" i="2"/>
  <c r="AD1527" i="2" a="1"/>
  <c r="AD1527" i="2" s="1"/>
  <c r="AW1527" i="2" a="1"/>
  <c r="AW1527" i="2" s="1"/>
  <c r="AX1527" i="2" a="1"/>
  <c r="AX1527" i="2" s="1"/>
  <c r="K1384" i="2"/>
  <c r="AV1343" i="2" a="1"/>
  <c r="AV1343" i="2" s="1"/>
  <c r="AN1343" i="2"/>
  <c r="AO1343" i="2" s="1" a="1"/>
  <c r="AO1343" i="2" s="1"/>
  <c r="AR1343" i="2" a="1"/>
  <c r="AR1343" i="2" s="1"/>
  <c r="I1087" i="2"/>
  <c r="AN1153" i="2"/>
  <c r="AO1153" i="2" s="1" a="1"/>
  <c r="AO1153" i="2" s="1"/>
  <c r="AR1153" i="2" a="1"/>
  <c r="AR1153" i="2" s="1"/>
  <c r="AV1153" i="2" a="1"/>
  <c r="AV1153" i="2" s="1"/>
  <c r="J1039" i="2"/>
  <c r="AP791" i="2" a="1"/>
  <c r="AP791" i="2" s="1"/>
  <c r="AX791" i="2" a="1"/>
  <c r="AX791" i="2" s="1"/>
  <c r="AI791" i="2" a="1"/>
  <c r="AI791" i="2" s="1"/>
  <c r="H791" i="2" s="1"/>
  <c r="AS791" i="2" a="1"/>
  <c r="AS791" i="2" s="1"/>
  <c r="AD791" i="2" a="1"/>
  <c r="AD791" i="2" s="1"/>
  <c r="AE791" i="2" a="1"/>
  <c r="AE791" i="2" s="1"/>
  <c r="AG791" i="2" s="1"/>
  <c r="AW791" i="2" a="1"/>
  <c r="AW791" i="2" s="1"/>
  <c r="AC791" i="2"/>
  <c r="AH791" i="2" a="1"/>
  <c r="AH791" i="2" s="1"/>
  <c r="AT791" i="2" a="1"/>
  <c r="AT791" i="2" s="1"/>
  <c r="AR929" i="2" a="1"/>
  <c r="AR929" i="2" s="1"/>
  <c r="AV929" i="2" a="1"/>
  <c r="AV929" i="2" s="1"/>
  <c r="AN929" i="2"/>
  <c r="AO929" i="2" s="1" a="1"/>
  <c r="AO929" i="2" s="1"/>
  <c r="J862" i="2"/>
  <c r="AH836" i="2" a="1"/>
  <c r="AH836" i="2" s="1"/>
  <c r="AD836" i="2" a="1"/>
  <c r="AD836" i="2" s="1"/>
  <c r="AE836" i="2" a="1"/>
  <c r="AE836" i="2" s="1"/>
  <c r="AG836" i="2" s="1"/>
  <c r="AP836" i="2" a="1"/>
  <c r="AP836" i="2" s="1"/>
  <c r="AS836" i="2" a="1"/>
  <c r="AS836" i="2" s="1"/>
  <c r="AI836" i="2" a="1"/>
  <c r="AI836" i="2" s="1"/>
  <c r="H836" i="2" s="1"/>
  <c r="AT836" i="2" a="1"/>
  <c r="AT836" i="2" s="1"/>
  <c r="AC836" i="2"/>
  <c r="AW836" i="2" a="1"/>
  <c r="AW836" i="2" s="1"/>
  <c r="AX836" i="2" a="1"/>
  <c r="AX836" i="2" s="1"/>
  <c r="AR487" i="2" a="1"/>
  <c r="AR487" i="2" s="1"/>
  <c r="AV487" i="2" a="1"/>
  <c r="AV487" i="2" s="1"/>
  <c r="AN487" i="2"/>
  <c r="AO487" i="2" s="1" a="1"/>
  <c r="AO487" i="2" s="1"/>
  <c r="AN199" i="2"/>
  <c r="AO199" i="2" s="1" a="1"/>
  <c r="AO199" i="2" s="1"/>
  <c r="AR199" i="2" a="1"/>
  <c r="AR199" i="2" s="1"/>
  <c r="AV199" i="2" a="1"/>
  <c r="AV199" i="2" s="1"/>
  <c r="AC122" i="2"/>
  <c r="AD122" i="2" s="1" a="1"/>
  <c r="AD122" i="2" s="1"/>
  <c r="AC86" i="2"/>
  <c r="AH86" i="2" s="1" a="1"/>
  <c r="AH86" i="2" s="1"/>
  <c r="G86" i="2" s="1" a="1"/>
  <c r="G86" i="2" s="1"/>
  <c r="J1431" i="2"/>
  <c r="AR1200" i="2" a="1"/>
  <c r="AR1200" i="2" s="1"/>
  <c r="AV1200" i="2" a="1"/>
  <c r="AV1200" i="2" s="1"/>
  <c r="AN1200" i="2"/>
  <c r="AO1200" i="2" s="1" a="1"/>
  <c r="AO1200" i="2" s="1"/>
  <c r="AE1126" i="2" a="1"/>
  <c r="AE1126" i="2" s="1"/>
  <c r="AG1126" i="2" s="1"/>
  <c r="AW1126" i="2" a="1"/>
  <c r="AW1126" i="2" s="1"/>
  <c r="AX1126" i="2" a="1"/>
  <c r="AX1126" i="2" s="1"/>
  <c r="AC1126" i="2"/>
  <c r="AD1126" i="2" a="1"/>
  <c r="AD1126" i="2" s="1"/>
  <c r="AP1126" i="2" a="1"/>
  <c r="AP1126" i="2" s="1"/>
  <c r="AS1126" i="2" a="1"/>
  <c r="AS1126" i="2" s="1"/>
  <c r="AH1126" i="2" a="1"/>
  <c r="AH1126" i="2" s="1"/>
  <c r="AI1126" i="2" a="1"/>
  <c r="AI1126" i="2" s="1"/>
  <c r="H1126" i="2" s="1"/>
  <c r="AT1126" i="2" a="1"/>
  <c r="AT1126" i="2" s="1"/>
  <c r="AH1176" i="2" a="1"/>
  <c r="AH1176" i="2" s="1"/>
  <c r="AI1176" i="2" a="1"/>
  <c r="AI1176" i="2" s="1"/>
  <c r="H1176" i="2" s="1"/>
  <c r="AS1176" i="2" a="1"/>
  <c r="AS1176" i="2" s="1"/>
  <c r="AT1176" i="2" a="1"/>
  <c r="AT1176" i="2" s="1"/>
  <c r="AC1176" i="2"/>
  <c r="AD1176" i="2" a="1"/>
  <c r="AD1176" i="2" s="1"/>
  <c r="AP1176" i="2" a="1"/>
  <c r="AP1176" i="2" s="1"/>
  <c r="AW1176" i="2" a="1"/>
  <c r="AW1176" i="2" s="1"/>
  <c r="AX1176" i="2" a="1"/>
  <c r="AX1176" i="2" s="1"/>
  <c r="AE1176" i="2" a="1"/>
  <c r="AE1176" i="2" s="1"/>
  <c r="AG1176" i="2" s="1"/>
  <c r="AX420" i="2" a="1"/>
  <c r="AX420" i="2" s="1"/>
  <c r="J420" i="2" s="1"/>
  <c r="AI420" i="2" a="1"/>
  <c r="AI420" i="2" s="1"/>
  <c r="H420" i="2" s="1"/>
  <c r="AP420" i="2" a="1"/>
  <c r="AP420" i="2" s="1"/>
  <c r="K420" i="2" s="1"/>
  <c r="AT420" i="2" a="1"/>
  <c r="AT420" i="2" s="1"/>
  <c r="I420" i="2" s="1"/>
  <c r="AC597" i="2"/>
  <c r="AS597" i="2" s="1" a="1"/>
  <c r="AS597" i="2" s="1"/>
  <c r="AN523" i="2"/>
  <c r="AO523" i="2" s="1" a="1"/>
  <c r="AO523" i="2" s="1"/>
  <c r="AR523" i="2" a="1"/>
  <c r="AR523" i="2" s="1"/>
  <c r="AV523" i="2" a="1"/>
  <c r="AV523" i="2" s="1"/>
  <c r="AN374" i="2"/>
  <c r="AO374" i="2" s="1" a="1"/>
  <c r="AO374" i="2" s="1"/>
  <c r="AR374" i="2" a="1"/>
  <c r="AR374" i="2" s="1"/>
  <c r="AV374" i="2" a="1"/>
  <c r="AV374" i="2" s="1"/>
  <c r="AN359" i="2"/>
  <c r="AO359" i="2" s="1" a="1"/>
  <c r="AO359" i="2" s="1"/>
  <c r="AR359" i="2" a="1"/>
  <c r="AR359" i="2" s="1"/>
  <c r="AV359" i="2" a="1"/>
  <c r="AV359" i="2" s="1"/>
  <c r="AC252" i="2"/>
  <c r="AW252" i="2" s="1" a="1"/>
  <c r="AW252" i="2" s="1"/>
  <c r="AR126" i="2" a="1"/>
  <c r="AR126" i="2" s="1"/>
  <c r="AV126" i="2" a="1"/>
  <c r="AV126" i="2" s="1"/>
  <c r="AN126" i="2"/>
  <c r="AO126" i="2" s="1" a="1"/>
  <c r="AO126" i="2" s="1"/>
  <c r="AR58" i="2" a="1"/>
  <c r="AR58" i="2" s="1"/>
  <c r="AV58" i="2" a="1"/>
  <c r="AV58" i="2" s="1"/>
  <c r="AN58" i="2"/>
  <c r="AO58" i="2" s="1" a="1"/>
  <c r="AO58" i="2" s="1"/>
  <c r="AC54" i="2"/>
  <c r="AS54" i="2" s="1" a="1"/>
  <c r="AS54" i="2" s="1"/>
  <c r="AV1459" i="2" a="1"/>
  <c r="AV1459" i="2" s="1"/>
  <c r="AN1459" i="2"/>
  <c r="AO1459" i="2" s="1" a="1"/>
  <c r="AO1459" i="2" s="1"/>
  <c r="AR1459" i="2" a="1"/>
  <c r="AR1459" i="2" s="1"/>
  <c r="I1230" i="2"/>
  <c r="AV713" i="2" a="1"/>
  <c r="AV713" i="2" s="1"/>
  <c r="AN713" i="2"/>
  <c r="AO713" i="2" s="1" a="1"/>
  <c r="AO713" i="2" s="1"/>
  <c r="AR713" i="2" a="1"/>
  <c r="AR713" i="2" s="1"/>
  <c r="AN1280" i="2"/>
  <c r="AO1280" i="2" s="1" a="1"/>
  <c r="AO1280" i="2" s="1"/>
  <c r="AR1280" i="2" a="1"/>
  <c r="AR1280" i="2" s="1"/>
  <c r="AV1280" i="2" a="1"/>
  <c r="AV1280" i="2" s="1"/>
  <c r="J1110" i="2"/>
  <c r="AR938" i="2" a="1"/>
  <c r="AR938" i="2" s="1"/>
  <c r="AN938" i="2"/>
  <c r="AO938" i="2" s="1" a="1"/>
  <c r="AO938" i="2" s="1"/>
  <c r="AV938" i="2" a="1"/>
  <c r="AV938" i="2" s="1"/>
  <c r="AV813" i="2" a="1"/>
  <c r="AV813" i="2" s="1"/>
  <c r="AR813" i="2" a="1"/>
  <c r="AR813" i="2" s="1"/>
  <c r="AN813" i="2"/>
  <c r="AO813" i="2" s="1" a="1"/>
  <c r="AO813" i="2" s="1"/>
  <c r="AN695" i="2"/>
  <c r="AO695" i="2" s="1" a="1"/>
  <c r="AO695" i="2" s="1"/>
  <c r="AV695" i="2" a="1"/>
  <c r="AV695" i="2" s="1"/>
  <c r="AR695" i="2" a="1"/>
  <c r="AR695" i="2" s="1"/>
  <c r="AR632" i="2" a="1"/>
  <c r="AR632" i="2" s="1"/>
  <c r="AV632" i="2" a="1"/>
  <c r="AV632" i="2" s="1"/>
  <c r="AN632" i="2"/>
  <c r="AO632" i="2" s="1" a="1"/>
  <c r="AO632" i="2" s="1"/>
  <c r="AC391" i="2"/>
  <c r="AS391" i="2" s="1" a="1"/>
  <c r="AS391" i="2" s="1"/>
  <c r="AE319" i="2" a="1"/>
  <c r="AE319" i="2" s="1"/>
  <c r="AP319" i="2" a="1"/>
  <c r="AP319" i="2" s="1"/>
  <c r="AX319" i="2" a="1"/>
  <c r="AX319" i="2" s="1"/>
  <c r="AH319" i="2" a="1"/>
  <c r="AH319" i="2" s="1"/>
  <c r="AS319" i="2" a="1"/>
  <c r="AS319" i="2" s="1"/>
  <c r="AI319" i="2" a="1"/>
  <c r="AI319" i="2" s="1"/>
  <c r="AT319" i="2" a="1"/>
  <c r="AT319" i="2" s="1"/>
  <c r="AW319" i="2" a="1"/>
  <c r="AW319" i="2" s="1"/>
  <c r="AC319" i="2"/>
  <c r="AD319" i="2" a="1"/>
  <c r="AD319" i="2" s="1"/>
  <c r="AC187" i="2"/>
  <c r="AE187" i="2" s="1" a="1"/>
  <c r="AE187" i="2" s="1"/>
  <c r="AC23" i="2"/>
  <c r="AS23" i="2" s="1" a="1"/>
  <c r="AS23" i="2" s="1"/>
  <c r="K1227" i="2"/>
  <c r="I1067" i="2"/>
  <c r="AV701" i="2" a="1"/>
  <c r="AV701" i="2" s="1"/>
  <c r="AN701" i="2"/>
  <c r="AO701" i="2" s="1" a="1"/>
  <c r="AO701" i="2" s="1"/>
  <c r="AR701" i="2" a="1"/>
  <c r="AR701" i="2" s="1"/>
  <c r="AV965" i="2" a="1"/>
  <c r="AV965" i="2" s="1"/>
  <c r="AN965" i="2"/>
  <c r="AO965" i="2" s="1" a="1"/>
  <c r="AO965" i="2" s="1"/>
  <c r="AR965" i="2" a="1"/>
  <c r="AR965" i="2" s="1"/>
  <c r="AV789" i="2" a="1"/>
  <c r="AV789" i="2" s="1"/>
  <c r="AR789" i="2" a="1"/>
  <c r="AR789" i="2" s="1"/>
  <c r="AN789" i="2"/>
  <c r="AO789" i="2" s="1" a="1"/>
  <c r="AO789" i="2" s="1"/>
  <c r="AR1336" i="2" a="1"/>
  <c r="AR1336" i="2" s="1"/>
  <c r="AV1336" i="2" a="1"/>
  <c r="AV1336" i="2" s="1"/>
  <c r="AN1336" i="2"/>
  <c r="AO1336" i="2" s="1" a="1"/>
  <c r="AO1336" i="2" s="1"/>
  <c r="K1217" i="2"/>
  <c r="AP774" i="2" a="1"/>
  <c r="AP774" i="2" s="1"/>
  <c r="AX774" i="2" a="1"/>
  <c r="AX774" i="2" s="1"/>
  <c r="AS774" i="2" a="1"/>
  <c r="AS774" i="2" s="1"/>
  <c r="AI774" i="2" a="1"/>
  <c r="AI774" i="2" s="1"/>
  <c r="H774" i="2" s="1"/>
  <c r="AT774" i="2" a="1"/>
  <c r="AT774" i="2" s="1"/>
  <c r="AW774" i="2" a="1"/>
  <c r="AW774" i="2" s="1"/>
  <c r="AC774" i="2"/>
  <c r="AH774" i="2" a="1"/>
  <c r="AH774" i="2" s="1"/>
  <c r="AD774" i="2" a="1"/>
  <c r="AD774" i="2" s="1"/>
  <c r="AE774" i="2" a="1"/>
  <c r="AE774" i="2" s="1"/>
  <c r="AG774" i="2" s="1"/>
  <c r="AV427" i="2" a="1"/>
  <c r="AV427" i="2" s="1"/>
  <c r="AR427" i="2" a="1"/>
  <c r="AR427" i="2" s="1"/>
  <c r="AN427" i="2"/>
  <c r="AO427" i="2" s="1" a="1"/>
  <c r="AO427" i="2" s="1"/>
  <c r="K1395" i="2"/>
  <c r="J1231" i="2"/>
  <c r="AC371" i="2"/>
  <c r="AS371" i="2" s="1" a="1"/>
  <c r="AS371" i="2" s="1"/>
  <c r="AP214" i="2" a="1"/>
  <c r="AP214" i="2" s="1"/>
  <c r="K214" i="2" s="1"/>
  <c r="AT214" i="2" a="1"/>
  <c r="AT214" i="2" s="1"/>
  <c r="I214" i="2" s="1"/>
  <c r="AI214" i="2" a="1"/>
  <c r="AI214" i="2" s="1"/>
  <c r="H214" i="2" s="1"/>
  <c r="AX214" i="2" a="1"/>
  <c r="AX214" i="2" s="1"/>
  <c r="J214" i="2" s="1"/>
  <c r="AV115" i="2" a="1"/>
  <c r="AV115" i="2" s="1"/>
  <c r="AN115" i="2"/>
  <c r="AO115" i="2" s="1" a="1"/>
  <c r="AO115" i="2" s="1"/>
  <c r="AR115" i="2" a="1"/>
  <c r="AR115" i="2" s="1"/>
  <c r="AN1277" i="2"/>
  <c r="AO1277" i="2" s="1" a="1"/>
  <c r="AO1277" i="2" s="1"/>
  <c r="AR1277" i="2" a="1"/>
  <c r="AR1277" i="2" s="1"/>
  <c r="AV1277" i="2" a="1"/>
  <c r="AV1277" i="2" s="1"/>
  <c r="AV500" i="2" a="1"/>
  <c r="AV500" i="2" s="1"/>
  <c r="AN500" i="2"/>
  <c r="AO500" i="2" s="1" a="1"/>
  <c r="AO500" i="2" s="1"/>
  <c r="AR500" i="2" a="1"/>
  <c r="AR500" i="2" s="1"/>
  <c r="AI267" i="2" a="1"/>
  <c r="AI267" i="2" s="1"/>
  <c r="H267" i="2" s="1"/>
  <c r="AD267" i="2" a="1"/>
  <c r="AD267" i="2" s="1"/>
  <c r="AW267" i="2" a="1"/>
  <c r="AW267" i="2" s="1"/>
  <c r="AP267" i="2" a="1"/>
  <c r="AP267" i="2" s="1"/>
  <c r="AH267" i="2" a="1"/>
  <c r="AH267" i="2" s="1"/>
  <c r="AS267" i="2" a="1"/>
  <c r="AS267" i="2" s="1"/>
  <c r="AT267" i="2" a="1"/>
  <c r="AT267" i="2" s="1"/>
  <c r="AC267" i="2"/>
  <c r="AE267" i="2" a="1"/>
  <c r="AE267" i="2" s="1"/>
  <c r="AX267" i="2" a="1"/>
  <c r="AX267" i="2" s="1"/>
  <c r="AN147" i="2"/>
  <c r="AO147" i="2" s="1" a="1"/>
  <c r="AO147" i="2" s="1"/>
  <c r="AR147" i="2" a="1"/>
  <c r="AR147" i="2" s="1"/>
  <c r="AV147" i="2" a="1"/>
  <c r="AV147" i="2" s="1"/>
  <c r="AR1146" i="2" a="1"/>
  <c r="AR1146" i="2" s="1"/>
  <c r="AV1146" i="2" a="1"/>
  <c r="AV1146" i="2" s="1"/>
  <c r="AN1146" i="2"/>
  <c r="AO1146" i="2" s="1" a="1"/>
  <c r="AO1146" i="2" s="1"/>
  <c r="K1191" i="2"/>
  <c r="I1479" i="2"/>
  <c r="I1095" i="2"/>
  <c r="I1040" i="2"/>
  <c r="AE1274" i="2" a="1"/>
  <c r="AE1274" i="2" s="1"/>
  <c r="AG1274" i="2" s="1"/>
  <c r="AP1274" i="2" a="1"/>
  <c r="AP1274" i="2" s="1"/>
  <c r="AX1274" i="2" a="1"/>
  <c r="AX1274" i="2" s="1"/>
  <c r="AW1274" i="2" a="1"/>
  <c r="AW1274" i="2" s="1"/>
  <c r="AC1274" i="2"/>
  <c r="AD1274" i="2" a="1"/>
  <c r="AD1274" i="2" s="1"/>
  <c r="AI1274" i="2" a="1"/>
  <c r="AI1274" i="2" s="1"/>
  <c r="H1274" i="2" s="1"/>
  <c r="AS1274" i="2" a="1"/>
  <c r="AS1274" i="2" s="1"/>
  <c r="AH1274" i="2" a="1"/>
  <c r="AH1274" i="2" s="1"/>
  <c r="AT1274" i="2" a="1"/>
  <c r="AT1274" i="2" s="1"/>
  <c r="AE1210" i="2" a="1"/>
  <c r="AE1210" i="2" s="1"/>
  <c r="AG1210" i="2" s="1"/>
  <c r="AI1210" i="2" a="1"/>
  <c r="AI1210" i="2" s="1"/>
  <c r="H1210" i="2" s="1"/>
  <c r="AS1210" i="2" a="1"/>
  <c r="AS1210" i="2" s="1"/>
  <c r="AC1210" i="2"/>
  <c r="AD1210" i="2" a="1"/>
  <c r="AD1210" i="2" s="1"/>
  <c r="AW1210" i="2" a="1"/>
  <c r="AW1210" i="2" s="1"/>
  <c r="AX1210" i="2" a="1"/>
  <c r="AX1210" i="2" s="1"/>
  <c r="AT1210" i="2" a="1"/>
  <c r="AT1210" i="2" s="1"/>
  <c r="AH1210" i="2" a="1"/>
  <c r="AH1210" i="2" s="1"/>
  <c r="AP1210" i="2" a="1"/>
  <c r="AP1210" i="2" s="1"/>
  <c r="I1032" i="2"/>
  <c r="AP698" i="2" a="1"/>
  <c r="AP698" i="2" s="1"/>
  <c r="AX698" i="2" a="1"/>
  <c r="AX698" i="2" s="1"/>
  <c r="AE698" i="2" a="1"/>
  <c r="AE698" i="2" s="1"/>
  <c r="AG698" i="2" s="1"/>
  <c r="AI698" i="2" a="1"/>
  <c r="AI698" i="2" s="1"/>
  <c r="H698" i="2" s="1"/>
  <c r="AS698" i="2" a="1"/>
  <c r="AS698" i="2" s="1"/>
  <c r="AT698" i="2" a="1"/>
  <c r="AT698" i="2" s="1"/>
  <c r="AD698" i="2" a="1"/>
  <c r="AD698" i="2" s="1"/>
  <c r="AH698" i="2" a="1"/>
  <c r="AH698" i="2" s="1"/>
  <c r="AC698" i="2"/>
  <c r="AW698" i="2" a="1"/>
  <c r="AW698" i="2" s="1"/>
  <c r="G698" i="2" a="1"/>
  <c r="G698" i="2" s="1"/>
  <c r="AC503" i="2"/>
  <c r="AD503" i="2" s="1" a="1"/>
  <c r="AD503" i="2" s="1"/>
  <c r="AX503" i="2" s="1" a="1"/>
  <c r="AX503" i="2" s="1"/>
  <c r="AR350" i="2" a="1"/>
  <c r="AR350" i="2" s="1"/>
  <c r="AN350" i="2"/>
  <c r="AO350" i="2" s="1" a="1"/>
  <c r="AO350" i="2" s="1"/>
  <c r="AV350" i="2" a="1"/>
  <c r="AV350" i="2" s="1"/>
  <c r="AN111" i="2"/>
  <c r="AO111" i="2" s="1" a="1"/>
  <c r="AO111" i="2" s="1"/>
  <c r="AV111" i="2" a="1"/>
  <c r="AV111" i="2" s="1"/>
  <c r="AR111" i="2" a="1"/>
  <c r="AR111" i="2" s="1"/>
  <c r="AC445" i="2"/>
  <c r="AS445" i="2" s="1" a="1"/>
  <c r="AS445" i="2" s="1"/>
  <c r="AC440" i="2"/>
  <c r="AD440" i="2" s="1" a="1"/>
  <c r="AD440" i="2" s="1"/>
  <c r="AC198" i="2"/>
  <c r="AD198" i="2" s="1" a="1"/>
  <c r="AD198" i="2" s="1"/>
  <c r="AV396" i="2" a="1"/>
  <c r="AV396" i="2" s="1"/>
  <c r="AN396" i="2"/>
  <c r="AO396" i="2" s="1" a="1"/>
  <c r="AO396" i="2" s="1"/>
  <c r="AR396" i="2" a="1"/>
  <c r="AR396" i="2" s="1"/>
  <c r="AC18" i="2"/>
  <c r="AS18" i="2" s="1" a="1"/>
  <c r="AS18" i="2" s="1"/>
  <c r="AC218" i="2"/>
  <c r="AD218" i="2" s="1" a="1"/>
  <c r="AD218" i="2" s="1"/>
  <c r="I1471" i="2"/>
  <c r="AV26" i="2" a="1"/>
  <c r="AV26" i="2" s="1"/>
  <c r="AN26" i="2"/>
  <c r="AO26" i="2" s="1" a="1"/>
  <c r="AO26" i="2" s="1"/>
  <c r="AR26" i="2" a="1"/>
  <c r="AR26" i="2" s="1"/>
  <c r="K1313" i="2"/>
  <c r="AV790" i="2" a="1"/>
  <c r="AV790" i="2" s="1"/>
  <c r="AN790" i="2"/>
  <c r="AO790" i="2" s="1" a="1"/>
  <c r="AO790" i="2" s="1"/>
  <c r="AR790" i="2" a="1"/>
  <c r="AR790" i="2" s="1"/>
  <c r="AV131" i="2" a="1"/>
  <c r="AV131" i="2" s="1"/>
  <c r="AN131" i="2"/>
  <c r="AO131" i="2" s="1" a="1"/>
  <c r="AO131" i="2" s="1"/>
  <c r="AR131" i="2" a="1"/>
  <c r="AR131" i="2" s="1"/>
  <c r="AP117" i="2" a="1"/>
  <c r="AP117" i="2" s="1"/>
  <c r="AX117" i="2" a="1"/>
  <c r="AX117" i="2" s="1"/>
  <c r="AH117" i="2" a="1"/>
  <c r="AH117" i="2" s="1"/>
  <c r="AI117" i="2" a="1"/>
  <c r="AI117" i="2" s="1"/>
  <c r="AW117" i="2" a="1"/>
  <c r="AW117" i="2" s="1"/>
  <c r="AC117" i="2"/>
  <c r="AD117" i="2" a="1"/>
  <c r="AD117" i="2" s="1"/>
  <c r="AS117" i="2" a="1"/>
  <c r="AS117" i="2" s="1"/>
  <c r="AE117" i="2" a="1"/>
  <c r="AE117" i="2" s="1"/>
  <c r="AT117" i="2" a="1"/>
  <c r="AT117" i="2" s="1"/>
  <c r="L72" i="12" a="1"/>
  <c r="L72" i="12" s="1"/>
  <c r="M72" i="12" a="1"/>
  <c r="M72" i="12" s="1"/>
  <c r="L24" i="12" a="1"/>
  <c r="L24" i="12" s="1"/>
  <c r="M24" i="12" a="1"/>
  <c r="M24" i="12" s="1"/>
  <c r="L84" i="12" a="1"/>
  <c r="L84" i="12" s="1"/>
  <c r="M84" i="12" a="1"/>
  <c r="M84" i="12" s="1"/>
  <c r="P20" i="4" a="1"/>
  <c r="P20" i="4" s="1"/>
  <c r="G20" i="4" s="1"/>
  <c r="P18" i="3" a="1"/>
  <c r="P18" i="3" s="1"/>
  <c r="G18" i="3" s="1"/>
  <c r="M18" i="3" a="1"/>
  <c r="M18" i="3" s="1"/>
  <c r="F18" i="3" s="1"/>
  <c r="H18" i="3" s="1"/>
  <c r="L18" i="4" a="1"/>
  <c r="L18" i="4" s="1"/>
  <c r="P23" i="4" a="1"/>
  <c r="P23" i="4" s="1"/>
  <c r="G23" i="4" s="1"/>
  <c r="L26" i="3" a="1"/>
  <c r="L26" i="3" s="1"/>
  <c r="L26" i="4" a="1"/>
  <c r="L26" i="4" s="1"/>
  <c r="G20" i="2" a="1"/>
  <c r="G20" i="2" s="1"/>
  <c r="G108" i="2" a="1"/>
  <c r="G108" i="2" s="1"/>
  <c r="M13" i="4" a="1"/>
  <c r="M13" i="4" s="1"/>
  <c r="F13" i="4" s="1"/>
  <c r="H13" i="4" s="1"/>
  <c r="P13" i="4" a="1"/>
  <c r="P13" i="4" s="1"/>
  <c r="G13" i="4" s="1"/>
  <c r="M10" i="4" a="1"/>
  <c r="M10" i="4" s="1"/>
  <c r="F10" i="4" s="1"/>
  <c r="H10" i="4" s="1"/>
  <c r="P10" i="4" a="1"/>
  <c r="P10" i="4" s="1"/>
  <c r="G10" i="4" s="1"/>
  <c r="M15" i="3" a="1"/>
  <c r="M15" i="3" s="1"/>
  <c r="F15" i="3" s="1"/>
  <c r="H15" i="3" s="1"/>
  <c r="P15" i="3" a="1"/>
  <c r="P15" i="3" s="1"/>
  <c r="G15" i="3" s="1"/>
  <c r="G663" i="2" a="1"/>
  <c r="G663" i="2" s="1"/>
  <c r="M21" i="5" a="1"/>
  <c r="M21" i="5" s="1"/>
  <c r="F21" i="5" s="1"/>
  <c r="H21" i="5" s="1"/>
  <c r="Q21" i="5" a="1"/>
  <c r="Q21" i="5" s="1"/>
  <c r="G21" i="5" s="1"/>
  <c r="G319" i="2" a="1"/>
  <c r="G319" i="2" s="1"/>
  <c r="P22" i="4" a="1"/>
  <c r="P22" i="4" s="1"/>
  <c r="G22" i="4" s="1"/>
  <c r="M22" i="4" a="1"/>
  <c r="M22" i="4" s="1"/>
  <c r="F22" i="4" s="1"/>
  <c r="H22" i="4" s="1"/>
  <c r="M12" i="3" a="1"/>
  <c r="M12" i="3" s="1"/>
  <c r="F12" i="3" s="1"/>
  <c r="H12" i="3" s="1"/>
  <c r="P12" i="3" a="1"/>
  <c r="P12" i="3" s="1"/>
  <c r="G12" i="3" s="1"/>
  <c r="G655" i="2" a="1"/>
  <c r="G655" i="2" s="1"/>
  <c r="G479" i="2" a="1"/>
  <c r="G479" i="2" s="1"/>
  <c r="M10" i="3" a="1"/>
  <c r="M10" i="3" s="1"/>
  <c r="F10" i="3" s="1"/>
  <c r="H10" i="3" s="1"/>
  <c r="P10" i="3" a="1"/>
  <c r="P10" i="3" s="1"/>
  <c r="G10" i="3" s="1"/>
  <c r="M24" i="5" a="1"/>
  <c r="M24" i="5" s="1"/>
  <c r="F24" i="5" s="1"/>
  <c r="H24" i="5" s="1"/>
  <c r="Q24" i="5" a="1"/>
  <c r="Q24" i="5" s="1"/>
  <c r="G24" i="5" s="1"/>
  <c r="L13" i="3" a="1"/>
  <c r="L13" i="3" s="1"/>
  <c r="L27" i="4" a="1"/>
  <c r="L27" i="4" s="1"/>
  <c r="L12" i="5" a="1"/>
  <c r="L12" i="5" s="1"/>
  <c r="L15" i="5" a="1"/>
  <c r="L15" i="5" s="1"/>
  <c r="G9" i="2" a="1"/>
  <c r="G9" i="2" s="1"/>
  <c r="M22" i="5" a="1"/>
  <c r="M22" i="5" s="1"/>
  <c r="F22" i="5" s="1"/>
  <c r="H22" i="5" s="1"/>
  <c r="Q22" i="5" a="1"/>
  <c r="Q22" i="5" s="1"/>
  <c r="G22" i="5" s="1"/>
  <c r="Q7" i="5" a="1"/>
  <c r="Q7" i="5" s="1"/>
  <c r="G7" i="5" s="1"/>
  <c r="M7" i="5" a="1"/>
  <c r="M7" i="5" s="1"/>
  <c r="F7" i="5" s="1"/>
  <c r="H7" i="5" s="1"/>
  <c r="M22" i="3" a="1"/>
  <c r="M22" i="3" s="1"/>
  <c r="F22" i="3" s="1"/>
  <c r="H22" i="3" s="1"/>
  <c r="P22" i="3" a="1"/>
  <c r="P22" i="3" s="1"/>
  <c r="G22" i="3" s="1"/>
  <c r="M16" i="5" a="1"/>
  <c r="M16" i="5" s="1"/>
  <c r="F16" i="5" s="1"/>
  <c r="H16" i="5" s="1"/>
  <c r="Q16" i="5" a="1"/>
  <c r="Q16" i="5" s="1"/>
  <c r="G16" i="5" s="1"/>
  <c r="L27" i="3" a="1"/>
  <c r="L27" i="3" s="1"/>
  <c r="G171" i="2" a="1"/>
  <c r="G171" i="2" s="1"/>
  <c r="G185" i="2" a="1"/>
  <c r="G185" i="2" s="1"/>
  <c r="G395" i="2" a="1"/>
  <c r="G395" i="2" s="1"/>
  <c r="G53" i="2" a="1"/>
  <c r="G53" i="2" s="1"/>
  <c r="G335" i="2" a="1"/>
  <c r="G335" i="2" s="1"/>
  <c r="G498" i="2" a="1"/>
  <c r="G498" i="2" s="1"/>
  <c r="M18" i="5" a="1"/>
  <c r="M18" i="5" s="1"/>
  <c r="F18" i="5" s="1"/>
  <c r="H18" i="5" s="1"/>
  <c r="Q18" i="5" a="1"/>
  <c r="Q18" i="5" s="1"/>
  <c r="G18" i="5" s="1"/>
  <c r="G297" i="2" a="1"/>
  <c r="G297" i="2" s="1"/>
  <c r="G444" i="2" a="1"/>
  <c r="G444" i="2" s="1"/>
  <c r="G437" i="2" a="1"/>
  <c r="G437" i="2" s="1"/>
  <c r="P485" i="2"/>
  <c r="M430" i="2"/>
  <c r="Q485" i="2"/>
  <c r="N430" i="2"/>
  <c r="N518" i="2"/>
  <c r="N215" i="2"/>
  <c r="M518" i="2"/>
  <c r="O485" i="2"/>
  <c r="L485" i="2"/>
  <c r="R485" i="2"/>
  <c r="N124" i="2"/>
  <c r="R1049" i="2"/>
  <c r="O1053" i="2"/>
  <c r="O1049" i="2"/>
  <c r="L1469" i="2"/>
  <c r="R1469" i="2"/>
  <c r="O1469" i="2"/>
  <c r="L1049" i="2"/>
  <c r="R1528" i="2"/>
  <c r="L1528" i="2"/>
  <c r="O1528" i="2"/>
  <c r="L1053" i="2"/>
  <c r="I908" i="2" l="1"/>
  <c r="I930" i="2"/>
  <c r="I711" i="2"/>
  <c r="I337" i="2"/>
  <c r="AX226" i="2" a="1"/>
  <c r="AX226" i="2" s="1"/>
  <c r="AS276" i="2" a="1"/>
  <c r="AS276" i="2" s="1"/>
  <c r="AH276" i="2" a="1"/>
  <c r="AH276" i="2" s="1"/>
  <c r="AE276" i="2" a="1"/>
  <c r="AE276" i="2" s="1"/>
  <c r="AF276" i="2" s="1"/>
  <c r="AG276" i="2" s="1"/>
  <c r="AX276" i="2" s="1" a="1"/>
  <c r="AX276" i="2" s="1"/>
  <c r="J276" i="2" s="1"/>
  <c r="AW276" i="2" a="1"/>
  <c r="AW276" i="2" s="1"/>
  <c r="AX216" i="2" a="1"/>
  <c r="AX216" i="2" s="1"/>
  <c r="J216" i="2" s="1"/>
  <c r="AP226" i="2" a="1"/>
  <c r="AP226" i="2" s="1"/>
  <c r="K226" i="2" s="1"/>
  <c r="J991" i="2"/>
  <c r="K581" i="2"/>
  <c r="AI216" i="2" a="1"/>
  <c r="AI216" i="2" s="1"/>
  <c r="H216" i="2" s="1"/>
  <c r="AP216" i="2" a="1"/>
  <c r="AP216" i="2" s="1"/>
  <c r="K216" i="2" s="1"/>
  <c r="J1100" i="2"/>
  <c r="K623" i="2"/>
  <c r="AT492" i="2" a="1"/>
  <c r="AT492" i="2" s="1"/>
  <c r="I492" i="2" s="1"/>
  <c r="AX599" i="2" a="1"/>
  <c r="AX599" i="2" s="1"/>
  <c r="J599" i="2" s="1"/>
  <c r="K824" i="2"/>
  <c r="J1460" i="2"/>
  <c r="J475" i="2"/>
  <c r="I1555" i="2"/>
  <c r="K128" i="2"/>
  <c r="AP50" i="2" a="1"/>
  <c r="AP50" i="2" s="1"/>
  <c r="K50" i="2" s="1"/>
  <c r="AT599" i="2" a="1"/>
  <c r="AT599" i="2" s="1"/>
  <c r="I599" i="2" s="1"/>
  <c r="J1172" i="2"/>
  <c r="K599" i="2"/>
  <c r="K1573" i="2"/>
  <c r="AT226" i="2" a="1"/>
  <c r="AT226" i="2" s="1"/>
  <c r="I226" i="2" s="1"/>
  <c r="J1573" i="2"/>
  <c r="AI473" i="2" a="1"/>
  <c r="AI473" i="2" s="1"/>
  <c r="H473" i="2" s="1"/>
  <c r="K908" i="2"/>
  <c r="AT473" i="2" a="1"/>
  <c r="AT473" i="2" s="1"/>
  <c r="I473" i="2" s="1"/>
  <c r="J1114" i="2"/>
  <c r="J1042" i="2"/>
  <c r="K591" i="2"/>
  <c r="AT181" i="2" a="1"/>
  <c r="AT181" i="2" s="1"/>
  <c r="AP429" i="2" a="1"/>
  <c r="AP429" i="2" s="1"/>
  <c r="K429" i="2" s="1"/>
  <c r="AT475" i="2" a="1"/>
  <c r="AT475" i="2" s="1"/>
  <c r="I475" i="2" s="1"/>
  <c r="AP190" i="2" a="1"/>
  <c r="AP190" i="2" s="1"/>
  <c r="K190" i="2" s="1"/>
  <c r="J169" i="2"/>
  <c r="I590" i="2"/>
  <c r="J99" i="2"/>
  <c r="AP475" i="2" a="1"/>
  <c r="AP475" i="2" s="1"/>
  <c r="K475" i="2" s="1"/>
  <c r="I482" i="2"/>
  <c r="J1451" i="2"/>
  <c r="I1100" i="2"/>
  <c r="I169" i="2"/>
  <c r="K917" i="2"/>
  <c r="J644" i="2"/>
  <c r="J697" i="2"/>
  <c r="AD642" i="2" a="1"/>
  <c r="AD642" i="2" s="1"/>
  <c r="AC48" i="2"/>
  <c r="I1250" i="2"/>
  <c r="AI50" i="2" a="1"/>
  <c r="AI50" i="2" s="1"/>
  <c r="H50" i="2" s="1"/>
  <c r="AW642" i="2" a="1"/>
  <c r="AW642" i="2" s="1"/>
  <c r="AT429" i="2" a="1"/>
  <c r="AT429" i="2" s="1"/>
  <c r="I429" i="2" s="1"/>
  <c r="AX181" i="2" a="1"/>
  <c r="AX181" i="2" s="1"/>
  <c r="J181" i="2" s="1"/>
  <c r="K711" i="2"/>
  <c r="AC642" i="2"/>
  <c r="I295" i="2"/>
  <c r="J711" i="2"/>
  <c r="AI642" i="2" a="1"/>
  <c r="AI642" i="2" s="1"/>
  <c r="AT48" i="2" a="1"/>
  <c r="AT48" i="2" s="1"/>
  <c r="K1100" i="2"/>
  <c r="AX642" i="2" a="1"/>
  <c r="AX642" i="2" s="1"/>
  <c r="AP644" i="2" a="1"/>
  <c r="AP644" i="2" s="1"/>
  <c r="K644" i="2" s="1"/>
  <c r="AS48" i="2" a="1"/>
  <c r="AS48" i="2" s="1"/>
  <c r="K991" i="2"/>
  <c r="I1042" i="2"/>
  <c r="AX473" i="2" a="1"/>
  <c r="AX473" i="2" s="1"/>
  <c r="J473" i="2" s="1"/>
  <c r="I317" i="2"/>
  <c r="AP642" i="2" a="1"/>
  <c r="AP642" i="2" s="1"/>
  <c r="AT644" i="2" a="1"/>
  <c r="AT644" i="2" s="1"/>
  <c r="I644" i="2" s="1"/>
  <c r="AH48" i="2" a="1"/>
  <c r="AH48" i="2" s="1"/>
  <c r="AX322" i="2" a="1"/>
  <c r="AX322" i="2" s="1"/>
  <c r="AI181" i="2" a="1"/>
  <c r="AI181" i="2" s="1"/>
  <c r="H181" i="2" s="1"/>
  <c r="I281" i="2"/>
  <c r="AI644" i="2" a="1"/>
  <c r="AI644" i="2" s="1"/>
  <c r="H644" i="2" s="1"/>
  <c r="AI48" i="2" a="1"/>
  <c r="AI48" i="2" s="1"/>
  <c r="AP322" i="2" a="1"/>
  <c r="AP322" i="2" s="1"/>
  <c r="K322" i="2" s="1"/>
  <c r="I192" i="2"/>
  <c r="G289" i="2" a="1"/>
  <c r="G289" i="2" s="1"/>
  <c r="K317" i="2"/>
  <c r="AI480" i="2" a="1"/>
  <c r="AI480" i="2" s="1"/>
  <c r="H480" i="2" s="1"/>
  <c r="K1042" i="2"/>
  <c r="AP295" i="2" a="1"/>
  <c r="AP295" i="2" s="1"/>
  <c r="K295" i="2" s="1"/>
  <c r="I150" i="2"/>
  <c r="J112" i="2"/>
  <c r="I697" i="2"/>
  <c r="AX295" i="2" a="1"/>
  <c r="AX295" i="2" s="1"/>
  <c r="J295" i="2" s="1"/>
  <c r="AT112" i="2" a="1"/>
  <c r="AT112" i="2" s="1"/>
  <c r="I112" i="2" s="1"/>
  <c r="AP619" i="2" a="1"/>
  <c r="AP619" i="2" s="1"/>
  <c r="K619" i="2" s="1"/>
  <c r="AX619" i="2" a="1"/>
  <c r="AX619" i="2" s="1"/>
  <c r="J619" i="2" s="1"/>
  <c r="AT488" i="2" a="1"/>
  <c r="AT488" i="2" s="1"/>
  <c r="I488" i="2" s="1"/>
  <c r="AX286" i="2" a="1"/>
  <c r="AX286" i="2" s="1"/>
  <c r="J1108" i="2"/>
  <c r="K1229" i="2"/>
  <c r="I824" i="2"/>
  <c r="AP546" i="2" a="1"/>
  <c r="AP546" i="2" s="1"/>
  <c r="K546" i="2" s="1"/>
  <c r="I181" i="2"/>
  <c r="AP112" i="2" a="1"/>
  <c r="AP112" i="2" s="1"/>
  <c r="K930" i="2"/>
  <c r="AX343" i="2" a="1"/>
  <c r="AX343" i="2" s="1"/>
  <c r="J343" i="2" s="1"/>
  <c r="AI488" i="2" a="1"/>
  <c r="AI488" i="2" s="1"/>
  <c r="H488" i="2" s="1"/>
  <c r="J528" i="2"/>
  <c r="AI112" i="2" a="1"/>
  <c r="AI112" i="2" s="1"/>
  <c r="H112" i="2" s="1"/>
  <c r="AI269" i="2" a="1"/>
  <c r="AI269" i="2" s="1"/>
  <c r="H269" i="2" s="1"/>
  <c r="I223" i="2"/>
  <c r="I462" i="2"/>
  <c r="AT343" i="2" a="1"/>
  <c r="AT343" i="2" s="1"/>
  <c r="I343" i="2" s="1"/>
  <c r="AI286" i="2" a="1"/>
  <c r="AI286" i="2" s="1"/>
  <c r="H286" i="2" s="1"/>
  <c r="AT269" i="2" a="1"/>
  <c r="AT269" i="2" s="1"/>
  <c r="I269" i="2" s="1"/>
  <c r="AP480" i="2" a="1"/>
  <c r="AP480" i="2" s="1"/>
  <c r="K480" i="2" s="1"/>
  <c r="AP286" i="2" a="1"/>
  <c r="AP286" i="2" s="1"/>
  <c r="K286" i="2" s="1"/>
  <c r="I99" i="2"/>
  <c r="I608" i="2"/>
  <c r="AP269" i="2" a="1"/>
  <c r="AP269" i="2" s="1"/>
  <c r="K269" i="2" s="1"/>
  <c r="I888" i="2"/>
  <c r="AI190" i="2" a="1"/>
  <c r="AI190" i="2" s="1"/>
  <c r="H190" i="2" s="1"/>
  <c r="AT190" i="2" a="1"/>
  <c r="AT190" i="2" s="1"/>
  <c r="I190" i="2" s="1"/>
  <c r="AT619" i="2" a="1"/>
  <c r="AT619" i="2" s="1"/>
  <c r="I619" i="2" s="1"/>
  <c r="I290" i="2"/>
  <c r="G592" i="2" a="1"/>
  <c r="G592" i="2" s="1"/>
  <c r="AP343" i="2" a="1"/>
  <c r="AP343" i="2" s="1"/>
  <c r="K343" i="2" s="1"/>
  <c r="J488" i="2"/>
  <c r="K887" i="2"/>
  <c r="K181" i="2"/>
  <c r="J930" i="2"/>
  <c r="AT308" i="2" a="1"/>
  <c r="AT308" i="2" s="1"/>
  <c r="I308" i="2" s="1"/>
  <c r="AI133" i="2" a="1"/>
  <c r="AI133" i="2" s="1"/>
  <c r="J146" i="2"/>
  <c r="AT95" i="2" a="1"/>
  <c r="AT95" i="2" s="1"/>
  <c r="I95" i="2" s="1"/>
  <c r="AP95" i="2" a="1"/>
  <c r="AP95" i="2" s="1"/>
  <c r="K95" i="2" s="1"/>
  <c r="AH133" i="2" a="1"/>
  <c r="AH133" i="2" s="1"/>
  <c r="AX95" i="2" a="1"/>
  <c r="AX95" i="2" s="1"/>
  <c r="J95" i="2" s="1"/>
  <c r="AI308" i="2" a="1"/>
  <c r="AI308" i="2" s="1"/>
  <c r="H308" i="2" s="1"/>
  <c r="K888" i="2"/>
  <c r="AX133" i="2" a="1"/>
  <c r="AX133" i="2" s="1"/>
  <c r="AT498" i="2" a="1"/>
  <c r="AT498" i="2" s="1"/>
  <c r="AP133" i="2" a="1"/>
  <c r="AP133" i="2" s="1"/>
  <c r="AX308" i="2" a="1"/>
  <c r="AX308" i="2" s="1"/>
  <c r="J308" i="2" s="1"/>
  <c r="AP498" i="2" a="1"/>
  <c r="AP498" i="2" s="1"/>
  <c r="I623" i="2"/>
  <c r="I528" i="2"/>
  <c r="AE498" i="2" a="1"/>
  <c r="AE498" i="2" s="1"/>
  <c r="I991" i="2"/>
  <c r="AD498" i="2" a="1"/>
  <c r="AD498" i="2" s="1"/>
  <c r="AW133" i="2" a="1"/>
  <c r="AW133" i="2" s="1"/>
  <c r="AI279" i="2" a="1"/>
  <c r="AI279" i="2" s="1"/>
  <c r="H279" i="2" s="1"/>
  <c r="AC498" i="2"/>
  <c r="K697" i="2"/>
  <c r="I1451" i="2"/>
  <c r="AT133" i="2" a="1"/>
  <c r="AT133" i="2" s="1"/>
  <c r="K308" i="2"/>
  <c r="AS498" i="2" a="1"/>
  <c r="AS498" i="2" s="1"/>
  <c r="K1451" i="2"/>
  <c r="AE133" i="2" a="1"/>
  <c r="AE133" i="2" s="1"/>
  <c r="AI498" i="2" a="1"/>
  <c r="AI498" i="2" s="1"/>
  <c r="AD133" i="2" a="1"/>
  <c r="AD133" i="2" s="1"/>
  <c r="J1229" i="2"/>
  <c r="I1229" i="2"/>
  <c r="K473" i="2"/>
  <c r="AI125" i="2" a="1"/>
  <c r="AI125" i="2" s="1"/>
  <c r="H125" i="2" s="1"/>
  <c r="AT125" i="2" a="1"/>
  <c r="AT125" i="2" s="1"/>
  <c r="I125" i="2" s="1"/>
  <c r="AT564" i="2" a="1"/>
  <c r="AT564" i="2" s="1"/>
  <c r="I564" i="2" s="1"/>
  <c r="AP564" i="2" a="1"/>
  <c r="AP564" i="2" s="1"/>
  <c r="K564" i="2" s="1"/>
  <c r="G125" i="2" a="1"/>
  <c r="G125" i="2" s="1"/>
  <c r="AX258" i="2" a="1"/>
  <c r="AX258" i="2" s="1"/>
  <c r="J258" i="2" s="1"/>
  <c r="G226" i="2" a="1"/>
  <c r="G226" i="2" s="1"/>
  <c r="AX125" i="2" a="1"/>
  <c r="AX125" i="2" s="1"/>
  <c r="J125" i="2" s="1"/>
  <c r="AE212" i="2" a="1"/>
  <c r="AE212" i="2" s="1"/>
  <c r="AF212" i="2" s="1"/>
  <c r="AG212" i="2" s="1"/>
  <c r="K590" i="2"/>
  <c r="AI238" i="2" a="1"/>
  <c r="AI238" i="2" s="1"/>
  <c r="H238" i="2" s="1"/>
  <c r="K708" i="2"/>
  <c r="AX98" i="2" a="1"/>
  <c r="AX98" i="2" s="1"/>
  <c r="J98" i="2" s="1"/>
  <c r="AI564" i="2" a="1"/>
  <c r="AI564" i="2" s="1"/>
  <c r="H564" i="2" s="1"/>
  <c r="AT258" i="2" a="1"/>
  <c r="AT258" i="2" s="1"/>
  <c r="I258" i="2" s="1"/>
  <c r="K476" i="2"/>
  <c r="I471" i="2"/>
  <c r="AT360" i="2" a="1"/>
  <c r="AT360" i="2" s="1"/>
  <c r="I360" i="2" s="1"/>
  <c r="AP373" i="2" a="1"/>
  <c r="AP373" i="2" s="1"/>
  <c r="K373" i="2" s="1"/>
  <c r="AX97" i="2" a="1"/>
  <c r="AX97" i="2" s="1"/>
  <c r="J97" i="2" s="1"/>
  <c r="J226" i="2"/>
  <c r="AI366" i="2" a="1"/>
  <c r="AI366" i="2" s="1"/>
  <c r="H366" i="2" s="1"/>
  <c r="AT591" i="2" a="1"/>
  <c r="AT591" i="2" s="1"/>
  <c r="I591" i="2" s="1"/>
  <c r="AI591" i="2" a="1"/>
  <c r="AI591" i="2" s="1"/>
  <c r="H591" i="2" s="1"/>
  <c r="I661" i="2"/>
  <c r="AX360" i="2" a="1"/>
  <c r="AX360" i="2" s="1"/>
  <c r="J360" i="2" s="1"/>
  <c r="AI373" i="2" a="1"/>
  <c r="AI373" i="2" s="1"/>
  <c r="H373" i="2" s="1"/>
  <c r="K290" i="2"/>
  <c r="J591" i="2"/>
  <c r="AT97" i="2" a="1"/>
  <c r="AT97" i="2" s="1"/>
  <c r="I97" i="2" s="1"/>
  <c r="J290" i="2"/>
  <c r="I334" i="2"/>
  <c r="J317" i="2"/>
  <c r="I348" i="2"/>
  <c r="K1482" i="2"/>
  <c r="J281" i="2"/>
  <c r="AT366" i="2" a="1"/>
  <c r="AT366" i="2" s="1"/>
  <c r="I366" i="2" s="1"/>
  <c r="AP258" i="2" a="1"/>
  <c r="AP258" i="2" s="1"/>
  <c r="K1386" i="2"/>
  <c r="AT98" i="2" a="1"/>
  <c r="AT98" i="2" s="1"/>
  <c r="I98" i="2" s="1"/>
  <c r="AX132" i="2" a="1"/>
  <c r="AX132" i="2" s="1"/>
  <c r="J132" i="2" s="1"/>
  <c r="AI98" i="2" a="1"/>
  <c r="AI98" i="2" s="1"/>
  <c r="H98" i="2" s="1"/>
  <c r="AP132" i="2" a="1"/>
  <c r="AP132" i="2" s="1"/>
  <c r="K132" i="2" s="1"/>
  <c r="AT132" i="2" a="1"/>
  <c r="AT132" i="2" s="1"/>
  <c r="I132" i="2" s="1"/>
  <c r="AP98" i="2" a="1"/>
  <c r="AP98" i="2" s="1"/>
  <c r="K98" i="2" s="1"/>
  <c r="AP492" i="2" a="1"/>
  <c r="AP492" i="2" s="1"/>
  <c r="K492" i="2" s="1"/>
  <c r="AT260" i="2" a="1"/>
  <c r="AT260" i="2" s="1"/>
  <c r="I260" i="2" s="1"/>
  <c r="AI522" i="2" a="1"/>
  <c r="AI522" i="2" s="1"/>
  <c r="H522" i="2" s="1"/>
  <c r="AI260" i="2" a="1"/>
  <c r="AI260" i="2" s="1"/>
  <c r="H260" i="2" s="1"/>
  <c r="AP522" i="2" a="1"/>
  <c r="AP522" i="2" s="1"/>
  <c r="K522" i="2" s="1"/>
  <c r="K462" i="2"/>
  <c r="K488" i="2"/>
  <c r="AX238" i="2" a="1"/>
  <c r="AX238" i="2" s="1"/>
  <c r="J238" i="2" s="1"/>
  <c r="I1386" i="2"/>
  <c r="AP279" i="2" a="1"/>
  <c r="AP279" i="2" s="1"/>
  <c r="K279" i="2" s="1"/>
  <c r="AT238" i="2" a="1"/>
  <c r="AT238" i="2" s="1"/>
  <c r="I238" i="2" s="1"/>
  <c r="AH149" i="2" a="1"/>
  <c r="AH149" i="2" s="1"/>
  <c r="G149" i="2" s="1" a="1"/>
  <c r="G149" i="2" s="1"/>
  <c r="AP260" i="2" a="1"/>
  <c r="AP260" i="2" s="1"/>
  <c r="K260" i="2" s="1"/>
  <c r="AS413" i="2" a="1"/>
  <c r="AS413" i="2" s="1"/>
  <c r="AH122" i="2" a="1"/>
  <c r="AH122" i="2" s="1"/>
  <c r="G122" i="2" s="1" a="1"/>
  <c r="G122" i="2" s="1"/>
  <c r="K99" i="2"/>
  <c r="I332" i="2"/>
  <c r="AX279" i="2" a="1"/>
  <c r="AX279" i="2" s="1"/>
  <c r="J279" i="2" s="1"/>
  <c r="J337" i="2"/>
  <c r="J1482" i="2"/>
  <c r="AT522" i="2" a="1"/>
  <c r="AT522" i="2" s="1"/>
  <c r="I522" i="2" s="1"/>
  <c r="J260" i="2"/>
  <c r="AS595" i="2" a="1"/>
  <c r="AS595" i="2" s="1"/>
  <c r="AH294" i="2" a="1"/>
  <c r="AH294" i="2" s="1"/>
  <c r="G294" i="2" s="1" a="1"/>
  <c r="G294" i="2" s="1"/>
  <c r="AD433" i="2" a="1"/>
  <c r="AD433" i="2" s="1"/>
  <c r="AS294" i="2" a="1"/>
  <c r="AS294" i="2" s="1"/>
  <c r="AD88" i="2" a="1"/>
  <c r="AD88" i="2" s="1"/>
  <c r="AS634" i="2" a="1"/>
  <c r="AS634" i="2" s="1"/>
  <c r="AW445" i="2" a="1"/>
  <c r="AW445" i="2" s="1"/>
  <c r="AW323" i="2" a="1"/>
  <c r="AW323" i="2" s="1"/>
  <c r="AE87" i="2" a="1"/>
  <c r="AE87" i="2" s="1"/>
  <c r="AF87" i="2" s="1"/>
  <c r="AH560" i="2" a="1"/>
  <c r="AH560" i="2" s="1"/>
  <c r="G560" i="2" s="1" a="1"/>
  <c r="G560" i="2" s="1"/>
  <c r="AS323" i="2" a="1"/>
  <c r="AS323" i="2" s="1"/>
  <c r="AE436" i="2" a="1"/>
  <c r="AE436" i="2" s="1"/>
  <c r="AF436" i="2" s="1"/>
  <c r="AE69" i="2" a="1"/>
  <c r="AE69" i="2" s="1"/>
  <c r="AF69" i="2" s="1"/>
  <c r="AW122" i="2" a="1"/>
  <c r="AW122" i="2" s="1"/>
  <c r="AH509" i="2" a="1"/>
  <c r="AH509" i="2" s="1"/>
  <c r="AE588" i="2" a="1"/>
  <c r="AE588" i="2" s="1"/>
  <c r="AF588" i="2" s="1"/>
  <c r="AG588" i="2" s="1"/>
  <c r="AE445" i="2" a="1"/>
  <c r="AE445" i="2" s="1"/>
  <c r="AF445" i="2" s="1"/>
  <c r="AG445" i="2" s="1"/>
  <c r="AD114" i="2" a="1"/>
  <c r="AD114" i="2" s="1"/>
  <c r="AH433" i="2" a="1"/>
  <c r="AH433" i="2" s="1"/>
  <c r="AH114" i="2" a="1"/>
  <c r="AH114" i="2" s="1"/>
  <c r="AH173" i="2" a="1"/>
  <c r="AH173" i="2" s="1"/>
  <c r="G173" i="2" s="1" a="1"/>
  <c r="G173" i="2" s="1"/>
  <c r="AW126" i="2" a="1"/>
  <c r="AW126" i="2" s="1"/>
  <c r="AE529" i="2" a="1"/>
  <c r="AE529" i="2" s="1"/>
  <c r="AF529" i="2" s="1"/>
  <c r="AE253" i="2" a="1"/>
  <c r="AE253" i="2" s="1"/>
  <c r="AF253" i="2" s="1"/>
  <c r="AE173" i="2" a="1"/>
  <c r="AE173" i="2" s="1"/>
  <c r="AF173" i="2" s="1"/>
  <c r="AS401" i="2" a="1"/>
  <c r="AS401" i="2" s="1"/>
  <c r="J661" i="2"/>
  <c r="J1183" i="2"/>
  <c r="AH634" i="2" a="1"/>
  <c r="AH634" i="2" s="1"/>
  <c r="G634" i="2" s="1" a="1"/>
  <c r="G634" i="2" s="1"/>
  <c r="AW46" i="2" a="1"/>
  <c r="AW46" i="2" s="1"/>
  <c r="AD401" i="2" a="1"/>
  <c r="AD401" i="2" s="1"/>
  <c r="AI401" i="2" s="1" a="1"/>
  <c r="AI401" i="2" s="1"/>
  <c r="H401" i="2" s="1"/>
  <c r="AE614" i="2" a="1"/>
  <c r="AE614" i="2" s="1"/>
  <c r="AF614" i="2" s="1"/>
  <c r="AD614" i="2" a="1"/>
  <c r="AD614" i="2" s="1"/>
  <c r="AP614" i="2" s="1" a="1"/>
  <c r="AP614" i="2" s="1"/>
  <c r="K614" i="2" s="1"/>
  <c r="AD436" i="2" a="1"/>
  <c r="AD436" i="2" s="1"/>
  <c r="AI436" i="2" s="1" a="1"/>
  <c r="AI436" i="2" s="1"/>
  <c r="H436" i="2" s="1"/>
  <c r="AE531" i="2" a="1"/>
  <c r="AE531" i="2" s="1"/>
  <c r="AF531" i="2" s="1"/>
  <c r="AD490" i="2" a="1"/>
  <c r="AD490" i="2" s="1"/>
  <c r="AP490" i="2" s="1" a="1"/>
  <c r="AP490" i="2" s="1"/>
  <c r="K490" i="2" s="1"/>
  <c r="AD634" i="2" a="1"/>
  <c r="AD634" i="2" s="1"/>
  <c r="AT634" i="2" s="1" a="1"/>
  <c r="AT634" i="2" s="1"/>
  <c r="I634" i="2" s="1"/>
  <c r="AD123" i="2" a="1"/>
  <c r="AD123" i="2" s="1"/>
  <c r="AP123" i="2" s="1" a="1"/>
  <c r="AP123" i="2" s="1"/>
  <c r="K123" i="2" s="1"/>
  <c r="AH79" i="2" a="1"/>
  <c r="AH79" i="2" s="1"/>
  <c r="G79" i="2" s="1" a="1"/>
  <c r="G79" i="2" s="1"/>
  <c r="AE541" i="2" a="1"/>
  <c r="AE541" i="2" s="1"/>
  <c r="AF541" i="2" s="1"/>
  <c r="J348" i="2"/>
  <c r="J286" i="2"/>
  <c r="AE470" i="2" a="1"/>
  <c r="AE470" i="2" s="1"/>
  <c r="AF470" i="2" s="1"/>
  <c r="K1172" i="2"/>
  <c r="J342" i="2"/>
  <c r="AW371" i="2" a="1"/>
  <c r="AW371" i="2" s="1"/>
  <c r="AD206" i="2" a="1"/>
  <c r="AD206" i="2" s="1"/>
  <c r="AT206" i="2" s="1" a="1"/>
  <c r="AT206" i="2" s="1"/>
  <c r="I206" i="2" s="1"/>
  <c r="AS541" i="2" a="1"/>
  <c r="AS541" i="2" s="1"/>
  <c r="K348" i="2"/>
  <c r="AX429" i="2" a="1"/>
  <c r="AX429" i="2" s="1"/>
  <c r="J429" i="2" s="1"/>
  <c r="AH60" i="2" a="1"/>
  <c r="AH60" i="2" s="1"/>
  <c r="K150" i="2"/>
  <c r="AE74" i="2" a="1"/>
  <c r="AE74" i="2" s="1"/>
  <c r="AF74" i="2" s="1"/>
  <c r="AG74" i="2" s="1"/>
  <c r="AT587" i="2" a="1"/>
  <c r="AT587" i="2" s="1"/>
  <c r="I587" i="2" s="1"/>
  <c r="AD58" i="2" a="1"/>
  <c r="AD58" i="2" s="1"/>
  <c r="AE236" i="2" a="1"/>
  <c r="AE236" i="2" s="1"/>
  <c r="AF236" i="2" s="1"/>
  <c r="AG236" i="2" s="1"/>
  <c r="AS253" i="2" a="1"/>
  <c r="AS253" i="2" s="1"/>
  <c r="AX107" i="2" a="1"/>
  <c r="AX107" i="2" s="1"/>
  <c r="J107" i="2" s="1"/>
  <c r="AH512" i="2" a="1"/>
  <c r="AH512" i="2" s="1"/>
  <c r="AT107" i="2" a="1"/>
  <c r="AT107" i="2" s="1"/>
  <c r="I107" i="2" s="1"/>
  <c r="K661" i="2"/>
  <c r="AS257" i="2" a="1"/>
  <c r="AS257" i="2" s="1"/>
  <c r="AH58" i="2" a="1"/>
  <c r="AH58" i="2" s="1"/>
  <c r="AW18" i="2" a="1"/>
  <c r="AW18" i="2" s="1"/>
  <c r="AE359" i="2" a="1"/>
  <c r="AE359" i="2" s="1"/>
  <c r="AF359" i="2" s="1"/>
  <c r="AG359" i="2" s="1"/>
  <c r="AH530" i="2" a="1"/>
  <c r="AH530" i="2" s="1"/>
  <c r="G530" i="2" s="1" a="1"/>
  <c r="G530" i="2" s="1"/>
  <c r="AH164" i="2" a="1"/>
  <c r="AH164" i="2" s="1"/>
  <c r="AE154" i="2" a="1"/>
  <c r="AE154" i="2" s="1"/>
  <c r="AF154" i="2" s="1"/>
  <c r="AG154" i="2" s="1"/>
  <c r="AH588" i="2" a="1"/>
  <c r="AH588" i="2" s="1"/>
  <c r="AW595" i="2" a="1"/>
  <c r="AW595" i="2" s="1"/>
  <c r="AP342" i="2" a="1"/>
  <c r="AP342" i="2" s="1"/>
  <c r="K342" i="2" s="1"/>
  <c r="AP180" i="2" a="1"/>
  <c r="AP180" i="2" s="1"/>
  <c r="K180" i="2" s="1"/>
  <c r="J1226" i="2"/>
  <c r="AD359" i="2" a="1"/>
  <c r="AD359" i="2" s="1"/>
  <c r="AE383" i="2" a="1"/>
  <c r="AE383" i="2" s="1"/>
  <c r="AF383" i="2" s="1"/>
  <c r="AD227" i="2" a="1"/>
  <c r="AD227" i="2" s="1"/>
  <c r="AW123" i="2" a="1"/>
  <c r="AW123" i="2" s="1"/>
  <c r="AW212" i="2" a="1"/>
  <c r="AW212" i="2" s="1"/>
  <c r="AD248" i="2" a="1"/>
  <c r="AD248" i="2" s="1"/>
  <c r="AP248" i="2" s="1" a="1"/>
  <c r="AP248" i="2" s="1"/>
  <c r="K248" i="2" s="1"/>
  <c r="AE75" i="2" a="1"/>
  <c r="AE75" i="2" s="1"/>
  <c r="AF75" i="2" s="1"/>
  <c r="AS354" i="2" a="1"/>
  <c r="AS354" i="2" s="1"/>
  <c r="AP107" i="2" a="1"/>
  <c r="AP107" i="2" s="1"/>
  <c r="K107" i="2" s="1"/>
  <c r="K337" i="2"/>
  <c r="I1238" i="2"/>
  <c r="K1226" i="2"/>
  <c r="AE487" i="2" a="1"/>
  <c r="AE487" i="2" s="1"/>
  <c r="AF487" i="2" s="1"/>
  <c r="AG487" i="2" s="1"/>
  <c r="AD512" i="2" a="1"/>
  <c r="AD512" i="2" s="1"/>
  <c r="AS640" i="2" a="1"/>
  <c r="AS640" i="2" s="1"/>
  <c r="AD509" i="2" a="1"/>
  <c r="AD509" i="2" s="1"/>
  <c r="AE145" i="2" a="1"/>
  <c r="AE145" i="2" s="1"/>
  <c r="AF145" i="2" s="1"/>
  <c r="AT342" i="2" a="1"/>
  <c r="AT342" i="2" s="1"/>
  <c r="I342" i="2" s="1"/>
  <c r="AD354" i="2" a="1"/>
  <c r="AD354" i="2" s="1"/>
  <c r="AH454" i="2" a="1"/>
  <c r="AH454" i="2" s="1"/>
  <c r="G454" i="2" s="1" a="1"/>
  <c r="G454" i="2" s="1"/>
  <c r="AE323" i="2" a="1"/>
  <c r="AE323" i="2" s="1"/>
  <c r="AF323" i="2" s="1"/>
  <c r="AG323" i="2" s="1"/>
  <c r="AW233" i="2" a="1"/>
  <c r="AW233" i="2" s="1"/>
  <c r="AS481" i="2" a="1"/>
  <c r="AS481" i="2" s="1"/>
  <c r="J322" i="2"/>
  <c r="K258" i="2"/>
  <c r="I1223" i="2"/>
  <c r="AW145" i="2" a="1"/>
  <c r="AW145" i="2" s="1"/>
  <c r="AH359" i="2" a="1"/>
  <c r="AH359" i="2" s="1"/>
  <c r="AH197" i="2" a="1"/>
  <c r="AH197" i="2" s="1"/>
  <c r="G197" i="2" s="1" a="1"/>
  <c r="G197" i="2" s="1"/>
  <c r="I109" i="2"/>
  <c r="AW75" i="2" a="1"/>
  <c r="AW75" i="2" s="1"/>
  <c r="AW442" i="2" a="1"/>
  <c r="AW442" i="2" s="1"/>
  <c r="AI342" i="2" a="1"/>
  <c r="AI342" i="2" s="1"/>
  <c r="H342" i="2" s="1"/>
  <c r="AS274" i="2" a="1"/>
  <c r="AS274" i="2" s="1"/>
  <c r="AS233" i="2" a="1"/>
  <c r="AS233" i="2" s="1"/>
  <c r="AX587" i="2" a="1"/>
  <c r="AX587" i="2" s="1"/>
  <c r="J587" i="2" s="1"/>
  <c r="AS180" i="2" a="1"/>
  <c r="AS180" i="2" s="1"/>
  <c r="J1380" i="2"/>
  <c r="AW197" i="2" a="1"/>
  <c r="AW197" i="2" s="1"/>
  <c r="K109" i="2"/>
  <c r="AW129" i="2" a="1"/>
  <c r="AW129" i="2" s="1"/>
  <c r="AD233" i="2" a="1"/>
  <c r="AD233" i="2" s="1"/>
  <c r="AS511" i="2" a="1"/>
  <c r="AS511" i="2" s="1"/>
  <c r="I322" i="2"/>
  <c r="K112" i="2"/>
  <c r="I1183" i="2"/>
  <c r="AD633" i="2" a="1"/>
  <c r="AD633" i="2" s="1"/>
  <c r="AP633" i="2" s="1" a="1"/>
  <c r="AP633" i="2" s="1"/>
  <c r="K633" i="2" s="1"/>
  <c r="J109" i="2"/>
  <c r="AE129" i="2" a="1"/>
  <c r="AE129" i="2" s="1"/>
  <c r="AF129" i="2" s="1"/>
  <c r="AH629" i="2" a="1"/>
  <c r="AH629" i="2" s="1"/>
  <c r="AP587" i="2" a="1"/>
  <c r="AP587" i="2" s="1"/>
  <c r="K587" i="2" s="1"/>
  <c r="K192" i="2"/>
  <c r="AH182" i="2" a="1"/>
  <c r="AH182" i="2" s="1"/>
  <c r="AS490" i="2" a="1"/>
  <c r="AS490" i="2" s="1"/>
  <c r="AE629" i="2" a="1"/>
  <c r="AE629" i="2" s="1"/>
  <c r="AF629" i="2" s="1"/>
  <c r="AG629" i="2" s="1"/>
  <c r="AE127" i="2" a="1"/>
  <c r="AE127" i="2" s="1"/>
  <c r="AF127" i="2" s="1"/>
  <c r="AS452" i="2" a="1"/>
  <c r="AS452" i="2" s="1"/>
  <c r="AX552" i="2" a="1"/>
  <c r="AX552" i="2" s="1"/>
  <c r="J552" i="2" s="1"/>
  <c r="AT144" i="2" a="1"/>
  <c r="AT144" i="2" s="1"/>
  <c r="I144" i="2" s="1"/>
  <c r="AP257" i="2" a="1"/>
  <c r="AP257" i="2" s="1"/>
  <c r="K257" i="2" s="1"/>
  <c r="AX257" i="2" a="1"/>
  <c r="AX257" i="2" s="1"/>
  <c r="J257" i="2" s="1"/>
  <c r="AT257" i="2" a="1"/>
  <c r="AT257" i="2" s="1"/>
  <c r="I257" i="2" s="1"/>
  <c r="AI257" i="2" a="1"/>
  <c r="AI257" i="2" s="1"/>
  <c r="H257" i="2" s="1"/>
  <c r="AP560" i="2" a="1"/>
  <c r="AP560" i="2" s="1"/>
  <c r="K560" i="2" s="1"/>
  <c r="AX560" i="2" a="1"/>
  <c r="AX560" i="2" s="1"/>
  <c r="J560" i="2" s="1"/>
  <c r="AI560" i="2" a="1"/>
  <c r="AI560" i="2" s="1"/>
  <c r="H560" i="2" s="1"/>
  <c r="AT560" i="2" a="1"/>
  <c r="AT560" i="2" s="1"/>
  <c r="I560" i="2" s="1"/>
  <c r="AP110" i="2" a="1"/>
  <c r="AP110" i="2" s="1"/>
  <c r="K110" i="2" s="1"/>
  <c r="AX110" i="2" a="1"/>
  <c r="AX110" i="2" s="1"/>
  <c r="J110" i="2" s="1"/>
  <c r="AI110" i="2" a="1"/>
  <c r="AI110" i="2" s="1"/>
  <c r="H110" i="2" s="1"/>
  <c r="AT110" i="2" a="1"/>
  <c r="AT110" i="2" s="1"/>
  <c r="I110" i="2" s="1"/>
  <c r="AW543" i="2" a="1"/>
  <c r="AW543" i="2" s="1"/>
  <c r="AD543" i="2" a="1"/>
  <c r="AD543" i="2" s="1"/>
  <c r="AE543" i="2" a="1"/>
  <c r="AE543" i="2" s="1"/>
  <c r="AF543" i="2" s="1"/>
  <c r="AN266" i="2"/>
  <c r="AO266" i="2" s="1" a="1"/>
  <c r="AO266" i="2" s="1"/>
  <c r="AV266" i="2" a="1"/>
  <c r="AV266" i="2" s="1"/>
  <c r="AR266" i="2" a="1"/>
  <c r="AR266" i="2" s="1"/>
  <c r="AE56" i="2" a="1"/>
  <c r="AE56" i="2" s="1"/>
  <c r="AF56" i="2" s="1"/>
  <c r="AS110" i="2" a="1"/>
  <c r="AS110" i="2" s="1"/>
  <c r="AE110" i="2" a="1"/>
  <c r="AE110" i="2" s="1"/>
  <c r="AF110" i="2" s="1"/>
  <c r="AW110" i="2" a="1"/>
  <c r="AW110" i="2" s="1"/>
  <c r="AH257" i="2" a="1"/>
  <c r="AH257" i="2" s="1"/>
  <c r="G257" i="2" s="1" a="1"/>
  <c r="G257" i="2" s="1"/>
  <c r="AE257" i="2" a="1"/>
  <c r="AE257" i="2" s="1"/>
  <c r="AF257" i="2" s="1"/>
  <c r="AW257" i="2" a="1"/>
  <c r="AW257" i="2" s="1"/>
  <c r="AS532" i="2" a="1"/>
  <c r="AS532" i="2" s="1"/>
  <c r="AS227" i="2" a="1"/>
  <c r="AS227" i="2" s="1"/>
  <c r="AS231" i="2" a="1"/>
  <c r="AS231" i="2" s="1"/>
  <c r="AS27" i="2" a="1"/>
  <c r="AS27" i="2" s="1"/>
  <c r="AD555" i="2" a="1"/>
  <c r="AD555" i="2" s="1"/>
  <c r="AP555" i="2" s="1" a="1"/>
  <c r="AP555" i="2" s="1"/>
  <c r="K555" i="2" s="1"/>
  <c r="K1183" i="2"/>
  <c r="AI494" i="2" a="1"/>
  <c r="AI494" i="2" s="1"/>
  <c r="H494" i="2" s="1"/>
  <c r="AP494" i="2" a="1"/>
  <c r="AP494" i="2" s="1"/>
  <c r="K494" i="2" s="1"/>
  <c r="AX494" i="2" a="1"/>
  <c r="AX494" i="2" s="1"/>
  <c r="J494" i="2" s="1"/>
  <c r="I1482" i="2"/>
  <c r="AV84" i="2" a="1"/>
  <c r="AV84" i="2" s="1"/>
  <c r="AN84" i="2"/>
  <c r="AO84" i="2" s="1" a="1"/>
  <c r="AO84" i="2" s="1"/>
  <c r="AR84" i="2" a="1"/>
  <c r="AR84" i="2" s="1"/>
  <c r="AE86" i="2" a="1"/>
  <c r="AE86" i="2" s="1"/>
  <c r="AF86" i="2" s="1"/>
  <c r="AH614" i="2" a="1"/>
  <c r="AH614" i="2" s="1"/>
  <c r="G614" i="2" s="1" a="1"/>
  <c r="G614" i="2" s="1"/>
  <c r="AT321" i="2" a="1"/>
  <c r="AT321" i="2" s="1"/>
  <c r="I321" i="2" s="1"/>
  <c r="AS145" i="2" a="1"/>
  <c r="AS145" i="2" s="1"/>
  <c r="AH231" i="2" a="1"/>
  <c r="AH231" i="2" s="1"/>
  <c r="AS197" i="2" a="1"/>
  <c r="AS197" i="2" s="1"/>
  <c r="AH650" i="2" a="1"/>
  <c r="AH650" i="2" s="1"/>
  <c r="G650" i="2" s="1" a="1"/>
  <c r="G650" i="2" s="1"/>
  <c r="AW490" i="2" a="1"/>
  <c r="AW490" i="2" s="1"/>
  <c r="AS142" i="2" a="1"/>
  <c r="AS142" i="2" s="1"/>
  <c r="AE123" i="2" a="1"/>
  <c r="AE123" i="2" s="1"/>
  <c r="AF123" i="2" s="1"/>
  <c r="AD212" i="2" a="1"/>
  <c r="AD212" i="2" s="1"/>
  <c r="AW629" i="2" a="1"/>
  <c r="AW629" i="2" s="1"/>
  <c r="AH253" i="2" a="1"/>
  <c r="AH253" i="2" s="1"/>
  <c r="G253" i="2" s="1" a="1"/>
  <c r="G253" i="2" s="1"/>
  <c r="AD541" i="2" a="1"/>
  <c r="AD541" i="2" s="1"/>
  <c r="AX541" i="2" s="1" a="1"/>
  <c r="AX541" i="2" s="1"/>
  <c r="J541" i="2" s="1"/>
  <c r="AS588" i="2" a="1"/>
  <c r="AS588" i="2" s="1"/>
  <c r="AX106" i="2" a="1"/>
  <c r="AX106" i="2" s="1"/>
  <c r="J106" i="2" s="1"/>
  <c r="AH56" i="2" a="1"/>
  <c r="AH56" i="2" s="1"/>
  <c r="G56" i="2" s="1" a="1"/>
  <c r="G56" i="2" s="1"/>
  <c r="AP106" i="2" a="1"/>
  <c r="AP106" i="2" s="1"/>
  <c r="K106" i="2" s="1"/>
  <c r="AD511" i="2" a="1"/>
  <c r="AD511" i="2" s="1"/>
  <c r="AI511" i="2" s="1" a="1"/>
  <c r="AI511" i="2" s="1"/>
  <c r="H511" i="2" s="1"/>
  <c r="AP144" i="2" a="1"/>
  <c r="AP144" i="2" s="1"/>
  <c r="K144" i="2" s="1"/>
  <c r="AW413" i="2" a="1"/>
  <c r="AW413" i="2" s="1"/>
  <c r="AS222" i="2" a="1"/>
  <c r="AS222" i="2" s="1"/>
  <c r="AX329" i="2" a="1"/>
  <c r="AX329" i="2" s="1"/>
  <c r="AP329" i="2" a="1"/>
  <c r="AP329" i="2" s="1"/>
  <c r="AH329" i="2" a="1"/>
  <c r="AH329" i="2" s="1"/>
  <c r="AI329" i="2" a="1"/>
  <c r="AI329" i="2" s="1"/>
  <c r="AS329" i="2" a="1"/>
  <c r="AS329" i="2" s="1"/>
  <c r="AT329" i="2" a="1"/>
  <c r="AT329" i="2" s="1"/>
  <c r="AW329" i="2" a="1"/>
  <c r="AW329" i="2" s="1"/>
  <c r="G329" i="2" a="1"/>
  <c r="G329" i="2" s="1"/>
  <c r="AC329" i="2"/>
  <c r="AD329" i="2" a="1"/>
  <c r="AD329" i="2" s="1"/>
  <c r="AE329" i="2" a="1"/>
  <c r="AE329" i="2" s="1"/>
  <c r="AH222" i="2" a="1"/>
  <c r="AH222" i="2" s="1"/>
  <c r="G222" i="2" s="1" a="1"/>
  <c r="G222" i="2" s="1"/>
  <c r="K1223" i="2"/>
  <c r="AE180" i="2" a="1"/>
  <c r="AE180" i="2" s="1"/>
  <c r="AF180" i="2" s="1"/>
  <c r="AT494" i="2" a="1"/>
  <c r="AT494" i="2" s="1"/>
  <c r="I494" i="2" s="1"/>
  <c r="AE532" i="2" a="1"/>
  <c r="AE532" i="2" s="1"/>
  <c r="AF532" i="2" s="1"/>
  <c r="AG532" i="2" s="1"/>
  <c r="AS56" i="2" a="1"/>
  <c r="AS56" i="2" s="1"/>
  <c r="AD187" i="2" a="1"/>
  <c r="AD187" i="2" s="1"/>
  <c r="AH145" i="2" a="1"/>
  <c r="AH145" i="2" s="1"/>
  <c r="G145" i="2" s="1" a="1"/>
  <c r="G145" i="2" s="1"/>
  <c r="AD197" i="2" a="1"/>
  <c r="AD197" i="2" s="1"/>
  <c r="AT197" i="2" s="1" a="1"/>
  <c r="AT197" i="2" s="1"/>
  <c r="I197" i="2" s="1"/>
  <c r="AE650" i="2" a="1"/>
  <c r="AE650" i="2" s="1"/>
  <c r="AF650" i="2" s="1"/>
  <c r="AH490" i="2" a="1"/>
  <c r="AH490" i="2" s="1"/>
  <c r="G490" i="2" s="1" a="1"/>
  <c r="G490" i="2" s="1"/>
  <c r="AW22" i="2" a="1"/>
  <c r="AW22" i="2" s="1"/>
  <c r="AH123" i="2" a="1"/>
  <c r="AH123" i="2" s="1"/>
  <c r="G123" i="2" s="1" a="1"/>
  <c r="G123" i="2" s="1"/>
  <c r="AS212" i="2" a="1"/>
  <c r="AS212" i="2" s="1"/>
  <c r="AW253" i="2" a="1"/>
  <c r="AW253" i="2" s="1"/>
  <c r="AD550" i="2" a="1"/>
  <c r="AD550" i="2" s="1"/>
  <c r="AP550" i="2" s="1" a="1"/>
  <c r="AP550" i="2" s="1"/>
  <c r="K550" i="2" s="1"/>
  <c r="AI321" i="2" a="1"/>
  <c r="AI321" i="2" s="1"/>
  <c r="H321" i="2" s="1"/>
  <c r="AH569" i="2" a="1"/>
  <c r="AH569" i="2" s="1"/>
  <c r="G569" i="2" s="1" a="1"/>
  <c r="G569" i="2" s="1"/>
  <c r="AR307" i="2" a="1"/>
  <c r="AR307" i="2" s="1"/>
  <c r="AV307" i="2" a="1"/>
  <c r="AV307" i="2" s="1"/>
  <c r="AN307" i="2"/>
  <c r="AO307" i="2" s="1" a="1"/>
  <c r="AO307" i="2" s="1"/>
  <c r="AV329" i="2" a="1"/>
  <c r="AV329" i="2" s="1"/>
  <c r="AR329" i="2" a="1"/>
  <c r="AR329" i="2" s="1"/>
  <c r="AN329" i="2"/>
  <c r="AO329" i="2" s="1" a="1"/>
  <c r="AO329" i="2" s="1"/>
  <c r="J1223" i="2"/>
  <c r="AD84" i="2" a="1"/>
  <c r="AD84" i="2" s="1"/>
  <c r="AI84" i="2" a="1"/>
  <c r="AI84" i="2" s="1"/>
  <c r="AP84" i="2" a="1"/>
  <c r="AP84" i="2" s="1"/>
  <c r="AE84" i="2" a="1"/>
  <c r="AE84" i="2" s="1"/>
  <c r="AW84" i="2" a="1"/>
  <c r="AW84" i="2" s="1"/>
  <c r="AS84" i="2" a="1"/>
  <c r="AS84" i="2" s="1"/>
  <c r="AX84" i="2" a="1"/>
  <c r="AX84" i="2" s="1"/>
  <c r="AH84" i="2" a="1"/>
  <c r="AH84" i="2" s="1"/>
  <c r="AC84" i="2"/>
  <c r="AT84" i="2" a="1"/>
  <c r="AT84" i="2" s="1"/>
  <c r="G84" i="2" a="1"/>
  <c r="G84" i="2" s="1"/>
  <c r="AH180" i="2" a="1"/>
  <c r="AH180" i="2" s="1"/>
  <c r="G180" i="2" s="1" a="1"/>
  <c r="G180" i="2" s="1"/>
  <c r="AP255" i="2" a="1"/>
  <c r="AP255" i="2" s="1"/>
  <c r="AH255" i="2" a="1"/>
  <c r="AH255" i="2" s="1"/>
  <c r="AI255" i="2" a="1"/>
  <c r="AI255" i="2" s="1"/>
  <c r="AS255" i="2" a="1"/>
  <c r="AS255" i="2" s="1"/>
  <c r="G255" i="2" a="1"/>
  <c r="G255" i="2" s="1"/>
  <c r="AC255" i="2"/>
  <c r="AE255" i="2" a="1"/>
  <c r="AE255" i="2" s="1"/>
  <c r="AT255" i="2" a="1"/>
  <c r="AT255" i="2" s="1"/>
  <c r="AW255" i="2" a="1"/>
  <c r="AW255" i="2" s="1"/>
  <c r="AX255" i="2" a="1"/>
  <c r="AX255" i="2" s="1"/>
  <c r="AD255" i="2" a="1"/>
  <c r="AD255" i="2" s="1"/>
  <c r="AH177" i="2" a="1"/>
  <c r="AH177" i="2" s="1"/>
  <c r="AD177" i="2" a="1"/>
  <c r="AD177" i="2" s="1"/>
  <c r="AI177" i="2" a="1"/>
  <c r="AI177" i="2" s="1"/>
  <c r="AC177" i="2"/>
  <c r="AX177" i="2" a="1"/>
  <c r="AX177" i="2" s="1"/>
  <c r="AP177" i="2" a="1"/>
  <c r="AP177" i="2" s="1"/>
  <c r="G177" i="2" a="1"/>
  <c r="G177" i="2" s="1"/>
  <c r="AE177" i="2" a="1"/>
  <c r="AE177" i="2" s="1"/>
  <c r="AS177" i="2" a="1"/>
  <c r="AS177" i="2" s="1"/>
  <c r="AT177" i="2" a="1"/>
  <c r="AT177" i="2" s="1"/>
  <c r="AW177" i="2" a="1"/>
  <c r="AW177" i="2" s="1"/>
  <c r="AE584" i="2" a="1"/>
  <c r="AE584" i="2" s="1"/>
  <c r="AF584" i="2" s="1"/>
  <c r="AG584" i="2" s="1"/>
  <c r="AH18" i="2" a="1"/>
  <c r="AH18" i="2" s="1"/>
  <c r="AH119" i="2" a="1"/>
  <c r="AH119" i="2" s="1"/>
  <c r="AW640" i="2" a="1"/>
  <c r="AW640" i="2" s="1"/>
  <c r="J623" i="2"/>
  <c r="AD268" i="2" a="1"/>
  <c r="AD268" i="2" s="1"/>
  <c r="AX268" i="2" s="1" a="1"/>
  <c r="AX268" i="2" s="1"/>
  <c r="J268" i="2" s="1"/>
  <c r="AH307" i="2" a="1"/>
  <c r="AH307" i="2" s="1"/>
  <c r="AT307" i="2" a="1"/>
  <c r="AT307" i="2" s="1"/>
  <c r="AE307" i="2" a="1"/>
  <c r="AE307" i="2" s="1"/>
  <c r="AP307" i="2" a="1"/>
  <c r="AP307" i="2" s="1"/>
  <c r="AX307" i="2" a="1"/>
  <c r="AX307" i="2" s="1"/>
  <c r="AI307" i="2" a="1"/>
  <c r="AI307" i="2" s="1"/>
  <c r="AW307" i="2" a="1"/>
  <c r="AW307" i="2" s="1"/>
  <c r="AC307" i="2"/>
  <c r="AS307" i="2" a="1"/>
  <c r="AS307" i="2" s="1"/>
  <c r="AD307" i="2" a="1"/>
  <c r="AD307" i="2" s="1"/>
  <c r="G307" i="2" a="1"/>
  <c r="G307" i="2" s="1"/>
  <c r="AE413" i="2" a="1"/>
  <c r="AE413" i="2" s="1"/>
  <c r="AF413" i="2" s="1"/>
  <c r="AG413" i="2" s="1"/>
  <c r="G413" i="2" s="1" a="1"/>
  <c r="G413" i="2" s="1"/>
  <c r="AD413" i="2" a="1"/>
  <c r="AD413" i="2" s="1"/>
  <c r="AD149" i="2" a="1"/>
  <c r="AD149" i="2" s="1"/>
  <c r="AI180" i="2" a="1"/>
  <c r="AI180" i="2" s="1"/>
  <c r="H180" i="2" s="1"/>
  <c r="AX180" i="2" a="1"/>
  <c r="AX180" i="2" s="1"/>
  <c r="J180" i="2" s="1"/>
  <c r="AR255" i="2" a="1"/>
  <c r="AR255" i="2" s="1"/>
  <c r="AV255" i="2" a="1"/>
  <c r="AV255" i="2" s="1"/>
  <c r="AN255" i="2"/>
  <c r="AO255" i="2" s="1" a="1"/>
  <c r="AO255" i="2" s="1"/>
  <c r="AR177" i="2" a="1"/>
  <c r="AR177" i="2" s="1"/>
  <c r="AV177" i="2" a="1"/>
  <c r="AV177" i="2" s="1"/>
  <c r="AN177" i="2"/>
  <c r="AO177" i="2" s="1" a="1"/>
  <c r="AO177" i="2" s="1"/>
  <c r="AW180" i="2" a="1"/>
  <c r="AW180" i="2" s="1"/>
  <c r="AD231" i="2" a="1"/>
  <c r="AD231" i="2" s="1"/>
  <c r="AH555" i="2" a="1"/>
  <c r="AH555" i="2" s="1"/>
  <c r="G555" i="2" s="1" a="1"/>
  <c r="G555" i="2" s="1"/>
  <c r="AH347" i="2" a="1"/>
  <c r="AH347" i="2" s="1"/>
  <c r="G347" i="2" s="1" a="1"/>
  <c r="G347" i="2" s="1"/>
  <c r="AW484" i="2" a="1"/>
  <c r="AW484" i="2" s="1"/>
  <c r="AE640" i="2" a="1"/>
  <c r="AE640" i="2" s="1"/>
  <c r="AF640" i="2" s="1"/>
  <c r="AH400" i="2" a="1"/>
  <c r="AH400" i="2" s="1"/>
  <c r="AW377" i="2" a="1"/>
  <c r="AW377" i="2" s="1"/>
  <c r="AD384" i="2" a="1"/>
  <c r="AD384" i="2" s="1"/>
  <c r="AP384" i="2" s="1" a="1"/>
  <c r="AP384" i="2" s="1"/>
  <c r="K384" i="2" s="1"/>
  <c r="AW149" i="2" a="1"/>
  <c r="AW149" i="2" s="1"/>
  <c r="AE222" i="2" a="1"/>
  <c r="AE222" i="2" s="1"/>
  <c r="AF222" i="2" s="1"/>
  <c r="AP159" i="2" a="1"/>
  <c r="AP159" i="2" s="1"/>
  <c r="K159" i="2" s="1"/>
  <c r="AX159" i="2" a="1"/>
  <c r="AX159" i="2" s="1"/>
  <c r="J159" i="2" s="1"/>
  <c r="AT159" i="2" a="1"/>
  <c r="AT159" i="2" s="1"/>
  <c r="I159" i="2" s="1"/>
  <c r="AI159" i="2" a="1"/>
  <c r="AI159" i="2" s="1"/>
  <c r="H159" i="2" s="1"/>
  <c r="AS240" i="2" a="1"/>
  <c r="AS240" i="2" s="1"/>
  <c r="AD240" i="2" a="1"/>
  <c r="AD240" i="2" s="1"/>
  <c r="AW240" i="2" a="1"/>
  <c r="AW240" i="2" s="1"/>
  <c r="AC240" i="2"/>
  <c r="AE240" i="2" a="1"/>
  <c r="AE240" i="2" s="1"/>
  <c r="AG240" i="2" s="1"/>
  <c r="AP240" i="2" a="1"/>
  <c r="AP240" i="2" s="1"/>
  <c r="AT240" i="2" a="1"/>
  <c r="AT240" i="2" s="1"/>
  <c r="AX240" i="2" a="1"/>
  <c r="AX240" i="2" s="1"/>
  <c r="AH240" i="2" a="1"/>
  <c r="AH240" i="2" s="1"/>
  <c r="AI240" i="2" a="1"/>
  <c r="AI240" i="2" s="1"/>
  <c r="H240" i="2" s="1"/>
  <c r="G240" i="2" a="1"/>
  <c r="G240" i="2" s="1"/>
  <c r="AD562" i="2" a="1"/>
  <c r="AD562" i="2" s="1"/>
  <c r="AE371" i="2" a="1"/>
  <c r="AE371" i="2" s="1"/>
  <c r="AF371" i="2" s="1"/>
  <c r="AE167" i="2" a="1"/>
  <c r="AE167" i="2" s="1"/>
  <c r="AF167" i="2" s="1"/>
  <c r="AW521" i="2" a="1"/>
  <c r="AW521" i="2" s="1"/>
  <c r="AE484" i="2" a="1"/>
  <c r="AE484" i="2" s="1"/>
  <c r="AF484" i="2" s="1"/>
  <c r="AS530" i="2" a="1"/>
  <c r="AS530" i="2" s="1"/>
  <c r="AD310" i="2" a="1"/>
  <c r="AD310" i="2" s="1"/>
  <c r="AI310" i="2" s="1" a="1"/>
  <c r="AI310" i="2" s="1"/>
  <c r="H310" i="2" s="1"/>
  <c r="AS493" i="2" a="1"/>
  <c r="AS493" i="2" s="1"/>
  <c r="AP275" i="2" a="1"/>
  <c r="AP275" i="2" s="1"/>
  <c r="K275" i="2" s="1"/>
  <c r="AD400" i="2" a="1"/>
  <c r="AD400" i="2" s="1"/>
  <c r="AE386" i="2" a="1"/>
  <c r="AE386" i="2" s="1"/>
  <c r="AF386" i="2" s="1"/>
  <c r="K471" i="2"/>
  <c r="AD377" i="2" a="1"/>
  <c r="AD377" i="2" s="1"/>
  <c r="AI377" i="2" s="1" a="1"/>
  <c r="AI377" i="2" s="1"/>
  <c r="H377" i="2" s="1"/>
  <c r="AH393" i="2" a="1"/>
  <c r="AH393" i="2" s="1"/>
  <c r="G393" i="2" s="1" a="1"/>
  <c r="G393" i="2" s="1"/>
  <c r="AS149" i="2" a="1"/>
  <c r="AS149" i="2" s="1"/>
  <c r="AD222" i="2" a="1"/>
  <c r="AD222" i="2" s="1"/>
  <c r="AN9" i="2"/>
  <c r="AO9" i="2" s="1" a="1"/>
  <c r="AO9" i="2" s="1"/>
  <c r="AV9" i="2" a="1"/>
  <c r="AV9" i="2" s="1"/>
  <c r="AR9" i="2" a="1"/>
  <c r="AR9" i="2" s="1"/>
  <c r="I1380" i="2"/>
  <c r="AD453" i="2" a="1"/>
  <c r="AD453" i="2" s="1"/>
  <c r="AX453" i="2" s="1" a="1"/>
  <c r="AX453" i="2" s="1"/>
  <c r="J453" i="2" s="1"/>
  <c r="AS422" i="2" a="1"/>
  <c r="AS422" i="2" s="1"/>
  <c r="AI275" i="2" a="1"/>
  <c r="AI275" i="2" s="1"/>
  <c r="H275" i="2" s="1"/>
  <c r="J304" i="2"/>
  <c r="AV186" i="2" a="1"/>
  <c r="AV186" i="2" s="1"/>
  <c r="AN186" i="2"/>
  <c r="AO186" i="2" s="1" a="1"/>
  <c r="AO186" i="2" s="1"/>
  <c r="AR186" i="2" a="1"/>
  <c r="AR186" i="2" s="1"/>
  <c r="AT9" i="2" a="1"/>
  <c r="AT9" i="2" s="1"/>
  <c r="AC9" i="2"/>
  <c r="AS9" i="2" a="1"/>
  <c r="AS9" i="2" s="1"/>
  <c r="AI9" i="2" a="1"/>
  <c r="AI9" i="2" s="1"/>
  <c r="AX9" i="2" a="1"/>
  <c r="AX9" i="2" s="1"/>
  <c r="AW9" i="2" a="1"/>
  <c r="AW9" i="2" s="1"/>
  <c r="AD9" i="2" a="1"/>
  <c r="AD9" i="2" s="1"/>
  <c r="AH9" i="2" a="1"/>
  <c r="AH9" i="2" s="1"/>
  <c r="AP9" i="2" a="1"/>
  <c r="AP9" i="2" s="1"/>
  <c r="AE9" i="2" a="1"/>
  <c r="AE9" i="2" s="1"/>
  <c r="AV232" i="2" a="1"/>
  <c r="AV232" i="2" s="1"/>
  <c r="AN232" i="2"/>
  <c r="AO232" i="2" s="1" a="1"/>
  <c r="AO232" i="2" s="1"/>
  <c r="AR232" i="2" a="1"/>
  <c r="AR232" i="2" s="1"/>
  <c r="AV240" i="2" a="1"/>
  <c r="AV240" i="2" s="1"/>
  <c r="AN240" i="2"/>
  <c r="AO240" i="2" s="1" a="1"/>
  <c r="AO240" i="2" s="1"/>
  <c r="AR240" i="2" a="1"/>
  <c r="AR240" i="2" s="1"/>
  <c r="AS347" i="2" a="1"/>
  <c r="AS347" i="2" s="1"/>
  <c r="AS167" i="2" a="1"/>
  <c r="AS167" i="2" s="1"/>
  <c r="AW537" i="2" a="1"/>
  <c r="AW537" i="2" s="1"/>
  <c r="AD640" i="2" a="1"/>
  <c r="AD640" i="2" s="1"/>
  <c r="AI640" i="2" s="1" a="1"/>
  <c r="AI640" i="2" s="1"/>
  <c r="H640" i="2" s="1"/>
  <c r="AE553" i="2" a="1"/>
  <c r="AE553" i="2" s="1"/>
  <c r="AF553" i="2" s="1"/>
  <c r="AW400" i="2" a="1"/>
  <c r="AW400" i="2" s="1"/>
  <c r="AE512" i="2" a="1"/>
  <c r="AE512" i="2" s="1"/>
  <c r="AF512" i="2" s="1"/>
  <c r="AG512" i="2" s="1"/>
  <c r="AD271" i="2" a="1"/>
  <c r="AD271" i="2" s="1"/>
  <c r="AE404" i="2" a="1"/>
  <c r="AE404" i="2" s="1"/>
  <c r="AF404" i="2" s="1"/>
  <c r="AT275" i="2" a="1"/>
  <c r="AT275" i="2" s="1"/>
  <c r="I275" i="2" s="1"/>
  <c r="AD79" i="2" a="1"/>
  <c r="AD79" i="2" s="1"/>
  <c r="AP79" i="2" s="1" a="1"/>
  <c r="AP79" i="2" s="1"/>
  <c r="K79" i="2" s="1"/>
  <c r="AW428" i="2" a="1"/>
  <c r="AW428" i="2" s="1"/>
  <c r="AW533" i="2" a="1"/>
  <c r="AW533" i="2" s="1"/>
  <c r="AI144" i="2" a="1"/>
  <c r="AI144" i="2" s="1"/>
  <c r="H144" i="2" s="1"/>
  <c r="AD31" i="2" a="1"/>
  <c r="AD31" i="2" s="1"/>
  <c r="AD74" i="2" a="1"/>
  <c r="AD74" i="2" s="1"/>
  <c r="AR459" i="2" a="1"/>
  <c r="AR459" i="2" s="1"/>
  <c r="AV459" i="2" a="1"/>
  <c r="AV459" i="2" s="1"/>
  <c r="AN459" i="2"/>
  <c r="AO459" i="2" s="1" a="1"/>
  <c r="AO459" i="2" s="1"/>
  <c r="I708" i="2"/>
  <c r="AH38" i="2" a="1"/>
  <c r="AH38" i="2" s="1"/>
  <c r="G38" i="2" a="1"/>
  <c r="G38" i="2" s="1"/>
  <c r="AT38" i="2" a="1"/>
  <c r="AT38" i="2" s="1"/>
  <c r="AW38" i="2" a="1"/>
  <c r="AW38" i="2" s="1"/>
  <c r="AI38" i="2" a="1"/>
  <c r="AI38" i="2" s="1"/>
  <c r="AS38" i="2" a="1"/>
  <c r="AS38" i="2" s="1"/>
  <c r="AC38" i="2"/>
  <c r="AD38" i="2" a="1"/>
  <c r="AD38" i="2" s="1"/>
  <c r="AP38" i="2" a="1"/>
  <c r="AP38" i="2" s="1"/>
  <c r="AE38" i="2" a="1"/>
  <c r="AE38" i="2" s="1"/>
  <c r="AX38" i="2" a="1"/>
  <c r="AX38" i="2" s="1"/>
  <c r="AE232" i="2" a="1"/>
  <c r="AE232" i="2" s="1"/>
  <c r="AH232" i="2" a="1"/>
  <c r="AH232" i="2" s="1"/>
  <c r="AW232" i="2" a="1"/>
  <c r="AW232" i="2" s="1"/>
  <c r="AP232" i="2" a="1"/>
  <c r="AP232" i="2" s="1"/>
  <c r="AX232" i="2" a="1"/>
  <c r="AX232" i="2" s="1"/>
  <c r="AI232" i="2" a="1"/>
  <c r="AI232" i="2" s="1"/>
  <c r="AT232" i="2" a="1"/>
  <c r="AT232" i="2" s="1"/>
  <c r="AC232" i="2"/>
  <c r="AD232" i="2" a="1"/>
  <c r="AD232" i="2" s="1"/>
  <c r="AS232" i="2" a="1"/>
  <c r="AS232" i="2" s="1"/>
  <c r="G232" i="2" a="1"/>
  <c r="G232" i="2" s="1"/>
  <c r="K1238" i="2"/>
  <c r="AH543" i="2" a="1"/>
  <c r="AH543" i="2" s="1"/>
  <c r="G543" i="2" s="1" a="1"/>
  <c r="G543" i="2" s="1"/>
  <c r="AS424" i="2" a="1"/>
  <c r="AS424" i="2" s="1"/>
  <c r="AH271" i="2" a="1"/>
  <c r="AH271" i="2" s="1"/>
  <c r="AW436" i="2" a="1"/>
  <c r="AW436" i="2" s="1"/>
  <c r="AP321" i="2" a="1"/>
  <c r="AP321" i="2" s="1"/>
  <c r="K321" i="2" s="1"/>
  <c r="AE400" i="2" a="1"/>
  <c r="AE400" i="2" s="1"/>
  <c r="AF400" i="2" s="1"/>
  <c r="AG400" i="2" s="1"/>
  <c r="AW347" i="2" a="1"/>
  <c r="AW347" i="2" s="1"/>
  <c r="AS271" i="2" a="1"/>
  <c r="AS271" i="2" s="1"/>
  <c r="AT106" i="2" a="1"/>
  <c r="AT106" i="2" s="1"/>
  <c r="I106" i="2" s="1"/>
  <c r="J471" i="2"/>
  <c r="AW532" i="2" a="1"/>
  <c r="AW532" i="2" s="1"/>
  <c r="AT411" i="2" a="1"/>
  <c r="AT411" i="2" s="1"/>
  <c r="I411" i="2" s="1"/>
  <c r="K304" i="2"/>
  <c r="AH459" i="2" a="1"/>
  <c r="AH459" i="2" s="1"/>
  <c r="G459" i="2" a="1"/>
  <c r="G459" i="2" s="1"/>
  <c r="AI459" i="2" a="1"/>
  <c r="AI459" i="2" s="1"/>
  <c r="AS459" i="2" a="1"/>
  <c r="AS459" i="2" s="1"/>
  <c r="AW459" i="2" a="1"/>
  <c r="AW459" i="2" s="1"/>
  <c r="AX459" i="2" a="1"/>
  <c r="AX459" i="2" s="1"/>
  <c r="AC459" i="2"/>
  <c r="AD459" i="2" a="1"/>
  <c r="AD459" i="2" s="1"/>
  <c r="AP459" i="2" a="1"/>
  <c r="AP459" i="2" s="1"/>
  <c r="AT459" i="2" a="1"/>
  <c r="AT459" i="2" s="1"/>
  <c r="AE459" i="2" a="1"/>
  <c r="AE459" i="2" s="1"/>
  <c r="AN38" i="2"/>
  <c r="AO38" i="2" s="1" a="1"/>
  <c r="AO38" i="2" s="1"/>
  <c r="AR38" i="2" a="1"/>
  <c r="AR38" i="2" s="1"/>
  <c r="AV38" i="2" a="1"/>
  <c r="AV38" i="2" s="1"/>
  <c r="AE560" i="2" a="1"/>
  <c r="AE560" i="2" s="1"/>
  <c r="AF560" i="2" s="1"/>
  <c r="AS560" i="2" a="1"/>
  <c r="AS560" i="2" s="1"/>
  <c r="AT470" i="2" a="1"/>
  <c r="AT470" i="2" s="1"/>
  <c r="I470" i="2" s="1"/>
  <c r="AP470" i="2" a="1"/>
  <c r="AP470" i="2" s="1"/>
  <c r="K470" i="2" s="1"/>
  <c r="AX470" i="2" a="1"/>
  <c r="AX470" i="2" s="1"/>
  <c r="J470" i="2" s="1"/>
  <c r="AI470" i="2" a="1"/>
  <c r="AI470" i="2" s="1"/>
  <c r="H470" i="2" s="1"/>
  <c r="J1238" i="2"/>
  <c r="AW503" i="2" a="1"/>
  <c r="AW503" i="2" s="1"/>
  <c r="AH167" i="2" a="1"/>
  <c r="AH167" i="2" s="1"/>
  <c r="G167" i="2" s="1" a="1"/>
  <c r="G167" i="2" s="1"/>
  <c r="AH633" i="2" a="1"/>
  <c r="AH633" i="2" s="1"/>
  <c r="G633" i="2" s="1" a="1"/>
  <c r="G633" i="2" s="1"/>
  <c r="AD553" i="2" a="1"/>
  <c r="AD553" i="2" s="1"/>
  <c r="AT553" i="2" s="1" a="1"/>
  <c r="AT553" i="2" s="1"/>
  <c r="I553" i="2" s="1"/>
  <c r="AS503" i="2" a="1"/>
  <c r="AS503" i="2" s="1"/>
  <c r="AD167" i="2" a="1"/>
  <c r="AD167" i="2" s="1"/>
  <c r="AP167" i="2" s="1" a="1"/>
  <c r="AP167" i="2" s="1"/>
  <c r="K167" i="2" s="1"/>
  <c r="AW231" i="2" a="1"/>
  <c r="AW231" i="2" s="1"/>
  <c r="AS633" i="2" a="1"/>
  <c r="AS633" i="2" s="1"/>
  <c r="AW164" i="2" a="1"/>
  <c r="AW164" i="2" s="1"/>
  <c r="AH553" i="2" a="1"/>
  <c r="AH553" i="2" s="1"/>
  <c r="G553" i="2" s="1" a="1"/>
  <c r="G553" i="2" s="1"/>
  <c r="AW523" i="2" a="1"/>
  <c r="AW523" i="2" s="1"/>
  <c r="AH227" i="2" a="1"/>
  <c r="AH227" i="2" s="1"/>
  <c r="AD347" i="2" a="1"/>
  <c r="AD347" i="2" s="1"/>
  <c r="AI347" i="2" s="1" a="1"/>
  <c r="AI347" i="2" s="1"/>
  <c r="H347" i="2" s="1"/>
  <c r="AS512" i="2" a="1"/>
  <c r="AS512" i="2" s="1"/>
  <c r="AW271" i="2" a="1"/>
  <c r="AW271" i="2" s="1"/>
  <c r="AW404" i="2" a="1"/>
  <c r="AW404" i="2" s="1"/>
  <c r="J223" i="2"/>
  <c r="AH323" i="2" a="1"/>
  <c r="AH323" i="2" s="1"/>
  <c r="AS506" i="2" a="1"/>
  <c r="AS506" i="2" s="1"/>
  <c r="AD532" i="2" a="1"/>
  <c r="AD532" i="2" s="1"/>
  <c r="AH45" i="2" a="1"/>
  <c r="AH45" i="2" s="1"/>
  <c r="AE148" i="2" a="1"/>
  <c r="AE148" i="2" s="1"/>
  <c r="AF148" i="2" s="1"/>
  <c r="AW31" i="2" a="1"/>
  <c r="AW31" i="2" s="1"/>
  <c r="AW74" i="2" a="1"/>
  <c r="AW74" i="2" s="1"/>
  <c r="AD186" i="2" a="1"/>
  <c r="AD186" i="2" s="1"/>
  <c r="AT186" i="2" a="1"/>
  <c r="AT186" i="2" s="1"/>
  <c r="AC186" i="2"/>
  <c r="G186" i="2" a="1"/>
  <c r="G186" i="2" s="1"/>
  <c r="AI186" i="2" a="1"/>
  <c r="AI186" i="2" s="1"/>
  <c r="AW186" i="2" a="1"/>
  <c r="AW186" i="2" s="1"/>
  <c r="AX186" i="2" a="1"/>
  <c r="AX186" i="2" s="1"/>
  <c r="AE186" i="2" a="1"/>
  <c r="AE186" i="2" s="1"/>
  <c r="AP186" i="2" a="1"/>
  <c r="AP186" i="2" s="1"/>
  <c r="AS186" i="2" a="1"/>
  <c r="AS186" i="2" s="1"/>
  <c r="AH186" i="2" a="1"/>
  <c r="AH186" i="2" s="1"/>
  <c r="I1172" i="2"/>
  <c r="J708" i="2"/>
  <c r="AH110" i="2" a="1"/>
  <c r="AH110" i="2" s="1"/>
  <c r="G110" i="2" s="1" a="1"/>
  <c r="G110" i="2" s="1"/>
  <c r="AH470" i="2" a="1"/>
  <c r="AH470" i="2" s="1"/>
  <c r="G470" i="2" s="1" a="1"/>
  <c r="G470" i="2" s="1"/>
  <c r="AS470" i="2" a="1"/>
  <c r="AS470" i="2" s="1"/>
  <c r="AW470" i="2" a="1"/>
  <c r="AW470" i="2" s="1"/>
  <c r="AT266" i="2" a="1"/>
  <c r="AT266" i="2" s="1"/>
  <c r="AX266" i="2" a="1"/>
  <c r="AX266" i="2" s="1"/>
  <c r="AP266" i="2" a="1"/>
  <c r="AP266" i="2" s="1"/>
  <c r="AH266" i="2" a="1"/>
  <c r="AH266" i="2" s="1"/>
  <c r="AS266" i="2" a="1"/>
  <c r="AS266" i="2" s="1"/>
  <c r="AI266" i="2" a="1"/>
  <c r="AI266" i="2" s="1"/>
  <c r="AD266" i="2" a="1"/>
  <c r="AD266" i="2" s="1"/>
  <c r="AE266" i="2" a="1"/>
  <c r="AE266" i="2" s="1"/>
  <c r="AW266" i="2" a="1"/>
  <c r="AW266" i="2" s="1"/>
  <c r="AC266" i="2"/>
  <c r="G266" i="2" a="1"/>
  <c r="G266" i="2" s="1"/>
  <c r="I1226" i="2"/>
  <c r="K1380" i="2"/>
  <c r="AW560" i="2" a="1"/>
  <c r="AW560" i="2" s="1"/>
  <c r="K15" i="2"/>
  <c r="J1302" i="2"/>
  <c r="I983" i="2"/>
  <c r="I1491" i="2"/>
  <c r="K1113" i="2"/>
  <c r="K1164" i="2"/>
  <c r="AT285" i="2" a="1"/>
  <c r="AT285" i="2" s="1"/>
  <c r="I285" i="2" s="1"/>
  <c r="J874" i="2"/>
  <c r="J1090" i="2"/>
  <c r="I1273" i="2"/>
  <c r="AP165" i="2" a="1"/>
  <c r="AP165" i="2" s="1"/>
  <c r="K165" i="2" s="1"/>
  <c r="J1146" i="2"/>
  <c r="K1273" i="2"/>
  <c r="J1071" i="2"/>
  <c r="AX165" i="2" a="1"/>
  <c r="AX165" i="2" s="1"/>
  <c r="J165" i="2" s="1"/>
  <c r="I1146" i="2"/>
  <c r="AX656" i="2" a="1"/>
  <c r="AX656" i="2" s="1"/>
  <c r="J656" i="2" s="1"/>
  <c r="AP411" i="2" a="1"/>
  <c r="AP411" i="2" s="1"/>
  <c r="K411" i="2" s="1"/>
  <c r="AX583" i="2" a="1"/>
  <c r="AX583" i="2" s="1"/>
  <c r="J583" i="2" s="1"/>
  <c r="J1259" i="2"/>
  <c r="J1401" i="2"/>
  <c r="K1259" i="2"/>
  <c r="J1165" i="2"/>
  <c r="J518" i="2"/>
  <c r="I1488" i="2"/>
  <c r="AT656" i="2" a="1"/>
  <c r="AT656" i="2" s="1"/>
  <c r="I656" i="2" s="1"/>
  <c r="AT35" i="2" a="1"/>
  <c r="AT35" i="2" s="1"/>
  <c r="I35" i="2" s="1"/>
  <c r="AI583" i="2" a="1"/>
  <c r="AI583" i="2" s="1"/>
  <c r="H583" i="2" s="1"/>
  <c r="AT583" i="2" a="1"/>
  <c r="AT583" i="2" s="1"/>
  <c r="I583" i="2" s="1"/>
  <c r="I831" i="2"/>
  <c r="AP285" i="2" a="1"/>
  <c r="AP285" i="2" s="1"/>
  <c r="K285" i="2" s="1"/>
  <c r="G636" i="2" a="1"/>
  <c r="G636" i="2" s="1"/>
  <c r="K518" i="2"/>
  <c r="AP42" i="2" a="1"/>
  <c r="AP42" i="2" s="1"/>
  <c r="K42" i="2" s="1"/>
  <c r="AX13" i="2" a="1"/>
  <c r="AX13" i="2" s="1"/>
  <c r="J13" i="2" s="1"/>
  <c r="K1090" i="2"/>
  <c r="AX42" i="2" a="1"/>
  <c r="AX42" i="2" s="1"/>
  <c r="J42" i="2" s="1"/>
  <c r="AT165" i="2" a="1"/>
  <c r="AT165" i="2" s="1"/>
  <c r="I165" i="2" s="1"/>
  <c r="J805" i="2"/>
  <c r="AI165" i="2" a="1"/>
  <c r="AI165" i="2" s="1"/>
  <c r="H165" i="2" s="1"/>
  <c r="J1273" i="2"/>
  <c r="AI41" i="2" a="1"/>
  <c r="AI41" i="2" s="1"/>
  <c r="H41" i="2" s="1"/>
  <c r="AX62" i="2" a="1"/>
  <c r="AX62" i="2" s="1"/>
  <c r="J62" i="2" s="1"/>
  <c r="K1435" i="2"/>
  <c r="J1005" i="2"/>
  <c r="K1200" i="2"/>
  <c r="AP62" i="2" a="1"/>
  <c r="AP62" i="2" s="1"/>
  <c r="K62" i="2" s="1"/>
  <c r="J1200" i="2"/>
  <c r="AT62" i="2" a="1"/>
  <c r="AT62" i="2" s="1"/>
  <c r="I62" i="2" s="1"/>
  <c r="K1135" i="2"/>
  <c r="J996" i="2"/>
  <c r="K1257" i="2"/>
  <c r="K784" i="2"/>
  <c r="K1048" i="2"/>
  <c r="K1500" i="2"/>
  <c r="K1152" i="2"/>
  <c r="K1203" i="2"/>
  <c r="I805" i="2"/>
  <c r="J1113" i="2"/>
  <c r="I932" i="2"/>
  <c r="I944" i="2"/>
  <c r="I1515" i="2"/>
  <c r="J1379" i="2"/>
  <c r="K1071" i="2"/>
  <c r="K1286" i="2"/>
  <c r="G96" i="2" a="1"/>
  <c r="G96" i="2" s="1"/>
  <c r="J1333" i="2"/>
  <c r="J1394" i="2"/>
  <c r="I1152" i="2"/>
  <c r="K1280" i="2"/>
  <c r="I792" i="2"/>
  <c r="K1130" i="2"/>
  <c r="K759" i="2"/>
  <c r="J808" i="2"/>
  <c r="K695" i="2"/>
  <c r="J1533" i="2"/>
  <c r="K739" i="2"/>
  <c r="I1373" i="2"/>
  <c r="J993" i="2"/>
  <c r="J779" i="2"/>
  <c r="K1256" i="2"/>
  <c r="I733" i="2"/>
  <c r="J871" i="2"/>
  <c r="J1286" i="2"/>
  <c r="K929" i="2"/>
  <c r="I871" i="2"/>
  <c r="K1413" i="2"/>
  <c r="J1435" i="2"/>
  <c r="K996" i="2"/>
  <c r="I779" i="2"/>
  <c r="K1005" i="2"/>
  <c r="I1265" i="2"/>
  <c r="J460" i="2"/>
  <c r="J1277" i="2"/>
  <c r="K1394" i="2"/>
  <c r="J1540" i="2"/>
  <c r="J1152" i="2"/>
  <c r="J1352" i="2"/>
  <c r="AI42" i="2" a="1"/>
  <c r="AI42" i="2" s="1"/>
  <c r="H42" i="2" s="1"/>
  <c r="I1462" i="2"/>
  <c r="K1292" i="2"/>
  <c r="J1361" i="2"/>
  <c r="K1089" i="2"/>
  <c r="K1277" i="2"/>
  <c r="J1089" i="2"/>
  <c r="K1465" i="2"/>
  <c r="K874" i="2"/>
  <c r="I784" i="2"/>
  <c r="J1002" i="2"/>
  <c r="I956" i="2"/>
  <c r="J1404" i="2"/>
  <c r="I1340" i="2"/>
  <c r="J679" i="2"/>
  <c r="K1456" i="2"/>
  <c r="I731" i="2"/>
  <c r="I156" i="2"/>
  <c r="J1531" i="2"/>
  <c r="AI369" i="2" a="1"/>
  <c r="AI369" i="2" s="1"/>
  <c r="H369" i="2" s="1"/>
  <c r="J1485" i="2"/>
  <c r="I1449" i="2"/>
  <c r="K1421" i="2"/>
  <c r="J780" i="2"/>
  <c r="AT369" i="2" a="1"/>
  <c r="AT369" i="2" s="1"/>
  <c r="I369" i="2" s="1"/>
  <c r="K1268" i="2"/>
  <c r="K738" i="2"/>
  <c r="J1421" i="2"/>
  <c r="J974" i="2"/>
  <c r="J977" i="2"/>
  <c r="I1141" i="2"/>
  <c r="AI237" i="2" a="1"/>
  <c r="AI237" i="2" s="1"/>
  <c r="H237" i="2" s="1"/>
  <c r="J813" i="2"/>
  <c r="I1213" i="2"/>
  <c r="K1401" i="2"/>
  <c r="J1135" i="2"/>
  <c r="J835" i="2"/>
  <c r="K1533" i="2"/>
  <c r="I1394" i="2"/>
  <c r="I1388" i="2"/>
  <c r="J715" i="2"/>
  <c r="J959" i="2"/>
  <c r="I1419" i="2"/>
  <c r="J832" i="2"/>
  <c r="I1497" i="2"/>
  <c r="I1456" i="2"/>
  <c r="I1433" i="2"/>
  <c r="K990" i="2"/>
  <c r="I1200" i="2"/>
  <c r="J929" i="2"/>
  <c r="K460" i="2"/>
  <c r="K779" i="2"/>
  <c r="J1419" i="2"/>
  <c r="J831" i="2"/>
  <c r="AP657" i="2" a="1"/>
  <c r="AP657" i="2" s="1"/>
  <c r="K657" i="2" s="1"/>
  <c r="AX657" i="2" a="1"/>
  <c r="AX657" i="2" s="1"/>
  <c r="J657" i="2" s="1"/>
  <c r="AT657" i="2" a="1"/>
  <c r="AT657" i="2" s="1"/>
  <c r="I657" i="2" s="1"/>
  <c r="AI657" i="2" a="1"/>
  <c r="AI657" i="2" s="1"/>
  <c r="H657" i="2" s="1"/>
  <c r="J1164" i="2"/>
  <c r="I1056" i="2"/>
  <c r="K1462" i="2"/>
  <c r="G657" i="2" a="1"/>
  <c r="G657" i="2" s="1"/>
  <c r="I1051" i="2"/>
  <c r="K676" i="2"/>
  <c r="K831" i="2"/>
  <c r="AI168" i="2" a="1"/>
  <c r="AI168" i="2" s="1"/>
  <c r="H168" i="2" s="1"/>
  <c r="J1212" i="2"/>
  <c r="K1294" i="2"/>
  <c r="K1351" i="2"/>
  <c r="G243" i="2" a="1"/>
  <c r="G243" i="2" s="1"/>
  <c r="K1404" i="2"/>
  <c r="K950" i="2"/>
  <c r="I938" i="2"/>
  <c r="J1268" i="2"/>
  <c r="J1413" i="2"/>
  <c r="J1339" i="2"/>
  <c r="K755" i="2"/>
  <c r="AP30" i="2" a="1"/>
  <c r="AP30" i="2" s="1"/>
  <c r="K30" i="2" s="1"/>
  <c r="I892" i="2"/>
  <c r="I1485" i="2"/>
  <c r="J1336" i="2"/>
  <c r="G660" i="2" a="1"/>
  <c r="G660" i="2" s="1"/>
  <c r="K1449" i="2"/>
  <c r="AT243" i="2" a="1"/>
  <c r="AT243" i="2" s="1"/>
  <c r="I243" i="2" s="1"/>
  <c r="J1373" i="2"/>
  <c r="I1531" i="2"/>
  <c r="I1336" i="2"/>
  <c r="J938" i="2"/>
  <c r="I849" i="2"/>
  <c r="K1352" i="2"/>
  <c r="I780" i="2"/>
  <c r="J1382" i="2"/>
  <c r="AP298" i="2" a="1"/>
  <c r="AP298" i="2" s="1"/>
  <c r="K298" i="2" s="1"/>
  <c r="J1141" i="2"/>
  <c r="I1421" i="2"/>
  <c r="J1349" i="2"/>
  <c r="I1447" i="2"/>
  <c r="J990" i="2"/>
  <c r="I962" i="2"/>
  <c r="I929" i="2"/>
  <c r="K732" i="2"/>
  <c r="I778" i="2"/>
  <c r="K1141" i="2"/>
  <c r="I795" i="2"/>
  <c r="K1426" i="2"/>
  <c r="AP168" i="2" a="1"/>
  <c r="AP168" i="2" s="1"/>
  <c r="K168" i="2" s="1"/>
  <c r="I957" i="2"/>
  <c r="I1436" i="2"/>
  <c r="K1333" i="2"/>
  <c r="J1057" i="2"/>
  <c r="AX468" i="2" a="1"/>
  <c r="AX468" i="2" s="1"/>
  <c r="J468" i="2" s="1"/>
  <c r="AI270" i="2" a="1"/>
  <c r="AI270" i="2" s="1"/>
  <c r="H270" i="2" s="1"/>
  <c r="AX270" i="2" a="1"/>
  <c r="AX270" i="2" s="1"/>
  <c r="J270" i="2" s="1"/>
  <c r="AT270" i="2" a="1"/>
  <c r="AT270" i="2" s="1"/>
  <c r="I270" i="2" s="1"/>
  <c r="J1449" i="2"/>
  <c r="I1062" i="2"/>
  <c r="J1410" i="2"/>
  <c r="J1388" i="2"/>
  <c r="K1488" i="2"/>
  <c r="J1515" i="2"/>
  <c r="J1153" i="2"/>
  <c r="K1213" i="2"/>
  <c r="J1147" i="2"/>
  <c r="I808" i="2"/>
  <c r="I829" i="2"/>
  <c r="J1488" i="2"/>
  <c r="AT468" i="2" a="1"/>
  <c r="AT468" i="2" s="1"/>
  <c r="I468" i="2" s="1"/>
  <c r="J1213" i="2"/>
  <c r="K959" i="2"/>
  <c r="I1057" i="2"/>
  <c r="I676" i="2"/>
  <c r="K1424" i="2"/>
  <c r="J1201" i="2"/>
  <c r="K1153" i="2"/>
  <c r="J254" i="2"/>
  <c r="I755" i="2"/>
  <c r="J1257" i="2"/>
  <c r="J1497" i="2"/>
  <c r="K957" i="2"/>
  <c r="K1447" i="2"/>
  <c r="K892" i="2"/>
  <c r="AT652" i="2" a="1"/>
  <c r="AT652" i="2" s="1"/>
  <c r="I652" i="2" s="1"/>
  <c r="AI513" i="2" a="1"/>
  <c r="AI513" i="2" s="1"/>
  <c r="H513" i="2" s="1"/>
  <c r="I430" i="2"/>
  <c r="I1339" i="2"/>
  <c r="I1089" i="2"/>
  <c r="J1315" i="2"/>
  <c r="I1364" i="2"/>
  <c r="K808" i="2"/>
  <c r="K871" i="2"/>
  <c r="I701" i="2"/>
  <c r="I1540" i="2"/>
  <c r="K667" i="2"/>
  <c r="J1509" i="2"/>
  <c r="K1315" i="2"/>
  <c r="AX369" i="2" a="1"/>
  <c r="AX369" i="2" s="1"/>
  <c r="J369" i="2" s="1"/>
  <c r="I1346" i="2"/>
  <c r="I1113" i="2"/>
  <c r="I695" i="2"/>
  <c r="I1349" i="2"/>
  <c r="I1407" i="2"/>
  <c r="J849" i="2"/>
  <c r="J983" i="2"/>
  <c r="K1491" i="2"/>
  <c r="I1315" i="2"/>
  <c r="I1203" i="2"/>
  <c r="K1165" i="2"/>
  <c r="K813" i="2"/>
  <c r="J713" i="2"/>
  <c r="J1343" i="2"/>
  <c r="K1407" i="2"/>
  <c r="K805" i="2"/>
  <c r="I739" i="2"/>
  <c r="I679" i="2"/>
  <c r="J1456" i="2"/>
  <c r="I518" i="2"/>
  <c r="K156" i="2"/>
  <c r="I1204" i="2"/>
  <c r="J1426" i="2"/>
  <c r="K1485" i="2"/>
  <c r="I986" i="2"/>
  <c r="AT507" i="2" a="1"/>
  <c r="AT507" i="2" s="1"/>
  <c r="I507" i="2" s="1"/>
  <c r="AP73" i="2" a="1"/>
  <c r="AP73" i="2" s="1"/>
  <c r="K73" i="2" s="1"/>
  <c r="AT73" i="2" a="1"/>
  <c r="AT73" i="2" s="1"/>
  <c r="I73" i="2" s="1"/>
  <c r="AI73" i="2" a="1"/>
  <c r="AI73" i="2" s="1"/>
  <c r="H73" i="2" s="1"/>
  <c r="AX73" i="2" a="1"/>
  <c r="AX73" i="2" s="1"/>
  <c r="J73" i="2" s="1"/>
  <c r="AI635" i="2" a="1"/>
  <c r="AI635" i="2" s="1"/>
  <c r="H635" i="2" s="1"/>
  <c r="AX635" i="2" a="1"/>
  <c r="AX635" i="2" s="1"/>
  <c r="J635" i="2" s="1"/>
  <c r="AP635" i="2" a="1"/>
  <c r="AP635" i="2" s="1"/>
  <c r="K635" i="2" s="1"/>
  <c r="I1277" i="2"/>
  <c r="K1144" i="2"/>
  <c r="I1048" i="2"/>
  <c r="K701" i="2"/>
  <c r="J701" i="2"/>
  <c r="I1506" i="2"/>
  <c r="K1056" i="2"/>
  <c r="J731" i="2"/>
  <c r="I1352" i="2"/>
  <c r="G621" i="2" a="1"/>
  <c r="G621" i="2" s="1"/>
  <c r="K1388" i="2"/>
  <c r="I715" i="2"/>
  <c r="AT513" i="2" a="1"/>
  <c r="AT513" i="2" s="1"/>
  <c r="I513" i="2" s="1"/>
  <c r="I1002" i="2"/>
  <c r="I762" i="2"/>
  <c r="K752" i="2"/>
  <c r="J1189" i="2"/>
  <c r="I974" i="2"/>
  <c r="AP379" i="2" a="1"/>
  <c r="AP379" i="2" s="1"/>
  <c r="K379" i="2" s="1"/>
  <c r="K1057" i="2"/>
  <c r="K1336" i="2"/>
  <c r="I1164" i="2"/>
  <c r="K1506" i="2"/>
  <c r="K254" i="2"/>
  <c r="J1056" i="2"/>
  <c r="K792" i="2"/>
  <c r="I959" i="2"/>
  <c r="J762" i="2"/>
  <c r="I1189" i="2"/>
  <c r="I1071" i="2"/>
  <c r="K1415" i="2"/>
  <c r="K1355" i="2"/>
  <c r="AI621" i="2" a="1"/>
  <c r="AI621" i="2" s="1"/>
  <c r="H621" i="2" s="1"/>
  <c r="I1165" i="2"/>
  <c r="K835" i="2"/>
  <c r="K1212" i="2"/>
  <c r="I1090" i="2"/>
  <c r="I738" i="2"/>
  <c r="I1379" i="2"/>
  <c r="I254" i="2"/>
  <c r="I950" i="2"/>
  <c r="J792" i="2"/>
  <c r="AP513" i="2" a="1"/>
  <c r="AP513" i="2" s="1"/>
  <c r="K513" i="2" s="1"/>
  <c r="I1509" i="2"/>
  <c r="K1410" i="2"/>
  <c r="K733" i="2"/>
  <c r="K1419" i="2"/>
  <c r="AT621" i="2" a="1"/>
  <c r="AT621" i="2" s="1"/>
  <c r="I621" i="2" s="1"/>
  <c r="J1436" i="2"/>
  <c r="AI379" i="2" a="1"/>
  <c r="AI379" i="2" s="1"/>
  <c r="H379" i="2" s="1"/>
  <c r="J1415" i="2"/>
  <c r="I1453" i="2"/>
  <c r="K715" i="2"/>
  <c r="I713" i="2"/>
  <c r="J1506" i="2"/>
  <c r="J739" i="2"/>
  <c r="I1292" i="2"/>
  <c r="J829" i="2"/>
  <c r="J733" i="2"/>
  <c r="J1130" i="2"/>
  <c r="K1358" i="2"/>
  <c r="I1426" i="2"/>
  <c r="I786" i="2"/>
  <c r="J892" i="2"/>
  <c r="K1453" i="2"/>
  <c r="I1382" i="2"/>
  <c r="K731" i="2"/>
  <c r="AX168" i="2" a="1"/>
  <c r="AX168" i="2" s="1"/>
  <c r="J168" i="2" s="1"/>
  <c r="J956" i="2"/>
  <c r="I1212" i="2"/>
  <c r="J1203" i="2"/>
  <c r="I1413" i="2"/>
  <c r="I996" i="2"/>
  <c r="AP621" i="2" a="1"/>
  <c r="AP621" i="2" s="1"/>
  <c r="K621" i="2" s="1"/>
  <c r="K975" i="2"/>
  <c r="K932" i="2"/>
  <c r="AI468" i="2" a="1"/>
  <c r="AI468" i="2" s="1"/>
  <c r="H468" i="2" s="1"/>
  <c r="I990" i="2"/>
  <c r="J1358" i="2"/>
  <c r="K778" i="2"/>
  <c r="J1346" i="2"/>
  <c r="G579" i="2" a="1"/>
  <c r="G579" i="2" s="1"/>
  <c r="K1497" i="2"/>
  <c r="K944" i="2"/>
  <c r="K1146" i="2"/>
  <c r="I789" i="2"/>
  <c r="K938" i="2"/>
  <c r="J1459" i="2"/>
  <c r="J1294" i="2"/>
  <c r="I1361" i="2"/>
  <c r="I1524" i="2"/>
  <c r="K1302" i="2"/>
  <c r="I874" i="2"/>
  <c r="AX379" i="2" a="1"/>
  <c r="AX379" i="2" s="1"/>
  <c r="J379" i="2" s="1"/>
  <c r="J812" i="2"/>
  <c r="J778" i="2"/>
  <c r="K962" i="2"/>
  <c r="K674" i="2"/>
  <c r="I1257" i="2"/>
  <c r="I460" i="2"/>
  <c r="I1294" i="2"/>
  <c r="I975" i="2"/>
  <c r="I832" i="2"/>
  <c r="J747" i="2"/>
  <c r="K1524" i="2"/>
  <c r="I1302" i="2"/>
  <c r="I1330" i="2"/>
  <c r="J755" i="2"/>
  <c r="I1401" i="2"/>
  <c r="I993" i="2"/>
  <c r="J156" i="2"/>
  <c r="K1364" i="2"/>
  <c r="I1424" i="2"/>
  <c r="I1259" i="2"/>
  <c r="I1443" i="2"/>
  <c r="I1465" i="2"/>
  <c r="J674" i="2"/>
  <c r="I1351" i="2"/>
  <c r="AX658" i="2" a="1"/>
  <c r="AX658" i="2" s="1"/>
  <c r="J658" i="2" s="1"/>
  <c r="AX651" i="2" a="1"/>
  <c r="AX651" i="2" s="1"/>
  <c r="J651" i="2" s="1"/>
  <c r="AP651" i="2" a="1"/>
  <c r="AP651" i="2" s="1"/>
  <c r="K651" i="2" s="1"/>
  <c r="G651" i="2" a="1"/>
  <c r="G651" i="2" s="1"/>
  <c r="AT651" i="2" a="1"/>
  <c r="AT651" i="2" s="1"/>
  <c r="I651" i="2" s="1"/>
  <c r="AI651" i="2" a="1"/>
  <c r="AI651" i="2" s="1"/>
  <c r="H651" i="2" s="1"/>
  <c r="AP91" i="2" a="1"/>
  <c r="AP91" i="2" s="1"/>
  <c r="K91" i="2" s="1"/>
  <c r="AT91" i="2" a="1"/>
  <c r="AT91" i="2" s="1"/>
  <c r="I91" i="2" s="1"/>
  <c r="AI91" i="2" a="1"/>
  <c r="AI91" i="2" s="1"/>
  <c r="H91" i="2" s="1"/>
  <c r="AX91" i="2" a="1"/>
  <c r="AX91" i="2" s="1"/>
  <c r="J91" i="2" s="1"/>
  <c r="G333" i="2" a="1"/>
  <c r="G333" i="2" s="1"/>
  <c r="AT333" i="2" a="1"/>
  <c r="AT333" i="2" s="1"/>
  <c r="I333" i="2" s="1"/>
  <c r="G284" i="2" a="1"/>
  <c r="G284" i="2" s="1"/>
  <c r="AI284" i="2" a="1"/>
  <c r="AI284" i="2" s="1"/>
  <c r="H284" i="2" s="1"/>
  <c r="AX284" i="2" a="1"/>
  <c r="AX284" i="2" s="1"/>
  <c r="J284" i="2" s="1"/>
  <c r="AP284" i="2" a="1"/>
  <c r="AP284" i="2" s="1"/>
  <c r="K284" i="2" s="1"/>
  <c r="AT284" i="2" a="1"/>
  <c r="AT284" i="2" s="1"/>
  <c r="I284" i="2" s="1"/>
  <c r="AP551" i="2" a="1"/>
  <c r="AP551" i="2" s="1"/>
  <c r="K551" i="2" s="1"/>
  <c r="AX551" i="2" a="1"/>
  <c r="AX551" i="2" s="1"/>
  <c r="J551" i="2" s="1"/>
  <c r="AI551" i="2" a="1"/>
  <c r="AI551" i="2" s="1"/>
  <c r="H551" i="2" s="1"/>
  <c r="AT551" i="2" a="1"/>
  <c r="AT551" i="2" s="1"/>
  <c r="I551" i="2" s="1"/>
  <c r="G417" i="2" a="1"/>
  <c r="G417" i="2" s="1"/>
  <c r="AT417" i="2" a="1"/>
  <c r="AT417" i="2" s="1"/>
  <c r="I417" i="2" s="1"/>
  <c r="AX417" i="2" a="1"/>
  <c r="AX417" i="2" s="1"/>
  <c r="J417" i="2" s="1"/>
  <c r="AP417" i="2" a="1"/>
  <c r="AP417" i="2" s="1"/>
  <c r="K417" i="2" s="1"/>
  <c r="AI417" i="2" a="1"/>
  <c r="AI417" i="2" s="1"/>
  <c r="H417" i="2" s="1"/>
  <c r="AI572" i="2" a="1"/>
  <c r="AI572" i="2" s="1"/>
  <c r="H572" i="2" s="1"/>
  <c r="AX572" i="2" a="1"/>
  <c r="AX572" i="2" s="1"/>
  <c r="J572" i="2" s="1"/>
  <c r="AP572" i="2" a="1"/>
  <c r="AP572" i="2" s="1"/>
  <c r="K572" i="2" s="1"/>
  <c r="G572" i="2" a="1"/>
  <c r="G572" i="2" s="1"/>
  <c r="G495" i="2" a="1"/>
  <c r="G495" i="2" s="1"/>
  <c r="AT495" i="2" a="1"/>
  <c r="AT495" i="2" s="1"/>
  <c r="I495" i="2" s="1"/>
  <c r="AI495" i="2" a="1"/>
  <c r="AI495" i="2" s="1"/>
  <c r="H495" i="2" s="1"/>
  <c r="AX495" i="2" a="1"/>
  <c r="AX495" i="2" s="1"/>
  <c r="J495" i="2" s="1"/>
  <c r="AP495" i="2" a="1"/>
  <c r="AP495" i="2" s="1"/>
  <c r="K495" i="2" s="1"/>
  <c r="AT349" i="2" a="1"/>
  <c r="AT349" i="2" s="1"/>
  <c r="I349" i="2" s="1"/>
  <c r="AX349" i="2" a="1"/>
  <c r="AX349" i="2" s="1"/>
  <c r="J349" i="2" s="1"/>
  <c r="AP349" i="2" a="1"/>
  <c r="AP349" i="2" s="1"/>
  <c r="K349" i="2" s="1"/>
  <c r="AI349" i="2" a="1"/>
  <c r="AI349" i="2" s="1"/>
  <c r="H349" i="2" s="1"/>
  <c r="K883" i="2"/>
  <c r="K1433" i="2"/>
  <c r="I1256" i="2"/>
  <c r="K1002" i="2"/>
  <c r="I1046" i="2"/>
  <c r="K1459" i="2"/>
  <c r="J1048" i="2"/>
  <c r="K812" i="2"/>
  <c r="I1130" i="2"/>
  <c r="G551" i="2" a="1"/>
  <c r="G551" i="2" s="1"/>
  <c r="K1516" i="2"/>
  <c r="K679" i="2"/>
  <c r="G91" i="2" a="1"/>
  <c r="G91" i="2" s="1"/>
  <c r="J1447" i="2"/>
  <c r="J738" i="2"/>
  <c r="J1512" i="2"/>
  <c r="J777" i="2"/>
  <c r="J759" i="2"/>
  <c r="I1295" i="2"/>
  <c r="J1364" i="2"/>
  <c r="G349" i="2" a="1"/>
  <c r="G349" i="2" s="1"/>
  <c r="J1144" i="2"/>
  <c r="J1465" i="2"/>
  <c r="I1144" i="2"/>
  <c r="K1349" i="2"/>
  <c r="I1367" i="2"/>
  <c r="K1382" i="2"/>
  <c r="J790" i="2"/>
  <c r="J695" i="2"/>
  <c r="K1204" i="2"/>
  <c r="I953" i="2"/>
  <c r="K1330" i="2"/>
  <c r="I1410" i="2"/>
  <c r="J953" i="2"/>
  <c r="AT69" i="2" a="1"/>
  <c r="AT69" i="2" s="1"/>
  <c r="I69" i="2" s="1"/>
  <c r="AP328" i="2" a="1"/>
  <c r="AP328" i="2" s="1"/>
  <c r="K328" i="2" s="1"/>
  <c r="AX328" i="2" a="1"/>
  <c r="AX328" i="2" s="1"/>
  <c r="J328" i="2" s="1"/>
  <c r="AF427" i="2"/>
  <c r="AG427" i="2" s="1"/>
  <c r="AT82" i="2" a="1"/>
  <c r="AT82" i="2" s="1"/>
  <c r="I82" i="2" s="1"/>
  <c r="G82" i="2" a="1"/>
  <c r="G82" i="2" s="1"/>
  <c r="AP82" i="2" a="1"/>
  <c r="AP82" i="2" s="1"/>
  <c r="K82" i="2" s="1"/>
  <c r="AI82" i="2" a="1"/>
  <c r="AI82" i="2" s="1"/>
  <c r="H82" i="2" s="1"/>
  <c r="AX82" i="2" a="1"/>
  <c r="AX82" i="2" s="1"/>
  <c r="J82" i="2" s="1"/>
  <c r="AF231" i="2"/>
  <c r="AG231" i="2" s="1"/>
  <c r="AX611" i="2" a="1"/>
  <c r="AX611" i="2" s="1"/>
  <c r="J611" i="2" s="1"/>
  <c r="G611" i="2" a="1"/>
  <c r="G611" i="2" s="1"/>
  <c r="AP611" i="2" a="1"/>
  <c r="AP611" i="2" s="1"/>
  <c r="K611" i="2" s="1"/>
  <c r="AI611" i="2" a="1"/>
  <c r="AI611" i="2" s="1"/>
  <c r="H611" i="2" s="1"/>
  <c r="AT611" i="2" a="1"/>
  <c r="AT611" i="2" s="1"/>
  <c r="I611" i="2" s="1"/>
  <c r="AT145" i="2" a="1"/>
  <c r="AT145" i="2" s="1"/>
  <c r="I145" i="2" s="1"/>
  <c r="AI145" i="2" a="1"/>
  <c r="AI145" i="2" s="1"/>
  <c r="H145" i="2" s="1"/>
  <c r="G309" i="2" a="1"/>
  <c r="G309" i="2" s="1"/>
  <c r="AT309" i="2" a="1"/>
  <c r="AT309" i="2" s="1"/>
  <c r="I309" i="2" s="1"/>
  <c r="AX309" i="2" a="1"/>
  <c r="AX309" i="2" s="1"/>
  <c r="J309" i="2" s="1"/>
  <c r="AP309" i="2" a="1"/>
  <c r="AP309" i="2" s="1"/>
  <c r="K309" i="2" s="1"/>
  <c r="AI309" i="2" a="1"/>
  <c r="AI309" i="2" s="1"/>
  <c r="H309" i="2" s="1"/>
  <c r="AD103" i="2" a="1"/>
  <c r="AD103" i="2" s="1"/>
  <c r="AX103" i="2" s="1" a="1"/>
  <c r="AX103" i="2" s="1"/>
  <c r="J103" i="2" s="1"/>
  <c r="AS188" i="2" a="1"/>
  <c r="AS188" i="2" s="1"/>
  <c r="AE188" i="2" a="1"/>
  <c r="AE188" i="2" s="1"/>
  <c r="AF188" i="2" s="1"/>
  <c r="AW188" i="2" a="1"/>
  <c r="AW188" i="2" s="1"/>
  <c r="AD188" i="2" a="1"/>
  <c r="AD188" i="2" s="1"/>
  <c r="AP188" i="2" s="1" a="1"/>
  <c r="AP188" i="2" s="1"/>
  <c r="K188" i="2" s="1"/>
  <c r="AF183" i="2"/>
  <c r="AG183" i="2" s="1"/>
  <c r="AF228" i="2"/>
  <c r="AG228" i="2" s="1"/>
  <c r="AH389" i="2" a="1"/>
  <c r="AH389" i="2" s="1"/>
  <c r="G389" i="2" s="1" a="1"/>
  <c r="G389" i="2" s="1"/>
  <c r="AW389" i="2" a="1"/>
  <c r="AW389" i="2" s="1"/>
  <c r="AS389" i="2" a="1"/>
  <c r="AS389" i="2" s="1"/>
  <c r="AP556" i="2" a="1"/>
  <c r="AP556" i="2" s="1"/>
  <c r="K556" i="2" s="1"/>
  <c r="AT556" i="2" a="1"/>
  <c r="AT556" i="2" s="1"/>
  <c r="I556" i="2" s="1"/>
  <c r="AX556" i="2" a="1"/>
  <c r="AX556" i="2" s="1"/>
  <c r="J556" i="2" s="1"/>
  <c r="AS40" i="2" a="1"/>
  <c r="AS40" i="2" s="1"/>
  <c r="AE40" i="2" a="1"/>
  <c r="AE40" i="2" s="1"/>
  <c r="G235" i="2" a="1"/>
  <c r="G235" i="2" s="1"/>
  <c r="AT235" i="2" a="1"/>
  <c r="AT235" i="2" s="1"/>
  <c r="I235" i="2" s="1"/>
  <c r="AP235" i="2" a="1"/>
  <c r="AP235" i="2" s="1"/>
  <c r="K235" i="2" s="1"/>
  <c r="AX235" i="2" a="1"/>
  <c r="AX235" i="2" s="1"/>
  <c r="J235" i="2" s="1"/>
  <c r="AI235" i="2" a="1"/>
  <c r="AI235" i="2" s="1"/>
  <c r="H235" i="2" s="1"/>
  <c r="AW316" i="2" a="1"/>
  <c r="AW316" i="2" s="1"/>
  <c r="AH111" i="2" a="1"/>
  <c r="AH111" i="2" s="1"/>
  <c r="G111" i="2" s="1" a="1"/>
  <c r="G111" i="2" s="1"/>
  <c r="AH320" i="2" a="1"/>
  <c r="AH320" i="2" s="1"/>
  <c r="K713" i="2"/>
  <c r="AD641" i="2" a="1"/>
  <c r="AD641" i="2" s="1"/>
  <c r="AT641" i="2" s="1" a="1"/>
  <c r="AT641" i="2" s="1"/>
  <c r="I641" i="2" s="1"/>
  <c r="K956" i="2"/>
  <c r="I1404" i="2"/>
  <c r="AH484" i="2" a="1"/>
  <c r="AH484" i="2" s="1"/>
  <c r="G484" i="2" s="1" a="1"/>
  <c r="G484" i="2" s="1"/>
  <c r="AW493" i="2" a="1"/>
  <c r="AW493" i="2" s="1"/>
  <c r="AD584" i="2" a="1"/>
  <c r="AD584" i="2" s="1"/>
  <c r="AD650" i="2" a="1"/>
  <c r="AD650" i="2" s="1"/>
  <c r="AP650" i="2" s="1" a="1"/>
  <c r="AP650" i="2" s="1"/>
  <c r="K650" i="2" s="1"/>
  <c r="AS631" i="2" a="1"/>
  <c r="AS631" i="2" s="1"/>
  <c r="K849" i="2"/>
  <c r="AW93" i="2" a="1"/>
  <c r="AW93" i="2" s="1"/>
  <c r="AH105" i="2" a="1"/>
  <c r="AH105" i="2" s="1"/>
  <c r="AF509" i="2"/>
  <c r="AG509" i="2" s="1"/>
  <c r="AW114" i="2" a="1"/>
  <c r="AW114" i="2" s="1"/>
  <c r="K1509" i="2"/>
  <c r="AF394" i="2"/>
  <c r="AG394" i="2" s="1"/>
  <c r="AT356" i="2" a="1"/>
  <c r="AT356" i="2" s="1"/>
  <c r="I356" i="2" s="1"/>
  <c r="AP78" i="2" a="1"/>
  <c r="AP78" i="2" s="1"/>
  <c r="K78" i="2" s="1"/>
  <c r="AI78" i="2" a="1"/>
  <c r="AI78" i="2" s="1"/>
  <c r="H78" i="2" s="1"/>
  <c r="AT78" i="2" a="1"/>
  <c r="AT78" i="2" s="1"/>
  <c r="I78" i="2" s="1"/>
  <c r="AI35" i="2" a="1"/>
  <c r="AI35" i="2" s="1"/>
  <c r="H35" i="2" s="1"/>
  <c r="AP35" i="2" a="1"/>
  <c r="AP35" i="2" s="1"/>
  <c r="K35" i="2" s="1"/>
  <c r="AX35" i="2" a="1"/>
  <c r="AX35" i="2" s="1"/>
  <c r="J35" i="2" s="1"/>
  <c r="AI285" i="2" a="1"/>
  <c r="AI285" i="2" s="1"/>
  <c r="H285" i="2" s="1"/>
  <c r="AX285" i="2" a="1"/>
  <c r="AX285" i="2" s="1"/>
  <c r="J285" i="2" s="1"/>
  <c r="AT298" i="2" a="1"/>
  <c r="AT298" i="2" s="1"/>
  <c r="I298" i="2" s="1"/>
  <c r="AX298" i="2" a="1"/>
  <c r="AX298" i="2" s="1"/>
  <c r="J298" i="2" s="1"/>
  <c r="G298" i="2" a="1"/>
  <c r="G298" i="2" s="1"/>
  <c r="AF93" i="2"/>
  <c r="AG93" i="2" s="1"/>
  <c r="J975" i="2"/>
  <c r="AE631" i="2" a="1"/>
  <c r="AE631" i="2" s="1"/>
  <c r="AF631" i="2" s="1"/>
  <c r="AH113" i="2" a="1"/>
  <c r="AH113" i="2" s="1"/>
  <c r="G113" i="2" s="1" a="1"/>
  <c r="G113" i="2" s="1"/>
  <c r="AS113" i="2" a="1"/>
  <c r="AS113" i="2" s="1"/>
  <c r="AD202" i="2" a="1"/>
  <c r="AD202" i="2" s="1"/>
  <c r="AS202" i="2" a="1"/>
  <c r="AS202" i="2" s="1"/>
  <c r="AS356" i="2" a="1"/>
  <c r="AS356" i="2" s="1"/>
  <c r="AE356" i="2" a="1"/>
  <c r="AE356" i="2" s="1"/>
  <c r="AF356" i="2" s="1"/>
  <c r="AW170" i="2" a="1"/>
  <c r="AW170" i="2" s="1"/>
  <c r="AH170" i="2" a="1"/>
  <c r="AH170" i="2" s="1"/>
  <c r="G635" i="2" a="1"/>
  <c r="G635" i="2" s="1"/>
  <c r="AT635" i="2" a="1"/>
  <c r="AT635" i="2" s="1"/>
  <c r="I635" i="2" s="1"/>
  <c r="AT67" i="2" a="1"/>
  <c r="AT67" i="2" s="1"/>
  <c r="I67" i="2" s="1"/>
  <c r="AP67" i="2" a="1"/>
  <c r="AP67" i="2" s="1"/>
  <c r="K67" i="2" s="1"/>
  <c r="AI67" i="2" a="1"/>
  <c r="AI67" i="2" s="1"/>
  <c r="H67" i="2" s="1"/>
  <c r="AX67" i="2" a="1"/>
  <c r="AX67" i="2" s="1"/>
  <c r="J67" i="2" s="1"/>
  <c r="G67" i="2" a="1"/>
  <c r="G67" i="2" s="1"/>
  <c r="AT466" i="2" a="1"/>
  <c r="AT466" i="2" s="1"/>
  <c r="I466" i="2" s="1"/>
  <c r="G466" i="2" a="1"/>
  <c r="G466" i="2" s="1"/>
  <c r="AI466" i="2" a="1"/>
  <c r="AI466" i="2" s="1"/>
  <c r="H466" i="2" s="1"/>
  <c r="AP466" i="2" a="1"/>
  <c r="AP466" i="2" s="1"/>
  <c r="K466" i="2" s="1"/>
  <c r="G461" i="2" a="1"/>
  <c r="G461" i="2" s="1"/>
  <c r="AI461" i="2" a="1"/>
  <c r="AI461" i="2" s="1"/>
  <c r="H461" i="2" s="1"/>
  <c r="AT461" i="2" a="1"/>
  <c r="AT461" i="2" s="1"/>
  <c r="I461" i="2" s="1"/>
  <c r="AS418" i="2" a="1"/>
  <c r="AS418" i="2" s="1"/>
  <c r="AH503" i="2" a="1"/>
  <c r="AH503" i="2" s="1"/>
  <c r="G503" i="2" s="1" a="1"/>
  <c r="G503" i="2" s="1"/>
  <c r="AS252" i="2" a="1"/>
  <c r="AS252" i="2" s="1"/>
  <c r="AH436" i="2" a="1"/>
  <c r="AH436" i="2" s="1"/>
  <c r="G436" i="2" s="1" a="1"/>
  <c r="G436" i="2" s="1"/>
  <c r="AD531" i="2" a="1"/>
  <c r="AD531" i="2" s="1"/>
  <c r="AD200" i="2" a="1"/>
  <c r="AD200" i="2" s="1"/>
  <c r="AX200" i="2" s="1" a="1"/>
  <c r="AX200" i="2" s="1"/>
  <c r="J200" i="2" s="1"/>
  <c r="AS484" i="2" a="1"/>
  <c r="AS484" i="2" s="1"/>
  <c r="AS26" i="2" a="1"/>
  <c r="AS26" i="2" s="1"/>
  <c r="AS58" i="2" a="1"/>
  <c r="AS58" i="2" s="1"/>
  <c r="AS537" i="2" a="1"/>
  <c r="AS537" i="2" s="1"/>
  <c r="AW310" i="2" a="1"/>
  <c r="AW310" i="2" s="1"/>
  <c r="AS584" i="2" a="1"/>
  <c r="AS584" i="2" s="1"/>
  <c r="AF164" i="2"/>
  <c r="AG164" i="2" s="1"/>
  <c r="AE203" i="2" a="1"/>
  <c r="AE203" i="2" s="1"/>
  <c r="AD631" i="2" a="1"/>
  <c r="AD631" i="2" s="1"/>
  <c r="AX631" i="2" s="1" a="1"/>
  <c r="AX631" i="2" s="1"/>
  <c r="J631" i="2" s="1"/>
  <c r="AW566" i="2" a="1"/>
  <c r="AW566" i="2" s="1"/>
  <c r="AE392" i="2" a="1"/>
  <c r="AE392" i="2" s="1"/>
  <c r="AS291" i="2" a="1"/>
  <c r="AS291" i="2" s="1"/>
  <c r="AS386" i="2" a="1"/>
  <c r="AS386" i="2" s="1"/>
  <c r="AW386" i="2" a="1"/>
  <c r="AW386" i="2" s="1"/>
  <c r="AD386" i="2" a="1"/>
  <c r="AD386" i="2" s="1"/>
  <c r="AP386" i="2" s="1" a="1"/>
  <c r="AP386" i="2" s="1"/>
  <c r="K386" i="2" s="1"/>
  <c r="AE60" i="2" a="1"/>
  <c r="AE60" i="2" s="1"/>
  <c r="AW60" i="2" a="1"/>
  <c r="AW60" i="2" s="1"/>
  <c r="K356" i="2"/>
  <c r="AS396" i="2" a="1"/>
  <c r="AS396" i="2" s="1"/>
  <c r="AI356" i="2" a="1"/>
  <c r="AI356" i="2" s="1"/>
  <c r="H356" i="2" s="1"/>
  <c r="AH16" i="2" a="1"/>
  <c r="AH16" i="2" s="1"/>
  <c r="G16" i="2" s="1" a="1"/>
  <c r="G16" i="2" s="1"/>
  <c r="AW499" i="2" a="1"/>
  <c r="AW499" i="2" s="1"/>
  <c r="AW403" i="2" a="1"/>
  <c r="AW403" i="2" s="1"/>
  <c r="AS403" i="2" a="1"/>
  <c r="AS403" i="2" s="1"/>
  <c r="AE403" i="2" a="1"/>
  <c r="AE403" i="2" s="1"/>
  <c r="AF403" i="2" s="1"/>
  <c r="AD403" i="2" a="1"/>
  <c r="AD403" i="2" s="1"/>
  <c r="AX403" i="2" s="1" a="1"/>
  <c r="AX403" i="2" s="1"/>
  <c r="J403" i="2" s="1"/>
  <c r="AE503" i="2" a="1"/>
  <c r="AE503" i="2" s="1"/>
  <c r="AF503" i="2" s="1"/>
  <c r="AF267" i="2"/>
  <c r="AG267" i="2" s="1"/>
  <c r="K789" i="2"/>
  <c r="AE597" i="2" a="1"/>
  <c r="AE597" i="2" s="1"/>
  <c r="AF597" i="2" s="1"/>
  <c r="AH300" i="2" a="1"/>
  <c r="AH300" i="2" s="1"/>
  <c r="K1340" i="2"/>
  <c r="AW425" i="2" a="1"/>
  <c r="AW425" i="2" s="1"/>
  <c r="AS531" i="2" a="1"/>
  <c r="AS531" i="2" s="1"/>
  <c r="AW26" i="2" a="1"/>
  <c r="AW26" i="2" s="1"/>
  <c r="AS310" i="2" a="1"/>
  <c r="AS310" i="2" s="1"/>
  <c r="AH584" i="2" a="1"/>
  <c r="AH584" i="2" s="1"/>
  <c r="AW446" i="2" a="1"/>
  <c r="AW446" i="2" s="1"/>
  <c r="J784" i="2"/>
  <c r="AS650" i="2" a="1"/>
  <c r="AS650" i="2" s="1"/>
  <c r="AD164" i="2" a="1"/>
  <c r="AD164" i="2" s="1"/>
  <c r="AS203" i="2" a="1"/>
  <c r="AS203" i="2" s="1"/>
  <c r="AE453" i="2" a="1"/>
  <c r="AE453" i="2" s="1"/>
  <c r="AF453" i="2" s="1"/>
  <c r="AF327" i="2"/>
  <c r="AG327" i="2" s="1"/>
  <c r="AE566" i="2" a="1"/>
  <c r="AE566" i="2" s="1"/>
  <c r="AF566" i="2" s="1"/>
  <c r="J1292" i="2"/>
  <c r="AE457" i="2" a="1"/>
  <c r="AE457" i="2" s="1"/>
  <c r="AH576" i="2" a="1"/>
  <c r="AH576" i="2" s="1"/>
  <c r="G576" i="2" s="1" a="1"/>
  <c r="G576" i="2" s="1"/>
  <c r="AW392" i="2" a="1"/>
  <c r="AW392" i="2" s="1"/>
  <c r="AW291" i="2" a="1"/>
  <c r="AW291" i="2" s="1"/>
  <c r="AW70" i="2" a="1"/>
  <c r="AW70" i="2" s="1"/>
  <c r="AE600" i="2" a="1"/>
  <c r="AE600" i="2" s="1"/>
  <c r="AW600" i="2" a="1"/>
  <c r="AW600" i="2" s="1"/>
  <c r="AH356" i="2" a="1"/>
  <c r="AH356" i="2" s="1"/>
  <c r="G356" i="2" s="1" a="1"/>
  <c r="G356" i="2" s="1"/>
  <c r="AE372" i="2" a="1"/>
  <c r="AE372" i="2" s="1"/>
  <c r="AF372" i="2" s="1"/>
  <c r="AS372" i="2" a="1"/>
  <c r="AS372" i="2" s="1"/>
  <c r="AW372" i="2" a="1"/>
  <c r="AW372" i="2" s="1"/>
  <c r="AD372" i="2" a="1"/>
  <c r="AD372" i="2" s="1"/>
  <c r="AX401" i="2" a="1"/>
  <c r="AX401" i="2" s="1"/>
  <c r="J401" i="2" s="1"/>
  <c r="AT401" i="2" a="1"/>
  <c r="AT401" i="2" s="1"/>
  <c r="I401" i="2" s="1"/>
  <c r="AP401" i="2" a="1"/>
  <c r="AP401" i="2" s="1"/>
  <c r="K401" i="2" s="1"/>
  <c r="AX526" i="2" a="1"/>
  <c r="AX526" i="2" s="1"/>
  <c r="J526" i="2" s="1"/>
  <c r="G526" i="2" a="1"/>
  <c r="G526" i="2" s="1"/>
  <c r="AP526" i="2" a="1"/>
  <c r="AP526" i="2" s="1"/>
  <c r="K526" i="2" s="1"/>
  <c r="AT526" i="2" a="1"/>
  <c r="AT526" i="2" s="1"/>
  <c r="I526" i="2" s="1"/>
  <c r="G305" i="2" a="1"/>
  <c r="G305" i="2" s="1"/>
  <c r="AX305" i="2" a="1"/>
  <c r="AX305" i="2" s="1"/>
  <c r="J305" i="2" s="1"/>
  <c r="AI305" i="2" a="1"/>
  <c r="AI305" i="2" s="1"/>
  <c r="H305" i="2" s="1"/>
  <c r="AP305" i="2" a="1"/>
  <c r="AP305" i="2" s="1"/>
  <c r="K305" i="2" s="1"/>
  <c r="G513" i="2" a="1"/>
  <c r="G513" i="2" s="1"/>
  <c r="AX513" i="2" a="1"/>
  <c r="AX513" i="2" s="1"/>
  <c r="J513" i="2" s="1"/>
  <c r="AF184" i="2"/>
  <c r="AG184" i="2" s="1"/>
  <c r="AH641" i="2" a="1"/>
  <c r="AH641" i="2" s="1"/>
  <c r="G641" i="2" s="1" a="1"/>
  <c r="G641" i="2" s="1"/>
  <c r="AW200" i="2" a="1"/>
  <c r="AW200" i="2" s="1"/>
  <c r="K953" i="2"/>
  <c r="AS515" i="2" a="1"/>
  <c r="AS515" i="2" s="1"/>
  <c r="AD203" i="2" a="1"/>
  <c r="AD203" i="2" s="1"/>
  <c r="I759" i="2"/>
  <c r="AF562" i="2"/>
  <c r="AG562" i="2" s="1"/>
  <c r="AE576" i="2" a="1"/>
  <c r="AE576" i="2" s="1"/>
  <c r="AF576" i="2" s="1"/>
  <c r="K1147" i="2"/>
  <c r="AF306" i="2"/>
  <c r="AG306" i="2" s="1"/>
  <c r="G306" i="2" s="1" a="1"/>
  <c r="G306" i="2" s="1"/>
  <c r="AD396" i="2" a="1"/>
  <c r="AD396" i="2" s="1"/>
  <c r="AI396" i="2" s="1" a="1"/>
  <c r="AI396" i="2" s="1"/>
  <c r="H396" i="2" s="1"/>
  <c r="AF659" i="2"/>
  <c r="AG659" i="2" s="1"/>
  <c r="AF217" i="2"/>
  <c r="AG217" i="2" s="1"/>
  <c r="AF215" i="2"/>
  <c r="AG215" i="2" s="1"/>
  <c r="AX356" i="2" a="1"/>
  <c r="AX356" i="2" s="1"/>
  <c r="J356" i="2" s="1"/>
  <c r="AD136" i="2" a="1"/>
  <c r="AD136" i="2" s="1"/>
  <c r="AP136" i="2" s="1" a="1"/>
  <c r="AP136" i="2" s="1"/>
  <c r="K136" i="2" s="1"/>
  <c r="AW136" i="2" a="1"/>
  <c r="AW136" i="2" s="1"/>
  <c r="AF570" i="2"/>
  <c r="AG570" i="2" s="1"/>
  <c r="AW643" i="2" a="1"/>
  <c r="AW643" i="2" s="1"/>
  <c r="AS299" i="2" a="1"/>
  <c r="AS299" i="2" s="1"/>
  <c r="I1268" i="2"/>
  <c r="J789" i="2"/>
  <c r="AH597" i="2" a="1"/>
  <c r="AH597" i="2" s="1"/>
  <c r="G597" i="2" s="1" a="1"/>
  <c r="G597" i="2" s="1"/>
  <c r="AF265" i="2"/>
  <c r="AG265" i="2" s="1"/>
  <c r="J1462" i="2"/>
  <c r="K1339" i="2"/>
  <c r="K1062" i="2"/>
  <c r="AD291" i="2" a="1"/>
  <c r="AD291" i="2" s="1"/>
  <c r="AX291" i="2" s="1" a="1"/>
  <c r="AX291" i="2" s="1"/>
  <c r="J291" i="2" s="1"/>
  <c r="AH291" i="2" a="1"/>
  <c r="AH291" i="2" s="1"/>
  <c r="G291" i="2" s="1" a="1"/>
  <c r="G291" i="2" s="1"/>
  <c r="AD81" i="2" a="1"/>
  <c r="AD81" i="2" s="1"/>
  <c r="AP81" i="2" s="1" a="1"/>
  <c r="AP81" i="2" s="1"/>
  <c r="K81" i="2" s="1"/>
  <c r="AH81" i="2" a="1"/>
  <c r="AH81" i="2" s="1"/>
  <c r="G81" i="2" s="1" a="1"/>
  <c r="G81" i="2" s="1"/>
  <c r="AW431" i="2" a="1"/>
  <c r="AW431" i="2" s="1"/>
  <c r="AD431" i="2" a="1"/>
  <c r="AD431" i="2" s="1"/>
  <c r="AI431" i="2" s="1" a="1"/>
  <c r="AI431" i="2" s="1"/>
  <c r="H431" i="2" s="1"/>
  <c r="AH431" i="2" a="1"/>
  <c r="AH431" i="2" s="1"/>
  <c r="G431" i="2" s="1" a="1"/>
  <c r="G431" i="2" s="1"/>
  <c r="AF364" i="2"/>
  <c r="AG364" i="2" s="1"/>
  <c r="AI253" i="2" a="1"/>
  <c r="AI253" i="2" s="1"/>
  <c r="H253" i="2" s="1"/>
  <c r="AP253" i="2" a="1"/>
  <c r="AP253" i="2" s="1"/>
  <c r="K253" i="2" s="1"/>
  <c r="AX253" i="2" a="1"/>
  <c r="AX253" i="2" s="1"/>
  <c r="J253" i="2" s="1"/>
  <c r="AH341" i="2" a="1"/>
  <c r="AH341" i="2" s="1"/>
  <c r="AD341" i="2" a="1"/>
  <c r="AD341" i="2" s="1"/>
  <c r="AW341" i="2" a="1"/>
  <c r="AW341" i="2" s="1"/>
  <c r="AE341" i="2" a="1"/>
  <c r="AE341" i="2" s="1"/>
  <c r="G507" i="2" a="1"/>
  <c r="G507" i="2" s="1"/>
  <c r="AX507" i="2" a="1"/>
  <c r="AX507" i="2" s="1"/>
  <c r="J507" i="2" s="1"/>
  <c r="AI507" i="2" a="1"/>
  <c r="AI507" i="2" s="1"/>
  <c r="H507" i="2" s="1"/>
  <c r="AX529" i="2" a="1"/>
  <c r="AX529" i="2" s="1"/>
  <c r="J529" i="2" s="1"/>
  <c r="AP529" i="2" a="1"/>
  <c r="AP529" i="2" s="1"/>
  <c r="K529" i="2" s="1"/>
  <c r="AH34" i="2" a="1"/>
  <c r="AH34" i="2" s="1"/>
  <c r="AD34" i="2" a="1"/>
  <c r="AD34" i="2" s="1"/>
  <c r="AE34" i="2" a="1"/>
  <c r="AE34" i="2" s="1"/>
  <c r="AS34" i="2" a="1"/>
  <c r="AS34" i="2" s="1"/>
  <c r="AS641" i="2" a="1"/>
  <c r="AS641" i="2" s="1"/>
  <c r="I1005" i="2"/>
  <c r="AE300" i="2" a="1"/>
  <c r="AE300" i="2" s="1"/>
  <c r="AF390" i="2"/>
  <c r="AG390" i="2" s="1"/>
  <c r="K832" i="2"/>
  <c r="I1512" i="2"/>
  <c r="AE446" i="2" a="1"/>
  <c r="AE446" i="2" s="1"/>
  <c r="AD18" i="2" a="1"/>
  <c r="AD18" i="2" s="1"/>
  <c r="AH371" i="2" a="1"/>
  <c r="AH371" i="2" s="1"/>
  <c r="G371" i="2" s="1" a="1"/>
  <c r="G371" i="2" s="1"/>
  <c r="I965" i="2"/>
  <c r="AW597" i="2" a="1"/>
  <c r="AW597" i="2" s="1"/>
  <c r="I1153" i="2"/>
  <c r="AW19" i="2" a="1"/>
  <c r="AW19" i="2" s="1"/>
  <c r="AW182" i="2" a="1"/>
  <c r="AW182" i="2" s="1"/>
  <c r="J753" i="2"/>
  <c r="AD530" i="2" a="1"/>
  <c r="AD530" i="2" s="1"/>
  <c r="AX530" i="2" s="1" a="1"/>
  <c r="AX530" i="2" s="1"/>
  <c r="J530" i="2" s="1"/>
  <c r="AF36" i="2"/>
  <c r="AG36" i="2" s="1"/>
  <c r="K1512" i="2"/>
  <c r="AF376" i="2"/>
  <c r="AG376" i="2" s="1"/>
  <c r="I883" i="2"/>
  <c r="J1265" i="2"/>
  <c r="AS164" i="2" a="1"/>
  <c r="AS164" i="2" s="1"/>
  <c r="AD515" i="2" a="1"/>
  <c r="AD515" i="2" s="1"/>
  <c r="AP515" i="2" s="1" a="1"/>
  <c r="AP515" i="2" s="1"/>
  <c r="K515" i="2" s="1"/>
  <c r="AE634" i="2" a="1"/>
  <c r="AE634" i="2" s="1"/>
  <c r="AF634" i="2" s="1"/>
  <c r="AS453" i="2" a="1"/>
  <c r="AS453" i="2" s="1"/>
  <c r="AD383" i="2" a="1"/>
  <c r="AD383" i="2" s="1"/>
  <c r="AT383" i="2" s="1" a="1"/>
  <c r="AT383" i="2" s="1"/>
  <c r="I383" i="2" s="1"/>
  <c r="AW562" i="2" a="1"/>
  <c r="AW562" i="2" s="1"/>
  <c r="AW66" i="2" a="1"/>
  <c r="AW66" i="2" s="1"/>
  <c r="AE617" i="2" a="1"/>
  <c r="AE617" i="2" s="1"/>
  <c r="AF617" i="2" s="1"/>
  <c r="AF227" i="2"/>
  <c r="AG227" i="2" s="1"/>
  <c r="AW433" i="2" a="1"/>
  <c r="AW433" i="2" s="1"/>
  <c r="J1062" i="2"/>
  <c r="AE115" i="2" a="1"/>
  <c r="AE115" i="2" s="1"/>
  <c r="AF115" i="2" s="1"/>
  <c r="AD115" i="2" a="1"/>
  <c r="AD115" i="2" s="1"/>
  <c r="AI115" i="2" s="1" a="1"/>
  <c r="AI115" i="2" s="1"/>
  <c r="H115" i="2" s="1"/>
  <c r="AS81" i="2" a="1"/>
  <c r="AS81" i="2" s="1"/>
  <c r="I812" i="2"/>
  <c r="AH442" i="2" a="1"/>
  <c r="AH442" i="2" s="1"/>
  <c r="G442" i="2" s="1" a="1"/>
  <c r="G442" i="2" s="1"/>
  <c r="AS313" i="2" a="1"/>
  <c r="AS313" i="2" s="1"/>
  <c r="AS431" i="2" a="1"/>
  <c r="AS431" i="2" s="1"/>
  <c r="AF598" i="2"/>
  <c r="AG598" i="2" s="1"/>
  <c r="AS151" i="2" a="1"/>
  <c r="AS151" i="2" s="1"/>
  <c r="AW151" i="2" a="1"/>
  <c r="AW151" i="2" s="1"/>
  <c r="AE151" i="2" a="1"/>
  <c r="AE151" i="2" s="1"/>
  <c r="AS341" i="2" a="1"/>
  <c r="AS341" i="2" s="1"/>
  <c r="AH196" i="2" a="1"/>
  <c r="AH196" i="2" s="1"/>
  <c r="G196" i="2" s="1" a="1"/>
  <c r="G196" i="2" s="1"/>
  <c r="AD196" i="2" a="1"/>
  <c r="AD196" i="2" s="1"/>
  <c r="AP196" i="2" s="1" a="1"/>
  <c r="AP196" i="2" s="1"/>
  <c r="K196" i="2" s="1"/>
  <c r="AE196" i="2" a="1"/>
  <c r="AE196" i="2" s="1"/>
  <c r="AF196" i="2" s="1"/>
  <c r="AX237" i="2" a="1"/>
  <c r="AX237" i="2" s="1"/>
  <c r="J237" i="2" s="1"/>
  <c r="AT237" i="2" a="1"/>
  <c r="AT237" i="2" s="1"/>
  <c r="I237" i="2" s="1"/>
  <c r="AT118" i="2" a="1"/>
  <c r="AT118" i="2" s="1"/>
  <c r="I118" i="2" s="1"/>
  <c r="AI118" i="2" a="1"/>
  <c r="AI118" i="2" s="1"/>
  <c r="H118" i="2" s="1"/>
  <c r="AP118" i="2" a="1"/>
  <c r="AP118" i="2" s="1"/>
  <c r="K118" i="2" s="1"/>
  <c r="AX118" i="2" a="1"/>
  <c r="AX118" i="2" s="1"/>
  <c r="J118" i="2" s="1"/>
  <c r="AP461" i="2" a="1"/>
  <c r="AP461" i="2" s="1"/>
  <c r="K461" i="2" s="1"/>
  <c r="K1301" i="2"/>
  <c r="AF47" i="2"/>
  <c r="AG47" i="2" s="1"/>
  <c r="AH562" i="2" a="1"/>
  <c r="AH562" i="2" s="1"/>
  <c r="AE66" i="2" a="1"/>
  <c r="AE66" i="2" s="1"/>
  <c r="AF66" i="2" s="1"/>
  <c r="AD617" i="2" a="1"/>
  <c r="AD617" i="2" s="1"/>
  <c r="AX617" i="2" s="1" a="1"/>
  <c r="AX617" i="2" s="1"/>
  <c r="J617" i="2" s="1"/>
  <c r="AS427" i="2" a="1"/>
  <c r="AS427" i="2" s="1"/>
  <c r="AH427" i="2" a="1"/>
  <c r="AH427" i="2" s="1"/>
  <c r="AT248" i="2" a="1"/>
  <c r="AT248" i="2" s="1"/>
  <c r="I248" i="2" s="1"/>
  <c r="AH151" i="2" a="1"/>
  <c r="AH151" i="2" s="1"/>
  <c r="AE328" i="2" a="1"/>
  <c r="AE328" i="2" s="1"/>
  <c r="AF328" i="2" s="1"/>
  <c r="AW328" i="2" a="1"/>
  <c r="AW328" i="2" s="1"/>
  <c r="AF351" i="2"/>
  <c r="AG351" i="2" s="1"/>
  <c r="AE455" i="2" a="1"/>
  <c r="AE455" i="2" s="1"/>
  <c r="AF455" i="2" s="1"/>
  <c r="AD455" i="2" a="1"/>
  <c r="AD455" i="2" s="1"/>
  <c r="AP455" i="2" s="1" a="1"/>
  <c r="AP455" i="2" s="1"/>
  <c r="K455" i="2" s="1"/>
  <c r="AI656" i="2" a="1"/>
  <c r="AI656" i="2" s="1"/>
  <c r="H656" i="2" s="1"/>
  <c r="G656" i="2" a="1"/>
  <c r="G656" i="2" s="1"/>
  <c r="AP243" i="2" a="1"/>
  <c r="AP243" i="2" s="1"/>
  <c r="K243" i="2" s="1"/>
  <c r="AI243" i="2" a="1"/>
  <c r="AI243" i="2" s="1"/>
  <c r="H243" i="2" s="1"/>
  <c r="AX243" i="2" a="1"/>
  <c r="AX243" i="2" s="1"/>
  <c r="J243" i="2" s="1"/>
  <c r="AE175" i="2" a="1"/>
  <c r="AE175" i="2" s="1"/>
  <c r="AF175" i="2" s="1"/>
  <c r="AS175" i="2" a="1"/>
  <c r="AS175" i="2" s="1"/>
  <c r="AS200" i="2" a="1"/>
  <c r="AS200" i="2" s="1"/>
  <c r="J1340" i="2"/>
  <c r="AE26" i="2" a="1"/>
  <c r="AE26" i="2" s="1"/>
  <c r="AD26" i="2" a="1"/>
  <c r="AD26" i="2" s="1"/>
  <c r="AE182" i="2" a="1"/>
  <c r="AE182" i="2" s="1"/>
  <c r="AH256" i="2" a="1"/>
  <c r="AH256" i="2" s="1"/>
  <c r="G256" i="2" s="1" a="1"/>
  <c r="G256" i="2" s="1"/>
  <c r="AH160" i="2" a="1"/>
  <c r="AH160" i="2" s="1"/>
  <c r="G160" i="2" s="1" a="1"/>
  <c r="G160" i="2" s="1"/>
  <c r="AW500" i="2" a="1"/>
  <c r="AW500" i="2" s="1"/>
  <c r="AH537" i="2" a="1"/>
  <c r="AH537" i="2" s="1"/>
  <c r="G537" i="2" s="1" a="1"/>
  <c r="G537" i="2" s="1"/>
  <c r="AE310" i="2" a="1"/>
  <c r="AE310" i="2" s="1"/>
  <c r="AF310" i="2" s="1"/>
  <c r="AH493" i="2" a="1"/>
  <c r="AH493" i="2" s="1"/>
  <c r="AF312" i="2"/>
  <c r="AG312" i="2" s="1"/>
  <c r="AH643" i="2" a="1"/>
  <c r="AH643" i="2" s="1"/>
  <c r="J1301" i="2"/>
  <c r="AH299" i="2" a="1"/>
  <c r="AH299" i="2" s="1"/>
  <c r="AW103" i="2" a="1"/>
  <c r="AW103" i="2" s="1"/>
  <c r="AW631" i="2" a="1"/>
  <c r="AW631" i="2" s="1"/>
  <c r="AS383" i="2" a="1"/>
  <c r="AS383" i="2" s="1"/>
  <c r="AS617" i="2" a="1"/>
  <c r="AS617" i="2" s="1"/>
  <c r="AE499" i="2" a="1"/>
  <c r="AE499" i="2" s="1"/>
  <c r="AF499" i="2" s="1"/>
  <c r="AH448" i="2" a="1"/>
  <c r="AH448" i="2" s="1"/>
  <c r="G448" i="2" s="1" a="1"/>
  <c r="G448" i="2" s="1"/>
  <c r="AH40" i="2" a="1"/>
  <c r="AH40" i="2" s="1"/>
  <c r="AW487" i="2" a="1"/>
  <c r="AW487" i="2" s="1"/>
  <c r="K1295" i="2"/>
  <c r="AS565" i="2" a="1"/>
  <c r="AS565" i="2" s="1"/>
  <c r="AH354" i="2" a="1"/>
  <c r="AH354" i="2" s="1"/>
  <c r="AS442" i="2" a="1"/>
  <c r="AS442" i="2" s="1"/>
  <c r="AI556" i="2" a="1"/>
  <c r="AI556" i="2" s="1"/>
  <c r="H556" i="2" s="1"/>
  <c r="AS455" i="2" a="1"/>
  <c r="AS455" i="2" s="1"/>
  <c r="G411" i="2" a="1"/>
  <c r="G411" i="2" s="1"/>
  <c r="AX411" i="2" a="1"/>
  <c r="AX411" i="2" s="1"/>
  <c r="J411" i="2" s="1"/>
  <c r="AI411" i="2" a="1"/>
  <c r="AI411" i="2" s="1"/>
  <c r="H411" i="2" s="1"/>
  <c r="G52" i="2" a="1"/>
  <c r="G52" i="2" s="1"/>
  <c r="AX52" i="2" a="1"/>
  <c r="AX52" i="2" s="1"/>
  <c r="J52" i="2" s="1"/>
  <c r="AI52" i="2" a="1"/>
  <c r="AI52" i="2" s="1"/>
  <c r="H52" i="2" s="1"/>
  <c r="AP52" i="2" a="1"/>
  <c r="AP52" i="2" s="1"/>
  <c r="K52" i="2" s="1"/>
  <c r="AI213" i="2" a="1"/>
  <c r="AI213" i="2" s="1"/>
  <c r="H213" i="2" s="1"/>
  <c r="AP213" i="2" a="1"/>
  <c r="AP213" i="2" s="1"/>
  <c r="K213" i="2" s="1"/>
  <c r="AX213" i="2" a="1"/>
  <c r="AX213" i="2" s="1"/>
  <c r="J213" i="2" s="1"/>
  <c r="AT213" i="2" a="1"/>
  <c r="AT213" i="2" s="1"/>
  <c r="I213" i="2" s="1"/>
  <c r="AT658" i="2" a="1"/>
  <c r="AT658" i="2" s="1"/>
  <c r="I658" i="2" s="1"/>
  <c r="AI658" i="2" a="1"/>
  <c r="AI658" i="2" s="1"/>
  <c r="H658" i="2" s="1"/>
  <c r="AP658" i="2" a="1"/>
  <c r="AP658" i="2" s="1"/>
  <c r="K658" i="2" s="1"/>
  <c r="AE18" i="2" a="1"/>
  <c r="AE18" i="2" s="1"/>
  <c r="AF187" i="2"/>
  <c r="AG187" i="2" s="1"/>
  <c r="AD597" i="2" a="1"/>
  <c r="AD597" i="2" s="1"/>
  <c r="AP597" i="2" s="1" a="1"/>
  <c r="AP597" i="2" s="1"/>
  <c r="K597" i="2" s="1"/>
  <c r="AE19" i="2" a="1"/>
  <c r="AE19" i="2" s="1"/>
  <c r="AS182" i="2" a="1"/>
  <c r="AS182" i="2" s="1"/>
  <c r="AS160" i="2" a="1"/>
  <c r="AS160" i="2" s="1"/>
  <c r="AF500" i="2"/>
  <c r="AG500" i="2" s="1"/>
  <c r="J965" i="2"/>
  <c r="J1280" i="2"/>
  <c r="AD19" i="2" a="1"/>
  <c r="AD19" i="2" s="1"/>
  <c r="AW641" i="2" a="1"/>
  <c r="AW641" i="2" s="1"/>
  <c r="K790" i="2"/>
  <c r="AS218" i="2" a="1"/>
  <c r="AS218" i="2" s="1"/>
  <c r="I1280" i="2"/>
  <c r="I1343" i="2"/>
  <c r="AS614" i="2" a="1"/>
  <c r="AS614" i="2" s="1"/>
  <c r="AS204" i="2" a="1"/>
  <c r="AS204" i="2" s="1"/>
  <c r="AE160" i="2" a="1"/>
  <c r="AE160" i="2" s="1"/>
  <c r="AF160" i="2" s="1"/>
  <c r="AE119" i="2" a="1"/>
  <c r="AE119" i="2" s="1"/>
  <c r="I1286" i="2"/>
  <c r="AW359" i="2" a="1"/>
  <c r="AW359" i="2" s="1"/>
  <c r="AD537" i="2" a="1"/>
  <c r="AD537" i="2" s="1"/>
  <c r="AE493" i="2" a="1"/>
  <c r="AE493" i="2" s="1"/>
  <c r="K1379" i="2"/>
  <c r="AE643" i="2" a="1"/>
  <c r="AE643" i="2" s="1"/>
  <c r="I747" i="2"/>
  <c r="AW418" i="2" a="1"/>
  <c r="AW418" i="2" s="1"/>
  <c r="AW320" i="2" a="1"/>
  <c r="AW320" i="2" s="1"/>
  <c r="AE299" i="2" a="1"/>
  <c r="AE299" i="2" s="1"/>
  <c r="AH383" i="2" a="1"/>
  <c r="AH383" i="2" s="1"/>
  <c r="G383" i="2" s="1" a="1"/>
  <c r="G383" i="2" s="1"/>
  <c r="I667" i="2"/>
  <c r="AH617" i="2" a="1"/>
  <c r="AH617" i="2" s="1"/>
  <c r="G617" i="2" s="1" a="1"/>
  <c r="G617" i="2" s="1"/>
  <c r="AD499" i="2" a="1"/>
  <c r="AD499" i="2" s="1"/>
  <c r="AW115" i="2" a="1"/>
  <c r="AW115" i="2" s="1"/>
  <c r="AD40" i="2" a="1"/>
  <c r="AD40" i="2" s="1"/>
  <c r="AE126" i="2" a="1"/>
  <c r="AE126" i="2" s="1"/>
  <c r="AS126" i="2" a="1"/>
  <c r="AS126" i="2" s="1"/>
  <c r="AD158" i="2" a="1"/>
  <c r="AD158" i="2" s="1"/>
  <c r="AT158" i="2" s="1" a="1"/>
  <c r="AT158" i="2" s="1"/>
  <c r="I158" i="2" s="1"/>
  <c r="AH487" i="2" a="1"/>
  <c r="AH487" i="2" s="1"/>
  <c r="AH565" i="2" a="1"/>
  <c r="AH565" i="2" s="1"/>
  <c r="G565" i="2" s="1" a="1"/>
  <c r="G565" i="2" s="1"/>
  <c r="AE92" i="2" a="1"/>
  <c r="AE92" i="2" s="1"/>
  <c r="AD92" i="2" a="1"/>
  <c r="AD92" i="2" s="1"/>
  <c r="K428" i="2"/>
  <c r="AE354" i="2" a="1"/>
  <c r="AE354" i="2" s="1"/>
  <c r="AW34" i="2" a="1"/>
  <c r="AW34" i="2" s="1"/>
  <c r="AF221" i="2"/>
  <c r="AG221" i="2" s="1"/>
  <c r="AW175" i="2" a="1"/>
  <c r="AW175" i="2" s="1"/>
  <c r="AF604" i="2"/>
  <c r="AG604" i="2" s="1"/>
  <c r="AX33" i="2" a="1"/>
  <c r="AX33" i="2" s="1"/>
  <c r="J33" i="2" s="1"/>
  <c r="G33" i="2" a="1"/>
  <c r="G33" i="2" s="1"/>
  <c r="AI33" i="2" a="1"/>
  <c r="AI33" i="2" s="1"/>
  <c r="H33" i="2" s="1"/>
  <c r="AT33" i="2" a="1"/>
  <c r="AT33" i="2" s="1"/>
  <c r="I33" i="2" s="1"/>
  <c r="AP33" i="2" a="1"/>
  <c r="AP33" i="2" s="1"/>
  <c r="K33" i="2" s="1"/>
  <c r="AX579" i="2" a="1"/>
  <c r="AX579" i="2" s="1"/>
  <c r="J579" i="2" s="1"/>
  <c r="AI579" i="2" a="1"/>
  <c r="AI579" i="2" s="1"/>
  <c r="H579" i="2" s="1"/>
  <c r="AP579" i="2" a="1"/>
  <c r="AP579" i="2" s="1"/>
  <c r="K579" i="2" s="1"/>
  <c r="AT579" i="2" a="1"/>
  <c r="AT579" i="2" s="1"/>
  <c r="I579" i="2" s="1"/>
  <c r="G547" i="2" a="1"/>
  <c r="G547" i="2" s="1"/>
  <c r="AT547" i="2" a="1"/>
  <c r="AT547" i="2" s="1"/>
  <c r="I547" i="2" s="1"/>
  <c r="AX547" i="2" a="1"/>
  <c r="AX547" i="2" s="1"/>
  <c r="J547" i="2" s="1"/>
  <c r="AP547" i="2" a="1"/>
  <c r="AP547" i="2" s="1"/>
  <c r="K547" i="2" s="1"/>
  <c r="AI547" i="2" a="1"/>
  <c r="AI547" i="2" s="1"/>
  <c r="H547" i="2" s="1"/>
  <c r="AI660" i="2" a="1"/>
  <c r="AI660" i="2" s="1"/>
  <c r="H660" i="2" s="1"/>
  <c r="AT660" i="2" a="1"/>
  <c r="AT660" i="2" s="1"/>
  <c r="I660" i="2" s="1"/>
  <c r="K780" i="2"/>
  <c r="J1424" i="2"/>
  <c r="J944" i="2"/>
  <c r="AS629" i="2" a="1"/>
  <c r="AS629" i="2" s="1"/>
  <c r="G35" i="2" a="1"/>
  <c r="G35" i="2" s="1"/>
  <c r="AS428" i="2" a="1"/>
  <c r="AS428" i="2" s="1"/>
  <c r="AH489" i="2" a="1"/>
  <c r="AH489" i="2" s="1"/>
  <c r="G489" i="2" s="1" a="1"/>
  <c r="G489" i="2" s="1"/>
  <c r="AW365" i="2" a="1"/>
  <c r="AW365" i="2" s="1"/>
  <c r="AE439" i="2" a="1"/>
  <c r="AE439" i="2" s="1"/>
  <c r="AF439" i="2" s="1"/>
  <c r="AW588" i="2" a="1"/>
  <c r="AW588" i="2" s="1"/>
  <c r="I752" i="2"/>
  <c r="AE234" i="2" a="1"/>
  <c r="AE234" i="2" s="1"/>
  <c r="AE511" i="2" a="1"/>
  <c r="AE511" i="2" s="1"/>
  <c r="AF511" i="2" s="1"/>
  <c r="K795" i="2"/>
  <c r="AS569" i="2" a="1"/>
  <c r="AS569" i="2" s="1"/>
  <c r="AF516" i="2"/>
  <c r="AG516" i="2" s="1"/>
  <c r="AI37" i="2" a="1"/>
  <c r="AI37" i="2" s="1"/>
  <c r="H37" i="2" s="1"/>
  <c r="AP37" i="2" a="1"/>
  <c r="AP37" i="2" s="1"/>
  <c r="K37" i="2" s="1"/>
  <c r="AX37" i="2" a="1"/>
  <c r="AX37" i="2" s="1"/>
  <c r="J37" i="2" s="1"/>
  <c r="AF648" i="2"/>
  <c r="AG648" i="2" s="1"/>
  <c r="G556" i="2" a="1"/>
  <c r="G556" i="2" s="1"/>
  <c r="K1282" i="2"/>
  <c r="J795" i="2"/>
  <c r="AF518" i="2"/>
  <c r="AG518" i="2" s="1"/>
  <c r="AF574" i="2"/>
  <c r="AG574" i="2" s="1"/>
  <c r="AF116" i="2"/>
  <c r="AG116" i="2" s="1"/>
  <c r="G73" i="2" a="1"/>
  <c r="G73" i="2" s="1"/>
  <c r="K1436" i="2"/>
  <c r="I1358" i="2"/>
  <c r="AS69" i="2" a="1"/>
  <c r="AS69" i="2" s="1"/>
  <c r="AF273" i="2"/>
  <c r="AG273" i="2" s="1"/>
  <c r="AS557" i="2" a="1"/>
  <c r="AS557" i="2" s="1"/>
  <c r="J962" i="2"/>
  <c r="AH439" i="2" a="1"/>
  <c r="AH439" i="2" s="1"/>
  <c r="G439" i="2" s="1" a="1"/>
  <c r="G439" i="2" s="1"/>
  <c r="AE88" i="2" a="1"/>
  <c r="AE88" i="2" s="1"/>
  <c r="K1189" i="2"/>
  <c r="AW87" i="2" a="1"/>
  <c r="AW87" i="2" s="1"/>
  <c r="AW443" i="2" a="1"/>
  <c r="AW443" i="2" s="1"/>
  <c r="AF367" i="2"/>
  <c r="AG367" i="2" s="1"/>
  <c r="AF31" i="2"/>
  <c r="AG31" i="2" s="1"/>
  <c r="AD234" i="2" a="1"/>
  <c r="AD234" i="2" s="1"/>
  <c r="J1355" i="2"/>
  <c r="AH481" i="2" a="1"/>
  <c r="AH481" i="2" s="1"/>
  <c r="G481" i="2" s="1" a="1"/>
  <c r="G481" i="2" s="1"/>
  <c r="AX30" i="2" a="1"/>
  <c r="AX30" i="2" s="1"/>
  <c r="J30" i="2" s="1"/>
  <c r="AI30" i="2" a="1"/>
  <c r="AI30" i="2" s="1"/>
  <c r="H30" i="2" s="1"/>
  <c r="AX141" i="2" a="1"/>
  <c r="AX141" i="2" s="1"/>
  <c r="J141" i="2" s="1"/>
  <c r="AI141" i="2" a="1"/>
  <c r="AI141" i="2" s="1"/>
  <c r="H141" i="2" s="1"/>
  <c r="AT141" i="2" a="1"/>
  <c r="AT141" i="2" s="1"/>
  <c r="I141" i="2" s="1"/>
  <c r="AP468" i="2" a="1"/>
  <c r="AP468" i="2" s="1"/>
  <c r="K468" i="2" s="1"/>
  <c r="AP507" i="2" a="1"/>
  <c r="AP507" i="2" s="1"/>
  <c r="K507" i="2" s="1"/>
  <c r="AF624" i="2"/>
  <c r="AG624" i="2" s="1"/>
  <c r="AH529" i="2" a="1"/>
  <c r="AH529" i="2" s="1"/>
  <c r="G529" i="2" s="1" a="1"/>
  <c r="G529" i="2" s="1"/>
  <c r="AW603" i="2" a="1"/>
  <c r="AW603" i="2" s="1"/>
  <c r="AH211" i="2" a="1"/>
  <c r="AH211" i="2" s="1"/>
  <c r="G211" i="2" s="1" a="1"/>
  <c r="G211" i="2" s="1"/>
  <c r="AW439" i="2" a="1"/>
  <c r="AW439" i="2" s="1"/>
  <c r="K1201" i="2"/>
  <c r="AW88" i="2" a="1"/>
  <c r="AW88" i="2" s="1"/>
  <c r="AH46" i="2" a="1"/>
  <c r="AH46" i="2" s="1"/>
  <c r="AF573" i="2"/>
  <c r="AG573" i="2" s="1"/>
  <c r="AS87" i="2" a="1"/>
  <c r="AS87" i="2" s="1"/>
  <c r="AF443" i="2"/>
  <c r="AG443" i="2" s="1"/>
  <c r="AE45" i="2" a="1"/>
  <c r="AE45" i="2" s="1"/>
  <c r="AW148" i="2" a="1"/>
  <c r="AW148" i="2" s="1"/>
  <c r="AS234" i="2" a="1"/>
  <c r="AS234" i="2" s="1"/>
  <c r="AH505" i="2" a="1"/>
  <c r="AH505" i="2" s="1"/>
  <c r="G505" i="2" s="1" a="1"/>
  <c r="G505" i="2" s="1"/>
  <c r="AF430" i="2"/>
  <c r="AG430" i="2" s="1"/>
  <c r="AF201" i="2"/>
  <c r="AG201" i="2" s="1"/>
  <c r="AP331" i="2" a="1"/>
  <c r="AP331" i="2" s="1"/>
  <c r="K331" i="2" s="1"/>
  <c r="AT331" i="2" a="1"/>
  <c r="AT331" i="2" s="1"/>
  <c r="I331" i="2" s="1"/>
  <c r="AI331" i="2" a="1"/>
  <c r="AI331" i="2" s="1"/>
  <c r="H331" i="2" s="1"/>
  <c r="AF544" i="2"/>
  <c r="AG544" i="2" s="1"/>
  <c r="AW529" i="2" a="1"/>
  <c r="AW529" i="2" s="1"/>
  <c r="AD603" i="2" a="1"/>
  <c r="AD603" i="2" s="1"/>
  <c r="AF191" i="2"/>
  <c r="AG191" i="2" s="1"/>
  <c r="AF46" i="2"/>
  <c r="AG46" i="2" s="1"/>
  <c r="AW387" i="2" a="1"/>
  <c r="AW387" i="2" s="1"/>
  <c r="AH87" i="2" a="1"/>
  <c r="AH87" i="2" s="1"/>
  <c r="G87" i="2" s="1" a="1"/>
  <c r="G87" i="2" s="1"/>
  <c r="AE520" i="2" a="1"/>
  <c r="AE520" i="2" s="1"/>
  <c r="AF520" i="2" s="1"/>
  <c r="AH135" i="2" a="1"/>
  <c r="AH135" i="2" s="1"/>
  <c r="G135" i="2" s="1" a="1"/>
  <c r="G135" i="2" s="1"/>
  <c r="AF39" i="2"/>
  <c r="AG39" i="2" s="1"/>
  <c r="AH148" i="2" a="1"/>
  <c r="AH148" i="2" s="1"/>
  <c r="G148" i="2" s="1" a="1"/>
  <c r="G148" i="2" s="1"/>
  <c r="AS31" i="2" a="1"/>
  <c r="AS31" i="2" s="1"/>
  <c r="AS505" i="2" a="1"/>
  <c r="AS505" i="2" s="1"/>
  <c r="AE613" i="2" a="1"/>
  <c r="AE613" i="2" s="1"/>
  <c r="AF613" i="2" s="1"/>
  <c r="AI363" i="2" a="1"/>
  <c r="AI363" i="2" s="1"/>
  <c r="H363" i="2" s="1"/>
  <c r="AP363" i="2" a="1"/>
  <c r="AP363" i="2" s="1"/>
  <c r="K363" i="2" s="1"/>
  <c r="AX363" i="2" a="1"/>
  <c r="AX363" i="2" s="1"/>
  <c r="J363" i="2" s="1"/>
  <c r="G270" i="2" a="1"/>
  <c r="G270" i="2" s="1"/>
  <c r="AT572" i="2" a="1"/>
  <c r="AT572" i="2" s="1"/>
  <c r="I572" i="2" s="1"/>
  <c r="J430" i="2"/>
  <c r="AF419" i="2"/>
  <c r="AG419" i="2" s="1"/>
  <c r="AD520" i="2" a="1"/>
  <c r="AD520" i="2" s="1"/>
  <c r="AT520" i="2" s="1" a="1"/>
  <c r="AT520" i="2" s="1"/>
  <c r="I520" i="2" s="1"/>
  <c r="AF450" i="2"/>
  <c r="AG450" i="2" s="1"/>
  <c r="G468" i="2" a="1"/>
  <c r="G468" i="2" s="1"/>
  <c r="AE505" i="2" a="1"/>
  <c r="AE505" i="2" s="1"/>
  <c r="AF505" i="2" s="1"/>
  <c r="AF378" i="2"/>
  <c r="AG378" i="2" s="1"/>
  <c r="AF64" i="2"/>
  <c r="AG64" i="2" s="1"/>
  <c r="AX652" i="2" a="1"/>
  <c r="AX652" i="2" s="1"/>
  <c r="J652" i="2" s="1"/>
  <c r="AI652" i="2" a="1"/>
  <c r="AI652" i="2" s="1"/>
  <c r="H652" i="2" s="1"/>
  <c r="AF525" i="2"/>
  <c r="AG525" i="2" s="1"/>
  <c r="AF577" i="2"/>
  <c r="AG577" i="2" s="1"/>
  <c r="AS529" i="2" a="1"/>
  <c r="AS529" i="2" s="1"/>
  <c r="AF346" i="2"/>
  <c r="AG346" i="2" s="1"/>
  <c r="AF124" i="2"/>
  <c r="AG124" i="2" s="1"/>
  <c r="J1046" i="2"/>
  <c r="AH603" i="2" a="1"/>
  <c r="AH603" i="2" s="1"/>
  <c r="AF29" i="2"/>
  <c r="AG29" i="2" s="1"/>
  <c r="K786" i="2"/>
  <c r="AS533" i="2" a="1"/>
  <c r="AS533" i="2" s="1"/>
  <c r="AD46" i="2" a="1"/>
  <c r="AD46" i="2" s="1"/>
  <c r="AH387" i="2" a="1"/>
  <c r="AH387" i="2" s="1"/>
  <c r="G387" i="2" s="1" a="1"/>
  <c r="G387" i="2" s="1"/>
  <c r="AD419" i="2" a="1"/>
  <c r="AD419" i="2" s="1"/>
  <c r="AW502" i="2" a="1"/>
  <c r="AW502" i="2" s="1"/>
  <c r="G510" i="2" a="1"/>
  <c r="G510" i="2" s="1"/>
  <c r="AW613" i="2" a="1"/>
  <c r="AW613" i="2" s="1"/>
  <c r="AF558" i="2"/>
  <c r="AG558" i="2" s="1"/>
  <c r="AT558" i="2" s="1" a="1"/>
  <c r="AT558" i="2" s="1"/>
  <c r="I558" i="2" s="1"/>
  <c r="AF283" i="2"/>
  <c r="AG283" i="2" s="1"/>
  <c r="AX660" i="2" a="1"/>
  <c r="AX660" i="2" s="1"/>
  <c r="J660" i="2" s="1"/>
  <c r="AP660" i="2" a="1"/>
  <c r="AP660" i="2" s="1"/>
  <c r="K660" i="2" s="1"/>
  <c r="AX534" i="2" a="1"/>
  <c r="AX534" i="2" s="1"/>
  <c r="J534" i="2" s="1"/>
  <c r="AT534" i="2" a="1"/>
  <c r="AT534" i="2" s="1"/>
  <c r="I534" i="2" s="1"/>
  <c r="AI534" i="2" a="1"/>
  <c r="AI534" i="2" s="1"/>
  <c r="H534" i="2" s="1"/>
  <c r="AP270" i="2" a="1"/>
  <c r="AP270" i="2" s="1"/>
  <c r="K270" i="2" s="1"/>
  <c r="I1333" i="2"/>
  <c r="AF83" i="2"/>
  <c r="AG83" i="2" s="1"/>
  <c r="AE603" i="2" a="1"/>
  <c r="AE603" i="2" s="1"/>
  <c r="K430" i="2"/>
  <c r="J786" i="2"/>
  <c r="AH533" i="2" a="1"/>
  <c r="AH533" i="2" s="1"/>
  <c r="G533" i="2" s="1" a="1"/>
  <c r="G533" i="2" s="1"/>
  <c r="AS88" i="2" a="1"/>
  <c r="AS88" i="2" s="1"/>
  <c r="AE274" i="2" a="1"/>
  <c r="AE274" i="2" s="1"/>
  <c r="AD387" i="2" a="1"/>
  <c r="AD387" i="2" s="1"/>
  <c r="AP387" i="2" s="1" a="1"/>
  <c r="AP387" i="2" s="1"/>
  <c r="K387" i="2" s="1"/>
  <c r="AH602" i="2" a="1"/>
  <c r="AH602" i="2" s="1"/>
  <c r="G602" i="2" s="1" a="1"/>
  <c r="G602" i="2" s="1"/>
  <c r="AH520" i="2" a="1"/>
  <c r="AH520" i="2" s="1"/>
  <c r="G520" i="2" s="1" a="1"/>
  <c r="G520" i="2" s="1"/>
  <c r="AH233" i="2" a="1"/>
  <c r="AH233" i="2" s="1"/>
  <c r="AD148" i="2" a="1"/>
  <c r="AD148" i="2" s="1"/>
  <c r="AI148" i="2" s="1" a="1"/>
  <c r="AI148" i="2" s="1"/>
  <c r="H148" i="2" s="1"/>
  <c r="AW505" i="2" a="1"/>
  <c r="AW505" i="2" s="1"/>
  <c r="AW517" i="2" a="1"/>
  <c r="AW517" i="2" s="1"/>
  <c r="AH613" i="2" a="1"/>
  <c r="AH613" i="2" s="1"/>
  <c r="G613" i="2" s="1" a="1"/>
  <c r="G613" i="2" s="1"/>
  <c r="AH421" i="2" a="1"/>
  <c r="AH421" i="2" s="1"/>
  <c r="AP339" i="2" a="1"/>
  <c r="AP339" i="2" s="1"/>
  <c r="K339" i="2" s="1"/>
  <c r="AX339" i="2" a="1"/>
  <c r="AX339" i="2" s="1"/>
  <c r="J339" i="2" s="1"/>
  <c r="AT339" i="2" a="1"/>
  <c r="AT339" i="2" s="1"/>
  <c r="I339" i="2" s="1"/>
  <c r="AI339" i="2" a="1"/>
  <c r="AI339" i="2" s="1"/>
  <c r="H339" i="2" s="1"/>
  <c r="AF398" i="2"/>
  <c r="AG398" i="2" s="1"/>
  <c r="AS377" i="2" a="1"/>
  <c r="AS377" i="2" s="1"/>
  <c r="J1443" i="2"/>
  <c r="AF277" i="2"/>
  <c r="AG277" i="2" s="1"/>
  <c r="K1046" i="2"/>
  <c r="AF654" i="2"/>
  <c r="AG654" i="2" s="1"/>
  <c r="I1533" i="2"/>
  <c r="AS550" i="2" a="1"/>
  <c r="AS550" i="2" s="1"/>
  <c r="AW127" i="2" a="1"/>
  <c r="AW127" i="2" s="1"/>
  <c r="AF426" i="2"/>
  <c r="AG426" i="2" s="1"/>
  <c r="AF506" i="2"/>
  <c r="AG506" i="2" s="1"/>
  <c r="AS520" i="2" a="1"/>
  <c r="AS520" i="2" s="1"/>
  <c r="J703" i="2"/>
  <c r="AX593" i="2" a="1"/>
  <c r="AX593" i="2" s="1"/>
  <c r="J593" i="2" s="1"/>
  <c r="AP593" i="2" a="1"/>
  <c r="AP593" i="2" s="1"/>
  <c r="K593" i="2" s="1"/>
  <c r="AI593" i="2" a="1"/>
  <c r="AI593" i="2" s="1"/>
  <c r="H593" i="2" s="1"/>
  <c r="AT593" i="2" a="1"/>
  <c r="AT593" i="2" s="1"/>
  <c r="I593" i="2" s="1"/>
  <c r="AI538" i="2" a="1"/>
  <c r="AI538" i="2" s="1"/>
  <c r="H538" i="2" s="1"/>
  <c r="AX538" i="2" a="1"/>
  <c r="AX538" i="2" s="1"/>
  <c r="J538" i="2" s="1"/>
  <c r="AP538" i="2" a="1"/>
  <c r="AP538" i="2" s="1"/>
  <c r="K538" i="2" s="1"/>
  <c r="AT41" i="2" a="1"/>
  <c r="AT41" i="2" s="1"/>
  <c r="I41" i="2" s="1"/>
  <c r="AP41" i="2" a="1"/>
  <c r="AP41" i="2" s="1"/>
  <c r="K41" i="2" s="1"/>
  <c r="AF271" i="2"/>
  <c r="AG271" i="2" s="1"/>
  <c r="J1491" i="2"/>
  <c r="K1373" i="2"/>
  <c r="AF407" i="2"/>
  <c r="AG407" i="2" s="1"/>
  <c r="J1256" i="2"/>
  <c r="AW27" i="2" a="1"/>
  <c r="AW27" i="2" s="1"/>
  <c r="AF578" i="2"/>
  <c r="AG578" i="2" s="1"/>
  <c r="K1531" i="2"/>
  <c r="I1500" i="2"/>
  <c r="K762" i="2"/>
  <c r="K1515" i="2"/>
  <c r="AH550" i="2" a="1"/>
  <c r="AH550" i="2" s="1"/>
  <c r="G550" i="2" s="1" a="1"/>
  <c r="G550" i="2" s="1"/>
  <c r="AF156" i="2"/>
  <c r="AG156" i="2" s="1"/>
  <c r="AW506" i="2" a="1"/>
  <c r="AW506" i="2" s="1"/>
  <c r="AF233" i="2"/>
  <c r="AG233" i="2" s="1"/>
  <c r="AF138" i="2"/>
  <c r="AG138" i="2" s="1"/>
  <c r="J1516" i="2"/>
  <c r="AF254" i="2"/>
  <c r="AG254" i="2" s="1"/>
  <c r="AF63" i="2"/>
  <c r="AG63" i="2" s="1"/>
  <c r="AS421" i="2" a="1"/>
  <c r="AS421" i="2" s="1"/>
  <c r="AI333" i="2" a="1"/>
  <c r="AI333" i="2" s="1"/>
  <c r="H333" i="2" s="1"/>
  <c r="AP333" i="2" a="1"/>
  <c r="AP333" i="2" s="1"/>
  <c r="K333" i="2" s="1"/>
  <c r="AX333" i="2" a="1"/>
  <c r="AX333" i="2" s="1"/>
  <c r="J333" i="2" s="1"/>
  <c r="AF72" i="2"/>
  <c r="AG72" i="2" s="1"/>
  <c r="AF469" i="2"/>
  <c r="AG469" i="2" s="1"/>
  <c r="AF585" i="2"/>
  <c r="AG585" i="2" s="1"/>
  <c r="AI13" i="2" a="1"/>
  <c r="AI13" i="2" s="1"/>
  <c r="H13" i="2" s="1"/>
  <c r="AT13" i="2" a="1"/>
  <c r="AT13" i="2" s="1"/>
  <c r="I13" i="2" s="1"/>
  <c r="AF12" i="2"/>
  <c r="AG12" i="2" s="1"/>
  <c r="K977" i="2"/>
  <c r="J957" i="2"/>
  <c r="J1204" i="2"/>
  <c r="J1500" i="2"/>
  <c r="I813" i="2"/>
  <c r="K1265" i="2"/>
  <c r="K993" i="2"/>
  <c r="J676" i="2"/>
  <c r="J752" i="2"/>
  <c r="I674" i="2"/>
  <c r="J986" i="2"/>
  <c r="I1415" i="2"/>
  <c r="K747" i="2"/>
  <c r="K1540" i="2"/>
  <c r="I835" i="2"/>
  <c r="I1435" i="2"/>
  <c r="I1147" i="2"/>
  <c r="K983" i="2"/>
  <c r="K986" i="2"/>
  <c r="J1351" i="2"/>
  <c r="I1516" i="2"/>
  <c r="K753" i="2"/>
  <c r="J1330" i="2"/>
  <c r="J732" i="2"/>
  <c r="I1135" i="2"/>
  <c r="I267" i="2"/>
  <c r="J667" i="2"/>
  <c r="I1201" i="2"/>
  <c r="I703" i="2"/>
  <c r="K1126" i="2"/>
  <c r="K1346" i="2"/>
  <c r="K1051" i="2"/>
  <c r="K703" i="2"/>
  <c r="K1443" i="2"/>
  <c r="K1343" i="2"/>
  <c r="J1407" i="2"/>
  <c r="J950" i="2"/>
  <c r="J1051" i="2"/>
  <c r="K974" i="2"/>
  <c r="J1282" i="2"/>
  <c r="I15" i="2"/>
  <c r="J15" i="2"/>
  <c r="AX440" i="2" a="1"/>
  <c r="AX440" i="2" s="1"/>
  <c r="J440" i="2" s="1"/>
  <c r="AP440" i="2" a="1"/>
  <c r="AP440" i="2" s="1"/>
  <c r="K440" i="2" s="1"/>
  <c r="AT440" i="2" a="1"/>
  <c r="AT440" i="2" s="1"/>
  <c r="I440" i="2" s="1"/>
  <c r="AI440" i="2" a="1"/>
  <c r="AI440" i="2" s="1"/>
  <c r="H440" i="2" s="1"/>
  <c r="AI111" i="2" a="1"/>
  <c r="AI111" i="2" s="1"/>
  <c r="H111" i="2" s="1"/>
  <c r="AT111" i="2" a="1"/>
  <c r="AT111" i="2" s="1"/>
  <c r="I111" i="2" s="1"/>
  <c r="AP111" i="2" a="1"/>
  <c r="AP111" i="2" s="1"/>
  <c r="K111" i="2" s="1"/>
  <c r="AX111" i="2" a="1"/>
  <c r="AX111" i="2" s="1"/>
  <c r="J111" i="2" s="1"/>
  <c r="AT424" i="2" a="1"/>
  <c r="AT424" i="2" s="1"/>
  <c r="I424" i="2" s="1"/>
  <c r="AP424" i="2" a="1"/>
  <c r="AP424" i="2" s="1"/>
  <c r="K424" i="2" s="1"/>
  <c r="AX424" i="2" a="1"/>
  <c r="AX424" i="2" s="1"/>
  <c r="J424" i="2" s="1"/>
  <c r="AI424" i="2" a="1"/>
  <c r="AI424" i="2" s="1"/>
  <c r="H424" i="2" s="1"/>
  <c r="AT489" i="2" a="1"/>
  <c r="AT489" i="2" s="1"/>
  <c r="I489" i="2" s="1"/>
  <c r="AX489" i="2" a="1"/>
  <c r="AX489" i="2" s="1"/>
  <c r="J489" i="2" s="1"/>
  <c r="AP489" i="2" a="1"/>
  <c r="AP489" i="2" s="1"/>
  <c r="K489" i="2" s="1"/>
  <c r="AI489" i="2" a="1"/>
  <c r="AI489" i="2" s="1"/>
  <c r="H489" i="2" s="1"/>
  <c r="AX122" i="2" a="1"/>
  <c r="AX122" i="2" s="1"/>
  <c r="J122" i="2" s="1"/>
  <c r="AI122" i="2" a="1"/>
  <c r="AI122" i="2" s="1"/>
  <c r="H122" i="2" s="1"/>
  <c r="AT122" i="2" a="1"/>
  <c r="AT122" i="2" s="1"/>
  <c r="I122" i="2" s="1"/>
  <c r="AP122" i="2" a="1"/>
  <c r="AP122" i="2" s="1"/>
  <c r="K122" i="2" s="1"/>
  <c r="AP75" i="2" a="1"/>
  <c r="AP75" i="2" s="1"/>
  <c r="K75" i="2" s="1"/>
  <c r="AX75" i="2" a="1"/>
  <c r="AX75" i="2" s="1"/>
  <c r="J75" i="2" s="1"/>
  <c r="AT75" i="2" a="1"/>
  <c r="AT75" i="2" s="1"/>
  <c r="I75" i="2" s="1"/>
  <c r="AI75" i="2" a="1"/>
  <c r="AI75" i="2" s="1"/>
  <c r="H75" i="2" s="1"/>
  <c r="AX209" i="2" a="1"/>
  <c r="AX209" i="2" s="1"/>
  <c r="J209" i="2" s="1"/>
  <c r="AI209" i="2" a="1"/>
  <c r="AI209" i="2" s="1"/>
  <c r="H209" i="2" s="1"/>
  <c r="AT209" i="2" a="1"/>
  <c r="AT209" i="2" s="1"/>
  <c r="I209" i="2" s="1"/>
  <c r="AP209" i="2" a="1"/>
  <c r="AP209" i="2" s="1"/>
  <c r="K209" i="2" s="1"/>
  <c r="AP442" i="2" a="1"/>
  <c r="AP442" i="2" s="1"/>
  <c r="K442" i="2" s="1"/>
  <c r="AX442" i="2" a="1"/>
  <c r="AX442" i="2" s="1"/>
  <c r="J442" i="2" s="1"/>
  <c r="AI442" i="2" a="1"/>
  <c r="AI442" i="2" s="1"/>
  <c r="H442" i="2" s="1"/>
  <c r="AT442" i="2" a="1"/>
  <c r="AT442" i="2" s="1"/>
  <c r="I442" i="2" s="1"/>
  <c r="AP194" i="2" a="1"/>
  <c r="AP194" i="2" s="1"/>
  <c r="K194" i="2" s="1"/>
  <c r="AX194" i="2" a="1"/>
  <c r="AX194" i="2" s="1"/>
  <c r="J194" i="2" s="1"/>
  <c r="AI194" i="2" a="1"/>
  <c r="AI194" i="2" s="1"/>
  <c r="H194" i="2" s="1"/>
  <c r="AT194" i="2" a="1"/>
  <c r="AT194" i="2" s="1"/>
  <c r="I194" i="2" s="1"/>
  <c r="AX256" i="2" a="1"/>
  <c r="AX256" i="2" s="1"/>
  <c r="J256" i="2" s="1"/>
  <c r="AP256" i="2" a="1"/>
  <c r="AP256" i="2" s="1"/>
  <c r="K256" i="2" s="1"/>
  <c r="AI256" i="2" a="1"/>
  <c r="AI256" i="2" s="1"/>
  <c r="H256" i="2" s="1"/>
  <c r="AT256" i="2" a="1"/>
  <c r="AT256" i="2" s="1"/>
  <c r="I256" i="2" s="1"/>
  <c r="AP448" i="2" a="1"/>
  <c r="AP448" i="2" s="1"/>
  <c r="K448" i="2" s="1"/>
  <c r="AX448" i="2" a="1"/>
  <c r="AX448" i="2" s="1"/>
  <c r="J448" i="2" s="1"/>
  <c r="AI448" i="2" a="1"/>
  <c r="AI448" i="2" s="1"/>
  <c r="H448" i="2" s="1"/>
  <c r="AT448" i="2" a="1"/>
  <c r="AT448" i="2" s="1"/>
  <c r="I448" i="2" s="1"/>
  <c r="AX218" i="2" a="1"/>
  <c r="AX218" i="2" s="1"/>
  <c r="J218" i="2" s="1"/>
  <c r="AI218" i="2" a="1"/>
  <c r="AI218" i="2" s="1"/>
  <c r="H218" i="2" s="1"/>
  <c r="AP218" i="2" a="1"/>
  <c r="AP218" i="2" s="1"/>
  <c r="K218" i="2" s="1"/>
  <c r="AT218" i="2" a="1"/>
  <c r="AT218" i="2" s="1"/>
  <c r="I218" i="2" s="1"/>
  <c r="AP316" i="2" a="1"/>
  <c r="AP316" i="2" s="1"/>
  <c r="K316" i="2" s="1"/>
  <c r="AX316" i="2" a="1"/>
  <c r="AX316" i="2" s="1"/>
  <c r="J316" i="2" s="1"/>
  <c r="AI316" i="2" a="1"/>
  <c r="AI316" i="2" s="1"/>
  <c r="H316" i="2" s="1"/>
  <c r="AT316" i="2" a="1"/>
  <c r="AT316" i="2" s="1"/>
  <c r="I316" i="2" s="1"/>
  <c r="AI251" i="2" a="1"/>
  <c r="AI251" i="2" s="1"/>
  <c r="H251" i="2" s="1"/>
  <c r="AP251" i="2" a="1"/>
  <c r="AP251" i="2" s="1"/>
  <c r="K251" i="2" s="1"/>
  <c r="AT251" i="2" a="1"/>
  <c r="AT251" i="2" s="1"/>
  <c r="I251" i="2" s="1"/>
  <c r="AX251" i="2" a="1"/>
  <c r="AX251" i="2" s="1"/>
  <c r="J251" i="2" s="1"/>
  <c r="AP566" i="2" a="1"/>
  <c r="AP566" i="2" s="1"/>
  <c r="K566" i="2" s="1"/>
  <c r="AX566" i="2" a="1"/>
  <c r="AX566" i="2" s="1"/>
  <c r="J566" i="2" s="1"/>
  <c r="AI566" i="2" a="1"/>
  <c r="AI566" i="2" s="1"/>
  <c r="H566" i="2" s="1"/>
  <c r="AT566" i="2" a="1"/>
  <c r="AT566" i="2" s="1"/>
  <c r="I566" i="2" s="1"/>
  <c r="I1126" i="2"/>
  <c r="AW209" i="2" a="1"/>
  <c r="AW209" i="2" s="1"/>
  <c r="K750" i="2"/>
  <c r="K265" i="2"/>
  <c r="K756" i="2"/>
  <c r="AT330" i="2" a="1"/>
  <c r="AT330" i="2" s="1"/>
  <c r="I330" i="2" s="1"/>
  <c r="AP330" i="2" a="1"/>
  <c r="AP330" i="2" s="1"/>
  <c r="K330" i="2" s="1"/>
  <c r="AI330" i="2" a="1"/>
  <c r="AI330" i="2" s="1"/>
  <c r="H330" i="2" s="1"/>
  <c r="AX330" i="2" a="1"/>
  <c r="AX330" i="2" s="1"/>
  <c r="J330" i="2" s="1"/>
  <c r="K1266" i="2"/>
  <c r="AE434" i="2" a="1"/>
  <c r="AE434" i="2" s="1"/>
  <c r="AF434" i="2" s="1"/>
  <c r="AD646" i="2" a="1"/>
  <c r="AD646" i="2" s="1"/>
  <c r="I698" i="2"/>
  <c r="AD514" i="2" a="1"/>
  <c r="AD514" i="2" s="1"/>
  <c r="J1253" i="2"/>
  <c r="AD398" i="2" a="1"/>
  <c r="AD398" i="2" s="1"/>
  <c r="K1045" i="2"/>
  <c r="AE208" i="2" a="1"/>
  <c r="AE208" i="2" s="1"/>
  <c r="AF208" i="2" s="1"/>
  <c r="AS208" i="2" a="1"/>
  <c r="AS208" i="2" s="1"/>
  <c r="I1072" i="2"/>
  <c r="AH218" i="2" a="1"/>
  <c r="AH218" i="2" s="1"/>
  <c r="G218" i="2" s="1" a="1"/>
  <c r="G218" i="2" s="1"/>
  <c r="AW85" i="2" a="1"/>
  <c r="AW85" i="2" s="1"/>
  <c r="J750" i="2"/>
  <c r="J1429" i="2"/>
  <c r="J265" i="2"/>
  <c r="I756" i="2"/>
  <c r="J1266" i="2"/>
  <c r="K698" i="2"/>
  <c r="K1253" i="2"/>
  <c r="J1045" i="2"/>
  <c r="AE249" i="2" a="1"/>
  <c r="AE249" i="2" s="1"/>
  <c r="AF249" i="2" s="1"/>
  <c r="AD249" i="2" a="1"/>
  <c r="AD249" i="2" s="1"/>
  <c r="AH496" i="2" a="1"/>
  <c r="AH496" i="2" s="1"/>
  <c r="G496" i="2" s="1" a="1"/>
  <c r="G496" i="2" s="1"/>
  <c r="AD496" i="2" a="1"/>
  <c r="AD496" i="2" s="1"/>
  <c r="AS662" i="2" a="1"/>
  <c r="AS662" i="2" s="1"/>
  <c r="AD662" i="2" a="1"/>
  <c r="AD662" i="2" s="1"/>
  <c r="AW662" i="2" a="1"/>
  <c r="AW662" i="2" s="1"/>
  <c r="AE662" i="2" a="1"/>
  <c r="AE662" i="2" s="1"/>
  <c r="AF662" i="2" s="1"/>
  <c r="AH662" i="2" a="1"/>
  <c r="AH662" i="2" s="1"/>
  <c r="G662" i="2" s="1" a="1"/>
  <c r="G662" i="2" s="1"/>
  <c r="AH440" i="2" a="1"/>
  <c r="AH440" i="2" s="1"/>
  <c r="G440" i="2" s="1" a="1"/>
  <c r="G440" i="2" s="1"/>
  <c r="AE440" i="2" a="1"/>
  <c r="AE440" i="2" s="1"/>
  <c r="AF440" i="2" s="1"/>
  <c r="AD445" i="2" a="1"/>
  <c r="AD445" i="2" s="1"/>
  <c r="AE23" i="2" a="1"/>
  <c r="AE23" i="2" s="1"/>
  <c r="AH391" i="2" a="1"/>
  <c r="AH391" i="2" s="1"/>
  <c r="G391" i="2" s="1" a="1"/>
  <c r="G391" i="2" s="1"/>
  <c r="AD54" i="2" a="1"/>
  <c r="AD54" i="2" s="1"/>
  <c r="AH252" i="2" a="1"/>
  <c r="AH252" i="2" s="1"/>
  <c r="AD86" i="2" a="1"/>
  <c r="AD86" i="2" s="1"/>
  <c r="AE122" i="2" a="1"/>
  <c r="AE122" i="2" s="1"/>
  <c r="AF122" i="2" s="1"/>
  <c r="AS19" i="2" a="1"/>
  <c r="AS19" i="2" s="1"/>
  <c r="AW300" i="2" a="1"/>
  <c r="AW300" i="2" s="1"/>
  <c r="AE251" i="2" a="1"/>
  <c r="AE251" i="2" s="1"/>
  <c r="AF251" i="2" s="1"/>
  <c r="AS463" i="2" a="1"/>
  <c r="AS463" i="2" s="1"/>
  <c r="AH204" i="2" a="1"/>
  <c r="AH204" i="2" s="1"/>
  <c r="G204" i="2" s="1" a="1"/>
  <c r="G204" i="2" s="1"/>
  <c r="AH531" i="2" a="1"/>
  <c r="AH531" i="2" s="1"/>
  <c r="G531" i="2" s="1" a="1"/>
  <c r="G531" i="2" s="1"/>
  <c r="AD497" i="2" a="1"/>
  <c r="AD497" i="2" s="1"/>
  <c r="AH200" i="2" a="1"/>
  <c r="AH200" i="2" s="1"/>
  <c r="G200" i="2" s="1" a="1"/>
  <c r="G200" i="2" s="1"/>
  <c r="AX145" i="2" a="1"/>
  <c r="AX145" i="2" s="1"/>
  <c r="J145" i="2" s="1"/>
  <c r="AD119" i="2" a="1"/>
  <c r="AD119" i="2" s="1"/>
  <c r="AE633" i="2" a="1"/>
  <c r="AE633" i="2" s="1"/>
  <c r="AF633" i="2" s="1"/>
  <c r="AW530" i="2" a="1"/>
  <c r="AW530" i="2" s="1"/>
  <c r="I821" i="2"/>
  <c r="I1301" i="2"/>
  <c r="AW206" i="2" a="1"/>
  <c r="AW206" i="2" s="1"/>
  <c r="I1429" i="2"/>
  <c r="AH203" i="2" a="1"/>
  <c r="AH203" i="2" s="1"/>
  <c r="AS553" i="2" a="1"/>
  <c r="AS553" i="2" s="1"/>
  <c r="AH103" i="2" a="1"/>
  <c r="AH103" i="2" s="1"/>
  <c r="G103" i="2" s="1" a="1"/>
  <c r="G103" i="2" s="1"/>
  <c r="AS93" i="2" a="1"/>
  <c r="AS93" i="2" s="1"/>
  <c r="I265" i="2"/>
  <c r="I977" i="2"/>
  <c r="AS562" i="2" a="1"/>
  <c r="AS562" i="2" s="1"/>
  <c r="AE22" i="2" a="1"/>
  <c r="AE22" i="2" s="1"/>
  <c r="AF22" i="2" s="1"/>
  <c r="AD457" i="2" a="1"/>
  <c r="AD457" i="2" s="1"/>
  <c r="J756" i="2"/>
  <c r="AI178" i="2" a="1"/>
  <c r="AI178" i="2" s="1"/>
  <c r="H178" i="2" s="1"/>
  <c r="AP178" i="2" a="1"/>
  <c r="AP178" i="2" s="1"/>
  <c r="K178" i="2" s="1"/>
  <c r="AX178" i="2" a="1"/>
  <c r="AX178" i="2" s="1"/>
  <c r="J178" i="2" s="1"/>
  <c r="AT178" i="2" a="1"/>
  <c r="AT178" i="2" s="1"/>
  <c r="I178" i="2" s="1"/>
  <c r="AD576" i="2" a="1"/>
  <c r="AD576" i="2" s="1"/>
  <c r="AS448" i="2" a="1"/>
  <c r="AS448" i="2" s="1"/>
  <c r="AE114" i="2" a="1"/>
  <c r="AE114" i="2" s="1"/>
  <c r="I702" i="2"/>
  <c r="AS70" i="2" a="1"/>
  <c r="AS70" i="2" s="1"/>
  <c r="AD126" i="2" a="1"/>
  <c r="AD126" i="2" s="1"/>
  <c r="AW154" i="2" a="1"/>
  <c r="AW154" i="2" s="1"/>
  <c r="K1367" i="2"/>
  <c r="AS248" i="2" a="1"/>
  <c r="AS248" i="2" s="1"/>
  <c r="AW396" i="2" a="1"/>
  <c r="AW396" i="2" s="1"/>
  <c r="I1210" i="2"/>
  <c r="I1527" i="2"/>
  <c r="AH415" i="2" a="1"/>
  <c r="AH415" i="2" s="1"/>
  <c r="AD129" i="2" a="1"/>
  <c r="AD129" i="2" s="1"/>
  <c r="AH404" i="2" a="1"/>
  <c r="AH404" i="2" s="1"/>
  <c r="G404" i="2" s="1" a="1"/>
  <c r="G404" i="2" s="1"/>
  <c r="AH202" i="2" a="1"/>
  <c r="AH202" i="2" s="1"/>
  <c r="AS600" i="2" a="1"/>
  <c r="AS600" i="2" s="1"/>
  <c r="AW357" i="2" a="1"/>
  <c r="AW357" i="2" s="1"/>
  <c r="AW514" i="2" a="1"/>
  <c r="AW514" i="2" s="1"/>
  <c r="AW422" i="2" a="1"/>
  <c r="AW422" i="2" s="1"/>
  <c r="AH71" i="2" a="1"/>
  <c r="AH71" i="2" s="1"/>
  <c r="G71" i="2" s="1" a="1"/>
  <c r="G71" i="2" s="1"/>
  <c r="I732" i="2"/>
  <c r="AE431" i="2" a="1"/>
  <c r="AE431" i="2" s="1"/>
  <c r="AF431" i="2" s="1"/>
  <c r="AE563" i="2" a="1"/>
  <c r="AE563" i="2" s="1"/>
  <c r="AS268" i="2" a="1"/>
  <c r="AS268" i="2" s="1"/>
  <c r="AW398" i="2" a="1"/>
  <c r="AW398" i="2" s="1"/>
  <c r="AH249" i="2" a="1"/>
  <c r="AH249" i="2" s="1"/>
  <c r="G249" i="2" s="1" a="1"/>
  <c r="G249" i="2" s="1"/>
  <c r="AW496" i="2" a="1"/>
  <c r="AW496" i="2" s="1"/>
  <c r="K669" i="2"/>
  <c r="AI503" i="2" a="1"/>
  <c r="AI503" i="2" s="1"/>
  <c r="H503" i="2" s="1"/>
  <c r="AD23" i="2" a="1"/>
  <c r="AD23" i="2" s="1"/>
  <c r="AW391" i="2" a="1"/>
  <c r="AW391" i="2" s="1"/>
  <c r="AD252" i="2" a="1"/>
  <c r="AD252" i="2" s="1"/>
  <c r="AW251" i="2" a="1"/>
  <c r="AW251" i="2" s="1"/>
  <c r="AE463" i="2" a="1"/>
  <c r="AE463" i="2" s="1"/>
  <c r="AF463" i="2" s="1"/>
  <c r="AH85" i="2" a="1"/>
  <c r="AH85" i="2" s="1"/>
  <c r="G85" i="2" s="1" a="1"/>
  <c r="G85" i="2" s="1"/>
  <c r="AS425" i="2" a="1"/>
  <c r="AS425" i="2" s="1"/>
  <c r="I753" i="2"/>
  <c r="AI484" i="2" a="1"/>
  <c r="AI484" i="2" s="1"/>
  <c r="H484" i="2" s="1"/>
  <c r="AD160" i="2" a="1"/>
  <c r="AD160" i="2" s="1"/>
  <c r="AP145" i="2" a="1"/>
  <c r="AP145" i="2" s="1"/>
  <c r="K145" i="2" s="1"/>
  <c r="AS119" i="2" a="1"/>
  <c r="AS119" i="2" s="1"/>
  <c r="AT610" i="2" a="1"/>
  <c r="AT610" i="2" s="1"/>
  <c r="I610" i="2" s="1"/>
  <c r="AP610" i="2" a="1"/>
  <c r="AP610" i="2" s="1"/>
  <c r="K610" i="2" s="1"/>
  <c r="AX610" i="2" a="1"/>
  <c r="AX610" i="2" s="1"/>
  <c r="J610" i="2" s="1"/>
  <c r="AI610" i="2" a="1"/>
  <c r="AI610" i="2" s="1"/>
  <c r="H610" i="2" s="1"/>
  <c r="AE259" i="2" a="1"/>
  <c r="AE259" i="2" s="1"/>
  <c r="AF259" i="2" s="1"/>
  <c r="AW374" i="2" a="1"/>
  <c r="AW374" i="2" s="1"/>
  <c r="K821" i="2"/>
  <c r="AP11" i="2" a="1"/>
  <c r="AP11" i="2" s="1"/>
  <c r="K11" i="2" s="1"/>
  <c r="AX11" i="2" a="1"/>
  <c r="AX11" i="2" s="1"/>
  <c r="J11" i="2" s="1"/>
  <c r="AT11" i="2" a="1"/>
  <c r="AT11" i="2" s="1"/>
  <c r="I11" i="2" s="1"/>
  <c r="AI11" i="2" a="1"/>
  <c r="AI11" i="2" s="1"/>
  <c r="H11" i="2" s="1"/>
  <c r="J802" i="2"/>
  <c r="K1429" i="2"/>
  <c r="AD93" i="2" a="1"/>
  <c r="AD93" i="2" s="1"/>
  <c r="AS566" i="2" a="1"/>
  <c r="AS566" i="2" s="1"/>
  <c r="K702" i="2"/>
  <c r="J1367" i="2"/>
  <c r="AH120" i="2" a="1"/>
  <c r="AH120" i="2" s="1"/>
  <c r="AH434" i="2" a="1"/>
  <c r="AH434" i="2" s="1"/>
  <c r="G434" i="2" s="1" a="1"/>
  <c r="G434" i="2" s="1"/>
  <c r="J1210" i="2"/>
  <c r="K1527" i="2"/>
  <c r="AW415" i="2" a="1"/>
  <c r="AW415" i="2" s="1"/>
  <c r="AS357" i="2" a="1"/>
  <c r="AS357" i="2" s="1"/>
  <c r="AE313" i="2" a="1"/>
  <c r="AE313" i="2" s="1"/>
  <c r="AF313" i="2" s="1"/>
  <c r="AS136" i="2" a="1"/>
  <c r="AS136" i="2" s="1"/>
  <c r="AW406" i="2" a="1"/>
  <c r="AW406" i="2" s="1"/>
  <c r="I796" i="2"/>
  <c r="K1530" i="2"/>
  <c r="AE489" i="2" a="1"/>
  <c r="AE489" i="2" s="1"/>
  <c r="AF489" i="2" s="1"/>
  <c r="AW489" i="2" a="1"/>
  <c r="AW489" i="2" s="1"/>
  <c r="J669" i="2"/>
  <c r="AT505" i="2" a="1"/>
  <c r="AT505" i="2" s="1"/>
  <c r="I505" i="2" s="1"/>
  <c r="AP505" i="2" a="1"/>
  <c r="AP505" i="2" s="1"/>
  <c r="K505" i="2" s="1"/>
  <c r="AX505" i="2" a="1"/>
  <c r="AX505" i="2" s="1"/>
  <c r="J505" i="2" s="1"/>
  <c r="AI505" i="2" a="1"/>
  <c r="AI505" i="2" s="1"/>
  <c r="H505" i="2" s="1"/>
  <c r="AP517" i="2" a="1"/>
  <c r="AP517" i="2" s="1"/>
  <c r="K517" i="2" s="1"/>
  <c r="AX517" i="2" a="1"/>
  <c r="AX517" i="2" s="1"/>
  <c r="J517" i="2" s="1"/>
  <c r="AI517" i="2" a="1"/>
  <c r="AI517" i="2" s="1"/>
  <c r="H517" i="2" s="1"/>
  <c r="AT517" i="2" a="1"/>
  <c r="AT517" i="2" s="1"/>
  <c r="I517" i="2" s="1"/>
  <c r="AS198" i="2" a="1"/>
  <c r="AS198" i="2" s="1"/>
  <c r="AS440" i="2" a="1"/>
  <c r="AS440" i="2" s="1"/>
  <c r="AH445" i="2" a="1"/>
  <c r="AH445" i="2" s="1"/>
  <c r="AD371" i="2" a="1"/>
  <c r="AD371" i="2" s="1"/>
  <c r="AH54" i="2" a="1"/>
  <c r="AH54" i="2" s="1"/>
  <c r="G54" i="2" s="1" a="1"/>
  <c r="G54" i="2" s="1"/>
  <c r="AW86" i="2" a="1"/>
  <c r="AW86" i="2" s="1"/>
  <c r="AD463" i="2" a="1"/>
  <c r="AD463" i="2" s="1"/>
  <c r="AD85" i="2" a="1"/>
  <c r="AD85" i="2" s="1"/>
  <c r="I774" i="2"/>
  <c r="AS521" i="2" a="1"/>
  <c r="AS521" i="2" s="1"/>
  <c r="AX484" i="2" a="1"/>
  <c r="AX484" i="2" s="1"/>
  <c r="J484" i="2" s="1"/>
  <c r="AS259" i="2" a="1"/>
  <c r="AS259" i="2" s="1"/>
  <c r="AS500" i="2" a="1"/>
  <c r="AS500" i="2" s="1"/>
  <c r="J821" i="2"/>
  <c r="AS206" i="2" a="1"/>
  <c r="AS206" i="2" s="1"/>
  <c r="I802" i="2"/>
  <c r="AW515" i="2" a="1"/>
  <c r="AW515" i="2" s="1"/>
  <c r="AH93" i="2" a="1"/>
  <c r="AH93" i="2" s="1"/>
  <c r="I1128" i="2"/>
  <c r="AH566" i="2" a="1"/>
  <c r="AH566" i="2" s="1"/>
  <c r="G566" i="2" s="1" a="1"/>
  <c r="G566" i="2" s="1"/>
  <c r="AW509" i="2" a="1"/>
  <c r="AW509" i="2" s="1"/>
  <c r="AH115" i="2" a="1"/>
  <c r="AH115" i="2" s="1"/>
  <c r="G115" i="2" s="1" a="1"/>
  <c r="G115" i="2" s="1"/>
  <c r="AI607" i="2" a="1"/>
  <c r="AI607" i="2" s="1"/>
  <c r="H607" i="2" s="1"/>
  <c r="AX607" i="2" a="1"/>
  <c r="AX607" i="2" s="1"/>
  <c r="J607" i="2" s="1"/>
  <c r="AT607" i="2" a="1"/>
  <c r="AT607" i="2" s="1"/>
  <c r="I607" i="2" s="1"/>
  <c r="AP607" i="2" a="1"/>
  <c r="AP607" i="2" s="1"/>
  <c r="K607" i="2" s="1"/>
  <c r="AT166" i="2" a="1"/>
  <c r="AT166" i="2" s="1"/>
  <c r="I166" i="2" s="1"/>
  <c r="AX166" i="2" a="1"/>
  <c r="AX166" i="2" s="1"/>
  <c r="J166" i="2" s="1"/>
  <c r="AP166" i="2" a="1"/>
  <c r="AP166" i="2" s="1"/>
  <c r="K166" i="2" s="1"/>
  <c r="AI166" i="2" a="1"/>
  <c r="AI166" i="2" s="1"/>
  <c r="H166" i="2" s="1"/>
  <c r="AD427" i="2" a="1"/>
  <c r="AD427" i="2" s="1"/>
  <c r="J702" i="2"/>
  <c r="AE70" i="2" a="1"/>
  <c r="AE70" i="2" s="1"/>
  <c r="AE81" i="2" a="1"/>
  <c r="AE81" i="2" s="1"/>
  <c r="AF81" i="2" s="1"/>
  <c r="AS158" i="2" a="1"/>
  <c r="AS158" i="2" s="1"/>
  <c r="AE565" i="2" a="1"/>
  <c r="AE565" i="2" s="1"/>
  <c r="AF565" i="2" s="1"/>
  <c r="AE113" i="2" a="1"/>
  <c r="AE113" i="2" s="1"/>
  <c r="AF113" i="2" s="1"/>
  <c r="AH92" i="2" a="1"/>
  <c r="AH92" i="2" s="1"/>
  <c r="AS120" i="2" a="1"/>
  <c r="AS120" i="2" s="1"/>
  <c r="AD338" i="2" a="1"/>
  <c r="AD338" i="2" s="1"/>
  <c r="AS434" i="2" a="1"/>
  <c r="AS434" i="2" s="1"/>
  <c r="AS646" i="2" a="1"/>
  <c r="AS646" i="2" s="1"/>
  <c r="K1210" i="2"/>
  <c r="J1527" i="2"/>
  <c r="I1174" i="2"/>
  <c r="AH75" i="2" a="1"/>
  <c r="AH75" i="2" s="1"/>
  <c r="G75" i="2" s="1" a="1"/>
  <c r="G75" i="2" s="1"/>
  <c r="AE202" i="2" a="1"/>
  <c r="AE202" i="2" s="1"/>
  <c r="AH357" i="2" a="1"/>
  <c r="AH357" i="2" s="1"/>
  <c r="AH514" i="2" a="1"/>
  <c r="AH514" i="2" s="1"/>
  <c r="G514" i="2" s="1" a="1"/>
  <c r="G514" i="2" s="1"/>
  <c r="AW454" i="2" a="1"/>
  <c r="AW454" i="2" s="1"/>
  <c r="AE442" i="2" a="1"/>
  <c r="AE442" i="2" s="1"/>
  <c r="AF442" i="2" s="1"/>
  <c r="AH136" i="2" a="1"/>
  <c r="AH136" i="2" s="1"/>
  <c r="G136" i="2" s="1" a="1"/>
  <c r="G136" i="2" s="1"/>
  <c r="AE406" i="2" a="1"/>
  <c r="AE406" i="2" s="1"/>
  <c r="AF406" i="2" s="1"/>
  <c r="AE268" i="2" a="1"/>
  <c r="AE268" i="2" s="1"/>
  <c r="AF268" i="2" s="1"/>
  <c r="AX49" i="2" a="1"/>
  <c r="AX49" i="2" s="1"/>
  <c r="J49" i="2" s="1"/>
  <c r="AP49" i="2" a="1"/>
  <c r="AP49" i="2" s="1"/>
  <c r="K49" i="2" s="1"/>
  <c r="AI49" i="2" a="1"/>
  <c r="AI49" i="2" s="1"/>
  <c r="H49" i="2" s="1"/>
  <c r="AT49" i="2" a="1"/>
  <c r="AT49" i="2" s="1"/>
  <c r="I49" i="2" s="1"/>
  <c r="K796" i="2"/>
  <c r="AT529" i="2" a="1"/>
  <c r="AT529" i="2" s="1"/>
  <c r="I529" i="2" s="1"/>
  <c r="I1530" i="2"/>
  <c r="AD236" i="2" a="1"/>
  <c r="AD236" i="2" s="1"/>
  <c r="AS496" i="2" a="1"/>
  <c r="AS496" i="2" s="1"/>
  <c r="AX69" i="2" a="1"/>
  <c r="AX69" i="2" s="1"/>
  <c r="J69" i="2" s="1"/>
  <c r="AP69" i="2" a="1"/>
  <c r="AP69" i="2" s="1"/>
  <c r="K69" i="2" s="1"/>
  <c r="AS489" i="2" a="1"/>
  <c r="AS489" i="2" s="1"/>
  <c r="AW54" i="2" a="1"/>
  <c r="AW54" i="2" s="1"/>
  <c r="AE16" i="2" a="1"/>
  <c r="AE16" i="2" s="1"/>
  <c r="AF16" i="2" s="1"/>
  <c r="AE85" i="2" a="1"/>
  <c r="AE85" i="2" s="1"/>
  <c r="AF85" i="2" s="1"/>
  <c r="AE204" i="2" a="1"/>
  <c r="AE204" i="2" s="1"/>
  <c r="AF204" i="2" s="1"/>
  <c r="AE316" i="2" a="1"/>
  <c r="AE316" i="2" s="1"/>
  <c r="AF316" i="2" s="1"/>
  <c r="AW497" i="2" a="1"/>
  <c r="AW497" i="2" s="1"/>
  <c r="AS256" i="2" a="1"/>
  <c r="AS256" i="2" s="1"/>
  <c r="K774" i="2"/>
  <c r="AH521" i="2" a="1"/>
  <c r="AH521" i="2" s="1"/>
  <c r="AP484" i="2" a="1"/>
  <c r="AP484" i="2" s="1"/>
  <c r="K484" i="2" s="1"/>
  <c r="AS131" i="2" a="1"/>
  <c r="AS131" i="2" s="1"/>
  <c r="AH500" i="2" a="1"/>
  <c r="AH500" i="2" s="1"/>
  <c r="AE374" i="2" a="1"/>
  <c r="AE374" i="2" s="1"/>
  <c r="AF374" i="2" s="1"/>
  <c r="AH209" i="2" a="1"/>
  <c r="AH209" i="2" s="1"/>
  <c r="G209" i="2" s="1" a="1"/>
  <c r="G209" i="2" s="1"/>
  <c r="AH446" i="2" a="1"/>
  <c r="AH446" i="2" s="1"/>
  <c r="J1524" i="2"/>
  <c r="AE418" i="2" a="1"/>
  <c r="AE418" i="2" s="1"/>
  <c r="AF418" i="2" s="1"/>
  <c r="AH206" i="2" a="1"/>
  <c r="AH206" i="2" s="1"/>
  <c r="G206" i="2" s="1" a="1"/>
  <c r="G206" i="2" s="1"/>
  <c r="AE320" i="2" a="1"/>
  <c r="AE320" i="2" s="1"/>
  <c r="K802" i="2"/>
  <c r="AD142" i="2" a="1"/>
  <c r="AD142" i="2" s="1"/>
  <c r="AW299" i="2" a="1"/>
  <c r="AW299" i="2" s="1"/>
  <c r="AS103" i="2" a="1"/>
  <c r="AS103" i="2" s="1"/>
  <c r="AW453" i="2" a="1"/>
  <c r="AW453" i="2" s="1"/>
  <c r="K1128" i="2"/>
  <c r="AS66" i="2" a="1"/>
  <c r="AS66" i="2" s="1"/>
  <c r="AS105" i="2" a="1"/>
  <c r="AS105" i="2" s="1"/>
  <c r="AD22" i="2" a="1"/>
  <c r="AD22" i="2" s="1"/>
  <c r="AH457" i="2" a="1"/>
  <c r="AH457" i="2" s="1"/>
  <c r="AH499" i="2" a="1"/>
  <c r="AH499" i="2" s="1"/>
  <c r="G499" i="2" s="1" a="1"/>
  <c r="G499" i="2" s="1"/>
  <c r="AS576" i="2" a="1"/>
  <c r="AS576" i="2" s="1"/>
  <c r="AS392" i="2" a="1"/>
  <c r="AS392" i="2" s="1"/>
  <c r="I670" i="2"/>
  <c r="AW427" i="2" a="1"/>
  <c r="AW427" i="2" s="1"/>
  <c r="AD70" i="2" a="1"/>
  <c r="AD70" i="2" s="1"/>
  <c r="AW81" i="2" a="1"/>
  <c r="AW81" i="2" s="1"/>
  <c r="AH154" i="2" a="1"/>
  <c r="AH154" i="2" s="1"/>
  <c r="AD487" i="2" a="1"/>
  <c r="AD487" i="2" s="1"/>
  <c r="AD565" i="2" a="1"/>
  <c r="AD565" i="2" s="1"/>
  <c r="AE338" i="2" a="1"/>
  <c r="AE338" i="2" s="1"/>
  <c r="AH248" i="2" a="1"/>
  <c r="AH248" i="2" s="1"/>
  <c r="G248" i="2" s="1" a="1"/>
  <c r="G248" i="2" s="1"/>
  <c r="AH396" i="2" a="1"/>
  <c r="AH396" i="2" s="1"/>
  <c r="G396" i="2" s="1" a="1"/>
  <c r="G396" i="2" s="1"/>
  <c r="AE415" i="2" a="1"/>
  <c r="AE415" i="2" s="1"/>
  <c r="J1174" i="2"/>
  <c r="AS75" i="2" a="1"/>
  <c r="AS75" i="2" s="1"/>
  <c r="AD404" i="2" a="1"/>
  <c r="AD404" i="2" s="1"/>
  <c r="AS514" i="2" a="1"/>
  <c r="AS514" i="2" s="1"/>
  <c r="AE454" i="2" a="1"/>
  <c r="AE454" i="2" s="1"/>
  <c r="AF454" i="2" s="1"/>
  <c r="K1125" i="2"/>
  <c r="AE71" i="2" a="1"/>
  <c r="AE71" i="2" s="1"/>
  <c r="AF71" i="2" s="1"/>
  <c r="AW356" i="2" a="1"/>
  <c r="AW356" i="2" s="1"/>
  <c r="AE136" i="2" a="1"/>
  <c r="AE136" i="2" s="1"/>
  <c r="AF136" i="2" s="1"/>
  <c r="AD406" i="2" a="1"/>
  <c r="AD406" i="2" s="1"/>
  <c r="AH268" i="2" a="1"/>
  <c r="AH268" i="2" s="1"/>
  <c r="G268" i="2" s="1" a="1"/>
  <c r="G268" i="2" s="1"/>
  <c r="J796" i="2"/>
  <c r="AI529" i="2" a="1"/>
  <c r="AI529" i="2" s="1"/>
  <c r="H529" i="2" s="1"/>
  <c r="AW79" i="2" a="1"/>
  <c r="AW79" i="2" s="1"/>
  <c r="I1185" i="2"/>
  <c r="AE344" i="2" a="1"/>
  <c r="AE344" i="2" s="1"/>
  <c r="AF344" i="2" s="1"/>
  <c r="AX51" i="2" a="1"/>
  <c r="AX51" i="2" s="1"/>
  <c r="J51" i="2" s="1"/>
  <c r="AI51" i="2" a="1"/>
  <c r="AI51" i="2" s="1"/>
  <c r="H51" i="2" s="1"/>
  <c r="AP51" i="2" a="1"/>
  <c r="AP51" i="2" s="1"/>
  <c r="K51" i="2" s="1"/>
  <c r="AT51" i="2" a="1"/>
  <c r="AT51" i="2" s="1"/>
  <c r="I51" i="2" s="1"/>
  <c r="AE218" i="2" a="1"/>
  <c r="AE218" i="2" s="1"/>
  <c r="AF218" i="2" s="1"/>
  <c r="AH198" i="2" a="1"/>
  <c r="AH198" i="2" s="1"/>
  <c r="AW440" i="2" a="1"/>
  <c r="AW440" i="2" s="1"/>
  <c r="AT503" i="2" a="1"/>
  <c r="AT503" i="2" s="1"/>
  <c r="I503" i="2" s="1"/>
  <c r="AW218" i="2" a="1"/>
  <c r="AW218" i="2" s="1"/>
  <c r="AH23" i="2" a="1"/>
  <c r="AH23" i="2" s="1"/>
  <c r="AW187" i="2" a="1"/>
  <c r="AW187" i="2" s="1"/>
  <c r="AD391" i="2" a="1"/>
  <c r="AD391" i="2" s="1"/>
  <c r="AE54" i="2" a="1"/>
  <c r="AE54" i="2" s="1"/>
  <c r="AF54" i="2" s="1"/>
  <c r="AS86" i="2" a="1"/>
  <c r="AS86" i="2" s="1"/>
  <c r="AS300" i="2" a="1"/>
  <c r="AS300" i="2" s="1"/>
  <c r="AW16" i="2" a="1"/>
  <c r="AW16" i="2" s="1"/>
  <c r="AW463" i="2" a="1"/>
  <c r="AW463" i="2" s="1"/>
  <c r="AD425" i="2" a="1"/>
  <c r="AD425" i="2" s="1"/>
  <c r="J774" i="2"/>
  <c r="AE521" i="2" a="1"/>
  <c r="AE521" i="2" s="1"/>
  <c r="J267" i="2"/>
  <c r="AE131" i="2" a="1"/>
  <c r="AE131" i="2" s="1"/>
  <c r="AF131" i="2" s="1"/>
  <c r="AS111" i="2" a="1"/>
  <c r="AS111" i="2" s="1"/>
  <c r="I1511" i="2"/>
  <c r="AD259" i="2" a="1"/>
  <c r="AD259" i="2" s="1"/>
  <c r="AD500" i="2" a="1"/>
  <c r="AD500" i="2" s="1"/>
  <c r="AE58" i="2" a="1"/>
  <c r="AE58" i="2" s="1"/>
  <c r="AD374" i="2" a="1"/>
  <c r="AD374" i="2" s="1"/>
  <c r="AE209" i="2" a="1"/>
  <c r="AE209" i="2" s="1"/>
  <c r="AF209" i="2" s="1"/>
  <c r="AS643" i="2" a="1"/>
  <c r="AS643" i="2" s="1"/>
  <c r="AS446" i="2" a="1"/>
  <c r="AS446" i="2" s="1"/>
  <c r="AD418" i="2" a="1"/>
  <c r="AD418" i="2" s="1"/>
  <c r="AD320" i="2" a="1"/>
  <c r="AD320" i="2" s="1"/>
  <c r="AD523" i="2" a="1"/>
  <c r="AD523" i="2" s="1"/>
  <c r="J1128" i="2"/>
  <c r="AD66" i="2" a="1"/>
  <c r="AD66" i="2" s="1"/>
  <c r="AW105" i="2" a="1"/>
  <c r="AW105" i="2" s="1"/>
  <c r="AS22" i="2" a="1"/>
  <c r="AS22" i="2" s="1"/>
  <c r="AS457" i="2" a="1"/>
  <c r="AS457" i="2" s="1"/>
  <c r="AD392" i="2" a="1"/>
  <c r="AD392" i="2" s="1"/>
  <c r="J670" i="2"/>
  <c r="AE433" i="2" a="1"/>
  <c r="AE433" i="2" s="1"/>
  <c r="AS509" i="2" a="1"/>
  <c r="AS509" i="2" s="1"/>
  <c r="AD60" i="2" a="1"/>
  <c r="AD60" i="2" s="1"/>
  <c r="AD154" i="2" a="1"/>
  <c r="AD154" i="2" s="1"/>
  <c r="K829" i="2"/>
  <c r="AS92" i="2" a="1"/>
  <c r="AS92" i="2" s="1"/>
  <c r="AW338" i="2" a="1"/>
  <c r="AW338" i="2" s="1"/>
  <c r="AE248" i="2" a="1"/>
  <c r="AE248" i="2" s="1"/>
  <c r="AF248" i="2" s="1"/>
  <c r="AH646" i="2" a="1"/>
  <c r="AH646" i="2" s="1"/>
  <c r="G646" i="2" s="1" a="1"/>
  <c r="G646" i="2" s="1"/>
  <c r="AD415" i="2" a="1"/>
  <c r="AD415" i="2" s="1"/>
  <c r="K1174" i="2"/>
  <c r="AH129" i="2" a="1"/>
  <c r="AH129" i="2" s="1"/>
  <c r="G129" i="2" s="1" a="1"/>
  <c r="G129" i="2" s="1"/>
  <c r="J932" i="2"/>
  <c r="AW202" i="2" a="1"/>
  <c r="AW202" i="2" s="1"/>
  <c r="AH600" i="2" a="1"/>
  <c r="AH600" i="2" s="1"/>
  <c r="AD454" i="2" a="1"/>
  <c r="AD454" i="2" s="1"/>
  <c r="J1125" i="2"/>
  <c r="AS71" i="2" a="1"/>
  <c r="AS71" i="2" s="1"/>
  <c r="AD313" i="2" a="1"/>
  <c r="AD313" i="2" s="1"/>
  <c r="AS406" i="2" a="1"/>
  <c r="AS406" i="2" s="1"/>
  <c r="K768" i="2"/>
  <c r="AD27" i="2" a="1"/>
  <c r="AD27" i="2" s="1"/>
  <c r="AS79" i="2" a="1"/>
  <c r="AS79" i="2" s="1"/>
  <c r="K1185" i="2"/>
  <c r="AS249" i="2" a="1"/>
  <c r="AS249" i="2" s="1"/>
  <c r="AW344" i="2" a="1"/>
  <c r="AW344" i="2" s="1"/>
  <c r="AW191" i="2" a="1"/>
  <c r="AW191" i="2" s="1"/>
  <c r="AH191" i="2" a="1"/>
  <c r="AH191" i="2" s="1"/>
  <c r="AS191" i="2" a="1"/>
  <c r="AS191" i="2" s="1"/>
  <c r="AD191" i="2" a="1"/>
  <c r="AD191" i="2" s="1"/>
  <c r="AX449" i="2" a="1"/>
  <c r="AX449" i="2" s="1"/>
  <c r="J449" i="2" s="1"/>
  <c r="AP449" i="2" a="1"/>
  <c r="AP449" i="2" s="1"/>
  <c r="K449" i="2" s="1"/>
  <c r="AT449" i="2" a="1"/>
  <c r="AT449" i="2" s="1"/>
  <c r="I449" i="2" s="1"/>
  <c r="AI449" i="2" a="1"/>
  <c r="AI449" i="2" s="1"/>
  <c r="H449" i="2" s="1"/>
  <c r="AD204" i="2" a="1"/>
  <c r="AD204" i="2" s="1"/>
  <c r="AH424" i="2" a="1"/>
  <c r="AH424" i="2" s="1"/>
  <c r="G424" i="2" s="1" a="1"/>
  <c r="G424" i="2" s="1"/>
  <c r="K1511" i="2"/>
  <c r="I1428" i="2"/>
  <c r="K670" i="2"/>
  <c r="AD434" i="2" a="1"/>
  <c r="AD434" i="2" s="1"/>
  <c r="AT620" i="2" a="1"/>
  <c r="AT620" i="2" s="1"/>
  <c r="I620" i="2" s="1"/>
  <c r="AX620" i="2" a="1"/>
  <c r="AX620" i="2" s="1"/>
  <c r="J620" i="2" s="1"/>
  <c r="AP620" i="2" a="1"/>
  <c r="AP620" i="2" s="1"/>
  <c r="K620" i="2" s="1"/>
  <c r="AI620" i="2" a="1"/>
  <c r="AI620" i="2" s="1"/>
  <c r="H620" i="2" s="1"/>
  <c r="AE357" i="2" a="1"/>
  <c r="AE357" i="2" s="1"/>
  <c r="AD422" i="2" a="1"/>
  <c r="AD422" i="2" s="1"/>
  <c r="I1125" i="2"/>
  <c r="I768" i="2"/>
  <c r="J1274" i="2"/>
  <c r="AH398" i="2" a="1"/>
  <c r="AH398" i="2" s="1"/>
  <c r="AH208" i="2" a="1"/>
  <c r="AH208" i="2" s="1"/>
  <c r="G208" i="2" s="1" a="1"/>
  <c r="G208" i="2" s="1"/>
  <c r="AD344" i="2" a="1"/>
  <c r="AD344" i="2" s="1"/>
  <c r="J215" i="2"/>
  <c r="AS316" i="2" a="1"/>
  <c r="AS316" i="2" s="1"/>
  <c r="AS497" i="2" a="1"/>
  <c r="AS497" i="2" s="1"/>
  <c r="AW424" i="2" a="1"/>
  <c r="AW424" i="2" s="1"/>
  <c r="K267" i="2"/>
  <c r="AD131" i="2" a="1"/>
  <c r="AD131" i="2" s="1"/>
  <c r="AW111" i="2" a="1"/>
  <c r="AW111" i="2" s="1"/>
  <c r="J1511" i="2"/>
  <c r="AW259" i="2" a="1"/>
  <c r="AW259" i="2" s="1"/>
  <c r="AS374" i="2" a="1"/>
  <c r="AS374" i="2" s="1"/>
  <c r="K1176" i="2"/>
  <c r="AS209" i="2" a="1"/>
  <c r="AS209" i="2" s="1"/>
  <c r="AI490" i="2" a="1"/>
  <c r="AI490" i="2" s="1"/>
  <c r="H490" i="2" s="1"/>
  <c r="AH142" i="2" a="1"/>
  <c r="AH142" i="2" s="1"/>
  <c r="G142" i="2" s="1" a="1"/>
  <c r="G142" i="2" s="1"/>
  <c r="AH515" i="2" a="1"/>
  <c r="AH515" i="2" s="1"/>
  <c r="G515" i="2" s="1" a="1"/>
  <c r="G515" i="2" s="1"/>
  <c r="AP618" i="2" a="1"/>
  <c r="AP618" i="2" s="1"/>
  <c r="K618" i="2" s="1"/>
  <c r="AT618" i="2" a="1"/>
  <c r="AT618" i="2" s="1"/>
  <c r="I618" i="2" s="1"/>
  <c r="AX618" i="2" a="1"/>
  <c r="AX618" i="2" s="1"/>
  <c r="J618" i="2" s="1"/>
  <c r="AI618" i="2" a="1"/>
  <c r="AI618" i="2" s="1"/>
  <c r="H618" i="2" s="1"/>
  <c r="AH523" i="2" a="1"/>
  <c r="AH523" i="2" s="1"/>
  <c r="G523" i="2" s="1" a="1"/>
  <c r="G523" i="2" s="1"/>
  <c r="K1428" i="2"/>
  <c r="AW227" i="2" a="1"/>
  <c r="AW227" i="2" s="1"/>
  <c r="AE448" i="2" a="1"/>
  <c r="AE448" i="2" s="1"/>
  <c r="AF448" i="2" s="1"/>
  <c r="AW40" i="2" a="1"/>
  <c r="AW40" i="2" s="1"/>
  <c r="J1433" i="2"/>
  <c r="AH158" i="2" a="1"/>
  <c r="AH158" i="2" s="1"/>
  <c r="G158" i="2" s="1" a="1"/>
  <c r="G158" i="2" s="1"/>
  <c r="J1295" i="2"/>
  <c r="AW113" i="2" a="1"/>
  <c r="AW113" i="2" s="1"/>
  <c r="AW120" i="2" a="1"/>
  <c r="AW120" i="2" s="1"/>
  <c r="AW313" i="2" a="1"/>
  <c r="AW313" i="2" s="1"/>
  <c r="AW563" i="2" a="1"/>
  <c r="AW563" i="2" s="1"/>
  <c r="J768" i="2"/>
  <c r="I1274" i="2"/>
  <c r="I947" i="2"/>
  <c r="AX467" i="2" a="1"/>
  <c r="AX467" i="2" s="1"/>
  <c r="J467" i="2" s="1"/>
  <c r="AP467" i="2" a="1"/>
  <c r="AP467" i="2" s="1"/>
  <c r="K467" i="2" s="1"/>
  <c r="AT467" i="2" a="1"/>
  <c r="AT467" i="2" s="1"/>
  <c r="I467" i="2" s="1"/>
  <c r="AI467" i="2" a="1"/>
  <c r="AI467" i="2" s="1"/>
  <c r="H467" i="2" s="1"/>
  <c r="AD57" i="2" a="1"/>
  <c r="AD57" i="2" s="1"/>
  <c r="AE57" i="2" a="1"/>
  <c r="AE57" i="2" s="1"/>
  <c r="AH57" i="2" a="1"/>
  <c r="AH57" i="2" s="1"/>
  <c r="AS57" i="2" a="1"/>
  <c r="AS57" i="2" s="1"/>
  <c r="J666" i="2"/>
  <c r="G11" i="2" a="1"/>
  <c r="G11" i="2" s="1"/>
  <c r="AE198" i="2" a="1"/>
  <c r="AE198" i="2" s="1"/>
  <c r="AH187" i="2" a="1"/>
  <c r="AH187" i="2" s="1"/>
  <c r="AE252" i="2" a="1"/>
  <c r="AE252" i="2" s="1"/>
  <c r="AD16" i="2" a="1"/>
  <c r="AD16" i="2" s="1"/>
  <c r="AH251" i="2" a="1"/>
  <c r="AH251" i="2" s="1"/>
  <c r="G251" i="2" s="1" a="1"/>
  <c r="G251" i="2" s="1"/>
  <c r="AH316" i="2" a="1"/>
  <c r="AH316" i="2" s="1"/>
  <c r="G316" i="2" s="1" a="1"/>
  <c r="G316" i="2" s="1"/>
  <c r="AH497" i="2" a="1"/>
  <c r="AH497" i="2" s="1"/>
  <c r="G497" i="2" s="1" a="1"/>
  <c r="G497" i="2" s="1"/>
  <c r="AW256" i="2" a="1"/>
  <c r="AW256" i="2" s="1"/>
  <c r="AE424" i="2" a="1"/>
  <c r="AE424" i="2" s="1"/>
  <c r="AF424" i="2" s="1"/>
  <c r="AE111" i="2" a="1"/>
  <c r="AE111" i="2" s="1"/>
  <c r="AF111" i="2" s="1"/>
  <c r="J1176" i="2"/>
  <c r="K836" i="2"/>
  <c r="K1369" i="2"/>
  <c r="K777" i="2"/>
  <c r="AE142" i="2" a="1"/>
  <c r="AE142" i="2" s="1"/>
  <c r="AF142" i="2" s="1"/>
  <c r="AS523" i="2" a="1"/>
  <c r="AS523" i="2" s="1"/>
  <c r="AE105" i="2" a="1"/>
  <c r="AE105" i="2" s="1"/>
  <c r="K1463" i="2"/>
  <c r="J1428" i="2"/>
  <c r="AW448" i="2" a="1"/>
  <c r="AW448" i="2" s="1"/>
  <c r="AX539" i="2" a="1"/>
  <c r="AX539" i="2" s="1"/>
  <c r="J539" i="2" s="1"/>
  <c r="AI539" i="2" a="1"/>
  <c r="AI539" i="2" s="1"/>
  <c r="H539" i="2" s="1"/>
  <c r="AP539" i="2" a="1"/>
  <c r="AP539" i="2" s="1"/>
  <c r="K539" i="2" s="1"/>
  <c r="AT539" i="2" a="1"/>
  <c r="AT539" i="2" s="1"/>
  <c r="I539" i="2" s="1"/>
  <c r="AE120" i="2" a="1"/>
  <c r="AE120" i="2" s="1"/>
  <c r="AS338" i="2" a="1"/>
  <c r="AS338" i="2" s="1"/>
  <c r="AW646" i="2" a="1"/>
  <c r="AW646" i="2" s="1"/>
  <c r="AP358" i="2" a="1"/>
  <c r="AP358" i="2" s="1"/>
  <c r="K358" i="2" s="1"/>
  <c r="AX358" i="2" a="1"/>
  <c r="AX358" i="2" s="1"/>
  <c r="J358" i="2" s="1"/>
  <c r="AI358" i="2" a="1"/>
  <c r="AI358" i="2" s="1"/>
  <c r="H358" i="2" s="1"/>
  <c r="AT358" i="2" a="1"/>
  <c r="AT358" i="2" s="1"/>
  <c r="I358" i="2" s="1"/>
  <c r="AD71" i="2" a="1"/>
  <c r="AD71" i="2" s="1"/>
  <c r="AS563" i="2" a="1"/>
  <c r="AS563" i="2" s="1"/>
  <c r="K1274" i="2"/>
  <c r="AS398" i="2" a="1"/>
  <c r="AS398" i="2" s="1"/>
  <c r="K947" i="2"/>
  <c r="AH27" i="2" a="1"/>
  <c r="AH27" i="2" s="1"/>
  <c r="G27" i="2" s="1" a="1"/>
  <c r="G27" i="2" s="1"/>
  <c r="AH236" i="2" a="1"/>
  <c r="AH236" i="2" s="1"/>
  <c r="AW236" i="2" a="1"/>
  <c r="AW236" i="2" s="1"/>
  <c r="K1272" i="2"/>
  <c r="AD208" i="2" a="1"/>
  <c r="AD208" i="2" s="1"/>
  <c r="AS344" i="2" a="1"/>
  <c r="AS344" i="2" s="1"/>
  <c r="K1262" i="2"/>
  <c r="AP294" i="2" a="1"/>
  <c r="AP294" i="2" s="1"/>
  <c r="K294" i="2" s="1"/>
  <c r="AX294" i="2" a="1"/>
  <c r="AX294" i="2" s="1"/>
  <c r="J294" i="2" s="1"/>
  <c r="AI294" i="2" a="1"/>
  <c r="AI294" i="2" s="1"/>
  <c r="H294" i="2" s="1"/>
  <c r="AT294" i="2" a="1"/>
  <c r="AT294" i="2" s="1"/>
  <c r="I294" i="2" s="1"/>
  <c r="AW198" i="2" a="1"/>
  <c r="AW198" i="2" s="1"/>
  <c r="AW23" i="2" a="1"/>
  <c r="AW23" i="2" s="1"/>
  <c r="AS187" i="2" a="1"/>
  <c r="AS187" i="2" s="1"/>
  <c r="AP503" i="2" a="1"/>
  <c r="AP503" i="2" s="1"/>
  <c r="K503" i="2" s="1"/>
  <c r="AE391" i="2" a="1"/>
  <c r="AE391" i="2" s="1"/>
  <c r="AF391" i="2" s="1"/>
  <c r="AS122" i="2" a="1"/>
  <c r="AS122" i="2" s="1"/>
  <c r="I790" i="2"/>
  <c r="K965" i="2"/>
  <c r="I1459" i="2"/>
  <c r="AS251" i="2" a="1"/>
  <c r="AS251" i="2" s="1"/>
  <c r="AH425" i="2" a="1"/>
  <c r="AH425" i="2" s="1"/>
  <c r="G425" i="2" s="1" a="1"/>
  <c r="G425" i="2" s="1"/>
  <c r="AE256" i="2" a="1"/>
  <c r="AE256" i="2" s="1"/>
  <c r="AF256" i="2" s="1"/>
  <c r="AH131" i="2" a="1"/>
  <c r="AH131" i="2" s="1"/>
  <c r="G131" i="2" s="1" a="1"/>
  <c r="G131" i="2" s="1"/>
  <c r="I1176" i="2"/>
  <c r="J836" i="2"/>
  <c r="K1361" i="2"/>
  <c r="AT504" i="2" a="1"/>
  <c r="AT504" i="2" s="1"/>
  <c r="I504" i="2" s="1"/>
  <c r="AX504" i="2" a="1"/>
  <c r="AX504" i="2" s="1"/>
  <c r="J504" i="2" s="1"/>
  <c r="AI504" i="2" a="1"/>
  <c r="AI504" i="2" s="1"/>
  <c r="H504" i="2" s="1"/>
  <c r="AP504" i="2" a="1"/>
  <c r="AP504" i="2" s="1"/>
  <c r="K504" i="2" s="1"/>
  <c r="J883" i="2"/>
  <c r="J1369" i="2"/>
  <c r="I777" i="2"/>
  <c r="J1463" i="2"/>
  <c r="AE158" i="2" a="1"/>
  <c r="AE158" i="2" s="1"/>
  <c r="AF158" i="2" s="1"/>
  <c r="AD113" i="2" a="1"/>
  <c r="AD113" i="2" s="1"/>
  <c r="J503" i="2"/>
  <c r="AX172" i="2" a="1"/>
  <c r="AX172" i="2" s="1"/>
  <c r="J172" i="2" s="1"/>
  <c r="AP172" i="2" a="1"/>
  <c r="AP172" i="2" s="1"/>
  <c r="K172" i="2" s="1"/>
  <c r="AT172" i="2" a="1"/>
  <c r="AT172" i="2" s="1"/>
  <c r="I172" i="2" s="1"/>
  <c r="AI172" i="2" a="1"/>
  <c r="AI172" i="2" s="1"/>
  <c r="H172" i="2" s="1"/>
  <c r="AH422" i="2" a="1"/>
  <c r="AH422" i="2" s="1"/>
  <c r="G422" i="2" s="1" a="1"/>
  <c r="G422" i="2" s="1"/>
  <c r="AH563" i="2" a="1"/>
  <c r="AH563" i="2" s="1"/>
  <c r="J947" i="2"/>
  <c r="AE194" i="2" a="1"/>
  <c r="AE194" i="2" s="1"/>
  <c r="AF194" i="2" s="1"/>
  <c r="AW194" i="2" a="1"/>
  <c r="AW194" i="2" s="1"/>
  <c r="AH194" i="2" a="1"/>
  <c r="AH194" i="2" s="1"/>
  <c r="G194" i="2" s="1" a="1"/>
  <c r="G194" i="2" s="1"/>
  <c r="AW57" i="2" a="1"/>
  <c r="AW57" i="2" s="1"/>
  <c r="AI127" i="2" a="1"/>
  <c r="AI127" i="2" s="1"/>
  <c r="H127" i="2" s="1"/>
  <c r="AP127" i="2" a="1"/>
  <c r="AP127" i="2" s="1"/>
  <c r="K127" i="2" s="1"/>
  <c r="AT127" i="2" a="1"/>
  <c r="AT127" i="2" s="1"/>
  <c r="I127" i="2" s="1"/>
  <c r="AX127" i="2" a="1"/>
  <c r="AX127" i="2" s="1"/>
  <c r="J127" i="2" s="1"/>
  <c r="AI87" i="2" a="1"/>
  <c r="AI87" i="2" s="1"/>
  <c r="H87" i="2" s="1"/>
  <c r="AP87" i="2" a="1"/>
  <c r="AP87" i="2" s="1"/>
  <c r="K87" i="2" s="1"/>
  <c r="AX87" i="2" a="1"/>
  <c r="AX87" i="2" s="1"/>
  <c r="J87" i="2" s="1"/>
  <c r="AT87" i="2" a="1"/>
  <c r="AT87" i="2" s="1"/>
  <c r="I87" i="2" s="1"/>
  <c r="J1126" i="2"/>
  <c r="I836" i="2"/>
  <c r="I750" i="2"/>
  <c r="I1369" i="2"/>
  <c r="AX162" i="2" a="1"/>
  <c r="AX162" i="2" s="1"/>
  <c r="J162" i="2" s="1"/>
  <c r="AP162" i="2" a="1"/>
  <c r="AP162" i="2" s="1"/>
  <c r="K162" i="2" s="1"/>
  <c r="AI162" i="2" a="1"/>
  <c r="AI162" i="2" s="1"/>
  <c r="H162" i="2" s="1"/>
  <c r="AT162" i="2" a="1"/>
  <c r="AT162" i="2" s="1"/>
  <c r="I162" i="2" s="1"/>
  <c r="AI441" i="2" a="1"/>
  <c r="AI441" i="2" s="1"/>
  <c r="H441" i="2" s="1"/>
  <c r="AT441" i="2" a="1"/>
  <c r="AT441" i="2" s="1"/>
  <c r="I441" i="2" s="1"/>
  <c r="AX441" i="2" a="1"/>
  <c r="AX441" i="2" s="1"/>
  <c r="J441" i="2" s="1"/>
  <c r="AP441" i="2" a="1"/>
  <c r="AP441" i="2" s="1"/>
  <c r="K441" i="2" s="1"/>
  <c r="I1463" i="2"/>
  <c r="I1266" i="2"/>
  <c r="J698" i="2"/>
  <c r="AT586" i="2" a="1"/>
  <c r="AT586" i="2" s="1"/>
  <c r="I586" i="2" s="1"/>
  <c r="AP586" i="2" a="1"/>
  <c r="AP586" i="2" s="1"/>
  <c r="K586" i="2" s="1"/>
  <c r="AX586" i="2" a="1"/>
  <c r="AX586" i="2" s="1"/>
  <c r="J586" i="2" s="1"/>
  <c r="AI586" i="2" a="1"/>
  <c r="AI586" i="2" s="1"/>
  <c r="H586" i="2" s="1"/>
  <c r="AT77" i="2" a="1"/>
  <c r="AT77" i="2" s="1"/>
  <c r="I77" i="2" s="1"/>
  <c r="AP77" i="2" a="1"/>
  <c r="AP77" i="2" s="1"/>
  <c r="K77" i="2" s="1"/>
  <c r="AI77" i="2" a="1"/>
  <c r="AI77" i="2" s="1"/>
  <c r="H77" i="2" s="1"/>
  <c r="AX77" i="2" a="1"/>
  <c r="AX77" i="2" s="1"/>
  <c r="J77" i="2" s="1"/>
  <c r="I1253" i="2"/>
  <c r="I1045" i="2"/>
  <c r="J1272" i="2"/>
  <c r="AW208" i="2" a="1"/>
  <c r="AW208" i="2" s="1"/>
  <c r="AS194" i="2" a="1"/>
  <c r="AS194" i="2" s="1"/>
  <c r="AX428" i="2" a="1"/>
  <c r="AX428" i="2" s="1"/>
  <c r="J428" i="2" s="1"/>
  <c r="AI428" i="2" a="1"/>
  <c r="AI428" i="2" s="1"/>
  <c r="H428" i="2" s="1"/>
  <c r="AT428" i="2" a="1"/>
  <c r="AT428" i="2" s="1"/>
  <c r="I428" i="2" s="1"/>
  <c r="AH69" i="2" a="1"/>
  <c r="AH69" i="2" s="1"/>
  <c r="G69" i="2" s="1" a="1"/>
  <c r="G69" i="2" s="1"/>
  <c r="AP636" i="2" a="1"/>
  <c r="AP636" i="2" s="1"/>
  <c r="K636" i="2" s="1"/>
  <c r="AT636" i="2" a="1"/>
  <c r="AT636" i="2" s="1"/>
  <c r="I636" i="2" s="1"/>
  <c r="AX636" i="2" a="1"/>
  <c r="AX636" i="2" s="1"/>
  <c r="J636" i="2" s="1"/>
  <c r="AI636" i="2" a="1"/>
  <c r="AI636" i="2" s="1"/>
  <c r="H636" i="2" s="1"/>
  <c r="AD151" i="2" a="1"/>
  <c r="AD151" i="2" s="1"/>
  <c r="AW353" i="2" a="1"/>
  <c r="AW353" i="2" s="1"/>
  <c r="K1072" i="2"/>
  <c r="AW557" i="2" a="1"/>
  <c r="AW557" i="2" s="1"/>
  <c r="J721" i="2"/>
  <c r="K1215" i="2"/>
  <c r="AH127" i="2" a="1"/>
  <c r="AH127" i="2" s="1"/>
  <c r="G127" i="2" s="1" a="1"/>
  <c r="G127" i="2" s="1"/>
  <c r="AE412" i="2" a="1"/>
  <c r="AE412" i="2" s="1"/>
  <c r="AF412" i="2" s="1"/>
  <c r="J1137" i="2"/>
  <c r="I1218" i="2"/>
  <c r="AD452" i="2" a="1"/>
  <c r="AD452" i="2" s="1"/>
  <c r="AH296" i="2" a="1"/>
  <c r="AH296" i="2" s="1"/>
  <c r="AH506" i="2" a="1"/>
  <c r="AH506" i="2" s="1"/>
  <c r="J791" i="2"/>
  <c r="AW228" i="2" a="1"/>
  <c r="AW228" i="2" s="1"/>
  <c r="I1177" i="2"/>
  <c r="AD502" i="2" a="1"/>
  <c r="AD502" i="2" s="1"/>
  <c r="AI143" i="2" a="1"/>
  <c r="AI143" i="2" s="1"/>
  <c r="H143" i="2" s="1"/>
  <c r="AT143" i="2" a="1"/>
  <c r="AT143" i="2" s="1"/>
  <c r="I143" i="2" s="1"/>
  <c r="AX143" i="2" a="1"/>
  <c r="AX143" i="2" s="1"/>
  <c r="J143" i="2" s="1"/>
  <c r="AP143" i="2" a="1"/>
  <c r="AP143" i="2" s="1"/>
  <c r="K143" i="2" s="1"/>
  <c r="AS555" i="2" a="1"/>
  <c r="AS555" i="2" s="1"/>
  <c r="AW45" i="2" a="1"/>
  <c r="AW45" i="2" s="1"/>
  <c r="K860" i="2"/>
  <c r="AW135" i="2" a="1"/>
  <c r="AW135" i="2" s="1"/>
  <c r="K765" i="2"/>
  <c r="AS280" i="2" a="1"/>
  <c r="AS280" i="2" s="1"/>
  <c r="K693" i="2"/>
  <c r="AD134" i="2" a="1"/>
  <c r="AD134" i="2" s="1"/>
  <c r="AW28" i="2" a="1"/>
  <c r="AW28" i="2" s="1"/>
  <c r="AH175" i="2" a="1"/>
  <c r="AH175" i="2" s="1"/>
  <c r="G175" i="2" s="1" a="1"/>
  <c r="G175" i="2" s="1"/>
  <c r="I1523" i="2"/>
  <c r="I1132" i="2"/>
  <c r="K783" i="2"/>
  <c r="AW179" i="2" a="1"/>
  <c r="AW179" i="2" s="1"/>
  <c r="AD613" i="2" a="1"/>
  <c r="AD613" i="2" s="1"/>
  <c r="J1123" i="2"/>
  <c r="AD481" i="2" a="1"/>
  <c r="AD481" i="2" s="1"/>
  <c r="AE393" i="2" a="1"/>
  <c r="AE393" i="2" s="1"/>
  <c r="AF393" i="2" s="1"/>
  <c r="K1271" i="2"/>
  <c r="AS63" i="2" a="1"/>
  <c r="AS63" i="2" s="1"/>
  <c r="K1370" i="2"/>
  <c r="J1173" i="2"/>
  <c r="I124" i="2"/>
  <c r="AW421" i="2" a="1"/>
  <c r="AW421" i="2" s="1"/>
  <c r="I1376" i="2"/>
  <c r="AW540" i="2" a="1"/>
  <c r="AW540" i="2" s="1"/>
  <c r="AH17" i="2" a="1"/>
  <c r="AH17" i="2" s="1"/>
  <c r="AH137" i="2" a="1"/>
  <c r="AH137" i="2" s="1"/>
  <c r="K1536" i="2"/>
  <c r="I1272" i="2"/>
  <c r="AD353" i="2" a="1"/>
  <c r="AD353" i="2" s="1"/>
  <c r="J1072" i="2"/>
  <c r="I721" i="2"/>
  <c r="AS170" i="2" a="1"/>
  <c r="AS170" i="2" s="1"/>
  <c r="I1215" i="2"/>
  <c r="AE294" i="2" a="1"/>
  <c r="AE294" i="2" s="1"/>
  <c r="AF294" i="2" s="1"/>
  <c r="AE365" i="2" a="1"/>
  <c r="AE365" i="2" s="1"/>
  <c r="AD412" i="2" a="1"/>
  <c r="AD412" i="2" s="1"/>
  <c r="AH541" i="2" a="1"/>
  <c r="AH541" i="2" s="1"/>
  <c r="G541" i="2" s="1" a="1"/>
  <c r="G541" i="2" s="1"/>
  <c r="AH246" i="2" a="1"/>
  <c r="AH246" i="2" s="1"/>
  <c r="G246" i="2" s="1" a="1"/>
  <c r="G246" i="2" s="1"/>
  <c r="I1261" i="2"/>
  <c r="AD274" i="2" a="1"/>
  <c r="AD274" i="2" s="1"/>
  <c r="AX130" i="2" a="1"/>
  <c r="AX130" i="2" s="1"/>
  <c r="J130" i="2" s="1"/>
  <c r="AI130" i="2" a="1"/>
  <c r="AI130" i="2" s="1"/>
  <c r="H130" i="2" s="1"/>
  <c r="AP130" i="2" a="1"/>
  <c r="AP130" i="2" s="1"/>
  <c r="K130" i="2" s="1"/>
  <c r="AT130" i="2" a="1"/>
  <c r="AT130" i="2" s="1"/>
  <c r="I130" i="2" s="1"/>
  <c r="AH176" i="2" a="1"/>
  <c r="AH176" i="2" s="1"/>
  <c r="G176" i="2" s="1" a="1"/>
  <c r="G176" i="2" s="1"/>
  <c r="AD506" i="2" a="1"/>
  <c r="AD506" i="2" s="1"/>
  <c r="I791" i="2"/>
  <c r="K1177" i="2"/>
  <c r="AE502" i="2" a="1"/>
  <c r="AE502" i="2" s="1"/>
  <c r="AF502" i="2" s="1"/>
  <c r="AW449" i="2" a="1"/>
  <c r="AW449" i="2" s="1"/>
  <c r="AD45" i="2" a="1"/>
  <c r="AD45" i="2" s="1"/>
  <c r="J860" i="2"/>
  <c r="I765" i="2"/>
  <c r="I693" i="2"/>
  <c r="AW524" i="2" a="1"/>
  <c r="AW524" i="2" s="1"/>
  <c r="K1523" i="2"/>
  <c r="J1132" i="2"/>
  <c r="J1468" i="2"/>
  <c r="I783" i="2"/>
  <c r="I1123" i="2"/>
  <c r="AD432" i="2" a="1"/>
  <c r="AD432" i="2" s="1"/>
  <c r="AH121" i="2" a="1"/>
  <c r="AH121" i="2" s="1"/>
  <c r="G121" i="2" s="1" a="1"/>
  <c r="G121" i="2" s="1"/>
  <c r="AD393" i="2" a="1"/>
  <c r="AD393" i="2" s="1"/>
  <c r="I1385" i="2"/>
  <c r="J1370" i="2"/>
  <c r="I838" i="2"/>
  <c r="K124" i="2"/>
  <c r="K1376" i="2"/>
  <c r="AE137" i="2" a="1"/>
  <c r="AE137" i="2" s="1"/>
  <c r="J1536" i="2"/>
  <c r="I971" i="2"/>
  <c r="AH372" i="2" a="1"/>
  <c r="AH372" i="2" s="1"/>
  <c r="G372" i="2" s="1" a="1"/>
  <c r="G372" i="2" s="1"/>
  <c r="K721" i="2"/>
  <c r="AE170" i="2" a="1"/>
  <c r="AE170" i="2" s="1"/>
  <c r="AE550" i="2" a="1"/>
  <c r="AE550" i="2" s="1"/>
  <c r="AF550" i="2" s="1"/>
  <c r="AE211" i="2" a="1"/>
  <c r="AE211" i="2" s="1"/>
  <c r="AF211" i="2" s="1"/>
  <c r="AW294" i="2" a="1"/>
  <c r="AW294" i="2" s="1"/>
  <c r="AD365" i="2" a="1"/>
  <c r="AD365" i="2" s="1"/>
  <c r="AH595" i="2" a="1"/>
  <c r="AH595" i="2" s="1"/>
  <c r="AD533" i="2" a="1"/>
  <c r="AD533" i="2" s="1"/>
  <c r="AX375" i="2" a="1"/>
  <c r="AX375" i="2" s="1"/>
  <c r="J375" i="2" s="1"/>
  <c r="AI375" i="2" a="1"/>
  <c r="AI375" i="2" s="1"/>
  <c r="H375" i="2" s="1"/>
  <c r="AT375" i="2" a="1"/>
  <c r="AT375" i="2" s="1"/>
  <c r="I375" i="2" s="1"/>
  <c r="AP375" i="2" a="1"/>
  <c r="AP375" i="2" s="1"/>
  <c r="K375" i="2" s="1"/>
  <c r="J1261" i="2"/>
  <c r="AE296" i="2" a="1"/>
  <c r="AE296" i="2" s="1"/>
  <c r="AW274" i="2" a="1"/>
  <c r="AW274" i="2" s="1"/>
  <c r="AT328" i="2" a="1"/>
  <c r="AT328" i="2" s="1"/>
  <c r="I328" i="2" s="1"/>
  <c r="AS443" i="2" a="1"/>
  <c r="AS443" i="2" s="1"/>
  <c r="AH228" i="2" a="1"/>
  <c r="AH228" i="2" s="1"/>
  <c r="AE602" i="2" a="1"/>
  <c r="AE602" i="2" s="1"/>
  <c r="AF602" i="2" s="1"/>
  <c r="AW401" i="2" a="1"/>
  <c r="AW401" i="2" s="1"/>
  <c r="I860" i="2"/>
  <c r="AE135" i="2" a="1"/>
  <c r="AE135" i="2" s="1"/>
  <c r="AF135" i="2" s="1"/>
  <c r="J765" i="2"/>
  <c r="AH280" i="2" a="1"/>
  <c r="AH280" i="2" s="1"/>
  <c r="J693" i="2"/>
  <c r="AP104" i="2" a="1"/>
  <c r="AP104" i="2" s="1"/>
  <c r="K104" i="2" s="1"/>
  <c r="AI104" i="2" a="1"/>
  <c r="AI104" i="2" s="1"/>
  <c r="H104" i="2" s="1"/>
  <c r="AX104" i="2" a="1"/>
  <c r="AX104" i="2" s="1"/>
  <c r="J104" i="2" s="1"/>
  <c r="AT104" i="2" a="1"/>
  <c r="AT104" i="2" s="1"/>
  <c r="I104" i="2" s="1"/>
  <c r="I1138" i="2"/>
  <c r="AE28" i="2" a="1"/>
  <c r="AE28" i="2" s="1"/>
  <c r="AF28" i="2" s="1"/>
  <c r="AD175" i="2" a="1"/>
  <c r="AD175" i="2" s="1"/>
  <c r="AS524" i="2" a="1"/>
  <c r="AS524" i="2" s="1"/>
  <c r="J1523" i="2"/>
  <c r="J1453" i="2"/>
  <c r="AS173" i="2" a="1"/>
  <c r="AS173" i="2" s="1"/>
  <c r="K1132" i="2"/>
  <c r="K1327" i="2"/>
  <c r="AD389" i="2" a="1"/>
  <c r="AD389" i="2" s="1"/>
  <c r="I1468" i="2"/>
  <c r="J783" i="2"/>
  <c r="I1355" i="2"/>
  <c r="K1123" i="2"/>
  <c r="AW455" i="2" a="1"/>
  <c r="AW455" i="2" s="1"/>
  <c r="AW481" i="2" a="1"/>
  <c r="AW481" i="2" s="1"/>
  <c r="AS432" i="2" a="1"/>
  <c r="AS432" i="2" s="1"/>
  <c r="AD121" i="2" a="1"/>
  <c r="AD121" i="2" s="1"/>
  <c r="K1385" i="2"/>
  <c r="AH63" i="2" a="1"/>
  <c r="AH63" i="2" s="1"/>
  <c r="J1518" i="2"/>
  <c r="K838" i="2"/>
  <c r="AH74" i="2" a="1"/>
  <c r="AH74" i="2" s="1"/>
  <c r="AD242" i="2" a="1"/>
  <c r="AD242" i="2" s="1"/>
  <c r="J1376" i="2"/>
  <c r="AE569" i="2" a="1"/>
  <c r="AE569" i="2" s="1"/>
  <c r="AF569" i="2" s="1"/>
  <c r="J1289" i="2"/>
  <c r="AD137" i="2" a="1"/>
  <c r="AD137" i="2" s="1"/>
  <c r="I1536" i="2"/>
  <c r="K971" i="2"/>
  <c r="AP289" i="2" a="1"/>
  <c r="AP289" i="2" s="1"/>
  <c r="K289" i="2" s="1"/>
  <c r="AT289" i="2" a="1"/>
  <c r="AT289" i="2" s="1"/>
  <c r="I289" i="2" s="1"/>
  <c r="AX289" i="2" a="1"/>
  <c r="AX289" i="2" s="1"/>
  <c r="J289" i="2" s="1"/>
  <c r="AI289" i="2" a="1"/>
  <c r="AI289" i="2" s="1"/>
  <c r="H289" i="2" s="1"/>
  <c r="AH428" i="2" a="1"/>
  <c r="AH428" i="2" s="1"/>
  <c r="G428" i="2" s="1" a="1"/>
  <c r="G428" i="2" s="1"/>
  <c r="AE353" i="2" a="1"/>
  <c r="AE353" i="2" s="1"/>
  <c r="AF353" i="2" s="1"/>
  <c r="AE246" i="2" a="1"/>
  <c r="AE246" i="2" s="1"/>
  <c r="AF246" i="2" s="1"/>
  <c r="AT447" i="2" a="1"/>
  <c r="AT447" i="2" s="1"/>
  <c r="I447" i="2" s="1"/>
  <c r="AI447" i="2" a="1"/>
  <c r="AI447" i="2" s="1"/>
  <c r="H447" i="2" s="1"/>
  <c r="AP447" i="2" a="1"/>
  <c r="AP447" i="2" s="1"/>
  <c r="K447" i="2" s="1"/>
  <c r="AX447" i="2" a="1"/>
  <c r="AX447" i="2" s="1"/>
  <c r="J447" i="2" s="1"/>
  <c r="J277" i="2"/>
  <c r="K1261" i="2"/>
  <c r="AS296" i="2" a="1"/>
  <c r="AS296" i="2" s="1"/>
  <c r="I968" i="2"/>
  <c r="AI328" i="2" a="1"/>
  <c r="AI328" i="2" s="1"/>
  <c r="H328" i="2" s="1"/>
  <c r="AH449" i="2" a="1"/>
  <c r="AH449" i="2" s="1"/>
  <c r="G449" i="2" s="1" a="1"/>
  <c r="G449" i="2" s="1"/>
  <c r="I773" i="2"/>
  <c r="J1138" i="2"/>
  <c r="K771" i="2"/>
  <c r="AS28" i="2" a="1"/>
  <c r="AS28" i="2" s="1"/>
  <c r="AH524" i="2" a="1"/>
  <c r="AH524" i="2" s="1"/>
  <c r="G524" i="2" s="1" a="1"/>
  <c r="G524" i="2" s="1"/>
  <c r="AH24" i="2" a="1"/>
  <c r="AH24" i="2" s="1"/>
  <c r="G24" i="2" s="1" a="1"/>
  <c r="G24" i="2" s="1"/>
  <c r="AD173" i="2" a="1"/>
  <c r="AD173" i="2" s="1"/>
  <c r="AW234" i="2" a="1"/>
  <c r="AW234" i="2" s="1"/>
  <c r="I1284" i="2"/>
  <c r="J1327" i="2"/>
  <c r="AS196" i="2" a="1"/>
  <c r="AS196" i="2" s="1"/>
  <c r="K1468" i="2"/>
  <c r="I999" i="2"/>
  <c r="AH517" i="2" a="1"/>
  <c r="AH517" i="2" s="1"/>
  <c r="G517" i="2" s="1" a="1"/>
  <c r="G517" i="2" s="1"/>
  <c r="I1054" i="2"/>
  <c r="AE179" i="2" a="1"/>
  <c r="AE179" i="2" s="1"/>
  <c r="AF179" i="2" s="1"/>
  <c r="AH455" i="2" a="1"/>
  <c r="AH455" i="2" s="1"/>
  <c r="G455" i="2" s="1" a="1"/>
  <c r="G455" i="2" s="1"/>
  <c r="J1385" i="2"/>
  <c r="I1518" i="2"/>
  <c r="J838" i="2"/>
  <c r="AW242" i="2" a="1"/>
  <c r="AW242" i="2" s="1"/>
  <c r="I801" i="2"/>
  <c r="AH540" i="2" a="1"/>
  <c r="AH540" i="2" s="1"/>
  <c r="G540" i="2" s="1" a="1"/>
  <c r="G540" i="2" s="1"/>
  <c r="I1289" i="2"/>
  <c r="AE17" i="2" a="1"/>
  <c r="AE17" i="2" s="1"/>
  <c r="J971" i="2"/>
  <c r="AH557" i="2" a="1"/>
  <c r="AH557" i="2" s="1"/>
  <c r="G557" i="2" s="1" a="1"/>
  <c r="G557" i="2" s="1"/>
  <c r="AD211" i="2" a="1"/>
  <c r="AD211" i="2" s="1"/>
  <c r="AS365" i="2" a="1"/>
  <c r="AS365" i="2" s="1"/>
  <c r="AW412" i="2" a="1"/>
  <c r="AW412" i="2" s="1"/>
  <c r="AD439" i="2" a="1"/>
  <c r="AD439" i="2" s="1"/>
  <c r="AT96" i="2" a="1"/>
  <c r="AT96" i="2" s="1"/>
  <c r="I96" i="2" s="1"/>
  <c r="AP96" i="2" a="1"/>
  <c r="AP96" i="2" s="1"/>
  <c r="K96" i="2" s="1"/>
  <c r="AX96" i="2" a="1"/>
  <c r="AX96" i="2" s="1"/>
  <c r="J96" i="2" s="1"/>
  <c r="AI96" i="2" a="1"/>
  <c r="AI96" i="2" s="1"/>
  <c r="H96" i="2" s="1"/>
  <c r="K1254" i="2"/>
  <c r="I277" i="2"/>
  <c r="AS46" i="2" a="1"/>
  <c r="AS46" i="2" s="1"/>
  <c r="AT219" i="2" a="1"/>
  <c r="AT219" i="2" s="1"/>
  <c r="I219" i="2" s="1"/>
  <c r="AI219" i="2" a="1"/>
  <c r="AI219" i="2" s="1"/>
  <c r="H219" i="2" s="1"/>
  <c r="AP219" i="2" a="1"/>
  <c r="AP219" i="2" s="1"/>
  <c r="K219" i="2" s="1"/>
  <c r="AX219" i="2" a="1"/>
  <c r="AX219" i="2" s="1"/>
  <c r="J219" i="2" s="1"/>
  <c r="AS387" i="2" a="1"/>
  <c r="AS387" i="2" s="1"/>
  <c r="AW419" i="2" a="1"/>
  <c r="AW419" i="2" s="1"/>
  <c r="K968" i="2"/>
  <c r="AS328" i="2" a="1"/>
  <c r="AS328" i="2" s="1"/>
  <c r="AW384" i="2" a="1"/>
  <c r="AW384" i="2" s="1"/>
  <c r="AS228" i="2" a="1"/>
  <c r="AS228" i="2" s="1"/>
  <c r="J1119" i="2"/>
  <c r="AD56" i="2" a="1"/>
  <c r="AD56" i="2" s="1"/>
  <c r="I1529" i="2"/>
  <c r="AH401" i="2" a="1"/>
  <c r="AH401" i="2" s="1"/>
  <c r="G401" i="2" s="1" a="1"/>
  <c r="G401" i="2" s="1"/>
  <c r="AT174" i="2" a="1"/>
  <c r="AT174" i="2" s="1"/>
  <c r="I174" i="2" s="1"/>
  <c r="AX174" i="2" a="1"/>
  <c r="AX174" i="2" s="1"/>
  <c r="J174" i="2" s="1"/>
  <c r="AI174" i="2" a="1"/>
  <c r="AI174" i="2" s="1"/>
  <c r="H174" i="2" s="1"/>
  <c r="AP174" i="2" a="1"/>
  <c r="AP174" i="2" s="1"/>
  <c r="K174" i="2" s="1"/>
  <c r="J773" i="2"/>
  <c r="AH21" i="2" a="1"/>
  <c r="AH21" i="2" s="1"/>
  <c r="AW134" i="2" a="1"/>
  <c r="AW134" i="2" s="1"/>
  <c r="AP612" i="2" a="1"/>
  <c r="AP612" i="2" s="1"/>
  <c r="K612" i="2" s="1"/>
  <c r="AX612" i="2" a="1"/>
  <c r="AX612" i="2" s="1"/>
  <c r="J612" i="2" s="1"/>
  <c r="AT612" i="2" a="1"/>
  <c r="AT612" i="2" s="1"/>
  <c r="I612" i="2" s="1"/>
  <c r="AI612" i="2" a="1"/>
  <c r="AI612" i="2" s="1"/>
  <c r="H612" i="2" s="1"/>
  <c r="K1138" i="2"/>
  <c r="I771" i="2"/>
  <c r="AD524" i="2" a="1"/>
  <c r="AD524" i="2" s="1"/>
  <c r="K1284" i="2"/>
  <c r="I1423" i="2"/>
  <c r="I1327" i="2"/>
  <c r="K999" i="2"/>
  <c r="AS517" i="2" a="1"/>
  <c r="AS517" i="2" s="1"/>
  <c r="K1054" i="2"/>
  <c r="AT438" i="2" a="1"/>
  <c r="AT438" i="2" s="1"/>
  <c r="I438" i="2" s="1"/>
  <c r="AX438" i="2" a="1"/>
  <c r="AX438" i="2" s="1"/>
  <c r="J438" i="2" s="1"/>
  <c r="AI438" i="2" a="1"/>
  <c r="AI438" i="2" s="1"/>
  <c r="H438" i="2" s="1"/>
  <c r="AP438" i="2" a="1"/>
  <c r="AP438" i="2" s="1"/>
  <c r="K438" i="2" s="1"/>
  <c r="K1518" i="2"/>
  <c r="AS242" i="2" a="1"/>
  <c r="AS242" i="2" s="1"/>
  <c r="K801" i="2"/>
  <c r="J1216" i="2"/>
  <c r="AS540" i="2" a="1"/>
  <c r="AS540" i="2" s="1"/>
  <c r="K1289" i="2"/>
  <c r="J861" i="2"/>
  <c r="AD17" i="2" a="1"/>
  <c r="AD17" i="2" s="1"/>
  <c r="AE377" i="2" a="1"/>
  <c r="AE377" i="2" s="1"/>
  <c r="AF377" i="2" s="1"/>
  <c r="AE428" i="2" a="1"/>
  <c r="AE428" i="2" s="1"/>
  <c r="AF428" i="2" s="1"/>
  <c r="AW69" i="2" a="1"/>
  <c r="AW69" i="2" s="1"/>
  <c r="AS353" i="2" a="1"/>
  <c r="AS353" i="2" s="1"/>
  <c r="AD557" i="2" a="1"/>
  <c r="AD557" i="2" s="1"/>
  <c r="AT253" i="2" a="1"/>
  <c r="AT253" i="2" s="1"/>
  <c r="I253" i="2" s="1"/>
  <c r="AS127" i="2" a="1"/>
  <c r="AS127" i="2" s="1"/>
  <c r="AH412" i="2" a="1"/>
  <c r="AH412" i="2" s="1"/>
  <c r="G412" i="2" s="1" a="1"/>
  <c r="G412" i="2" s="1"/>
  <c r="AW246" i="2" a="1"/>
  <c r="AW246" i="2" s="1"/>
  <c r="AW452" i="2" a="1"/>
  <c r="AW452" i="2" s="1"/>
  <c r="J1254" i="2"/>
  <c r="K277" i="2"/>
  <c r="AH419" i="2" a="1"/>
  <c r="AH419" i="2" s="1"/>
  <c r="J968" i="2"/>
  <c r="AH328" i="2" a="1"/>
  <c r="AH328" i="2" s="1"/>
  <c r="G328" i="2" s="1" a="1"/>
  <c r="G328" i="2" s="1"/>
  <c r="AS384" i="2" a="1"/>
  <c r="AS384" i="2" s="1"/>
  <c r="AD443" i="2" a="1"/>
  <c r="AD443" i="2" s="1"/>
  <c r="AD228" i="2" a="1"/>
  <c r="AD228" i="2" s="1"/>
  <c r="K1119" i="2"/>
  <c r="AH502" i="2" a="1"/>
  <c r="AH502" i="2" s="1"/>
  <c r="G502" i="2" s="1" a="1"/>
  <c r="G502" i="2" s="1"/>
  <c r="AW555" i="2" a="1"/>
  <c r="AW555" i="2" s="1"/>
  <c r="AS449" i="2" a="1"/>
  <c r="AS449" i="2" s="1"/>
  <c r="K1529" i="2"/>
  <c r="K773" i="2"/>
  <c r="AW21" i="2" a="1"/>
  <c r="AW21" i="2" s="1"/>
  <c r="I1264" i="2"/>
  <c r="J771" i="2"/>
  <c r="AD28" i="2" a="1"/>
  <c r="AD28" i="2" s="1"/>
  <c r="AW24" i="2" a="1"/>
  <c r="AW24" i="2" s="1"/>
  <c r="AH31" i="2" a="1"/>
  <c r="AH31" i="2" s="1"/>
  <c r="AH511" i="2" a="1"/>
  <c r="AH511" i="2" s="1"/>
  <c r="G511" i="2" s="1" a="1"/>
  <c r="G511" i="2" s="1"/>
  <c r="J1284" i="2"/>
  <c r="K1423" i="2"/>
  <c r="J999" i="2"/>
  <c r="AE517" i="2" a="1"/>
  <c r="AE517" i="2" s="1"/>
  <c r="AF517" i="2" s="1"/>
  <c r="J1054" i="2"/>
  <c r="AD179" i="2" a="1"/>
  <c r="AD179" i="2" s="1"/>
  <c r="AS121" i="2" a="1"/>
  <c r="AS121" i="2" s="1"/>
  <c r="AD63" i="2" a="1"/>
  <c r="AD63" i="2" s="1"/>
  <c r="AH51" i="2" a="1"/>
  <c r="AH51" i="2" s="1"/>
  <c r="G51" i="2" s="1" a="1"/>
  <c r="G51" i="2" s="1"/>
  <c r="J801" i="2"/>
  <c r="I1216" i="2"/>
  <c r="I861" i="2"/>
  <c r="AP592" i="2" a="1"/>
  <c r="AP592" i="2" s="1"/>
  <c r="K592" i="2" s="1"/>
  <c r="AX592" i="2" a="1"/>
  <c r="AX592" i="2" s="1"/>
  <c r="J592" i="2" s="1"/>
  <c r="AT592" i="2" a="1"/>
  <c r="AT592" i="2" s="1"/>
  <c r="I592" i="2" s="1"/>
  <c r="AI592" i="2" a="1"/>
  <c r="AI592" i="2" s="1"/>
  <c r="H592" i="2" s="1"/>
  <c r="I666" i="2"/>
  <c r="J1262" i="2"/>
  <c r="AD246" i="2" a="1"/>
  <c r="AD246" i="2" s="1"/>
  <c r="AE452" i="2" a="1"/>
  <c r="AE452" i="2" s="1"/>
  <c r="AI605" i="2" a="1"/>
  <c r="AI605" i="2" s="1"/>
  <c r="H605" i="2" s="1"/>
  <c r="AX605" i="2" a="1"/>
  <c r="AX605" i="2" s="1"/>
  <c r="J605" i="2" s="1"/>
  <c r="AT605" i="2" a="1"/>
  <c r="AT605" i="2" s="1"/>
  <c r="I605" i="2" s="1"/>
  <c r="AP605" i="2" a="1"/>
  <c r="AP605" i="2" s="1"/>
  <c r="K605" i="2" s="1"/>
  <c r="I1254" i="2"/>
  <c r="AD296" i="2" a="1"/>
  <c r="AD296" i="2" s="1"/>
  <c r="AS419" i="2" a="1"/>
  <c r="AS419" i="2" s="1"/>
  <c r="I1275" i="2"/>
  <c r="I1119" i="2"/>
  <c r="AW602" i="2" a="1"/>
  <c r="AW602" i="2" s="1"/>
  <c r="AE449" i="2" a="1"/>
  <c r="AE449" i="2" s="1"/>
  <c r="AF449" i="2" s="1"/>
  <c r="J1529" i="2"/>
  <c r="AD135" i="2" a="1"/>
  <c r="AD135" i="2" s="1"/>
  <c r="AE280" i="2" a="1"/>
  <c r="AE280" i="2" s="1"/>
  <c r="AP559" i="2" a="1"/>
  <c r="AP559" i="2" s="1"/>
  <c r="K559" i="2" s="1"/>
  <c r="AX559" i="2" a="1"/>
  <c r="AX559" i="2" s="1"/>
  <c r="J559" i="2" s="1"/>
  <c r="AT559" i="2" a="1"/>
  <c r="AT559" i="2" s="1"/>
  <c r="I559" i="2" s="1"/>
  <c r="AI559" i="2" a="1"/>
  <c r="AI559" i="2" s="1"/>
  <c r="H559" i="2" s="1"/>
  <c r="J1264" i="2"/>
  <c r="AH134" i="2" a="1"/>
  <c r="AH134" i="2" s="1"/>
  <c r="G134" i="2" s="1" a="1"/>
  <c r="G134" i="2" s="1"/>
  <c r="I1425" i="2"/>
  <c r="K798" i="2"/>
  <c r="J1423" i="2"/>
  <c r="I1282" i="2"/>
  <c r="K1188" i="2"/>
  <c r="AE121" i="2" a="1"/>
  <c r="AE121" i="2" s="1"/>
  <c r="AF121" i="2" s="1"/>
  <c r="AW63" i="2" a="1"/>
  <c r="AW63" i="2" s="1"/>
  <c r="K1216" i="2"/>
  <c r="K861" i="2"/>
  <c r="K666" i="2"/>
  <c r="K215" i="2"/>
  <c r="I1262" i="2"/>
  <c r="AW211" i="2" a="1"/>
  <c r="AW211" i="2" s="1"/>
  <c r="AE595" i="2" a="1"/>
  <c r="AE595" i="2" s="1"/>
  <c r="AT250" i="2" a="1"/>
  <c r="AT250" i="2" s="1"/>
  <c r="I250" i="2" s="1"/>
  <c r="AX250" i="2" a="1"/>
  <c r="AX250" i="2" s="1"/>
  <c r="J250" i="2" s="1"/>
  <c r="AI250" i="2" a="1"/>
  <c r="AI250" i="2" s="1"/>
  <c r="H250" i="2" s="1"/>
  <c r="AP250" i="2" a="1"/>
  <c r="AP250" i="2" s="1"/>
  <c r="K250" i="2" s="1"/>
  <c r="AS176" i="2" a="1"/>
  <c r="AS176" i="2" s="1"/>
  <c r="AH384" i="2" a="1"/>
  <c r="AH384" i="2" s="1"/>
  <c r="G384" i="2" s="1" a="1"/>
  <c r="G384" i="2" s="1"/>
  <c r="J1283" i="2"/>
  <c r="K1275" i="2"/>
  <c r="AD602" i="2" a="1"/>
  <c r="AD602" i="2" s="1"/>
  <c r="AW280" i="2" a="1"/>
  <c r="AW280" i="2" s="1"/>
  <c r="AE21" i="2" a="1"/>
  <c r="AE21" i="2" s="1"/>
  <c r="AT336" i="2" a="1"/>
  <c r="AT336" i="2" s="1"/>
  <c r="I336" i="2" s="1"/>
  <c r="AP336" i="2" a="1"/>
  <c r="AP336" i="2" s="1"/>
  <c r="K336" i="2" s="1"/>
  <c r="AI336" i="2" a="1"/>
  <c r="AI336" i="2" s="1"/>
  <c r="H336" i="2" s="1"/>
  <c r="AX336" i="2" a="1"/>
  <c r="AX336" i="2" s="1"/>
  <c r="J336" i="2" s="1"/>
  <c r="K1264" i="2"/>
  <c r="K1425" i="2"/>
  <c r="K910" i="2"/>
  <c r="I798" i="2"/>
  <c r="AE24" i="2" a="1"/>
  <c r="AE24" i="2" s="1"/>
  <c r="AF24" i="2" s="1"/>
  <c r="K935" i="2"/>
  <c r="I952" i="2"/>
  <c r="J1188" i="2"/>
  <c r="AE432" i="2" a="1"/>
  <c r="AE432" i="2" s="1"/>
  <c r="AW393" i="2" a="1"/>
  <c r="AW393" i="2" s="1"/>
  <c r="I484" i="2"/>
  <c r="AS51" i="2" a="1"/>
  <c r="AS51" i="2" s="1"/>
  <c r="AH242" i="2" a="1"/>
  <c r="AH242" i="2" s="1"/>
  <c r="G242" i="2" s="1" a="1"/>
  <c r="G242" i="2" s="1"/>
  <c r="AD540" i="2" a="1"/>
  <c r="AD540" i="2" s="1"/>
  <c r="AS17" i="2" a="1"/>
  <c r="AS17" i="2" s="1"/>
  <c r="J1139" i="2"/>
  <c r="I1060" i="2"/>
  <c r="AE176" i="2" a="1"/>
  <c r="AE176" i="2" s="1"/>
  <c r="AF176" i="2" s="1"/>
  <c r="I1283" i="2"/>
  <c r="J1275" i="2"/>
  <c r="I972" i="2"/>
  <c r="J1425" i="2"/>
  <c r="J910" i="2"/>
  <c r="J798" i="2"/>
  <c r="J935" i="2"/>
  <c r="K952" i="2"/>
  <c r="I1188" i="2"/>
  <c r="I1279" i="2"/>
  <c r="J980" i="2"/>
  <c r="AE51" i="2" a="1"/>
  <c r="AE51" i="2" s="1"/>
  <c r="AF51" i="2" s="1"/>
  <c r="K941" i="2"/>
  <c r="AW137" i="2" a="1"/>
  <c r="AW137" i="2" s="1"/>
  <c r="J1530" i="2"/>
  <c r="J1185" i="2"/>
  <c r="I669" i="2"/>
  <c r="I215" i="2"/>
  <c r="I1139" i="2"/>
  <c r="K1060" i="2"/>
  <c r="AD176" i="2" a="1"/>
  <c r="AD176" i="2" s="1"/>
  <c r="K1283" i="2"/>
  <c r="AH443" i="2" a="1"/>
  <c r="AH443" i="2" s="1"/>
  <c r="K848" i="2"/>
  <c r="K972" i="2"/>
  <c r="I1494" i="2"/>
  <c r="I910" i="2"/>
  <c r="I1521" i="2"/>
  <c r="I935" i="2"/>
  <c r="I1503" i="2"/>
  <c r="AH179" i="2" a="1"/>
  <c r="AH179" i="2" s="1"/>
  <c r="G179" i="2" s="1" a="1"/>
  <c r="G179" i="2" s="1"/>
  <c r="J952" i="2"/>
  <c r="AW432" i="2" a="1"/>
  <c r="AW432" i="2" s="1"/>
  <c r="J1279" i="2"/>
  <c r="K1163" i="2"/>
  <c r="I980" i="2"/>
  <c r="J1129" i="2"/>
  <c r="AW51" i="2" a="1"/>
  <c r="AW51" i="2" s="1"/>
  <c r="AE421" i="2" a="1"/>
  <c r="AE421" i="2" s="1"/>
  <c r="K785" i="2"/>
  <c r="AD569" i="2" a="1"/>
  <c r="AD569" i="2" s="1"/>
  <c r="J941" i="2"/>
  <c r="AI381" i="2" a="1"/>
  <c r="AI381" i="2" s="1"/>
  <c r="H381" i="2" s="1"/>
  <c r="AT381" i="2" a="1"/>
  <c r="AT381" i="2" s="1"/>
  <c r="I381" i="2" s="1"/>
  <c r="AX381" i="2" a="1"/>
  <c r="AX381" i="2" s="1"/>
  <c r="J381" i="2" s="1"/>
  <c r="AP381" i="2" a="1"/>
  <c r="AP381" i="2" s="1"/>
  <c r="K381" i="2" s="1"/>
  <c r="I1137" i="2"/>
  <c r="K1218" i="2"/>
  <c r="K1139" i="2"/>
  <c r="J1060" i="2"/>
  <c r="AP510" i="2" a="1"/>
  <c r="AP510" i="2" s="1"/>
  <c r="K510" i="2" s="1"/>
  <c r="AI510" i="2" a="1"/>
  <c r="AI510" i="2" s="1"/>
  <c r="H510" i="2" s="1"/>
  <c r="AX510" i="2" a="1"/>
  <c r="AX510" i="2" s="1"/>
  <c r="J510" i="2" s="1"/>
  <c r="AT510" i="2" a="1"/>
  <c r="AT510" i="2" s="1"/>
  <c r="I510" i="2" s="1"/>
  <c r="J848" i="2"/>
  <c r="J972" i="2"/>
  <c r="AD21" i="2" a="1"/>
  <c r="AD21" i="2" s="1"/>
  <c r="AS134" i="2" a="1"/>
  <c r="AS134" i="2" s="1"/>
  <c r="K1494" i="2"/>
  <c r="J1521" i="2"/>
  <c r="AD24" i="2" a="1"/>
  <c r="AD24" i="2" s="1"/>
  <c r="J1503" i="2"/>
  <c r="I1271" i="2"/>
  <c r="K1279" i="2"/>
  <c r="J1163" i="2"/>
  <c r="K980" i="2"/>
  <c r="I1129" i="2"/>
  <c r="I1173" i="2"/>
  <c r="J785" i="2"/>
  <c r="I941" i="2"/>
  <c r="J1215" i="2"/>
  <c r="K1137" i="2"/>
  <c r="J1218" i="2"/>
  <c r="K791" i="2"/>
  <c r="I848" i="2"/>
  <c r="J1177" i="2"/>
  <c r="AT318" i="2" a="1"/>
  <c r="AT318" i="2" s="1"/>
  <c r="I318" i="2" s="1"/>
  <c r="AP318" i="2" a="1"/>
  <c r="AP318" i="2" s="1"/>
  <c r="K318" i="2" s="1"/>
  <c r="AI318" i="2" a="1"/>
  <c r="AI318" i="2" s="1"/>
  <c r="H318" i="2" s="1"/>
  <c r="AX318" i="2" a="1"/>
  <c r="AX318" i="2" s="1"/>
  <c r="J318" i="2" s="1"/>
  <c r="J1494" i="2"/>
  <c r="K1521" i="2"/>
  <c r="K1503" i="2"/>
  <c r="J1271" i="2"/>
  <c r="I1163" i="2"/>
  <c r="I1370" i="2"/>
  <c r="K1129" i="2"/>
  <c r="K1173" i="2"/>
  <c r="J124" i="2"/>
  <c r="I785" i="2"/>
  <c r="G10" i="2" a="1"/>
  <c r="G10" i="2" s="1"/>
  <c r="M26" i="4" a="1"/>
  <c r="M26" i="4" s="1"/>
  <c r="F26" i="4" s="1"/>
  <c r="H26" i="4" s="1"/>
  <c r="P26" i="4" a="1"/>
  <c r="P26" i="4" s="1"/>
  <c r="G26" i="4" s="1"/>
  <c r="M26" i="3" a="1"/>
  <c r="M26" i="3" s="1"/>
  <c r="F26" i="3" s="1"/>
  <c r="H26" i="3" s="1"/>
  <c r="P26" i="3" a="1"/>
  <c r="P26" i="3" s="1"/>
  <c r="G26" i="3" s="1"/>
  <c r="M18" i="4" a="1"/>
  <c r="M18" i="4" s="1"/>
  <c r="F18" i="4" s="1"/>
  <c r="H18" i="4" s="1"/>
  <c r="P18" i="4" a="1"/>
  <c r="P18" i="4" s="1"/>
  <c r="G18" i="4" s="1"/>
  <c r="M27" i="3" a="1"/>
  <c r="M27" i="3" s="1"/>
  <c r="F27" i="3" s="1"/>
  <c r="H27" i="3" s="1"/>
  <c r="P27" i="3" a="1"/>
  <c r="P27" i="3" s="1"/>
  <c r="G27" i="3" s="1"/>
  <c r="M27" i="4" a="1"/>
  <c r="M27" i="4" s="1"/>
  <c r="F27" i="4" s="1"/>
  <c r="H27" i="4" s="1"/>
  <c r="P27" i="4" a="1"/>
  <c r="P27" i="4" s="1"/>
  <c r="G27" i="4" s="1"/>
  <c r="M13" i="3" a="1"/>
  <c r="M13" i="3" s="1"/>
  <c r="F13" i="3" s="1"/>
  <c r="H13" i="3" s="1"/>
  <c r="P13" i="3" a="1"/>
  <c r="P13" i="3" s="1"/>
  <c r="G13" i="3" s="1"/>
  <c r="Q15" i="5" a="1"/>
  <c r="Q15" i="5" s="1"/>
  <c r="G15" i="5" s="1"/>
  <c r="M15" i="5" a="1"/>
  <c r="M15" i="5" s="1"/>
  <c r="F15" i="5" s="1"/>
  <c r="H15" i="5" s="1"/>
  <c r="M12" i="5" a="1"/>
  <c r="M12" i="5" s="1"/>
  <c r="F12" i="5" s="1"/>
  <c r="H12" i="5" s="1"/>
  <c r="Q12" i="5" a="1"/>
  <c r="Q12" i="5" s="1"/>
  <c r="G12" i="5" s="1"/>
  <c r="P215" i="2"/>
  <c r="Q518" i="2"/>
  <c r="L518" i="2"/>
  <c r="R518" i="2"/>
  <c r="O518" i="2"/>
  <c r="Q124" i="2"/>
  <c r="P518" i="2"/>
  <c r="L124" i="2"/>
  <c r="R124" i="2"/>
  <c r="O124" i="2"/>
  <c r="R430" i="2"/>
  <c r="O430" i="2"/>
  <c r="L430" i="2"/>
  <c r="P430" i="2"/>
  <c r="P124" i="2"/>
  <c r="L215" i="2"/>
  <c r="R215" i="2"/>
  <c r="O215" i="2"/>
  <c r="Q215" i="2"/>
  <c r="Q430" i="2"/>
  <c r="G276" i="2" l="1" a="1"/>
  <c r="G276" i="2" s="1"/>
  <c r="AX167" i="2" a="1"/>
  <c r="AX167" i="2" s="1"/>
  <c r="J167" i="2" s="1"/>
  <c r="AP310" i="2" a="1"/>
  <c r="AP310" i="2" s="1"/>
  <c r="K310" i="2" s="1"/>
  <c r="I240" i="2"/>
  <c r="AI276" i="2" a="1"/>
  <c r="AI276" i="2" s="1"/>
  <c r="H276" i="2" s="1"/>
  <c r="AX310" i="2" a="1"/>
  <c r="AX310" i="2" s="1"/>
  <c r="J310" i="2" s="1"/>
  <c r="AT276" i="2" a="1"/>
  <c r="AT276" i="2" s="1"/>
  <c r="I276" i="2" s="1"/>
  <c r="AP276" i="2" a="1"/>
  <c r="AP276" i="2" s="1"/>
  <c r="K276" i="2" s="1"/>
  <c r="AT310" i="2" a="1"/>
  <c r="AT310" i="2" s="1"/>
  <c r="I310" i="2" s="1"/>
  <c r="AT490" i="2" a="1"/>
  <c r="AT490" i="2" s="1"/>
  <c r="I490" i="2" s="1"/>
  <c r="AX490" i="2" a="1"/>
  <c r="AX490" i="2" s="1"/>
  <c r="J490" i="2" s="1"/>
  <c r="AX377" i="2" a="1"/>
  <c r="AX377" i="2" s="1"/>
  <c r="J377" i="2" s="1"/>
  <c r="AI614" i="2" a="1"/>
  <c r="AI614" i="2" s="1"/>
  <c r="H614" i="2" s="1"/>
  <c r="AT123" i="2" a="1"/>
  <c r="AT123" i="2" s="1"/>
  <c r="I123" i="2" s="1"/>
  <c r="AI79" i="2" a="1"/>
  <c r="AI79" i="2" s="1"/>
  <c r="H79" i="2" s="1"/>
  <c r="AT79" i="2" a="1"/>
  <c r="AT79" i="2" s="1"/>
  <c r="I79" i="2" s="1"/>
  <c r="AP634" i="2" a="1"/>
  <c r="AP634" i="2" s="1"/>
  <c r="K634" i="2" s="1"/>
  <c r="AX79" i="2" a="1"/>
  <c r="AX79" i="2" s="1"/>
  <c r="J79" i="2" s="1"/>
  <c r="AT377" i="2" a="1"/>
  <c r="AT377" i="2" s="1"/>
  <c r="I377" i="2" s="1"/>
  <c r="AP377" i="2" a="1"/>
  <c r="AP377" i="2" s="1"/>
  <c r="K377" i="2" s="1"/>
  <c r="K240" i="2"/>
  <c r="AP268" i="2" a="1"/>
  <c r="AP268" i="2" s="1"/>
  <c r="K268" i="2" s="1"/>
  <c r="AX248" i="2" a="1"/>
  <c r="AX248" i="2" s="1"/>
  <c r="J248" i="2" s="1"/>
  <c r="AI206" i="2" a="1"/>
  <c r="AI206" i="2" s="1"/>
  <c r="H206" i="2" s="1"/>
  <c r="AT614" i="2" a="1"/>
  <c r="AT614" i="2" s="1"/>
  <c r="I614" i="2" s="1"/>
  <c r="G164" i="2" a="1"/>
  <c r="G164" i="2" s="1"/>
  <c r="AI268" i="2" a="1"/>
  <c r="AI268" i="2" s="1"/>
  <c r="H268" i="2" s="1"/>
  <c r="AX614" i="2" a="1"/>
  <c r="AX614" i="2" s="1"/>
  <c r="J614" i="2" s="1"/>
  <c r="AI248" i="2" a="1"/>
  <c r="AI248" i="2" s="1"/>
  <c r="H248" i="2" s="1"/>
  <c r="AI453" i="2" a="1"/>
  <c r="AI453" i="2" s="1"/>
  <c r="H453" i="2" s="1"/>
  <c r="AI541" i="2" a="1"/>
  <c r="AI541" i="2" s="1"/>
  <c r="H541" i="2" s="1"/>
  <c r="AT268" i="2" a="1"/>
  <c r="AT268" i="2" s="1"/>
  <c r="I268" i="2" s="1"/>
  <c r="AT541" i="2" a="1"/>
  <c r="AT541" i="2" s="1"/>
  <c r="I541" i="2" s="1"/>
  <c r="AX640" i="2" a="1"/>
  <c r="AX640" i="2" s="1"/>
  <c r="J640" i="2" s="1"/>
  <c r="AP541" i="2" a="1"/>
  <c r="AP541" i="2" s="1"/>
  <c r="K541" i="2" s="1"/>
  <c r="AI634" i="2" a="1"/>
  <c r="AI634" i="2" s="1"/>
  <c r="H634" i="2" s="1"/>
  <c r="AX634" i="2" a="1"/>
  <c r="AX634" i="2" s="1"/>
  <c r="J634" i="2" s="1"/>
  <c r="AX123" i="2" a="1"/>
  <c r="AX123" i="2" s="1"/>
  <c r="J123" i="2" s="1"/>
  <c r="AI123" i="2" a="1"/>
  <c r="AI123" i="2" s="1"/>
  <c r="H123" i="2" s="1"/>
  <c r="AX347" i="2" a="1"/>
  <c r="AX347" i="2" s="1"/>
  <c r="J347" i="2" s="1"/>
  <c r="AP553" i="2" a="1"/>
  <c r="AP553" i="2" s="1"/>
  <c r="K553" i="2" s="1"/>
  <c r="AT633" i="2" a="1"/>
  <c r="AT633" i="2" s="1"/>
  <c r="I633" i="2" s="1"/>
  <c r="AI384" i="2" a="1"/>
  <c r="AI384" i="2" s="1"/>
  <c r="H384" i="2" s="1"/>
  <c r="AT384" i="2" a="1"/>
  <c r="AT384" i="2" s="1"/>
  <c r="I384" i="2" s="1"/>
  <c r="AX553" i="2" a="1"/>
  <c r="AX553" i="2" s="1"/>
  <c r="J553" i="2" s="1"/>
  <c r="AI633" i="2" a="1"/>
  <c r="AI633" i="2" s="1"/>
  <c r="H633" i="2" s="1"/>
  <c r="AI553" i="2" a="1"/>
  <c r="AI553" i="2" s="1"/>
  <c r="H553" i="2" s="1"/>
  <c r="AX633" i="2" a="1"/>
  <c r="AX633" i="2" s="1"/>
  <c r="J633" i="2" s="1"/>
  <c r="AX384" i="2" a="1"/>
  <c r="AX384" i="2" s="1"/>
  <c r="J384" i="2" s="1"/>
  <c r="AT167" i="2" a="1"/>
  <c r="AT167" i="2" s="1"/>
  <c r="I167" i="2" s="1"/>
  <c r="AX436" i="2" a="1"/>
  <c r="AX436" i="2" s="1"/>
  <c r="J436" i="2" s="1"/>
  <c r="AI167" i="2" a="1"/>
  <c r="AI167" i="2" s="1"/>
  <c r="H167" i="2" s="1"/>
  <c r="AP206" i="2" a="1"/>
  <c r="AP206" i="2" s="1"/>
  <c r="K206" i="2" s="1"/>
  <c r="AT550" i="2" a="1"/>
  <c r="AT550" i="2" s="1"/>
  <c r="I550" i="2" s="1"/>
  <c r="AT436" i="2" a="1"/>
  <c r="AT436" i="2" s="1"/>
  <c r="I436" i="2" s="1"/>
  <c r="AT453" i="2" a="1"/>
  <c r="AT453" i="2" s="1"/>
  <c r="I453" i="2" s="1"/>
  <c r="AP453" i="2" a="1"/>
  <c r="AP453" i="2" s="1"/>
  <c r="K453" i="2" s="1"/>
  <c r="AT400" i="2" a="1"/>
  <c r="AT400" i="2" s="1"/>
  <c r="I400" i="2" s="1"/>
  <c r="AI550" i="2" a="1"/>
  <c r="AI550" i="2" s="1"/>
  <c r="H550" i="2" s="1"/>
  <c r="AX206" i="2" a="1"/>
  <c r="AX206" i="2" s="1"/>
  <c r="J206" i="2" s="1"/>
  <c r="AP436" i="2" a="1"/>
  <c r="AP436" i="2" s="1"/>
  <c r="K436" i="2" s="1"/>
  <c r="AX550" i="2" a="1"/>
  <c r="AX550" i="2" s="1"/>
  <c r="J550" i="2" s="1"/>
  <c r="AP511" i="2" a="1"/>
  <c r="AP511" i="2" s="1"/>
  <c r="K511" i="2" s="1"/>
  <c r="AP640" i="2" a="1"/>
  <c r="AP640" i="2" s="1"/>
  <c r="K640" i="2" s="1"/>
  <c r="AP222" i="2" a="1"/>
  <c r="AP222" i="2" s="1"/>
  <c r="K222" i="2" s="1"/>
  <c r="AI222" i="2" a="1"/>
  <c r="AI222" i="2" s="1"/>
  <c r="H222" i="2" s="1"/>
  <c r="AX222" i="2" a="1"/>
  <c r="AX222" i="2" s="1"/>
  <c r="J222" i="2" s="1"/>
  <c r="AT222" i="2" a="1"/>
  <c r="AT222" i="2" s="1"/>
  <c r="I222" i="2" s="1"/>
  <c r="AP149" i="2" a="1"/>
  <c r="AP149" i="2" s="1"/>
  <c r="K149" i="2" s="1"/>
  <c r="AX149" i="2" a="1"/>
  <c r="AX149" i="2" s="1"/>
  <c r="J149" i="2" s="1"/>
  <c r="AT149" i="2" a="1"/>
  <c r="AT149" i="2" s="1"/>
  <c r="I149" i="2" s="1"/>
  <c r="AI149" i="2" a="1"/>
  <c r="AI149" i="2" s="1"/>
  <c r="H149" i="2" s="1"/>
  <c r="AT511" i="2" a="1"/>
  <c r="AT511" i="2" s="1"/>
  <c r="I511" i="2" s="1"/>
  <c r="AX197" i="2" a="1"/>
  <c r="AX197" i="2" s="1"/>
  <c r="J197" i="2" s="1"/>
  <c r="AP347" i="2" a="1"/>
  <c r="AP347" i="2" s="1"/>
  <c r="K347" i="2" s="1"/>
  <c r="AX511" i="2" a="1"/>
  <c r="AX511" i="2" s="1"/>
  <c r="J511" i="2" s="1"/>
  <c r="AI555" i="2" a="1"/>
  <c r="AI555" i="2" s="1"/>
  <c r="H555" i="2" s="1"/>
  <c r="AT347" i="2" a="1"/>
  <c r="AT347" i="2" s="1"/>
  <c r="I347" i="2" s="1"/>
  <c r="AP197" i="2" a="1"/>
  <c r="AP197" i="2" s="1"/>
  <c r="K197" i="2" s="1"/>
  <c r="AT640" i="2" a="1"/>
  <c r="AT640" i="2" s="1"/>
  <c r="I640" i="2" s="1"/>
  <c r="AT413" i="2" a="1"/>
  <c r="AT413" i="2" s="1"/>
  <c r="I413" i="2" s="1"/>
  <c r="AI413" i="2" a="1"/>
  <c r="AI413" i="2" s="1"/>
  <c r="H413" i="2" s="1"/>
  <c r="AP413" i="2" a="1"/>
  <c r="AP413" i="2" s="1"/>
  <c r="K413" i="2" s="1"/>
  <c r="AX413" i="2" a="1"/>
  <c r="AX413" i="2" s="1"/>
  <c r="J413" i="2" s="1"/>
  <c r="AT555" i="2" a="1"/>
  <c r="AT555" i="2" s="1"/>
  <c r="I555" i="2" s="1"/>
  <c r="AI543" i="2" a="1"/>
  <c r="AI543" i="2" s="1"/>
  <c r="H543" i="2" s="1"/>
  <c r="AP543" i="2" a="1"/>
  <c r="AP543" i="2" s="1"/>
  <c r="K543" i="2" s="1"/>
  <c r="AX543" i="2" a="1"/>
  <c r="AX543" i="2" s="1"/>
  <c r="J543" i="2" s="1"/>
  <c r="AT543" i="2" a="1"/>
  <c r="AT543" i="2" s="1"/>
  <c r="I543" i="2" s="1"/>
  <c r="J240" i="2"/>
  <c r="AX555" i="2" a="1"/>
  <c r="AX555" i="2" s="1"/>
  <c r="J555" i="2" s="1"/>
  <c r="AI197" i="2" a="1"/>
  <c r="AI197" i="2" s="1"/>
  <c r="H197" i="2" s="1"/>
  <c r="AT650" i="2" a="1"/>
  <c r="AT650" i="2" s="1"/>
  <c r="I650" i="2" s="1"/>
  <c r="AT530" i="2" a="1"/>
  <c r="AT530" i="2" s="1"/>
  <c r="I530" i="2" s="1"/>
  <c r="AT148" i="2" a="1"/>
  <c r="AT148" i="2" s="1"/>
  <c r="I148" i="2" s="1"/>
  <c r="AX383" i="2" a="1"/>
  <c r="AX383" i="2" s="1"/>
  <c r="J383" i="2" s="1"/>
  <c r="AI383" i="2" a="1"/>
  <c r="AI383" i="2" s="1"/>
  <c r="H383" i="2" s="1"/>
  <c r="AI403" i="2" a="1"/>
  <c r="AI403" i="2" s="1"/>
  <c r="H403" i="2" s="1"/>
  <c r="AI530" i="2" a="1"/>
  <c r="AI530" i="2" s="1"/>
  <c r="H530" i="2" s="1"/>
  <c r="AT455" i="2" a="1"/>
  <c r="AT455" i="2" s="1"/>
  <c r="I455" i="2" s="1"/>
  <c r="AT396" i="2" a="1"/>
  <c r="AT396" i="2" s="1"/>
  <c r="I396" i="2" s="1"/>
  <c r="AT431" i="2" a="1"/>
  <c r="AT431" i="2" s="1"/>
  <c r="I431" i="2" s="1"/>
  <c r="AP530" i="2" a="1"/>
  <c r="AP530" i="2" s="1"/>
  <c r="K530" i="2" s="1"/>
  <c r="AX158" i="2" a="1"/>
  <c r="AX158" i="2" s="1"/>
  <c r="J158" i="2" s="1"/>
  <c r="AP383" i="2" a="1"/>
  <c r="AP383" i="2" s="1"/>
  <c r="K383" i="2" s="1"/>
  <c r="AI158" i="2" a="1"/>
  <c r="AI158" i="2" s="1"/>
  <c r="H158" i="2" s="1"/>
  <c r="AP158" i="2" a="1"/>
  <c r="AP158" i="2" s="1"/>
  <c r="K158" i="2" s="1"/>
  <c r="AX188" i="2" a="1"/>
  <c r="AX188" i="2" s="1"/>
  <c r="J188" i="2" s="1"/>
  <c r="AT617" i="2" a="1"/>
  <c r="AT617" i="2" s="1"/>
  <c r="I617" i="2" s="1"/>
  <c r="AI188" i="2" a="1"/>
  <c r="AI188" i="2" s="1"/>
  <c r="H188" i="2" s="1"/>
  <c r="AP617" i="2" a="1"/>
  <c r="AP617" i="2" s="1"/>
  <c r="K617" i="2" s="1"/>
  <c r="AT188" i="2" a="1"/>
  <c r="AT188" i="2" s="1"/>
  <c r="I188" i="2" s="1"/>
  <c r="G469" i="2" a="1"/>
  <c r="G469" i="2" s="1"/>
  <c r="AP469" i="2" a="1"/>
  <c r="AP469" i="2" s="1"/>
  <c r="K469" i="2" s="1"/>
  <c r="AI617" i="2" a="1"/>
  <c r="AI617" i="2" s="1"/>
  <c r="H617" i="2" s="1"/>
  <c r="AI520" i="2" a="1"/>
  <c r="AI520" i="2" s="1"/>
  <c r="H520" i="2" s="1"/>
  <c r="G39" i="2" a="1"/>
  <c r="G39" i="2" s="1"/>
  <c r="AT39" i="2" a="1"/>
  <c r="AT39" i="2" s="1"/>
  <c r="I39" i="2" s="1"/>
  <c r="AX39" i="2" a="1"/>
  <c r="AX39" i="2" s="1"/>
  <c r="J39" i="2" s="1"/>
  <c r="AP39" i="2" a="1"/>
  <c r="AP39" i="2" s="1"/>
  <c r="K39" i="2" s="1"/>
  <c r="AI39" i="2" a="1"/>
  <c r="AI39" i="2" s="1"/>
  <c r="H39" i="2" s="1"/>
  <c r="AI597" i="2" a="1"/>
  <c r="AI597" i="2" s="1"/>
  <c r="H597" i="2" s="1"/>
  <c r="AI196" i="2" a="1"/>
  <c r="AI196" i="2" s="1"/>
  <c r="H196" i="2" s="1"/>
  <c r="AT103" i="2" a="1"/>
  <c r="AT103" i="2" s="1"/>
  <c r="I103" i="2" s="1"/>
  <c r="AP115" i="2" a="1"/>
  <c r="AP115" i="2" s="1"/>
  <c r="K115" i="2" s="1"/>
  <c r="AI515" i="2" a="1"/>
  <c r="AI515" i="2" s="1"/>
  <c r="H515" i="2" s="1"/>
  <c r="AI81" i="2" a="1"/>
  <c r="AI81" i="2" s="1"/>
  <c r="H81" i="2" s="1"/>
  <c r="AT81" i="2" a="1"/>
  <c r="AT81" i="2" s="1"/>
  <c r="I81" i="2" s="1"/>
  <c r="AX81" i="2" a="1"/>
  <c r="AX81" i="2" s="1"/>
  <c r="J81" i="2" s="1"/>
  <c r="AT515" i="2" a="1"/>
  <c r="AT515" i="2" s="1"/>
  <c r="I515" i="2" s="1"/>
  <c r="AX515" i="2" a="1"/>
  <c r="AX515" i="2" s="1"/>
  <c r="J515" i="2" s="1"/>
  <c r="G394" i="2" a="1"/>
  <c r="G394" i="2" s="1"/>
  <c r="AP394" i="2" a="1"/>
  <c r="AP394" i="2" s="1"/>
  <c r="K394" i="2" s="1"/>
  <c r="AT394" i="2" a="1"/>
  <c r="AT394" i="2" s="1"/>
  <c r="I394" i="2" s="1"/>
  <c r="AX394" i="2" a="1"/>
  <c r="AX394" i="2" s="1"/>
  <c r="J394" i="2" s="1"/>
  <c r="AI394" i="2" a="1"/>
  <c r="AI394" i="2" s="1"/>
  <c r="H394" i="2" s="1"/>
  <c r="AX376" i="2" a="1"/>
  <c r="AX376" i="2" s="1"/>
  <c r="J376" i="2" s="1"/>
  <c r="G376" i="2" a="1"/>
  <c r="G376" i="2" s="1"/>
  <c r="AI376" i="2" a="1"/>
  <c r="AI376" i="2" s="1"/>
  <c r="H376" i="2" s="1"/>
  <c r="AP376" i="2" a="1"/>
  <c r="AP376" i="2" s="1"/>
  <c r="K376" i="2" s="1"/>
  <c r="AT376" i="2" a="1"/>
  <c r="AT376" i="2" s="1"/>
  <c r="I376" i="2" s="1"/>
  <c r="AT629" i="2" a="1"/>
  <c r="AT629" i="2" s="1"/>
  <c r="I629" i="2" s="1"/>
  <c r="AP629" i="2" a="1"/>
  <c r="AP629" i="2" s="1"/>
  <c r="K629" i="2" s="1"/>
  <c r="AI629" i="2" a="1"/>
  <c r="AI629" i="2" s="1"/>
  <c r="H629" i="2" s="1"/>
  <c r="AX629" i="2" a="1"/>
  <c r="AX629" i="2" s="1"/>
  <c r="J629" i="2" s="1"/>
  <c r="AT323" i="2" a="1"/>
  <c r="AT323" i="2" s="1"/>
  <c r="I323" i="2" s="1"/>
  <c r="AX323" i="2" a="1"/>
  <c r="AX323" i="2" s="1"/>
  <c r="J323" i="2" s="1"/>
  <c r="AP323" i="2" a="1"/>
  <c r="AP323" i="2" s="1"/>
  <c r="K323" i="2" s="1"/>
  <c r="AI323" i="2" a="1"/>
  <c r="AI323" i="2" s="1"/>
  <c r="H323" i="2" s="1"/>
  <c r="G323" i="2" a="1"/>
  <c r="G323" i="2" s="1"/>
  <c r="AI200" i="2" a="1"/>
  <c r="AI200" i="2" s="1"/>
  <c r="H200" i="2" s="1"/>
  <c r="AT136" i="2" a="1"/>
  <c r="AT136" i="2" s="1"/>
  <c r="I136" i="2" s="1"/>
  <c r="AP291" i="2" a="1"/>
  <c r="AP291" i="2" s="1"/>
  <c r="K291" i="2" s="1"/>
  <c r="AI136" i="2" a="1"/>
  <c r="AI136" i="2" s="1"/>
  <c r="H136" i="2" s="1"/>
  <c r="AT291" i="2" a="1"/>
  <c r="AT291" i="2" s="1"/>
  <c r="I291" i="2" s="1"/>
  <c r="AT631" i="2" a="1"/>
  <c r="AT631" i="2" s="1"/>
  <c r="I631" i="2" s="1"/>
  <c r="AX136" i="2" a="1"/>
  <c r="AX136" i="2" s="1"/>
  <c r="J136" i="2" s="1"/>
  <c r="AI291" i="2" a="1"/>
  <c r="AI291" i="2" s="1"/>
  <c r="H291" i="2" s="1"/>
  <c r="AX164" i="2" a="1"/>
  <c r="AX164" i="2" s="1"/>
  <c r="J164" i="2" s="1"/>
  <c r="AI400" i="2" a="1"/>
  <c r="AI400" i="2" s="1"/>
  <c r="H400" i="2" s="1"/>
  <c r="G400" i="2" a="1"/>
  <c r="G400" i="2" s="1"/>
  <c r="AP400" i="2" a="1"/>
  <c r="AP400" i="2" s="1"/>
  <c r="K400" i="2" s="1"/>
  <c r="AX400" i="2" a="1"/>
  <c r="AX400" i="2" s="1"/>
  <c r="J400" i="2" s="1"/>
  <c r="G72" i="2" a="1"/>
  <c r="G72" i="2" s="1"/>
  <c r="AP72" i="2" a="1"/>
  <c r="AP72" i="2" s="1"/>
  <c r="K72" i="2" s="1"/>
  <c r="AX72" i="2" a="1"/>
  <c r="AX72" i="2" s="1"/>
  <c r="J72" i="2" s="1"/>
  <c r="AT72" i="2" a="1"/>
  <c r="AT72" i="2" s="1"/>
  <c r="I72" i="2" s="1"/>
  <c r="AI72" i="2" a="1"/>
  <c r="AI72" i="2" s="1"/>
  <c r="H72" i="2" s="1"/>
  <c r="AP562" i="2" a="1"/>
  <c r="AP562" i="2" s="1"/>
  <c r="K562" i="2" s="1"/>
  <c r="AI562" i="2" a="1"/>
  <c r="AI562" i="2" s="1"/>
  <c r="H562" i="2" s="1"/>
  <c r="G562" i="2" a="1"/>
  <c r="G562" i="2" s="1"/>
  <c r="AX562" i="2" a="1"/>
  <c r="AX562" i="2" s="1"/>
  <c r="J562" i="2" s="1"/>
  <c r="AT562" i="2" a="1"/>
  <c r="AT562" i="2" s="1"/>
  <c r="I562" i="2" s="1"/>
  <c r="AP271" i="2" a="1"/>
  <c r="AP271" i="2" s="1"/>
  <c r="K271" i="2" s="1"/>
  <c r="AX271" i="2" a="1"/>
  <c r="AX271" i="2" s="1"/>
  <c r="J271" i="2" s="1"/>
  <c r="AI271" i="2" a="1"/>
  <c r="AI271" i="2" s="1"/>
  <c r="H271" i="2" s="1"/>
  <c r="G271" i="2" a="1"/>
  <c r="G271" i="2" s="1"/>
  <c r="AT271" i="2" a="1"/>
  <c r="AT271" i="2" s="1"/>
  <c r="I271" i="2" s="1"/>
  <c r="G532" i="2" a="1"/>
  <c r="G532" i="2" s="1"/>
  <c r="AP532" i="2" a="1"/>
  <c r="AP532" i="2" s="1"/>
  <c r="K532" i="2" s="1"/>
  <c r="AI532" i="2" a="1"/>
  <c r="AI532" i="2" s="1"/>
  <c r="H532" i="2" s="1"/>
  <c r="AT532" i="2" a="1"/>
  <c r="AT532" i="2" s="1"/>
  <c r="I532" i="2" s="1"/>
  <c r="AX532" i="2" a="1"/>
  <c r="AX532" i="2" s="1"/>
  <c r="J532" i="2" s="1"/>
  <c r="AI584" i="2" a="1"/>
  <c r="AI584" i="2" s="1"/>
  <c r="H584" i="2" s="1"/>
  <c r="AT584" i="2" a="1"/>
  <c r="AT584" i="2" s="1"/>
  <c r="I584" i="2" s="1"/>
  <c r="AP584" i="2" a="1"/>
  <c r="AP584" i="2" s="1"/>
  <c r="K584" i="2" s="1"/>
  <c r="AX231" i="2" a="1"/>
  <c r="AX231" i="2" s="1"/>
  <c r="J231" i="2" s="1"/>
  <c r="AI231" i="2" a="1"/>
  <c r="AI231" i="2" s="1"/>
  <c r="H231" i="2" s="1"/>
  <c r="AP231" i="2" a="1"/>
  <c r="AP231" i="2" s="1"/>
  <c r="K231" i="2" s="1"/>
  <c r="AT231" i="2" a="1"/>
  <c r="AT231" i="2" s="1"/>
  <c r="I231" i="2" s="1"/>
  <c r="G231" i="2" a="1"/>
  <c r="G231" i="2" s="1"/>
  <c r="G36" i="2" a="1"/>
  <c r="G36" i="2" s="1"/>
  <c r="AP36" i="2" a="1"/>
  <c r="AP36" i="2" s="1"/>
  <c r="K36" i="2" s="1"/>
  <c r="AX36" i="2" a="1"/>
  <c r="AX36" i="2" s="1"/>
  <c r="J36" i="2" s="1"/>
  <c r="AI36" i="2" a="1"/>
  <c r="AI36" i="2" s="1"/>
  <c r="H36" i="2" s="1"/>
  <c r="AT36" i="2" a="1"/>
  <c r="AT36" i="2" s="1"/>
  <c r="I36" i="2" s="1"/>
  <c r="AP217" i="2" a="1"/>
  <c r="AP217" i="2" s="1"/>
  <c r="K217" i="2" s="1"/>
  <c r="AT217" i="2" a="1"/>
  <c r="AT217" i="2" s="1"/>
  <c r="I217" i="2" s="1"/>
  <c r="AX217" i="2" a="1"/>
  <c r="AX217" i="2" s="1"/>
  <c r="J217" i="2" s="1"/>
  <c r="G217" i="2" a="1"/>
  <c r="G217" i="2" s="1"/>
  <c r="AI217" i="2" a="1"/>
  <c r="AI217" i="2" s="1"/>
  <c r="H217" i="2" s="1"/>
  <c r="AP29" i="2" a="1"/>
  <c r="AP29" i="2" s="1"/>
  <c r="K29" i="2" s="1"/>
  <c r="AT29" i="2" a="1"/>
  <c r="AT29" i="2" s="1"/>
  <c r="I29" i="2" s="1"/>
  <c r="G29" i="2" a="1"/>
  <c r="G29" i="2" s="1"/>
  <c r="AX29" i="2" a="1"/>
  <c r="AX29" i="2" s="1"/>
  <c r="J29" i="2" s="1"/>
  <c r="AI29" i="2" a="1"/>
  <c r="AI29" i="2" s="1"/>
  <c r="H29" i="2" s="1"/>
  <c r="G390" i="2" a="1"/>
  <c r="G390" i="2" s="1"/>
  <c r="AT390" i="2" a="1"/>
  <c r="AT390" i="2" s="1"/>
  <c r="I390" i="2" s="1"/>
  <c r="AP390" i="2" a="1"/>
  <c r="AP390" i="2" s="1"/>
  <c r="K390" i="2" s="1"/>
  <c r="AX390" i="2" a="1"/>
  <c r="AX390" i="2" s="1"/>
  <c r="J390" i="2" s="1"/>
  <c r="AI390" i="2" a="1"/>
  <c r="AI390" i="2" s="1"/>
  <c r="H390" i="2" s="1"/>
  <c r="G584" i="2" a="1"/>
  <c r="G584" i="2" s="1"/>
  <c r="G654" i="2" a="1"/>
  <c r="G654" i="2" s="1"/>
  <c r="AX654" i="2" a="1"/>
  <c r="AX654" i="2" s="1"/>
  <c r="J654" i="2" s="1"/>
  <c r="AP654" i="2" a="1"/>
  <c r="AP654" i="2" s="1"/>
  <c r="K654" i="2" s="1"/>
  <c r="AT654" i="2" a="1"/>
  <c r="AT654" i="2" s="1"/>
  <c r="I654" i="2" s="1"/>
  <c r="AI654" i="2" a="1"/>
  <c r="AI654" i="2" s="1"/>
  <c r="H654" i="2" s="1"/>
  <c r="AT187" i="2" a="1"/>
  <c r="AT187" i="2" s="1"/>
  <c r="I187" i="2" s="1"/>
  <c r="AP187" i="2" a="1"/>
  <c r="AP187" i="2" s="1"/>
  <c r="K187" i="2" s="1"/>
  <c r="AX187" i="2" a="1"/>
  <c r="AX187" i="2" s="1"/>
  <c r="J187" i="2" s="1"/>
  <c r="AI187" i="2" a="1"/>
  <c r="AI187" i="2" s="1"/>
  <c r="H187" i="2" s="1"/>
  <c r="G221" i="2" a="1"/>
  <c r="G221" i="2" s="1"/>
  <c r="AP221" i="2" a="1"/>
  <c r="AP221" i="2" s="1"/>
  <c r="K221" i="2" s="1"/>
  <c r="AI221" i="2" a="1"/>
  <c r="AI221" i="2" s="1"/>
  <c r="H221" i="2" s="1"/>
  <c r="AT221" i="2" a="1"/>
  <c r="AT221" i="2" s="1"/>
  <c r="I221" i="2" s="1"/>
  <c r="AX221" i="2" a="1"/>
  <c r="AX221" i="2" s="1"/>
  <c r="J221" i="2" s="1"/>
  <c r="G351" i="2" a="1"/>
  <c r="G351" i="2" s="1"/>
  <c r="AT351" i="2" a="1"/>
  <c r="AT351" i="2" s="1"/>
  <c r="I351" i="2" s="1"/>
  <c r="AI351" i="2" a="1"/>
  <c r="AI351" i="2" s="1"/>
  <c r="H351" i="2" s="1"/>
  <c r="AX351" i="2" a="1"/>
  <c r="AX351" i="2" s="1"/>
  <c r="J351" i="2" s="1"/>
  <c r="AP351" i="2" a="1"/>
  <c r="AP351" i="2" s="1"/>
  <c r="K351" i="2" s="1"/>
  <c r="AX47" i="2" a="1"/>
  <c r="AX47" i="2" s="1"/>
  <c r="J47" i="2" s="1"/>
  <c r="AP47" i="2" a="1"/>
  <c r="AP47" i="2" s="1"/>
  <c r="K47" i="2" s="1"/>
  <c r="AT47" i="2" a="1"/>
  <c r="AT47" i="2" s="1"/>
  <c r="I47" i="2" s="1"/>
  <c r="AI47" i="2" a="1"/>
  <c r="AI47" i="2" s="1"/>
  <c r="H47" i="2" s="1"/>
  <c r="G47" i="2" a="1"/>
  <c r="G47" i="2" s="1"/>
  <c r="G138" i="2" a="1"/>
  <c r="G138" i="2" s="1"/>
  <c r="AP138" i="2" a="1"/>
  <c r="AP138" i="2" s="1"/>
  <c r="K138" i="2" s="1"/>
  <c r="AI138" i="2" a="1"/>
  <c r="AI138" i="2" s="1"/>
  <c r="H138" i="2" s="1"/>
  <c r="AX138" i="2" a="1"/>
  <c r="AX138" i="2" s="1"/>
  <c r="J138" i="2" s="1"/>
  <c r="AT138" i="2" a="1"/>
  <c r="AT138" i="2" s="1"/>
  <c r="I138" i="2" s="1"/>
  <c r="G346" i="2" a="1"/>
  <c r="G346" i="2" s="1"/>
  <c r="AI346" i="2" a="1"/>
  <c r="AI346" i="2" s="1"/>
  <c r="H346" i="2" s="1"/>
  <c r="AP346" i="2" a="1"/>
  <c r="AP346" i="2" s="1"/>
  <c r="K346" i="2" s="1"/>
  <c r="AT346" i="2" a="1"/>
  <c r="AT346" i="2" s="1"/>
  <c r="I346" i="2" s="1"/>
  <c r="AX346" i="2" a="1"/>
  <c r="AX346" i="2" s="1"/>
  <c r="J346" i="2" s="1"/>
  <c r="AX359" i="2" a="1"/>
  <c r="AX359" i="2" s="1"/>
  <c r="J359" i="2" s="1"/>
  <c r="AI359" i="2" a="1"/>
  <c r="AI359" i="2" s="1"/>
  <c r="H359" i="2" s="1"/>
  <c r="AT359" i="2" a="1"/>
  <c r="AT359" i="2" s="1"/>
  <c r="I359" i="2" s="1"/>
  <c r="G359" i="2" a="1"/>
  <c r="G359" i="2" s="1"/>
  <c r="G500" i="2" a="1"/>
  <c r="G500" i="2" s="1"/>
  <c r="AI469" i="2" a="1"/>
  <c r="AI469" i="2" s="1"/>
  <c r="H469" i="2" s="1"/>
  <c r="G63" i="2" a="1"/>
  <c r="G63" i="2" s="1"/>
  <c r="AT469" i="2" a="1"/>
  <c r="AT469" i="2" s="1"/>
  <c r="I469" i="2" s="1"/>
  <c r="AX469" i="2" a="1"/>
  <c r="AX469" i="2" s="1"/>
  <c r="J469" i="2" s="1"/>
  <c r="AT387" i="2" a="1"/>
  <c r="AT387" i="2" s="1"/>
  <c r="I387" i="2" s="1"/>
  <c r="G187" i="2" a="1"/>
  <c r="G187" i="2" s="1"/>
  <c r="AT597" i="2" a="1"/>
  <c r="AT597" i="2" s="1"/>
  <c r="I597" i="2" s="1"/>
  <c r="G398" i="2" a="1"/>
  <c r="G398" i="2" s="1"/>
  <c r="G445" i="2" a="1"/>
  <c r="G445" i="2" s="1"/>
  <c r="AI387" i="2" a="1"/>
  <c r="AI387" i="2" s="1"/>
  <c r="H387" i="2" s="1"/>
  <c r="G427" i="2" a="1"/>
  <c r="G427" i="2" s="1"/>
  <c r="AX597" i="2" a="1"/>
  <c r="AX597" i="2" s="1"/>
  <c r="J597" i="2" s="1"/>
  <c r="AI306" i="2" a="1"/>
  <c r="AI306" i="2" s="1"/>
  <c r="H306" i="2" s="1"/>
  <c r="AT164" i="2" a="1"/>
  <c r="AT164" i="2" s="1"/>
  <c r="I164" i="2" s="1"/>
  <c r="AX306" i="2" a="1"/>
  <c r="AX306" i="2" s="1"/>
  <c r="J306" i="2" s="1"/>
  <c r="AP164" i="2" a="1"/>
  <c r="AP164" i="2" s="1"/>
  <c r="K164" i="2" s="1"/>
  <c r="AP306" i="2" a="1"/>
  <c r="AP306" i="2" s="1"/>
  <c r="K306" i="2" s="1"/>
  <c r="AX387" i="2" a="1"/>
  <c r="AX387" i="2" s="1"/>
  <c r="J387" i="2" s="1"/>
  <c r="AT306" i="2" a="1"/>
  <c r="AT306" i="2" s="1"/>
  <c r="I306" i="2" s="1"/>
  <c r="G509" i="2" a="1"/>
  <c r="G509" i="2" s="1"/>
  <c r="AX509" i="2" a="1"/>
  <c r="AX509" i="2" s="1"/>
  <c r="J509" i="2" s="1"/>
  <c r="AP509" i="2" a="1"/>
  <c r="AP509" i="2" s="1"/>
  <c r="K509" i="2" s="1"/>
  <c r="AT509" i="2" a="1"/>
  <c r="AT509" i="2" s="1"/>
  <c r="I509" i="2" s="1"/>
  <c r="AI509" i="2" a="1"/>
  <c r="AI509" i="2" s="1"/>
  <c r="H509" i="2" s="1"/>
  <c r="AT578" i="2" a="1"/>
  <c r="AT578" i="2" s="1"/>
  <c r="I578" i="2" s="1"/>
  <c r="AI578" i="2" a="1"/>
  <c r="AI578" i="2" s="1"/>
  <c r="H578" i="2" s="1"/>
  <c r="AP578" i="2" a="1"/>
  <c r="AP578" i="2" s="1"/>
  <c r="K578" i="2" s="1"/>
  <c r="G578" i="2" a="1"/>
  <c r="G578" i="2" s="1"/>
  <c r="AX578" i="2" a="1"/>
  <c r="AX578" i="2" s="1"/>
  <c r="J578" i="2" s="1"/>
  <c r="G574" i="2" a="1"/>
  <c r="G574" i="2" s="1"/>
  <c r="AX574" i="2" a="1"/>
  <c r="AX574" i="2" s="1"/>
  <c r="J574" i="2" s="1"/>
  <c r="AT574" i="2" a="1"/>
  <c r="AT574" i="2" s="1"/>
  <c r="I574" i="2" s="1"/>
  <c r="AI574" i="2" a="1"/>
  <c r="AI574" i="2" s="1"/>
  <c r="H574" i="2" s="1"/>
  <c r="AP574" i="2" a="1"/>
  <c r="AP574" i="2" s="1"/>
  <c r="K574" i="2" s="1"/>
  <c r="AP233" i="2" a="1"/>
  <c r="AP233" i="2" s="1"/>
  <c r="K233" i="2" s="1"/>
  <c r="G233" i="2" a="1"/>
  <c r="G233" i="2" s="1"/>
  <c r="AT233" i="2" a="1"/>
  <c r="AT233" i="2" s="1"/>
  <c r="I233" i="2" s="1"/>
  <c r="AX233" i="2" a="1"/>
  <c r="AX233" i="2" s="1"/>
  <c r="J233" i="2" s="1"/>
  <c r="AI233" i="2" a="1"/>
  <c r="AI233" i="2" s="1"/>
  <c r="H233" i="2" s="1"/>
  <c r="AX227" i="2" a="1"/>
  <c r="AX227" i="2" s="1"/>
  <c r="J227" i="2" s="1"/>
  <c r="AI227" i="2" a="1"/>
  <c r="AI227" i="2" s="1"/>
  <c r="H227" i="2" s="1"/>
  <c r="AT227" i="2" a="1"/>
  <c r="AT227" i="2" s="1"/>
  <c r="I227" i="2" s="1"/>
  <c r="AP227" i="2" a="1"/>
  <c r="AP227" i="2" s="1"/>
  <c r="K227" i="2" s="1"/>
  <c r="G227" i="2" a="1"/>
  <c r="G227" i="2" s="1"/>
  <c r="AT31" i="2" a="1"/>
  <c r="AT31" i="2" s="1"/>
  <c r="I31" i="2" s="1"/>
  <c r="AI31" i="2" a="1"/>
  <c r="AI31" i="2" s="1"/>
  <c r="H31" i="2" s="1"/>
  <c r="AX31" i="2" a="1"/>
  <c r="AX31" i="2" s="1"/>
  <c r="J31" i="2" s="1"/>
  <c r="AP31" i="2" a="1"/>
  <c r="AP31" i="2" s="1"/>
  <c r="K31" i="2" s="1"/>
  <c r="AX116" i="2" a="1"/>
  <c r="AX116" i="2" s="1"/>
  <c r="J116" i="2" s="1"/>
  <c r="G116" i="2" a="1"/>
  <c r="G116" i="2" s="1"/>
  <c r="AI116" i="2" a="1"/>
  <c r="AI116" i="2" s="1"/>
  <c r="H116" i="2" s="1"/>
  <c r="AP116" i="2" a="1"/>
  <c r="AP116" i="2" s="1"/>
  <c r="K116" i="2" s="1"/>
  <c r="AT116" i="2" a="1"/>
  <c r="AT116" i="2" s="1"/>
  <c r="I116" i="2" s="1"/>
  <c r="AP201" i="2" a="1"/>
  <c r="AP201" i="2" s="1"/>
  <c r="K201" i="2" s="1"/>
  <c r="AI201" i="2" a="1"/>
  <c r="AI201" i="2" s="1"/>
  <c r="H201" i="2" s="1"/>
  <c r="AT201" i="2" a="1"/>
  <c r="AT201" i="2" s="1"/>
  <c r="I201" i="2" s="1"/>
  <c r="AX201" i="2" a="1"/>
  <c r="AX201" i="2" s="1"/>
  <c r="J201" i="2" s="1"/>
  <c r="G201" i="2" a="1"/>
  <c r="G201" i="2" s="1"/>
  <c r="AI598" i="2" a="1"/>
  <c r="AI598" i="2" s="1"/>
  <c r="H598" i="2" s="1"/>
  <c r="AX598" i="2" a="1"/>
  <c r="AX598" i="2" s="1"/>
  <c r="J598" i="2" s="1"/>
  <c r="AP598" i="2" a="1"/>
  <c r="AP598" i="2" s="1"/>
  <c r="K598" i="2" s="1"/>
  <c r="G598" i="2" a="1"/>
  <c r="G598" i="2" s="1"/>
  <c r="AT598" i="2" a="1"/>
  <c r="AT598" i="2" s="1"/>
  <c r="I598" i="2" s="1"/>
  <c r="AI74" i="2" a="1"/>
  <c r="AI74" i="2" s="1"/>
  <c r="H74" i="2" s="1"/>
  <c r="AT74" i="2" a="1"/>
  <c r="AT74" i="2" s="1"/>
  <c r="I74" i="2" s="1"/>
  <c r="AX74" i="2" a="1"/>
  <c r="AX74" i="2" s="1"/>
  <c r="J74" i="2" s="1"/>
  <c r="AP74" i="2" a="1"/>
  <c r="AP74" i="2" s="1"/>
  <c r="K74" i="2" s="1"/>
  <c r="AT516" i="2" a="1"/>
  <c r="AT516" i="2" s="1"/>
  <c r="I516" i="2" s="1"/>
  <c r="AX516" i="2" a="1"/>
  <c r="AX516" i="2" s="1"/>
  <c r="J516" i="2" s="1"/>
  <c r="G516" i="2" a="1"/>
  <c r="G516" i="2" s="1"/>
  <c r="AI516" i="2" a="1"/>
  <c r="AI516" i="2" s="1"/>
  <c r="H516" i="2" s="1"/>
  <c r="AP516" i="2" a="1"/>
  <c r="AP516" i="2" s="1"/>
  <c r="K516" i="2" s="1"/>
  <c r="AX512" i="2" a="1"/>
  <c r="AX512" i="2" s="1"/>
  <c r="J512" i="2" s="1"/>
  <c r="AT512" i="2" a="1"/>
  <c r="AT512" i="2" s="1"/>
  <c r="I512" i="2" s="1"/>
  <c r="AP512" i="2" a="1"/>
  <c r="AP512" i="2" s="1"/>
  <c r="K512" i="2" s="1"/>
  <c r="AI512" i="2" a="1"/>
  <c r="AI512" i="2" s="1"/>
  <c r="H512" i="2" s="1"/>
  <c r="G512" i="2" a="1"/>
  <c r="G512" i="2" s="1"/>
  <c r="G184" i="2" a="1"/>
  <c r="G184" i="2" s="1"/>
  <c r="AI184" i="2" a="1"/>
  <c r="AI184" i="2" s="1"/>
  <c r="H184" i="2" s="1"/>
  <c r="AX184" i="2" a="1"/>
  <c r="AX184" i="2" s="1"/>
  <c r="J184" i="2" s="1"/>
  <c r="AT184" i="2" a="1"/>
  <c r="AT184" i="2" s="1"/>
  <c r="I184" i="2" s="1"/>
  <c r="AP184" i="2" a="1"/>
  <c r="AP184" i="2" s="1"/>
  <c r="K184" i="2" s="1"/>
  <c r="AI419" i="2" a="1"/>
  <c r="AI419" i="2" s="1"/>
  <c r="H419" i="2" s="1"/>
  <c r="AX419" i="2" a="1"/>
  <c r="AX419" i="2" s="1"/>
  <c r="J419" i="2" s="1"/>
  <c r="AT419" i="2" a="1"/>
  <c r="AT419" i="2" s="1"/>
  <c r="I419" i="2" s="1"/>
  <c r="AI570" i="2" a="1"/>
  <c r="AI570" i="2" s="1"/>
  <c r="H570" i="2" s="1"/>
  <c r="G570" i="2" a="1"/>
  <c r="G570" i="2" s="1"/>
  <c r="AX570" i="2" a="1"/>
  <c r="AX570" i="2" s="1"/>
  <c r="J570" i="2" s="1"/>
  <c r="AP570" i="2" a="1"/>
  <c r="AP570" i="2" s="1"/>
  <c r="K570" i="2" s="1"/>
  <c r="AT570" i="2" a="1"/>
  <c r="AT570" i="2" s="1"/>
  <c r="I570" i="2" s="1"/>
  <c r="AP407" i="2" a="1"/>
  <c r="AP407" i="2" s="1"/>
  <c r="K407" i="2" s="1"/>
  <c r="AX407" i="2" a="1"/>
  <c r="AX407" i="2" s="1"/>
  <c r="J407" i="2" s="1"/>
  <c r="AT407" i="2" a="1"/>
  <c r="AT407" i="2" s="1"/>
  <c r="I407" i="2" s="1"/>
  <c r="AI407" i="2" a="1"/>
  <c r="AI407" i="2" s="1"/>
  <c r="H407" i="2" s="1"/>
  <c r="G407" i="2" a="1"/>
  <c r="G407" i="2" s="1"/>
  <c r="AI283" i="2" a="1"/>
  <c r="AI283" i="2" s="1"/>
  <c r="H283" i="2" s="1"/>
  <c r="AP283" i="2" a="1"/>
  <c r="AP283" i="2" s="1"/>
  <c r="K283" i="2" s="1"/>
  <c r="AX283" i="2" a="1"/>
  <c r="AX283" i="2" s="1"/>
  <c r="J283" i="2" s="1"/>
  <c r="AT283" i="2" a="1"/>
  <c r="AT283" i="2" s="1"/>
  <c r="I283" i="2" s="1"/>
  <c r="G283" i="2" a="1"/>
  <c r="G283" i="2" s="1"/>
  <c r="AX327" i="2" a="1"/>
  <c r="AX327" i="2" s="1"/>
  <c r="J327" i="2" s="1"/>
  <c r="G327" i="2" a="1"/>
  <c r="G327" i="2" s="1"/>
  <c r="AP327" i="2" a="1"/>
  <c r="AP327" i="2" s="1"/>
  <c r="K327" i="2" s="1"/>
  <c r="AI327" i="2" a="1"/>
  <c r="AI327" i="2" s="1"/>
  <c r="H327" i="2" s="1"/>
  <c r="AT327" i="2" a="1"/>
  <c r="AT327" i="2" s="1"/>
  <c r="I327" i="2" s="1"/>
  <c r="AP604" i="2" a="1"/>
  <c r="AP604" i="2" s="1"/>
  <c r="K604" i="2" s="1"/>
  <c r="AI604" i="2" a="1"/>
  <c r="AI604" i="2" s="1"/>
  <c r="H604" i="2" s="1"/>
  <c r="AT604" i="2" a="1"/>
  <c r="AT604" i="2" s="1"/>
  <c r="I604" i="2" s="1"/>
  <c r="AX604" i="2" a="1"/>
  <c r="AX604" i="2" s="1"/>
  <c r="J604" i="2" s="1"/>
  <c r="G604" i="2" a="1"/>
  <c r="G604" i="2" s="1"/>
  <c r="G544" i="2" a="1"/>
  <c r="G544" i="2" s="1"/>
  <c r="AT544" i="2" a="1"/>
  <c r="AT544" i="2" s="1"/>
  <c r="I544" i="2" s="1"/>
  <c r="AX544" i="2" a="1"/>
  <c r="AX544" i="2" s="1"/>
  <c r="J544" i="2" s="1"/>
  <c r="AI544" i="2" a="1"/>
  <c r="AI544" i="2" s="1"/>
  <c r="H544" i="2" s="1"/>
  <c r="AP544" i="2" a="1"/>
  <c r="AP544" i="2" s="1"/>
  <c r="K544" i="2" s="1"/>
  <c r="AX588" i="2" a="1"/>
  <c r="AX588" i="2" s="1"/>
  <c r="J588" i="2" s="1"/>
  <c r="AP588" i="2" a="1"/>
  <c r="AP588" i="2" s="1"/>
  <c r="K588" i="2" s="1"/>
  <c r="AI588" i="2" a="1"/>
  <c r="AI588" i="2" s="1"/>
  <c r="H588" i="2" s="1"/>
  <c r="G588" i="2" a="1"/>
  <c r="G588" i="2" s="1"/>
  <c r="AT588" i="2" a="1"/>
  <c r="AT588" i="2" s="1"/>
  <c r="I588" i="2" s="1"/>
  <c r="AT212" i="2" a="1"/>
  <c r="AT212" i="2" s="1"/>
  <c r="I212" i="2" s="1"/>
  <c r="G212" i="2" a="1"/>
  <c r="G212" i="2" s="1"/>
  <c r="AP212" i="2" a="1"/>
  <c r="AP212" i="2" s="1"/>
  <c r="K212" i="2" s="1"/>
  <c r="AX212" i="2" a="1"/>
  <c r="AX212" i="2" s="1"/>
  <c r="J212" i="2" s="1"/>
  <c r="AI212" i="2" a="1"/>
  <c r="AI212" i="2" s="1"/>
  <c r="H212" i="2" s="1"/>
  <c r="AI183" i="2" a="1"/>
  <c r="AI183" i="2" s="1"/>
  <c r="H183" i="2" s="1"/>
  <c r="AT183" i="2" a="1"/>
  <c r="AT183" i="2" s="1"/>
  <c r="I183" i="2" s="1"/>
  <c r="G183" i="2" a="1"/>
  <c r="G183" i="2" s="1"/>
  <c r="AP183" i="2" a="1"/>
  <c r="AP183" i="2" s="1"/>
  <c r="K183" i="2" s="1"/>
  <c r="AX183" i="2" a="1"/>
  <c r="AX183" i="2" s="1"/>
  <c r="J183" i="2" s="1"/>
  <c r="AT585" i="2" a="1"/>
  <c r="AT585" i="2" s="1"/>
  <c r="I585" i="2" s="1"/>
  <c r="AX585" i="2" a="1"/>
  <c r="AX585" i="2" s="1"/>
  <c r="J585" i="2" s="1"/>
  <c r="AP585" i="2" a="1"/>
  <c r="AP585" i="2" s="1"/>
  <c r="K585" i="2" s="1"/>
  <c r="AI585" i="2" a="1"/>
  <c r="AI585" i="2" s="1"/>
  <c r="H585" i="2" s="1"/>
  <c r="G585" i="2" a="1"/>
  <c r="G585" i="2" s="1"/>
  <c r="AI426" i="2" a="1"/>
  <c r="AI426" i="2" s="1"/>
  <c r="H426" i="2" s="1"/>
  <c r="AT426" i="2" a="1"/>
  <c r="AT426" i="2" s="1"/>
  <c r="I426" i="2" s="1"/>
  <c r="AP426" i="2" a="1"/>
  <c r="AP426" i="2" s="1"/>
  <c r="K426" i="2" s="1"/>
  <c r="AX426" i="2" a="1"/>
  <c r="AX426" i="2" s="1"/>
  <c r="J426" i="2" s="1"/>
  <c r="G426" i="2" a="1"/>
  <c r="G426" i="2" s="1"/>
  <c r="AT367" i="2" a="1"/>
  <c r="AT367" i="2" s="1"/>
  <c r="I367" i="2" s="1"/>
  <c r="AI367" i="2" a="1"/>
  <c r="AI367" i="2" s="1"/>
  <c r="H367" i="2" s="1"/>
  <c r="G367" i="2" a="1"/>
  <c r="G367" i="2" s="1"/>
  <c r="AP367" i="2" a="1"/>
  <c r="AP367" i="2" s="1"/>
  <c r="K367" i="2" s="1"/>
  <c r="AX367" i="2" a="1"/>
  <c r="AX367" i="2" s="1"/>
  <c r="J367" i="2" s="1"/>
  <c r="AI450" i="2" a="1"/>
  <c r="AI450" i="2" s="1"/>
  <c r="H450" i="2" s="1"/>
  <c r="AP450" i="2" a="1"/>
  <c r="AP450" i="2" s="1"/>
  <c r="K450" i="2" s="1"/>
  <c r="AT450" i="2" a="1"/>
  <c r="AT450" i="2" s="1"/>
  <c r="I450" i="2" s="1"/>
  <c r="AX450" i="2" a="1"/>
  <c r="AX450" i="2" s="1"/>
  <c r="J450" i="2" s="1"/>
  <c r="G450" i="2" a="1"/>
  <c r="G450" i="2" s="1"/>
  <c r="G573" i="2" a="1"/>
  <c r="G573" i="2" s="1"/>
  <c r="AT573" i="2" a="1"/>
  <c r="AT573" i="2" s="1"/>
  <c r="I573" i="2" s="1"/>
  <c r="AI573" i="2" a="1"/>
  <c r="AI573" i="2" s="1"/>
  <c r="H573" i="2" s="1"/>
  <c r="AX573" i="2" a="1"/>
  <c r="AX573" i="2" s="1"/>
  <c r="J573" i="2" s="1"/>
  <c r="AP573" i="2" a="1"/>
  <c r="AP573" i="2" s="1"/>
  <c r="K573" i="2" s="1"/>
  <c r="G577" i="2" a="1"/>
  <c r="G577" i="2" s="1"/>
  <c r="AI577" i="2" a="1"/>
  <c r="AI577" i="2" s="1"/>
  <c r="H577" i="2" s="1"/>
  <c r="AX577" i="2" a="1"/>
  <c r="AX577" i="2" s="1"/>
  <c r="J577" i="2" s="1"/>
  <c r="AT577" i="2" a="1"/>
  <c r="AT577" i="2" s="1"/>
  <c r="I577" i="2" s="1"/>
  <c r="AP577" i="2" a="1"/>
  <c r="AP577" i="2" s="1"/>
  <c r="K577" i="2" s="1"/>
  <c r="AI364" i="2" a="1"/>
  <c r="AI364" i="2" s="1"/>
  <c r="H364" i="2" s="1"/>
  <c r="AT364" i="2" a="1"/>
  <c r="AT364" i="2" s="1"/>
  <c r="I364" i="2" s="1"/>
  <c r="G364" i="2" a="1"/>
  <c r="G364" i="2" s="1"/>
  <c r="AX364" i="2" a="1"/>
  <c r="AX364" i="2" s="1"/>
  <c r="J364" i="2" s="1"/>
  <c r="AP364" i="2" a="1"/>
  <c r="AP364" i="2" s="1"/>
  <c r="K364" i="2" s="1"/>
  <c r="AI624" i="2" a="1"/>
  <c r="AI624" i="2" s="1"/>
  <c r="H624" i="2" s="1"/>
  <c r="AP624" i="2" a="1"/>
  <c r="AP624" i="2" s="1"/>
  <c r="K624" i="2" s="1"/>
  <c r="AX624" i="2" a="1"/>
  <c r="AX624" i="2" s="1"/>
  <c r="J624" i="2" s="1"/>
  <c r="AT624" i="2" a="1"/>
  <c r="AT624" i="2" s="1"/>
  <c r="I624" i="2" s="1"/>
  <c r="G624" i="2" a="1"/>
  <c r="G624" i="2" s="1"/>
  <c r="G83" i="2" a="1"/>
  <c r="G83" i="2" s="1"/>
  <c r="AX83" i="2" a="1"/>
  <c r="AX83" i="2" s="1"/>
  <c r="J83" i="2" s="1"/>
  <c r="AI83" i="2" a="1"/>
  <c r="AI83" i="2" s="1"/>
  <c r="H83" i="2" s="1"/>
  <c r="AT83" i="2" a="1"/>
  <c r="AT83" i="2" s="1"/>
  <c r="I83" i="2" s="1"/>
  <c r="AP83" i="2" a="1"/>
  <c r="AP83" i="2" s="1"/>
  <c r="K83" i="2" s="1"/>
  <c r="AT46" i="2" a="1"/>
  <c r="AT46" i="2" s="1"/>
  <c r="I46" i="2" s="1"/>
  <c r="AX46" i="2" a="1"/>
  <c r="AX46" i="2" s="1"/>
  <c r="J46" i="2" s="1"/>
  <c r="AP46" i="2" a="1"/>
  <c r="AP46" i="2" s="1"/>
  <c r="K46" i="2" s="1"/>
  <c r="G46" i="2" a="1"/>
  <c r="G46" i="2" s="1"/>
  <c r="AI46" i="2" a="1"/>
  <c r="AI46" i="2" s="1"/>
  <c r="H46" i="2" s="1"/>
  <c r="AI273" i="2" a="1"/>
  <c r="AI273" i="2" s="1"/>
  <c r="H273" i="2" s="1"/>
  <c r="G273" i="2" a="1"/>
  <c r="G273" i="2" s="1"/>
  <c r="AP273" i="2" a="1"/>
  <c r="AP273" i="2" s="1"/>
  <c r="K273" i="2" s="1"/>
  <c r="AT273" i="2" a="1"/>
  <c r="AT273" i="2" s="1"/>
  <c r="I273" i="2" s="1"/>
  <c r="AX273" i="2" a="1"/>
  <c r="AX273" i="2" s="1"/>
  <c r="J273" i="2" s="1"/>
  <c r="G648" i="2" a="1"/>
  <c r="G648" i="2" s="1"/>
  <c r="AX648" i="2" a="1"/>
  <c r="AX648" i="2" s="1"/>
  <c r="J648" i="2" s="1"/>
  <c r="AT648" i="2" a="1"/>
  <c r="AT648" i="2" s="1"/>
  <c r="I648" i="2" s="1"/>
  <c r="AP648" i="2" a="1"/>
  <c r="AP648" i="2" s="1"/>
  <c r="K648" i="2" s="1"/>
  <c r="AI648" i="2" a="1"/>
  <c r="AI648" i="2" s="1"/>
  <c r="H648" i="2" s="1"/>
  <c r="AI312" i="2" a="1"/>
  <c r="AI312" i="2" s="1"/>
  <c r="H312" i="2" s="1"/>
  <c r="G312" i="2" a="1"/>
  <c r="G312" i="2" s="1"/>
  <c r="AX312" i="2" a="1"/>
  <c r="AX312" i="2" s="1"/>
  <c r="J312" i="2" s="1"/>
  <c r="AT312" i="2" a="1"/>
  <c r="AT312" i="2" s="1"/>
  <c r="I312" i="2" s="1"/>
  <c r="AP312" i="2" a="1"/>
  <c r="AP312" i="2" s="1"/>
  <c r="K312" i="2" s="1"/>
  <c r="G659" i="2" a="1"/>
  <c r="G659" i="2" s="1"/>
  <c r="AI659" i="2" a="1"/>
  <c r="AI659" i="2" s="1"/>
  <c r="H659" i="2" s="1"/>
  <c r="AT659" i="2" a="1"/>
  <c r="AT659" i="2" s="1"/>
  <c r="I659" i="2" s="1"/>
  <c r="AX659" i="2" a="1"/>
  <c r="AX659" i="2" s="1"/>
  <c r="J659" i="2" s="1"/>
  <c r="AP659" i="2" a="1"/>
  <c r="AP659" i="2" s="1"/>
  <c r="K659" i="2" s="1"/>
  <c r="AF198" i="2"/>
  <c r="AG198" i="2" s="1"/>
  <c r="AP558" i="2" a="1"/>
  <c r="AP558" i="2" s="1"/>
  <c r="K558" i="2" s="1"/>
  <c r="AI558" i="2" a="1"/>
  <c r="AI558" i="2" s="1"/>
  <c r="H558" i="2" s="1"/>
  <c r="AX558" i="2" a="1"/>
  <c r="AX558" i="2" s="1"/>
  <c r="J558" i="2" s="1"/>
  <c r="G558" i="2" a="1"/>
  <c r="G558" i="2" s="1"/>
  <c r="AP525" i="2" a="1"/>
  <c r="AP525" i="2" s="1"/>
  <c r="K525" i="2" s="1"/>
  <c r="AI525" i="2" a="1"/>
  <c r="AI525" i="2" s="1"/>
  <c r="H525" i="2" s="1"/>
  <c r="G525" i="2" a="1"/>
  <c r="G525" i="2" s="1"/>
  <c r="AX525" i="2" a="1"/>
  <c r="AX525" i="2" s="1"/>
  <c r="J525" i="2" s="1"/>
  <c r="AT525" i="2" a="1"/>
  <c r="AT525" i="2" s="1"/>
  <c r="I525" i="2" s="1"/>
  <c r="AX520" i="2" a="1"/>
  <c r="AX520" i="2" s="1"/>
  <c r="J520" i="2" s="1"/>
  <c r="AP520" i="2" a="1"/>
  <c r="AP520" i="2" s="1"/>
  <c r="K520" i="2" s="1"/>
  <c r="AF19" i="2"/>
  <c r="AG19" i="2" s="1"/>
  <c r="AT115" i="2" a="1"/>
  <c r="AT115" i="2" s="1"/>
  <c r="I115" i="2" s="1"/>
  <c r="AX115" i="2" a="1"/>
  <c r="AX115" i="2" s="1"/>
  <c r="J115" i="2" s="1"/>
  <c r="AT372" i="2" a="1"/>
  <c r="AT372" i="2" s="1"/>
  <c r="I372" i="2" s="1"/>
  <c r="AI372" i="2" a="1"/>
  <c r="AI372" i="2" s="1"/>
  <c r="H372" i="2" s="1"/>
  <c r="AP372" i="2" a="1"/>
  <c r="AP372" i="2" s="1"/>
  <c r="K372" i="2" s="1"/>
  <c r="AX372" i="2" a="1"/>
  <c r="AX372" i="2" s="1"/>
  <c r="J372" i="2" s="1"/>
  <c r="AI164" i="2" a="1"/>
  <c r="AI164" i="2" s="1"/>
  <c r="H164" i="2" s="1"/>
  <c r="AF280" i="2"/>
  <c r="AG280" i="2" s="1"/>
  <c r="AF452" i="2"/>
  <c r="AG452" i="2" s="1"/>
  <c r="G74" i="2" a="1"/>
  <c r="G74" i="2" s="1"/>
  <c r="AF433" i="2"/>
  <c r="AG433" i="2" s="1"/>
  <c r="AF415" i="2"/>
  <c r="AG415" i="2" s="1"/>
  <c r="AF114" i="2"/>
  <c r="AG114" i="2" s="1"/>
  <c r="AF126" i="2"/>
  <c r="AG126" i="2" s="1"/>
  <c r="G126" i="2" s="1" a="1"/>
  <c r="G126" i="2" s="1"/>
  <c r="AF643" i="2"/>
  <c r="AG643" i="2" s="1"/>
  <c r="AP403" i="2" a="1"/>
  <c r="AP403" i="2" s="1"/>
  <c r="K403" i="2" s="1"/>
  <c r="AT403" i="2" a="1"/>
  <c r="AT403" i="2" s="1"/>
  <c r="I403" i="2" s="1"/>
  <c r="AF60" i="2"/>
  <c r="AG60" i="2" s="1"/>
  <c r="G443" i="2" a="1"/>
  <c r="G443" i="2" s="1"/>
  <c r="AF421" i="2"/>
  <c r="AG421" i="2" s="1"/>
  <c r="AF296" i="2"/>
  <c r="AG296" i="2" s="1"/>
  <c r="AF357" i="2"/>
  <c r="AG357" i="2" s="1"/>
  <c r="AF23" i="2"/>
  <c r="AG23" i="2" s="1"/>
  <c r="AF234" i="2"/>
  <c r="AG234" i="2" s="1"/>
  <c r="AT234" i="2" s="1" a="1"/>
  <c r="AT234" i="2" s="1"/>
  <c r="I234" i="2" s="1"/>
  <c r="AI386" i="2" a="1"/>
  <c r="AI386" i="2" s="1"/>
  <c r="H386" i="2" s="1"/>
  <c r="AX386" i="2" a="1"/>
  <c r="AX386" i="2" s="1"/>
  <c r="J386" i="2" s="1"/>
  <c r="AT386" i="2" a="1"/>
  <c r="AT386" i="2" s="1"/>
  <c r="I386" i="2" s="1"/>
  <c r="AF170" i="2"/>
  <c r="AG170" i="2" s="1"/>
  <c r="AP170" i="2" s="1" a="1"/>
  <c r="AP170" i="2" s="1"/>
  <c r="K170" i="2" s="1"/>
  <c r="AF274" i="2"/>
  <c r="AG274" i="2" s="1"/>
  <c r="AF45" i="2"/>
  <c r="AG45" i="2" s="1"/>
  <c r="AF88" i="2"/>
  <c r="AG88" i="2" s="1"/>
  <c r="AF493" i="2"/>
  <c r="AG493" i="2" s="1"/>
  <c r="AF300" i="2"/>
  <c r="AG300" i="2" s="1"/>
  <c r="G419" i="2" a="1"/>
  <c r="G419" i="2" s="1"/>
  <c r="AF120" i="2"/>
  <c r="AG120" i="2" s="1"/>
  <c r="AF58" i="2"/>
  <c r="AG58" i="2" s="1"/>
  <c r="AF521" i="2"/>
  <c r="AG521" i="2" s="1"/>
  <c r="AF338" i="2"/>
  <c r="AG338" i="2" s="1"/>
  <c r="AF70" i="2"/>
  <c r="AG70" i="2" s="1"/>
  <c r="AT64" i="2" a="1"/>
  <c r="AT64" i="2" s="1"/>
  <c r="I64" i="2" s="1"/>
  <c r="AI64" i="2" a="1"/>
  <c r="AI64" i="2" s="1"/>
  <c r="H64" i="2" s="1"/>
  <c r="AP64" i="2" a="1"/>
  <c r="AP64" i="2" s="1"/>
  <c r="K64" i="2" s="1"/>
  <c r="AX64" i="2" a="1"/>
  <c r="AX64" i="2" s="1"/>
  <c r="J64" i="2" s="1"/>
  <c r="AT537" i="2" a="1"/>
  <c r="AT537" i="2" s="1"/>
  <c r="I537" i="2" s="1"/>
  <c r="AP537" i="2" a="1"/>
  <c r="AP537" i="2" s="1"/>
  <c r="K537" i="2" s="1"/>
  <c r="AX537" i="2" a="1"/>
  <c r="AX537" i="2" s="1"/>
  <c r="J537" i="2" s="1"/>
  <c r="AI537" i="2" a="1"/>
  <c r="AI537" i="2" s="1"/>
  <c r="H537" i="2" s="1"/>
  <c r="AF18" i="2"/>
  <c r="AG18" i="2" s="1"/>
  <c r="G629" i="2" a="1"/>
  <c r="G629" i="2" s="1"/>
  <c r="AP396" i="2" a="1"/>
  <c r="AP396" i="2" s="1"/>
  <c r="K396" i="2" s="1"/>
  <c r="AX396" i="2" a="1"/>
  <c r="AX396" i="2" s="1"/>
  <c r="J396" i="2" s="1"/>
  <c r="AP641" i="2" a="1"/>
  <c r="AP641" i="2" s="1"/>
  <c r="K641" i="2" s="1"/>
  <c r="AX641" i="2" a="1"/>
  <c r="AX641" i="2" s="1"/>
  <c r="J641" i="2" s="1"/>
  <c r="AI641" i="2" a="1"/>
  <c r="AI641" i="2" s="1"/>
  <c r="H641" i="2" s="1"/>
  <c r="AF40" i="2"/>
  <c r="AG40" i="2" s="1"/>
  <c r="AF105" i="2"/>
  <c r="AG105" i="2" s="1"/>
  <c r="AP419" i="2" a="1"/>
  <c r="AP419" i="2" s="1"/>
  <c r="K419" i="2" s="1"/>
  <c r="AF354" i="2"/>
  <c r="AG354" i="2" s="1"/>
  <c r="AT499" i="2" a="1"/>
  <c r="AT499" i="2" s="1"/>
  <c r="I499" i="2" s="1"/>
  <c r="AP499" i="2" a="1"/>
  <c r="AP499" i="2" s="1"/>
  <c r="K499" i="2" s="1"/>
  <c r="AX499" i="2" a="1"/>
  <c r="AX499" i="2" s="1"/>
  <c r="J499" i="2" s="1"/>
  <c r="AI499" i="2" a="1"/>
  <c r="AI499" i="2" s="1"/>
  <c r="H499" i="2" s="1"/>
  <c r="AX431" i="2" a="1"/>
  <c r="AX431" i="2" s="1"/>
  <c r="J431" i="2" s="1"/>
  <c r="AP431" i="2" a="1"/>
  <c r="AP431" i="2" s="1"/>
  <c r="K431" i="2" s="1"/>
  <c r="G228" i="2" a="1"/>
  <c r="G228" i="2" s="1"/>
  <c r="AP378" i="2" a="1"/>
  <c r="AP378" i="2" s="1"/>
  <c r="K378" i="2" s="1"/>
  <c r="AX378" i="2" a="1"/>
  <c r="AX378" i="2" s="1"/>
  <c r="J378" i="2" s="1"/>
  <c r="AI378" i="2" a="1"/>
  <c r="AI378" i="2" s="1"/>
  <c r="H378" i="2" s="1"/>
  <c r="AT378" i="2" a="1"/>
  <c r="AT378" i="2" s="1"/>
  <c r="I378" i="2" s="1"/>
  <c r="AF600" i="2"/>
  <c r="AG600" i="2" s="1"/>
  <c r="AF392" i="2"/>
  <c r="AG392" i="2" s="1"/>
  <c r="AF432" i="2"/>
  <c r="AG432" i="2" s="1"/>
  <c r="G506" i="2" a="1"/>
  <c r="G506" i="2" s="1"/>
  <c r="AF320" i="2"/>
  <c r="AG320" i="2" s="1"/>
  <c r="AF119" i="2"/>
  <c r="AG119" i="2" s="1"/>
  <c r="AT196" i="2" a="1"/>
  <c r="AT196" i="2" s="1"/>
  <c r="I196" i="2" s="1"/>
  <c r="AX196" i="2" a="1"/>
  <c r="AX196" i="2" s="1"/>
  <c r="J196" i="2" s="1"/>
  <c r="AF341" i="2"/>
  <c r="AG341" i="2" s="1"/>
  <c r="G341" i="2" s="1" a="1"/>
  <c r="G341" i="2" s="1"/>
  <c r="AF21" i="2"/>
  <c r="AG21" i="2" s="1"/>
  <c r="G31" i="2" a="1"/>
  <c r="G31" i="2" s="1"/>
  <c r="AF17" i="2"/>
  <c r="AG17" i="2" s="1"/>
  <c r="G93" i="2" a="1"/>
  <c r="G93" i="2" s="1"/>
  <c r="AF563" i="2"/>
  <c r="AG563" i="2" s="1"/>
  <c r="G378" i="2" a="1"/>
  <c r="G378" i="2" s="1"/>
  <c r="AF92" i="2"/>
  <c r="AG92" i="2" s="1"/>
  <c r="AF182" i="2"/>
  <c r="AG182" i="2" s="1"/>
  <c r="AX455" i="2" a="1"/>
  <c r="AX455" i="2" s="1"/>
  <c r="J455" i="2" s="1"/>
  <c r="AI455" i="2" a="1"/>
  <c r="AI455" i="2" s="1"/>
  <c r="H455" i="2" s="1"/>
  <c r="AF34" i="2"/>
  <c r="AG34" i="2" s="1"/>
  <c r="AP631" i="2" a="1"/>
  <c r="AP631" i="2" s="1"/>
  <c r="K631" i="2" s="1"/>
  <c r="AI631" i="2" a="1"/>
  <c r="AI631" i="2" s="1"/>
  <c r="H631" i="2" s="1"/>
  <c r="AP359" i="2" a="1"/>
  <c r="AP359" i="2" s="1"/>
  <c r="K359" i="2" s="1"/>
  <c r="AF603" i="2"/>
  <c r="AG603" i="2" s="1"/>
  <c r="AF299" i="2"/>
  <c r="AG299" i="2" s="1"/>
  <c r="AF446" i="2"/>
  <c r="AG446" i="2" s="1"/>
  <c r="AP200" i="2" a="1"/>
  <c r="AP200" i="2" s="1"/>
  <c r="K200" i="2" s="1"/>
  <c r="AT200" i="2" a="1"/>
  <c r="AT200" i="2" s="1"/>
  <c r="I200" i="2" s="1"/>
  <c r="AP103" i="2" a="1"/>
  <c r="AP103" i="2" s="1"/>
  <c r="K103" i="2" s="1"/>
  <c r="AI103" i="2" a="1"/>
  <c r="AI103" i="2" s="1"/>
  <c r="H103" i="2" s="1"/>
  <c r="AF137" i="2"/>
  <c r="AG137" i="2" s="1"/>
  <c r="G236" i="2" a="1"/>
  <c r="G236" i="2" s="1"/>
  <c r="AF252" i="2"/>
  <c r="AG252" i="2" s="1"/>
  <c r="G191" i="2" a="1"/>
  <c r="G191" i="2" s="1"/>
  <c r="AF202" i="2"/>
  <c r="AG202" i="2" s="1"/>
  <c r="G64" i="2" a="1"/>
  <c r="G64" i="2" s="1"/>
  <c r="AP148" i="2" a="1"/>
  <c r="AP148" i="2" s="1"/>
  <c r="K148" i="2" s="1"/>
  <c r="AX148" i="2" a="1"/>
  <c r="AX148" i="2" s="1"/>
  <c r="J148" i="2" s="1"/>
  <c r="G487" i="2" a="1"/>
  <c r="G487" i="2" s="1"/>
  <c r="AF26" i="2"/>
  <c r="AG26" i="2" s="1"/>
  <c r="AF151" i="2"/>
  <c r="AG151" i="2" s="1"/>
  <c r="AF203" i="2"/>
  <c r="AG203" i="2" s="1"/>
  <c r="G203" i="2" s="1" a="1"/>
  <c r="G203" i="2" s="1"/>
  <c r="AT531" i="2" a="1"/>
  <c r="AT531" i="2" s="1"/>
  <c r="I531" i="2" s="1"/>
  <c r="AI531" i="2" a="1"/>
  <c r="AI531" i="2" s="1"/>
  <c r="H531" i="2" s="1"/>
  <c r="AP531" i="2" a="1"/>
  <c r="AP531" i="2" s="1"/>
  <c r="K531" i="2" s="1"/>
  <c r="AX531" i="2" a="1"/>
  <c r="AX531" i="2" s="1"/>
  <c r="J531" i="2" s="1"/>
  <c r="AI650" i="2" a="1"/>
  <c r="AI650" i="2" s="1"/>
  <c r="H650" i="2" s="1"/>
  <c r="AX650" i="2" a="1"/>
  <c r="AX650" i="2" s="1"/>
  <c r="J650" i="2" s="1"/>
  <c r="AF595" i="2"/>
  <c r="AG595" i="2" s="1"/>
  <c r="AF365" i="2"/>
  <c r="AG365" i="2" s="1"/>
  <c r="AF57" i="2"/>
  <c r="AG57" i="2" s="1"/>
  <c r="G154" i="2" a="1"/>
  <c r="G154" i="2" s="1"/>
  <c r="AF457" i="2"/>
  <c r="AG457" i="2" s="1"/>
  <c r="AX584" i="2" a="1"/>
  <c r="AX584" i="2" s="1"/>
  <c r="J584" i="2" s="1"/>
  <c r="AI12" i="2" a="1"/>
  <c r="AI12" i="2" s="1"/>
  <c r="H12" i="2" s="1"/>
  <c r="G12" i="2" a="1"/>
  <c r="G12" i="2" s="1"/>
  <c r="AP12" i="2" a="1"/>
  <c r="AP12" i="2" s="1"/>
  <c r="K12" i="2" s="1"/>
  <c r="AX12" i="2" a="1"/>
  <c r="AX12" i="2" s="1"/>
  <c r="J12" i="2" s="1"/>
  <c r="AT12" i="2" a="1"/>
  <c r="AT12" i="2" s="1"/>
  <c r="I12" i="2" s="1"/>
  <c r="AI259" i="2" a="1"/>
  <c r="AI259" i="2" s="1"/>
  <c r="H259" i="2" s="1"/>
  <c r="AP259" i="2" a="1"/>
  <c r="AP259" i="2" s="1"/>
  <c r="K259" i="2" s="1"/>
  <c r="AT259" i="2" a="1"/>
  <c r="AT259" i="2" s="1"/>
  <c r="I259" i="2" s="1"/>
  <c r="AX259" i="2" a="1"/>
  <c r="AX259" i="2" s="1"/>
  <c r="J259" i="2" s="1"/>
  <c r="AT569" i="2" a="1"/>
  <c r="AT569" i="2" s="1"/>
  <c r="I569" i="2" s="1"/>
  <c r="AI569" i="2" a="1"/>
  <c r="AI569" i="2" s="1"/>
  <c r="H569" i="2" s="1"/>
  <c r="AP569" i="2" a="1"/>
  <c r="AP569" i="2" s="1"/>
  <c r="K569" i="2" s="1"/>
  <c r="AX569" i="2" a="1"/>
  <c r="AX569" i="2" s="1"/>
  <c r="J569" i="2" s="1"/>
  <c r="AP228" i="2" a="1"/>
  <c r="AP228" i="2" s="1"/>
  <c r="K228" i="2" s="1"/>
  <c r="AX228" i="2" a="1"/>
  <c r="AX228" i="2" s="1"/>
  <c r="J228" i="2" s="1"/>
  <c r="AT228" i="2" a="1"/>
  <c r="AT228" i="2" s="1"/>
  <c r="I228" i="2" s="1"/>
  <c r="AI228" i="2" a="1"/>
  <c r="AI228" i="2" s="1"/>
  <c r="H228" i="2" s="1"/>
  <c r="AT393" i="2" a="1"/>
  <c r="AT393" i="2" s="1"/>
  <c r="I393" i="2" s="1"/>
  <c r="AI393" i="2" a="1"/>
  <c r="AI393" i="2" s="1"/>
  <c r="H393" i="2" s="1"/>
  <c r="AP393" i="2" a="1"/>
  <c r="AP393" i="2" s="1"/>
  <c r="K393" i="2" s="1"/>
  <c r="AX393" i="2" a="1"/>
  <c r="AX393" i="2" s="1"/>
  <c r="J393" i="2" s="1"/>
  <c r="AX371" i="2" a="1"/>
  <c r="AX371" i="2" s="1"/>
  <c r="J371" i="2" s="1"/>
  <c r="AP371" i="2" a="1"/>
  <c r="AP371" i="2" s="1"/>
  <c r="K371" i="2" s="1"/>
  <c r="AT371" i="2" a="1"/>
  <c r="AT371" i="2" s="1"/>
  <c r="I371" i="2" s="1"/>
  <c r="AI371" i="2" a="1"/>
  <c r="AI371" i="2" s="1"/>
  <c r="H371" i="2" s="1"/>
  <c r="AI93" i="2" a="1"/>
  <c r="AI93" i="2" s="1"/>
  <c r="H93" i="2" s="1"/>
  <c r="AP93" i="2" a="1"/>
  <c r="AP93" i="2" s="1"/>
  <c r="K93" i="2" s="1"/>
  <c r="AX93" i="2" a="1"/>
  <c r="AX93" i="2" s="1"/>
  <c r="J93" i="2" s="1"/>
  <c r="AT93" i="2" a="1"/>
  <c r="AT93" i="2" s="1"/>
  <c r="I93" i="2" s="1"/>
  <c r="AP602" i="2" a="1"/>
  <c r="AP602" i="2" s="1"/>
  <c r="K602" i="2" s="1"/>
  <c r="AT602" i="2" a="1"/>
  <c r="AT602" i="2" s="1"/>
  <c r="I602" i="2" s="1"/>
  <c r="AI602" i="2" a="1"/>
  <c r="AI602" i="2" s="1"/>
  <c r="H602" i="2" s="1"/>
  <c r="AX602" i="2" a="1"/>
  <c r="AX602" i="2" s="1"/>
  <c r="J602" i="2" s="1"/>
  <c r="AI613" i="2" a="1"/>
  <c r="AI613" i="2" s="1"/>
  <c r="H613" i="2" s="1"/>
  <c r="AT613" i="2" a="1"/>
  <c r="AT613" i="2" s="1"/>
  <c r="I613" i="2" s="1"/>
  <c r="AP613" i="2" a="1"/>
  <c r="AP613" i="2" s="1"/>
  <c r="K613" i="2" s="1"/>
  <c r="AX613" i="2" a="1"/>
  <c r="AX613" i="2" s="1"/>
  <c r="J613" i="2" s="1"/>
  <c r="AP514" i="2" a="1"/>
  <c r="AP514" i="2" s="1"/>
  <c r="K514" i="2" s="1"/>
  <c r="AX514" i="2" a="1"/>
  <c r="AX514" i="2" s="1"/>
  <c r="J514" i="2" s="1"/>
  <c r="AI514" i="2" a="1"/>
  <c r="AI514" i="2" s="1"/>
  <c r="H514" i="2" s="1"/>
  <c r="AT514" i="2" a="1"/>
  <c r="AT514" i="2" s="1"/>
  <c r="I514" i="2" s="1"/>
  <c r="AP134" i="2" a="1"/>
  <c r="AP134" i="2" s="1"/>
  <c r="K134" i="2" s="1"/>
  <c r="AT134" i="2" a="1"/>
  <c r="AT134" i="2" s="1"/>
  <c r="I134" i="2" s="1"/>
  <c r="AI134" i="2" a="1"/>
  <c r="AI134" i="2" s="1"/>
  <c r="H134" i="2" s="1"/>
  <c r="AX134" i="2" a="1"/>
  <c r="AX134" i="2" s="1"/>
  <c r="J134" i="2" s="1"/>
  <c r="AT71" i="2" a="1"/>
  <c r="AT71" i="2" s="1"/>
  <c r="I71" i="2" s="1"/>
  <c r="AX71" i="2" a="1"/>
  <c r="AX71" i="2" s="1"/>
  <c r="J71" i="2" s="1"/>
  <c r="AP71" i="2" a="1"/>
  <c r="AP71" i="2" s="1"/>
  <c r="K71" i="2" s="1"/>
  <c r="AI71" i="2" a="1"/>
  <c r="AI71" i="2" s="1"/>
  <c r="H71" i="2" s="1"/>
  <c r="AP154" i="2" a="1"/>
  <c r="AP154" i="2" s="1"/>
  <c r="K154" i="2" s="1"/>
  <c r="AI154" i="2" a="1"/>
  <c r="AI154" i="2" s="1"/>
  <c r="H154" i="2" s="1"/>
  <c r="AT154" i="2" a="1"/>
  <c r="AT154" i="2" s="1"/>
  <c r="I154" i="2" s="1"/>
  <c r="AX154" i="2" a="1"/>
  <c r="AX154" i="2" s="1"/>
  <c r="J154" i="2" s="1"/>
  <c r="AI160" i="2" a="1"/>
  <c r="AI160" i="2" s="1"/>
  <c r="H160" i="2" s="1"/>
  <c r="AT160" i="2" a="1"/>
  <c r="AT160" i="2" s="1"/>
  <c r="I160" i="2" s="1"/>
  <c r="AP160" i="2" a="1"/>
  <c r="AP160" i="2" s="1"/>
  <c r="K160" i="2" s="1"/>
  <c r="AX160" i="2" a="1"/>
  <c r="AX160" i="2" s="1"/>
  <c r="J160" i="2" s="1"/>
  <c r="AT576" i="2" a="1"/>
  <c r="AT576" i="2" s="1"/>
  <c r="I576" i="2" s="1"/>
  <c r="AI576" i="2" a="1"/>
  <c r="AI576" i="2" s="1"/>
  <c r="H576" i="2" s="1"/>
  <c r="AP576" i="2" a="1"/>
  <c r="AP576" i="2" s="1"/>
  <c r="K576" i="2" s="1"/>
  <c r="AX576" i="2" a="1"/>
  <c r="AX576" i="2" s="1"/>
  <c r="J576" i="2" s="1"/>
  <c r="AP497" i="2" a="1"/>
  <c r="AP497" i="2" s="1"/>
  <c r="K497" i="2" s="1"/>
  <c r="AI497" i="2" a="1"/>
  <c r="AI497" i="2" s="1"/>
  <c r="H497" i="2" s="1"/>
  <c r="AT497" i="2" a="1"/>
  <c r="AT497" i="2" s="1"/>
  <c r="I497" i="2" s="1"/>
  <c r="AX497" i="2" a="1"/>
  <c r="AX497" i="2" s="1"/>
  <c r="J497" i="2" s="1"/>
  <c r="AI86" i="2" a="1"/>
  <c r="AI86" i="2" s="1"/>
  <c r="H86" i="2" s="1"/>
  <c r="AX86" i="2" a="1"/>
  <c r="AX86" i="2" s="1"/>
  <c r="J86" i="2" s="1"/>
  <c r="AT86" i="2" a="1"/>
  <c r="AT86" i="2" s="1"/>
  <c r="I86" i="2" s="1"/>
  <c r="AP86" i="2" a="1"/>
  <c r="AP86" i="2" s="1"/>
  <c r="K86" i="2" s="1"/>
  <c r="AP422" i="2" a="1"/>
  <c r="AP422" i="2" s="1"/>
  <c r="K422" i="2" s="1"/>
  <c r="AX422" i="2" a="1"/>
  <c r="AX422" i="2" s="1"/>
  <c r="J422" i="2" s="1"/>
  <c r="AT422" i="2" a="1"/>
  <c r="AT422" i="2" s="1"/>
  <c r="I422" i="2" s="1"/>
  <c r="AI422" i="2" a="1"/>
  <c r="AI422" i="2" s="1"/>
  <c r="H422" i="2" s="1"/>
  <c r="AP565" i="2" a="1"/>
  <c r="AP565" i="2" s="1"/>
  <c r="K565" i="2" s="1"/>
  <c r="AX565" i="2" a="1"/>
  <c r="AX565" i="2" s="1"/>
  <c r="J565" i="2" s="1"/>
  <c r="AT565" i="2" a="1"/>
  <c r="AT565" i="2" s="1"/>
  <c r="I565" i="2" s="1"/>
  <c r="AI565" i="2" a="1"/>
  <c r="AI565" i="2" s="1"/>
  <c r="H565" i="2" s="1"/>
  <c r="AX208" i="2" a="1"/>
  <c r="AX208" i="2" s="1"/>
  <c r="J208" i="2" s="1"/>
  <c r="AI208" i="2" a="1"/>
  <c r="AI208" i="2" s="1"/>
  <c r="H208" i="2" s="1"/>
  <c r="AP208" i="2" a="1"/>
  <c r="AP208" i="2" s="1"/>
  <c r="K208" i="2" s="1"/>
  <c r="AT208" i="2" a="1"/>
  <c r="AT208" i="2" s="1"/>
  <c r="I208" i="2" s="1"/>
  <c r="AI249" i="2" a="1"/>
  <c r="AI249" i="2" s="1"/>
  <c r="H249" i="2" s="1"/>
  <c r="AT249" i="2" a="1"/>
  <c r="AT249" i="2" s="1"/>
  <c r="I249" i="2" s="1"/>
  <c r="AX249" i="2" a="1"/>
  <c r="AX249" i="2" s="1"/>
  <c r="J249" i="2" s="1"/>
  <c r="AP249" i="2" a="1"/>
  <c r="AP249" i="2" s="1"/>
  <c r="K249" i="2" s="1"/>
  <c r="AI56" i="2" a="1"/>
  <c r="AI56" i="2" s="1"/>
  <c r="H56" i="2" s="1"/>
  <c r="AX56" i="2" a="1"/>
  <c r="AX56" i="2" s="1"/>
  <c r="J56" i="2" s="1"/>
  <c r="AP56" i="2" a="1"/>
  <c r="AP56" i="2" s="1"/>
  <c r="K56" i="2" s="1"/>
  <c r="AT56" i="2" a="1"/>
  <c r="AT56" i="2" s="1"/>
  <c r="I56" i="2" s="1"/>
  <c r="AI506" i="2" a="1"/>
  <c r="AI506" i="2" s="1"/>
  <c r="H506" i="2" s="1"/>
  <c r="AT506" i="2" a="1"/>
  <c r="AT506" i="2" s="1"/>
  <c r="I506" i="2" s="1"/>
  <c r="AX506" i="2" a="1"/>
  <c r="AX506" i="2" s="1"/>
  <c r="J506" i="2" s="1"/>
  <c r="AP506" i="2" a="1"/>
  <c r="AP506" i="2" s="1"/>
  <c r="K506" i="2" s="1"/>
  <c r="AX131" i="2" a="1"/>
  <c r="AX131" i="2" s="1"/>
  <c r="J131" i="2" s="1"/>
  <c r="AP131" i="2" a="1"/>
  <c r="AP131" i="2" s="1"/>
  <c r="K131" i="2" s="1"/>
  <c r="AI131" i="2" a="1"/>
  <c r="AI131" i="2" s="1"/>
  <c r="H131" i="2" s="1"/>
  <c r="AT131" i="2" a="1"/>
  <c r="AT131" i="2" s="1"/>
  <c r="I131" i="2" s="1"/>
  <c r="AT487" i="2" a="1"/>
  <c r="AT487" i="2" s="1"/>
  <c r="I487" i="2" s="1"/>
  <c r="AP487" i="2" a="1"/>
  <c r="AP487" i="2" s="1"/>
  <c r="K487" i="2" s="1"/>
  <c r="AX487" i="2" a="1"/>
  <c r="AX487" i="2" s="1"/>
  <c r="J487" i="2" s="1"/>
  <c r="AI487" i="2" a="1"/>
  <c r="AI487" i="2" s="1"/>
  <c r="H487" i="2" s="1"/>
  <c r="AT481" i="2" a="1"/>
  <c r="AT481" i="2" s="1"/>
  <c r="I481" i="2" s="1"/>
  <c r="AP481" i="2" a="1"/>
  <c r="AP481" i="2" s="1"/>
  <c r="K481" i="2" s="1"/>
  <c r="AX481" i="2" a="1"/>
  <c r="AX481" i="2" s="1"/>
  <c r="J481" i="2" s="1"/>
  <c r="AI481" i="2" a="1"/>
  <c r="AI481" i="2" s="1"/>
  <c r="H481" i="2" s="1"/>
  <c r="AP496" i="2" a="1"/>
  <c r="AP496" i="2" s="1"/>
  <c r="K496" i="2" s="1"/>
  <c r="AX496" i="2" a="1"/>
  <c r="AX496" i="2" s="1"/>
  <c r="J496" i="2" s="1"/>
  <c r="AI496" i="2" a="1"/>
  <c r="AI496" i="2" s="1"/>
  <c r="H496" i="2" s="1"/>
  <c r="AT496" i="2" a="1"/>
  <c r="AT496" i="2" s="1"/>
  <c r="I496" i="2" s="1"/>
  <c r="AT246" i="2" a="1"/>
  <c r="AT246" i="2" s="1"/>
  <c r="I246" i="2" s="1"/>
  <c r="AX246" i="2" a="1"/>
  <c r="AX246" i="2" s="1"/>
  <c r="J246" i="2" s="1"/>
  <c r="AP246" i="2" a="1"/>
  <c r="AP246" i="2" s="1"/>
  <c r="K246" i="2" s="1"/>
  <c r="AI246" i="2" a="1"/>
  <c r="AI246" i="2" s="1"/>
  <c r="H246" i="2" s="1"/>
  <c r="AI540" i="2" a="1"/>
  <c r="AI540" i="2" s="1"/>
  <c r="H540" i="2" s="1"/>
  <c r="AX540" i="2" a="1"/>
  <c r="AX540" i="2" s="1"/>
  <c r="J540" i="2" s="1"/>
  <c r="AP540" i="2" a="1"/>
  <c r="AP540" i="2" s="1"/>
  <c r="K540" i="2" s="1"/>
  <c r="AT540" i="2" a="1"/>
  <c r="AT540" i="2" s="1"/>
  <c r="I540" i="2" s="1"/>
  <c r="AX175" i="2" a="1"/>
  <c r="AX175" i="2" s="1"/>
  <c r="J175" i="2" s="1"/>
  <c r="AI175" i="2" a="1"/>
  <c r="AI175" i="2" s="1"/>
  <c r="H175" i="2" s="1"/>
  <c r="AP175" i="2" a="1"/>
  <c r="AP175" i="2" s="1"/>
  <c r="K175" i="2" s="1"/>
  <c r="AT175" i="2" a="1"/>
  <c r="AT175" i="2" s="1"/>
  <c r="I175" i="2" s="1"/>
  <c r="AT344" i="2" a="1"/>
  <c r="AT344" i="2" s="1"/>
  <c r="I344" i="2" s="1"/>
  <c r="AI344" i="2" a="1"/>
  <c r="AI344" i="2" s="1"/>
  <c r="H344" i="2" s="1"/>
  <c r="AP344" i="2" a="1"/>
  <c r="AP344" i="2" s="1"/>
  <c r="K344" i="2" s="1"/>
  <c r="AX344" i="2" a="1"/>
  <c r="AX344" i="2" s="1"/>
  <c r="J344" i="2" s="1"/>
  <c r="AT204" i="2" a="1"/>
  <c r="AT204" i="2" s="1"/>
  <c r="I204" i="2" s="1"/>
  <c r="AX204" i="2" a="1"/>
  <c r="AX204" i="2" s="1"/>
  <c r="J204" i="2" s="1"/>
  <c r="AP204" i="2" a="1"/>
  <c r="AP204" i="2" s="1"/>
  <c r="K204" i="2" s="1"/>
  <c r="AI204" i="2" a="1"/>
  <c r="AI204" i="2" s="1"/>
  <c r="H204" i="2" s="1"/>
  <c r="AP412" i="2" a="1"/>
  <c r="AP412" i="2" s="1"/>
  <c r="K412" i="2" s="1"/>
  <c r="AX412" i="2" a="1"/>
  <c r="AX412" i="2" s="1"/>
  <c r="J412" i="2" s="1"/>
  <c r="AI412" i="2" a="1"/>
  <c r="AI412" i="2" s="1"/>
  <c r="H412" i="2" s="1"/>
  <c r="AT412" i="2" a="1"/>
  <c r="AT412" i="2" s="1"/>
  <c r="I412" i="2" s="1"/>
  <c r="AP445" i="2" a="1"/>
  <c r="AP445" i="2" s="1"/>
  <c r="K445" i="2" s="1"/>
  <c r="AX445" i="2" a="1"/>
  <c r="AX445" i="2" s="1"/>
  <c r="J445" i="2" s="1"/>
  <c r="AI445" i="2" a="1"/>
  <c r="AI445" i="2" s="1"/>
  <c r="H445" i="2" s="1"/>
  <c r="AT445" i="2" a="1"/>
  <c r="AT445" i="2" s="1"/>
  <c r="I445" i="2" s="1"/>
  <c r="AI135" i="2" a="1"/>
  <c r="AI135" i="2" s="1"/>
  <c r="H135" i="2" s="1"/>
  <c r="AP135" i="2" a="1"/>
  <c r="AP135" i="2" s="1"/>
  <c r="K135" i="2" s="1"/>
  <c r="AX135" i="2" a="1"/>
  <c r="AX135" i="2" s="1"/>
  <c r="J135" i="2" s="1"/>
  <c r="AT135" i="2" a="1"/>
  <c r="AT135" i="2" s="1"/>
  <c r="I135" i="2" s="1"/>
  <c r="AP63" i="2" a="1"/>
  <c r="AP63" i="2" s="1"/>
  <c r="K63" i="2" s="1"/>
  <c r="AT63" i="2" a="1"/>
  <c r="AT63" i="2" s="1"/>
  <c r="I63" i="2" s="1"/>
  <c r="AX63" i="2" a="1"/>
  <c r="AX63" i="2" s="1"/>
  <c r="J63" i="2" s="1"/>
  <c r="AI63" i="2" a="1"/>
  <c r="AI63" i="2" s="1"/>
  <c r="H63" i="2" s="1"/>
  <c r="AX439" i="2" a="1"/>
  <c r="AX439" i="2" s="1"/>
  <c r="J439" i="2" s="1"/>
  <c r="AI439" i="2" a="1"/>
  <c r="AI439" i="2" s="1"/>
  <c r="H439" i="2" s="1"/>
  <c r="AT439" i="2" a="1"/>
  <c r="AT439" i="2" s="1"/>
  <c r="I439" i="2" s="1"/>
  <c r="AP439" i="2" a="1"/>
  <c r="AP439" i="2" s="1"/>
  <c r="K439" i="2" s="1"/>
  <c r="AP502" i="2" a="1"/>
  <c r="AP502" i="2" s="1"/>
  <c r="K502" i="2" s="1"/>
  <c r="AX502" i="2" a="1"/>
  <c r="AX502" i="2" s="1"/>
  <c r="J502" i="2" s="1"/>
  <c r="AI502" i="2" a="1"/>
  <c r="AI502" i="2" s="1"/>
  <c r="H502" i="2" s="1"/>
  <c r="AT502" i="2" a="1"/>
  <c r="AT502" i="2" s="1"/>
  <c r="I502" i="2" s="1"/>
  <c r="AI313" i="2" a="1"/>
  <c r="AI313" i="2" s="1"/>
  <c r="H313" i="2" s="1"/>
  <c r="AT313" i="2" a="1"/>
  <c r="AT313" i="2" s="1"/>
  <c r="I313" i="2" s="1"/>
  <c r="AP313" i="2" a="1"/>
  <c r="AP313" i="2" s="1"/>
  <c r="K313" i="2" s="1"/>
  <c r="AX313" i="2" a="1"/>
  <c r="AX313" i="2" s="1"/>
  <c r="J313" i="2" s="1"/>
  <c r="AT523" i="2" a="1"/>
  <c r="AT523" i="2" s="1"/>
  <c r="I523" i="2" s="1"/>
  <c r="AP523" i="2" a="1"/>
  <c r="AP523" i="2" s="1"/>
  <c r="K523" i="2" s="1"/>
  <c r="AX523" i="2" a="1"/>
  <c r="AX523" i="2" s="1"/>
  <c r="J523" i="2" s="1"/>
  <c r="AI523" i="2" a="1"/>
  <c r="AI523" i="2" s="1"/>
  <c r="H523" i="2" s="1"/>
  <c r="AT418" i="2" a="1"/>
  <c r="AT418" i="2" s="1"/>
  <c r="I418" i="2" s="1"/>
  <c r="AP418" i="2" a="1"/>
  <c r="AP418" i="2" s="1"/>
  <c r="K418" i="2" s="1"/>
  <c r="AX418" i="2" a="1"/>
  <c r="AX418" i="2" s="1"/>
  <c r="J418" i="2" s="1"/>
  <c r="AI418" i="2" a="1"/>
  <c r="AI418" i="2" s="1"/>
  <c r="H418" i="2" s="1"/>
  <c r="AP374" i="2" a="1"/>
  <c r="AP374" i="2" s="1"/>
  <c r="K374" i="2" s="1"/>
  <c r="AX374" i="2" a="1"/>
  <c r="AX374" i="2" s="1"/>
  <c r="J374" i="2" s="1"/>
  <c r="AT374" i="2" a="1"/>
  <c r="AT374" i="2" s="1"/>
  <c r="I374" i="2" s="1"/>
  <c r="AI374" i="2" a="1"/>
  <c r="AI374" i="2" s="1"/>
  <c r="H374" i="2" s="1"/>
  <c r="AT142" i="2" a="1"/>
  <c r="AT142" i="2" s="1"/>
  <c r="I142" i="2" s="1"/>
  <c r="AI142" i="2" a="1"/>
  <c r="AI142" i="2" s="1"/>
  <c r="H142" i="2" s="1"/>
  <c r="AP142" i="2" a="1"/>
  <c r="AP142" i="2" s="1"/>
  <c r="K142" i="2" s="1"/>
  <c r="AX142" i="2" a="1"/>
  <c r="AX142" i="2" s="1"/>
  <c r="J142" i="2" s="1"/>
  <c r="AT236" i="2" a="1"/>
  <c r="AT236" i="2" s="1"/>
  <c r="I236" i="2" s="1"/>
  <c r="AI236" i="2" a="1"/>
  <c r="AI236" i="2" s="1"/>
  <c r="H236" i="2" s="1"/>
  <c r="AX236" i="2" a="1"/>
  <c r="AX236" i="2" s="1"/>
  <c r="J236" i="2" s="1"/>
  <c r="AP236" i="2" a="1"/>
  <c r="AP236" i="2" s="1"/>
  <c r="K236" i="2" s="1"/>
  <c r="AI85" i="2" a="1"/>
  <c r="AI85" i="2" s="1"/>
  <c r="H85" i="2" s="1"/>
  <c r="AT85" i="2" a="1"/>
  <c r="AT85" i="2" s="1"/>
  <c r="I85" i="2" s="1"/>
  <c r="AP85" i="2" a="1"/>
  <c r="AP85" i="2" s="1"/>
  <c r="K85" i="2" s="1"/>
  <c r="AX85" i="2" a="1"/>
  <c r="AX85" i="2" s="1"/>
  <c r="J85" i="2" s="1"/>
  <c r="AI391" i="2" a="1"/>
  <c r="AI391" i="2" s="1"/>
  <c r="H391" i="2" s="1"/>
  <c r="AX391" i="2" a="1"/>
  <c r="AX391" i="2" s="1"/>
  <c r="J391" i="2" s="1"/>
  <c r="AP391" i="2" a="1"/>
  <c r="AP391" i="2" s="1"/>
  <c r="K391" i="2" s="1"/>
  <c r="AT391" i="2" a="1"/>
  <c r="AT391" i="2" s="1"/>
  <c r="I391" i="2" s="1"/>
  <c r="AX427" i="2" a="1"/>
  <c r="AX427" i="2" s="1"/>
  <c r="J427" i="2" s="1"/>
  <c r="AI427" i="2" a="1"/>
  <c r="AI427" i="2" s="1"/>
  <c r="H427" i="2" s="1"/>
  <c r="AT427" i="2" a="1"/>
  <c r="AT427" i="2" s="1"/>
  <c r="I427" i="2" s="1"/>
  <c r="AP427" i="2" a="1"/>
  <c r="AP427" i="2" s="1"/>
  <c r="K427" i="2" s="1"/>
  <c r="AP404" i="2" a="1"/>
  <c r="AP404" i="2" s="1"/>
  <c r="K404" i="2" s="1"/>
  <c r="AX404" i="2" a="1"/>
  <c r="AX404" i="2" s="1"/>
  <c r="J404" i="2" s="1"/>
  <c r="AI404" i="2" a="1"/>
  <c r="AI404" i="2" s="1"/>
  <c r="H404" i="2" s="1"/>
  <c r="AT404" i="2" a="1"/>
  <c r="AT404" i="2" s="1"/>
  <c r="I404" i="2" s="1"/>
  <c r="AI129" i="2" a="1"/>
  <c r="AI129" i="2" s="1"/>
  <c r="H129" i="2" s="1"/>
  <c r="AP129" i="2" a="1"/>
  <c r="AP129" i="2" s="1"/>
  <c r="K129" i="2" s="1"/>
  <c r="AT129" i="2" a="1"/>
  <c r="AT129" i="2" s="1"/>
  <c r="I129" i="2" s="1"/>
  <c r="AX129" i="2" a="1"/>
  <c r="AX129" i="2" s="1"/>
  <c r="J129" i="2" s="1"/>
  <c r="AT646" i="2" a="1"/>
  <c r="AT646" i="2" s="1"/>
  <c r="I646" i="2" s="1"/>
  <c r="AI646" i="2" a="1"/>
  <c r="AI646" i="2" s="1"/>
  <c r="H646" i="2" s="1"/>
  <c r="AX646" i="2" a="1"/>
  <c r="AX646" i="2" s="1"/>
  <c r="J646" i="2" s="1"/>
  <c r="AP646" i="2" a="1"/>
  <c r="AP646" i="2" s="1"/>
  <c r="K646" i="2" s="1"/>
  <c r="AP24" i="2" a="1"/>
  <c r="AP24" i="2" s="1"/>
  <c r="K24" i="2" s="1"/>
  <c r="AT24" i="2" a="1"/>
  <c r="AT24" i="2" s="1"/>
  <c r="I24" i="2" s="1"/>
  <c r="AX24" i="2" a="1"/>
  <c r="AX24" i="2" s="1"/>
  <c r="J24" i="2" s="1"/>
  <c r="AI24" i="2" a="1"/>
  <c r="AI24" i="2" s="1"/>
  <c r="H24" i="2" s="1"/>
  <c r="AP173" i="2" a="1"/>
  <c r="AP173" i="2" s="1"/>
  <c r="K173" i="2" s="1"/>
  <c r="AX173" i="2" a="1"/>
  <c r="AX173" i="2" s="1"/>
  <c r="J173" i="2" s="1"/>
  <c r="AI173" i="2" a="1"/>
  <c r="AI173" i="2" s="1"/>
  <c r="H173" i="2" s="1"/>
  <c r="AT173" i="2" a="1"/>
  <c r="AT173" i="2" s="1"/>
  <c r="I173" i="2" s="1"/>
  <c r="AI389" i="2" a="1"/>
  <c r="AI389" i="2" s="1"/>
  <c r="H389" i="2" s="1"/>
  <c r="AP389" i="2" a="1"/>
  <c r="AP389" i="2" s="1"/>
  <c r="K389" i="2" s="1"/>
  <c r="AX389" i="2" a="1"/>
  <c r="AX389" i="2" s="1"/>
  <c r="J389" i="2" s="1"/>
  <c r="AT389" i="2" a="1"/>
  <c r="AT389" i="2" s="1"/>
  <c r="I389" i="2" s="1"/>
  <c r="AI533" i="2" a="1"/>
  <c r="AI533" i="2" s="1"/>
  <c r="H533" i="2" s="1"/>
  <c r="AX533" i="2" a="1"/>
  <c r="AX533" i="2" s="1"/>
  <c r="J533" i="2" s="1"/>
  <c r="AP533" i="2" a="1"/>
  <c r="AP533" i="2" s="1"/>
  <c r="K533" i="2" s="1"/>
  <c r="AT533" i="2" a="1"/>
  <c r="AT533" i="2" s="1"/>
  <c r="I533" i="2" s="1"/>
  <c r="AI463" i="2" a="1"/>
  <c r="AI463" i="2" s="1"/>
  <c r="H463" i="2" s="1"/>
  <c r="AT463" i="2" a="1"/>
  <c r="AT463" i="2" s="1"/>
  <c r="I463" i="2" s="1"/>
  <c r="AX463" i="2" a="1"/>
  <c r="AX463" i="2" s="1"/>
  <c r="J463" i="2" s="1"/>
  <c r="AP463" i="2" a="1"/>
  <c r="AP463" i="2" s="1"/>
  <c r="K463" i="2" s="1"/>
  <c r="AI54" i="2" a="1"/>
  <c r="AI54" i="2" s="1"/>
  <c r="H54" i="2" s="1"/>
  <c r="AT54" i="2" a="1"/>
  <c r="AT54" i="2" s="1"/>
  <c r="I54" i="2" s="1"/>
  <c r="AX54" i="2" a="1"/>
  <c r="AX54" i="2" s="1"/>
  <c r="J54" i="2" s="1"/>
  <c r="AP54" i="2" a="1"/>
  <c r="AP54" i="2" s="1"/>
  <c r="K54" i="2" s="1"/>
  <c r="AP353" i="2" a="1"/>
  <c r="AP353" i="2" s="1"/>
  <c r="K353" i="2" s="1"/>
  <c r="AI353" i="2" a="1"/>
  <c r="AI353" i="2" s="1"/>
  <c r="H353" i="2" s="1"/>
  <c r="AT353" i="2" a="1"/>
  <c r="AT353" i="2" s="1"/>
  <c r="I353" i="2" s="1"/>
  <c r="AX353" i="2" a="1"/>
  <c r="AX353" i="2" s="1"/>
  <c r="J353" i="2" s="1"/>
  <c r="AI16" i="2" a="1"/>
  <c r="AI16" i="2" s="1"/>
  <c r="H16" i="2" s="1"/>
  <c r="AT16" i="2" a="1"/>
  <c r="AT16" i="2" s="1"/>
  <c r="I16" i="2" s="1"/>
  <c r="AP16" i="2" a="1"/>
  <c r="AP16" i="2" s="1"/>
  <c r="K16" i="2" s="1"/>
  <c r="AX16" i="2" a="1"/>
  <c r="AX16" i="2" s="1"/>
  <c r="J16" i="2" s="1"/>
  <c r="AI443" i="2" a="1"/>
  <c r="AI443" i="2" s="1"/>
  <c r="H443" i="2" s="1"/>
  <c r="AP443" i="2" a="1"/>
  <c r="AP443" i="2" s="1"/>
  <c r="K443" i="2" s="1"/>
  <c r="AX443" i="2" a="1"/>
  <c r="AX443" i="2" s="1"/>
  <c r="J443" i="2" s="1"/>
  <c r="AT443" i="2" a="1"/>
  <c r="AT443" i="2" s="1"/>
  <c r="I443" i="2" s="1"/>
  <c r="AI211" i="2" a="1"/>
  <c r="AI211" i="2" s="1"/>
  <c r="H211" i="2" s="1"/>
  <c r="AX211" i="2" a="1"/>
  <c r="AX211" i="2" s="1"/>
  <c r="J211" i="2" s="1"/>
  <c r="AP211" i="2" a="1"/>
  <c r="AP211" i="2" s="1"/>
  <c r="K211" i="2" s="1"/>
  <c r="AT211" i="2" a="1"/>
  <c r="AT211" i="2" s="1"/>
  <c r="I211" i="2" s="1"/>
  <c r="AI425" i="2" a="1"/>
  <c r="AI425" i="2" s="1"/>
  <c r="H425" i="2" s="1"/>
  <c r="AP425" i="2" a="1"/>
  <c r="AP425" i="2" s="1"/>
  <c r="K425" i="2" s="1"/>
  <c r="AX425" i="2" a="1"/>
  <c r="AX425" i="2" s="1"/>
  <c r="J425" i="2" s="1"/>
  <c r="AT425" i="2" a="1"/>
  <c r="AT425" i="2" s="1"/>
  <c r="I425" i="2" s="1"/>
  <c r="AI524" i="2" a="1"/>
  <c r="AI524" i="2" s="1"/>
  <c r="H524" i="2" s="1"/>
  <c r="AP524" i="2" a="1"/>
  <c r="AP524" i="2" s="1"/>
  <c r="K524" i="2" s="1"/>
  <c r="AT524" i="2" a="1"/>
  <c r="AT524" i="2" s="1"/>
  <c r="I524" i="2" s="1"/>
  <c r="AX524" i="2" a="1"/>
  <c r="AX524" i="2" s="1"/>
  <c r="J524" i="2" s="1"/>
  <c r="AT113" i="2" a="1"/>
  <c r="AT113" i="2" s="1"/>
  <c r="I113" i="2" s="1"/>
  <c r="AP113" i="2" a="1"/>
  <c r="AP113" i="2" s="1"/>
  <c r="K113" i="2" s="1"/>
  <c r="AX113" i="2" a="1"/>
  <c r="AX113" i="2" s="1"/>
  <c r="J113" i="2" s="1"/>
  <c r="AI113" i="2" a="1"/>
  <c r="AI113" i="2" s="1"/>
  <c r="H113" i="2" s="1"/>
  <c r="AT434" i="2" a="1"/>
  <c r="AT434" i="2" s="1"/>
  <c r="I434" i="2" s="1"/>
  <c r="AP434" i="2" a="1"/>
  <c r="AP434" i="2" s="1"/>
  <c r="K434" i="2" s="1"/>
  <c r="AX434" i="2" a="1"/>
  <c r="AX434" i="2" s="1"/>
  <c r="J434" i="2" s="1"/>
  <c r="AI434" i="2" a="1"/>
  <c r="AI434" i="2" s="1"/>
  <c r="H434" i="2" s="1"/>
  <c r="AX66" i="2" a="1"/>
  <c r="AX66" i="2" s="1"/>
  <c r="J66" i="2" s="1"/>
  <c r="AP66" i="2" a="1"/>
  <c r="AP66" i="2" s="1"/>
  <c r="K66" i="2" s="1"/>
  <c r="AI66" i="2" a="1"/>
  <c r="AI66" i="2" s="1"/>
  <c r="H66" i="2" s="1"/>
  <c r="AT66" i="2" a="1"/>
  <c r="AT66" i="2" s="1"/>
  <c r="I66" i="2" s="1"/>
  <c r="AP22" i="2" a="1"/>
  <c r="AP22" i="2" s="1"/>
  <c r="K22" i="2" s="1"/>
  <c r="AX22" i="2" a="1"/>
  <c r="AX22" i="2" s="1"/>
  <c r="J22" i="2" s="1"/>
  <c r="AI22" i="2" a="1"/>
  <c r="AI22" i="2" s="1"/>
  <c r="H22" i="2" s="1"/>
  <c r="AT22" i="2" a="1"/>
  <c r="AT22" i="2" s="1"/>
  <c r="I22" i="2" s="1"/>
  <c r="AP662" i="2" a="1"/>
  <c r="AP662" i="2" s="1"/>
  <c r="K662" i="2" s="1"/>
  <c r="AX662" i="2" a="1"/>
  <c r="AX662" i="2" s="1"/>
  <c r="J662" i="2" s="1"/>
  <c r="AI662" i="2" a="1"/>
  <c r="AI662" i="2" s="1"/>
  <c r="H662" i="2" s="1"/>
  <c r="AT662" i="2" a="1"/>
  <c r="AT662" i="2" s="1"/>
  <c r="I662" i="2" s="1"/>
  <c r="AX557" i="2" a="1"/>
  <c r="AX557" i="2" s="1"/>
  <c r="J557" i="2" s="1"/>
  <c r="AI557" i="2" a="1"/>
  <c r="AI557" i="2" s="1"/>
  <c r="H557" i="2" s="1"/>
  <c r="AT557" i="2" a="1"/>
  <c r="AT557" i="2" s="1"/>
  <c r="I557" i="2" s="1"/>
  <c r="AP557" i="2" a="1"/>
  <c r="AP557" i="2" s="1"/>
  <c r="K557" i="2" s="1"/>
  <c r="AI121" i="2" a="1"/>
  <c r="AI121" i="2" s="1"/>
  <c r="H121" i="2" s="1"/>
  <c r="AX121" i="2" a="1"/>
  <c r="AX121" i="2" s="1"/>
  <c r="J121" i="2" s="1"/>
  <c r="AP121" i="2" a="1"/>
  <c r="AP121" i="2" s="1"/>
  <c r="K121" i="2" s="1"/>
  <c r="AT121" i="2" a="1"/>
  <c r="AT121" i="2" s="1"/>
  <c r="I121" i="2" s="1"/>
  <c r="AI406" i="2" a="1"/>
  <c r="AI406" i="2" s="1"/>
  <c r="H406" i="2" s="1"/>
  <c r="AP406" i="2" a="1"/>
  <c r="AP406" i="2" s="1"/>
  <c r="K406" i="2" s="1"/>
  <c r="AX406" i="2" a="1"/>
  <c r="AX406" i="2" s="1"/>
  <c r="J406" i="2" s="1"/>
  <c r="AT406" i="2" a="1"/>
  <c r="AT406" i="2" s="1"/>
  <c r="I406" i="2" s="1"/>
  <c r="AP179" i="2" a="1"/>
  <c r="AP179" i="2" s="1"/>
  <c r="K179" i="2" s="1"/>
  <c r="AX179" i="2" a="1"/>
  <c r="AX179" i="2" s="1"/>
  <c r="J179" i="2" s="1"/>
  <c r="AT179" i="2" a="1"/>
  <c r="AT179" i="2" s="1"/>
  <c r="I179" i="2" s="1"/>
  <c r="AI179" i="2" a="1"/>
  <c r="AI179" i="2" s="1"/>
  <c r="H179" i="2" s="1"/>
  <c r="AX242" i="2" a="1"/>
  <c r="AX242" i="2" s="1"/>
  <c r="J242" i="2" s="1"/>
  <c r="AP242" i="2" a="1"/>
  <c r="AP242" i="2" s="1"/>
  <c r="K242" i="2" s="1"/>
  <c r="AI242" i="2" a="1"/>
  <c r="AI242" i="2" s="1"/>
  <c r="H242" i="2" s="1"/>
  <c r="AT242" i="2" a="1"/>
  <c r="AT242" i="2" s="1"/>
  <c r="I242" i="2" s="1"/>
  <c r="AT176" i="2" a="1"/>
  <c r="AT176" i="2" s="1"/>
  <c r="I176" i="2" s="1"/>
  <c r="AP176" i="2" a="1"/>
  <c r="AP176" i="2" s="1"/>
  <c r="K176" i="2" s="1"/>
  <c r="AX176" i="2" a="1"/>
  <c r="AX176" i="2" s="1"/>
  <c r="J176" i="2" s="1"/>
  <c r="AI176" i="2" a="1"/>
  <c r="AI176" i="2" s="1"/>
  <c r="H176" i="2" s="1"/>
  <c r="AP28" i="2" a="1"/>
  <c r="AP28" i="2" s="1"/>
  <c r="K28" i="2" s="1"/>
  <c r="AX28" i="2" a="1"/>
  <c r="AX28" i="2" s="1"/>
  <c r="J28" i="2" s="1"/>
  <c r="AT28" i="2" a="1"/>
  <c r="AT28" i="2" s="1"/>
  <c r="I28" i="2" s="1"/>
  <c r="AI28" i="2" a="1"/>
  <c r="AI28" i="2" s="1"/>
  <c r="H28" i="2" s="1"/>
  <c r="AP191" i="2" a="1"/>
  <c r="AP191" i="2" s="1"/>
  <c r="K191" i="2" s="1"/>
  <c r="AI191" i="2" a="1"/>
  <c r="AI191" i="2" s="1"/>
  <c r="H191" i="2" s="1"/>
  <c r="AT191" i="2" a="1"/>
  <c r="AT191" i="2" s="1"/>
  <c r="I191" i="2" s="1"/>
  <c r="AX191" i="2" a="1"/>
  <c r="AX191" i="2" s="1"/>
  <c r="J191" i="2" s="1"/>
  <c r="AI27" i="2" a="1"/>
  <c r="AI27" i="2" s="1"/>
  <c r="H27" i="2" s="1"/>
  <c r="AT27" i="2" a="1"/>
  <c r="AT27" i="2" s="1"/>
  <c r="I27" i="2" s="1"/>
  <c r="AP27" i="2" a="1"/>
  <c r="AP27" i="2" s="1"/>
  <c r="K27" i="2" s="1"/>
  <c r="AX27" i="2" a="1"/>
  <c r="AX27" i="2" s="1"/>
  <c r="J27" i="2" s="1"/>
  <c r="AX454" i="2" a="1"/>
  <c r="AX454" i="2" s="1"/>
  <c r="J454" i="2" s="1"/>
  <c r="AI454" i="2" a="1"/>
  <c r="AI454" i="2" s="1"/>
  <c r="H454" i="2" s="1"/>
  <c r="AT454" i="2" a="1"/>
  <c r="AT454" i="2" s="1"/>
  <c r="I454" i="2" s="1"/>
  <c r="AP454" i="2" a="1"/>
  <c r="AP454" i="2" s="1"/>
  <c r="K454" i="2" s="1"/>
  <c r="AP500" i="2" a="1"/>
  <c r="AP500" i="2" s="1"/>
  <c r="K500" i="2" s="1"/>
  <c r="AI500" i="2" a="1"/>
  <c r="AI500" i="2" s="1"/>
  <c r="H500" i="2" s="1"/>
  <c r="AT500" i="2" a="1"/>
  <c r="AT500" i="2" s="1"/>
  <c r="I500" i="2" s="1"/>
  <c r="AX500" i="2" a="1"/>
  <c r="AX500" i="2" s="1"/>
  <c r="J500" i="2" s="1"/>
  <c r="AX398" i="2" a="1"/>
  <c r="AX398" i="2" s="1"/>
  <c r="J398" i="2" s="1"/>
  <c r="AI398" i="2" a="1"/>
  <c r="AI398" i="2" s="1"/>
  <c r="H398" i="2" s="1"/>
  <c r="AT398" i="2" a="1"/>
  <c r="AT398" i="2" s="1"/>
  <c r="I398" i="2" s="1"/>
  <c r="AP398" i="2" a="1"/>
  <c r="AP398" i="2" s="1"/>
  <c r="K398" i="2" s="1"/>
  <c r="H10" i="2"/>
  <c r="I10" i="2"/>
  <c r="J10" i="2"/>
  <c r="K10" i="2"/>
  <c r="P1070" i="2"/>
  <c r="R1097" i="2"/>
  <c r="P1037" i="2"/>
  <c r="O216" i="2"/>
  <c r="Q905" i="2"/>
  <c r="R1191" i="2"/>
  <c r="Q854" i="2"/>
  <c r="Q720" i="2"/>
  <c r="R1180" i="2"/>
  <c r="L1348" i="2"/>
  <c r="L1038" i="2"/>
  <c r="P924" i="2"/>
  <c r="L1220" i="2"/>
  <c r="Q1065" i="2"/>
  <c r="M370" i="2"/>
  <c r="P1479" i="2"/>
  <c r="Q1501" i="2"/>
  <c r="L1387" i="2"/>
  <c r="R728" i="2"/>
  <c r="M494" i="2"/>
  <c r="R1544" i="2"/>
  <c r="O1325" i="2"/>
  <c r="P988" i="2"/>
  <c r="R630" i="2"/>
  <c r="R927" i="2"/>
  <c r="O984" i="2"/>
  <c r="L979" i="2"/>
  <c r="R1267" i="2"/>
  <c r="P269" i="2"/>
  <c r="P754" i="2"/>
  <c r="L1418" i="2"/>
  <c r="Q1013" i="2"/>
  <c r="R1384" i="2"/>
  <c r="L1092" i="2"/>
  <c r="R730" i="2"/>
  <c r="R1320" i="2"/>
  <c r="L50" i="2"/>
  <c r="R1029" i="2"/>
  <c r="P311" i="2"/>
  <c r="P519" i="2"/>
  <c r="Q1181" i="2"/>
  <c r="L1055" i="2"/>
  <c r="R1237" i="2"/>
  <c r="M441" i="2"/>
  <c r="O1171" i="2"/>
  <c r="P1495" i="2"/>
  <c r="O1166" i="2"/>
  <c r="L1061" i="2"/>
  <c r="Q1092" i="2"/>
  <c r="N298" i="2"/>
  <c r="P705" i="2"/>
  <c r="P890" i="2"/>
  <c r="R940" i="2"/>
  <c r="M293" i="2"/>
  <c r="Q548" i="2"/>
  <c r="Q939" i="2"/>
  <c r="N1003" i="2"/>
  <c r="Q931" i="2"/>
  <c r="N986" i="2"/>
  <c r="P1321" i="2"/>
  <c r="Q1162" i="2"/>
  <c r="R1397" i="2"/>
  <c r="R1269" i="2"/>
  <c r="P1134" i="2"/>
  <c r="O1337" i="2"/>
  <c r="R903" i="2"/>
  <c r="Q1076" i="2"/>
  <c r="P1053" i="2"/>
  <c r="L207" i="2"/>
  <c r="R1325" i="2"/>
  <c r="O1389" i="2"/>
  <c r="M535" i="2"/>
  <c r="P1035" i="2"/>
  <c r="L241" i="2"/>
  <c r="R1403" i="2"/>
  <c r="R757" i="2"/>
  <c r="Q1495" i="2"/>
  <c r="R1360" i="2"/>
  <c r="P1324" i="2"/>
  <c r="P1571" i="2"/>
  <c r="L1247" i="2"/>
  <c r="Q899" i="2"/>
  <c r="O1427" i="2"/>
  <c r="R639" i="2"/>
  <c r="P1199" i="2"/>
  <c r="Q628" i="2"/>
  <c r="L1547" i="2"/>
  <c r="P1304" i="2"/>
  <c r="L818" i="2"/>
  <c r="Q571" i="2"/>
  <c r="Q1345" i="2"/>
  <c r="R1120" i="2"/>
  <c r="L1232" i="2"/>
  <c r="N756" i="2"/>
  <c r="Q1391" i="2"/>
  <c r="P817" i="2"/>
  <c r="P1586" i="2"/>
  <c r="P1038" i="2"/>
  <c r="R933" i="2"/>
  <c r="L1396" i="2"/>
  <c r="N908" i="2"/>
  <c r="Q1434" i="2"/>
  <c r="Q263" i="2"/>
  <c r="R1525" i="2"/>
  <c r="R873" i="2"/>
  <c r="O195" i="2"/>
  <c r="Q800" i="2"/>
  <c r="L1044" i="2"/>
  <c r="N702" i="2"/>
  <c r="R819" i="2"/>
  <c r="O1008" i="2"/>
  <c r="P1206" i="2"/>
  <c r="Q397" i="2"/>
  <c r="L80" i="2"/>
  <c r="P44" i="2"/>
  <c r="Q951" i="2"/>
  <c r="N311" i="2"/>
  <c r="R882" i="2"/>
  <c r="Q903" i="2"/>
  <c r="P684" i="2"/>
  <c r="L690" i="2"/>
  <c r="N1292" i="2"/>
  <c r="O1205" i="2"/>
  <c r="P1422" i="2"/>
  <c r="Q1235" i="2"/>
  <c r="R1043" i="2"/>
  <c r="O1155" i="2"/>
  <c r="O1029" i="2"/>
  <c r="L671" i="2"/>
  <c r="O1573" i="2"/>
  <c r="P1169" i="2"/>
  <c r="Q869" i="2"/>
  <c r="O304" i="2"/>
  <c r="N1284" i="2"/>
  <c r="Q1087" i="2"/>
  <c r="L1065" i="2"/>
  <c r="R1535" i="2"/>
  <c r="R1104" i="2"/>
  <c r="P926" i="2"/>
  <c r="O379" i="2"/>
  <c r="Q1077" i="2"/>
  <c r="R1345" i="2"/>
  <c r="P653" i="2"/>
  <c r="R32" i="2"/>
  <c r="Q1334" i="2"/>
  <c r="Q1570" i="2"/>
  <c r="Q1030" i="2"/>
  <c r="M189" i="2"/>
  <c r="O1556" i="2"/>
  <c r="R876" i="2"/>
  <c r="P1328" i="2"/>
  <c r="O1078" i="2"/>
  <c r="O361" i="2"/>
  <c r="L1460" i="2"/>
  <c r="L1237" i="2"/>
  <c r="L1104" i="2"/>
  <c r="N264" i="2"/>
  <c r="P1029" i="2"/>
  <c r="R314" i="2"/>
  <c r="N99" i="2"/>
  <c r="M475" i="2"/>
  <c r="N930" i="2"/>
  <c r="N1516" i="2"/>
  <c r="O903" i="2"/>
  <c r="R890" i="2"/>
  <c r="O1154" i="2"/>
  <c r="L879" i="2"/>
  <c r="N152" i="2"/>
  <c r="P845" i="2"/>
  <c r="O1498" i="2"/>
  <c r="P992" i="2"/>
  <c r="O820" i="2"/>
  <c r="L548" i="2"/>
  <c r="R1331" i="2"/>
  <c r="M1495" i="2"/>
  <c r="Q934" i="2"/>
  <c r="R842" i="2"/>
  <c r="O1235" i="2"/>
  <c r="P1548" i="2"/>
  <c r="N901" i="2"/>
  <c r="R684" i="2"/>
  <c r="L1084" i="2"/>
  <c r="N1407" i="2"/>
  <c r="N1366" i="2"/>
  <c r="N708" i="2"/>
  <c r="L1411" i="2"/>
  <c r="P876" i="2"/>
  <c r="Q928" i="2"/>
  <c r="L1098" i="2"/>
  <c r="M174" i="2"/>
  <c r="P1093" i="2"/>
  <c r="O1022" i="2"/>
  <c r="L100" i="2"/>
  <c r="N1425" i="2"/>
  <c r="L685" i="2"/>
  <c r="P1191" i="2"/>
  <c r="L1534" i="2"/>
  <c r="P622" i="2"/>
  <c r="R1411" i="2"/>
  <c r="R263" i="2"/>
  <c r="P1155" i="2"/>
  <c r="N684" i="2"/>
  <c r="R1111" i="2"/>
  <c r="P492" i="2"/>
  <c r="L1567" i="2"/>
  <c r="R1314" i="2"/>
  <c r="L714" i="2"/>
  <c r="R1171" i="2"/>
  <c r="L1066" i="2"/>
  <c r="M482" i="2"/>
  <c r="R264" i="2"/>
  <c r="O1233" i="2"/>
  <c r="N1072" i="2"/>
  <c r="P1398" i="2"/>
  <c r="P1122" i="2"/>
  <c r="L1101" i="2"/>
  <c r="R1044" i="2"/>
  <c r="M770" i="2"/>
  <c r="N1189" i="2"/>
  <c r="R1565" i="2"/>
  <c r="L1383" i="2"/>
  <c r="R1464" i="2"/>
  <c r="Q161" i="2"/>
  <c r="L1087" i="2"/>
  <c r="Q1418" i="2"/>
  <c r="R571" i="2"/>
  <c r="R1587" i="2"/>
  <c r="L1519" i="2"/>
  <c r="O519" i="2"/>
  <c r="L399" i="2"/>
  <c r="Q1095" i="2"/>
  <c r="P1059" i="2"/>
  <c r="N1164" i="2"/>
  <c r="M379" i="2"/>
  <c r="N290" i="2"/>
  <c r="O1402" i="2"/>
  <c r="L675" i="2"/>
  <c r="M971" i="2"/>
  <c r="Q865" i="2"/>
  <c r="Q744" i="2"/>
  <c r="R729" i="2"/>
  <c r="N1141" i="2"/>
  <c r="R1473" i="2"/>
  <c r="Q1249" i="2"/>
  <c r="R1483" i="2"/>
  <c r="R1092" i="2"/>
  <c r="L1258" i="2"/>
  <c r="P535" i="2"/>
  <c r="L1136" i="2"/>
  <c r="Q1526" i="2"/>
  <c r="Q1196" i="2"/>
  <c r="M295" i="2"/>
  <c r="N808" i="2"/>
  <c r="L1235" i="2"/>
  <c r="M100" i="2"/>
  <c r="L1230" i="2"/>
  <c r="L1414" i="2"/>
  <c r="O1184" i="2"/>
  <c r="M1089" i="2"/>
  <c r="R946" i="2"/>
  <c r="M619" i="2"/>
  <c r="L680" i="2"/>
  <c r="O1422" i="2"/>
  <c r="O926" i="2"/>
  <c r="Q1267" i="2"/>
  <c r="R1578" i="2"/>
  <c r="O628" i="2"/>
  <c r="P144" i="2"/>
  <c r="M1289" i="2"/>
  <c r="R501" i="2"/>
  <c r="L382" i="2"/>
  <c r="L1525" i="2"/>
  <c r="Q237" i="2"/>
  <c r="O873" i="2"/>
  <c r="L1452" i="2"/>
  <c r="P462" i="2"/>
  <c r="L324" i="2"/>
  <c r="Q920" i="2"/>
  <c r="N156" i="2"/>
  <c r="O1237" i="2"/>
  <c r="P873" i="2"/>
  <c r="Q1303" i="2"/>
  <c r="N1206" i="2"/>
  <c r="R472" i="2"/>
  <c r="Q535" i="2"/>
  <c r="N317" i="2"/>
  <c r="L1043" i="2"/>
  <c r="P809" i="2"/>
  <c r="Q1154" i="2"/>
  <c r="L1464" i="2"/>
  <c r="M545" i="2"/>
  <c r="P1115" i="2"/>
  <c r="O671" i="2"/>
  <c r="O684" i="2"/>
  <c r="R899" i="2"/>
  <c r="L152" i="2"/>
  <c r="Q326" i="2"/>
  <c r="R823" i="2"/>
  <c r="P1270" i="2"/>
  <c r="L981" i="2"/>
  <c r="M640" i="2"/>
  <c r="O480" i="2"/>
  <c r="L1320" i="2"/>
  <c r="Q1247" i="2"/>
  <c r="N653" i="2"/>
  <c r="L1008" i="2"/>
  <c r="R1155" i="2"/>
  <c r="M610" i="2"/>
  <c r="P1160" i="2"/>
  <c r="P1496" i="2"/>
  <c r="R1081" i="2"/>
  <c r="N1110" i="2"/>
  <c r="L811" i="2"/>
  <c r="P788" i="2"/>
  <c r="L408" i="2"/>
  <c r="N370" i="2"/>
  <c r="O961" i="2"/>
  <c r="Q966" i="2"/>
  <c r="N645" i="2"/>
  <c r="P466" i="2"/>
  <c r="Q1538" i="2"/>
  <c r="P361" i="2"/>
  <c r="P1320" i="2"/>
  <c r="R963" i="2"/>
  <c r="R1489" i="2"/>
  <c r="Q1233" i="2"/>
  <c r="N1294" i="2"/>
  <c r="M453" i="2"/>
  <c r="Q1250" i="2"/>
  <c r="L862" i="2"/>
  <c r="R854" i="2"/>
  <c r="M128" i="2"/>
  <c r="Q942" i="2"/>
  <c r="O1547" i="2"/>
  <c r="Q645" i="2"/>
  <c r="Q1207" i="2"/>
  <c r="L1550" i="2"/>
  <c r="M429" i="2"/>
  <c r="O1416" i="2"/>
  <c r="L894" i="2"/>
  <c r="O1324" i="2"/>
  <c r="R552" i="2"/>
  <c r="N1351" i="2"/>
  <c r="Q1230" i="2"/>
  <c r="L727" i="2"/>
  <c r="O1303" i="2"/>
  <c r="N599" i="2"/>
  <c r="O1036" i="2"/>
  <c r="O689" i="2"/>
  <c r="L1244" i="2"/>
  <c r="O279" i="2"/>
  <c r="O1096" i="2"/>
  <c r="Q1232" i="2"/>
  <c r="L1093" i="2"/>
  <c r="L214" i="2"/>
  <c r="Q820" i="2"/>
  <c r="N102" i="2"/>
  <c r="L872" i="2"/>
  <c r="P476" i="2"/>
  <c r="R435" i="2"/>
  <c r="O1219" i="2"/>
  <c r="Q1393" i="2"/>
  <c r="L478" i="2"/>
  <c r="P680" i="2"/>
  <c r="L1178" i="2"/>
  <c r="Q1028" i="2"/>
  <c r="O1584" i="2"/>
  <c r="L1166" i="2"/>
  <c r="R1243" i="2"/>
  <c r="M310" i="2"/>
  <c r="L304" i="2"/>
  <c r="O1444" i="2"/>
  <c r="Q1136" i="2"/>
  <c r="N1232" i="2"/>
  <c r="Q1184" i="2"/>
  <c r="P649" i="2"/>
  <c r="N546" i="2"/>
  <c r="Q583" i="2"/>
  <c r="N1488" i="2"/>
  <c r="L1310" i="2"/>
  <c r="L931" i="2"/>
  <c r="Q1387" i="2"/>
  <c r="N975" i="2"/>
  <c r="L1122" i="2"/>
  <c r="L1439" i="2"/>
  <c r="O942" i="2"/>
  <c r="M61" i="2"/>
  <c r="P806" i="2"/>
  <c r="O180" i="2"/>
  <c r="O100" i="2"/>
  <c r="P1244" i="2"/>
  <c r="L1412" i="2"/>
  <c r="O1440" i="2"/>
  <c r="P1220" i="2"/>
  <c r="L1398" i="2"/>
  <c r="O1149" i="2"/>
  <c r="L1156" i="2"/>
  <c r="Q1069" i="2"/>
  <c r="L882" i="2"/>
  <c r="R408" i="2"/>
  <c r="R1093" i="2"/>
  <c r="R1197" i="2"/>
  <c r="O1574" i="2"/>
  <c r="Q639" i="2"/>
  <c r="L1145" i="2"/>
  <c r="Q1580" i="2"/>
  <c r="O841" i="2"/>
  <c r="R1102" i="2"/>
  <c r="Q1258" i="2"/>
  <c r="O1570" i="2"/>
  <c r="N456" i="2"/>
  <c r="P1170" i="2"/>
  <c r="L683" i="2"/>
  <c r="R850" i="2"/>
  <c r="Q1004" i="2"/>
  <c r="O1081" i="2"/>
  <c r="M408" i="2"/>
  <c r="O1398" i="2"/>
  <c r="P1574" i="2"/>
  <c r="R1495" i="2"/>
  <c r="L920" i="2"/>
  <c r="M823" i="2"/>
  <c r="L1392" i="2"/>
  <c r="R1480" i="2"/>
  <c r="M559" i="2"/>
  <c r="N1515" i="2"/>
  <c r="M159" i="2"/>
  <c r="L890" i="2"/>
  <c r="N1273" i="2"/>
  <c r="R1149" i="2"/>
  <c r="O685" i="2"/>
  <c r="P1345" i="2"/>
  <c r="R282" i="2"/>
  <c r="P850" i="2"/>
  <c r="R811" i="2"/>
  <c r="P820" i="2"/>
  <c r="Q1583" i="2"/>
  <c r="R799" i="2"/>
  <c r="O725" i="2"/>
  <c r="N1303" i="2"/>
  <c r="P1171" i="2"/>
  <c r="Q638" i="2"/>
  <c r="Q408" i="2"/>
  <c r="Q311" i="2"/>
  <c r="R1023" i="2"/>
  <c r="N903" i="2"/>
  <c r="Q13" i="2"/>
  <c r="L1461" i="2"/>
  <c r="R1470" i="2"/>
  <c r="R1101" i="2"/>
  <c r="Q1096" i="2"/>
  <c r="R1140" i="2"/>
  <c r="M358" i="2"/>
  <c r="Q1450" i="2"/>
  <c r="R1159" i="2"/>
  <c r="R880" i="2"/>
  <c r="P1003" i="2"/>
  <c r="P1232" i="2"/>
  <c r="Q1182" i="2"/>
  <c r="P645" i="2"/>
  <c r="M285" i="2"/>
  <c r="R1391" i="2"/>
  <c r="O1290" i="2"/>
  <c r="Q1460" i="2"/>
  <c r="O1069" i="2"/>
  <c r="O845" i="2"/>
  <c r="P1565" i="2"/>
  <c r="R1400" i="2"/>
  <c r="P1211" i="2"/>
  <c r="O1577" i="2"/>
  <c r="R1452" i="2"/>
  <c r="Q664" i="2"/>
  <c r="R1460" i="2"/>
  <c r="Q1058" i="2"/>
  <c r="R754" i="2"/>
  <c r="O872" i="2"/>
  <c r="O1414" i="2"/>
  <c r="L907" i="2"/>
  <c r="N1220" i="2"/>
  <c r="P1543" i="2"/>
  <c r="Q1306" i="2"/>
  <c r="M282" i="2"/>
  <c r="N429" i="2"/>
  <c r="O1546" i="2"/>
  <c r="M471" i="2"/>
  <c r="L1233" i="2"/>
  <c r="R477" i="2"/>
  <c r="L628" i="2"/>
  <c r="O1058" i="2"/>
  <c r="P275" i="2"/>
  <c r="L897" i="2"/>
  <c r="R152" i="2"/>
  <c r="R1437" i="2"/>
  <c r="M97" i="2"/>
  <c r="N501" i="2"/>
  <c r="O1191" i="2"/>
  <c r="L934" i="2"/>
  <c r="L1140" i="2"/>
  <c r="Q736" i="2"/>
  <c r="R1028" i="2"/>
  <c r="Q1579" i="2"/>
  <c r="P1052" i="2"/>
  <c r="P1067" i="2"/>
  <c r="L737" i="2"/>
  <c r="P819" i="2"/>
  <c r="P979" i="2"/>
  <c r="R896" i="2"/>
  <c r="R718" i="2"/>
  <c r="Q1121" i="2"/>
  <c r="N1386" i="2"/>
  <c r="M1366" i="2"/>
  <c r="P1310" i="2"/>
  <c r="M644" i="2"/>
  <c r="O645" i="2"/>
  <c r="O936" i="2"/>
  <c r="Q1483" i="2"/>
  <c r="Q1452" i="2"/>
  <c r="P1335" i="2"/>
  <c r="N303" i="2"/>
  <c r="R1242" i="2"/>
  <c r="R1579" i="2"/>
  <c r="R1577" i="2"/>
  <c r="P461" i="2"/>
  <c r="P1239" i="2"/>
  <c r="N282" i="2"/>
  <c r="Q1158" i="2"/>
  <c r="P1087" i="2"/>
  <c r="L1577" i="2"/>
  <c r="Q1412" i="2"/>
  <c r="O1228" i="2"/>
  <c r="M190" i="2"/>
  <c r="P1184" i="2"/>
  <c r="R1258" i="2"/>
  <c r="Q1160" i="2"/>
  <c r="P1418" i="2"/>
  <c r="O548" i="2"/>
  <c r="O1038" i="2"/>
  <c r="Q1088" i="2"/>
  <c r="O1035" i="2"/>
  <c r="O870" i="2"/>
  <c r="L804" i="2"/>
  <c r="R979" i="2"/>
  <c r="Q1243" i="2"/>
  <c r="P1360" i="2"/>
  <c r="O901" i="2"/>
  <c r="Q155" i="2"/>
  <c r="O946" i="2"/>
  <c r="O609" i="2"/>
  <c r="O472" i="2"/>
  <c r="Q1007" i="2"/>
  <c r="L1014" i="2"/>
  <c r="R672" i="2"/>
  <c r="L247" i="2"/>
  <c r="Q776" i="2"/>
  <c r="P1167" i="2"/>
  <c r="L1120" i="2"/>
  <c r="O894" i="2"/>
  <c r="R1248" i="2"/>
  <c r="N1468" i="2"/>
  <c r="L1441" i="2"/>
  <c r="Q875" i="2"/>
  <c r="R740" i="2"/>
  <c r="R1402" i="2"/>
  <c r="L1001" i="2"/>
  <c r="P477" i="2"/>
  <c r="P878" i="2"/>
  <c r="N1500" i="2"/>
  <c r="L877" i="2"/>
  <c r="P815" i="2"/>
  <c r="M472" i="2"/>
  <c r="Q842" i="2"/>
  <c r="Q890" i="2"/>
  <c r="R907" i="2"/>
  <c r="N230" i="2"/>
  <c r="N1262" i="2"/>
  <c r="O842" i="2"/>
  <c r="Q1052" i="2"/>
  <c r="L1251" i="2"/>
  <c r="L1207" i="2"/>
  <c r="M143" i="2"/>
  <c r="L1331" i="2"/>
  <c r="O1479" i="2"/>
  <c r="O1077" i="2"/>
  <c r="Q1197" i="2"/>
  <c r="P1242" i="2"/>
  <c r="Q675" i="2"/>
  <c r="R841" i="2"/>
  <c r="R894" i="2"/>
  <c r="O1580" i="2"/>
  <c r="R671" i="2"/>
  <c r="Q757" i="2"/>
  <c r="P1332" i="2"/>
  <c r="R942" i="2"/>
  <c r="M336" i="2"/>
  <c r="O1050" i="2"/>
  <c r="R622" i="2"/>
  <c r="O722" i="2"/>
  <c r="O1420" i="2"/>
  <c r="L1169" i="2"/>
  <c r="N1168" i="2"/>
  <c r="L580" i="2"/>
  <c r="O1004" i="2"/>
  <c r="L1219" i="2"/>
  <c r="M55" i="2"/>
  <c r="L1202" i="2"/>
  <c r="P1015" i="2"/>
  <c r="R244" i="2"/>
  <c r="Q615" i="2"/>
  <c r="L1508" i="2"/>
  <c r="O867" i="2"/>
  <c r="Q889" i="2"/>
  <c r="O477" i="2"/>
  <c r="O638" i="2"/>
  <c r="L1397" i="2"/>
  <c r="Q652" i="2"/>
  <c r="Q734" i="2"/>
  <c r="L885" i="2"/>
  <c r="N1130" i="2"/>
  <c r="N476" i="2"/>
  <c r="L1162" i="2"/>
  <c r="M764" i="2"/>
  <c r="R1003" i="2"/>
  <c r="L722" i="2"/>
  <c r="M303" i="2"/>
  <c r="N725" i="2"/>
  <c r="P628" i="2"/>
  <c r="P1157" i="2"/>
  <c r="R1098" i="2"/>
  <c r="O1001" i="2"/>
  <c r="Q901" i="2"/>
  <c r="R1332" i="2"/>
  <c r="P1473" i="2"/>
  <c r="P1534" i="2"/>
  <c r="O995" i="2"/>
  <c r="R1461" i="2"/>
  <c r="P1182" i="2"/>
  <c r="R1241" i="2"/>
  <c r="Q1342" i="2"/>
  <c r="Q80" i="2"/>
  <c r="Q727" i="2"/>
  <c r="N1573" i="2"/>
  <c r="R881" i="2"/>
  <c r="L1502" i="2"/>
  <c r="O189" i="2"/>
  <c r="L966" i="2"/>
  <c r="P1221" i="2"/>
  <c r="Q1180" i="2"/>
  <c r="L1017" i="2"/>
  <c r="P1111" i="2"/>
  <c r="O1017" i="2"/>
  <c r="L1483" i="2"/>
  <c r="O1195" i="2"/>
  <c r="M1526" i="2"/>
  <c r="Q1322" i="2"/>
  <c r="O414" i="2"/>
  <c r="O1585" i="2"/>
  <c r="N835" i="2"/>
  <c r="M1428" i="2"/>
  <c r="L1403" i="2"/>
  <c r="L1149" i="2"/>
  <c r="O214" i="2"/>
  <c r="L1063" i="2"/>
  <c r="R1065" i="2"/>
  <c r="R859" i="2"/>
  <c r="O1438" i="2"/>
  <c r="L1307" i="2"/>
  <c r="L229" i="2"/>
  <c r="L1405" i="2"/>
  <c r="Q1378" i="2"/>
  <c r="R405" i="2"/>
  <c r="R247" i="2"/>
  <c r="M374" i="2"/>
  <c r="L552" i="2"/>
  <c r="L410" i="2"/>
  <c r="N1295" i="2"/>
  <c r="R1244" i="2"/>
  <c r="O545" i="2"/>
  <c r="O90" i="2"/>
  <c r="R1263" i="2"/>
  <c r="N1423" i="2"/>
  <c r="Q1479" i="2"/>
  <c r="R1499" i="2"/>
  <c r="Q552" i="2"/>
  <c r="O315" i="2"/>
  <c r="L1171" i="2"/>
  <c r="L1573" i="2"/>
  <c r="M369" i="2"/>
  <c r="O951" i="2"/>
  <c r="L1134" i="2"/>
  <c r="O833" i="2"/>
  <c r="Q1029" i="2"/>
  <c r="Q486" i="2"/>
  <c r="O1372" i="2"/>
  <c r="L230" i="2"/>
  <c r="M623" i="2"/>
  <c r="N764" i="2"/>
  <c r="P581" i="2"/>
  <c r="N1204" i="2"/>
  <c r="R1337" i="2"/>
  <c r="M141" i="2"/>
  <c r="L1342" i="2"/>
  <c r="N1201" i="2"/>
  <c r="O811" i="2"/>
  <c r="O1460" i="2"/>
  <c r="O862" i="2"/>
  <c r="N1496" i="2"/>
  <c r="Q788" i="2"/>
  <c r="Q817" i="2"/>
  <c r="L1025" i="2"/>
  <c r="R817" i="2"/>
  <c r="Q1117" i="2"/>
  <c r="M1573" i="2"/>
  <c r="L1570" i="2"/>
  <c r="P737" i="2"/>
  <c r="Q1024" i="2"/>
  <c r="M181" i="2"/>
  <c r="Q1399" i="2"/>
  <c r="P1241" i="2"/>
  <c r="P564" i="2"/>
  <c r="N1555" i="2"/>
  <c r="Q1014" i="2"/>
  <c r="N1327" i="2"/>
  <c r="L1194" i="2"/>
  <c r="Q1237" i="2"/>
  <c r="R690" i="2"/>
  <c r="P1299" i="2"/>
  <c r="Q1502" i="2"/>
  <c r="R1438" i="2"/>
  <c r="O1270" i="2"/>
  <c r="R1568" i="2"/>
  <c r="M803" i="2"/>
  <c r="R911" i="2"/>
  <c r="M622" i="2"/>
  <c r="N1451" i="2"/>
  <c r="P978" i="2"/>
  <c r="O405" i="2"/>
  <c r="Q1011" i="2"/>
  <c r="R1251" i="2"/>
  <c r="P366" i="2"/>
  <c r="P682" i="2"/>
  <c r="P1224" i="2"/>
  <c r="L823" i="2"/>
  <c r="Q169" i="2"/>
  <c r="Q1496" i="2"/>
  <c r="O1288" i="2"/>
  <c r="P1117" i="2"/>
  <c r="N777" i="2"/>
  <c r="P1024" i="2"/>
  <c r="O919" i="2"/>
  <c r="N1210" i="2"/>
  <c r="M488" i="2"/>
  <c r="O1378" i="2"/>
  <c r="N1335" i="2"/>
  <c r="O1306" i="2"/>
  <c r="M109" i="2"/>
  <c r="R879" i="2"/>
  <c r="P1474" i="2"/>
  <c r="O1158" i="2"/>
  <c r="Q1120" i="2"/>
  <c r="O803" i="2"/>
  <c r="R1567" i="2"/>
  <c r="R1493" i="2"/>
  <c r="O1105" i="2"/>
  <c r="Q477" i="2"/>
  <c r="O1251" i="2"/>
  <c r="M311" i="2"/>
  <c r="R146" i="2"/>
  <c r="L472" i="2"/>
  <c r="O161" i="2"/>
  <c r="P1193" i="2"/>
  <c r="O1224" i="2"/>
  <c r="L1332" i="2"/>
  <c r="R906" i="2"/>
  <c r="R820" i="2"/>
  <c r="L1543" i="2"/>
  <c r="L700" i="2"/>
  <c r="Q830" i="2"/>
  <c r="L1075" i="2"/>
  <c r="R809" i="2"/>
  <c r="P716" i="2"/>
  <c r="P1513" i="2"/>
  <c r="P730" i="2"/>
  <c r="P1069" i="2"/>
  <c r="R195" i="2"/>
  <c r="N1531" i="2"/>
  <c r="P486" i="2"/>
  <c r="Q998" i="2"/>
  <c r="N990" i="2"/>
  <c r="L1105" i="2"/>
  <c r="O1244" i="2"/>
  <c r="R1365" i="2"/>
  <c r="O928" i="2"/>
  <c r="Q1050" i="2"/>
  <c r="R1008" i="2"/>
  <c r="Q534" i="2"/>
  <c r="N1051" i="2"/>
  <c r="N472" i="2"/>
  <c r="P80" i="2"/>
  <c r="M403" i="2"/>
  <c r="R1550" i="2"/>
  <c r="L1110" i="2"/>
  <c r="O1088" i="2"/>
  <c r="L1184" i="2"/>
  <c r="N805" i="2"/>
  <c r="M1585" i="2"/>
  <c r="M410" i="2"/>
  <c r="R1389" i="2"/>
  <c r="N1444" i="2"/>
  <c r="N888" i="2"/>
  <c r="L1116" i="2"/>
  <c r="R1322" i="2"/>
  <c r="M612" i="2"/>
  <c r="P1267" i="2"/>
  <c r="Q1314" i="2"/>
  <c r="Q1316" i="2"/>
  <c r="P571" i="2"/>
  <c r="O1167" i="2"/>
  <c r="O1430" i="2"/>
  <c r="R1047" i="2"/>
  <c r="L951" i="2"/>
  <c r="O326" i="2"/>
  <c r="Q1444" i="2"/>
  <c r="O1496" i="2"/>
  <c r="N405" i="2"/>
  <c r="L1440" i="2"/>
  <c r="R1270" i="2"/>
  <c r="R580" i="2"/>
  <c r="O1322" i="2"/>
  <c r="P1411" i="2"/>
  <c r="O1076" i="2"/>
  <c r="N1139" i="2"/>
  <c r="P1064" i="2"/>
  <c r="N801" i="2"/>
  <c r="P1252" i="2"/>
  <c r="O1464" i="2"/>
  <c r="P1055" i="2"/>
  <c r="R1015" i="2"/>
  <c r="P1233" i="2"/>
  <c r="N1282" i="2"/>
  <c r="R864" i="2"/>
  <c r="Q1535" i="2"/>
  <c r="P1577" i="2"/>
  <c r="P1427" i="2"/>
  <c r="P1498" i="2"/>
  <c r="N581" i="2"/>
  <c r="N762" i="2"/>
  <c r="R486" i="2"/>
  <c r="L1013" i="2"/>
  <c r="L873" i="2"/>
  <c r="M874" i="2"/>
  <c r="R1055" i="2"/>
  <c r="Q1206" i="2"/>
  <c r="N535" i="2"/>
  <c r="P638" i="2"/>
  <c r="P1044" i="2"/>
  <c r="L707" i="2"/>
  <c r="L720" i="2"/>
  <c r="Q61" i="2"/>
  <c r="M955" i="2"/>
  <c r="R1134" i="2"/>
  <c r="L370" i="2"/>
  <c r="P725" i="2"/>
  <c r="R370" i="2"/>
  <c r="M615" i="2"/>
  <c r="L649" i="2"/>
  <c r="P931" i="2"/>
  <c r="P1287" i="2"/>
  <c r="O1243" i="2"/>
  <c r="M552" i="2"/>
  <c r="O897" i="2"/>
  <c r="R818" i="2"/>
  <c r="Q989" i="2"/>
  <c r="R704" i="2"/>
  <c r="Q806" i="2"/>
  <c r="N254" i="2"/>
  <c r="L946" i="2"/>
  <c r="R1121" i="2"/>
  <c r="L363" i="2"/>
  <c r="P1006" i="2"/>
  <c r="O247" i="2"/>
  <c r="N1089" i="2"/>
  <c r="R1537" i="2"/>
  <c r="L908" i="2"/>
  <c r="R1444" i="2"/>
  <c r="L754" i="2"/>
  <c r="M118" i="2"/>
  <c r="R1390" i="2"/>
  <c r="N580" i="2"/>
  <c r="P720" i="2"/>
  <c r="O1332" i="2"/>
  <c r="R1053" i="2"/>
  <c r="P933" i="2"/>
  <c r="R1077" i="2"/>
  <c r="P382" i="2"/>
  <c r="N1229" i="2"/>
  <c r="L1556" i="2"/>
  <c r="R1395" i="2"/>
  <c r="R1434" i="2"/>
  <c r="L1553" i="2"/>
  <c r="L1579" i="2"/>
  <c r="O880" i="2"/>
  <c r="R1303" i="2"/>
  <c r="O1140" i="2"/>
  <c r="L1217" i="2"/>
  <c r="R1366" i="2"/>
  <c r="N944" i="2"/>
  <c r="N1165" i="2"/>
  <c r="N207" i="2"/>
  <c r="P621" i="2"/>
  <c r="M418" i="2"/>
  <c r="L955" i="2"/>
  <c r="L1181" i="2"/>
  <c r="Q519" i="2"/>
  <c r="N1475" i="2"/>
  <c r="P1381" i="2"/>
  <c r="O1024" i="2"/>
  <c r="L1143" i="2"/>
  <c r="N192" i="2"/>
  <c r="M580" i="2"/>
  <c r="Q1581" i="2"/>
  <c r="N1259" i="2"/>
  <c r="N731" i="2"/>
  <c r="R837" i="2"/>
  <c r="P841" i="2"/>
  <c r="R806" i="2"/>
  <c r="R1186" i="2"/>
  <c r="P758" i="2"/>
  <c r="P973" i="2"/>
  <c r="L696" i="2"/>
  <c r="L1058" i="2"/>
  <c r="N755" i="2"/>
  <c r="P1342" i="2"/>
  <c r="N779" i="2"/>
  <c r="R1381" i="2"/>
  <c r="Q1375" i="2"/>
  <c r="L1030" i="2"/>
  <c r="R885" i="2"/>
  <c r="P1001" i="2"/>
  <c r="L1587" i="2"/>
  <c r="L301" i="2"/>
  <c r="R1439" i="2"/>
  <c r="Q1368" i="2"/>
  <c r="L757" i="2"/>
  <c r="P966" i="2"/>
  <c r="R714" i="2"/>
  <c r="N720" i="2"/>
  <c r="Q1116" i="2"/>
  <c r="Q1161" i="2"/>
  <c r="M1110" i="2"/>
  <c r="Q1199" i="2"/>
  <c r="Q1559" i="2"/>
  <c r="O397" i="2"/>
  <c r="P1475" i="2"/>
  <c r="O1434" i="2"/>
  <c r="P594" i="2"/>
  <c r="R1418" i="2"/>
  <c r="P224" i="2"/>
  <c r="P332" i="2"/>
  <c r="Q976" i="2"/>
  <c r="L919" i="2"/>
  <c r="Q775" i="2"/>
  <c r="R685" i="2"/>
  <c r="L937" i="2"/>
  <c r="N1401" i="2"/>
  <c r="Q876" i="2"/>
  <c r="N803" i="2"/>
  <c r="P1584" i="2"/>
  <c r="Q714" i="2"/>
  <c r="R382" i="2"/>
  <c r="R1145" i="2"/>
  <c r="O1543" i="2"/>
  <c r="Q528" i="2"/>
  <c r="L1496" i="2"/>
  <c r="R1078" i="2"/>
  <c r="Q1202" i="2"/>
  <c r="P807" i="2"/>
  <c r="Q1140" i="2"/>
  <c r="P1477" i="2"/>
  <c r="O1028" i="2"/>
  <c r="R1070" i="2"/>
  <c r="P963" i="2"/>
  <c r="N545" i="2"/>
  <c r="O1408" i="2"/>
  <c r="N1379" i="2"/>
  <c r="O1052" i="2"/>
  <c r="Q896" i="2"/>
  <c r="L867" i="2"/>
  <c r="P865" i="2"/>
  <c r="O1134" i="2"/>
  <c r="R770" i="2"/>
  <c r="L1430" i="2"/>
  <c r="O770" i="2"/>
  <c r="R677" i="2"/>
  <c r="L645" i="2"/>
  <c r="P1041" i="2"/>
  <c r="L770" i="2"/>
  <c r="Q1171" i="2"/>
  <c r="M343" i="2"/>
  <c r="R1405" i="2"/>
  <c r="N703" i="2"/>
  <c r="N132" i="2"/>
  <c r="P881" i="2"/>
  <c r="R982" i="2"/>
  <c r="Q707" i="2"/>
  <c r="Q1055" i="2"/>
  <c r="N1113" i="2"/>
  <c r="Q979" i="2"/>
  <c r="O1248" i="2"/>
  <c r="P1088" i="2"/>
  <c r="P989" i="2"/>
  <c r="L1571" i="2"/>
  <c r="Q649" i="2"/>
  <c r="Q1398" i="2"/>
  <c r="Q927" i="2"/>
  <c r="M652" i="2"/>
  <c r="P1431" i="2"/>
  <c r="P1079" i="2"/>
  <c r="P1235" i="2"/>
  <c r="P955" i="2"/>
  <c r="M661" i="2"/>
  <c r="O1538" i="2"/>
  <c r="O1565" i="2"/>
  <c r="O839" i="2"/>
  <c r="O1513" i="2"/>
  <c r="R1427" i="2"/>
  <c r="N80" i="2"/>
  <c r="Q264" i="2"/>
  <c r="N1128" i="2"/>
  <c r="Q125" i="2"/>
  <c r="O885" i="2"/>
  <c r="Q1517" i="2"/>
  <c r="L881" i="2"/>
  <c r="N169" i="2"/>
  <c r="L385" i="2"/>
  <c r="M337" i="2"/>
  <c r="M463" i="2"/>
  <c r="M361" i="2"/>
  <c r="R1066" i="2"/>
  <c r="R1564" i="2"/>
  <c r="L901" i="2"/>
  <c r="L788" i="2"/>
  <c r="N1585" i="2"/>
  <c r="Q1381" i="2"/>
  <c r="R1166" i="2"/>
  <c r="L1031" i="2"/>
  <c r="O1170" i="2"/>
  <c r="O55" i="2"/>
  <c r="L1111" i="2"/>
  <c r="R645" i="2"/>
  <c r="N552" i="2"/>
  <c r="N795" i="2"/>
  <c r="Q1472" i="2"/>
  <c r="R1050" i="2"/>
  <c r="O934" i="2"/>
  <c r="Q1546" i="2"/>
  <c r="O1007" i="2"/>
  <c r="O1019" i="2"/>
  <c r="M279" i="2"/>
  <c r="M192" i="2"/>
  <c r="O1196" i="2"/>
  <c r="Q1321" i="2"/>
  <c r="O1480" i="2"/>
  <c r="P1378" i="2"/>
  <c r="P397" i="2"/>
  <c r="N1456" i="2"/>
  <c r="R1059" i="2"/>
  <c r="R1063" i="2"/>
  <c r="Q1397" i="2"/>
  <c r="R909" i="2"/>
  <c r="R746" i="2"/>
  <c r="Q1395" i="2"/>
  <c r="L1390" i="2"/>
  <c r="Q859" i="2"/>
  <c r="M13" i="2"/>
  <c r="N1090" i="2"/>
  <c r="N780" i="2"/>
  <c r="O1055" i="2"/>
  <c r="R1321" i="2"/>
  <c r="Q1093" i="2"/>
  <c r="L1375" i="2"/>
  <c r="R758" i="2"/>
  <c r="R1199" i="2"/>
  <c r="L1016" i="2"/>
  <c r="N1343" i="2"/>
  <c r="P1354" i="2"/>
  <c r="N1339" i="2"/>
  <c r="R638" i="2"/>
  <c r="L740" i="2"/>
  <c r="Q964" i="2"/>
  <c r="O373" i="2"/>
  <c r="R224" i="2"/>
  <c r="O1093" i="2"/>
  <c r="N295" i="2"/>
  <c r="P811" i="2"/>
  <c r="O32" i="2"/>
  <c r="L1434" i="2"/>
  <c r="R1084" i="2"/>
  <c r="O746" i="2"/>
  <c r="R1192" i="2"/>
  <c r="L748" i="2"/>
  <c r="L44" i="2"/>
  <c r="L928" i="2"/>
  <c r="P960" i="2"/>
  <c r="N1523" i="2"/>
  <c r="L1450" i="2"/>
  <c r="O741" i="2"/>
  <c r="N1491" i="2"/>
  <c r="P1198" i="2"/>
  <c r="R782" i="2"/>
  <c r="M414" i="2"/>
  <c r="P456" i="2"/>
  <c r="L1416" i="2"/>
  <c r="P1559" i="2"/>
  <c r="Q1241" i="2"/>
  <c r="N1509" i="2"/>
  <c r="M44" i="2"/>
  <c r="R723" i="2"/>
  <c r="P32" i="2"/>
  <c r="N752" i="2"/>
  <c r="M1215" i="2"/>
  <c r="R981" i="2"/>
  <c r="O909" i="2"/>
  <c r="Q718" i="2"/>
  <c r="O1263" i="2"/>
  <c r="N679" i="2"/>
  <c r="N326" i="2"/>
  <c r="O581" i="2"/>
  <c r="R288" i="2"/>
  <c r="Q247" i="2"/>
  <c r="P1030" i="2"/>
  <c r="N1382" i="2"/>
  <c r="O1160" i="2"/>
  <c r="O1061" i="2"/>
  <c r="P1196" i="2"/>
  <c r="Q1122" i="2"/>
  <c r="O615" i="2"/>
  <c r="Q1372" i="2"/>
  <c r="R737" i="2"/>
  <c r="Q689" i="2"/>
  <c r="Q1586" i="2"/>
  <c r="O799" i="2"/>
  <c r="L1148" i="2"/>
  <c r="Q758" i="2"/>
  <c r="L1211" i="2"/>
  <c r="O1395" i="2"/>
  <c r="P112" i="2"/>
  <c r="P1443" i="2"/>
  <c r="P308" i="2"/>
  <c r="P91" i="2"/>
  <c r="L1295" i="2"/>
  <c r="O619" i="2"/>
  <c r="Q1138" i="2"/>
  <c r="Q219" i="2"/>
  <c r="P49" i="2"/>
  <c r="O96" i="2"/>
  <c r="L78" i="2"/>
  <c r="O591" i="2"/>
  <c r="L336" i="2"/>
  <c r="L428" i="2"/>
  <c r="L1254" i="2"/>
  <c r="O169" i="2"/>
  <c r="R1394" i="2"/>
  <c r="N586" i="2"/>
  <c r="O1286" i="2"/>
  <c r="N620" i="2"/>
  <c r="P1173" i="2"/>
  <c r="Q1135" i="2"/>
  <c r="Q965" i="2"/>
  <c r="L880" i="2"/>
  <c r="O538" i="2"/>
  <c r="L1222" i="2"/>
  <c r="L1427" i="2"/>
  <c r="N786" i="2"/>
  <c r="P879" i="2"/>
  <c r="O1559" i="2"/>
  <c r="L820" i="2"/>
  <c r="O1118" i="2"/>
  <c r="N739" i="2"/>
  <c r="O1501" i="2"/>
  <c r="P814" i="2"/>
  <c r="Q352" i="2"/>
  <c r="Q1194" i="2"/>
  <c r="N965" i="2"/>
  <c r="N567" i="2"/>
  <c r="L1322" i="2"/>
  <c r="O264" i="2"/>
  <c r="L1157" i="2"/>
  <c r="R707" i="2"/>
  <c r="P1039" i="2"/>
  <c r="Q1320" i="2"/>
  <c r="P1322" i="2"/>
  <c r="M522" i="2"/>
  <c r="P908" i="2"/>
  <c r="R1052" i="2"/>
  <c r="Q926" i="2"/>
  <c r="N385" i="2"/>
  <c r="N32" i="2"/>
  <c r="N818" i="2"/>
  <c r="R1375" i="2"/>
  <c r="M492" i="2"/>
  <c r="P55" i="2"/>
  <c r="R748" i="2"/>
  <c r="P1406" i="2"/>
  <c r="P1219" i="2"/>
  <c r="Q1074" i="2"/>
  <c r="P1476" i="2"/>
  <c r="P1036" i="2"/>
  <c r="L1052" i="2"/>
  <c r="N483" i="2"/>
  <c r="N322" i="2"/>
  <c r="L1357" i="2"/>
  <c r="O1159" i="2"/>
  <c r="L1167" i="2"/>
  <c r="O370" i="2"/>
  <c r="N106" i="2"/>
  <c r="O1287" i="2"/>
  <c r="L1011" i="2"/>
  <c r="L870" i="2"/>
  <c r="Q1079" i="2"/>
  <c r="O639" i="2"/>
  <c r="P615" i="2"/>
  <c r="Q370" i="2"/>
  <c r="L1325" i="2"/>
  <c r="R326" i="2"/>
  <c r="R992" i="2"/>
  <c r="P799" i="2"/>
  <c r="Q1017" i="2"/>
  <c r="Q770" i="2"/>
  <c r="P548" i="2"/>
  <c r="P1416" i="2"/>
  <c r="N69" i="2"/>
  <c r="N1054" i="2"/>
  <c r="L1182" i="2"/>
  <c r="P1508" i="2"/>
  <c r="R804" i="2"/>
  <c r="P722" i="2"/>
  <c r="R1095" i="2"/>
  <c r="M645" i="2"/>
  <c r="M1153" i="2"/>
  <c r="P1375" i="2"/>
  <c r="P1025" i="2"/>
  <c r="L1198" i="2"/>
  <c r="Q1366" i="2"/>
  <c r="L567" i="2"/>
  <c r="O1198" i="2"/>
  <c r="N1482" i="2"/>
  <c r="L850" i="2"/>
  <c r="P1309" i="2"/>
  <c r="L1345" i="2"/>
  <c r="R664" i="2"/>
  <c r="P782" i="2"/>
  <c r="N929" i="2"/>
  <c r="M281" i="2"/>
  <c r="L1517" i="2"/>
  <c r="P1040" i="2"/>
  <c r="O382" i="2"/>
  <c r="P1386" i="2"/>
  <c r="M244" i="2"/>
  <c r="O1403" i="2"/>
  <c r="L30" i="2"/>
  <c r="Q1318" i="2"/>
  <c r="O1396" i="2"/>
  <c r="O727" i="2"/>
  <c r="Q1186" i="2"/>
  <c r="R1220" i="2"/>
  <c r="O314" i="2"/>
  <c r="N698" i="2"/>
  <c r="O1354" i="2"/>
  <c r="P1306" i="2"/>
  <c r="Q1513" i="2"/>
  <c r="P823" i="2"/>
  <c r="M583" i="2"/>
  <c r="Q726" i="2"/>
  <c r="M213" i="2"/>
  <c r="L704" i="2"/>
  <c r="Q1148" i="2"/>
  <c r="P1395" i="2"/>
  <c r="R1476" i="2"/>
  <c r="P842" i="2"/>
  <c r="L477" i="2"/>
  <c r="M107" i="2"/>
  <c r="R1007" i="2"/>
  <c r="O1368" i="2"/>
  <c r="P1440" i="2"/>
  <c r="O1227" i="2"/>
  <c r="M1264" i="2"/>
  <c r="N1200" i="2"/>
  <c r="O707" i="2"/>
  <c r="R683" i="2"/>
  <c r="L1420" i="2"/>
  <c r="R1026" i="2"/>
  <c r="O1366" i="2"/>
  <c r="L224" i="2"/>
  <c r="O1578" i="2"/>
  <c r="Q746" i="2"/>
  <c r="M1216" i="2"/>
  <c r="P1546" i="2"/>
  <c r="O1179" i="2"/>
  <c r="L1298" i="2"/>
  <c r="N638" i="2"/>
  <c r="L1316" i="2"/>
  <c r="M519" i="2"/>
  <c r="O1214" i="2"/>
  <c r="R397" i="2"/>
  <c r="M586" i="2"/>
  <c r="L1366" i="2"/>
  <c r="R1116" i="2"/>
  <c r="Q978" i="2"/>
  <c r="Q1205" i="2"/>
  <c r="R839" i="2"/>
  <c r="Q545" i="2"/>
  <c r="R1356" i="2"/>
  <c r="L1180" i="2"/>
  <c r="R1526" i="2"/>
  <c r="N785" i="2"/>
  <c r="M435" i="2"/>
  <c r="P877" i="2"/>
  <c r="M80" i="2"/>
  <c r="P334" i="2"/>
  <c r="O303" i="2"/>
  <c r="N666" i="2"/>
  <c r="M747" i="2"/>
  <c r="R1505" i="2"/>
  <c r="O1097" i="2"/>
  <c r="R1207" i="2"/>
  <c r="Q1044" i="2"/>
  <c r="Q761" i="2"/>
  <c r="O571" i="2"/>
  <c r="N775" i="2"/>
  <c r="L1227" i="2"/>
  <c r="P1078" i="2"/>
  <c r="R678" i="2"/>
  <c r="N996" i="2"/>
  <c r="Q705" i="2"/>
  <c r="M1275" i="2"/>
  <c r="Q1191" i="2"/>
  <c r="M591" i="2"/>
  <c r="Q1461" i="2"/>
  <c r="P373" i="2"/>
  <c r="Q1562" i="2"/>
  <c r="P862" i="2"/>
  <c r="P1231" i="2"/>
  <c r="Q1298" i="2"/>
  <c r="N778" i="2"/>
  <c r="P837" i="2"/>
  <c r="Q32" i="2"/>
  <c r="L711" i="2"/>
  <c r="L1281" i="2"/>
  <c r="P1434" i="2"/>
  <c r="O1101" i="2"/>
  <c r="L1372" i="2"/>
  <c r="Q1145" i="2"/>
  <c r="L665" i="2"/>
  <c r="P920" i="2"/>
  <c r="P190" i="2"/>
  <c r="Q1026" i="2"/>
  <c r="P482" i="2"/>
  <c r="P1007" i="2"/>
  <c r="N462" i="2"/>
  <c r="L405" i="2"/>
  <c r="M658" i="2"/>
  <c r="L1035" i="2"/>
  <c r="Q904" i="2"/>
  <c r="L1192" i="2"/>
  <c r="P982" i="2"/>
  <c r="L716" i="2"/>
  <c r="Q1313" i="2"/>
  <c r="M438" i="2"/>
  <c r="L1562" i="2"/>
  <c r="O1562" i="2"/>
  <c r="N482" i="2"/>
  <c r="Q1036" i="2"/>
  <c r="P775" i="2"/>
  <c r="N484" i="2"/>
  <c r="Q1226" i="2"/>
  <c r="O78" i="2"/>
  <c r="R466" i="2"/>
  <c r="O1262" i="2"/>
  <c r="M529" i="2"/>
  <c r="Q130" i="2"/>
  <c r="Q835" i="2"/>
  <c r="O1266" i="2"/>
  <c r="O290" i="2"/>
  <c r="O1330" i="2"/>
  <c r="P342" i="2"/>
  <c r="R1177" i="2"/>
  <c r="P1005" i="2"/>
  <c r="O349" i="2"/>
  <c r="M566" i="2"/>
  <c r="R1279" i="2"/>
  <c r="P200" i="2"/>
  <c r="P755" i="2"/>
  <c r="O1423" i="2"/>
  <c r="M417" i="2"/>
  <c r="O1488" i="2"/>
  <c r="O1369" i="2"/>
  <c r="O698" i="2"/>
  <c r="L1204" i="2"/>
  <c r="L957" i="2"/>
  <c r="O461" i="2"/>
  <c r="O1426" i="2"/>
  <c r="L235" i="2"/>
  <c r="P1165" i="2"/>
  <c r="Q49" i="2"/>
  <c r="L141" i="2"/>
  <c r="O428" i="2"/>
  <c r="O1459" i="2"/>
  <c r="Q597" i="2"/>
  <c r="L1261" i="2"/>
  <c r="P715" i="2"/>
  <c r="L62" i="2"/>
  <c r="O860" i="2"/>
  <c r="L756" i="2"/>
  <c r="P835" i="2"/>
  <c r="O559" i="2"/>
  <c r="Q1071" i="2"/>
  <c r="P309" i="2"/>
  <c r="P503" i="2"/>
  <c r="R583" i="2"/>
  <c r="L771" i="2"/>
  <c r="R77" i="2"/>
  <c r="L1279" i="2"/>
  <c r="P1388" i="2"/>
  <c r="N1052" i="2"/>
  <c r="R1502" i="2"/>
  <c r="O939" i="2"/>
  <c r="O1391" i="2"/>
  <c r="Q1565" i="2"/>
  <c r="L842" i="2"/>
  <c r="L1319" i="2"/>
  <c r="N966" i="2"/>
  <c r="N1526" i="2"/>
  <c r="L1474" i="2"/>
  <c r="L1306" i="2"/>
  <c r="M653" i="2"/>
  <c r="Q1032" i="2"/>
  <c r="R1287" i="2"/>
  <c r="N859" i="2"/>
  <c r="O700" i="2"/>
  <c r="O1328" i="2"/>
  <c r="N1436" i="2"/>
  <c r="L1004" i="2"/>
  <c r="O875" i="2"/>
  <c r="L1475" i="2"/>
  <c r="L1003" i="2"/>
  <c r="R1558" i="2"/>
  <c r="P229" i="2"/>
  <c r="Q1023" i="2"/>
  <c r="P1013" i="2"/>
  <c r="Q1038" i="2"/>
  <c r="M237" i="2"/>
  <c r="L90" i="2"/>
  <c r="L1070" i="2"/>
  <c r="R1498" i="2"/>
  <c r="Q1105" i="2"/>
  <c r="P1222" i="2"/>
  <c r="O764" i="2"/>
  <c r="L694" i="2"/>
  <c r="P1192" i="2"/>
  <c r="M1426" i="2"/>
  <c r="O748" i="2"/>
  <c r="Q867" i="2"/>
  <c r="R1037" i="2"/>
  <c r="R535" i="2"/>
  <c r="P1568" i="2"/>
  <c r="Q1470" i="2"/>
  <c r="Q567" i="2"/>
  <c r="L361" i="2"/>
  <c r="N1097" i="2"/>
  <c r="Q1168" i="2"/>
  <c r="Q1020" i="2"/>
  <c r="R1136" i="2"/>
  <c r="O807" i="2"/>
  <c r="O804" i="2"/>
  <c r="L807" i="2"/>
  <c r="N676" i="2"/>
  <c r="L930" i="2"/>
  <c r="Q1417" i="2"/>
  <c r="R1105" i="2"/>
  <c r="Q1220" i="2"/>
  <c r="Q414" i="2"/>
  <c r="P370" i="2"/>
  <c r="R875" i="2"/>
  <c r="R1484" i="2"/>
  <c r="N649" i="2"/>
  <c r="M42" i="2"/>
  <c r="O704" i="2"/>
  <c r="O1020" i="2"/>
  <c r="O1067" i="2"/>
  <c r="P665" i="2"/>
  <c r="N1274" i="2"/>
  <c r="L476" i="2"/>
  <c r="M352" i="2"/>
  <c r="P1031" i="2"/>
  <c r="R311" i="2"/>
  <c r="N792" i="2"/>
  <c r="P1120" i="2"/>
  <c r="N971" i="2"/>
  <c r="R609" i="2"/>
  <c r="Q665" i="2"/>
  <c r="M1123" i="2"/>
  <c r="Q230" i="2"/>
  <c r="N244" i="2"/>
  <c r="R1181" i="2"/>
  <c r="O1499" i="2"/>
  <c r="L128" i="2"/>
  <c r="Q1383" i="2"/>
  <c r="Q1097" i="2"/>
  <c r="R1431" i="2"/>
  <c r="M1113" i="2"/>
  <c r="Q195" i="2"/>
  <c r="Q1331" i="2"/>
  <c r="N956" i="2"/>
  <c r="P714" i="2"/>
  <c r="P546" i="2"/>
  <c r="R1441" i="2"/>
  <c r="R1310" i="2"/>
  <c r="M22" i="2"/>
  <c r="O1039" i="2"/>
  <c r="N315" i="2"/>
  <c r="M78" i="2"/>
  <c r="O927" i="2"/>
  <c r="L52" i="2"/>
  <c r="L1022" i="2"/>
  <c r="O408" i="2"/>
  <c r="P1101" i="2"/>
  <c r="M581" i="2"/>
  <c r="N1435" i="2"/>
  <c r="P1318" i="2"/>
  <c r="P609" i="2"/>
  <c r="O1230" i="2"/>
  <c r="M332" i="2"/>
  <c r="Q754" i="2"/>
  <c r="O501" i="2"/>
  <c r="Q1335" i="2"/>
  <c r="N974" i="2"/>
  <c r="P152" i="2"/>
  <c r="L1159" i="2"/>
  <c r="N471" i="2"/>
  <c r="M1188" i="2"/>
  <c r="R1193" i="2"/>
  <c r="Q833" i="2"/>
  <c r="N784" i="2"/>
  <c r="L1242" i="2"/>
  <c r="M1425" i="2"/>
  <c r="N1062" i="2"/>
  <c r="R1206" i="2"/>
  <c r="M188" i="2"/>
  <c r="L639" i="2"/>
  <c r="N1188" i="2"/>
  <c r="O788" i="2"/>
  <c r="M339" i="2"/>
  <c r="M1355" i="2"/>
  <c r="O869" i="2"/>
  <c r="Q1310" i="2"/>
  <c r="Q1031" i="2"/>
  <c r="O881" i="2"/>
  <c r="M344" i="2"/>
  <c r="L964" i="2"/>
  <c r="Q737" i="2"/>
  <c r="N1163" i="2"/>
  <c r="L420" i="2"/>
  <c r="R877" i="2"/>
  <c r="P1095" i="2"/>
  <c r="P1390" i="2"/>
  <c r="N959" i="2"/>
  <c r="Q1192" i="2"/>
  <c r="N1152" i="2"/>
  <c r="N1503" i="2"/>
  <c r="O1581" i="2"/>
  <c r="N713" i="2"/>
  <c r="P964" i="2"/>
  <c r="P894" i="2"/>
  <c r="P303" i="2"/>
  <c r="Q410" i="2"/>
  <c r="N1005" i="2"/>
  <c r="Q683" i="2"/>
  <c r="M348" i="2"/>
  <c r="Q961" i="2"/>
  <c r="L1399" i="2"/>
  <c r="L594" i="2"/>
  <c r="O776" i="2"/>
  <c r="R1039" i="2"/>
  <c r="R1016" i="2"/>
  <c r="Q1242" i="2"/>
  <c r="P1145" i="2"/>
  <c r="O1526" i="2"/>
  <c r="N983" i="2"/>
  <c r="N1213" i="2"/>
  <c r="O1557" i="2"/>
  <c r="P912" i="2"/>
  <c r="Q794" i="2"/>
  <c r="O719" i="2"/>
  <c r="R1160" i="2"/>
  <c r="L1334" i="2"/>
  <c r="N150" i="2"/>
  <c r="P326" i="2"/>
  <c r="N695" i="2"/>
  <c r="M1165" i="2"/>
  <c r="N1218" i="2"/>
  <c r="M698" i="2"/>
  <c r="O1384" i="2"/>
  <c r="R688" i="2"/>
  <c r="L1010" i="2"/>
  <c r="N1524" i="2"/>
  <c r="M548" i="2"/>
  <c r="O1342" i="2"/>
  <c r="N61" i="2"/>
  <c r="Q1489" i="2"/>
  <c r="Q1159" i="2"/>
  <c r="N1521" i="2"/>
  <c r="P288" i="2"/>
  <c r="N980" i="2"/>
  <c r="N1428" i="2"/>
  <c r="N1349" i="2"/>
  <c r="O653" i="2"/>
  <c r="O981" i="2"/>
  <c r="Q90" i="2"/>
  <c r="O1023" i="2"/>
  <c r="R1334" i="2"/>
  <c r="R1472" i="2"/>
  <c r="L1096" i="2"/>
  <c r="L963" i="2"/>
  <c r="M353" i="2"/>
  <c r="P590" i="2"/>
  <c r="L1363" i="2"/>
  <c r="Q712" i="2"/>
  <c r="N216" i="2"/>
  <c r="O1113" i="2"/>
  <c r="L429" i="2"/>
  <c r="O1529" i="2"/>
  <c r="P1436" i="2"/>
  <c r="O449" i="2"/>
  <c r="Q1164" i="2"/>
  <c r="N115" i="2"/>
  <c r="R975" i="2"/>
  <c r="R534" i="2"/>
  <c r="O145" i="2"/>
  <c r="R30" i="2"/>
  <c r="O339" i="2"/>
  <c r="R620" i="2"/>
  <c r="L181" i="2"/>
  <c r="O1268" i="2"/>
  <c r="M347" i="2"/>
  <c r="N125" i="2"/>
  <c r="L695" i="2"/>
  <c r="O790" i="2"/>
  <c r="M560" i="2"/>
  <c r="P284" i="2"/>
  <c r="R1113" i="2"/>
  <c r="R1429" i="2"/>
  <c r="O750" i="2"/>
  <c r="N440" i="2"/>
  <c r="R110" i="2"/>
  <c r="Q1330" i="2"/>
  <c r="P285" i="2"/>
  <c r="P786" i="2"/>
  <c r="M56" i="2"/>
  <c r="M125" i="2"/>
  <c r="R1268" i="2"/>
  <c r="R305" i="2"/>
  <c r="P636" i="2"/>
  <c r="O317" i="2"/>
  <c r="M520" i="2"/>
  <c r="O1540" i="2"/>
  <c r="Q104" i="2"/>
  <c r="N98" i="2"/>
  <c r="M455" i="2"/>
  <c r="Q473" i="2"/>
  <c r="L482" i="2"/>
  <c r="Q82" i="2"/>
  <c r="L106" i="2"/>
  <c r="N305" i="2"/>
  <c r="O1462" i="2"/>
  <c r="L1453" i="2"/>
  <c r="O1212" i="2"/>
  <c r="R104" i="2"/>
  <c r="O621" i="2"/>
  <c r="R1543" i="2"/>
  <c r="P1180" i="2"/>
  <c r="Q653" i="2"/>
  <c r="N1370" i="2"/>
  <c r="Q850" i="2"/>
  <c r="L1118" i="2"/>
  <c r="O282" i="2"/>
  <c r="Q819" i="2"/>
  <c r="M1368" i="2"/>
  <c r="L960" i="2"/>
  <c r="N1057" i="2"/>
  <c r="N1415" i="2"/>
  <c r="N727" i="2"/>
  <c r="O622" i="2"/>
  <c r="P685" i="2"/>
  <c r="O1583" i="2"/>
  <c r="N1443" i="2"/>
  <c r="N941" i="2"/>
  <c r="R700" i="2"/>
  <c r="N1114" i="2"/>
  <c r="L764" i="2"/>
  <c r="O1387" i="2"/>
  <c r="P1461" i="2"/>
  <c r="L1493" i="2"/>
  <c r="L782" i="2"/>
  <c r="P1383" i="2"/>
  <c r="N823" i="2"/>
  <c r="M161" i="2"/>
  <c r="N352" i="2"/>
  <c r="P1467" i="2"/>
  <c r="P1099" i="2"/>
  <c r="L1335" i="2"/>
  <c r="N519" i="2"/>
  <c r="P1313" i="2"/>
  <c r="O1231" i="2"/>
  <c r="M250" i="2"/>
  <c r="Q809" i="2"/>
  <c r="L189" i="2"/>
  <c r="O877" i="2"/>
  <c r="P90" i="2"/>
  <c r="R1079" i="2"/>
  <c r="M546" i="2"/>
  <c r="P1032" i="2"/>
  <c r="N128" i="2"/>
  <c r="R694" i="2"/>
  <c r="N991" i="2"/>
  <c r="P853" i="2"/>
  <c r="P919" i="2"/>
  <c r="M608" i="2"/>
  <c r="M99" i="2"/>
  <c r="L689" i="2"/>
  <c r="L776" i="2"/>
  <c r="Q1498" i="2"/>
  <c r="O940" i="2"/>
  <c r="P1154" i="2"/>
  <c r="N952" i="2"/>
  <c r="N874" i="2"/>
  <c r="Q1022" i="2"/>
  <c r="O580" i="2"/>
  <c r="L1037" i="2"/>
  <c r="L1028" i="2"/>
  <c r="P1578" i="2"/>
  <c r="R853" i="2"/>
  <c r="L1378" i="2"/>
  <c r="O1075" i="2"/>
  <c r="L653" i="2"/>
  <c r="O1493" i="2"/>
  <c r="R1240" i="2"/>
  <c r="Q1486" i="2"/>
  <c r="L775" i="2"/>
  <c r="O1232" i="2"/>
  <c r="R1357" i="2"/>
  <c r="M593" i="2"/>
  <c r="O1011" i="2"/>
  <c r="Q1008" i="2"/>
  <c r="Q315" i="2"/>
  <c r="Q1475" i="2"/>
  <c r="O887" i="2"/>
  <c r="O1065" i="2"/>
  <c r="L961" i="2"/>
  <c r="L1117" i="2"/>
  <c r="Q1234" i="2"/>
  <c r="Q366" i="2"/>
  <c r="R1430" i="2"/>
  <c r="M28" i="2"/>
  <c r="O1418" i="2"/>
  <c r="L1584" i="2"/>
  <c r="O1553" i="2"/>
  <c r="Q1416" i="2"/>
  <c r="O546" i="2"/>
  <c r="R919" i="2"/>
  <c r="P770" i="2"/>
  <c r="R1247" i="2"/>
  <c r="O311" i="2"/>
  <c r="R725" i="2"/>
  <c r="Q1067" i="2"/>
  <c r="O1148" i="2"/>
  <c r="M590" i="2"/>
  <c r="N1380" i="2"/>
  <c r="P1402" i="2"/>
  <c r="R1571" i="2"/>
  <c r="Q682" i="2"/>
  <c r="R1228" i="2"/>
  <c r="O908" i="2"/>
  <c r="M260" i="2"/>
  <c r="N267" i="2"/>
  <c r="O1318" i="2"/>
  <c r="R420" i="2"/>
  <c r="P189" i="2"/>
  <c r="Q995" i="2"/>
  <c r="M1005" i="2"/>
  <c r="N615" i="2"/>
  <c r="O912" i="2"/>
  <c r="O324" i="2"/>
  <c r="P951" i="2"/>
  <c r="N1247" i="2"/>
  <c r="N667" i="2"/>
  <c r="Q692" i="2"/>
  <c r="O263" i="2"/>
  <c r="N871" i="2"/>
  <c r="O982" i="2"/>
  <c r="L982" i="2"/>
  <c r="Q1585" i="2"/>
  <c r="R1230" i="2"/>
  <c r="M77" i="2"/>
  <c r="M473" i="2"/>
  <c r="P1061" i="2"/>
  <c r="L1565" i="2"/>
  <c r="N107" i="2"/>
  <c r="M607" i="2"/>
  <c r="P1316" i="2"/>
  <c r="L1476" i="2"/>
  <c r="L1088" i="2"/>
  <c r="P761" i="2"/>
  <c r="Q894" i="2"/>
  <c r="Q811" i="2"/>
  <c r="L1381" i="2"/>
  <c r="P192" i="2"/>
  <c r="P1019" i="2"/>
  <c r="R301" i="2"/>
  <c r="O1484" i="2"/>
  <c r="N622" i="2"/>
  <c r="N738" i="2"/>
  <c r="N1137" i="2"/>
  <c r="L1365" i="2"/>
  <c r="Q936" i="2"/>
  <c r="L940" i="2"/>
  <c r="N972" i="2"/>
  <c r="N1413" i="2"/>
  <c r="R1027" i="2"/>
  <c r="P293" i="2"/>
  <c r="N571" i="2"/>
  <c r="N1449" i="2"/>
  <c r="L800" i="2"/>
  <c r="M288" i="2"/>
  <c r="P1110" i="2"/>
  <c r="O1120" i="2"/>
  <c r="R1450" i="2"/>
  <c r="M1380" i="2"/>
  <c r="N747" i="2"/>
  <c r="P41" i="2"/>
  <c r="N1129" i="2"/>
  <c r="R764" i="2"/>
  <c r="M962" i="2"/>
  <c r="R1032" i="2"/>
  <c r="R897" i="2"/>
  <c r="R1196" i="2"/>
  <c r="P1471" i="2"/>
  <c r="P324" i="2"/>
  <c r="P1414" i="2"/>
  <c r="M1468" i="2"/>
  <c r="N1301" i="2"/>
  <c r="L1384" i="2"/>
  <c r="R1583" i="2"/>
  <c r="L1466" i="2"/>
  <c r="P608" i="2"/>
  <c r="M599" i="2"/>
  <c r="N1177" i="2"/>
  <c r="N1048" i="2"/>
  <c r="R719" i="2"/>
  <c r="P1020" i="2"/>
  <c r="Q1405" i="2"/>
  <c r="O1142" i="2"/>
  <c r="M1256" i="2"/>
  <c r="L1086" i="2"/>
  <c r="M1054" i="2"/>
  <c r="O1383" i="2"/>
  <c r="Q677" i="2"/>
  <c r="O1098" i="2"/>
  <c r="O1211" i="2"/>
  <c r="P1409" i="2"/>
  <c r="Q880" i="2"/>
  <c r="P998" i="2"/>
  <c r="L264" i="2"/>
  <c r="N1238" i="2"/>
  <c r="Q1544" i="2"/>
  <c r="L942" i="2"/>
  <c r="M219" i="2"/>
  <c r="O1568" i="2"/>
  <c r="O1030" i="2"/>
  <c r="L1074" i="2"/>
  <c r="L1023" i="2"/>
  <c r="P567" i="2"/>
  <c r="L519" i="2"/>
  <c r="P899" i="2"/>
  <c r="O1320" i="2"/>
  <c r="O1182" i="2"/>
  <c r="N1368" i="2"/>
  <c r="Q804" i="2"/>
  <c r="O907" i="2"/>
  <c r="M674" i="2"/>
  <c r="R1040" i="2"/>
  <c r="L933" i="2"/>
  <c r="R978" i="2"/>
  <c r="R1387" i="2"/>
  <c r="O1108" i="2"/>
  <c r="P1148" i="2"/>
  <c r="Q1228" i="2"/>
  <c r="L1406" i="2"/>
  <c r="M935" i="2"/>
  <c r="Q710" i="2"/>
  <c r="M168" i="2"/>
  <c r="L926" i="2"/>
  <c r="N1176" i="2"/>
  <c r="Q940" i="2"/>
  <c r="O714" i="2"/>
  <c r="N1453" i="2"/>
  <c r="Q1217" i="2"/>
  <c r="O1307" i="2"/>
  <c r="Q1143" i="2"/>
  <c r="L244" i="2"/>
  <c r="R1393" i="2"/>
  <c r="P1387" i="2"/>
  <c r="P1472" i="2"/>
  <c r="L998" i="2"/>
  <c r="O244" i="2"/>
  <c r="N435" i="2"/>
  <c r="P700" i="2"/>
  <c r="R1118" i="2"/>
  <c r="N1394" i="2"/>
  <c r="P1202" i="2"/>
  <c r="P934" i="2"/>
  <c r="N293" i="2"/>
  <c r="R649" i="2"/>
  <c r="P794" i="2"/>
  <c r="N1071" i="2"/>
  <c r="L1036" i="2"/>
  <c r="R545" i="2"/>
  <c r="O478" i="2"/>
  <c r="L55" i="2"/>
  <c r="N733" i="2"/>
  <c r="R705" i="2"/>
  <c r="Q1392" i="2"/>
  <c r="P1217" i="2"/>
  <c r="O680" i="2"/>
  <c r="P854" i="2"/>
  <c r="O567" i="2"/>
  <c r="P1384" i="2"/>
  <c r="O1178" i="2"/>
  <c r="O930" i="2"/>
  <c r="R1067" i="2"/>
  <c r="L1417" i="2"/>
  <c r="Q1473" i="2"/>
  <c r="N1275" i="2"/>
  <c r="L1078" i="2"/>
  <c r="O716" i="2"/>
  <c r="O1397" i="2"/>
  <c r="O757" i="2"/>
  <c r="R712" i="2"/>
  <c r="R1108" i="2"/>
  <c r="N314" i="2"/>
  <c r="L806" i="2"/>
  <c r="N486" i="2"/>
  <c r="Q1003" i="2"/>
  <c r="M501" i="2"/>
  <c r="P1181" i="2"/>
  <c r="M98" i="2"/>
  <c r="R1069" i="2"/>
  <c r="Q594" i="2"/>
  <c r="P864" i="2"/>
  <c r="L32" i="2"/>
  <c r="N883" i="2"/>
  <c r="Q982" i="2"/>
  <c r="N343" i="2"/>
  <c r="O1156" i="2"/>
  <c r="O1571" i="2"/>
  <c r="N241" i="2"/>
  <c r="R1477" i="2"/>
  <c r="P1408" i="2"/>
  <c r="P331" i="2"/>
  <c r="R399" i="2"/>
  <c r="O1548" i="2"/>
  <c r="O1013" i="2"/>
  <c r="R939" i="2"/>
  <c r="P1263" i="2"/>
  <c r="P911" i="2"/>
  <c r="P859" i="2"/>
  <c r="N1264" i="2"/>
  <c r="R1190" i="2"/>
  <c r="Q981" i="2"/>
  <c r="M259" i="2"/>
  <c r="L726" i="2"/>
  <c r="Q1400" i="2"/>
  <c r="O1102" i="2"/>
  <c r="L622" i="2"/>
  <c r="Q1409" i="2"/>
  <c r="L1409" i="2"/>
  <c r="P1149" i="2"/>
  <c r="R1290" i="2"/>
  <c r="N1404" i="2"/>
  <c r="L155" i="2"/>
  <c r="N1146" i="2"/>
  <c r="M1376" i="2"/>
  <c r="R456" i="2"/>
  <c r="P1556" i="2"/>
  <c r="L1027" i="2"/>
  <c r="M49" i="2"/>
  <c r="N1266" i="2"/>
  <c r="N1183" i="2"/>
  <c r="R1318" i="2"/>
  <c r="Q803" i="2"/>
  <c r="Q1167" i="2"/>
  <c r="N783" i="2"/>
  <c r="R867" i="2"/>
  <c r="L1568" i="2"/>
  <c r="R1086" i="2"/>
  <c r="Q1505" i="2"/>
  <c r="Q1059" i="2"/>
  <c r="O155" i="2"/>
  <c r="P1159" i="2"/>
  <c r="L859" i="2"/>
  <c r="M150" i="2"/>
  <c r="P1158" i="2"/>
  <c r="N802" i="2"/>
  <c r="L1108" i="2"/>
  <c r="P1505" i="2"/>
  <c r="R1408" i="2"/>
  <c r="P882" i="2"/>
  <c r="N1257" i="2"/>
  <c r="Q1471" i="2"/>
  <c r="N1223" i="2"/>
  <c r="O817" i="2"/>
  <c r="R964" i="2"/>
  <c r="L1240" i="2"/>
  <c r="O819" i="2"/>
  <c r="L1458" i="2"/>
  <c r="R1508" i="2"/>
  <c r="M1164" i="2"/>
  <c r="O998" i="2"/>
  <c r="O672" i="2"/>
  <c r="M618" i="2"/>
  <c r="P1075" i="2"/>
  <c r="N608" i="2"/>
  <c r="P1028" i="2"/>
  <c r="R1127" i="2"/>
  <c r="R594" i="2"/>
  <c r="P1486" i="2"/>
  <c r="O1242" i="2"/>
  <c r="M130" i="2"/>
  <c r="N1174" i="2"/>
  <c r="Q1190" i="2"/>
  <c r="P1243" i="2"/>
  <c r="R1409" i="2"/>
  <c r="O1537" i="2"/>
  <c r="N1060" i="2"/>
  <c r="P1076" i="2"/>
  <c r="L1196" i="2"/>
  <c r="L1318" i="2"/>
  <c r="N1465" i="2"/>
  <c r="M377" i="2"/>
  <c r="N1330" i="2"/>
  <c r="M739" i="2"/>
  <c r="P1228" i="2"/>
  <c r="N875" i="2"/>
  <c r="N1271" i="2"/>
  <c r="M90" i="2"/>
  <c r="N414" i="2"/>
  <c r="R1221" i="2"/>
  <c r="Q1101" i="2"/>
  <c r="O1032" i="2"/>
  <c r="N1153" i="2"/>
  <c r="P1010" i="2"/>
  <c r="L195" i="2"/>
  <c r="L546" i="2"/>
  <c r="M264" i="2"/>
  <c r="L1583" i="2"/>
  <c r="N360" i="2"/>
  <c r="N932" i="2"/>
  <c r="Q1225" i="2"/>
  <c r="O782" i="2"/>
  <c r="N670" i="2"/>
  <c r="N732" i="2"/>
  <c r="L1243" i="2"/>
  <c r="N1447" i="2"/>
  <c r="M564" i="2"/>
  <c r="L590" i="2"/>
  <c r="N636" i="2"/>
  <c r="Q503" i="2"/>
  <c r="P1130" i="2"/>
  <c r="O330" i="2"/>
  <c r="L784" i="2"/>
  <c r="M413" i="2"/>
  <c r="R1201" i="2"/>
  <c r="R666" i="2"/>
  <c r="Q1176" i="2"/>
  <c r="P1419" i="2"/>
  <c r="P1261" i="2"/>
  <c r="P1090" i="2"/>
  <c r="Q1380" i="2"/>
  <c r="M289" i="2"/>
  <c r="M523" i="2"/>
  <c r="L789" i="2"/>
  <c r="Q1042" i="2"/>
  <c r="L1152" i="2"/>
  <c r="R1530" i="2"/>
  <c r="L974" i="2"/>
  <c r="O599" i="2"/>
  <c r="P983" i="2"/>
  <c r="O1152" i="2"/>
  <c r="P109" i="2"/>
  <c r="Q1419" i="2"/>
  <c r="O11" i="2"/>
  <c r="O993" i="2"/>
  <c r="R1283" i="2"/>
  <c r="N130" i="2"/>
  <c r="L339" i="2"/>
  <c r="L721" i="2"/>
  <c r="R711" i="2"/>
  <c r="P471" i="2"/>
  <c r="L765" i="2"/>
  <c r="L618" i="2"/>
  <c r="R109" i="2"/>
  <c r="P169" i="2"/>
  <c r="L999" i="2"/>
  <c r="N441" i="2"/>
  <c r="O520" i="2"/>
  <c r="R1346" i="2"/>
  <c r="R295" i="2"/>
  <c r="R1048" i="2"/>
  <c r="L197" i="2"/>
  <c r="R1213" i="2"/>
  <c r="Q1485" i="2"/>
  <c r="Q112" i="2"/>
  <c r="Q1215" i="2"/>
  <c r="O818" i="2"/>
  <c r="P207" i="2"/>
  <c r="R794" i="2"/>
  <c r="R567" i="2"/>
  <c r="L486" i="2"/>
  <c r="R1570" i="2"/>
  <c r="N1302" i="2"/>
  <c r="P102" i="2"/>
  <c r="M567" i="2"/>
  <c r="R727" i="2"/>
  <c r="R519" i="2"/>
  <c r="P1403" i="2"/>
  <c r="L1389" i="2"/>
  <c r="R1422" i="2"/>
  <c r="P880" i="2"/>
  <c r="M269" i="2"/>
  <c r="N1361" i="2"/>
  <c r="O1014" i="2"/>
  <c r="N628" i="2"/>
  <c r="L1544" i="2"/>
  <c r="O896" i="2"/>
  <c r="L581" i="2"/>
  <c r="O1489" i="2"/>
  <c r="P948" i="2"/>
  <c r="P1520" i="2"/>
  <c r="R862" i="2"/>
  <c r="Q729" i="2"/>
  <c r="M952" i="2"/>
  <c r="N1463" i="2"/>
  <c r="Q1543" i="2"/>
  <c r="R1235" i="2"/>
  <c r="Q1363" i="2"/>
  <c r="Q55" i="2"/>
  <c r="R1328" i="2"/>
  <c r="L853" i="2"/>
  <c r="R966" i="2"/>
  <c r="N224" i="2"/>
  <c r="P1092" i="2"/>
  <c r="P1319" i="2"/>
  <c r="L1224" i="2"/>
  <c r="Q1043" i="2"/>
  <c r="L535" i="2"/>
  <c r="M322" i="2"/>
  <c r="O1047" i="2"/>
  <c r="Q1357" i="2"/>
  <c r="N1426" i="2"/>
  <c r="L1288" i="2"/>
  <c r="Q919" i="2"/>
  <c r="O1199" i="2"/>
  <c r="O1281" i="2"/>
  <c r="M178" i="2"/>
  <c r="N324" i="2"/>
  <c r="N1433" i="2"/>
  <c r="P824" i="2"/>
  <c r="L948" i="2"/>
  <c r="L984" i="2"/>
  <c r="O1392" i="2"/>
  <c r="L1580" i="2"/>
  <c r="R833" i="2"/>
  <c r="R1014" i="2"/>
  <c r="L609" i="2"/>
  <c r="O688" i="2"/>
  <c r="P904" i="2"/>
  <c r="O1567" i="2"/>
  <c r="Q825" i="2"/>
  <c r="Q1574" i="2"/>
  <c r="N1144" i="2"/>
  <c r="M1351" i="2"/>
  <c r="N1212" i="2"/>
  <c r="P1291" i="2"/>
  <c r="O1466" i="2"/>
  <c r="R1288" i="2"/>
  <c r="P1016" i="2"/>
  <c r="Q873" i="2"/>
  <c r="R1075" i="2"/>
  <c r="P545" i="2"/>
  <c r="O1319" i="2"/>
  <c r="R1440" i="2"/>
  <c r="M330" i="2"/>
  <c r="P1470" i="2"/>
  <c r="O992" i="2"/>
  <c r="P1551" i="2"/>
  <c r="R1546" i="2"/>
  <c r="Q141" i="2"/>
  <c r="R1234" i="2"/>
  <c r="R1406" i="2"/>
  <c r="P748" i="2"/>
  <c r="R229" i="2"/>
  <c r="Q1577" i="2"/>
  <c r="N1046" i="2"/>
  <c r="N791" i="2"/>
  <c r="L1324" i="2"/>
  <c r="R1291" i="2"/>
  <c r="N831" i="2"/>
  <c r="O1472" i="2"/>
  <c r="L746" i="2"/>
  <c r="O486" i="2"/>
  <c r="L146" i="2"/>
  <c r="L741" i="2"/>
  <c r="P675" i="2"/>
  <c r="O937" i="2"/>
  <c r="O1221" i="2"/>
  <c r="M539" i="2"/>
  <c r="O1074" i="2"/>
  <c r="R1035" i="2"/>
  <c r="Q1104" i="2"/>
  <c r="O152" i="2"/>
  <c r="N62" i="2"/>
  <c r="R1080" i="2"/>
  <c r="L1234" i="2"/>
  <c r="Q1102" i="2"/>
  <c r="P1570" i="2"/>
  <c r="M594" i="2"/>
  <c r="R478" i="2"/>
  <c r="N1410" i="2"/>
  <c r="Q1414" i="2"/>
  <c r="N1419" i="2"/>
  <c r="M66" i="2"/>
  <c r="O301" i="2"/>
  <c r="L61" i="2"/>
  <c r="L678" i="2"/>
  <c r="M1072" i="2"/>
  <c r="P764" i="2"/>
  <c r="Q688" i="2"/>
  <c r="P1237" i="2"/>
  <c r="M1451" i="2"/>
  <c r="Q656" i="2"/>
  <c r="N836" i="2"/>
  <c r="M169" i="2"/>
  <c r="Q435" i="2"/>
  <c r="O30" i="2"/>
  <c r="N1364" i="2"/>
  <c r="N1459" i="2"/>
  <c r="L1526" i="2"/>
  <c r="Q1211" i="2"/>
  <c r="N1376" i="2"/>
  <c r="P664" i="2"/>
  <c r="O61" i="2"/>
  <c r="R976" i="2"/>
  <c r="P945" i="2"/>
  <c r="Q678" i="2"/>
  <c r="O1431" i="2"/>
  <c r="O288" i="2"/>
  <c r="P689" i="2"/>
  <c r="M609" i="2"/>
  <c r="R1143" i="2"/>
  <c r="Q823" i="2"/>
  <c r="O1220" i="2"/>
  <c r="R741" i="2"/>
  <c r="L1505" i="2"/>
  <c r="N1527" i="2"/>
  <c r="M974" i="2"/>
  <c r="M620" i="2"/>
  <c r="L1360" i="2"/>
  <c r="P961" i="2"/>
  <c r="Q207" i="2"/>
  <c r="M755" i="2"/>
  <c r="P1017" i="2"/>
  <c r="N977" i="2"/>
  <c r="R1414" i="2"/>
  <c r="L1199" i="2"/>
  <c r="Q224" i="2"/>
  <c r="M1273" i="2"/>
  <c r="P1104" i="2"/>
  <c r="M265" i="2"/>
  <c r="Q1039" i="2"/>
  <c r="N361" i="2"/>
  <c r="L1034" i="2"/>
  <c r="Q1551" i="2"/>
  <c r="R912" i="2"/>
  <c r="Q1411" i="2"/>
  <c r="M1401" i="2"/>
  <c r="O665" i="2"/>
  <c r="O1026" i="2"/>
  <c r="P1004" i="2"/>
  <c r="L1206" i="2"/>
  <c r="O1111" i="2"/>
  <c r="L480" i="2"/>
  <c r="Q44" i="2"/>
  <c r="L1402" i="2"/>
  <c r="P1587" i="2"/>
  <c r="R744" i="2"/>
  <c r="N934" i="2"/>
  <c r="P1186" i="2"/>
  <c r="L1154" i="2"/>
  <c r="R722" i="2"/>
  <c r="R1096" i="2"/>
  <c r="M721" i="2"/>
  <c r="R1458" i="2"/>
  <c r="M901" i="2"/>
  <c r="L501" i="2"/>
  <c r="M50" i="2"/>
  <c r="R1398" i="2"/>
  <c r="M321" i="2"/>
  <c r="M1336" i="2"/>
  <c r="P869" i="2"/>
  <c r="O664" i="2"/>
  <c r="Q622" i="2"/>
  <c r="O882" i="2"/>
  <c r="P839" i="2"/>
  <c r="L1470" i="2"/>
  <c r="N1147" i="2"/>
  <c r="M1292" i="2"/>
  <c r="O1393" i="2"/>
  <c r="Q1465" i="2"/>
  <c r="L253" i="2"/>
  <c r="O322" i="2"/>
  <c r="P1054" i="2"/>
  <c r="R277" i="2"/>
  <c r="L634" i="2"/>
  <c r="L935" i="2"/>
  <c r="Q1529" i="2"/>
  <c r="O470" i="2"/>
  <c r="R417" i="2"/>
  <c r="Q591" i="2"/>
  <c r="O1259" i="2"/>
  <c r="N377" i="2"/>
  <c r="R1355" i="2"/>
  <c r="R442" i="2"/>
  <c r="Q461" i="2"/>
  <c r="R1100" i="2"/>
  <c r="R1523" i="2"/>
  <c r="L96" i="2"/>
  <c r="Q1518" i="2"/>
  <c r="P1056" i="2"/>
  <c r="P1100" i="2"/>
  <c r="Q950" i="2"/>
  <c r="O1482" i="2"/>
  <c r="Q773" i="2"/>
  <c r="L1130" i="2"/>
  <c r="Q123" i="2"/>
  <c r="O417" i="2"/>
  <c r="L98" i="2"/>
  <c r="Q778" i="2"/>
  <c r="O69" i="2"/>
  <c r="P801" i="2"/>
  <c r="M576" i="2"/>
  <c r="L277" i="2"/>
  <c r="L275" i="2"/>
  <c r="P1212" i="2"/>
  <c r="O1173" i="2"/>
  <c r="L1429" i="2"/>
  <c r="N159" i="2"/>
  <c r="P1119" i="2"/>
  <c r="L447" i="2"/>
  <c r="O713" i="2"/>
  <c r="R128" i="2"/>
  <c r="Q932" i="2"/>
  <c r="O679" i="2"/>
  <c r="L411" i="2"/>
  <c r="L1479" i="2"/>
  <c r="O630" i="2"/>
  <c r="L927" i="2"/>
  <c r="O1084" i="2"/>
  <c r="R1553" i="2"/>
  <c r="Q1555" i="2"/>
  <c r="P1023" i="2"/>
  <c r="O1247" i="2"/>
  <c r="O1452" i="2"/>
  <c r="O1291" i="2"/>
  <c r="P1452" i="2"/>
  <c r="R904" i="2"/>
  <c r="P1458" i="2"/>
  <c r="Q1427" i="2"/>
  <c r="Q685" i="2"/>
  <c r="N1100" i="2"/>
  <c r="O1127" i="2"/>
  <c r="O711" i="2"/>
  <c r="R1551" i="2"/>
  <c r="P736" i="2"/>
  <c r="P1405" i="2"/>
  <c r="P712" i="2"/>
  <c r="O1417" i="2"/>
  <c r="M1536" i="2"/>
  <c r="O744" i="2"/>
  <c r="O737" i="2"/>
  <c r="O1025" i="2"/>
  <c r="N619" i="2"/>
  <c r="N1172" i="2"/>
  <c r="L1303" i="2"/>
  <c r="M95" i="2"/>
  <c r="N1544" i="2"/>
  <c r="N968" i="2"/>
  <c r="L397" i="2"/>
  <c r="N623" i="2"/>
  <c r="R931" i="2"/>
  <c r="Q1170" i="2"/>
  <c r="L1368" i="2"/>
  <c r="O1092" i="2"/>
  <c r="M172" i="2"/>
  <c r="R1167" i="2"/>
  <c r="R1122" i="2"/>
  <c r="N697" i="2"/>
  <c r="O1087" i="2"/>
  <c r="P907" i="2"/>
  <c r="L1231" i="2"/>
  <c r="Q1550" i="2"/>
  <c r="O1086" i="2"/>
  <c r="P888" i="2"/>
  <c r="L1499" i="2"/>
  <c r="O241" i="2"/>
  <c r="R951" i="2"/>
  <c r="L1537" i="2"/>
  <c r="P155" i="2"/>
  <c r="R1559" i="2"/>
  <c r="P61" i="2"/>
  <c r="L1114" i="2"/>
  <c r="Q1556" i="2"/>
  <c r="O44" i="2"/>
  <c r="P630" i="2"/>
  <c r="R1168" i="2"/>
  <c r="P1096" i="2"/>
  <c r="Q1034" i="2"/>
  <c r="O1194" i="2"/>
  <c r="O435" i="2"/>
  <c r="N1518" i="2"/>
  <c r="O1202" i="2"/>
  <c r="N1352" i="2"/>
  <c r="R1179" i="2"/>
  <c r="L1067" i="2"/>
  <c r="L1241" i="2"/>
  <c r="O128" i="2"/>
  <c r="P1143" i="2"/>
  <c r="P704" i="2"/>
  <c r="L571" i="2"/>
  <c r="P1397" i="2"/>
  <c r="R1501" i="2"/>
  <c r="P995" i="2"/>
  <c r="L1170" i="2"/>
  <c r="Q680" i="2"/>
  <c r="Q945" i="2"/>
  <c r="Q1420" i="2"/>
  <c r="R803" i="2"/>
  <c r="L912" i="2"/>
  <c r="N332" i="2"/>
  <c r="Q244" i="2"/>
  <c r="R1232" i="2"/>
  <c r="O305" i="2"/>
  <c r="L1473" i="2"/>
  <c r="O1031" i="2"/>
  <c r="L672" i="2"/>
  <c r="R1368" i="2"/>
  <c r="O963" i="2"/>
  <c r="O931" i="2"/>
  <c r="P672" i="2"/>
  <c r="N1185" i="2"/>
  <c r="M132" i="2"/>
  <c r="L819" i="2"/>
  <c r="O1450" i="2"/>
  <c r="O675" i="2"/>
  <c r="O1360" i="2"/>
  <c r="L1431" i="2"/>
  <c r="O456" i="2"/>
  <c r="N247" i="2"/>
  <c r="L833" i="2"/>
  <c r="M37" i="2"/>
  <c r="Q97" i="2"/>
  <c r="P301" i="2"/>
  <c r="R1562" i="2"/>
  <c r="P833" i="2"/>
  <c r="M801" i="2"/>
  <c r="P1585" i="2"/>
  <c r="R710" i="2"/>
  <c r="L1248" i="2"/>
  <c r="N1494" i="2"/>
  <c r="O879" i="2"/>
  <c r="Q730" i="2"/>
  <c r="Q1389" i="2"/>
  <c r="N1358" i="2"/>
  <c r="Q1312" i="2"/>
  <c r="O1234" i="2"/>
  <c r="R1479" i="2"/>
  <c r="L352" i="2"/>
  <c r="L794" i="2"/>
  <c r="N1123" i="2"/>
  <c r="N861" i="2"/>
  <c r="P1464" i="2"/>
  <c r="P1368" i="2"/>
  <c r="P688" i="2"/>
  <c r="O830" i="2"/>
  <c r="L1039" i="2"/>
  <c r="L936" i="2"/>
  <c r="N935" i="2"/>
  <c r="P1307" i="2"/>
  <c r="O42" i="2"/>
  <c r="O1162" i="2"/>
  <c r="M238" i="2"/>
  <c r="N609" i="2"/>
  <c r="R1198" i="2"/>
  <c r="P757" i="2"/>
  <c r="O594" i="2"/>
  <c r="P940" i="2"/>
  <c r="O678" i="2"/>
  <c r="M406" i="2"/>
  <c r="P1194" i="2"/>
  <c r="N768" i="2"/>
  <c r="O740" i="2"/>
  <c r="R352" i="2"/>
  <c r="Q501" i="2"/>
  <c r="N1511" i="2"/>
  <c r="L869" i="2"/>
  <c r="N1045" i="2"/>
  <c r="Q223" i="2"/>
  <c r="Q672" i="2"/>
  <c r="P937" i="2"/>
  <c r="R100" i="2"/>
  <c r="N750" i="2"/>
  <c r="P1483" i="2"/>
  <c r="O1406" i="2"/>
  <c r="M275" i="2"/>
  <c r="R1249" i="2"/>
  <c r="O1239" i="2"/>
  <c r="M486" i="2"/>
  <c r="Q870" i="2"/>
  <c r="P1581" i="2"/>
  <c r="P1420" i="2"/>
  <c r="Q369" i="2"/>
  <c r="M30" i="2"/>
  <c r="O917" i="2"/>
  <c r="Q1019" i="2"/>
  <c r="N774" i="2"/>
  <c r="L1270" i="2"/>
  <c r="O1080" i="2"/>
  <c r="Q1078" i="2"/>
  <c r="P1086" i="2"/>
  <c r="L1032" i="2"/>
  <c r="N1256" i="2"/>
  <c r="Q1464" i="2"/>
  <c r="N528" i="2"/>
  <c r="R984" i="2"/>
  <c r="N1336" i="2"/>
  <c r="O973" i="2"/>
  <c r="P718" i="2"/>
  <c r="M318" i="2"/>
  <c r="L1026" i="2"/>
  <c r="P1281" i="2"/>
  <c r="N348" i="2"/>
  <c r="M146" i="2"/>
  <c r="P1178" i="2"/>
  <c r="R1239" i="2"/>
  <c r="Q332" i="2"/>
  <c r="N281" i="2"/>
  <c r="R102" i="2"/>
  <c r="N848" i="2"/>
  <c r="P472" i="2"/>
  <c r="Q1053" i="2"/>
  <c r="Q1537" i="2"/>
  <c r="N753" i="2"/>
  <c r="R788" i="2"/>
  <c r="O1207" i="2"/>
  <c r="M315" i="2"/>
  <c r="R1324" i="2"/>
  <c r="O1310" i="2"/>
  <c r="O1508" i="2"/>
  <c r="O1509" i="2"/>
  <c r="P1292" i="2"/>
  <c r="R316" i="2"/>
  <c r="Q168" i="2"/>
  <c r="M113" i="2"/>
  <c r="P328" i="2"/>
  <c r="Q424" i="2"/>
  <c r="L674" i="2"/>
  <c r="L1072" i="2"/>
  <c r="P1302" i="2"/>
  <c r="R468" i="2"/>
  <c r="M530" i="2"/>
  <c r="L560" i="2"/>
  <c r="Q944" i="2"/>
  <c r="Q739" i="2"/>
  <c r="P1358" i="2"/>
  <c r="M651" i="2"/>
  <c r="L791" i="2"/>
  <c r="Q971" i="2"/>
  <c r="O547" i="2"/>
  <c r="P181" i="2"/>
  <c r="O41" i="2"/>
  <c r="L780" i="2"/>
  <c r="P1453" i="2"/>
  <c r="M592" i="2"/>
  <c r="Q968" i="2"/>
  <c r="P708" i="2"/>
  <c r="M54" i="2"/>
  <c r="L1257" i="2"/>
  <c r="R938" i="2"/>
  <c r="O194" i="2"/>
  <c r="R476" i="2"/>
  <c r="R35" i="2"/>
  <c r="L1129" i="2"/>
  <c r="P73" i="2"/>
  <c r="O1491" i="2"/>
  <c r="N572" i="2"/>
  <c r="R1482" i="2"/>
  <c r="O1512" i="2"/>
  <c r="Q1274" i="2"/>
  <c r="P941" i="2"/>
  <c r="L77" i="2"/>
  <c r="P475" i="2"/>
  <c r="R1002" i="2"/>
  <c r="P75" i="2"/>
  <c r="P322" i="2"/>
  <c r="R1336" i="2"/>
  <c r="P111" i="2"/>
  <c r="L605" i="2"/>
  <c r="R993" i="2"/>
  <c r="R1152" i="2"/>
  <c r="Q818" i="2"/>
  <c r="R1074" i="2"/>
  <c r="L1191" i="2"/>
  <c r="L1228" i="2"/>
  <c r="M207" i="2"/>
  <c r="O1241" i="2"/>
  <c r="L286" i="2"/>
  <c r="R1534" i="2"/>
  <c r="Q1248" i="2"/>
  <c r="O761" i="2"/>
  <c r="O960" i="2"/>
  <c r="Q671" i="2"/>
  <c r="L684" i="2"/>
  <c r="R948" i="2"/>
  <c r="O1003" i="2"/>
  <c r="P946" i="2"/>
  <c r="R716" i="2"/>
  <c r="P723" i="2"/>
  <c r="N1226" i="2"/>
  <c r="N587" i="2"/>
  <c r="L803" i="2"/>
  <c r="L876" i="2"/>
  <c r="R870" i="2"/>
  <c r="R961" i="2"/>
  <c r="M334" i="2"/>
  <c r="P1396" i="2"/>
  <c r="L1489" i="2"/>
  <c r="Q1390" i="2"/>
  <c r="P420" i="2"/>
  <c r="O1439" i="2"/>
  <c r="Q630" i="2"/>
  <c r="L315" i="2"/>
  <c r="L904" i="2"/>
  <c r="P1156" i="2"/>
  <c r="Q1476" i="2"/>
  <c r="Q609" i="2"/>
  <c r="N773" i="2"/>
  <c r="Q723" i="2"/>
  <c r="R410" i="2"/>
  <c r="M571" i="2"/>
  <c r="R1202" i="2"/>
  <c r="O207" i="2"/>
  <c r="N962" i="2"/>
  <c r="Q1408" i="2"/>
  <c r="N408" i="2"/>
  <c r="O718" i="2"/>
  <c r="O1475" i="2"/>
  <c r="M1129" i="2"/>
  <c r="R1377" i="2"/>
  <c r="P501" i="2"/>
  <c r="Q1534" i="2"/>
  <c r="R1225" i="2"/>
  <c r="R1099" i="2"/>
  <c r="Q1587" i="2"/>
  <c r="O1114" i="2"/>
  <c r="L1400" i="2"/>
  <c r="N1540" i="2"/>
  <c r="P1303" i="2"/>
  <c r="Q229" i="2"/>
  <c r="O1222" i="2"/>
  <c r="N957" i="2"/>
  <c r="L1557" i="2"/>
  <c r="P1519" i="2"/>
  <c r="R230" i="2"/>
  <c r="R90" i="2"/>
  <c r="R1157" i="2"/>
  <c r="M587" i="2"/>
  <c r="L896" i="2"/>
  <c r="R1348" i="2"/>
  <c r="R1471" i="2"/>
  <c r="P1084" i="2"/>
  <c r="Q399" i="2"/>
  <c r="Q293" i="2"/>
  <c r="N1346" i="2"/>
  <c r="Q1047" i="2"/>
  <c r="L1546" i="2"/>
  <c r="P1372" i="2"/>
  <c r="N950" i="2"/>
  <c r="P1439" i="2"/>
  <c r="L456" i="2"/>
  <c r="R934" i="2"/>
  <c r="M386" i="2"/>
  <c r="O1145" i="2"/>
  <c r="L875" i="2"/>
  <c r="P981" i="2"/>
  <c r="N711" i="2"/>
  <c r="N337" i="2"/>
  <c r="Q1098" i="2"/>
  <c r="R1222" i="2"/>
  <c r="L1080" i="2"/>
  <c r="R1416" i="2"/>
  <c r="N1369" i="2"/>
  <c r="L538" i="2"/>
  <c r="R1011" i="2"/>
  <c r="R1001" i="2"/>
  <c r="L989" i="2"/>
  <c r="N1170" i="2"/>
  <c r="O1375" i="2"/>
  <c r="N771" i="2"/>
  <c r="P1391" i="2"/>
  <c r="Q1406" i="2"/>
  <c r="N475" i="2"/>
  <c r="O890" i="2"/>
  <c r="Q382" i="2"/>
  <c r="Q238" i="2"/>
  <c r="Q1281" i="2"/>
  <c r="Q464" i="2"/>
  <c r="R928" i="2"/>
  <c r="Q725" i="2"/>
  <c r="P100" i="2"/>
  <c r="N1462" i="2"/>
  <c r="M1139" i="2"/>
  <c r="M223" i="2"/>
  <c r="Q1066" i="2"/>
  <c r="Q1099" i="2"/>
  <c r="P928" i="2"/>
  <c r="Q696" i="2"/>
  <c r="O50" i="2"/>
  <c r="P1417" i="2"/>
  <c r="N265" i="2"/>
  <c r="L279" i="2"/>
  <c r="L682" i="2"/>
  <c r="Q881" i="2"/>
  <c r="O229" i="2"/>
  <c r="L1581" i="2"/>
  <c r="N1512" i="2"/>
  <c r="Q482" i="2"/>
  <c r="P247" i="2"/>
  <c r="R1581" i="2"/>
  <c r="L1079" i="2"/>
  <c r="N189" i="2"/>
  <c r="Q719" i="2"/>
  <c r="O723" i="2"/>
  <c r="P1022" i="2"/>
  <c r="Q1458" i="2"/>
  <c r="O758" i="2"/>
  <c r="L1158" i="2"/>
  <c r="R665" i="2"/>
  <c r="L718" i="2"/>
  <c r="R1319" i="2"/>
  <c r="N938" i="2"/>
  <c r="P1063" i="2"/>
  <c r="M258" i="2"/>
  <c r="L615" i="2"/>
  <c r="P1142" i="2"/>
  <c r="L263" i="2"/>
  <c r="P1412" i="2"/>
  <c r="O677" i="2"/>
  <c r="O1157" i="2"/>
  <c r="P1190" i="2"/>
  <c r="P480" i="2"/>
  <c r="O720" i="2"/>
  <c r="L761" i="2"/>
  <c r="R1170" i="2"/>
  <c r="Q1169" i="2"/>
  <c r="L1548" i="2"/>
  <c r="R1309" i="2"/>
  <c r="P1290" i="2"/>
  <c r="N478" i="2"/>
  <c r="N258" i="2"/>
  <c r="P1105" i="2"/>
  <c r="P580" i="2"/>
  <c r="O1192" i="2"/>
  <c r="O1099" i="2"/>
  <c r="Q740" i="2"/>
  <c r="O1041" i="2"/>
  <c r="R1520" i="2"/>
  <c r="P1583" i="2"/>
  <c r="P1225" i="2"/>
  <c r="O1550" i="2"/>
  <c r="R1205" i="2"/>
  <c r="P800" i="2"/>
  <c r="M397" i="2"/>
  <c r="P1250" i="2"/>
  <c r="N1536" i="2"/>
  <c r="Q1290" i="2"/>
  <c r="R1148" i="2"/>
  <c r="P1480" i="2"/>
  <c r="P875" i="2"/>
  <c r="Q837" i="2"/>
  <c r="R1574" i="2"/>
  <c r="L1484" i="2"/>
  <c r="O1240" i="2"/>
  <c r="Q1037" i="2"/>
  <c r="N109" i="2"/>
  <c r="Q955" i="2"/>
  <c r="P1562" i="2"/>
  <c r="L992" i="2"/>
  <c r="Q1360" i="2"/>
  <c r="R1335" i="2"/>
  <c r="Q1553" i="2"/>
  <c r="M373" i="2"/>
  <c r="O754" i="2"/>
  <c r="L1309" i="2"/>
  <c r="P917" i="2"/>
  <c r="R1117" i="2"/>
  <c r="P195" i="2"/>
  <c r="N1283" i="2"/>
  <c r="R1342" i="2"/>
  <c r="N715" i="2"/>
  <c r="M1203" i="2"/>
  <c r="R1017" i="2"/>
  <c r="L1313" i="2"/>
  <c r="M326" i="2"/>
  <c r="L343" i="2"/>
  <c r="P528" i="2"/>
  <c r="L237" i="2"/>
  <c r="R503" i="2"/>
  <c r="O309" i="2"/>
  <c r="R736" i="2"/>
  <c r="M1497" i="2"/>
  <c r="O1400" i="2"/>
  <c r="O1193" i="2"/>
  <c r="R1020" i="2"/>
  <c r="R1396" i="2"/>
  <c r="Q1108" i="2"/>
  <c r="M331" i="2"/>
  <c r="O1104" i="2"/>
  <c r="M106" i="2"/>
  <c r="P1555" i="2"/>
  <c r="N1355" i="2"/>
  <c r="P1356" i="2"/>
  <c r="Q456" i="2"/>
  <c r="O1356" i="2"/>
  <c r="M229" i="2"/>
  <c r="M462" i="2"/>
  <c r="P804" i="2"/>
  <c r="L1472" i="2"/>
  <c r="R825" i="2"/>
  <c r="R385" i="2"/>
  <c r="L630" i="2"/>
  <c r="N223" i="2"/>
  <c r="Q102" i="2"/>
  <c r="O1070" i="2"/>
  <c r="R324" i="2"/>
  <c r="P707" i="2"/>
  <c r="M483" i="2"/>
  <c r="M86" i="2"/>
  <c r="P942" i="2"/>
  <c r="L730" i="2"/>
  <c r="L1328" i="2"/>
  <c r="L725" i="2"/>
  <c r="N744" i="2"/>
  <c r="P1248" i="2"/>
  <c r="N477" i="2"/>
  <c r="L995" i="2"/>
  <c r="R1372" i="2"/>
  <c r="N1289" i="2"/>
  <c r="O1136" i="2"/>
  <c r="N824" i="2"/>
  <c r="P927" i="2"/>
  <c r="Q1440" i="2"/>
  <c r="M631" i="2"/>
  <c r="L1160" i="2"/>
  <c r="Q1110" i="2"/>
  <c r="L1041" i="2"/>
  <c r="O1169" i="2"/>
  <c r="L1422" i="2"/>
  <c r="P244" i="2"/>
  <c r="Q472" i="2"/>
  <c r="M1302" i="2"/>
  <c r="O410" i="2"/>
  <c r="P1558" i="2"/>
  <c r="P399" i="2"/>
  <c r="O1116" i="2"/>
  <c r="N1268" i="2"/>
  <c r="Q722" i="2"/>
  <c r="L1040" i="2"/>
  <c r="Q839" i="2"/>
  <c r="Q1584" i="2"/>
  <c r="R689" i="2"/>
  <c r="M1369" i="2"/>
  <c r="O809" i="2"/>
  <c r="P727" i="2"/>
  <c r="P522" i="2"/>
  <c r="P1179" i="2"/>
  <c r="M162" i="2"/>
  <c r="Q1193" i="2"/>
  <c r="O385" i="2"/>
  <c r="O1502" i="2"/>
  <c r="N1196" i="2"/>
  <c r="Q973" i="2"/>
  <c r="R675" i="2"/>
  <c r="Q1075" i="2"/>
  <c r="L168" i="2"/>
  <c r="L42" i="2"/>
  <c r="Q1328" i="2"/>
  <c r="O1357" i="2"/>
  <c r="P1162" i="2"/>
  <c r="R1417" i="2"/>
  <c r="N492" i="2"/>
  <c r="O1121" i="2"/>
  <c r="Q1356" i="2"/>
  <c r="R1392" i="2"/>
  <c r="L1585" i="2"/>
  <c r="Q1041" i="2"/>
  <c r="P696" i="2"/>
  <c r="M795" i="2"/>
  <c r="Q1219" i="2"/>
  <c r="O694" i="2"/>
  <c r="Q906" i="2"/>
  <c r="L1007" i="2"/>
  <c r="Q1558" i="2"/>
  <c r="P230" i="2"/>
  <c r="N526" i="2"/>
  <c r="O712" i="2"/>
  <c r="R960" i="2"/>
  <c r="M1435" i="2"/>
  <c r="R155" i="2"/>
  <c r="N1272" i="2"/>
  <c r="R1195" i="2"/>
  <c r="P1140" i="2"/>
  <c r="M649" i="2"/>
  <c r="Q1354" i="2"/>
  <c r="N420" i="2"/>
  <c r="R548" i="2"/>
  <c r="N999" i="2"/>
  <c r="R726" i="2"/>
  <c r="P1553" i="2"/>
  <c r="N1138" i="2"/>
  <c r="N1497" i="2"/>
  <c r="O989" i="2"/>
  <c r="L1069" i="2"/>
  <c r="R1399" i="2"/>
  <c r="O80" i="2"/>
  <c r="L1312" i="2"/>
  <c r="O853" i="2"/>
  <c r="O865" i="2"/>
  <c r="N1056" i="2"/>
  <c r="Q360" i="2"/>
  <c r="Q1568" i="2"/>
  <c r="L939" i="2"/>
  <c r="Q281" i="2"/>
  <c r="R1363" i="2"/>
  <c r="L1337" i="2"/>
  <c r="N229" i="2"/>
  <c r="O1143" i="2"/>
  <c r="P1207" i="2"/>
  <c r="L1486" i="2"/>
  <c r="O920" i="2"/>
  <c r="O837" i="2"/>
  <c r="P1544" i="2"/>
  <c r="Q1114" i="2"/>
  <c r="M112" i="2"/>
  <c r="O1312" i="2"/>
  <c r="R1022" i="2"/>
  <c r="Q1027" i="2"/>
  <c r="M534" i="2"/>
  <c r="N953" i="2"/>
  <c r="N838" i="2"/>
  <c r="L1225" i="2"/>
  <c r="L1471" i="2"/>
  <c r="O1117" i="2"/>
  <c r="P315" i="2"/>
  <c r="Q1337" i="2"/>
  <c r="N892" i="2"/>
  <c r="M224" i="2"/>
  <c r="R692" i="2"/>
  <c r="L973" i="2"/>
  <c r="P321" i="2"/>
  <c r="L373" i="2"/>
  <c r="R1019" i="2"/>
  <c r="O1458" i="2"/>
  <c r="P78" i="2"/>
  <c r="Q405" i="2"/>
  <c r="Q1221" i="2"/>
  <c r="O1470" i="2"/>
  <c r="R945" i="2"/>
  <c r="Q1231" i="2"/>
  <c r="L1263" i="2"/>
  <c r="P1047" i="2"/>
  <c r="M152" i="2"/>
  <c r="O948" i="2"/>
  <c r="N669" i="2"/>
  <c r="O1066" i="2"/>
  <c r="Q1214" i="2"/>
  <c r="O1063" i="2"/>
  <c r="O964" i="2"/>
  <c r="R998" i="2"/>
  <c r="L1520" i="2"/>
  <c r="O476" i="2"/>
  <c r="P867" i="2"/>
  <c r="N796" i="2"/>
  <c r="M1521" i="2"/>
  <c r="R1307" i="2"/>
  <c r="P410" i="2"/>
  <c r="R1584" i="2"/>
  <c r="N1173" i="2"/>
  <c r="M254" i="2"/>
  <c r="P1337" i="2"/>
  <c r="L1574" i="2"/>
  <c r="Q189" i="2"/>
  <c r="N630" i="2"/>
  <c r="R161" i="2"/>
  <c r="P1444" i="2"/>
  <c r="R1169" i="2"/>
  <c r="Q288" i="2"/>
  <c r="N1253" i="2"/>
  <c r="R1194" i="2"/>
  <c r="L1513" i="2"/>
  <c r="Q334" i="2"/>
  <c r="M32" i="2"/>
  <c r="L37" i="2"/>
  <c r="Q1239" i="2"/>
  <c r="N1126" i="2"/>
  <c r="L483" i="2"/>
  <c r="M1185" i="2"/>
  <c r="M1200" i="2"/>
  <c r="O966" i="2"/>
  <c r="Q963" i="2"/>
  <c r="O955" i="2"/>
  <c r="L1102" i="2"/>
  <c r="N821" i="2"/>
  <c r="P768" i="2"/>
  <c r="L752" i="2"/>
  <c r="N522" i="2"/>
  <c r="Q1090" i="2"/>
  <c r="O610" i="2"/>
  <c r="L348" i="2"/>
  <c r="O773" i="2"/>
  <c r="Q316" i="2"/>
  <c r="O636" i="2"/>
  <c r="O1485" i="2"/>
  <c r="R739" i="2"/>
  <c r="P1333" i="2"/>
  <c r="P732" i="2"/>
  <c r="R591" i="2"/>
  <c r="P1046" i="2"/>
  <c r="N612" i="2"/>
  <c r="R275" i="2"/>
  <c r="P1533" i="2"/>
  <c r="O1189" i="2"/>
  <c r="P618" i="2"/>
  <c r="Q1113" i="2"/>
  <c r="L1042" i="2"/>
  <c r="P676" i="2"/>
  <c r="O1413" i="2"/>
  <c r="Q30" i="2"/>
  <c r="Q1459" i="2"/>
  <c r="P339" i="2"/>
  <c r="P507" i="2"/>
  <c r="P218" i="2"/>
  <c r="O1200" i="2"/>
  <c r="Q1336" i="2"/>
  <c r="L1379" i="2"/>
  <c r="P780" i="2"/>
  <c r="M257" i="2"/>
  <c r="Q98" i="2"/>
  <c r="P874" i="2"/>
  <c r="M454" i="2"/>
  <c r="Q986" i="2"/>
  <c r="R738" i="2"/>
  <c r="Q1183" i="2"/>
  <c r="L218" i="2"/>
  <c r="Q929" i="2"/>
  <c r="L1126" i="2"/>
  <c r="O475" i="2"/>
  <c r="R1058" i="2"/>
  <c r="R680" i="2"/>
  <c r="Q728" i="2"/>
  <c r="M628" i="2"/>
  <c r="R1420" i="2"/>
  <c r="M528" i="2"/>
  <c r="P352" i="2"/>
  <c r="M301" i="2"/>
  <c r="R901" i="2"/>
  <c r="P385" i="2"/>
  <c r="O1495" i="2"/>
  <c r="P887" i="2"/>
  <c r="Q1263" i="2"/>
  <c r="R1024" i="2"/>
  <c r="R1316" i="2"/>
  <c r="R1182" i="2"/>
  <c r="Q1016" i="2"/>
  <c r="L903" i="2"/>
  <c r="L864" i="2"/>
  <c r="Q1157" i="2"/>
  <c r="P728" i="2"/>
  <c r="M478" i="2"/>
  <c r="L1395" i="2"/>
  <c r="N693" i="2"/>
  <c r="M720" i="2"/>
  <c r="R653" i="2"/>
  <c r="P1166" i="2"/>
  <c r="L1081" i="2"/>
  <c r="Q1384" i="2"/>
  <c r="L1195" i="2"/>
  <c r="N90" i="2"/>
  <c r="L102" i="2"/>
  <c r="L180" i="2"/>
  <c r="P903" i="2"/>
  <c r="Q420" i="2"/>
  <c r="Q882" i="2"/>
  <c r="Q1430" i="2"/>
  <c r="P241" i="2"/>
  <c r="N1265" i="2"/>
  <c r="R1214" i="2"/>
  <c r="Q984" i="2"/>
  <c r="Q1134" i="2"/>
  <c r="P161" i="2"/>
  <c r="L909" i="2"/>
  <c r="N1261" i="2"/>
  <c r="Q314" i="2"/>
  <c r="L1291" i="2"/>
  <c r="R1224" i="2"/>
  <c r="L1059" i="2"/>
  <c r="L705" i="2"/>
  <c r="P825" i="2"/>
  <c r="O1381" i="2"/>
  <c r="P719" i="2"/>
  <c r="L1077" i="2"/>
  <c r="P830" i="2"/>
  <c r="P263" i="2"/>
  <c r="R995" i="2"/>
  <c r="N214" i="2"/>
  <c r="P639" i="2"/>
  <c r="R1031" i="2"/>
  <c r="M771" i="2"/>
  <c r="O1348" i="2"/>
  <c r="O899" i="2"/>
  <c r="N1315" i="2"/>
  <c r="O1095" i="2"/>
  <c r="L945" i="2"/>
  <c r="O420" i="2"/>
  <c r="L799" i="2"/>
  <c r="M382" i="2"/>
  <c r="Q282" i="2"/>
  <c r="L1559" i="2"/>
  <c r="Q1319" i="2"/>
  <c r="L712" i="2"/>
  <c r="L1290" i="2"/>
  <c r="O933" i="2"/>
  <c r="O1520" i="2"/>
  <c r="R973" i="2"/>
  <c r="N798" i="2"/>
  <c r="Q1025" i="2"/>
  <c r="L1019" i="2"/>
  <c r="N235" i="2"/>
  <c r="O281" i="2"/>
  <c r="L1425" i="2"/>
  <c r="R779" i="2"/>
  <c r="L1388" i="2"/>
  <c r="L1401" i="2"/>
  <c r="O1126" i="2"/>
  <c r="P428" i="2"/>
  <c r="Q660" i="2"/>
  <c r="Q779" i="2"/>
  <c r="R162" i="2"/>
  <c r="P1425" i="2"/>
  <c r="L471" i="2"/>
  <c r="O1336" i="2"/>
  <c r="R1428" i="2"/>
  <c r="M173" i="2"/>
  <c r="Q838" i="2"/>
  <c r="P560" i="2"/>
  <c r="O783" i="2"/>
  <c r="L1511" i="2"/>
  <c r="O401" i="2"/>
  <c r="O1183" i="2"/>
  <c r="R1485" i="2"/>
  <c r="M550" i="2"/>
  <c r="O747" i="2"/>
  <c r="P96" i="2"/>
  <c r="Q216" i="2"/>
  <c r="Q471" i="2"/>
  <c r="O258" i="2"/>
  <c r="O1385" i="2"/>
  <c r="O1046" i="2"/>
  <c r="R107" i="2"/>
  <c r="O1280" i="2"/>
  <c r="L644" i="2"/>
  <c r="P1259" i="2"/>
  <c r="N243" i="2"/>
  <c r="O813" i="2"/>
  <c r="N35" i="2"/>
  <c r="N379" i="2"/>
  <c r="M551" i="2"/>
  <c r="R1271" i="2"/>
  <c r="R605" i="2"/>
  <c r="O488" i="2"/>
  <c r="R1119" i="2"/>
  <c r="P1349" i="2"/>
  <c r="O556" i="2"/>
  <c r="Q1573" i="2"/>
  <c r="R99" i="2"/>
  <c r="R1216" i="2"/>
  <c r="Q993" i="2"/>
  <c r="R265" i="2"/>
  <c r="R679" i="2"/>
  <c r="L1529" i="2"/>
  <c r="L1352" i="2"/>
  <c r="P219" i="2"/>
  <c r="L956" i="2"/>
  <c r="L265" i="2"/>
  <c r="R956" i="2"/>
  <c r="P172" i="2"/>
  <c r="Q975" i="2"/>
  <c r="O1435" i="2"/>
  <c r="L874" i="2"/>
  <c r="P106" i="2"/>
  <c r="O122" i="2"/>
  <c r="M510" i="2"/>
  <c r="O831" i="2"/>
  <c r="Q780" i="2"/>
  <c r="Q1165" i="2"/>
  <c r="O260" i="2"/>
  <c r="P1141" i="2"/>
  <c r="Q455" i="2"/>
  <c r="R652" i="2"/>
  <c r="N118" i="2"/>
  <c r="L1128" i="2"/>
  <c r="Q765" i="2"/>
  <c r="M356" i="2"/>
  <c r="L792" i="2"/>
  <c r="P1266" i="2"/>
  <c r="P316" i="2"/>
  <c r="R829" i="2"/>
  <c r="Q892" i="2"/>
  <c r="O1062" i="2"/>
  <c r="O1090" i="2"/>
  <c r="Q674" i="2"/>
  <c r="Q1253" i="2"/>
  <c r="L238" i="2"/>
  <c r="M349" i="2"/>
  <c r="L305" i="2"/>
  <c r="Q960" i="2"/>
  <c r="L1495" i="2"/>
  <c r="O146" i="2"/>
  <c r="R1184" i="2"/>
  <c r="N947" i="2"/>
  <c r="N1216" i="2"/>
  <c r="R1013" i="2"/>
  <c r="M342" i="2"/>
  <c r="O904" i="2"/>
  <c r="O1363" i="2"/>
  <c r="R44" i="2"/>
  <c r="O1298" i="2"/>
  <c r="R1178" i="2"/>
  <c r="Q1519" i="2"/>
  <c r="L1127" i="2"/>
  <c r="L1047" i="2"/>
  <c r="N1279" i="2"/>
  <c r="N1533" i="2"/>
  <c r="L282" i="2"/>
  <c r="O363" i="2"/>
  <c r="Q1142" i="2"/>
  <c r="R1313" i="2"/>
  <c r="L664" i="2"/>
  <c r="M308" i="2"/>
  <c r="M1283" i="2"/>
  <c r="P50" i="2"/>
  <c r="O1517" i="2"/>
  <c r="N55" i="2"/>
  <c r="Q1240" i="2"/>
  <c r="R414" i="2"/>
  <c r="Q700" i="2"/>
  <c r="O1110" i="2"/>
  <c r="L837" i="2"/>
  <c r="L1538" i="2"/>
  <c r="L1221" i="2"/>
  <c r="Q1244" i="2"/>
  <c r="M317" i="2"/>
  <c r="Q1149" i="2"/>
  <c r="M638" i="2"/>
  <c r="O1316" i="2"/>
  <c r="M385" i="2"/>
  <c r="Q608" i="2"/>
  <c r="P1526" i="2"/>
  <c r="R761" i="2"/>
  <c r="O1180" i="2"/>
  <c r="M405" i="2"/>
  <c r="O1461" i="2"/>
  <c r="L841" i="2"/>
  <c r="Q1385" i="2"/>
  <c r="O1238" i="2"/>
  <c r="P178" i="2"/>
  <c r="Q1462" i="2"/>
  <c r="P666" i="2"/>
  <c r="Q1056" i="2"/>
  <c r="Q959" i="2"/>
  <c r="P159" i="2"/>
  <c r="P1144" i="2"/>
  <c r="O1349" i="2"/>
  <c r="R375" i="2"/>
  <c r="R1518" i="2"/>
  <c r="P1330" i="2"/>
  <c r="P991" i="2"/>
  <c r="O181" i="2"/>
  <c r="M176" i="2"/>
  <c r="P1529" i="2"/>
  <c r="Q1126" i="2"/>
  <c r="N51" i="2"/>
  <c r="L676" i="2"/>
  <c r="O33" i="2"/>
  <c r="O267" i="2"/>
  <c r="O1218" i="2"/>
  <c r="R608" i="2"/>
  <c r="P243" i="2"/>
  <c r="P871" i="2"/>
  <c r="Q623" i="2"/>
  <c r="Q95" i="2"/>
  <c r="M316" i="2"/>
  <c r="Q489" i="2"/>
  <c r="O1257" i="2"/>
  <c r="O1204" i="2"/>
  <c r="L130" i="2"/>
  <c r="R731" i="2"/>
  <c r="R1212" i="2"/>
  <c r="O1253" i="2"/>
  <c r="L971" i="2"/>
  <c r="O1132" i="2"/>
  <c r="M468" i="2"/>
  <c r="Q1349" i="2"/>
  <c r="L33" i="2"/>
  <c r="Q1369" i="2"/>
  <c r="Q1425" i="2"/>
  <c r="Q590" i="2"/>
  <c r="R448" i="2"/>
  <c r="P658" i="2"/>
  <c r="M526" i="2"/>
  <c r="L666" i="2"/>
  <c r="L796" i="2"/>
  <c r="P1424" i="2"/>
  <c r="L860" i="2"/>
  <c r="O366" i="2"/>
  <c r="Q468" i="2"/>
  <c r="Q254" i="2"/>
  <c r="O507" i="2"/>
  <c r="P1045" i="2"/>
  <c r="P861" i="2"/>
  <c r="L1413" i="2"/>
  <c r="O651" i="2"/>
  <c r="L553" i="2"/>
  <c r="R411" i="2"/>
  <c r="P849" i="2"/>
  <c r="O294" i="2"/>
  <c r="P996" i="2"/>
  <c r="Q475" i="2"/>
  <c r="O796" i="2"/>
  <c r="L95" i="2"/>
  <c r="L750" i="2"/>
  <c r="Q1125" i="2"/>
  <c r="Q267" i="2"/>
  <c r="P1125" i="2"/>
  <c r="Q801" i="2"/>
  <c r="N658" i="2"/>
  <c r="P1401" i="2"/>
  <c r="L1135" i="2"/>
  <c r="R219" i="2"/>
  <c r="P1451" i="2"/>
  <c r="L475" i="2"/>
  <c r="P1343" i="2"/>
  <c r="O332" i="2"/>
  <c r="Q908" i="2"/>
  <c r="R315" i="2"/>
  <c r="O775" i="2"/>
  <c r="Q907" i="2"/>
  <c r="Q782" i="2"/>
  <c r="Q1332" i="2"/>
  <c r="Q690" i="2"/>
  <c r="Q1348" i="2"/>
  <c r="O1587" i="2"/>
  <c r="Q799" i="2"/>
  <c r="P1399" i="2"/>
  <c r="N226" i="2"/>
  <c r="R776" i="2"/>
  <c r="Q1307" i="2"/>
  <c r="N277" i="2"/>
  <c r="Q1309" i="2"/>
  <c r="P1205" i="2"/>
  <c r="L1142" i="2"/>
  <c r="L379" i="2"/>
  <c r="Q152" i="2"/>
  <c r="O1390" i="2"/>
  <c r="P1269" i="2"/>
  <c r="R1538" i="2"/>
  <c r="Q1291" i="2"/>
  <c r="O1544" i="2"/>
  <c r="R1161" i="2"/>
  <c r="R207" i="2"/>
  <c r="P1098" i="2"/>
  <c r="R189" i="2"/>
  <c r="O1037" i="2"/>
  <c r="O864" i="2"/>
  <c r="Q324" i="2"/>
  <c r="Q862" i="2"/>
  <c r="L293" i="2"/>
  <c r="L839" i="2"/>
  <c r="P1097" i="2"/>
  <c r="R1041" i="2"/>
  <c r="Q748" i="2"/>
  <c r="R845" i="2"/>
  <c r="L830" i="2"/>
  <c r="R1162" i="2"/>
  <c r="R1306" i="2"/>
  <c r="L1168" i="2"/>
  <c r="L887" i="2"/>
  <c r="L216" i="2"/>
  <c r="P1400" i="2"/>
  <c r="M980" i="2"/>
  <c r="N1429" i="2"/>
  <c r="R303" i="2"/>
  <c r="L1179" i="2"/>
  <c r="R1586" i="2"/>
  <c r="L281" i="2"/>
  <c r="L243" i="2"/>
  <c r="N257" i="2"/>
  <c r="R703" i="2"/>
  <c r="P591" i="2"/>
  <c r="N289" i="2"/>
  <c r="Q1447" i="2"/>
  <c r="Q188" i="2"/>
  <c r="R360" i="2"/>
  <c r="R697" i="2"/>
  <c r="Q957" i="2"/>
  <c r="L209" i="2"/>
  <c r="N507" i="2"/>
  <c r="R599" i="2"/>
  <c r="R1456" i="2"/>
  <c r="R106" i="2"/>
  <c r="R957" i="2"/>
  <c r="R223" i="2"/>
  <c r="P529" i="2"/>
  <c r="L270" i="2"/>
  <c r="R1265" i="2"/>
  <c r="M511" i="2"/>
  <c r="P1177" i="2"/>
  <c r="Q1204" i="2"/>
  <c r="L993" i="2"/>
  <c r="P180" i="2"/>
  <c r="L1201" i="2"/>
  <c r="O991" i="2"/>
  <c r="Q167" i="2"/>
  <c r="O1351" i="2"/>
  <c r="R349" i="2"/>
  <c r="Q657" i="2"/>
  <c r="Q1172" i="2"/>
  <c r="P935" i="2"/>
  <c r="L366" i="2"/>
  <c r="O1123" i="2"/>
  <c r="R831" i="2"/>
  <c r="P1527" i="2"/>
  <c r="M439" i="2"/>
  <c r="O106" i="2"/>
  <c r="L112" i="2"/>
  <c r="L504" i="2"/>
  <c r="P750" i="2"/>
  <c r="R929" i="2"/>
  <c r="N251" i="2"/>
  <c r="L953" i="2"/>
  <c r="P795" i="2"/>
  <c r="N270" i="2"/>
  <c r="Q384" i="2"/>
  <c r="P1268" i="2"/>
  <c r="N269" i="2"/>
  <c r="O1203" i="2"/>
  <c r="M490" i="2"/>
  <c r="P631" i="2"/>
  <c r="R581" i="2"/>
  <c r="M121" i="2"/>
  <c r="O295" i="2"/>
  <c r="M547" i="2"/>
  <c r="L289" i="2"/>
  <c r="O522" i="2"/>
  <c r="M513" i="2"/>
  <c r="N349" i="2"/>
  <c r="P95" i="2"/>
  <c r="Q318" i="2"/>
  <c r="N591" i="2"/>
  <c r="P51" i="2"/>
  <c r="O660" i="2"/>
  <c r="O1229" i="2"/>
  <c r="P62" i="2"/>
  <c r="L401" i="2"/>
  <c r="R122" i="2"/>
  <c r="N144" i="2"/>
  <c r="R50" i="2"/>
  <c r="R141" i="2"/>
  <c r="Q213" i="2"/>
  <c r="O462" i="2"/>
  <c r="Q1259" i="2"/>
  <c r="Q529" i="2"/>
  <c r="Q1046" i="2"/>
  <c r="Q165" i="2"/>
  <c r="P939" i="2"/>
  <c r="L161" i="2"/>
  <c r="R937" i="2"/>
  <c r="L1193" i="2"/>
  <c r="P1175" i="2"/>
  <c r="L314" i="2"/>
  <c r="O911" i="2"/>
  <c r="N829" i="2"/>
  <c r="N1421" i="2"/>
  <c r="Q992" i="2"/>
  <c r="R1556" i="2"/>
  <c r="R720" i="2"/>
  <c r="O293" i="2"/>
  <c r="L1239" i="2"/>
  <c r="R464" i="2"/>
  <c r="L638" i="2"/>
  <c r="P408" i="2"/>
  <c r="N948" i="2"/>
  <c r="R872" i="2"/>
  <c r="R1036" i="2"/>
  <c r="P1466" i="2"/>
  <c r="O552" i="2"/>
  <c r="N155" i="2"/>
  <c r="P1366" i="2"/>
  <c r="O794" i="2"/>
  <c r="P1392" i="2"/>
  <c r="L1408" i="2"/>
  <c r="P1450" i="2"/>
  <c r="N1203" i="2"/>
  <c r="O168" i="2"/>
  <c r="P1011" i="2"/>
  <c r="R1227" i="2"/>
  <c r="O1411" i="2"/>
  <c r="O399" i="2"/>
  <c r="R1474" i="2"/>
  <c r="O1313" i="2"/>
  <c r="O1309" i="2"/>
  <c r="N288" i="2"/>
  <c r="O1409" i="2"/>
  <c r="Q946" i="2"/>
  <c r="R1412" i="2"/>
  <c r="L1097" i="2"/>
  <c r="P1430" i="2"/>
  <c r="Q1377" i="2"/>
  <c r="L719" i="2"/>
  <c r="R1076" i="2"/>
  <c r="P1247" i="2"/>
  <c r="N721" i="2"/>
  <c r="R1088" i="2"/>
  <c r="L677" i="2"/>
  <c r="Q564" i="2"/>
  <c r="Q1256" i="2"/>
  <c r="O1523" i="2"/>
  <c r="O703" i="2"/>
  <c r="R1292" i="2"/>
  <c r="O253" i="2"/>
  <c r="R172" i="2"/>
  <c r="O308" i="2"/>
  <c r="O661" i="2"/>
  <c r="O248" i="2"/>
  <c r="P1376" i="2"/>
  <c r="R1060" i="2"/>
  <c r="O848" i="2"/>
  <c r="Q599" i="2"/>
  <c r="R917" i="2"/>
  <c r="R470" i="2"/>
  <c r="Q277" i="2"/>
  <c r="P213" i="2"/>
  <c r="L1515" i="2"/>
  <c r="M249" i="2"/>
  <c r="P226" i="2"/>
  <c r="L333" i="2"/>
  <c r="R330" i="2"/>
  <c r="L1523" i="2"/>
  <c r="R209" i="2"/>
  <c r="O424" i="2"/>
  <c r="Q1257" i="2"/>
  <c r="L612" i="2"/>
  <c r="R752" i="2"/>
  <c r="R253" i="2"/>
  <c r="P944" i="2"/>
  <c r="P1256" i="2"/>
  <c r="O1463" i="2"/>
  <c r="M404" i="2"/>
  <c r="R132" i="2"/>
  <c r="P932" i="2"/>
  <c r="N579" i="2"/>
  <c r="P957" i="2"/>
  <c r="Q145" i="2"/>
  <c r="R298" i="2"/>
  <c r="Q619" i="2"/>
  <c r="Q539" i="2"/>
  <c r="O1364" i="2"/>
  <c r="P279" i="2"/>
  <c r="P251" i="2"/>
  <c r="N511" i="2"/>
  <c r="Q328" i="2"/>
  <c r="R67" i="2"/>
  <c r="M111" i="2"/>
  <c r="Q618" i="2"/>
  <c r="P504" i="2"/>
  <c r="L801" i="2"/>
  <c r="O285" i="2"/>
  <c r="O1468" i="2"/>
  <c r="Q824" i="2"/>
  <c r="P974" i="2"/>
  <c r="L610" i="2"/>
  <c r="L1482" i="2"/>
  <c r="N489" i="2"/>
  <c r="P1336" i="2"/>
  <c r="M209" i="2"/>
  <c r="R480" i="2"/>
  <c r="R1302" i="2"/>
  <c r="P731" i="2"/>
  <c r="O1057" i="2"/>
  <c r="O1264" i="2"/>
  <c r="O1089" i="2"/>
  <c r="L1512" i="2"/>
  <c r="L529" i="2"/>
  <c r="O111" i="2"/>
  <c r="R861" i="2"/>
  <c r="N33" i="2"/>
  <c r="L1555" i="2"/>
  <c r="L1164" i="2"/>
  <c r="P702" i="2"/>
  <c r="P572" i="2"/>
  <c r="Q808" i="2"/>
  <c r="O132" i="2"/>
  <c r="O1453" i="2"/>
  <c r="R1425" i="2"/>
  <c r="L779" i="2"/>
  <c r="Q1491" i="2"/>
  <c r="P494" i="2"/>
  <c r="Q218" i="2"/>
  <c r="L1262" i="2"/>
  <c r="Q79" i="2"/>
  <c r="P776" i="2"/>
  <c r="N263" i="2"/>
  <c r="R55" i="2"/>
  <c r="O1043" i="2"/>
  <c r="O1181" i="2"/>
  <c r="Q478" i="2"/>
  <c r="Q1222" i="2"/>
  <c r="P1348" i="2"/>
  <c r="Q1520" i="2"/>
  <c r="N161" i="2"/>
  <c r="O1476" i="2"/>
  <c r="R1156" i="2"/>
  <c r="N1388" i="2"/>
  <c r="P1027" i="2"/>
  <c r="O1441" i="2"/>
  <c r="L1050" i="2"/>
  <c r="R1557" i="2"/>
  <c r="Q937" i="2"/>
  <c r="Q1325" i="2"/>
  <c r="P435" i="2"/>
  <c r="P1537" i="2"/>
  <c r="Q1178" i="2"/>
  <c r="Q1010" i="2"/>
  <c r="P1116" i="2"/>
  <c r="O286" i="2"/>
  <c r="O705" i="2"/>
  <c r="O859" i="2"/>
  <c r="M166" i="2"/>
  <c r="N765" i="2"/>
  <c r="Q872" i="2"/>
  <c r="O726" i="2"/>
  <c r="N1506" i="2"/>
  <c r="M1404" i="2"/>
  <c r="M313" i="2"/>
  <c r="Q385" i="2"/>
  <c r="R1219" i="2"/>
  <c r="M102" i="2"/>
  <c r="R214" i="2"/>
  <c r="Q716" i="2"/>
  <c r="R1486" i="2"/>
  <c r="Q1035" i="2"/>
  <c r="N1367" i="2"/>
  <c r="L1287" i="2"/>
  <c r="R775" i="2"/>
  <c r="Q1061" i="2"/>
  <c r="N849" i="2"/>
  <c r="M1385" i="2"/>
  <c r="N1132" i="2"/>
  <c r="O1334" i="2"/>
  <c r="M538" i="2"/>
  <c r="L107" i="2"/>
  <c r="R467" i="2"/>
  <c r="O1213" i="2"/>
  <c r="P583" i="2"/>
  <c r="O1373" i="2"/>
  <c r="M389" i="2"/>
  <c r="L1540" i="2"/>
  <c r="P1364" i="2"/>
  <c r="R892" i="2"/>
  <c r="Q610" i="2"/>
  <c r="P612" i="2"/>
  <c r="M533" i="2"/>
  <c r="P813" i="2"/>
  <c r="O1176" i="2"/>
  <c r="L49" i="2"/>
  <c r="Q343" i="2"/>
  <c r="P551" i="2"/>
  <c r="M211" i="2"/>
  <c r="O838" i="2"/>
  <c r="R771" i="2"/>
  <c r="R1449" i="2"/>
  <c r="Q298" i="2"/>
  <c r="L1119" i="2"/>
  <c r="O587" i="2"/>
  <c r="Q1415" i="2"/>
  <c r="R358" i="2"/>
  <c r="L944" i="2"/>
  <c r="P291" i="2"/>
  <c r="Q1355" i="2"/>
  <c r="M636" i="2"/>
  <c r="N162" i="2"/>
  <c r="L1501" i="2"/>
  <c r="L1578" i="2"/>
  <c r="O230" i="2"/>
  <c r="N860" i="2"/>
  <c r="M304" i="2"/>
  <c r="L326" i="2"/>
  <c r="R1004" i="2"/>
  <c r="M798" i="2"/>
  <c r="P1058" i="2"/>
  <c r="P1102" i="2"/>
  <c r="P1234" i="2"/>
  <c r="L1190" i="2"/>
  <c r="N812" i="2"/>
  <c r="Q1198" i="2"/>
  <c r="P984" i="2"/>
  <c r="M447" i="2"/>
  <c r="O730" i="2"/>
  <c r="Q1001" i="2"/>
  <c r="O806" i="2"/>
  <c r="N100" i="2"/>
  <c r="P741" i="2"/>
  <c r="R869" i="2"/>
  <c r="L1498" i="2"/>
  <c r="M155" i="2"/>
  <c r="Q361" i="2"/>
  <c r="L1269" i="2"/>
  <c r="O1040" i="2"/>
  <c r="L1155" i="2"/>
  <c r="L1354" i="2"/>
  <c r="Q214" i="2"/>
  <c r="P740" i="2"/>
  <c r="P683" i="2"/>
  <c r="Q241" i="2"/>
  <c r="M41" i="2"/>
  <c r="O696" i="2"/>
  <c r="O1010" i="2"/>
  <c r="R1142" i="2"/>
  <c r="O945" i="2"/>
  <c r="R1585" i="2"/>
  <c r="R1548" i="2"/>
  <c r="O1217" i="2"/>
  <c r="R1517" i="2"/>
  <c r="O1405" i="2"/>
  <c r="P726" i="2"/>
  <c r="P729" i="2"/>
  <c r="Q1508" i="2"/>
  <c r="N832" i="2"/>
  <c r="Q1227" i="2"/>
  <c r="O1399" i="2"/>
  <c r="P677" i="2"/>
  <c r="N180" i="2"/>
  <c r="L693" i="2"/>
  <c r="Q658" i="2"/>
  <c r="O644" i="2"/>
  <c r="O468" i="2"/>
  <c r="Q1265" i="2"/>
  <c r="M434" i="2"/>
  <c r="Q33" i="2"/>
  <c r="Q721" i="2"/>
  <c r="N237" i="2"/>
  <c r="L75" i="2"/>
  <c r="P1385" i="2"/>
  <c r="O732" i="2"/>
  <c r="R651" i="2"/>
  <c r="L256" i="2"/>
  <c r="O1456" i="2"/>
  <c r="Q592" i="2"/>
  <c r="N490" i="2"/>
  <c r="P599" i="2"/>
  <c r="Q99" i="2"/>
  <c r="R1057" i="2"/>
  <c r="O708" i="2"/>
  <c r="P1137" i="2"/>
  <c r="R702" i="2"/>
  <c r="L1123" i="2"/>
  <c r="P660" i="2"/>
  <c r="P467" i="2"/>
  <c r="P449" i="2"/>
  <c r="P1265" i="2"/>
  <c r="L308" i="2"/>
  <c r="O1292" i="2"/>
  <c r="O1054" i="2"/>
  <c r="N145" i="2"/>
  <c r="M650" i="2"/>
  <c r="Q417" i="2"/>
  <c r="L309" i="2"/>
  <c r="R216" i="2"/>
  <c r="O539" i="2"/>
  <c r="R667" i="2"/>
  <c r="R144" i="2"/>
  <c r="L1223" i="2"/>
  <c r="Q1512" i="2"/>
  <c r="N488" i="2"/>
  <c r="N42" i="2"/>
  <c r="O243" i="2"/>
  <c r="M145" i="2"/>
  <c r="Q1051" i="2"/>
  <c r="P778" i="2"/>
  <c r="Q1005" i="2"/>
  <c r="N256" i="2"/>
  <c r="L805" i="2"/>
  <c r="P97" i="2"/>
  <c r="L1259" i="2"/>
  <c r="O620" i="2"/>
  <c r="L812" i="2"/>
  <c r="R260" i="2"/>
  <c r="Q1057" i="2"/>
  <c r="M123" i="2"/>
  <c r="R1349" i="2"/>
  <c r="Q1386" i="2"/>
  <c r="Q1531" i="2"/>
  <c r="O579" i="2"/>
  <c r="L1500" i="2"/>
  <c r="R1401" i="2"/>
  <c r="Q755" i="2"/>
  <c r="O1272" i="2"/>
  <c r="P965" i="2"/>
  <c r="M660" i="2"/>
  <c r="R1343" i="2"/>
  <c r="L608" i="2"/>
  <c r="Q270" i="2"/>
  <c r="M110" i="2"/>
  <c r="O442" i="2"/>
  <c r="L883" i="2"/>
  <c r="Q620" i="2"/>
  <c r="Q611" i="2"/>
  <c r="M180" i="2"/>
  <c r="O95" i="2"/>
  <c r="O1394" i="2"/>
  <c r="Q713" i="2"/>
  <c r="N1184" i="2"/>
  <c r="P678" i="2"/>
  <c r="Q1084" i="2"/>
  <c r="N1495" i="2"/>
  <c r="Q764" i="2"/>
  <c r="M381" i="2"/>
  <c r="Q1402" i="2"/>
  <c r="O1477" i="2"/>
  <c r="O1579" i="2"/>
  <c r="R293" i="2"/>
  <c r="P264" i="2"/>
  <c r="Q1015" i="2"/>
  <c r="L1437" i="2"/>
  <c r="P1312" i="2"/>
  <c r="R1519" i="2"/>
  <c r="P1580" i="2"/>
  <c r="O649" i="2"/>
  <c r="L917" i="2"/>
  <c r="O535" i="2"/>
  <c r="O1505" i="2"/>
  <c r="Q100" i="2"/>
  <c r="P282" i="2"/>
  <c r="R1312" i="2"/>
  <c r="Q1571" i="2"/>
  <c r="R483" i="2"/>
  <c r="L911" i="2"/>
  <c r="R1378" i="2"/>
  <c r="Q1063" i="2"/>
  <c r="P1298" i="2"/>
  <c r="N1119" i="2"/>
  <c r="P1050" i="2"/>
  <c r="N1042" i="2"/>
  <c r="N1215" i="2"/>
  <c r="R1233" i="2"/>
  <c r="L1024" i="2"/>
  <c r="M399" i="2"/>
  <c r="P1230" i="2"/>
  <c r="N813" i="2"/>
  <c r="L1095" i="2"/>
  <c r="R1087" i="2"/>
  <c r="R1211" i="2"/>
  <c r="P1489" i="2"/>
  <c r="R936" i="2"/>
  <c r="O1044" i="2"/>
  <c r="Q1422" i="2"/>
  <c r="Q1270" i="2"/>
  <c r="Q948" i="2"/>
  <c r="Q704" i="2"/>
  <c r="O1586" i="2"/>
  <c r="L1121" i="2"/>
  <c r="N564" i="2"/>
  <c r="Q81" i="2"/>
  <c r="P756" i="2"/>
  <c r="N417" i="2"/>
  <c r="R1259" i="2"/>
  <c r="Q1212" i="2"/>
  <c r="O316" i="2"/>
  <c r="P358" i="2"/>
  <c r="P268" i="2"/>
  <c r="Q693" i="2"/>
  <c r="O808" i="2"/>
  <c r="L285" i="2"/>
  <c r="Q122" i="2"/>
  <c r="R529" i="2"/>
  <c r="Q1089" i="2"/>
  <c r="Q991" i="2"/>
  <c r="L1449" i="2"/>
  <c r="Q428" i="2"/>
  <c r="L1351" i="2"/>
  <c r="Q917" i="2"/>
  <c r="Q953" i="2"/>
  <c r="N37" i="2"/>
  <c r="R1370" i="2"/>
  <c r="O67" i="2"/>
  <c r="P1531" i="2"/>
  <c r="N366" i="2"/>
  <c r="R256" i="2"/>
  <c r="N513" i="2"/>
  <c r="M614" i="2"/>
  <c r="R836" i="2"/>
  <c r="R1273" i="2"/>
  <c r="P703" i="2"/>
  <c r="P657" i="2"/>
  <c r="L871" i="2"/>
  <c r="L321" i="2"/>
  <c r="L1349" i="2"/>
  <c r="R1573" i="2"/>
  <c r="M597" i="2"/>
  <c r="L330" i="2"/>
  <c r="M391" i="2"/>
  <c r="L1046" i="2"/>
  <c r="Q286" i="2"/>
  <c r="O759" i="2"/>
  <c r="L417" i="2"/>
  <c r="P1060" i="2"/>
  <c r="O824" i="2"/>
  <c r="P82" i="2"/>
  <c r="L1215" i="2"/>
  <c r="O223" i="2"/>
  <c r="P1279" i="2"/>
  <c r="L938" i="2"/>
  <c r="Q935" i="2"/>
  <c r="R62" i="2"/>
  <c r="M641" i="2"/>
  <c r="O733" i="2"/>
  <c r="L260" i="2"/>
  <c r="R213" i="2"/>
  <c r="Q192" i="2"/>
  <c r="Q612" i="2"/>
  <c r="M122" i="2"/>
  <c r="L1516" i="2"/>
  <c r="Q488" i="2"/>
  <c r="N436" i="2"/>
  <c r="O932" i="2"/>
  <c r="Q1147" i="2"/>
  <c r="L172" i="2"/>
  <c r="L611" i="2"/>
  <c r="Q507" i="2"/>
  <c r="L1144" i="2"/>
  <c r="N194" i="2"/>
  <c r="O510" i="2"/>
  <c r="P832" i="2"/>
  <c r="L1301" i="2"/>
  <c r="N1332" i="2"/>
  <c r="L1438" i="2"/>
  <c r="Q853" i="2"/>
  <c r="Q1251" i="2"/>
  <c r="O37" i="2"/>
  <c r="P690" i="2"/>
  <c r="M263" i="2"/>
  <c r="R241" i="2"/>
  <c r="N146" i="2"/>
  <c r="N1241" i="2"/>
  <c r="Q483" i="2"/>
  <c r="P150" i="2"/>
  <c r="Q1156" i="2"/>
  <c r="R989" i="2"/>
  <c r="N917" i="2"/>
  <c r="Q807" i="2"/>
  <c r="M216" i="2"/>
  <c r="O1525" i="2"/>
  <c r="L1020" i="2"/>
  <c r="Q1477" i="2"/>
  <c r="L1391" i="2"/>
  <c r="P1393" i="2"/>
  <c r="P1240" i="2"/>
  <c r="O823" i="2"/>
  <c r="Q897" i="2"/>
  <c r="R1281" i="2"/>
  <c r="O1365" i="2"/>
  <c r="L899" i="2"/>
  <c r="R696" i="2"/>
  <c r="O683" i="2"/>
  <c r="P1331" i="2"/>
  <c r="R1010" i="2"/>
  <c r="M1170" i="2"/>
  <c r="O224" i="2"/>
  <c r="R615" i="2"/>
  <c r="L688" i="2"/>
  <c r="P1043" i="2"/>
  <c r="N1333" i="2"/>
  <c r="R1038" i="2"/>
  <c r="L414" i="2"/>
  <c r="O1269" i="2"/>
  <c r="P128" i="2"/>
  <c r="M1330" i="2"/>
  <c r="N790" i="2"/>
  <c r="Q1474" i="2"/>
  <c r="Q1155" i="2"/>
  <c r="R1466" i="2"/>
  <c r="O1168" i="2"/>
  <c r="R807" i="2"/>
  <c r="Q741" i="2"/>
  <c r="R510" i="2"/>
  <c r="R559" i="2"/>
  <c r="P1346" i="2"/>
  <c r="L1435" i="2"/>
  <c r="Q1277" i="2"/>
  <c r="P265" i="2"/>
  <c r="P1463" i="2"/>
  <c r="N168" i="2"/>
  <c r="N466" i="2"/>
  <c r="P790" i="2"/>
  <c r="R1386" i="2"/>
  <c r="Q711" i="2"/>
  <c r="L636" i="2"/>
  <c r="L254" i="2"/>
  <c r="L1045" i="2"/>
  <c r="L322" i="2"/>
  <c r="O104" i="2"/>
  <c r="Q1428" i="2"/>
  <c r="R1286" i="2"/>
  <c r="M425" i="2"/>
  <c r="O165" i="2"/>
  <c r="L1533" i="2"/>
  <c r="L11" i="2"/>
  <c r="Q1426" i="2"/>
  <c r="R1367" i="2"/>
  <c r="P1497" i="2"/>
  <c r="Q996" i="2"/>
  <c r="M142" i="2"/>
  <c r="R1330" i="2"/>
  <c r="M284" i="2"/>
  <c r="M270" i="2"/>
  <c r="R488" i="2"/>
  <c r="O1048" i="2"/>
  <c r="O1352" i="2"/>
  <c r="R342" i="2"/>
  <c r="R284" i="2"/>
  <c r="R127" i="2"/>
  <c r="Q348" i="2"/>
  <c r="O721" i="2"/>
  <c r="N238" i="2"/>
  <c r="N447" i="2"/>
  <c r="Q805" i="2"/>
  <c r="N534" i="2"/>
  <c r="N286" i="2"/>
  <c r="P947" i="2"/>
  <c r="O1295" i="2"/>
  <c r="R1172" i="2"/>
  <c r="R795" i="2"/>
  <c r="R165" i="2"/>
  <c r="P739" i="2"/>
  <c r="Q387" i="2"/>
  <c r="R824" i="2"/>
  <c r="O641" i="2"/>
  <c r="Q162" i="2"/>
  <c r="R802" i="2"/>
  <c r="P235" i="2"/>
  <c r="R401" i="2"/>
  <c r="R143" i="2"/>
  <c r="O779" i="2"/>
  <c r="L1090" i="2"/>
  <c r="R780" i="2"/>
  <c r="N503" i="2"/>
  <c r="M514" i="2"/>
  <c r="L1346" i="2"/>
  <c r="O731" i="2"/>
  <c r="M158" i="2"/>
  <c r="Q243" i="2"/>
  <c r="Q1166" i="2"/>
  <c r="R361" i="2"/>
  <c r="N887" i="2"/>
  <c r="O1486" i="2"/>
  <c r="O979" i="2"/>
  <c r="Q1466" i="2"/>
  <c r="L1393" i="2"/>
  <c r="Q684" i="2"/>
  <c r="O1483" i="2"/>
  <c r="R1496" i="2"/>
  <c r="R1547" i="2"/>
  <c r="O1534" i="2"/>
  <c r="O876" i="2"/>
  <c r="R80" i="2"/>
  <c r="R926" i="2"/>
  <c r="N1135" i="2"/>
  <c r="P1338" i="2"/>
  <c r="R905" i="2"/>
  <c r="R800" i="2"/>
  <c r="P1227" i="2"/>
  <c r="R1475" i="2"/>
  <c r="L744" i="2"/>
  <c r="P1065" i="2"/>
  <c r="O1437" i="2"/>
  <c r="N674" i="2"/>
  <c r="Q1324" i="2"/>
  <c r="M241" i="2"/>
  <c r="P405" i="2"/>
  <c r="N701" i="2"/>
  <c r="L1477" i="2"/>
  <c r="N590" i="2"/>
  <c r="N1485" i="2"/>
  <c r="R61" i="2"/>
  <c r="P478" i="2"/>
  <c r="O1059" i="2"/>
  <c r="P1357" i="2"/>
  <c r="P872" i="2"/>
  <c r="L545" i="2"/>
  <c r="N789" i="2"/>
  <c r="L311" i="2"/>
  <c r="R1158" i="2"/>
  <c r="N910" i="2"/>
  <c r="N759" i="2"/>
  <c r="P1074" i="2"/>
  <c r="O1321" i="2"/>
  <c r="M314" i="2"/>
  <c r="O800" i="2"/>
  <c r="O1471" i="2"/>
  <c r="P1014" i="2"/>
  <c r="O337" i="2"/>
  <c r="L1141" i="2"/>
  <c r="Q42" i="2"/>
  <c r="O605" i="2"/>
  <c r="L599" i="2"/>
  <c r="L950" i="2"/>
  <c r="M449" i="2"/>
  <c r="P1369" i="2"/>
  <c r="P721" i="2"/>
  <c r="Q290" i="2"/>
  <c r="P470" i="2"/>
  <c r="R1327" i="2"/>
  <c r="R1238" i="2"/>
  <c r="R1491" i="2"/>
  <c r="O618" i="2"/>
  <c r="Q1261" i="2"/>
  <c r="M481" i="2"/>
  <c r="L269" i="2"/>
  <c r="Q1358" i="2"/>
  <c r="Q1266" i="2"/>
  <c r="O107" i="2"/>
  <c r="L342" i="2"/>
  <c r="Q874" i="2"/>
  <c r="P168" i="2"/>
  <c r="O447" i="2"/>
  <c r="P1218" i="2"/>
  <c r="O1250" i="2"/>
  <c r="L1226" i="2"/>
  <c r="P773" i="2"/>
  <c r="L1386" i="2"/>
  <c r="N644" i="2"/>
  <c r="Q644" i="2"/>
  <c r="L206" i="2"/>
  <c r="L835" i="2"/>
  <c r="L442" i="2"/>
  <c r="L1436" i="2"/>
  <c r="Q466" i="2"/>
  <c r="P697" i="2"/>
  <c r="M634" i="2"/>
  <c r="R1295" i="2"/>
  <c r="Q701" i="2"/>
  <c r="R1189" i="2"/>
  <c r="L517" i="2"/>
  <c r="O1119" i="2"/>
  <c r="P1523" i="2"/>
  <c r="P805" i="2"/>
  <c r="P125" i="2"/>
  <c r="R69" i="2"/>
  <c r="R753" i="2"/>
  <c r="L461" i="2"/>
  <c r="Q106" i="2"/>
  <c r="L488" i="2"/>
  <c r="R290" i="2"/>
  <c r="L1177" i="2"/>
  <c r="O996" i="2"/>
  <c r="L1229" i="2"/>
  <c r="Q1238" i="2"/>
  <c r="M371" i="2"/>
  <c r="P1351" i="2"/>
  <c r="P317" i="2"/>
  <c r="O1153" i="2"/>
  <c r="L1503" i="2"/>
  <c r="L1292" i="2"/>
  <c r="L267" i="2"/>
  <c r="O765" i="2"/>
  <c r="R1139" i="2"/>
  <c r="O467" i="2"/>
  <c r="O209" i="2"/>
  <c r="L1089" i="2"/>
  <c r="R449" i="2"/>
  <c r="M442" i="2"/>
  <c r="P1286" i="2"/>
  <c r="M448" i="2"/>
  <c r="M75" i="2"/>
  <c r="Q1511" i="2"/>
  <c r="N52" i="2"/>
  <c r="L1273" i="2"/>
  <c r="O87" i="2"/>
  <c r="Q375" i="2"/>
  <c r="Q1523" i="2"/>
  <c r="P356" i="2"/>
  <c r="N1472" i="2"/>
  <c r="Q1564" i="2"/>
  <c r="N382" i="2"/>
  <c r="N334" i="2"/>
  <c r="Q879" i="2"/>
  <c r="P818" i="2"/>
  <c r="O1206" i="2"/>
  <c r="N1125" i="2"/>
  <c r="R1513" i="2"/>
  <c r="M324" i="2"/>
  <c r="O1474" i="2"/>
  <c r="L758" i="2"/>
  <c r="O1331" i="2"/>
  <c r="O1345" i="2"/>
  <c r="M670" i="2"/>
  <c r="O1258" i="2"/>
  <c r="L817" i="2"/>
  <c r="L435" i="2"/>
  <c r="R682" i="2"/>
  <c r="O1412" i="2"/>
  <c r="N920" i="2"/>
  <c r="M165" i="2"/>
  <c r="P1334" i="2"/>
  <c r="O483" i="2"/>
  <c r="P1550" i="2"/>
  <c r="Q1118" i="2"/>
  <c r="P976" i="2"/>
  <c r="R830" i="2"/>
  <c r="O52" i="2"/>
  <c r="O102" i="2"/>
  <c r="L865" i="2"/>
  <c r="L1321" i="2"/>
  <c r="Q1480" i="2"/>
  <c r="Q1403" i="2"/>
  <c r="P1214" i="2"/>
  <c r="N1373" i="2"/>
  <c r="L723" i="2"/>
  <c r="N1277" i="2"/>
  <c r="P870" i="2"/>
  <c r="P692" i="2"/>
  <c r="M214" i="2"/>
  <c r="N1254" i="2"/>
  <c r="P1026" i="2"/>
  <c r="Q1111" i="2"/>
  <c r="O1016" i="2"/>
  <c r="N594" i="2"/>
  <c r="R865" i="2"/>
  <c r="M360" i="2"/>
  <c r="N1030" i="2"/>
  <c r="P1410" i="2"/>
  <c r="P1238" i="2"/>
  <c r="R1533" i="2"/>
  <c r="R49" i="2"/>
  <c r="L337" i="2"/>
  <c r="O768" i="2"/>
  <c r="P791" i="2"/>
  <c r="R953" i="2"/>
  <c r="Q1482" i="2"/>
  <c r="O861" i="2"/>
  <c r="R1210" i="2"/>
  <c r="M206" i="2"/>
  <c r="P586" i="2"/>
  <c r="L1005" i="2"/>
  <c r="M91" i="2"/>
  <c r="O874" i="2"/>
  <c r="L977" i="2"/>
  <c r="P442" i="2"/>
  <c r="O1002" i="2"/>
  <c r="L440" i="2"/>
  <c r="O1302" i="2"/>
  <c r="R1128" i="2"/>
  <c r="P98" i="2"/>
  <c r="O971" i="2"/>
  <c r="O505" i="2"/>
  <c r="N651" i="2"/>
  <c r="O888" i="2"/>
  <c r="N356" i="2"/>
  <c r="Q1100" i="2"/>
  <c r="L1343" i="2"/>
  <c r="O162" i="2"/>
  <c r="N190" i="2"/>
  <c r="R438" i="2"/>
  <c r="L1060" i="2"/>
  <c r="L698" i="2"/>
  <c r="N82" i="2"/>
  <c r="M401" i="2"/>
  <c r="O656" i="2"/>
  <c r="O1429" i="2"/>
  <c r="Q1410" i="2"/>
  <c r="P209" i="2"/>
  <c r="N309" i="2"/>
  <c r="Q526" i="2"/>
  <c r="L593" i="2"/>
  <c r="R1215" i="2"/>
  <c r="Q196" i="2"/>
  <c r="O739" i="2"/>
  <c r="R1226" i="2"/>
  <c r="R504" i="2"/>
  <c r="P1491" i="2"/>
  <c r="L1277" i="2"/>
  <c r="Q1536" i="2"/>
  <c r="R33" i="2"/>
  <c r="L832" i="2"/>
  <c r="R801" i="2"/>
  <c r="Q1433" i="2"/>
  <c r="Q636" i="2"/>
  <c r="R1223" i="2"/>
  <c r="P1426" i="2"/>
  <c r="O1265" i="2"/>
  <c r="O1271" i="2"/>
  <c r="Q37" i="2"/>
  <c r="O1339" i="2"/>
  <c r="L35" i="2"/>
  <c r="Q50" i="2"/>
  <c r="Q669" i="2"/>
  <c r="O560" i="2"/>
  <c r="Q1273" i="2"/>
  <c r="O566" i="2"/>
  <c r="P1226" i="2"/>
  <c r="M657" i="2"/>
  <c r="Q132" i="2"/>
  <c r="O953" i="2"/>
  <c r="O277" i="2"/>
  <c r="L755" i="2"/>
  <c r="R51" i="2"/>
  <c r="M540" i="2"/>
  <c r="P1176" i="2"/>
  <c r="Q580" i="2"/>
  <c r="M1168" i="2"/>
  <c r="L1205" i="2"/>
  <c r="N95" i="2"/>
  <c r="M366" i="2"/>
  <c r="Q1086" i="2"/>
  <c r="N97" i="2"/>
  <c r="Q877" i="2"/>
  <c r="L1076" i="2"/>
  <c r="N993" i="2"/>
  <c r="O1027" i="2"/>
  <c r="M941" i="2"/>
  <c r="O1225" i="2"/>
  <c r="P897" i="2"/>
  <c r="M431" i="2"/>
  <c r="R1132" i="2"/>
  <c r="P623" i="2"/>
  <c r="P1488" i="2"/>
  <c r="P489" i="2"/>
  <c r="P13" i="2"/>
  <c r="Q1002" i="2"/>
  <c r="P1280" i="2"/>
  <c r="R1204" i="2"/>
  <c r="R1521" i="2"/>
  <c r="O517" i="2"/>
  <c r="P695" i="2"/>
  <c r="N621" i="2"/>
  <c r="R125" i="2"/>
  <c r="Q1146" i="2"/>
  <c r="P1415" i="2"/>
  <c r="R333" i="2"/>
  <c r="R190" i="2"/>
  <c r="L127" i="2"/>
  <c r="M541" i="2"/>
  <c r="Q513" i="2"/>
  <c r="P1382" i="2"/>
  <c r="R337" i="2"/>
  <c r="L715" i="2"/>
  <c r="R11" i="2"/>
  <c r="O1516" i="2"/>
  <c r="O1428" i="2"/>
  <c r="Q75" i="2"/>
  <c r="Q1333" i="2"/>
  <c r="L1056" i="2"/>
  <c r="O572" i="2"/>
  <c r="N174" i="2"/>
  <c r="M294" i="2"/>
  <c r="L381" i="2"/>
  <c r="P644" i="2"/>
  <c r="P635" i="2"/>
  <c r="Q91" i="2"/>
  <c r="L1463" i="2"/>
  <c r="Q226" i="2"/>
  <c r="Q849" i="2"/>
  <c r="R1176" i="2"/>
  <c r="O127" i="2"/>
  <c r="O473" i="2"/>
  <c r="N381" i="2"/>
  <c r="M662" i="2"/>
  <c r="P950" i="2"/>
  <c r="O871" i="2"/>
  <c r="Q1407" i="2"/>
  <c r="O334" i="2"/>
  <c r="L1380" i="2"/>
  <c r="O1042" i="2"/>
  <c r="Q1129" i="2"/>
  <c r="L708" i="2"/>
  <c r="R848" i="2"/>
  <c r="R658" i="2"/>
  <c r="L1048" i="2"/>
  <c r="P411" i="2"/>
  <c r="L484" i="2"/>
  <c r="L145" i="2"/>
  <c r="Q1343" i="2"/>
  <c r="R835" i="2"/>
  <c r="O635" i="2"/>
  <c r="R623" i="2"/>
  <c r="M484" i="2"/>
  <c r="O1361" i="2"/>
  <c r="L226" i="2"/>
  <c r="L773" i="2"/>
  <c r="O832" i="2"/>
  <c r="Q871" i="2"/>
  <c r="O219" i="2"/>
  <c r="P611" i="2"/>
  <c r="N285" i="2"/>
  <c r="L489" i="2"/>
  <c r="P1379" i="2"/>
  <c r="R1183" i="2"/>
  <c r="P1051" i="2"/>
  <c r="L1419" i="2"/>
  <c r="O607" i="2"/>
  <c r="N556" i="2"/>
  <c r="R381" i="2"/>
  <c r="R789" i="2"/>
  <c r="M569" i="2"/>
  <c r="P1089" i="2"/>
  <c r="L1407" i="2"/>
  <c r="Q1141" i="2"/>
  <c r="L802" i="2"/>
  <c r="N358" i="2"/>
  <c r="L1485" i="2"/>
  <c r="R660" i="2"/>
  <c r="L836" i="2"/>
  <c r="O1421" i="2"/>
  <c r="Q832" i="2"/>
  <c r="L968" i="2"/>
  <c r="P892" i="2"/>
  <c r="L1524" i="2"/>
  <c r="O356" i="2"/>
  <c r="P1183" i="2"/>
  <c r="L424" i="2"/>
  <c r="Q1268" i="2"/>
  <c r="O777" i="2"/>
  <c r="O1005" i="2"/>
  <c r="P33" i="2"/>
  <c r="L747" i="2"/>
  <c r="R1257" i="2"/>
  <c r="P1277" i="2"/>
  <c r="O657" i="2"/>
  <c r="N480" i="2"/>
  <c r="O947" i="2"/>
  <c r="Q1060" i="2"/>
  <c r="L150" i="2"/>
  <c r="P752" i="2"/>
  <c r="M85" i="2"/>
  <c r="M646" i="2"/>
  <c r="O226" i="2"/>
  <c r="P1370" i="2"/>
  <c r="L1456" i="2"/>
  <c r="Q812" i="2"/>
  <c r="Q733" i="2"/>
  <c r="P1407" i="2"/>
  <c r="N517" i="2"/>
  <c r="O1386" i="2"/>
  <c r="R1536" i="2"/>
  <c r="O1164" i="2"/>
  <c r="P968" i="2"/>
  <c r="Q747" i="2"/>
  <c r="R1034" i="2"/>
  <c r="O1034" i="2"/>
  <c r="P1168" i="2"/>
  <c r="M375" i="2"/>
  <c r="O682" i="2"/>
  <c r="Q845" i="2"/>
  <c r="R920" i="2"/>
  <c r="R1436" i="2"/>
  <c r="M35" i="2"/>
  <c r="R317" i="2"/>
  <c r="R1531" i="2"/>
  <c r="Q910" i="2"/>
  <c r="O256" i="2"/>
  <c r="N607" i="2"/>
  <c r="R192" i="2"/>
  <c r="M396" i="2"/>
  <c r="L991" i="2"/>
  <c r="Q579" i="2"/>
  <c r="L178" i="2"/>
  <c r="R112" i="2"/>
  <c r="R484" i="2"/>
  <c r="P753" i="2"/>
  <c r="M557" i="2"/>
  <c r="R1407" i="2"/>
  <c r="O489" i="2"/>
  <c r="L1203" i="2"/>
  <c r="O986" i="2"/>
  <c r="R517" i="2"/>
  <c r="P783" i="2"/>
  <c r="N538" i="2"/>
  <c r="P779" i="2"/>
  <c r="R1266" i="2"/>
  <c r="Q697" i="2"/>
  <c r="L798" i="2"/>
  <c r="L1415" i="2"/>
  <c r="O670" i="2"/>
  <c r="R1376" i="2"/>
  <c r="L132" i="2"/>
  <c r="O237" i="2"/>
  <c r="P1373" i="2"/>
  <c r="Q339" i="2"/>
  <c r="Q1292" i="2"/>
  <c r="N321" i="2"/>
  <c r="Q289" i="2"/>
  <c r="O1451" i="2"/>
  <c r="R587" i="2"/>
  <c r="P579" i="2"/>
  <c r="R821" i="2"/>
  <c r="P738" i="2"/>
  <c r="R1494" i="2"/>
  <c r="O1100" i="2"/>
  <c r="N652" i="2"/>
  <c r="P930" i="2"/>
  <c r="R888" i="2"/>
  <c r="R1488" i="2"/>
  <c r="O358" i="2"/>
  <c r="Q118" i="2"/>
  <c r="M256" i="2"/>
  <c r="Q556" i="2"/>
  <c r="O1404" i="2"/>
  <c r="O929" i="2"/>
  <c r="R482" i="2"/>
  <c r="P253" i="2"/>
  <c r="M495" i="2"/>
  <c r="R174" i="2"/>
  <c r="P107" i="2"/>
  <c r="P910" i="2"/>
  <c r="R611" i="2"/>
  <c r="P440" i="2"/>
  <c r="R156" i="2"/>
  <c r="M387" i="2"/>
  <c r="O125" i="2"/>
  <c r="L929" i="2"/>
  <c r="L1051" i="2"/>
  <c r="P990" i="2"/>
  <c r="R331" i="2"/>
  <c r="R289" i="2"/>
  <c r="P1126" i="2"/>
  <c r="M235" i="2"/>
  <c r="O1071" i="2"/>
  <c r="N333" i="2"/>
  <c r="O1527" i="2"/>
  <c r="O192" i="2"/>
  <c r="O789" i="2"/>
  <c r="O238" i="2"/>
  <c r="O375" i="2"/>
  <c r="O611" i="2"/>
  <c r="R447" i="2"/>
  <c r="R1415" i="2"/>
  <c r="M384" i="2"/>
  <c r="Q756" i="2"/>
  <c r="Q1280" i="2"/>
  <c r="P1485" i="2"/>
  <c r="Q495" i="2"/>
  <c r="P784" i="2"/>
  <c r="N209" i="2"/>
  <c r="R1277" i="2"/>
  <c r="O1045" i="2"/>
  <c r="O1163" i="2"/>
  <c r="Q1119" i="2"/>
  <c r="L122" i="2"/>
  <c r="L294" i="2"/>
  <c r="L558" i="2"/>
  <c r="L495" i="2"/>
  <c r="O1273" i="2"/>
  <c r="L358" i="2"/>
  <c r="O528" i="2"/>
  <c r="L507" i="2"/>
  <c r="P1188" i="2"/>
  <c r="L503" i="2"/>
  <c r="P1271" i="2"/>
  <c r="M565" i="2"/>
  <c r="L1289" i="2"/>
  <c r="R551" i="2"/>
  <c r="R983" i="2"/>
  <c r="M505" i="2"/>
  <c r="M602" i="2"/>
  <c r="P166" i="2"/>
  <c r="O1340" i="2"/>
  <c r="L1002" i="2"/>
  <c r="R150" i="2"/>
  <c r="R1451" i="2"/>
  <c r="M422" i="2"/>
  <c r="Q156" i="2"/>
  <c r="P701" i="2"/>
  <c r="M579" i="2"/>
  <c r="P1128" i="2"/>
  <c r="M251" i="2"/>
  <c r="P1506" i="2"/>
  <c r="Q356" i="2"/>
  <c r="O756" i="2"/>
  <c r="R166" i="2"/>
  <c r="L1264" i="2"/>
  <c r="M204" i="2"/>
  <c r="R883" i="2"/>
  <c r="P1285" i="2"/>
  <c r="Q146" i="2"/>
  <c r="O1122" i="2"/>
  <c r="M1413" i="2"/>
  <c r="L1586" i="2"/>
  <c r="P214" i="2"/>
  <c r="R1025" i="2"/>
  <c r="N461" i="2"/>
  <c r="M149" i="2"/>
  <c r="O75" i="2"/>
  <c r="P238" i="2"/>
  <c r="O849" i="2"/>
  <c r="O1533" i="2"/>
  <c r="R1509" i="2"/>
  <c r="L51" i="2"/>
  <c r="P1394" i="2"/>
  <c r="P286" i="2"/>
  <c r="Q813" i="2"/>
  <c r="P1200" i="2"/>
  <c r="P349" i="2"/>
  <c r="L295" i="2"/>
  <c r="L1465" i="2"/>
  <c r="R1333" i="2"/>
  <c r="M543" i="2"/>
  <c r="P1072" i="2"/>
  <c r="O1407" i="2"/>
  <c r="M218" i="2"/>
  <c r="R42" i="2"/>
  <c r="L144" i="2"/>
  <c r="L778" i="2"/>
  <c r="O438" i="2"/>
  <c r="P505" i="2"/>
  <c r="Q1327" i="2"/>
  <c r="R1369" i="2"/>
  <c r="Q448" i="2"/>
  <c r="O343" i="2"/>
  <c r="M633" i="2"/>
  <c r="R522" i="2"/>
  <c r="R621" i="2"/>
  <c r="R952" i="2"/>
  <c r="L328" i="2"/>
  <c r="O972" i="2"/>
  <c r="R791" i="2"/>
  <c r="O1165" i="2"/>
  <c r="O1215" i="2"/>
  <c r="P1352" i="2"/>
  <c r="L1404" i="2"/>
  <c r="O1147" i="2"/>
  <c r="Q883" i="2"/>
  <c r="O762" i="2"/>
  <c r="L1250" i="2"/>
  <c r="L468" i="2"/>
  <c r="N347" i="2"/>
  <c r="M179" i="2"/>
  <c r="Q703" i="2"/>
  <c r="R1315" i="2"/>
  <c r="L334" i="2"/>
  <c r="Q159" i="2"/>
  <c r="O1380" i="2"/>
  <c r="R1137" i="2"/>
  <c r="R1404" i="2"/>
  <c r="P1429" i="2"/>
  <c r="P829" i="2"/>
  <c r="P42" i="2"/>
  <c r="Q708" i="2"/>
  <c r="P468" i="2"/>
  <c r="Q861" i="2"/>
  <c r="P473" i="2"/>
  <c r="P281" i="2"/>
  <c r="L941" i="2"/>
  <c r="R226" i="2"/>
  <c r="Q467" i="2"/>
  <c r="N505" i="2"/>
  <c r="O1531" i="2"/>
  <c r="Q490" i="2"/>
  <c r="P619" i="2"/>
  <c r="R270" i="2"/>
  <c r="R507" i="2"/>
  <c r="P369" i="2"/>
  <c r="N547" i="2"/>
  <c r="R773" i="2"/>
  <c r="L82" i="2"/>
  <c r="L190" i="2"/>
  <c r="O1223" i="2"/>
  <c r="P277" i="2"/>
  <c r="O1536" i="2"/>
  <c r="L290" i="2"/>
  <c r="R1540" i="2"/>
  <c r="R701" i="2"/>
  <c r="M617" i="2"/>
  <c r="L1283" i="2"/>
  <c r="L466" i="2"/>
  <c r="R590" i="2"/>
  <c r="P52" i="2"/>
  <c r="Q791" i="2"/>
  <c r="M424" i="2"/>
  <c r="Q1367" i="2"/>
  <c r="O975" i="2"/>
  <c r="L1253" i="2"/>
  <c r="Q792" i="2"/>
  <c r="O701" i="2"/>
  <c r="R495" i="2"/>
  <c r="P798" i="2"/>
  <c r="R1497" i="2"/>
  <c r="O82" i="2"/>
  <c r="Q1295" i="2"/>
  <c r="P962" i="2"/>
  <c r="Q538" i="2"/>
  <c r="L1139" i="2"/>
  <c r="L1410" i="2"/>
  <c r="O381" i="2"/>
  <c r="O348" i="2"/>
  <c r="P1146" i="2"/>
  <c r="M309" i="2"/>
  <c r="O342" i="2"/>
  <c r="P610" i="2"/>
  <c r="M200" i="2"/>
  <c r="Q1404" i="2"/>
  <c r="P1428" i="2"/>
  <c r="P1465" i="2"/>
  <c r="L1433" i="2"/>
  <c r="R281" i="2"/>
  <c r="Q166" i="2"/>
  <c r="L607" i="2"/>
  <c r="P661" i="2"/>
  <c r="L1100" i="2"/>
  <c r="L162" i="2"/>
  <c r="O774" i="2"/>
  <c r="P670" i="2"/>
  <c r="L316" i="2"/>
  <c r="Q1351" i="2"/>
  <c r="N318" i="2"/>
  <c r="L298" i="2"/>
  <c r="M470" i="2"/>
  <c r="O143" i="2"/>
  <c r="R1580" i="2"/>
  <c r="P1325" i="2"/>
  <c r="L1480" i="2"/>
  <c r="R734" i="2"/>
  <c r="O1519" i="2"/>
  <c r="N1424" i="2"/>
  <c r="L845" i="2"/>
  <c r="Q841" i="2"/>
  <c r="Q1185" i="2"/>
  <c r="P1203" i="2"/>
  <c r="R1200" i="2"/>
  <c r="O1301" i="2"/>
  <c r="Q128" i="2"/>
  <c r="P1210" i="2"/>
  <c r="P1301" i="2"/>
  <c r="L670" i="2"/>
  <c r="P1164" i="2"/>
  <c r="O950" i="2"/>
  <c r="Q956" i="2"/>
  <c r="Q1282" i="2"/>
  <c r="L829" i="2"/>
  <c r="R1555" i="2"/>
  <c r="Q679" i="2"/>
  <c r="Q698" i="2"/>
  <c r="L1373" i="2"/>
  <c r="Q35" i="2"/>
  <c r="L473" i="2"/>
  <c r="Q593" i="2"/>
  <c r="P1062" i="2"/>
  <c r="O836" i="2"/>
  <c r="L251" i="2"/>
  <c r="N551" i="2"/>
  <c r="L1183" i="2"/>
  <c r="R1527" i="2"/>
  <c r="P977" i="2"/>
  <c r="O1503" i="2"/>
  <c r="R52" i="2"/>
  <c r="P122" i="2"/>
  <c r="Q308" i="2"/>
  <c r="L1376" i="2"/>
  <c r="P1174" i="2"/>
  <c r="Q401" i="2"/>
  <c r="R1516" i="2"/>
  <c r="M333" i="2"/>
  <c r="L1491" i="2"/>
  <c r="L1271" i="2"/>
  <c r="L623" i="2"/>
  <c r="O1275" i="2"/>
  <c r="Q256" i="2"/>
  <c r="Q1451" i="2"/>
  <c r="L1531" i="2"/>
  <c r="O956" i="2"/>
  <c r="P656" i="2"/>
  <c r="R1361" i="2"/>
  <c r="Q1272" i="2"/>
  <c r="R1433" i="2"/>
  <c r="P194" i="2"/>
  <c r="O1125" i="2"/>
  <c r="L1137" i="2"/>
  <c r="Q87" i="2"/>
  <c r="O235" i="2"/>
  <c r="L1172" i="2"/>
  <c r="Q349" i="2"/>
  <c r="L1294" i="2"/>
  <c r="O411" i="2"/>
  <c r="L1327" i="2"/>
  <c r="O1256" i="2"/>
  <c r="Q381" i="2"/>
  <c r="L592" i="2"/>
  <c r="Q194" i="2"/>
  <c r="Q1516" i="2"/>
  <c r="Q1376" i="2"/>
  <c r="O1128" i="2"/>
  <c r="R1468" i="2"/>
  <c r="N41" i="2"/>
  <c r="O1415" i="2"/>
  <c r="R813" i="2"/>
  <c r="Q1163" i="2"/>
  <c r="Q974" i="2"/>
  <c r="O1410" i="2"/>
  <c r="R1373" i="2"/>
  <c r="R528" i="2"/>
  <c r="P747" i="2"/>
  <c r="Q977" i="2"/>
  <c r="P87" i="2"/>
  <c r="P267" i="2"/>
  <c r="Q1283" i="2"/>
  <c r="O1343" i="2"/>
  <c r="R959" i="2"/>
  <c r="P530" i="2"/>
  <c r="Q888" i="2"/>
  <c r="O298" i="2"/>
  <c r="Q77" i="2"/>
  <c r="O1137" i="2"/>
  <c r="L1333" i="2"/>
  <c r="Q275" i="2"/>
  <c r="L701" i="2"/>
  <c r="R676" i="2"/>
  <c r="Q476" i="2"/>
  <c r="R1062" i="2"/>
  <c r="Q174" i="2"/>
  <c r="Q336" i="2"/>
  <c r="R424" i="2"/>
  <c r="L738" i="2"/>
  <c r="R708" i="2"/>
  <c r="L1274" i="2"/>
  <c r="Q358" i="2"/>
  <c r="M503" i="2"/>
  <c r="O944" i="2"/>
  <c r="P517" i="2"/>
  <c r="O892" i="2"/>
  <c r="R930" i="2"/>
  <c r="R248" i="2"/>
  <c r="O49" i="2"/>
  <c r="O952" i="2"/>
  <c r="L73" i="2"/>
  <c r="L111" i="2"/>
  <c r="L1506" i="2"/>
  <c r="N363" i="2"/>
  <c r="N78" i="2"/>
  <c r="Q1262" i="2"/>
  <c r="O941" i="2"/>
  <c r="R1147" i="2"/>
  <c r="Q269" i="2"/>
  <c r="L1364" i="2"/>
  <c r="P237" i="2"/>
  <c r="Q1177" i="2"/>
  <c r="Q253" i="2"/>
  <c r="R1424" i="2"/>
  <c r="O484" i="2"/>
  <c r="O97" i="2"/>
  <c r="Q796" i="2"/>
  <c r="L932" i="2"/>
  <c r="P1139" i="2"/>
  <c r="O178" i="2"/>
  <c r="R1256" i="2"/>
  <c r="R889" i="2"/>
  <c r="P1094" i="2"/>
  <c r="O690" i="2"/>
  <c r="L1356" i="2"/>
  <c r="L1099" i="2"/>
  <c r="R1298" i="2"/>
  <c r="N1280" i="2"/>
  <c r="P744" i="2"/>
  <c r="R768" i="2"/>
  <c r="Q1388" i="2"/>
  <c r="L621" i="2"/>
  <c r="R75" i="2"/>
  <c r="N442" i="2"/>
  <c r="Q1449" i="2"/>
  <c r="Q517" i="2"/>
  <c r="Q795" i="2"/>
  <c r="Q821" i="2"/>
  <c r="L821" i="2"/>
  <c r="O634" i="2"/>
  <c r="O504" i="2"/>
  <c r="L104" i="2"/>
  <c r="L492" i="2"/>
  <c r="R1364" i="2"/>
  <c r="Q331" i="2"/>
  <c r="O715" i="2"/>
  <c r="Q363" i="2"/>
  <c r="R977" i="2"/>
  <c r="L438" i="2"/>
  <c r="R285" i="2"/>
  <c r="L110" i="2"/>
  <c r="O156" i="2"/>
  <c r="O429" i="2"/>
  <c r="Q1200" i="2"/>
  <c r="P132" i="2"/>
  <c r="M33" i="2"/>
  <c r="L1216" i="2"/>
  <c r="L528" i="2"/>
  <c r="P972" i="2"/>
  <c r="Q258" i="2"/>
  <c r="L1336" i="2"/>
  <c r="Q1533" i="2"/>
  <c r="R805" i="2"/>
  <c r="P1138" i="2"/>
  <c r="O1524" i="2"/>
  <c r="P1515" i="2"/>
  <c r="L785" i="2"/>
  <c r="O658" i="2"/>
  <c r="L448" i="2"/>
  <c r="L910" i="2"/>
  <c r="O592" i="2"/>
  <c r="N172" i="2"/>
  <c r="L583" i="2"/>
  <c r="P1340" i="2"/>
  <c r="R1135" i="2"/>
  <c r="P270" i="2"/>
  <c r="R619" i="2"/>
  <c r="L768" i="2"/>
  <c r="P256" i="2"/>
  <c r="N494" i="2"/>
  <c r="R1165" i="2"/>
  <c r="O250" i="2"/>
  <c r="R808" i="2"/>
  <c r="P1289" i="2"/>
  <c r="L547" i="2"/>
  <c r="Q440" i="2"/>
  <c r="M129" i="2"/>
  <c r="Q309" i="2"/>
  <c r="M507" i="2"/>
  <c r="P1339" i="2"/>
  <c r="N122" i="2"/>
  <c r="L1509" i="2"/>
  <c r="Q1139" i="2"/>
  <c r="R369" i="2"/>
  <c r="O150" i="2"/>
  <c r="L383" i="2"/>
  <c r="R257" i="2"/>
  <c r="O1518" i="2"/>
  <c r="Q789" i="2"/>
  <c r="R713" i="2"/>
  <c r="R73" i="2"/>
  <c r="O786" i="2"/>
  <c r="P774" i="2"/>
  <c r="O835" i="2"/>
  <c r="L156" i="2"/>
  <c r="R332" i="2"/>
  <c r="P1216" i="2"/>
  <c r="Q442" i="2"/>
  <c r="M82" i="2"/>
  <c r="L849" i="2"/>
  <c r="L1200" i="2"/>
  <c r="Q1229" i="2"/>
  <c r="Q614" i="2"/>
  <c r="R996" i="2"/>
  <c r="R1524" i="2"/>
  <c r="Q768" i="2"/>
  <c r="R1282" i="2"/>
  <c r="P1284" i="2"/>
  <c r="M502" i="2"/>
  <c r="P556" i="2"/>
  <c r="R1138" i="2"/>
  <c r="L257" i="2"/>
  <c r="R941" i="2"/>
  <c r="R1163" i="2"/>
  <c r="M537" i="2"/>
  <c r="P617" i="2"/>
  <c r="R159" i="2"/>
  <c r="N181" i="2"/>
  <c r="R258" i="2"/>
  <c r="Q284" i="2"/>
  <c r="P343" i="2"/>
  <c r="O318" i="2"/>
  <c r="M69" i="2"/>
  <c r="O1216" i="2"/>
  <c r="R379" i="2"/>
  <c r="Q515" i="2"/>
  <c r="O1141" i="2"/>
  <c r="L861" i="2"/>
  <c r="R41" i="2"/>
  <c r="P526" i="2"/>
  <c r="P1459" i="2"/>
  <c r="R1272" i="2"/>
  <c r="O1327" i="2"/>
  <c r="R462" i="2"/>
  <c r="L143" i="2"/>
  <c r="Q1315" i="2"/>
  <c r="P929" i="2"/>
  <c r="P1524" i="2"/>
  <c r="R965" i="2"/>
  <c r="P771" i="2"/>
  <c r="L356" i="2"/>
  <c r="O965" i="2"/>
  <c r="O590" i="2"/>
  <c r="P1355" i="2"/>
  <c r="L619" i="2"/>
  <c r="R1443" i="2"/>
  <c r="N166" i="2"/>
  <c r="R1061" i="2"/>
  <c r="L303" i="2"/>
  <c r="O1335" i="2"/>
  <c r="Q1578" i="2"/>
  <c r="M605" i="2"/>
  <c r="Q933" i="2"/>
  <c r="N399" i="2"/>
  <c r="O1473" i="2"/>
  <c r="R475" i="2"/>
  <c r="R547" i="2"/>
  <c r="Q695" i="2"/>
  <c r="L892" i="2"/>
  <c r="P146" i="2"/>
  <c r="O957" i="2"/>
  <c r="P216" i="2"/>
  <c r="L1275" i="2"/>
  <c r="L1451" i="2"/>
  <c r="Q762" i="2"/>
  <c r="R251" i="2"/>
  <c r="L996" i="2"/>
  <c r="O1419" i="2"/>
  <c r="L1147" i="2"/>
  <c r="M328" i="2"/>
  <c r="P1283" i="2"/>
  <c r="R661" i="2"/>
  <c r="Q1456" i="2"/>
  <c r="L566" i="2"/>
  <c r="P11" i="2"/>
  <c r="Q285" i="2"/>
  <c r="R235" i="2"/>
  <c r="P566" i="2"/>
  <c r="N592" i="2"/>
  <c r="P1447" i="2"/>
  <c r="O13" i="2"/>
  <c r="R373" i="2"/>
  <c r="O254" i="2"/>
  <c r="R1090" i="2"/>
  <c r="Q1289" i="2"/>
  <c r="M497" i="2"/>
  <c r="P651" i="2"/>
  <c r="M440" i="2"/>
  <c r="N448" i="2"/>
  <c r="Q1340" i="2"/>
  <c r="R698" i="2"/>
  <c r="O1294" i="2"/>
  <c r="R971" i="2"/>
  <c r="N104" i="2"/>
  <c r="R178" i="2"/>
  <c r="O158" i="2"/>
  <c r="O289" i="2"/>
  <c r="O360" i="2"/>
  <c r="Q1453" i="2"/>
  <c r="R13" i="2"/>
  <c r="P1456" i="2"/>
  <c r="L1146" i="2"/>
  <c r="N213" i="2"/>
  <c r="P1367" i="2"/>
  <c r="R82" i="2"/>
  <c r="P1500" i="2"/>
  <c r="O752" i="2"/>
  <c r="Q438" i="2"/>
  <c r="R1382" i="2"/>
  <c r="O1144" i="2"/>
  <c r="Q1152" i="2"/>
  <c r="O1401" i="2"/>
  <c r="L1302" i="2"/>
  <c r="Q172" i="2"/>
  <c r="P165" i="2"/>
  <c r="Q560" i="2"/>
  <c r="R636" i="2"/>
  <c r="P1423" i="2"/>
  <c r="Q379" i="2"/>
  <c r="Q484" i="2"/>
  <c r="P1113" i="2"/>
  <c r="Q1361" i="2"/>
  <c r="R756" i="2"/>
  <c r="N294" i="2"/>
  <c r="L983" i="2"/>
  <c r="R286" i="2"/>
  <c r="Q181" i="2"/>
  <c r="R546" i="2"/>
  <c r="O669" i="2"/>
  <c r="Q750" i="2"/>
  <c r="N559" i="2"/>
  <c r="O35" i="2"/>
  <c r="M556" i="2"/>
  <c r="O448" i="2"/>
  <c r="O1530" i="2"/>
  <c r="P538" i="2"/>
  <c r="O144" i="2"/>
  <c r="P294" i="2"/>
  <c r="L99" i="2"/>
  <c r="P959" i="2"/>
  <c r="O172" i="2"/>
  <c r="P304" i="2"/>
  <c r="Q429" i="2"/>
  <c r="M613" i="2"/>
  <c r="O284" i="2"/>
  <c r="R440" i="2"/>
  <c r="M489" i="2"/>
  <c r="Q783" i="2"/>
  <c r="R1421" i="2"/>
  <c r="O336" i="2"/>
  <c r="Q190" i="2"/>
  <c r="Q1153" i="2"/>
  <c r="Q69" i="2"/>
  <c r="L1125" i="2"/>
  <c r="L97" i="2"/>
  <c r="L813" i="2"/>
  <c r="R308" i="2"/>
  <c r="O990" i="2"/>
  <c r="M243" i="2"/>
  <c r="Q144" i="2"/>
  <c r="N250" i="2"/>
  <c r="L731" i="2"/>
  <c r="P1518" i="2"/>
  <c r="P448" i="2"/>
  <c r="O73" i="2"/>
  <c r="R1185" i="2"/>
  <c r="R366" i="2"/>
  <c r="P952" i="2"/>
  <c r="Q1218" i="2"/>
  <c r="P1421" i="2"/>
  <c r="P447" i="2"/>
  <c r="N495" i="2"/>
  <c r="R1173" i="2"/>
  <c r="O275" i="2"/>
  <c r="P1108" i="2"/>
  <c r="R181" i="2"/>
  <c r="N529" i="2"/>
  <c r="Q1468" i="2"/>
  <c r="L169" i="2"/>
  <c r="O1201" i="2"/>
  <c r="R97" i="2"/>
  <c r="P67" i="2"/>
  <c r="P901" i="2"/>
  <c r="N1530" i="2"/>
  <c r="R1114" i="2"/>
  <c r="Q1179" i="2"/>
  <c r="Q911" i="2"/>
  <c r="P803" i="2"/>
  <c r="P1136" i="2"/>
  <c r="P1517" i="2"/>
  <c r="Q1352" i="2"/>
  <c r="Q759" i="2"/>
  <c r="N656" i="2"/>
  <c r="R556" i="2"/>
  <c r="P534" i="2"/>
  <c r="Q317" i="2"/>
  <c r="O586" i="2"/>
  <c r="P223" i="2"/>
  <c r="M208" i="2"/>
  <c r="L679" i="2"/>
  <c r="Q829" i="2"/>
  <c r="P759" i="2"/>
  <c r="O331" i="2"/>
  <c r="P831" i="2"/>
  <c r="N73" i="2"/>
  <c r="Q962" i="2"/>
  <c r="P1361" i="2"/>
  <c r="O482" i="2"/>
  <c r="R610" i="2"/>
  <c r="L213" i="2"/>
  <c r="Q136" i="2"/>
  <c r="R328" i="2"/>
  <c r="Q1394" i="2"/>
  <c r="Q1132" i="2"/>
  <c r="L248" i="2"/>
  <c r="P375" i="2"/>
  <c r="L522" i="2"/>
  <c r="P1433" i="2"/>
  <c r="M611" i="2"/>
  <c r="P838" i="2"/>
  <c r="R1506" i="2"/>
  <c r="R1462" i="2"/>
  <c r="N111" i="2"/>
  <c r="Q441" i="2"/>
  <c r="L831" i="2"/>
  <c r="P1275" i="2"/>
  <c r="O1282" i="2"/>
  <c r="O265" i="2"/>
  <c r="L539" i="2"/>
  <c r="O1521" i="2"/>
  <c r="O1279" i="2"/>
  <c r="P592" i="2"/>
  <c r="Q522" i="2"/>
  <c r="P1536" i="2"/>
  <c r="Q470" i="2"/>
  <c r="Q586" i="2"/>
  <c r="Q1424" i="2"/>
  <c r="M160" i="2"/>
  <c r="R1005" i="2"/>
  <c r="L467" i="2"/>
  <c r="O593" i="2"/>
  <c r="L783" i="2"/>
  <c r="P330" i="2"/>
  <c r="L1447" i="2"/>
  <c r="R750" i="2"/>
  <c r="P1512" i="2"/>
  <c r="L952" i="2"/>
  <c r="P1462" i="2"/>
  <c r="Q1413" i="2"/>
  <c r="P1511" i="2"/>
  <c r="L732" i="2"/>
  <c r="Q790" i="2"/>
  <c r="M71" i="2"/>
  <c r="L556" i="2"/>
  <c r="R538" i="2"/>
  <c r="N618" i="2"/>
  <c r="L1385" i="2"/>
  <c r="P37" i="2"/>
  <c r="O1129" i="2"/>
  <c r="P348" i="2"/>
  <c r="R1388" i="2"/>
  <c r="N504" i="2"/>
  <c r="L1488" i="2"/>
  <c r="Q785" i="2"/>
  <c r="Q305" i="2"/>
  <c r="M167" i="2"/>
  <c r="P980" i="2"/>
  <c r="Q1128" i="2"/>
  <c r="R461" i="2"/>
  <c r="M411" i="2"/>
  <c r="Q510" i="2"/>
  <c r="Q1488" i="2"/>
  <c r="R999" i="2"/>
  <c r="P667" i="2"/>
  <c r="N96" i="2"/>
  <c r="O118" i="2"/>
  <c r="O999" i="2"/>
  <c r="O1135" i="2"/>
  <c r="O269" i="2"/>
  <c r="R798" i="2"/>
  <c r="L192" i="2"/>
  <c r="O801" i="2"/>
  <c r="R279" i="2"/>
  <c r="L159" i="2"/>
  <c r="P484" i="2"/>
  <c r="O174" i="2"/>
  <c r="Q1500" i="2"/>
  <c r="R669" i="2"/>
  <c r="Q587" i="2"/>
  <c r="Q651" i="2"/>
  <c r="L975" i="2"/>
  <c r="R695" i="2"/>
  <c r="Q1509" i="2"/>
  <c r="M24" i="2"/>
  <c r="Q1339" i="2"/>
  <c r="O1358" i="2"/>
  <c r="N112" i="2"/>
  <c r="R693" i="2"/>
  <c r="P1123" i="2"/>
  <c r="R1218" i="2"/>
  <c r="L1282" i="2"/>
  <c r="N316" i="2"/>
  <c r="L13" i="2"/>
  <c r="R1146" i="2"/>
  <c r="R1339" i="2"/>
  <c r="Q150" i="2"/>
  <c r="P802" i="2"/>
  <c r="L713" i="2"/>
  <c r="P1057" i="2"/>
  <c r="L118" i="2"/>
  <c r="L572" i="2"/>
  <c r="N605" i="2"/>
  <c r="L1280" i="2"/>
  <c r="O440" i="2"/>
  <c r="R254" i="2"/>
  <c r="O321" i="2"/>
  <c r="P1509" i="2"/>
  <c r="L1315" i="2"/>
  <c r="R1231" i="2"/>
  <c r="R1154" i="2"/>
  <c r="Q303" i="2"/>
  <c r="R628" i="2"/>
  <c r="M104" i="2"/>
  <c r="O1079" i="2"/>
  <c r="L1444" i="2"/>
  <c r="N1385" i="2"/>
  <c r="L733" i="2"/>
  <c r="P652" i="2"/>
  <c r="Q607" i="2"/>
  <c r="O821" i="2"/>
  <c r="Q248" i="2"/>
  <c r="M134" i="2"/>
  <c r="Q11" i="2"/>
  <c r="P495" i="2"/>
  <c r="Q143" i="2"/>
  <c r="L1286" i="2"/>
  <c r="L667" i="2"/>
  <c r="R526" i="2"/>
  <c r="L318" i="2"/>
  <c r="L317" i="2"/>
  <c r="R812" i="2"/>
  <c r="Q52" i="2"/>
  <c r="M499" i="2"/>
  <c r="R1264" i="2"/>
  <c r="O755" i="2"/>
  <c r="L1521" i="2"/>
  <c r="R1351" i="2"/>
  <c r="N143" i="2"/>
  <c r="L534" i="2"/>
  <c r="O529" i="2"/>
  <c r="Q342" i="2"/>
  <c r="L1054" i="2"/>
  <c r="N593" i="2"/>
  <c r="N178" i="2"/>
  <c r="Q1213" i="2"/>
  <c r="M242" i="2"/>
  <c r="L759" i="2"/>
  <c r="P796" i="2"/>
  <c r="P141" i="2"/>
  <c r="L1165" i="2"/>
  <c r="L513" i="2"/>
  <c r="R991" i="2"/>
  <c r="R947" i="2"/>
  <c r="R849" i="2"/>
  <c r="L795" i="2"/>
  <c r="R670" i="2"/>
  <c r="Q941" i="2"/>
  <c r="Q831" i="2"/>
  <c r="O667" i="2"/>
  <c r="Q731" i="2"/>
  <c r="P1147" i="2"/>
  <c r="L375" i="2"/>
  <c r="R564" i="2"/>
  <c r="O99" i="2"/>
  <c r="N331" i="2"/>
  <c r="M103" i="2"/>
  <c r="R1051" i="2"/>
  <c r="O1254" i="2"/>
  <c r="P547" i="2"/>
  <c r="L661" i="2"/>
  <c r="P118" i="2"/>
  <c r="R96" i="2"/>
  <c r="L641" i="2"/>
  <c r="Q1301" i="2"/>
  <c r="L1284" i="2"/>
  <c r="M466" i="2"/>
  <c r="M52" i="2"/>
  <c r="O652" i="2"/>
  <c r="N539" i="2"/>
  <c r="R513" i="2"/>
  <c r="L1062" i="2"/>
  <c r="M305" i="2"/>
  <c r="Q1429" i="2"/>
  <c r="Q462" i="2"/>
  <c r="L166" i="2"/>
  <c r="R838" i="2"/>
  <c r="O674" i="2"/>
  <c r="P510" i="2"/>
  <c r="O1139" i="2"/>
  <c r="Q1174" i="2"/>
  <c r="N279" i="2"/>
  <c r="Q550" i="2"/>
  <c r="R1453" i="2"/>
  <c r="R785" i="2"/>
  <c r="N428" i="2"/>
  <c r="Q1284" i="2"/>
  <c r="R429" i="2"/>
  <c r="M372" i="2"/>
  <c r="Q848" i="2"/>
  <c r="L551" i="2"/>
  <c r="R194" i="2"/>
  <c r="Q480" i="2"/>
  <c r="P1327" i="2"/>
  <c r="N50" i="2"/>
  <c r="O553" i="2"/>
  <c r="L777" i="2"/>
  <c r="R1294" i="2"/>
  <c r="L91" i="2"/>
  <c r="M248" i="2"/>
  <c r="P620" i="2"/>
  <c r="O962" i="2"/>
  <c r="L1536" i="2"/>
  <c r="Q738" i="2"/>
  <c r="M96" i="2"/>
  <c r="P1163" i="2"/>
  <c r="O1447" i="2"/>
  <c r="Q555" i="2"/>
  <c r="P1380" i="2"/>
  <c r="R494" i="2"/>
  <c r="Q999" i="2"/>
  <c r="M253" i="2"/>
  <c r="O1382" i="2"/>
  <c r="P1516" i="2"/>
  <c r="M87" i="2"/>
  <c r="L470" i="2"/>
  <c r="P290" i="2"/>
  <c r="O798" i="2"/>
  <c r="Q78" i="2"/>
  <c r="P956" i="2"/>
  <c r="P936" i="2"/>
  <c r="N1340" i="2"/>
  <c r="R1110" i="2"/>
  <c r="P314" i="2"/>
  <c r="M467" i="2"/>
  <c r="R1354" i="2"/>
  <c r="Q1396" i="2"/>
  <c r="L1029" i="2"/>
  <c r="M79" i="2"/>
  <c r="M131" i="2"/>
  <c r="N328" i="2"/>
  <c r="Q1223" i="2"/>
  <c r="R1153" i="2"/>
  <c r="Q635" i="2"/>
  <c r="Q1463" i="2"/>
  <c r="N375" i="2"/>
  <c r="R1261" i="2"/>
  <c r="O1185" i="2"/>
  <c r="R1301" i="2"/>
  <c r="L635" i="2"/>
  <c r="L559" i="2"/>
  <c r="O983" i="2"/>
  <c r="Q209" i="2"/>
  <c r="O1355" i="2"/>
  <c r="P1272" i="2"/>
  <c r="R579" i="2"/>
  <c r="R243" i="2"/>
  <c r="P1460" i="2"/>
  <c r="O1497" i="2"/>
  <c r="R1126" i="2"/>
  <c r="Q492" i="2"/>
  <c r="M553" i="2"/>
  <c r="P35" i="2"/>
  <c r="O753" i="2"/>
  <c r="O51" i="2"/>
  <c r="N260" i="2"/>
  <c r="O693" i="2"/>
  <c r="M196" i="2"/>
  <c r="M393" i="2"/>
  <c r="L1421" i="2"/>
  <c r="P401" i="2"/>
  <c r="O1289" i="2"/>
  <c r="M175" i="2"/>
  <c r="R1275" i="2"/>
  <c r="Q621" i="2"/>
  <c r="N583" i="2"/>
  <c r="Q1144" i="2"/>
  <c r="O1449" i="2"/>
  <c r="L526" i="2"/>
  <c r="P1254" i="2"/>
  <c r="Q983" i="2"/>
  <c r="L1527" i="2"/>
  <c r="L753" i="2"/>
  <c r="R1071" i="2"/>
  <c r="O91" i="2"/>
  <c r="R1500" i="2"/>
  <c r="O778" i="2"/>
  <c r="R111" i="2"/>
  <c r="R790" i="2"/>
  <c r="M10" i="2"/>
  <c r="L1071" i="2"/>
  <c r="L332" i="2"/>
  <c r="R1089" i="2"/>
  <c r="Q661" i="2"/>
  <c r="L1268" i="2"/>
  <c r="N141" i="2"/>
  <c r="R747" i="2"/>
  <c r="R98" i="2"/>
  <c r="R566" i="2"/>
  <c r="L194" i="2"/>
  <c r="P513" i="2"/>
  <c r="Q1048" i="2"/>
  <c r="R343" i="2"/>
  <c r="Q1436" i="2"/>
  <c r="R972" i="2"/>
  <c r="O558" i="2"/>
  <c r="N91" i="2"/>
  <c r="P971" i="2"/>
  <c r="Q546" i="2"/>
  <c r="Q504" i="2"/>
  <c r="O218" i="2"/>
  <c r="Q1506" i="2"/>
  <c r="Q1540" i="2"/>
  <c r="L165" i="2"/>
  <c r="P1189" i="2"/>
  <c r="R860" i="2"/>
  <c r="R336" i="2"/>
  <c r="O495" i="2"/>
  <c r="P698" i="2"/>
  <c r="N310" i="2"/>
  <c r="P1273" i="2"/>
  <c r="Q373" i="2"/>
  <c r="M496" i="2"/>
  <c r="N566" i="2"/>
  <c r="O1424" i="2"/>
  <c r="R1054" i="2"/>
  <c r="P605" i="2"/>
  <c r="O792" i="2"/>
  <c r="Q1130" i="2"/>
  <c r="P993" i="2"/>
  <c r="N657" i="2"/>
  <c r="R762" i="2"/>
  <c r="O1226" i="2"/>
  <c r="M67" i="2"/>
  <c r="R656" i="2"/>
  <c r="P1435" i="2"/>
  <c r="R1447" i="2"/>
  <c r="O883" i="2"/>
  <c r="L219" i="2"/>
  <c r="O1146" i="2"/>
  <c r="R91" i="2"/>
  <c r="N468" i="2"/>
  <c r="R674" i="2"/>
  <c r="P257" i="2"/>
  <c r="O110" i="2"/>
  <c r="R1352" i="2"/>
  <c r="O190" i="2"/>
  <c r="P821" i="2"/>
  <c r="R1423" i="2"/>
  <c r="M197" i="2"/>
  <c r="L87" i="2"/>
  <c r="N67" i="2"/>
  <c r="R732" i="2"/>
  <c r="O1425" i="2"/>
  <c r="P812" i="2"/>
  <c r="O583" i="2"/>
  <c r="O1515" i="2"/>
  <c r="L697" i="2"/>
  <c r="Q930" i="2"/>
  <c r="P127" i="2"/>
  <c r="P414" i="2"/>
  <c r="N1529" i="2"/>
  <c r="O352" i="2"/>
  <c r="R1383" i="2"/>
  <c r="L1214" i="2"/>
  <c r="O850" i="2"/>
  <c r="N410" i="2"/>
  <c r="N1002" i="2"/>
  <c r="M635" i="2"/>
  <c r="O166" i="2"/>
  <c r="Q633" i="2"/>
  <c r="R1130" i="2"/>
  <c r="R1262" i="2"/>
  <c r="P713" i="2"/>
  <c r="Q771" i="2"/>
  <c r="P1482" i="2"/>
  <c r="Q581" i="2"/>
  <c r="N373" i="2"/>
  <c r="Q786" i="2"/>
  <c r="O1494" i="2"/>
  <c r="R339" i="2"/>
  <c r="L1185" i="2"/>
  <c r="Q107" i="2"/>
  <c r="O1172" i="2"/>
  <c r="R944" i="2"/>
  <c r="P541" i="2"/>
  <c r="L587" i="2"/>
  <c r="O1555" i="2"/>
  <c r="L1174" i="2"/>
  <c r="L586" i="2"/>
  <c r="P1002" i="2"/>
  <c r="R95" i="2"/>
  <c r="R990" i="2"/>
  <c r="R473" i="2"/>
  <c r="O812" i="2"/>
  <c r="Q1435" i="2"/>
  <c r="Q73" i="2"/>
  <c r="R783" i="2"/>
  <c r="O938" i="2"/>
  <c r="P808" i="2"/>
  <c r="L660" i="2"/>
  <c r="P99" i="2"/>
  <c r="L980" i="2"/>
  <c r="P789" i="2"/>
  <c r="R657" i="2"/>
  <c r="P379" i="2"/>
  <c r="L959" i="2"/>
  <c r="Q1346" i="2"/>
  <c r="P883" i="2"/>
  <c r="R607" i="2"/>
  <c r="O62" i="2"/>
  <c r="R428" i="2"/>
  <c r="L808" i="2"/>
  <c r="O1376" i="2"/>
  <c r="R887" i="2"/>
  <c r="M51" i="2"/>
  <c r="R1459" i="2"/>
  <c r="O695" i="2"/>
  <c r="P1253" i="2"/>
  <c r="R759" i="2"/>
  <c r="L1367" i="2"/>
  <c r="Q667" i="2"/>
  <c r="O795" i="2"/>
  <c r="Q235" i="2"/>
  <c r="L824" i="2"/>
  <c r="O1379" i="2"/>
  <c r="L1340" i="2"/>
  <c r="P1503" i="2"/>
  <c r="L125" i="2"/>
  <c r="Q505" i="2"/>
  <c r="R733" i="2"/>
  <c r="M194" i="2"/>
  <c r="O959" i="2"/>
  <c r="Q1254" i="2"/>
  <c r="Q1264" i="2"/>
  <c r="O1177" i="2"/>
  <c r="P1264" i="2"/>
  <c r="O328" i="2"/>
  <c r="L579" i="2"/>
  <c r="L1369" i="2"/>
  <c r="Q650" i="2"/>
  <c r="P250" i="2"/>
  <c r="N77" i="2"/>
  <c r="Q1521" i="2"/>
  <c r="M621" i="2"/>
  <c r="P552" i="2"/>
  <c r="R1129" i="2"/>
  <c r="M73" i="2"/>
  <c r="P1185" i="2"/>
  <c r="O1436" i="2"/>
  <c r="N284" i="2"/>
  <c r="R334" i="2"/>
  <c r="O612" i="2"/>
  <c r="Q265" i="2"/>
  <c r="R356" i="2"/>
  <c r="L1176" i="2"/>
  <c r="R1515" i="2"/>
  <c r="Q752" i="2"/>
  <c r="N75" i="2"/>
  <c r="N611" i="2"/>
  <c r="P669" i="2"/>
  <c r="O968" i="2"/>
  <c r="L652" i="2"/>
  <c r="R1125" i="2"/>
  <c r="R1413" i="2"/>
  <c r="P441" i="2"/>
  <c r="L441" i="2"/>
  <c r="P1114" i="2"/>
  <c r="P1315" i="2"/>
  <c r="L1256" i="2"/>
  <c r="P986" i="2"/>
  <c r="O130" i="2"/>
  <c r="R1435" i="2"/>
  <c r="L1426" i="2"/>
  <c r="R471" i="2"/>
  <c r="L1339" i="2"/>
  <c r="L848" i="2"/>
  <c r="P305" i="2"/>
  <c r="O1433" i="2"/>
  <c r="R1426" i="2"/>
  <c r="O564" i="2"/>
  <c r="M306" i="2"/>
  <c r="P1540" i="2"/>
  <c r="N1534" i="2"/>
  <c r="R955" i="2"/>
  <c r="L809" i="2"/>
  <c r="O1190" i="2"/>
  <c r="Q1040" i="2"/>
  <c r="Q1431" i="2"/>
  <c r="P1363" i="2"/>
  <c r="L838" i="2"/>
  <c r="O697" i="2"/>
  <c r="Q1045" i="2"/>
  <c r="M412" i="2"/>
  <c r="L620" i="2"/>
  <c r="M436" i="2"/>
  <c r="P1468" i="2"/>
  <c r="O1174" i="2"/>
  <c r="Q1401" i="2"/>
  <c r="P1172" i="2"/>
  <c r="R908" i="2"/>
  <c r="O802" i="2"/>
  <c r="Q1210" i="2"/>
  <c r="R1141" i="2"/>
  <c r="M656" i="2"/>
  <c r="Q1188" i="2"/>
  <c r="O492" i="2"/>
  <c r="Q1286" i="2"/>
  <c r="R1046" i="2"/>
  <c r="P587" i="2"/>
  <c r="P276" i="2"/>
  <c r="P777" i="2"/>
  <c r="Q411" i="2"/>
  <c r="O251" i="2"/>
  <c r="N339" i="2"/>
  <c r="R832" i="2"/>
  <c r="O666" i="2"/>
  <c r="L702" i="2"/>
  <c r="M524" i="2"/>
  <c r="L1459" i="2"/>
  <c r="Q251" i="2"/>
  <c r="R1253" i="2"/>
  <c r="Q1189" i="2"/>
  <c r="R169" i="2"/>
  <c r="R294" i="2"/>
  <c r="P1223" i="2"/>
  <c r="N424" i="2"/>
  <c r="O1210" i="2"/>
  <c r="Q279" i="2"/>
  <c r="O780" i="2"/>
  <c r="O935" i="2"/>
  <c r="R1274" i="2"/>
  <c r="P539" i="2"/>
  <c r="L158" i="2"/>
  <c r="P254" i="2"/>
  <c r="L1212" i="2"/>
  <c r="L990" i="2"/>
  <c r="Q1382" i="2"/>
  <c r="P104" i="2"/>
  <c r="O1465" i="2"/>
  <c r="R1358" i="2"/>
  <c r="P298" i="2"/>
  <c r="M246" i="2"/>
  <c r="L1423" i="2"/>
  <c r="Q753" i="2"/>
  <c r="O977" i="2"/>
  <c r="L1443" i="2"/>
  <c r="O77" i="2"/>
  <c r="O771" i="2"/>
  <c r="L1355" i="2"/>
  <c r="P318" i="2"/>
  <c r="R586" i="2"/>
  <c r="P1229" i="2"/>
  <c r="N127" i="2"/>
  <c r="R618" i="2"/>
  <c r="O257" i="2"/>
  <c r="R250" i="2"/>
  <c r="Q257" i="2"/>
  <c r="R1340" i="2"/>
  <c r="P559" i="2"/>
  <c r="Q180" i="2"/>
  <c r="O910" i="2"/>
  <c r="N342" i="2"/>
  <c r="O1443" i="2"/>
  <c r="L1188" i="2"/>
  <c r="N253" i="2"/>
  <c r="O738" i="2"/>
  <c r="Q111" i="2"/>
  <c r="O1130" i="2"/>
  <c r="R935" i="2"/>
  <c r="R1380" i="2"/>
  <c r="P1042" i="2"/>
  <c r="O1506" i="2"/>
  <c r="Q980" i="2"/>
  <c r="O98" i="2"/>
  <c r="L1370" i="2"/>
  <c r="P1215" i="2"/>
  <c r="O213" i="2"/>
  <c r="P337" i="2"/>
  <c r="O551" i="2"/>
  <c r="P1129" i="2"/>
  <c r="Q449" i="2"/>
  <c r="P30" i="2"/>
  <c r="Q1497" i="2"/>
  <c r="P403" i="2"/>
  <c r="P1282" i="2"/>
  <c r="P860" i="2"/>
  <c r="Q547" i="2"/>
  <c r="N49" i="2"/>
  <c r="P162" i="2"/>
  <c r="L1173" i="2"/>
  <c r="P836" i="2"/>
  <c r="P607" i="2"/>
  <c r="Q1216" i="2"/>
  <c r="R130" i="2"/>
  <c r="R871" i="2"/>
  <c r="N87" i="2"/>
  <c r="O1261" i="2"/>
  <c r="L1218" i="2"/>
  <c r="L1210" i="2"/>
  <c r="R986" i="2"/>
  <c r="Q605" i="2"/>
  <c r="R1463" i="2"/>
  <c r="P1295" i="2"/>
  <c r="R1410" i="2"/>
  <c r="N30" i="2"/>
  <c r="L1518" i="2"/>
  <c r="R180" i="2"/>
  <c r="R1529" i="2"/>
  <c r="P1257" i="2"/>
  <c r="L67" i="2"/>
  <c r="R322" i="2"/>
  <c r="R560" i="2"/>
  <c r="M383" i="2"/>
  <c r="R784" i="2"/>
  <c r="O1370" i="2"/>
  <c r="R441" i="2"/>
  <c r="P1213" i="2"/>
  <c r="O1367" i="2"/>
  <c r="O270" i="2"/>
  <c r="P1404" i="2"/>
  <c r="P260" i="2"/>
  <c r="R1123" i="2"/>
  <c r="Q1373" i="2"/>
  <c r="L658" i="2"/>
  <c r="P363" i="2"/>
  <c r="M226" i="2"/>
  <c r="R874" i="2"/>
  <c r="L369" i="2"/>
  <c r="Q715" i="2"/>
  <c r="R980" i="2"/>
  <c r="R118" i="2"/>
  <c r="R932" i="2"/>
  <c r="P1294" i="2"/>
  <c r="R87" i="2"/>
  <c r="R269" i="2"/>
  <c r="R910" i="2"/>
  <c r="R1250" i="2"/>
  <c r="O441" i="2"/>
  <c r="M148" i="2"/>
  <c r="R394" i="2"/>
  <c r="L211" i="2"/>
  <c r="O271" i="2"/>
  <c r="R222" i="2"/>
  <c r="Q364" i="2"/>
  <c r="Q562" i="2"/>
  <c r="N233" i="2"/>
  <c r="Q574" i="2"/>
  <c r="O523" i="2"/>
  <c r="R634" i="2"/>
  <c r="O64" i="2"/>
  <c r="N537" i="2"/>
  <c r="L490" i="2"/>
  <c r="N208" i="2"/>
  <c r="Q654" i="2"/>
  <c r="R578" i="2"/>
  <c r="P425" i="2"/>
  <c r="O72" i="2"/>
  <c r="P28" i="2"/>
  <c r="R584" i="2"/>
  <c r="Q154" i="2"/>
  <c r="R403" i="2"/>
  <c r="L16" i="2"/>
  <c r="L543" i="2"/>
  <c r="P374" i="2"/>
  <c r="L188" i="2"/>
  <c r="L629" i="2"/>
  <c r="P553" i="2"/>
  <c r="O530" i="2"/>
  <c r="O633" i="2"/>
  <c r="O500" i="2"/>
  <c r="R113" i="2"/>
  <c r="Q436" i="2"/>
  <c r="R450" i="2"/>
  <c r="O439" i="2"/>
  <c r="N16" i="2"/>
  <c r="Q47" i="2"/>
  <c r="M83" i="2"/>
  <c r="M573" i="2"/>
  <c r="Q434" i="2"/>
  <c r="Q259" i="2"/>
  <c r="Q291" i="2"/>
  <c r="Q160" i="2"/>
  <c r="M588" i="2"/>
  <c r="O374" i="2"/>
  <c r="L183" i="2"/>
  <c r="R524" i="2"/>
  <c r="Q271" i="2"/>
  <c r="P407" i="2"/>
  <c r="L175" i="2"/>
  <c r="N228" i="2"/>
  <c r="Q184" i="2"/>
  <c r="L633" i="2"/>
  <c r="L234" i="2"/>
  <c r="Q134" i="2"/>
  <c r="R454" i="2"/>
  <c r="N259" i="2"/>
  <c r="N212" i="2"/>
  <c r="N206" i="2"/>
  <c r="N71" i="2"/>
  <c r="O10" i="2"/>
  <c r="Q158" i="2"/>
  <c r="Q506" i="2"/>
  <c r="Q524" i="2"/>
  <c r="R291" i="2"/>
  <c r="O46" i="2"/>
  <c r="O204" i="2"/>
  <c r="N514" i="2"/>
  <c r="P614" i="2"/>
  <c r="P426" i="2"/>
  <c r="M598" i="2"/>
  <c r="N443" i="2"/>
  <c r="O624" i="2"/>
  <c r="M74" i="2"/>
  <c r="P412" i="2"/>
  <c r="L64" i="2"/>
  <c r="P574" i="2"/>
  <c r="R242" i="2"/>
  <c r="O372" i="2"/>
  <c r="L585" i="2"/>
  <c r="P576" i="2"/>
  <c r="R555" i="2"/>
  <c r="N469" i="2"/>
  <c r="R481" i="2"/>
  <c r="P136" i="2"/>
  <c r="O443" i="2"/>
  <c r="O39" i="2"/>
  <c r="M283" i="2"/>
  <c r="O662" i="2"/>
  <c r="O347" i="2"/>
  <c r="R390" i="2"/>
  <c r="O425" i="2"/>
  <c r="R512" i="2"/>
  <c r="Q39" i="2"/>
  <c r="L422" i="2"/>
  <c r="Q327" i="2"/>
  <c r="O346" i="2"/>
  <c r="R431" i="2"/>
  <c r="N496" i="2"/>
  <c r="O565" i="2"/>
  <c r="N136" i="2"/>
  <c r="P24" i="2"/>
  <c r="N312" i="2"/>
  <c r="L659" i="2"/>
  <c r="N12" i="2"/>
  <c r="P445" i="2"/>
  <c r="O515" i="2"/>
  <c r="O434" i="2"/>
  <c r="R1511" i="2"/>
  <c r="Q217" i="2"/>
  <c r="R573" i="2"/>
  <c r="R543" i="2"/>
  <c r="L233" i="2"/>
  <c r="L142" i="2"/>
  <c r="Q533" i="2"/>
  <c r="M516" i="2"/>
  <c r="N378" i="2"/>
  <c r="L371" i="2"/>
  <c r="M16" i="2"/>
  <c r="L1330" i="2"/>
  <c r="P333" i="2"/>
  <c r="R755" i="2"/>
  <c r="Q1054" i="2"/>
  <c r="R492" i="2"/>
  <c r="O1500" i="2"/>
  <c r="P593" i="2"/>
  <c r="R950" i="2"/>
  <c r="R592" i="2"/>
  <c r="L1272" i="2"/>
  <c r="L360" i="2"/>
  <c r="L1361" i="2"/>
  <c r="L1428" i="2"/>
  <c r="Q321" i="2"/>
  <c r="P145" i="2"/>
  <c r="P77" i="2"/>
  <c r="Q110" i="2"/>
  <c r="O159" i="2"/>
  <c r="Q887" i="2"/>
  <c r="O1072" i="2"/>
  <c r="L1266" i="2"/>
  <c r="L1238" i="2"/>
  <c r="O1188" i="2"/>
  <c r="L462" i="2"/>
  <c r="Q62" i="2"/>
  <c r="O623" i="2"/>
  <c r="R304" i="2"/>
  <c r="N467" i="2"/>
  <c r="Q777" i="2"/>
  <c r="L394" i="2"/>
  <c r="Q371" i="2"/>
  <c r="P233" i="2"/>
  <c r="R371" i="2"/>
  <c r="O201" i="2"/>
  <c r="P434" i="2"/>
  <c r="O377" i="2"/>
  <c r="L413" i="2"/>
  <c r="N204" i="2"/>
  <c r="L276" i="2"/>
  <c r="N506" i="2"/>
  <c r="P544" i="2"/>
  <c r="R422" i="2"/>
  <c r="O588" i="2"/>
  <c r="O613" i="2"/>
  <c r="N555" i="2"/>
  <c r="Q439" i="2"/>
  <c r="N173" i="2"/>
  <c r="N64" i="2"/>
  <c r="P393" i="2"/>
  <c r="Q406" i="2"/>
  <c r="Q74" i="2"/>
  <c r="O176" i="2"/>
  <c r="N249" i="2"/>
  <c r="L412" i="2"/>
  <c r="P164" i="2"/>
  <c r="O259" i="2"/>
  <c r="O427" i="2"/>
  <c r="O164" i="2"/>
  <c r="M351" i="2"/>
  <c r="Q404" i="2"/>
  <c r="Q383" i="2"/>
  <c r="P648" i="2"/>
  <c r="R16" i="2"/>
  <c r="L236" i="2"/>
  <c r="L439" i="2"/>
  <c r="P12" i="2"/>
  <c r="M407" i="2"/>
  <c r="M376" i="2"/>
  <c r="Q487" i="2"/>
  <c r="O450" i="2"/>
  <c r="Q509" i="2"/>
  <c r="M201" i="2"/>
  <c r="M624" i="2"/>
  <c r="Q634" i="2"/>
  <c r="P509" i="2"/>
  <c r="L310" i="2"/>
  <c r="R398" i="2"/>
  <c r="L576" i="2"/>
  <c r="N103" i="2"/>
  <c r="L525" i="2"/>
  <c r="N85" i="2"/>
  <c r="L646" i="2"/>
  <c r="P191" i="2"/>
  <c r="N455" i="2"/>
  <c r="O310" i="2"/>
  <c r="O131" i="2"/>
  <c r="O71" i="2"/>
  <c r="N246" i="2"/>
  <c r="L372" i="2"/>
  <c r="P418" i="2"/>
  <c r="Q353" i="2"/>
  <c r="O22" i="2"/>
  <c r="L222" i="2"/>
  <c r="R364" i="2"/>
  <c r="P64" i="2"/>
  <c r="O188" i="2"/>
  <c r="O502" i="2"/>
  <c r="R659" i="2"/>
  <c r="O413" i="2"/>
  <c r="P506" i="2"/>
  <c r="R443" i="2"/>
  <c r="P588" i="2"/>
  <c r="R515" i="2"/>
  <c r="M487" i="2"/>
  <c r="N54" i="2"/>
  <c r="N268" i="2"/>
  <c r="R558" i="2"/>
  <c r="R54" i="2"/>
  <c r="O184" i="2"/>
  <c r="O12" i="2"/>
  <c r="M562" i="2"/>
  <c r="L148" i="2"/>
  <c r="R530" i="2"/>
  <c r="L418" i="2"/>
  <c r="Q569" i="2"/>
  <c r="L555" i="2"/>
  <c r="Q391" i="2"/>
  <c r="L540" i="2"/>
  <c r="N24" i="2"/>
  <c r="R404" i="2"/>
  <c r="L550" i="2"/>
  <c r="R453" i="2"/>
  <c r="Q236" i="2"/>
  <c r="P372" i="2"/>
  <c r="Q72" i="2"/>
  <c r="N439" i="2"/>
  <c r="P79" i="2"/>
  <c r="Q29" i="2"/>
  <c r="N394" i="2"/>
  <c r="R74" i="2"/>
  <c r="L403" i="2"/>
  <c r="L331" i="2"/>
  <c r="L544" i="2"/>
  <c r="M654" i="2"/>
  <c r="M29" i="2"/>
  <c r="R386" i="2"/>
  <c r="M164" i="2"/>
  <c r="L514" i="2"/>
  <c r="R12" i="2"/>
  <c r="R497" i="2"/>
  <c r="P389" i="2"/>
  <c r="L1113" i="2"/>
  <c r="P424" i="2"/>
  <c r="N560" i="2"/>
  <c r="M298" i="2"/>
  <c r="O494" i="2"/>
  <c r="Q990" i="2"/>
  <c r="R1254" i="2"/>
  <c r="R715" i="2"/>
  <c r="P295" i="2"/>
  <c r="R321" i="2"/>
  <c r="Q41" i="2"/>
  <c r="Q127" i="2"/>
  <c r="P130" i="2"/>
  <c r="N165" i="2"/>
  <c r="Q1275" i="2"/>
  <c r="Q1302" i="2"/>
  <c r="L739" i="2"/>
  <c r="Q337" i="2"/>
  <c r="R593" i="2"/>
  <c r="L223" i="2"/>
  <c r="O471" i="2"/>
  <c r="R1056" i="2"/>
  <c r="P762" i="2"/>
  <c r="Q784" i="2"/>
  <c r="Q51" i="2"/>
  <c r="P258" i="2"/>
  <c r="R1072" i="2"/>
  <c r="R1465" i="2"/>
  <c r="O1333" i="2"/>
  <c r="O791" i="2"/>
  <c r="L36" i="2"/>
  <c r="N196" i="2"/>
  <c r="L387" i="2"/>
  <c r="Q222" i="2"/>
  <c r="P83" i="2"/>
  <c r="M126" i="2"/>
  <c r="N22" i="2"/>
  <c r="R550" i="2"/>
  <c r="P201" i="2"/>
  <c r="P183" i="2"/>
  <c r="Q377" i="2"/>
  <c r="Q499" i="2"/>
  <c r="Q512" i="2"/>
  <c r="Q16" i="2"/>
  <c r="N327" i="2"/>
  <c r="Q540" i="2"/>
  <c r="O481" i="2"/>
  <c r="Q530" i="2"/>
  <c r="O509" i="2"/>
  <c r="L597" i="2"/>
  <c r="O506" i="2"/>
  <c r="O306" i="2"/>
  <c r="L598" i="2"/>
  <c r="O31" i="2"/>
  <c r="L306" i="2"/>
  <c r="Q149" i="2"/>
  <c r="L574" i="2"/>
  <c r="M46" i="2"/>
  <c r="P569" i="2"/>
  <c r="L426" i="2"/>
  <c r="O578" i="2"/>
  <c r="N389" i="2"/>
  <c r="P502" i="2"/>
  <c r="O344" i="2"/>
  <c r="N391" i="2"/>
  <c r="N400" i="2"/>
  <c r="Q36" i="2"/>
  <c r="Q142" i="2"/>
  <c r="P36" i="2"/>
  <c r="L377" i="2"/>
  <c r="N654" i="2"/>
  <c r="N393" i="2"/>
  <c r="P640" i="2"/>
  <c r="P629" i="2"/>
  <c r="R640" i="2"/>
  <c r="R525" i="2"/>
  <c r="N231" i="2"/>
  <c r="L24" i="2"/>
  <c r="M577" i="2"/>
  <c r="N576" i="2"/>
  <c r="P570" i="2"/>
  <c r="M228" i="2"/>
  <c r="N371" i="2"/>
  <c r="N283" i="2"/>
  <c r="R374" i="2"/>
  <c r="M346" i="2"/>
  <c r="L500" i="2"/>
  <c r="N531" i="2"/>
  <c r="Q412" i="2"/>
  <c r="N387" i="2"/>
  <c r="N540" i="2"/>
  <c r="P537" i="2"/>
  <c r="R372" i="2"/>
  <c r="P66" i="2"/>
  <c r="N406" i="2"/>
  <c r="O27" i="2"/>
  <c r="Q200" i="2"/>
  <c r="R487" i="2"/>
  <c r="M469" i="2"/>
  <c r="P439" i="2"/>
  <c r="R523" i="2"/>
  <c r="R81" i="2"/>
  <c r="M276" i="2"/>
  <c r="O544" i="2"/>
  <c r="R158" i="2"/>
  <c r="O242" i="2"/>
  <c r="N532" i="2"/>
  <c r="N222" i="2"/>
  <c r="O557" i="2"/>
  <c r="N445" i="2"/>
  <c r="R500" i="2"/>
  <c r="P469" i="2"/>
  <c r="P487" i="2"/>
  <c r="Q531" i="2"/>
  <c r="M203" i="2"/>
  <c r="R271" i="2"/>
  <c r="R353" i="2"/>
  <c r="L154" i="2"/>
  <c r="N158" i="2"/>
  <c r="R509" i="2"/>
  <c r="Q544" i="2"/>
  <c r="P565" i="2"/>
  <c r="N121" i="2"/>
  <c r="P633" i="2"/>
  <c r="L271" i="2"/>
  <c r="L650" i="2"/>
  <c r="M341" i="2"/>
  <c r="P353" i="2"/>
  <c r="O418" i="2"/>
  <c r="R204" i="2"/>
  <c r="R387" i="2"/>
  <c r="L537" i="2"/>
  <c r="L497" i="2"/>
  <c r="N344" i="2"/>
  <c r="O371" i="2"/>
  <c r="M506" i="2"/>
  <c r="R1379" i="2"/>
  <c r="P344" i="2"/>
  <c r="N28" i="2"/>
  <c r="P646" i="2"/>
  <c r="L160" i="2"/>
  <c r="Q376" i="2"/>
  <c r="N562" i="2"/>
  <c r="O386" i="2"/>
  <c r="Q532" i="2"/>
  <c r="N659" i="2"/>
  <c r="M135" i="2"/>
  <c r="R1419" i="2"/>
  <c r="R1512" i="2"/>
  <c r="Q836" i="2"/>
  <c r="Q447" i="2"/>
  <c r="M291" i="2"/>
  <c r="P938" i="2"/>
  <c r="R635" i="2"/>
  <c r="L1394" i="2"/>
  <c r="O805" i="2"/>
  <c r="R1042" i="2"/>
  <c r="Q1279" i="2"/>
  <c r="M27" i="2"/>
  <c r="L1494" i="2"/>
  <c r="L1132" i="2"/>
  <c r="P1521" i="2"/>
  <c r="M81" i="2"/>
  <c r="L174" i="2"/>
  <c r="Q1515" i="2"/>
  <c r="P785" i="2"/>
  <c r="O534" i="2"/>
  <c r="P848" i="2"/>
  <c r="P1274" i="2"/>
  <c r="P336" i="2"/>
  <c r="P1153" i="2"/>
  <c r="P693" i="2"/>
  <c r="N219" i="2"/>
  <c r="Q666" i="2"/>
  <c r="R777" i="2"/>
  <c r="R1284" i="2"/>
  <c r="R351" i="2"/>
  <c r="L327" i="2"/>
  <c r="O550" i="2"/>
  <c r="R576" i="2"/>
  <c r="L217" i="2"/>
  <c r="R654" i="2"/>
  <c r="O524" i="2"/>
  <c r="O148" i="2"/>
  <c r="O138" i="2"/>
  <c r="N271" i="2"/>
  <c r="L273" i="2"/>
  <c r="O364" i="2"/>
  <c r="O231" i="2"/>
  <c r="O614" i="2"/>
  <c r="L149" i="2"/>
  <c r="L116" i="2"/>
  <c r="N184" i="2"/>
  <c r="R46" i="2"/>
  <c r="L246" i="2"/>
  <c r="N359" i="2"/>
  <c r="P175" i="2"/>
  <c r="L378" i="2"/>
  <c r="N123" i="2"/>
  <c r="O436" i="2"/>
  <c r="Q63" i="2"/>
  <c r="N142" i="2"/>
  <c r="L138" i="2"/>
  <c r="O136" i="2"/>
  <c r="O543" i="2"/>
  <c r="N413" i="2"/>
  <c r="L79" i="2"/>
  <c r="P543" i="2"/>
  <c r="P577" i="2"/>
  <c r="Q617" i="2"/>
  <c r="M426" i="2"/>
  <c r="Q54" i="2"/>
  <c r="L454" i="2"/>
  <c r="R212" i="2"/>
  <c r="P598" i="2"/>
  <c r="Q543" i="2"/>
  <c r="P413" i="2"/>
  <c r="P400" i="2"/>
  <c r="O212" i="2"/>
  <c r="O532" i="2"/>
  <c r="P71" i="2"/>
  <c r="Q602" i="2"/>
  <c r="R624" i="2"/>
  <c r="N419" i="2"/>
  <c r="R520" i="2"/>
  <c r="L624" i="2"/>
  <c r="P123" i="2"/>
  <c r="M36" i="2"/>
  <c r="L604" i="2"/>
  <c r="P222" i="2"/>
  <c r="Q631" i="2"/>
  <c r="R121" i="2"/>
  <c r="Q584" i="2"/>
  <c r="R79" i="2"/>
  <c r="N525" i="2"/>
  <c r="L184" i="2"/>
  <c r="Q578" i="2"/>
  <c r="Q183" i="2"/>
  <c r="P550" i="2"/>
  <c r="M570" i="2"/>
  <c r="Q347" i="2"/>
  <c r="R376" i="2"/>
  <c r="O584" i="2"/>
  <c r="M138" i="2"/>
  <c r="R312" i="2"/>
  <c r="P512" i="2"/>
  <c r="Q85" i="2"/>
  <c r="N149" i="2"/>
  <c r="L524" i="2"/>
  <c r="Q463" i="2"/>
  <c r="P27" i="2"/>
  <c r="R490" i="2"/>
  <c r="O28" i="2"/>
  <c r="R532" i="2"/>
  <c r="Q249" i="2"/>
  <c r="M544" i="2"/>
  <c r="O222" i="2"/>
  <c r="Q403" i="2"/>
  <c r="P398" i="2"/>
  <c r="N499" i="2"/>
  <c r="N36" i="2"/>
  <c r="R602" i="2"/>
  <c r="N242" i="2"/>
  <c r="O453" i="2"/>
  <c r="O654" i="2"/>
  <c r="N346" i="2"/>
  <c r="R650" i="2"/>
  <c r="R227" i="2"/>
  <c r="Q46" i="2"/>
  <c r="N46" i="2"/>
  <c r="Q206" i="2"/>
  <c r="O16" i="2"/>
  <c r="R531" i="2"/>
  <c r="N516" i="2"/>
  <c r="M394" i="2"/>
  <c r="P211" i="2"/>
  <c r="Q502" i="2"/>
  <c r="L31" i="2"/>
  <c r="Q576" i="2"/>
  <c r="Q221" i="2"/>
  <c r="O376" i="2"/>
  <c r="Q398" i="2"/>
  <c r="R1289" i="2"/>
  <c r="Q1203" i="2"/>
  <c r="P187" i="2"/>
  <c r="Q28" i="2"/>
  <c r="P500" i="2"/>
  <c r="P313" i="2"/>
  <c r="R406" i="2"/>
  <c r="O540" i="2"/>
  <c r="P371" i="2"/>
  <c r="N641" i="2"/>
  <c r="Q400" i="2"/>
  <c r="N1286" i="2"/>
  <c r="L651" i="2"/>
  <c r="R489" i="2"/>
  <c r="Q1530" i="2"/>
  <c r="P1132" i="2"/>
  <c r="L1189" i="2"/>
  <c r="R218" i="2"/>
  <c r="L774" i="2"/>
  <c r="O109" i="2"/>
  <c r="P999" i="2"/>
  <c r="N336" i="2"/>
  <c r="P1262" i="2"/>
  <c r="O784" i="2"/>
  <c r="L449" i="2"/>
  <c r="L1382" i="2"/>
  <c r="R1144" i="2"/>
  <c r="Q109" i="2"/>
  <c r="L284" i="2"/>
  <c r="N473" i="2"/>
  <c r="P1530" i="2"/>
  <c r="P453" i="2"/>
  <c r="Q1503" i="2"/>
  <c r="P1048" i="2"/>
  <c r="P69" i="2"/>
  <c r="M11" i="2"/>
  <c r="N110" i="2"/>
  <c r="L790" i="2"/>
  <c r="N640" i="2"/>
  <c r="P110" i="2"/>
  <c r="P1413" i="2"/>
  <c r="R318" i="2"/>
  <c r="L512" i="2"/>
  <c r="N372" i="2"/>
  <c r="R71" i="2"/>
  <c r="M419" i="2"/>
  <c r="O81" i="2"/>
  <c r="P135" i="2"/>
  <c r="L578" i="2"/>
  <c r="Q135" i="2"/>
  <c r="L123" i="2"/>
  <c r="N31" i="2"/>
  <c r="O273" i="2"/>
  <c r="N614" i="2"/>
  <c r="R323" i="2"/>
  <c r="N588" i="2"/>
  <c r="Q646" i="2"/>
  <c r="M509" i="2"/>
  <c r="Q323" i="2"/>
  <c r="P555" i="2"/>
  <c r="R276" i="2"/>
  <c r="P511" i="2"/>
  <c r="Q454" i="2"/>
  <c r="P31" i="2"/>
  <c r="P597" i="2"/>
  <c r="N463" i="2"/>
  <c r="Q246" i="2"/>
  <c r="P85" i="2"/>
  <c r="O574" i="2"/>
  <c r="P431" i="2"/>
  <c r="O389" i="2"/>
  <c r="L532" i="2"/>
  <c r="O208" i="2"/>
  <c r="N573" i="2"/>
  <c r="Q93" i="2"/>
  <c r="O233" i="2"/>
  <c r="O445" i="2"/>
  <c r="N481" i="2"/>
  <c r="Q103" i="2"/>
  <c r="R123" i="2"/>
  <c r="Q422" i="2"/>
  <c r="R63" i="2"/>
  <c r="Q31" i="2"/>
  <c r="R179" i="2"/>
  <c r="O353" i="2"/>
  <c r="M578" i="2"/>
  <c r="O351" i="2"/>
  <c r="O631" i="2"/>
  <c r="L196" i="2"/>
  <c r="Q613" i="2"/>
  <c r="Q359" i="2"/>
  <c r="O573" i="2"/>
  <c r="R631" i="2"/>
  <c r="Q71" i="2"/>
  <c r="P585" i="2"/>
  <c r="Q121" i="2"/>
  <c r="N617" i="2"/>
  <c r="R27" i="2"/>
  <c r="O487" i="2"/>
  <c r="R537" i="2"/>
  <c r="L431" i="2"/>
  <c r="R259" i="2"/>
  <c r="P196" i="2"/>
  <c r="N584" i="2"/>
  <c r="R553" i="2"/>
  <c r="O570" i="2"/>
  <c r="P283" i="2"/>
  <c r="R565" i="2"/>
  <c r="R246" i="2"/>
  <c r="O378" i="2"/>
  <c r="Q231" i="2"/>
  <c r="O236" i="2"/>
  <c r="N353" i="2"/>
  <c r="P346" i="2"/>
  <c r="N154" i="2"/>
  <c r="N56" i="2"/>
  <c r="P148" i="2"/>
  <c r="R29" i="2"/>
  <c r="N248" i="2"/>
  <c r="Q131" i="2"/>
  <c r="L384" i="2"/>
  <c r="L249" i="2"/>
  <c r="R400" i="2"/>
  <c r="R167" i="2"/>
  <c r="N81" i="2"/>
  <c r="P249" i="2"/>
  <c r="Q173" i="2"/>
  <c r="L208" i="2"/>
  <c r="R36" i="2"/>
  <c r="M183" i="2"/>
  <c r="M364" i="2"/>
  <c r="N577" i="2"/>
  <c r="Q393" i="2"/>
  <c r="N502" i="2"/>
  <c r="R463" i="2"/>
  <c r="L389" i="2"/>
  <c r="N86" i="2"/>
  <c r="O359" i="2"/>
  <c r="N323" i="2"/>
  <c r="M31" i="2"/>
  <c r="R175" i="2"/>
  <c r="P158" i="2"/>
  <c r="Q372" i="2"/>
  <c r="M63" i="2"/>
  <c r="O393" i="2"/>
  <c r="O1274" i="2"/>
  <c r="N29" i="2"/>
  <c r="N524" i="2"/>
  <c r="P634" i="2"/>
  <c r="O217" i="2"/>
  <c r="Q283" i="2"/>
  <c r="N183" i="2"/>
  <c r="R378" i="2"/>
  <c r="N135" i="2"/>
  <c r="Q197" i="2"/>
  <c r="P1034" i="2"/>
  <c r="P733" i="2"/>
  <c r="L1497" i="2"/>
  <c r="Q774" i="2"/>
  <c r="R796" i="2"/>
  <c r="M572" i="2"/>
  <c r="L41" i="2"/>
  <c r="L1265" i="2"/>
  <c r="L1462" i="2"/>
  <c r="L669" i="2"/>
  <c r="Q1423" i="2"/>
  <c r="L1468" i="2"/>
  <c r="Q1137" i="2"/>
  <c r="M461" i="2"/>
  <c r="L703" i="2"/>
  <c r="Q1072" i="2"/>
  <c r="N431" i="2"/>
  <c r="O333" i="2"/>
  <c r="R1045" i="2"/>
  <c r="Q330" i="2"/>
  <c r="Q1123" i="2"/>
  <c r="O503" i="2"/>
  <c r="N396" i="2"/>
  <c r="N510" i="2"/>
  <c r="R962" i="2"/>
  <c r="Q178" i="2"/>
  <c r="M515" i="2"/>
  <c r="L656" i="2"/>
  <c r="L786" i="2"/>
  <c r="Q1370" i="2"/>
  <c r="L1530" i="2"/>
  <c r="M400" i="2"/>
  <c r="R469" i="2"/>
  <c r="P613" i="2"/>
  <c r="O463" i="2"/>
  <c r="N164" i="2"/>
  <c r="O469" i="2"/>
  <c r="L242" i="2"/>
  <c r="L502" i="2"/>
  <c r="N533" i="2"/>
  <c r="O135" i="2"/>
  <c r="P227" i="2"/>
  <c r="L136" i="2"/>
  <c r="R24" i="2"/>
  <c r="N175" i="2"/>
  <c r="R196" i="2"/>
  <c r="Q346" i="2"/>
  <c r="O640" i="2"/>
  <c r="O86" i="2"/>
  <c r="L496" i="2"/>
  <c r="P496" i="2"/>
  <c r="M604" i="2"/>
  <c r="R135" i="2"/>
  <c r="M445" i="2"/>
  <c r="L54" i="2"/>
  <c r="R506" i="2"/>
  <c r="R313" i="2"/>
  <c r="Q86" i="2"/>
  <c r="N633" i="2"/>
  <c r="R211" i="2"/>
  <c r="O497" i="2"/>
  <c r="O123" i="2"/>
  <c r="O228" i="2"/>
  <c r="Q523" i="2"/>
  <c r="N74" i="2"/>
  <c r="O604" i="2"/>
  <c r="O629" i="2"/>
  <c r="Q520" i="2"/>
  <c r="N27" i="2"/>
  <c r="O221" i="2"/>
  <c r="Q212" i="2"/>
  <c r="L398" i="2"/>
  <c r="L47" i="2"/>
  <c r="R28" i="2"/>
  <c r="L509" i="2"/>
  <c r="N425" i="2"/>
  <c r="L511" i="2"/>
  <c r="O323" i="2"/>
  <c r="P540" i="2"/>
  <c r="N598" i="2"/>
  <c r="P327" i="2"/>
  <c r="Q64" i="2"/>
  <c r="Q394" i="2"/>
  <c r="O121" i="2"/>
  <c r="R200" i="2"/>
  <c r="R72" i="2"/>
  <c r="O537" i="2"/>
  <c r="O54" i="2"/>
  <c r="R160" i="2"/>
  <c r="R136" i="2"/>
  <c r="Q115" i="2"/>
  <c r="R574" i="2"/>
  <c r="Q191" i="2"/>
  <c r="P121" i="2"/>
  <c r="L359" i="2"/>
  <c r="P624" i="2"/>
  <c r="O56" i="2"/>
  <c r="N63" i="2"/>
  <c r="R384" i="2"/>
  <c r="L86" i="2"/>
  <c r="L393" i="2"/>
  <c r="R426" i="2"/>
  <c r="Q24" i="2"/>
  <c r="R617" i="2"/>
  <c r="N211" i="2"/>
  <c r="Q56" i="2"/>
  <c r="Q604" i="2"/>
  <c r="L323" i="2"/>
  <c r="Q588" i="2"/>
  <c r="Q541" i="2"/>
  <c r="Q453" i="2"/>
  <c r="P167" i="2"/>
  <c r="Q514" i="2"/>
  <c r="R138" i="2"/>
  <c r="L506" i="2"/>
  <c r="N351" i="2"/>
  <c r="L115" i="2"/>
  <c r="P246" i="2"/>
  <c r="O490" i="2"/>
  <c r="N570" i="2"/>
  <c r="Q565" i="2"/>
  <c r="P228" i="2"/>
  <c r="L22" i="2"/>
  <c r="L531" i="2"/>
  <c r="P422" i="2"/>
  <c r="L614" i="2"/>
  <c r="P206" i="2"/>
  <c r="N276" i="2"/>
  <c r="O116" i="2"/>
  <c r="P359" i="2"/>
  <c r="O598" i="2"/>
  <c r="O516" i="2"/>
  <c r="R176" i="2"/>
  <c r="P39" i="2"/>
  <c r="O387" i="2"/>
  <c r="L83" i="2"/>
  <c r="N374" i="2"/>
  <c r="O63" i="2"/>
  <c r="Q551" i="2"/>
  <c r="L419" i="2"/>
  <c r="P236" i="2"/>
  <c r="L499" i="2"/>
  <c r="Q27" i="2"/>
  <c r="M427" i="2"/>
  <c r="O211" i="2"/>
  <c r="M443" i="2"/>
  <c r="N604" i="2"/>
  <c r="P746" i="2"/>
  <c r="Q572" i="2"/>
  <c r="Q1364" i="2"/>
  <c r="Q67" i="2"/>
  <c r="P289" i="2"/>
  <c r="R774" i="2"/>
  <c r="Q1201" i="2"/>
  <c r="P1201" i="2"/>
  <c r="O1283" i="2"/>
  <c r="N449" i="2"/>
  <c r="Q1271" i="2"/>
  <c r="Q386" i="2"/>
  <c r="Q559" i="2"/>
  <c r="O1284" i="2"/>
  <c r="Q1443" i="2"/>
  <c r="Q670" i="2"/>
  <c r="P674" i="2"/>
  <c r="P975" i="2"/>
  <c r="L657" i="2"/>
  <c r="Q972" i="2"/>
  <c r="Q494" i="2"/>
  <c r="M531" i="2"/>
  <c r="O1056" i="2"/>
  <c r="Q1062" i="2"/>
  <c r="P765" i="2"/>
  <c r="M517" i="2"/>
  <c r="M115" i="2"/>
  <c r="Q702" i="2"/>
  <c r="L1424" i="2"/>
  <c r="P1449" i="2"/>
  <c r="P438" i="2"/>
  <c r="N543" i="2"/>
  <c r="R633" i="2"/>
  <c r="Q208" i="2"/>
  <c r="O525" i="2"/>
  <c r="N384" i="2"/>
  <c r="N634" i="2"/>
  <c r="O36" i="2"/>
  <c r="P659" i="2"/>
  <c r="L584" i="2"/>
  <c r="N426" i="2"/>
  <c r="M584" i="2"/>
  <c r="P532" i="2"/>
  <c r="Q418" i="2"/>
  <c r="P364" i="2"/>
  <c r="Q413" i="2"/>
  <c r="M221" i="2"/>
  <c r="R570" i="2"/>
  <c r="L445" i="2"/>
  <c r="Q175" i="2"/>
  <c r="P573" i="2"/>
  <c r="Q557" i="2"/>
  <c r="N398" i="2"/>
  <c r="Q577" i="2"/>
  <c r="O66" i="2"/>
  <c r="L231" i="2"/>
  <c r="R249" i="2"/>
  <c r="L135" i="2"/>
  <c r="L221" i="2"/>
  <c r="L283" i="2"/>
  <c r="O83" i="2"/>
  <c r="P16" i="2"/>
  <c r="R598" i="2"/>
  <c r="P602" i="2"/>
  <c r="L523" i="2"/>
  <c r="O426" i="2"/>
  <c r="N227" i="2"/>
  <c r="P204" i="2"/>
  <c r="P662" i="2"/>
  <c r="N306" i="2"/>
  <c r="R347" i="2"/>
  <c r="R131" i="2"/>
  <c r="P86" i="2"/>
  <c r="L56" i="2"/>
  <c r="Q344" i="2"/>
  <c r="R455" i="2"/>
  <c r="Q525" i="2"/>
  <c r="M585" i="2"/>
  <c r="L312" i="2"/>
  <c r="M72" i="2"/>
  <c r="N597" i="2"/>
  <c r="R221" i="2"/>
  <c r="Q598" i="2"/>
  <c r="P520" i="2"/>
  <c r="L74" i="2"/>
  <c r="P394" i="2"/>
  <c r="P650" i="2"/>
  <c r="P523" i="2"/>
  <c r="L565" i="2"/>
  <c r="N367" i="2"/>
  <c r="Q367" i="2"/>
  <c r="Q148" i="2"/>
  <c r="R418" i="2"/>
  <c r="O93" i="2"/>
  <c r="R22" i="2"/>
  <c r="Q116" i="2"/>
  <c r="L396" i="2"/>
  <c r="M39" i="2"/>
  <c r="R191" i="2"/>
  <c r="P391" i="2"/>
  <c r="P242" i="2"/>
  <c r="O313" i="2"/>
  <c r="N418" i="2"/>
  <c r="N386" i="2"/>
  <c r="Q648" i="2"/>
  <c r="R613" i="2"/>
  <c r="N364" i="2"/>
  <c r="P578" i="2"/>
  <c r="O234" i="2"/>
  <c r="P450" i="2"/>
  <c r="Q313" i="2"/>
  <c r="O562" i="2"/>
  <c r="N179" i="2"/>
  <c r="P10" i="2"/>
  <c r="O129" i="2"/>
  <c r="M217" i="2"/>
  <c r="P497" i="2"/>
  <c r="L131" i="2"/>
  <c r="R544" i="2"/>
  <c r="Q310" i="2"/>
  <c r="Q659" i="2"/>
  <c r="P531" i="2"/>
  <c r="M323" i="2"/>
  <c r="L453" i="2"/>
  <c r="L191" i="2"/>
  <c r="P390" i="2"/>
  <c r="R662" i="2"/>
  <c r="P154" i="2"/>
  <c r="R614" i="2"/>
  <c r="P56" i="2"/>
  <c r="Q129" i="2"/>
  <c r="Q573" i="2"/>
  <c r="N553" i="2"/>
  <c r="N221" i="2"/>
  <c r="N635" i="2"/>
  <c r="R183" i="2"/>
  <c r="L268" i="2"/>
  <c r="L204" i="2"/>
  <c r="R396" i="2"/>
  <c r="O134" i="2"/>
  <c r="N191" i="2"/>
  <c r="R306" i="2"/>
  <c r="N520" i="2"/>
  <c r="Q164" i="2"/>
  <c r="R1030" i="2"/>
  <c r="P953" i="2"/>
  <c r="O1511" i="2"/>
  <c r="R309" i="2"/>
  <c r="R792" i="2"/>
  <c r="N401" i="2"/>
  <c r="L494" i="2"/>
  <c r="L962" i="2"/>
  <c r="P1135" i="2"/>
  <c r="Q260" i="2"/>
  <c r="R237" i="2"/>
  <c r="Q304" i="2"/>
  <c r="L520" i="2"/>
  <c r="O974" i="2"/>
  <c r="P792" i="2"/>
  <c r="N330" i="2"/>
  <c r="R168" i="2"/>
  <c r="L109" i="2"/>
  <c r="R968" i="2"/>
  <c r="L1057" i="2"/>
  <c r="R1385" i="2"/>
  <c r="M136" i="2"/>
  <c r="O1346" i="2"/>
  <c r="M428" i="2"/>
  <c r="N308" i="2"/>
  <c r="Q798" i="2"/>
  <c r="P679" i="2"/>
  <c r="P381" i="2"/>
  <c r="L349" i="2"/>
  <c r="L762" i="2"/>
  <c r="N275" i="2"/>
  <c r="L364" i="2"/>
  <c r="L93" i="2"/>
  <c r="O196" i="2"/>
  <c r="N434" i="2"/>
  <c r="R47" i="2"/>
  <c r="Q138" i="2"/>
  <c r="N569" i="2"/>
  <c r="N403" i="2"/>
  <c r="L425" i="2"/>
  <c r="Q640" i="2"/>
  <c r="Q378" i="2"/>
  <c r="N113" i="2"/>
  <c r="P499" i="2"/>
  <c r="M359" i="2"/>
  <c r="L515" i="2"/>
  <c r="R149" i="2"/>
  <c r="N10" i="2"/>
  <c r="R164" i="2"/>
  <c r="L71" i="2"/>
  <c r="O648" i="2"/>
  <c r="O291" i="2"/>
  <c r="L164" i="2"/>
  <c r="M93" i="2"/>
  <c r="R208" i="2"/>
  <c r="P54" i="2"/>
  <c r="O499" i="2"/>
  <c r="P516" i="2"/>
  <c r="O276" i="2"/>
  <c r="L39" i="2"/>
  <c r="O312" i="2"/>
  <c r="R273" i="2"/>
  <c r="R184" i="2"/>
  <c r="L648" i="2"/>
  <c r="O142" i="2"/>
  <c r="N624" i="2"/>
  <c r="R419" i="2"/>
  <c r="Q351" i="2"/>
  <c r="R577" i="2"/>
  <c r="L569" i="2"/>
  <c r="O403" i="2"/>
  <c r="O179" i="2"/>
  <c r="O167" i="2"/>
  <c r="L487" i="2"/>
  <c r="O569" i="2"/>
  <c r="N72" i="2"/>
  <c r="O646" i="2"/>
  <c r="Q469" i="2"/>
  <c r="N578" i="2"/>
  <c r="L577" i="2"/>
  <c r="N160" i="2"/>
  <c r="N550" i="2"/>
  <c r="O154" i="2"/>
  <c r="R233" i="2"/>
  <c r="P323" i="2"/>
  <c r="Q500" i="2"/>
  <c r="Q629" i="2"/>
  <c r="O160" i="2"/>
  <c r="L434" i="2"/>
  <c r="L200" i="2"/>
  <c r="N515" i="2"/>
  <c r="R496" i="2"/>
  <c r="L351" i="2"/>
  <c r="L654" i="2"/>
  <c r="R310" i="2"/>
  <c r="P93" i="2"/>
  <c r="R228" i="2"/>
  <c r="L353" i="2"/>
  <c r="N200" i="2"/>
  <c r="P131" i="2"/>
  <c r="P231" i="2"/>
  <c r="R648" i="2"/>
  <c r="L347" i="2"/>
  <c r="M231" i="2"/>
  <c r="R557" i="2"/>
  <c r="P129" i="2"/>
  <c r="R646" i="2"/>
  <c r="P404" i="2"/>
  <c r="P396" i="2"/>
  <c r="M367" i="2"/>
  <c r="L212" i="2"/>
  <c r="R201" i="2"/>
  <c r="P387" i="2"/>
  <c r="P367" i="2"/>
  <c r="N422" i="2"/>
  <c r="P138" i="2"/>
  <c r="P384" i="2"/>
  <c r="R641" i="2"/>
  <c r="O531" i="2"/>
  <c r="O431" i="2"/>
  <c r="R148" i="2"/>
  <c r="M558" i="2"/>
  <c r="O367" i="2"/>
  <c r="O246" i="2"/>
  <c r="N47" i="2"/>
  <c r="N176" i="2"/>
  <c r="M273" i="2"/>
  <c r="N404" i="2"/>
  <c r="R85" i="2"/>
  <c r="O555" i="2"/>
  <c r="L344" i="2"/>
  <c r="Q211" i="2"/>
  <c r="L613" i="2"/>
  <c r="P481" i="2"/>
  <c r="N411" i="2"/>
  <c r="R434" i="2"/>
  <c r="O412" i="2"/>
  <c r="M233" i="2"/>
  <c r="Q641" i="2"/>
  <c r="L29" i="2"/>
  <c r="R499" i="2"/>
  <c r="O113" i="2"/>
  <c r="N201" i="2"/>
  <c r="P173" i="2"/>
  <c r="L288" i="2"/>
  <c r="O1138" i="2"/>
  <c r="Q860" i="2"/>
  <c r="R721" i="2"/>
  <c r="L591" i="2"/>
  <c r="L250" i="2"/>
  <c r="R348" i="2"/>
  <c r="R778" i="2"/>
  <c r="R363" i="2"/>
  <c r="Q1294" i="2"/>
  <c r="O369" i="2"/>
  <c r="L69" i="2"/>
  <c r="L1153" i="2"/>
  <c r="Q802" i="2"/>
  <c r="Q250" i="2"/>
  <c r="Q322" i="2"/>
  <c r="O206" i="2"/>
  <c r="O1315" i="2"/>
  <c r="M222" i="2"/>
  <c r="N148" i="2"/>
  <c r="P488" i="2"/>
  <c r="Q1494" i="2"/>
  <c r="Q96" i="2"/>
  <c r="R505" i="2"/>
  <c r="N470" i="2"/>
  <c r="L564" i="2"/>
  <c r="R267" i="2"/>
  <c r="R37" i="2"/>
  <c r="Q333" i="2"/>
  <c r="Q566" i="2"/>
  <c r="Q732" i="2"/>
  <c r="R206" i="2"/>
  <c r="P490" i="2"/>
  <c r="O115" i="2"/>
  <c r="Q268" i="2"/>
  <c r="L228" i="2"/>
  <c r="L391" i="2"/>
  <c r="P176" i="2"/>
  <c r="N134" i="2"/>
  <c r="R407" i="2"/>
  <c r="R66" i="2"/>
  <c r="R588" i="2"/>
  <c r="R116" i="2"/>
  <c r="R56" i="2"/>
  <c r="L390" i="2"/>
  <c r="R134" i="2"/>
  <c r="L313" i="2"/>
  <c r="Q450" i="2"/>
  <c r="O384" i="2"/>
  <c r="P248" i="2"/>
  <c r="L570" i="2"/>
  <c r="R585" i="2"/>
  <c r="R541" i="2"/>
  <c r="N629" i="2"/>
  <c r="O74" i="2"/>
  <c r="M227" i="2"/>
  <c r="L386" i="2"/>
  <c r="P427" i="2"/>
  <c r="R93" i="2"/>
  <c r="N129" i="2"/>
  <c r="R445" i="2"/>
  <c r="O398" i="2"/>
  <c r="O249" i="2"/>
  <c r="Q427" i="2"/>
  <c r="L662" i="2"/>
  <c r="L427" i="2"/>
  <c r="P376" i="2"/>
  <c r="R383" i="2"/>
  <c r="O659" i="2"/>
  <c r="Q419" i="2"/>
  <c r="R413" i="2"/>
  <c r="O283" i="2"/>
  <c r="O455" i="2"/>
  <c r="Q187" i="2"/>
  <c r="L187" i="2"/>
  <c r="N390" i="2"/>
  <c r="O24" i="2"/>
  <c r="P443" i="2"/>
  <c r="R103" i="2"/>
  <c r="P142" i="2"/>
  <c r="R436" i="2"/>
  <c r="O175" i="2"/>
  <c r="N93" i="2"/>
  <c r="L227" i="2"/>
  <c r="Q390" i="2"/>
  <c r="Q662" i="2"/>
  <c r="O396" i="2"/>
  <c r="Q425" i="2"/>
  <c r="R31" i="2"/>
  <c r="L541" i="2"/>
  <c r="R64" i="2"/>
  <c r="R569" i="2"/>
  <c r="O650" i="2"/>
  <c r="L631" i="2"/>
  <c r="Q431" i="2"/>
  <c r="L129" i="2"/>
  <c r="P406" i="2"/>
  <c r="L374" i="2"/>
  <c r="O496" i="2"/>
  <c r="L407" i="2"/>
  <c r="P29" i="2"/>
  <c r="N412" i="2"/>
  <c r="N574" i="2"/>
  <c r="N291" i="2"/>
  <c r="P116" i="2"/>
  <c r="L530" i="2"/>
  <c r="L602" i="2"/>
  <c r="L63" i="2"/>
  <c r="P63" i="2"/>
  <c r="L481" i="2"/>
  <c r="O227" i="2"/>
  <c r="M191" i="2"/>
  <c r="P306" i="2"/>
  <c r="R604" i="2"/>
  <c r="O422" i="2"/>
  <c r="P221" i="2"/>
  <c r="N79" i="2"/>
  <c r="O173" i="2"/>
  <c r="L113" i="2"/>
  <c r="R115" i="2"/>
  <c r="O407" i="2"/>
  <c r="R129" i="2"/>
  <c r="L259" i="2"/>
  <c r="L455" i="2"/>
  <c r="M398" i="2"/>
  <c r="R533" i="2"/>
  <c r="R10" i="2"/>
  <c r="R359" i="2"/>
  <c r="L516" i="2"/>
  <c r="P197" i="2"/>
  <c r="L640" i="2"/>
  <c r="N497" i="2"/>
  <c r="M532" i="2"/>
  <c r="Q113" i="2"/>
  <c r="P514" i="2"/>
  <c r="Q570" i="2"/>
  <c r="P113" i="2"/>
  <c r="L510" i="2"/>
  <c r="L28" i="2"/>
  <c r="N83" i="2"/>
  <c r="O200" i="2"/>
  <c r="L346" i="2"/>
  <c r="R283" i="2"/>
  <c r="P81" i="2"/>
  <c r="L443" i="2"/>
  <c r="Q516" i="2"/>
  <c r="R1217" i="2"/>
  <c r="P429" i="2"/>
  <c r="R644" i="2"/>
  <c r="Q1527" i="2"/>
  <c r="M268" i="2"/>
  <c r="L986" i="2"/>
  <c r="N438" i="2"/>
  <c r="N369" i="2"/>
  <c r="N11" i="2"/>
  <c r="P156" i="2"/>
  <c r="N610" i="2"/>
  <c r="O1277" i="2"/>
  <c r="P360" i="2"/>
  <c r="O197" i="2"/>
  <c r="R78" i="2"/>
  <c r="R1280" i="2"/>
  <c r="R1503" i="2"/>
  <c r="P1071" i="2"/>
  <c r="O980" i="2"/>
  <c r="L1213" i="2"/>
  <c r="O466" i="2"/>
  <c r="Q294" i="2"/>
  <c r="O1388" i="2"/>
  <c r="R1203" i="2"/>
  <c r="L1163" i="2"/>
  <c r="Q1379" i="2"/>
  <c r="O608" i="2"/>
  <c r="Q938" i="2"/>
  <c r="R1164" i="2"/>
  <c r="R572" i="2"/>
  <c r="Q1524" i="2"/>
  <c r="N602" i="2"/>
  <c r="Q176" i="2"/>
  <c r="M184" i="2"/>
  <c r="O268" i="2"/>
  <c r="M512" i="2"/>
  <c r="R173" i="2"/>
  <c r="R327" i="2"/>
  <c r="M378" i="2"/>
  <c r="M271" i="2"/>
  <c r="R154" i="2"/>
  <c r="R597" i="2"/>
  <c r="N500" i="2"/>
  <c r="M47" i="2"/>
  <c r="R142" i="2"/>
  <c r="R540" i="2"/>
  <c r="P383" i="2"/>
  <c r="Q233" i="2"/>
  <c r="N450" i="2"/>
  <c r="Q426" i="2"/>
  <c r="R514" i="2"/>
  <c r="Q306" i="2"/>
  <c r="P557" i="2"/>
  <c r="Q537" i="2"/>
  <c r="N236" i="2"/>
  <c r="R511" i="2"/>
  <c r="M312" i="2"/>
  <c r="M629" i="2"/>
  <c r="P351" i="2"/>
  <c r="O404" i="2"/>
  <c r="Q497" i="2"/>
  <c r="R39" i="2"/>
  <c r="P273" i="2"/>
  <c r="N454" i="2"/>
  <c r="L533" i="2"/>
  <c r="Q445" i="2"/>
  <c r="R502" i="2"/>
  <c r="O29" i="2"/>
  <c r="O79" i="2"/>
  <c r="N116" i="2"/>
  <c r="Q558" i="2"/>
  <c r="N631" i="2"/>
  <c r="N557" i="2"/>
  <c r="Q242" i="2"/>
  <c r="N383" i="2"/>
  <c r="L617" i="2"/>
  <c r="N544" i="2"/>
  <c r="Q624" i="2"/>
  <c r="L469" i="2"/>
  <c r="M236" i="2"/>
  <c r="N407" i="2"/>
  <c r="Q12" i="2"/>
  <c r="M648" i="2"/>
  <c r="P47" i="2"/>
  <c r="R231" i="2"/>
  <c r="N613" i="2"/>
  <c r="Q201" i="2"/>
  <c r="R197" i="2"/>
  <c r="R236" i="2"/>
  <c r="O585" i="2"/>
  <c r="O514" i="2"/>
  <c r="N131" i="2"/>
  <c r="Q228" i="2"/>
  <c r="P584" i="2"/>
  <c r="P134" i="2"/>
  <c r="N66" i="2"/>
  <c r="N167" i="2"/>
  <c r="P217" i="2"/>
  <c r="P184" i="2"/>
  <c r="N565" i="2"/>
  <c r="P259" i="2"/>
  <c r="Q227" i="2"/>
  <c r="N512" i="2"/>
  <c r="Q585" i="2"/>
  <c r="P436" i="2"/>
  <c r="P160" i="2"/>
  <c r="Q481" i="2"/>
  <c r="N187" i="2"/>
  <c r="R427" i="2"/>
  <c r="O597" i="2"/>
  <c r="Q170" i="2"/>
  <c r="P188" i="2"/>
  <c r="O85" i="2"/>
  <c r="R412" i="2"/>
  <c r="R268" i="2"/>
  <c r="P533" i="2"/>
  <c r="P515" i="2"/>
  <c r="O576" i="2"/>
  <c r="Q179" i="2"/>
  <c r="R391" i="2"/>
  <c r="N523" i="2"/>
  <c r="P454" i="2"/>
  <c r="P179" i="2"/>
  <c r="N273" i="2"/>
  <c r="O541" i="2"/>
  <c r="P74" i="2"/>
  <c r="N376" i="2"/>
  <c r="M187" i="2"/>
  <c r="N585" i="2"/>
  <c r="M116" i="2"/>
  <c r="O617" i="2"/>
  <c r="R217" i="2"/>
  <c r="R786" i="2"/>
  <c r="Q1421" i="2"/>
  <c r="P641" i="2"/>
  <c r="L201" i="2"/>
  <c r="N453" i="2"/>
  <c r="P212" i="2"/>
  <c r="Q204" i="2"/>
  <c r="P654" i="2"/>
  <c r="N313" i="2"/>
  <c r="L176" i="2"/>
  <c r="R439" i="2"/>
  <c r="P1008" i="2"/>
  <c r="P1573" i="2"/>
  <c r="O702" i="2"/>
  <c r="O383" i="2"/>
  <c r="R612" i="2"/>
  <c r="O1060" i="2"/>
  <c r="L965" i="2"/>
  <c r="L972" i="2"/>
  <c r="O513" i="2"/>
  <c r="R539" i="2"/>
  <c r="O112" i="2"/>
  <c r="P1494" i="2"/>
  <c r="R238" i="2"/>
  <c r="Q952" i="2"/>
  <c r="N660" i="2"/>
  <c r="R145" i="2"/>
  <c r="P174" i="2"/>
  <c r="L1358" i="2"/>
  <c r="N218" i="2"/>
  <c r="R1188" i="2"/>
  <c r="R765" i="2"/>
  <c r="M127" i="2"/>
  <c r="Q295" i="2"/>
  <c r="R974" i="2"/>
  <c r="P143" i="2"/>
  <c r="P1204" i="2"/>
  <c r="M555" i="2"/>
  <c r="R1174" i="2"/>
  <c r="Q1173" i="2"/>
  <c r="L888" i="2"/>
  <c r="P310" i="2"/>
  <c r="Q66" i="2"/>
  <c r="M500" i="2"/>
  <c r="Q312" i="2"/>
  <c r="P378" i="2"/>
  <c r="Q511" i="2"/>
  <c r="O149" i="2"/>
  <c r="O454" i="2"/>
  <c r="O602" i="2"/>
  <c r="P525" i="2"/>
  <c r="L72" i="2"/>
  <c r="Q553" i="2"/>
  <c r="L463" i="2"/>
  <c r="L103" i="2"/>
  <c r="P419" i="2"/>
  <c r="Q22" i="2"/>
  <c r="M154" i="2"/>
  <c r="L46" i="2"/>
  <c r="O406" i="2"/>
  <c r="L400" i="2"/>
  <c r="N217" i="2"/>
  <c r="R377" i="2"/>
  <c r="L436" i="2"/>
  <c r="L27" i="2"/>
  <c r="P562" i="2"/>
  <c r="Q10" i="2"/>
  <c r="P377" i="2"/>
  <c r="P46" i="2"/>
  <c r="M659" i="2"/>
  <c r="O511" i="2"/>
  <c r="R367" i="2"/>
  <c r="O400" i="2"/>
  <c r="L367" i="2"/>
  <c r="R393" i="2"/>
  <c r="L179" i="2"/>
  <c r="L557" i="2"/>
  <c r="L588" i="2"/>
  <c r="Q276" i="2"/>
  <c r="L10" i="2"/>
  <c r="N662" i="2"/>
  <c r="Q273" i="2"/>
  <c r="R86" i="2"/>
  <c r="Q374" i="2"/>
  <c r="M327" i="2"/>
  <c r="N646" i="2"/>
  <c r="L404" i="2"/>
  <c r="L121" i="2"/>
  <c r="M390" i="2"/>
  <c r="R83" i="2"/>
  <c r="M450" i="2"/>
  <c r="M212" i="2"/>
  <c r="Q443" i="2"/>
  <c r="O577" i="2"/>
  <c r="Q496" i="2"/>
  <c r="L376" i="2"/>
  <c r="Q396" i="2"/>
  <c r="N541" i="2"/>
  <c r="P208" i="2"/>
  <c r="L173" i="2"/>
  <c r="P271" i="2"/>
  <c r="N530" i="2"/>
  <c r="O391" i="2"/>
  <c r="P115" i="2"/>
  <c r="L450" i="2"/>
  <c r="L573" i="2"/>
  <c r="P149" i="2"/>
  <c r="O419" i="2"/>
  <c r="N188" i="2"/>
  <c r="R187" i="2"/>
  <c r="R629" i="2"/>
  <c r="M12" i="2"/>
  <c r="M64" i="2"/>
  <c r="N427" i="2"/>
  <c r="P558" i="2"/>
  <c r="P463" i="2"/>
  <c r="L134" i="2"/>
  <c r="P347" i="2"/>
  <c r="N558" i="2"/>
  <c r="N138" i="2"/>
  <c r="Q83" i="2"/>
  <c r="N648" i="2"/>
  <c r="O512" i="2"/>
  <c r="P604" i="2"/>
  <c r="R188" i="2"/>
  <c r="N197" i="2"/>
  <c r="L81" i="2"/>
  <c r="O103" i="2"/>
  <c r="N650" i="2"/>
  <c r="M525" i="2"/>
  <c r="N487" i="2"/>
  <c r="N39" i="2"/>
  <c r="N509" i="2"/>
  <c r="R346" i="2"/>
  <c r="Q389" i="2"/>
  <c r="O187" i="2"/>
  <c r="L562" i="2"/>
  <c r="L406" i="2"/>
  <c r="R516" i="2"/>
  <c r="R425" i="2"/>
  <c r="P22" i="2"/>
  <c r="L167" i="2"/>
  <c r="P312" i="2"/>
  <c r="M574" i="2"/>
  <c r="L291" i="2"/>
  <c r="L85" i="2"/>
  <c r="P103" i="2"/>
  <c r="R562" i="2"/>
  <c r="O47" i="2"/>
  <c r="L66" i="2"/>
  <c r="O327" i="2"/>
  <c r="Q407" i="2"/>
  <c r="O394" i="2"/>
  <c r="R389" i="2"/>
  <c r="P524" i="2"/>
  <c r="P417" i="2"/>
  <c r="L1138" i="2"/>
  <c r="R1229" i="2"/>
  <c r="L505" i="2"/>
  <c r="O785" i="2"/>
  <c r="O1051" i="2"/>
  <c r="O829" i="2"/>
  <c r="L947" i="2"/>
  <c r="P711" i="2"/>
  <c r="Q676" i="2"/>
  <c r="L258" i="2"/>
  <c r="O676" i="2"/>
  <c r="Q947" i="2"/>
  <c r="O141" i="2"/>
  <c r="P1152" i="2"/>
  <c r="N13" i="2"/>
  <c r="O526" i="2"/>
  <c r="L12" i="2"/>
  <c r="P386" i="2"/>
  <c r="O390" i="2"/>
  <c r="O183" i="2"/>
  <c r="P455" i="2"/>
  <c r="O533" i="2"/>
  <c r="O191" i="2"/>
  <c r="R344" i="2"/>
  <c r="P72" i="2"/>
  <c r="G105" i="2" l="1" a="1"/>
  <c r="G105" i="2" s="1"/>
  <c r="AP105" i="2" a="1"/>
  <c r="AP105" i="2" s="1"/>
  <c r="K105" i="2" s="1"/>
  <c r="AT105" i="2" a="1"/>
  <c r="AT105" i="2" s="1"/>
  <c r="I105" i="2" s="1"/>
  <c r="AI105" i="2" a="1"/>
  <c r="AI105" i="2" s="1"/>
  <c r="H105" i="2" s="1"/>
  <c r="AX105" i="2" a="1"/>
  <c r="AX105" i="2" s="1"/>
  <c r="J105" i="2" s="1"/>
  <c r="AT296" i="2" a="1"/>
  <c r="AT296" i="2" s="1"/>
  <c r="I296" i="2" s="1"/>
  <c r="AI296" i="2" a="1"/>
  <c r="AI296" i="2" s="1"/>
  <c r="H296" i="2" s="1"/>
  <c r="G137" i="2" a="1"/>
  <c r="G137" i="2" s="1"/>
  <c r="AP137" i="2" a="1"/>
  <c r="AP137" i="2" s="1"/>
  <c r="K137" i="2" s="1"/>
  <c r="AX137" i="2" a="1"/>
  <c r="AX137" i="2" s="1"/>
  <c r="J137" i="2" s="1"/>
  <c r="AI137" i="2" a="1"/>
  <c r="AI137" i="2" s="1"/>
  <c r="H137" i="2" s="1"/>
  <c r="AT137" i="2" a="1"/>
  <c r="AT137" i="2" s="1"/>
  <c r="I137" i="2" s="1"/>
  <c r="AI563" i="2" a="1"/>
  <c r="AI563" i="2" s="1"/>
  <c r="H563" i="2" s="1"/>
  <c r="G563" i="2" a="1"/>
  <c r="G563" i="2" s="1"/>
  <c r="G432" i="2" a="1"/>
  <c r="G432" i="2" s="1"/>
  <c r="AP432" i="2" a="1"/>
  <c r="AP432" i="2" s="1"/>
  <c r="K432" i="2" s="1"/>
  <c r="AT432" i="2" a="1"/>
  <c r="AT432" i="2" s="1"/>
  <c r="I432" i="2" s="1"/>
  <c r="AX432" i="2" a="1"/>
  <c r="AX432" i="2" s="1"/>
  <c r="J432" i="2" s="1"/>
  <c r="AI432" i="2" a="1"/>
  <c r="AI432" i="2" s="1"/>
  <c r="H432" i="2" s="1"/>
  <c r="G433" i="2" a="1"/>
  <c r="G433" i="2" s="1"/>
  <c r="AX433" i="2" a="1"/>
  <c r="AX433" i="2" s="1"/>
  <c r="J433" i="2" s="1"/>
  <c r="AT433" i="2" a="1"/>
  <c r="AT433" i="2" s="1"/>
  <c r="I433" i="2" s="1"/>
  <c r="G452" i="2" a="1"/>
  <c r="G452" i="2" s="1"/>
  <c r="AP452" i="2" a="1"/>
  <c r="AP452" i="2" s="1"/>
  <c r="K452" i="2" s="1"/>
  <c r="AT452" i="2" a="1"/>
  <c r="AT452" i="2" s="1"/>
  <c r="I452" i="2" s="1"/>
  <c r="AI452" i="2" a="1"/>
  <c r="AI452" i="2" s="1"/>
  <c r="H452" i="2" s="1"/>
  <c r="AX452" i="2" a="1"/>
  <c r="AX452" i="2" s="1"/>
  <c r="J452" i="2" s="1"/>
  <c r="G151" i="2" a="1"/>
  <c r="G151" i="2" s="1"/>
  <c r="AP151" i="2" a="1"/>
  <c r="AP151" i="2" s="1"/>
  <c r="K151" i="2" s="1"/>
  <c r="AT151" i="2" a="1"/>
  <c r="AT151" i="2" s="1"/>
  <c r="I151" i="2" s="1"/>
  <c r="AX151" i="2" a="1"/>
  <c r="AX151" i="2" s="1"/>
  <c r="J151" i="2" s="1"/>
  <c r="AI151" i="2" a="1"/>
  <c r="AI151" i="2" s="1"/>
  <c r="H151" i="2" s="1"/>
  <c r="AI57" i="2" a="1"/>
  <c r="AI57" i="2" s="1"/>
  <c r="H57" i="2" s="1"/>
  <c r="G57" i="2" a="1"/>
  <c r="G57" i="2" s="1"/>
  <c r="AX57" i="2" a="1"/>
  <c r="AX57" i="2" s="1"/>
  <c r="J57" i="2" s="1"/>
  <c r="AP57" i="2" a="1"/>
  <c r="AP57" i="2" s="1"/>
  <c r="K57" i="2" s="1"/>
  <c r="AT57" i="2" a="1"/>
  <c r="AT57" i="2" s="1"/>
  <c r="I57" i="2" s="1"/>
  <c r="G521" i="2" a="1"/>
  <c r="G521" i="2" s="1"/>
  <c r="AI521" i="2" a="1"/>
  <c r="AI521" i="2" s="1"/>
  <c r="H521" i="2" s="1"/>
  <c r="AP521" i="2" a="1"/>
  <c r="AP521" i="2" s="1"/>
  <c r="K521" i="2" s="1"/>
  <c r="AP595" i="2" a="1"/>
  <c r="AP595" i="2" s="1"/>
  <c r="K595" i="2" s="1"/>
  <c r="G595" i="2" a="1"/>
  <c r="G595" i="2" s="1"/>
  <c r="AX595" i="2" a="1"/>
  <c r="AX595" i="2" s="1"/>
  <c r="J595" i="2" s="1"/>
  <c r="AI595" i="2" a="1"/>
  <c r="AI595" i="2" s="1"/>
  <c r="H595" i="2" s="1"/>
  <c r="AT595" i="2" a="1"/>
  <c r="AT595" i="2" s="1"/>
  <c r="I595" i="2" s="1"/>
  <c r="AP34" i="2" a="1"/>
  <c r="AP34" i="2" s="1"/>
  <c r="K34" i="2" s="1"/>
  <c r="AI34" i="2" a="1"/>
  <c r="AI34" i="2" s="1"/>
  <c r="H34" i="2" s="1"/>
  <c r="AT34" i="2" a="1"/>
  <c r="AT34" i="2" s="1"/>
  <c r="I34" i="2" s="1"/>
  <c r="AX34" i="2" a="1"/>
  <c r="AX34" i="2" s="1"/>
  <c r="J34" i="2" s="1"/>
  <c r="G34" i="2" a="1"/>
  <c r="G34" i="2" s="1"/>
  <c r="AI18" i="2" a="1"/>
  <c r="AI18" i="2" s="1"/>
  <c r="H18" i="2" s="1"/>
  <c r="AP18" i="2" a="1"/>
  <c r="AP18" i="2" s="1"/>
  <c r="K18" i="2" s="1"/>
  <c r="G18" i="2" a="1"/>
  <c r="G18" i="2" s="1"/>
  <c r="AX18" i="2" a="1"/>
  <c r="AX18" i="2" s="1"/>
  <c r="J18" i="2" s="1"/>
  <c r="AT18" i="2" a="1"/>
  <c r="AT18" i="2" s="1"/>
  <c r="I18" i="2" s="1"/>
  <c r="AP280" i="2" a="1"/>
  <c r="AP280" i="2" s="1"/>
  <c r="K280" i="2" s="1"/>
  <c r="AT280" i="2" a="1"/>
  <c r="AT280" i="2" s="1"/>
  <c r="I280" i="2" s="1"/>
  <c r="G280" i="2" a="1"/>
  <c r="G280" i="2" s="1"/>
  <c r="AI280" i="2" a="1"/>
  <c r="AI280" i="2" s="1"/>
  <c r="H280" i="2" s="1"/>
  <c r="AX280" i="2" a="1"/>
  <c r="AX280" i="2" s="1"/>
  <c r="J280" i="2" s="1"/>
  <c r="AX354" i="2" a="1"/>
  <c r="AX354" i="2" s="1"/>
  <c r="J354" i="2" s="1"/>
  <c r="AT354" i="2" a="1"/>
  <c r="AT354" i="2" s="1"/>
  <c r="I354" i="2" s="1"/>
  <c r="G354" i="2" a="1"/>
  <c r="G354" i="2" s="1"/>
  <c r="AP354" i="2" a="1"/>
  <c r="AP354" i="2" s="1"/>
  <c r="K354" i="2" s="1"/>
  <c r="AI354" i="2" a="1"/>
  <c r="AI354" i="2" s="1"/>
  <c r="H354" i="2" s="1"/>
  <c r="AT58" i="2" a="1"/>
  <c r="AT58" i="2" s="1"/>
  <c r="I58" i="2" s="1"/>
  <c r="G58" i="2" a="1"/>
  <c r="G58" i="2" s="1"/>
  <c r="AP58" i="2" a="1"/>
  <c r="AP58" i="2" s="1"/>
  <c r="K58" i="2" s="1"/>
  <c r="AI58" i="2" a="1"/>
  <c r="AI58" i="2" s="1"/>
  <c r="H58" i="2" s="1"/>
  <c r="AX58" i="2" a="1"/>
  <c r="AX58" i="2" s="1"/>
  <c r="J58" i="2" s="1"/>
  <c r="G392" i="2" a="1"/>
  <c r="G392" i="2" s="1"/>
  <c r="AI392" i="2" a="1"/>
  <c r="AI392" i="2" s="1"/>
  <c r="H392" i="2" s="1"/>
  <c r="AT392" i="2" a="1"/>
  <c r="AT392" i="2" s="1"/>
  <c r="I392" i="2" s="1"/>
  <c r="AX392" i="2" a="1"/>
  <c r="AX392" i="2" s="1"/>
  <c r="J392" i="2" s="1"/>
  <c r="AP392" i="2" a="1"/>
  <c r="AP392" i="2" s="1"/>
  <c r="K392" i="2" s="1"/>
  <c r="AX120" i="2" a="1"/>
  <c r="AX120" i="2" s="1"/>
  <c r="J120" i="2" s="1"/>
  <c r="G120" i="2" a="1"/>
  <c r="G120" i="2" s="1"/>
  <c r="AP120" i="2" a="1"/>
  <c r="AP120" i="2" s="1"/>
  <c r="K120" i="2" s="1"/>
  <c r="AI120" i="2" a="1"/>
  <c r="AI120" i="2" s="1"/>
  <c r="H120" i="2" s="1"/>
  <c r="AT120" i="2" a="1"/>
  <c r="AT120" i="2" s="1"/>
  <c r="I120" i="2" s="1"/>
  <c r="AP643" i="2" a="1"/>
  <c r="AP643" i="2" s="1"/>
  <c r="K643" i="2" s="1"/>
  <c r="AT643" i="2" a="1"/>
  <c r="AT643" i="2" s="1"/>
  <c r="I643" i="2" s="1"/>
  <c r="AI643" i="2" a="1"/>
  <c r="AI643" i="2" s="1"/>
  <c r="H643" i="2" s="1"/>
  <c r="G643" i="2" a="1"/>
  <c r="G643" i="2" s="1"/>
  <c r="AX643" i="2" a="1"/>
  <c r="AX643" i="2" s="1"/>
  <c r="J643" i="2" s="1"/>
  <c r="AT182" i="2" a="1"/>
  <c r="AT182" i="2" s="1"/>
  <c r="I182" i="2" s="1"/>
  <c r="G182" i="2" a="1"/>
  <c r="G182" i="2" s="1"/>
  <c r="AP182" i="2" a="1"/>
  <c r="AP182" i="2" s="1"/>
  <c r="K182" i="2" s="1"/>
  <c r="AX182" i="2" a="1"/>
  <c r="AX182" i="2" s="1"/>
  <c r="J182" i="2" s="1"/>
  <c r="AI182" i="2" a="1"/>
  <c r="AI182" i="2" s="1"/>
  <c r="H182" i="2" s="1"/>
  <c r="G338" i="2" a="1"/>
  <c r="G338" i="2" s="1"/>
  <c r="AX338" i="2" a="1"/>
  <c r="AX338" i="2" s="1"/>
  <c r="J338" i="2" s="1"/>
  <c r="AP338" i="2" a="1"/>
  <c r="AP338" i="2" s="1"/>
  <c r="K338" i="2" s="1"/>
  <c r="AT338" i="2" a="1"/>
  <c r="AT338" i="2" s="1"/>
  <c r="I338" i="2" s="1"/>
  <c r="AI338" i="2" a="1"/>
  <c r="AI338" i="2" s="1"/>
  <c r="H338" i="2" s="1"/>
  <c r="G365" i="2" a="1"/>
  <c r="G365" i="2" s="1"/>
  <c r="AI365" i="2" a="1"/>
  <c r="AI365" i="2" s="1"/>
  <c r="H365" i="2" s="1"/>
  <c r="AP365" i="2" a="1"/>
  <c r="AP365" i="2" s="1"/>
  <c r="K365" i="2" s="1"/>
  <c r="AX365" i="2" a="1"/>
  <c r="AX365" i="2" s="1"/>
  <c r="J365" i="2" s="1"/>
  <c r="AT365" i="2" a="1"/>
  <c r="AT365" i="2" s="1"/>
  <c r="I365" i="2" s="1"/>
  <c r="AP300" i="2" a="1"/>
  <c r="AP300" i="2" s="1"/>
  <c r="K300" i="2" s="1"/>
  <c r="AX300" i="2" a="1"/>
  <c r="AX300" i="2" s="1"/>
  <c r="J300" i="2" s="1"/>
  <c r="AI300" i="2" a="1"/>
  <c r="AI300" i="2" s="1"/>
  <c r="H300" i="2" s="1"/>
  <c r="AT300" i="2" a="1"/>
  <c r="AT300" i="2" s="1"/>
  <c r="I300" i="2" s="1"/>
  <c r="G300" i="2" a="1"/>
  <c r="G300" i="2" s="1"/>
  <c r="AP21" i="2" a="1"/>
  <c r="AP21" i="2" s="1"/>
  <c r="K21" i="2" s="1"/>
  <c r="AT21" i="2" a="1"/>
  <c r="AT21" i="2" s="1"/>
  <c r="I21" i="2" s="1"/>
  <c r="AX21" i="2" a="1"/>
  <c r="AX21" i="2" s="1"/>
  <c r="J21" i="2" s="1"/>
  <c r="G21" i="2" a="1"/>
  <c r="G21" i="2" s="1"/>
  <c r="AI21" i="2" a="1"/>
  <c r="AI21" i="2" s="1"/>
  <c r="H21" i="2" s="1"/>
  <c r="AX23" i="2" a="1"/>
  <c r="AX23" i="2" s="1"/>
  <c r="J23" i="2" s="1"/>
  <c r="AP23" i="2" a="1"/>
  <c r="AP23" i="2" s="1"/>
  <c r="K23" i="2" s="1"/>
  <c r="AI23" i="2" a="1"/>
  <c r="AI23" i="2" s="1"/>
  <c r="H23" i="2" s="1"/>
  <c r="G23" i="2" a="1"/>
  <c r="G23" i="2" s="1"/>
  <c r="AT23" i="2" a="1"/>
  <c r="AT23" i="2" s="1"/>
  <c r="I23" i="2" s="1"/>
  <c r="AI202" i="2" a="1"/>
  <c r="AI202" i="2" s="1"/>
  <c r="H202" i="2" s="1"/>
  <c r="AP202" i="2" a="1"/>
  <c r="AP202" i="2" s="1"/>
  <c r="K202" i="2" s="1"/>
  <c r="AX202" i="2" a="1"/>
  <c r="AX202" i="2" s="1"/>
  <c r="J202" i="2" s="1"/>
  <c r="G202" i="2" a="1"/>
  <c r="G202" i="2" s="1"/>
  <c r="AT202" i="2" a="1"/>
  <c r="AT202" i="2" s="1"/>
  <c r="I202" i="2" s="1"/>
  <c r="AX357" i="2" a="1"/>
  <c r="AX357" i="2" s="1"/>
  <c r="J357" i="2" s="1"/>
  <c r="AI357" i="2" a="1"/>
  <c r="AI357" i="2" s="1"/>
  <c r="H357" i="2" s="1"/>
  <c r="G357" i="2" a="1"/>
  <c r="G357" i="2" s="1"/>
  <c r="AP357" i="2" a="1"/>
  <c r="AP357" i="2" s="1"/>
  <c r="K357" i="2" s="1"/>
  <c r="AT357" i="2" a="1"/>
  <c r="AT357" i="2" s="1"/>
  <c r="I357" i="2" s="1"/>
  <c r="AP415" i="2" a="1"/>
  <c r="AP415" i="2" s="1"/>
  <c r="K415" i="2" s="1"/>
  <c r="AX415" i="2" a="1"/>
  <c r="AX415" i="2" s="1"/>
  <c r="J415" i="2" s="1"/>
  <c r="AI415" i="2" a="1"/>
  <c r="AI415" i="2" s="1"/>
  <c r="H415" i="2" s="1"/>
  <c r="AT415" i="2" a="1"/>
  <c r="AT415" i="2" s="1"/>
  <c r="I415" i="2" s="1"/>
  <c r="G415" i="2" a="1"/>
  <c r="G415" i="2" s="1"/>
  <c r="G60" i="2" a="1"/>
  <c r="G60" i="2" s="1"/>
  <c r="AX60" i="2" a="1"/>
  <c r="AX60" i="2" s="1"/>
  <c r="J60" i="2" s="1"/>
  <c r="AI60" i="2" a="1"/>
  <c r="AI60" i="2" s="1"/>
  <c r="H60" i="2" s="1"/>
  <c r="AT60" i="2" a="1"/>
  <c r="AT60" i="2" s="1"/>
  <c r="I60" i="2" s="1"/>
  <c r="AP60" i="2" a="1"/>
  <c r="AP60" i="2" s="1"/>
  <c r="K60" i="2" s="1"/>
  <c r="AT92" i="2" a="1"/>
  <c r="AT92" i="2" s="1"/>
  <c r="I92" i="2" s="1"/>
  <c r="AX92" i="2" a="1"/>
  <c r="AX92" i="2" s="1"/>
  <c r="J92" i="2" s="1"/>
  <c r="AP92" i="2" a="1"/>
  <c r="AP92" i="2" s="1"/>
  <c r="K92" i="2" s="1"/>
  <c r="AI92" i="2" a="1"/>
  <c r="AI92" i="2" s="1"/>
  <c r="H92" i="2" s="1"/>
  <c r="G92" i="2" a="1"/>
  <c r="G92" i="2" s="1"/>
  <c r="AP493" i="2" a="1"/>
  <c r="AP493" i="2" s="1"/>
  <c r="K493" i="2" s="1"/>
  <c r="AX493" i="2" a="1"/>
  <c r="AX493" i="2" s="1"/>
  <c r="J493" i="2" s="1"/>
  <c r="AI493" i="2" a="1"/>
  <c r="AI493" i="2" s="1"/>
  <c r="H493" i="2" s="1"/>
  <c r="AT493" i="2" a="1"/>
  <c r="AT493" i="2" s="1"/>
  <c r="I493" i="2" s="1"/>
  <c r="G493" i="2" a="1"/>
  <c r="G493" i="2" s="1"/>
  <c r="AP446" i="2" a="1"/>
  <c r="AP446" i="2" s="1"/>
  <c r="K446" i="2" s="1"/>
  <c r="AX446" i="2" a="1"/>
  <c r="AX446" i="2" s="1"/>
  <c r="J446" i="2" s="1"/>
  <c r="AI446" i="2" a="1"/>
  <c r="AI446" i="2" s="1"/>
  <c r="H446" i="2" s="1"/>
  <c r="AT446" i="2" a="1"/>
  <c r="AT446" i="2" s="1"/>
  <c r="I446" i="2" s="1"/>
  <c r="G446" i="2" a="1"/>
  <c r="G446" i="2" s="1"/>
  <c r="AT40" i="2" a="1"/>
  <c r="AT40" i="2" s="1"/>
  <c r="I40" i="2" s="1"/>
  <c r="AI40" i="2" a="1"/>
  <c r="AI40" i="2" s="1"/>
  <c r="H40" i="2" s="1"/>
  <c r="G40" i="2" a="1"/>
  <c r="G40" i="2" s="1"/>
  <c r="AX40" i="2" a="1"/>
  <c r="AX40" i="2" s="1"/>
  <c r="J40" i="2" s="1"/>
  <c r="AP40" i="2" a="1"/>
  <c r="AP40" i="2" s="1"/>
  <c r="K40" i="2" s="1"/>
  <c r="AP457" i="2" a="1"/>
  <c r="AP457" i="2" s="1"/>
  <c r="K457" i="2" s="1"/>
  <c r="G457" i="2" a="1"/>
  <c r="G457" i="2" s="1"/>
  <c r="AX457" i="2" a="1"/>
  <c r="AX457" i="2" s="1"/>
  <c r="J457" i="2" s="1"/>
  <c r="AI457" i="2" a="1"/>
  <c r="AI457" i="2" s="1"/>
  <c r="H457" i="2" s="1"/>
  <c r="AT457" i="2" a="1"/>
  <c r="AT457" i="2" s="1"/>
  <c r="I457" i="2" s="1"/>
  <c r="AT252" i="2" a="1"/>
  <c r="AT252" i="2" s="1"/>
  <c r="I252" i="2" s="1"/>
  <c r="AI252" i="2" a="1"/>
  <c r="AI252" i="2" s="1"/>
  <c r="H252" i="2" s="1"/>
  <c r="AP252" i="2" a="1"/>
  <c r="AP252" i="2" s="1"/>
  <c r="K252" i="2" s="1"/>
  <c r="G252" i="2" a="1"/>
  <c r="G252" i="2" s="1"/>
  <c r="AX252" i="2" a="1"/>
  <c r="AX252" i="2" s="1"/>
  <c r="J252" i="2" s="1"/>
  <c r="G45" i="2" a="1"/>
  <c r="G45" i="2" s="1"/>
  <c r="AT45" i="2" a="1"/>
  <c r="AT45" i="2" s="1"/>
  <c r="I45" i="2" s="1"/>
  <c r="AP45" i="2" a="1"/>
  <c r="AP45" i="2" s="1"/>
  <c r="K45" i="2" s="1"/>
  <c r="AX45" i="2" a="1"/>
  <c r="AX45" i="2" s="1"/>
  <c r="J45" i="2" s="1"/>
  <c r="AI45" i="2" a="1"/>
  <c r="AI45" i="2" s="1"/>
  <c r="H45" i="2" s="1"/>
  <c r="AP19" i="2" a="1"/>
  <c r="AP19" i="2" s="1"/>
  <c r="K19" i="2" s="1"/>
  <c r="AX19" i="2" a="1"/>
  <c r="AX19" i="2" s="1"/>
  <c r="J19" i="2" s="1"/>
  <c r="AT19" i="2" a="1"/>
  <c r="AT19" i="2" s="1"/>
  <c r="I19" i="2" s="1"/>
  <c r="AI19" i="2" a="1"/>
  <c r="AI19" i="2" s="1"/>
  <c r="H19" i="2" s="1"/>
  <c r="G19" i="2" a="1"/>
  <c r="G19" i="2" s="1"/>
  <c r="AX198" i="2" a="1"/>
  <c r="AX198" i="2" s="1"/>
  <c r="J198" i="2" s="1"/>
  <c r="AI198" i="2" a="1"/>
  <c r="AI198" i="2" s="1"/>
  <c r="H198" i="2" s="1"/>
  <c r="G198" i="2" a="1"/>
  <c r="G198" i="2" s="1"/>
  <c r="AT198" i="2" a="1"/>
  <c r="AT198" i="2" s="1"/>
  <c r="I198" i="2" s="1"/>
  <c r="AP198" i="2" a="1"/>
  <c r="AP198" i="2" s="1"/>
  <c r="K198" i="2" s="1"/>
  <c r="G119" i="2" a="1"/>
  <c r="G119" i="2" s="1"/>
  <c r="AP119" i="2" a="1"/>
  <c r="AP119" i="2" s="1"/>
  <c r="K119" i="2" s="1"/>
  <c r="AX119" i="2" a="1"/>
  <c r="AX119" i="2" s="1"/>
  <c r="J119" i="2" s="1"/>
  <c r="AI119" i="2" a="1"/>
  <c r="AI119" i="2" s="1"/>
  <c r="H119" i="2" s="1"/>
  <c r="AT119" i="2" a="1"/>
  <c r="AT119" i="2" s="1"/>
  <c r="I119" i="2" s="1"/>
  <c r="AT114" i="2" a="1"/>
  <c r="AT114" i="2" s="1"/>
  <c r="I114" i="2" s="1"/>
  <c r="AX114" i="2" a="1"/>
  <c r="AX114" i="2" s="1"/>
  <c r="J114" i="2" s="1"/>
  <c r="AI114" i="2" a="1"/>
  <c r="AI114" i="2" s="1"/>
  <c r="H114" i="2" s="1"/>
  <c r="G114" i="2" a="1"/>
  <c r="G114" i="2" s="1"/>
  <c r="AP114" i="2" a="1"/>
  <c r="AP114" i="2" s="1"/>
  <c r="K114" i="2" s="1"/>
  <c r="G320" i="2" a="1"/>
  <c r="G320" i="2" s="1"/>
  <c r="AP320" i="2" a="1"/>
  <c r="AP320" i="2" s="1"/>
  <c r="K320" i="2" s="1"/>
  <c r="AI320" i="2" a="1"/>
  <c r="AI320" i="2" s="1"/>
  <c r="H320" i="2" s="1"/>
  <c r="AT320" i="2" a="1"/>
  <c r="AT320" i="2" s="1"/>
  <c r="I320" i="2" s="1"/>
  <c r="AX320" i="2" a="1"/>
  <c r="AX320" i="2" s="1"/>
  <c r="J320" i="2" s="1"/>
  <c r="AT17" i="2" a="1"/>
  <c r="AT17" i="2" s="1"/>
  <c r="I17" i="2" s="1"/>
  <c r="G17" i="2" a="1"/>
  <c r="G17" i="2" s="1"/>
  <c r="AP17" i="2" a="1"/>
  <c r="AP17" i="2" s="1"/>
  <c r="K17" i="2" s="1"/>
  <c r="AX17" i="2" a="1"/>
  <c r="AX17" i="2" s="1"/>
  <c r="J17" i="2" s="1"/>
  <c r="AI17" i="2" a="1"/>
  <c r="AI17" i="2" s="1"/>
  <c r="H17" i="2" s="1"/>
  <c r="G70" i="2" a="1"/>
  <c r="G70" i="2" s="1"/>
  <c r="AX70" i="2" a="1"/>
  <c r="AX70" i="2" s="1"/>
  <c r="J70" i="2" s="1"/>
  <c r="AT70" i="2" a="1"/>
  <c r="AT70" i="2" s="1"/>
  <c r="I70" i="2" s="1"/>
  <c r="AP70" i="2" a="1"/>
  <c r="AP70" i="2" s="1"/>
  <c r="K70" i="2" s="1"/>
  <c r="AI70" i="2" a="1"/>
  <c r="AI70" i="2" s="1"/>
  <c r="H70" i="2" s="1"/>
  <c r="G274" i="2" a="1"/>
  <c r="G274" i="2" s="1"/>
  <c r="AX274" i="2" a="1"/>
  <c r="AX274" i="2" s="1"/>
  <c r="J274" i="2" s="1"/>
  <c r="AT274" i="2" a="1"/>
  <c r="AT274" i="2" s="1"/>
  <c r="I274" i="2" s="1"/>
  <c r="AI274" i="2" a="1"/>
  <c r="AI274" i="2" s="1"/>
  <c r="H274" i="2" s="1"/>
  <c r="AP274" i="2" a="1"/>
  <c r="AP274" i="2" s="1"/>
  <c r="K274" i="2" s="1"/>
  <c r="AI421" i="2" a="1"/>
  <c r="AI421" i="2" s="1"/>
  <c r="H421" i="2" s="1"/>
  <c r="AT421" i="2" a="1"/>
  <c r="AT421" i="2" s="1"/>
  <c r="I421" i="2" s="1"/>
  <c r="AP421" i="2" a="1"/>
  <c r="AP421" i="2" s="1"/>
  <c r="K421" i="2" s="1"/>
  <c r="AX421" i="2" a="1"/>
  <c r="AX421" i="2" s="1"/>
  <c r="J421" i="2" s="1"/>
  <c r="G421" i="2" a="1"/>
  <c r="G421" i="2" s="1"/>
  <c r="AX600" i="2" a="1"/>
  <c r="AX600" i="2" s="1"/>
  <c r="J600" i="2" s="1"/>
  <c r="AP600" i="2" a="1"/>
  <c r="AP600" i="2" s="1"/>
  <c r="K600" i="2" s="1"/>
  <c r="AI600" i="2" a="1"/>
  <c r="AI600" i="2" s="1"/>
  <c r="H600" i="2" s="1"/>
  <c r="AT600" i="2" a="1"/>
  <c r="AT600" i="2" s="1"/>
  <c r="I600" i="2" s="1"/>
  <c r="AX203" i="2" a="1"/>
  <c r="AX203" i="2" s="1"/>
  <c r="J203" i="2" s="1"/>
  <c r="AP203" i="2" a="1"/>
  <c r="AP203" i="2" s="1"/>
  <c r="K203" i="2" s="1"/>
  <c r="AT203" i="2" a="1"/>
  <c r="AT203" i="2" s="1"/>
  <c r="I203" i="2" s="1"/>
  <c r="G600" i="2" a="1"/>
  <c r="G600" i="2" s="1"/>
  <c r="G299" i="2" a="1"/>
  <c r="G299" i="2" s="1"/>
  <c r="AX299" i="2" a="1"/>
  <c r="AX299" i="2" s="1"/>
  <c r="J299" i="2" s="1"/>
  <c r="AP299" i="2" a="1"/>
  <c r="AP299" i="2" s="1"/>
  <c r="K299" i="2" s="1"/>
  <c r="AI299" i="2" a="1"/>
  <c r="AI299" i="2" s="1"/>
  <c r="H299" i="2" s="1"/>
  <c r="AT299" i="2" a="1"/>
  <c r="AT299" i="2" s="1"/>
  <c r="I299" i="2" s="1"/>
  <c r="AX521" i="2" a="1"/>
  <c r="AX521" i="2" s="1"/>
  <c r="J521" i="2" s="1"/>
  <c r="AT521" i="2" a="1"/>
  <c r="AT521" i="2" s="1"/>
  <c r="I521" i="2" s="1"/>
  <c r="G88" i="2" a="1"/>
  <c r="G88" i="2" s="1"/>
  <c r="AX88" i="2" a="1"/>
  <c r="AX88" i="2" s="1"/>
  <c r="J88" i="2" s="1"/>
  <c r="AP88" i="2" a="1"/>
  <c r="AP88" i="2" s="1"/>
  <c r="K88" i="2" s="1"/>
  <c r="AI88" i="2" a="1"/>
  <c r="AI88" i="2" s="1"/>
  <c r="H88" i="2" s="1"/>
  <c r="AT88" i="2" a="1"/>
  <c r="AT88" i="2" s="1"/>
  <c r="I88" i="2" s="1"/>
  <c r="AP234" i="2" a="1"/>
  <c r="AP234" i="2" s="1"/>
  <c r="K234" i="2" s="1"/>
  <c r="AX234" i="2" a="1"/>
  <c r="AX234" i="2" s="1"/>
  <c r="J234" i="2" s="1"/>
  <c r="AI234" i="2" a="1"/>
  <c r="AI234" i="2" s="1"/>
  <c r="H234" i="2" s="1"/>
  <c r="G234" i="2" a="1"/>
  <c r="G234" i="2" s="1"/>
  <c r="AP433" i="2" a="1"/>
  <c r="AP433" i="2" s="1"/>
  <c r="K433" i="2" s="1"/>
  <c r="AI433" i="2" a="1"/>
  <c r="AI433" i="2" s="1"/>
  <c r="H433" i="2" s="1"/>
  <c r="AI170" i="2" a="1"/>
  <c r="AI170" i="2" s="1"/>
  <c r="H170" i="2" s="1"/>
  <c r="G170" i="2" a="1"/>
  <c r="G170" i="2" s="1"/>
  <c r="G296" i="2" a="1"/>
  <c r="G296" i="2" s="1"/>
  <c r="AP563" i="2" a="1"/>
  <c r="AP563" i="2" s="1"/>
  <c r="K563" i="2" s="1"/>
  <c r="AP126" i="2" a="1"/>
  <c r="AP126" i="2" s="1"/>
  <c r="K126" i="2" s="1"/>
  <c r="AI126" i="2" a="1"/>
  <c r="AI126" i="2" s="1"/>
  <c r="H126" i="2" s="1"/>
  <c r="AI603" i="2" a="1"/>
  <c r="AI603" i="2" s="1"/>
  <c r="H603" i="2" s="1"/>
  <c r="AT603" i="2" a="1"/>
  <c r="AT603" i="2" s="1"/>
  <c r="I603" i="2" s="1"/>
  <c r="G603" i="2" a="1"/>
  <c r="G603" i="2" s="1"/>
  <c r="AP603" i="2" a="1"/>
  <c r="AP603" i="2" s="1"/>
  <c r="K603" i="2" s="1"/>
  <c r="AX603" i="2" a="1"/>
  <c r="AX603" i="2" s="1"/>
  <c r="J603" i="2" s="1"/>
  <c r="AI203" i="2" a="1"/>
  <c r="AI203" i="2" s="1"/>
  <c r="H203" i="2" s="1"/>
  <c r="AP296" i="2" a="1"/>
  <c r="AP296" i="2" s="1"/>
  <c r="K296" i="2" s="1"/>
  <c r="AX126" i="2" a="1"/>
  <c r="AX126" i="2" s="1"/>
  <c r="J126" i="2" s="1"/>
  <c r="AX563" i="2" a="1"/>
  <c r="AX563" i="2" s="1"/>
  <c r="J563" i="2" s="1"/>
  <c r="AP341" i="2" a="1"/>
  <c r="AP341" i="2" s="1"/>
  <c r="K341" i="2" s="1"/>
  <c r="AX341" i="2" a="1"/>
  <c r="AX341" i="2" s="1"/>
  <c r="J341" i="2" s="1"/>
  <c r="AI341" i="2" a="1"/>
  <c r="AI341" i="2" s="1"/>
  <c r="H341" i="2" s="1"/>
  <c r="AT341" i="2" a="1"/>
  <c r="AT341" i="2" s="1"/>
  <c r="I341" i="2" s="1"/>
  <c r="AX170" i="2" a="1"/>
  <c r="AX170" i="2" s="1"/>
  <c r="J170" i="2" s="1"/>
  <c r="AX296" i="2" a="1"/>
  <c r="AX296" i="2" s="1"/>
  <c r="J296" i="2" s="1"/>
  <c r="AT126" i="2" a="1"/>
  <c r="AT126" i="2" s="1"/>
  <c r="I126" i="2" s="1"/>
  <c r="AX26" i="2" a="1"/>
  <c r="AX26" i="2" s="1"/>
  <c r="J26" i="2" s="1"/>
  <c r="AI26" i="2" a="1"/>
  <c r="AI26" i="2" s="1"/>
  <c r="H26" i="2" s="1"/>
  <c r="AP26" i="2" a="1"/>
  <c r="AP26" i="2" s="1"/>
  <c r="K26" i="2" s="1"/>
  <c r="AT26" i="2" a="1"/>
  <c r="AT26" i="2" s="1"/>
  <c r="I26" i="2" s="1"/>
  <c r="G26" i="2" a="1"/>
  <c r="G26" i="2" s="1"/>
  <c r="AT170" i="2" a="1"/>
  <c r="AT170" i="2" s="1"/>
  <c r="I170" i="2" s="1"/>
  <c r="AT563" i="2" a="1"/>
  <c r="AT563" i="2" s="1"/>
  <c r="I563" i="2" s="1"/>
  <c r="L392" i="2"/>
  <c r="L595" i="2"/>
  <c r="R45" i="2"/>
  <c r="P120" i="2"/>
  <c r="Q603" i="2"/>
  <c r="N119" i="2"/>
  <c r="L421" i="2"/>
  <c r="Q137" i="2"/>
  <c r="Q252" i="2"/>
  <c r="R198" i="2"/>
  <c r="P119" i="2"/>
  <c r="L92" i="2"/>
  <c r="P341" i="2"/>
  <c r="N170" i="2"/>
  <c r="R595" i="2"/>
  <c r="O21" i="2"/>
  <c r="R341" i="2"/>
  <c r="O415" i="2"/>
  <c r="Q18" i="2"/>
  <c r="Q126" i="2"/>
  <c r="P170" i="2"/>
  <c r="O643" i="2"/>
  <c r="O357" i="2"/>
  <c r="P202" i="2"/>
  <c r="O521" i="2"/>
  <c r="R88" i="2"/>
  <c r="N34" i="2"/>
  <c r="N23" i="2"/>
  <c r="M19" i="2"/>
  <c r="Q354" i="2"/>
  <c r="O203" i="2"/>
  <c r="L60" i="2"/>
  <c r="L58" i="2"/>
  <c r="M320" i="2"/>
  <c r="L357" i="2"/>
  <c r="L446" i="2"/>
  <c r="P234" i="2"/>
  <c r="Q357" i="2"/>
  <c r="M182" i="2"/>
  <c r="N300" i="2"/>
  <c r="N45" i="2"/>
  <c r="R137" i="2"/>
  <c r="Q433" i="2"/>
  <c r="L202" i="2"/>
  <c r="P432" i="2"/>
  <c r="R493" i="2"/>
  <c r="N21" i="2"/>
  <c r="L274" i="2"/>
  <c r="Q114" i="2"/>
  <c r="L457" i="2"/>
  <c r="N120" i="2"/>
  <c r="N338" i="2"/>
  <c r="R521" i="2"/>
  <c r="P19" i="2"/>
  <c r="N40" i="2"/>
  <c r="M365" i="2"/>
  <c r="O280" i="2"/>
  <c r="Q17" i="2"/>
  <c r="O70" i="2"/>
  <c r="L252" i="2"/>
  <c r="M493" i="2"/>
  <c r="L432" i="2"/>
  <c r="Q19" i="2"/>
  <c r="R600" i="2"/>
  <c r="M21" i="2"/>
  <c r="R70" i="2"/>
  <c r="Q151" i="2"/>
  <c r="O299" i="2"/>
  <c r="L23" i="2"/>
  <c r="M563" i="2"/>
  <c r="R60" i="2"/>
  <c r="M357" i="2"/>
  <c r="P563" i="2"/>
  <c r="N126" i="2"/>
  <c r="O45" i="2"/>
  <c r="Q365" i="2"/>
  <c r="M296" i="2"/>
  <c r="L203" i="2"/>
  <c r="L300" i="2"/>
  <c r="M421" i="2"/>
  <c r="R170" i="2"/>
  <c r="M643" i="2"/>
  <c r="Q23" i="2"/>
  <c r="O151" i="2"/>
  <c r="L600" i="2"/>
  <c r="M446" i="2"/>
  <c r="M114" i="2"/>
  <c r="M34" i="2"/>
  <c r="N274" i="2"/>
  <c r="L341" i="2"/>
  <c r="P521" i="2"/>
  <c r="O600" i="2"/>
  <c r="M415" i="2"/>
  <c r="Q446" i="2"/>
  <c r="O198" i="2"/>
  <c r="M105" i="2"/>
  <c r="O18" i="2"/>
  <c r="L280" i="2"/>
  <c r="M234" i="2"/>
  <c r="Q392" i="2"/>
  <c r="Q421" i="2"/>
  <c r="R92" i="2"/>
  <c r="R320" i="2"/>
  <c r="N493" i="2"/>
  <c r="N452" i="2"/>
  <c r="R40" i="2"/>
  <c r="M252" i="2"/>
  <c r="O433" i="2"/>
  <c r="L26" i="2"/>
  <c r="O365" i="2"/>
  <c r="N457" i="2"/>
  <c r="O202" i="2"/>
  <c r="M26" i="2"/>
  <c r="N18" i="2"/>
  <c r="L88" i="2"/>
  <c r="L151" i="2"/>
  <c r="L19" i="2"/>
  <c r="N198" i="2"/>
  <c r="P105" i="2"/>
  <c r="R643" i="2"/>
  <c r="P34" i="2"/>
  <c r="N595" i="2"/>
  <c r="R34" i="2"/>
  <c r="N600" i="2"/>
  <c r="O493" i="2"/>
  <c r="P23" i="2"/>
  <c r="Q58" i="2"/>
  <c r="R57" i="2"/>
  <c r="R354" i="2"/>
  <c r="R126" i="2"/>
  <c r="P114" i="2"/>
  <c r="O595" i="2"/>
  <c r="R119" i="2"/>
  <c r="L563" i="2"/>
  <c r="L521" i="2"/>
  <c r="O58" i="2"/>
  <c r="R563" i="2"/>
  <c r="L40" i="2"/>
  <c r="L452" i="2"/>
  <c r="R365" i="2"/>
  <c r="N563" i="2"/>
  <c r="R202" i="2"/>
  <c r="L433" i="2"/>
  <c r="N26" i="2"/>
  <c r="N60" i="2"/>
  <c r="Q70" i="2"/>
  <c r="M198" i="2"/>
  <c r="N151" i="2"/>
  <c r="L603" i="2"/>
  <c r="P365" i="2"/>
  <c r="Q57" i="2"/>
  <c r="N58" i="2"/>
  <c r="R357" i="2"/>
  <c r="Q600" i="2"/>
  <c r="R234" i="2"/>
  <c r="Q88" i="2"/>
  <c r="Q203" i="2"/>
  <c r="M274" i="2"/>
  <c r="O34" i="2"/>
  <c r="R26" i="2"/>
  <c r="P274" i="2"/>
  <c r="M151" i="2"/>
  <c r="M603" i="2"/>
  <c r="Q119" i="2"/>
  <c r="Q300" i="2"/>
  <c r="R457" i="2"/>
  <c r="Q26" i="2"/>
  <c r="L643" i="2"/>
  <c r="L493" i="2"/>
  <c r="R19" i="2"/>
  <c r="P88" i="2"/>
  <c r="R415" i="2"/>
  <c r="M338" i="2"/>
  <c r="P252" i="2"/>
  <c r="P26" i="2"/>
  <c r="Q338" i="2"/>
  <c r="P354" i="2"/>
  <c r="O170" i="2"/>
  <c r="M392" i="2"/>
  <c r="O114" i="2"/>
  <c r="P421" i="2"/>
  <c r="N203" i="2"/>
  <c r="M433" i="2"/>
  <c r="O119" i="2"/>
  <c r="R274" i="2"/>
  <c r="Q198" i="2"/>
  <c r="Q40" i="2"/>
  <c r="R18" i="2"/>
  <c r="P392" i="2"/>
  <c r="M457" i="2"/>
  <c r="N234" i="2"/>
  <c r="N299" i="2"/>
  <c r="L21" i="2"/>
  <c r="O137" i="2"/>
  <c r="Q563" i="2"/>
  <c r="Q299" i="2"/>
  <c r="P45" i="2"/>
  <c r="R433" i="2"/>
  <c r="P595" i="2"/>
  <c r="Q493" i="2"/>
  <c r="M40" i="2"/>
  <c r="Q521" i="2"/>
  <c r="R182" i="2"/>
  <c r="L45" i="2"/>
  <c r="O120" i="2"/>
  <c r="P57" i="2"/>
  <c r="Q595" i="2"/>
  <c r="R280" i="2"/>
  <c r="Q457" i="2"/>
  <c r="N57" i="2"/>
  <c r="O320" i="2"/>
  <c r="R252" i="2"/>
  <c r="M58" i="2"/>
  <c r="L105" i="2"/>
  <c r="M120" i="2"/>
  <c r="P357" i="2"/>
  <c r="N603" i="2"/>
  <c r="O296" i="2"/>
  <c r="N320" i="2"/>
  <c r="L296" i="2"/>
  <c r="O40" i="2"/>
  <c r="P126" i="2"/>
  <c r="P198" i="2"/>
  <c r="P151" i="2"/>
  <c r="R296" i="2"/>
  <c r="O457" i="2"/>
  <c r="N446" i="2"/>
  <c r="M521" i="2"/>
  <c r="M70" i="2"/>
  <c r="P643" i="2"/>
  <c r="N421" i="2"/>
  <c r="O300" i="2"/>
  <c r="Q105" i="2"/>
  <c r="L34" i="2"/>
  <c r="N365" i="2"/>
  <c r="P300" i="2"/>
  <c r="P60" i="2"/>
  <c r="M280" i="2"/>
  <c r="M92" i="2"/>
  <c r="O182" i="2"/>
  <c r="P446" i="2"/>
  <c r="O126" i="2"/>
  <c r="Q234" i="2"/>
  <c r="Q296" i="2"/>
  <c r="R300" i="2"/>
  <c r="M137" i="2"/>
  <c r="N137" i="2"/>
  <c r="O563" i="2"/>
  <c r="N341" i="2"/>
  <c r="R421" i="2"/>
  <c r="P17" i="2"/>
  <c r="M17" i="2"/>
  <c r="O26" i="2"/>
  <c r="R203" i="2"/>
  <c r="L70" i="2"/>
  <c r="N252" i="2"/>
  <c r="Q182" i="2"/>
  <c r="O88" i="2"/>
  <c r="M170" i="2"/>
  <c r="Q320" i="2"/>
  <c r="N88" i="2"/>
  <c r="L320" i="2"/>
  <c r="O338" i="2"/>
  <c r="M18" i="2"/>
  <c r="R17" i="2"/>
  <c r="M88" i="2"/>
  <c r="N182" i="2"/>
  <c r="P433" i="2"/>
  <c r="N357" i="2"/>
  <c r="N432" i="2"/>
  <c r="M299" i="2"/>
  <c r="M45" i="2"/>
  <c r="Q92" i="2"/>
  <c r="R58" i="2"/>
  <c r="R151" i="2"/>
  <c r="P493" i="2"/>
  <c r="P92" i="2"/>
  <c r="Q120" i="2"/>
  <c r="L57" i="2"/>
  <c r="P320" i="2"/>
  <c r="R452" i="2"/>
  <c r="O252" i="2"/>
  <c r="P21" i="2"/>
  <c r="M354" i="2"/>
  <c r="N643" i="2"/>
  <c r="N296" i="2"/>
  <c r="Q341" i="2"/>
  <c r="M432" i="2"/>
  <c r="R338" i="2"/>
  <c r="L198" i="2"/>
  <c r="M202" i="2"/>
  <c r="O341" i="2"/>
  <c r="N105" i="2"/>
  <c r="O105" i="2"/>
  <c r="O603" i="2"/>
  <c r="R23" i="2"/>
  <c r="P58" i="2"/>
  <c r="Q280" i="2"/>
  <c r="R105" i="2"/>
  <c r="Q274" i="2"/>
  <c r="O23" i="2"/>
  <c r="P280" i="2"/>
  <c r="R120" i="2"/>
  <c r="L354" i="2"/>
  <c r="P182" i="2"/>
  <c r="Q415" i="2"/>
  <c r="M600" i="2"/>
  <c r="O57" i="2"/>
  <c r="O354" i="2"/>
  <c r="N433" i="2"/>
  <c r="N280" i="2"/>
  <c r="P299" i="2"/>
  <c r="Q452" i="2"/>
  <c r="L119" i="2"/>
  <c r="Q60" i="2"/>
  <c r="Q643" i="2"/>
  <c r="M57" i="2"/>
  <c r="L299" i="2"/>
  <c r="P18" i="2"/>
  <c r="R446" i="2"/>
  <c r="L182" i="2"/>
  <c r="O432" i="2"/>
  <c r="Q202" i="2"/>
  <c r="N354" i="2"/>
  <c r="M452" i="2"/>
  <c r="R603" i="2"/>
  <c r="O452" i="2"/>
  <c r="L126" i="2"/>
  <c r="O421" i="2"/>
  <c r="O392" i="2"/>
  <c r="P600" i="2"/>
  <c r="N17" i="2"/>
  <c r="L114" i="2"/>
  <c r="M23" i="2"/>
  <c r="N70" i="2"/>
  <c r="O92" i="2"/>
  <c r="P603" i="2"/>
  <c r="R432" i="2"/>
  <c r="L365" i="2"/>
  <c r="O446" i="2"/>
  <c r="L120" i="2"/>
  <c r="N114" i="2"/>
  <c r="N521" i="2"/>
  <c r="M119" i="2"/>
  <c r="P137" i="2"/>
  <c r="P40" i="2"/>
  <c r="O19" i="2"/>
  <c r="R21" i="2"/>
  <c r="R299" i="2"/>
  <c r="O17" i="2"/>
  <c r="P457" i="2"/>
  <c r="P296" i="2"/>
  <c r="R392" i="2"/>
  <c r="M60" i="2"/>
  <c r="N92" i="2"/>
  <c r="L338" i="2"/>
  <c r="L17" i="2"/>
  <c r="P70" i="2"/>
  <c r="P203" i="2"/>
  <c r="N415" i="2"/>
  <c r="P452" i="2"/>
  <c r="Q21" i="2"/>
  <c r="L170" i="2"/>
  <c r="N392" i="2"/>
  <c r="L18" i="2"/>
  <c r="N202" i="2"/>
  <c r="Q45" i="2"/>
  <c r="O60" i="2"/>
  <c r="Q34" i="2"/>
  <c r="R114" i="2"/>
  <c r="P415" i="2"/>
  <c r="L415" i="2"/>
  <c r="M300" i="2"/>
  <c r="O274" i="2"/>
  <c r="L137" i="2"/>
  <c r="P338" i="2"/>
  <c r="N19" i="2"/>
  <c r="Q432" i="2"/>
  <c r="M595" i="2"/>
  <c r="D6" i="1" l="1"/>
  <c r="T12" i="1"/>
  <c r="T10" i="1" s="1"/>
  <c r="L12" i="1"/>
  <c r="L10" i="1" s="1"/>
  <c r="X12" i="1"/>
  <c r="X10" i="1" s="1"/>
  <c r="P12" i="1"/>
  <c r="P10" i="1" s="1"/>
  <c r="H12" i="1"/>
  <c r="H10" i="1" s="1"/>
  <c r="D12" i="1"/>
  <c r="D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<sst xmlns="http://schemas.openxmlformats.org/spreadsheetml/2006/main" count="8265" uniqueCount="1935">
  <si>
    <t>總字數</t>
  </si>
  <si>
    <t>內文</t>
  </si>
  <si>
    <t>《增見相賦》
壬戌之秋，七月既望，蘇子與客泛舟遊于赤壁之下。清風徐來，水波不興。舉酒屬客，誦明月之詩，歌窈窕之章。少焉，月出於東山之上，徘徊於斗牛之間。白露橫江，水光接天。縱一葦之所如，凌萬頃之茫然。浩浩乎如馮虛御風，而不知其所止；飄飄乎如遺世獨立，羽化而登仙。
於是飲酒樂甚，扣舷而歌之。歌曰：「桂棹兮蘭槳，擊空明兮泝流光。渺渺兮予懷，望美人兮天一方。」客有吹洞簫者，倚歌而和之，其聲嗚嗚然，如怨如慕，如泣如訴；餘音嫋嫋，不絕如縷；舞幽壑之潛蛟，泣孤舟之嫠婦。
蘇子愀然，正襟危坐而問客曰：「何為其然也？」客曰：「『月明星稀，烏鵲南飛』，此非曹孟德之詩乎？西望夏口，東望武昌。山川相繆，鬱乎蒼蒼，此非孟德之困於周郎者乎？方其破荊州，下江陵，順流而東也，舳艫千里，旌旗蔽空，釃酒臨江，橫槊賦詩，固一世之雄也，而今安在哉？況吾與子漁樵於江渚之上，侶魚蝦而友糜鹿，駕一葉之扁舟，舉匏樽以相屬；寄蜉蝣與天地，渺滄海之一粟。哀吾生之須臾，羨長江之無窮；挾飛仙以遨遊，抱明月而長終。知不可乎驟得，托遺響於悲風。」
蘇子曰：「客亦知夫水與月乎？逝者如斯，而未嘗往也；盈虛者如彼，而卒莫消長也。蓋將自其變者而觀之，則天地曾不能以一瞬；自其不變者而觀之，則物於我皆無盡也。而又何羨乎？且夫天地之間，物各有主。苟非吾之所有，雖一毫而莫取。惟江上之清風，與山間之明月，耳得之而為聲，目遇之而成色。取之無禁，用之不竭。是造物者之無盡藏也，而吾與子之所共適。」
客喜而笑，洗盞更酌。肴核既盡，杯盤狼藉。相與枕藉乎舟中，不知東方之既白。</t>
    <phoneticPr fontId="91" type="noConversion"/>
  </si>
  <si>
    <t>白話字</t>
  </si>
  <si>
    <t>台羅拼音</t>
  </si>
  <si>
    <t>閩拼方案</t>
  </si>
  <si>
    <t>十五音</t>
  </si>
  <si>
    <t>方音符號</t>
  </si>
  <si>
    <t>台羅拼音/方音符號</t>
    <phoneticPr fontId="91" type="noConversion"/>
  </si>
  <si>
    <t xml:space="preserve">&lt;div class='pin_yin'&gt;
  &lt;p&gt;
</t>
  </si>
  <si>
    <t xml:space="preserve"> &lt;div class='fifteen_yin'&gt;
  &lt;p&gt;
</t>
  </si>
  <si>
    <t xml:space="preserve"> &lt;div class='zhu_yin'&gt;
  &lt;p&gt;
</t>
  </si>
  <si>
    <t xml:space="preserve">
  &lt;/p&gt;
&lt;/div&gt;</t>
    <phoneticPr fontId="91" type="noConversion"/>
  </si>
  <si>
    <t xml:space="preserve">
  &lt;/p&gt;
&lt;/div&gt;
</t>
    <phoneticPr fontId="91" type="noConversion"/>
  </si>
  <si>
    <t xml:space="preserve">
  &lt;/p&gt;
&lt;/div&gt;
&lt;div&gt;
    &lt;p&gt;
        為能正確顯示「注音符號」，請點擊以下連結，下載注音符號專用字型：
        &lt;a href="https://github.com/cmex-30/Bopomofo_on_Web/blob/master/font/BopomofoRuby1909-v1-Regular.ttf"&gt;
            BopomofoRuby1909-v1-Regular.ttf
        &lt;/a&gt;
              ，並於使用之電腦端安裝此字型。
    &lt;/p&gt;
&lt;/div&gt;</t>
    <phoneticPr fontId="91" type="noConversion"/>
  </si>
  <si>
    <t>白話字韻母</t>
  </si>
  <si>
    <t>聲母</t>
  </si>
  <si>
    <t>方音韻母</t>
  </si>
  <si>
    <t>閩拼</t>
  </si>
  <si>
    <t>白話字拼音</t>
  </si>
  <si>
    <t>_x000B_漢字上方及右方皆注音</t>
  </si>
  <si>
    <t>漢字上方欄</t>
  </si>
  <si>
    <t>漢字右方欄</t>
  </si>
  <si>
    <t>十五音欄</t>
  </si>
  <si>
    <t>韻母碼欄</t>
  </si>
  <si>
    <t>韻母韻聲</t>
  </si>
  <si>
    <t>方音聲母</t>
  </si>
  <si>
    <t>台羅聲母</t>
  </si>
  <si>
    <t>台羅韻母</t>
  </si>
  <si>
    <t>閩拼聲母</t>
  </si>
  <si>
    <t>閩拼韻母</t>
  </si>
  <si>
    <t>字序</t>
  </si>
  <si>
    <t>漢字</t>
  </si>
  <si>
    <t>韻母</t>
  </si>
  <si>
    <t>聲調</t>
  </si>
  <si>
    <t>方音</t>
  </si>
  <si>
    <t>LaTeX Ruby</t>
  </si>
  <si>
    <t>漢字上方橫排</t>
  </si>
  <si>
    <t>漢字右方直排方音</t>
  </si>
  <si>
    <t>漢字上方及右方皆注音</t>
  </si>
  <si>
    <t>標點符號</t>
  </si>
  <si>
    <t>無聲母</t>
  </si>
  <si>
    <t>無韻母</t>
  </si>
  <si>
    <t>無聲調</t>
  </si>
  <si>
    <t>聲母序號</t>
  </si>
  <si>
    <t>白話字韻母碼</t>
  </si>
  <si>
    <t>十五音韻母碼</t>
  </si>
  <si>
    <t>入聲韻</t>
  </si>
  <si>
    <t>預設聲調</t>
  </si>
  <si>
    <t>實際聲調</t>
  </si>
  <si>
    <t>十五音韻母</t>
  </si>
  <si>
    <t>韻母＋聲調</t>
  </si>
  <si>
    <t>可變音聲母</t>
  </si>
  <si>
    <t>i介音調整</t>
  </si>
  <si>
    <t>調整聲母</t>
  </si>
  <si>
    <t>ch</t>
  </si>
  <si>
    <t>eng</t>
    <phoneticPr fontId="91" type="noConversion"/>
  </si>
  <si>
    <t>k</t>
    <phoneticPr fontId="91" type="noConversion"/>
  </si>
  <si>
    <t>ian</t>
    <phoneticPr fontId="91" type="noConversion"/>
  </si>
  <si>
    <t>s</t>
    <phoneticPr fontId="91" type="noConversion"/>
  </si>
  <si>
    <t>iong</t>
    <phoneticPr fontId="91" type="noConversion"/>
  </si>
  <si>
    <t>h</t>
  </si>
  <si>
    <t>u</t>
  </si>
  <si>
    <t>j</t>
  </si>
  <si>
    <t>im</t>
  </si>
  <si>
    <t>s</t>
  </si>
  <si>
    <t>ut</t>
  </si>
  <si>
    <t>i</t>
  </si>
  <si>
    <t>chh</t>
  </si>
  <si>
    <t>iu</t>
  </si>
  <si>
    <t>g</t>
  </si>
  <si>
    <t>oat</t>
  </si>
  <si>
    <t>k</t>
  </si>
  <si>
    <t>b</t>
  </si>
  <si>
    <t>ong</t>
  </si>
  <si>
    <t>oo</t>
  </si>
  <si>
    <t>kh</t>
  </si>
  <si>
    <t>ek</t>
  </si>
  <si>
    <t>oan</t>
  </si>
  <si>
    <t>p</t>
  </si>
  <si>
    <t>a</t>
  </si>
  <si>
    <t>eng</t>
  </si>
  <si>
    <t>l</t>
  </si>
  <si>
    <t>ai</t>
  </si>
  <si>
    <t>ui</t>
  </si>
  <si>
    <t>ph</t>
  </si>
  <si>
    <t>o</t>
  </si>
  <si>
    <t>iok</t>
  </si>
  <si>
    <t>iong</t>
  </si>
  <si>
    <t>iau</t>
  </si>
  <si>
    <t>th</t>
  </si>
  <si>
    <t>ian</t>
  </si>
  <si>
    <t>t</t>
  </si>
  <si>
    <t>an</t>
  </si>
  <si>
    <t>oe</t>
  </si>
  <si>
    <t>ang</t>
  </si>
  <si>
    <t>iap</t>
  </si>
  <si>
    <t>it</t>
  </si>
  <si>
    <t>e</t>
  </si>
  <si>
    <t>ok</t>
  </si>
  <si>
    <t>ip</t>
  </si>
  <si>
    <t>oa</t>
  </si>
  <si>
    <t>au</t>
  </si>
  <si>
    <t>iunn</t>
  </si>
  <si>
    <t>oai</t>
  </si>
  <si>
    <t>in</t>
  </si>
  <si>
    <t>ia</t>
  </si>
  <si>
    <t>iam</t>
  </si>
  <si>
    <t>un</t>
  </si>
  <si>
    <t>am</t>
  </si>
  <si>
    <t>io</t>
  </si>
  <si>
    <t>ng</t>
  </si>
  <si>
    <t>iann</t>
  </si>
  <si>
    <t>n</t>
  </si>
  <si>
    <t>iat</t>
  </si>
  <si>
    <t>aunn</t>
  </si>
  <si>
    <t>白話字注音</t>
  </si>
  <si>
    <t>閩拼注音</t>
  </si>
  <si>
    <t>白話字注音 Ruby Tag</t>
  </si>
  <si>
    <t>清單序號</t>
  </si>
  <si>
    <t>韻母碼</t>
  </si>
  <si>
    <t>太</t>
  </si>
  <si>
    <t>空</t>
  </si>
  <si>
    <t>朋</t>
  </si>
  <si>
    <t>友</t>
  </si>
  <si>
    <t>，</t>
  </si>
  <si>
    <t>恁</t>
  </si>
  <si>
    <t>好</t>
  </si>
  <si>
    <t>！</t>
  </si>
  <si>
    <t>食</t>
  </si>
  <si>
    <t>iah</t>
  </si>
  <si>
    <t>飽</t>
  </si>
  <si>
    <t>未</t>
  </si>
  <si>
    <t>？</t>
  </si>
  <si>
    <t>有</t>
  </si>
  <si>
    <t>閒</t>
  </si>
  <si>
    <t>就</t>
  </si>
  <si>
    <t>來</t>
  </si>
  <si>
    <t>阮</t>
  </si>
  <si>
    <t>遮</t>
  </si>
  <si>
    <t>坐</t>
  </si>
  <si>
    <t>喔</t>
  </si>
  <si>
    <t>。</t>
  </si>
  <si>
    <t>閩拼 Ruby Tag</t>
  </si>
  <si>
    <t>白話字調號</t>
  </si>
  <si>
    <t>ing</t>
  </si>
  <si>
    <t>z</t>
  </si>
  <si>
    <t>ue</t>
  </si>
  <si>
    <t>、</t>
  </si>
  <si>
    <t>；</t>
    <phoneticPr fontId="91" type="noConversion"/>
  </si>
  <si>
    <t>・</t>
  </si>
  <si>
    <t>「</t>
  </si>
  <si>
    <t>」</t>
  </si>
  <si>
    <t>“</t>
  </si>
  <si>
    <t>”</t>
  </si>
  <si>
    <t>《</t>
  </si>
  <si>
    <t>》</t>
  </si>
  <si>
    <t>序次</t>
  </si>
  <si>
    <r>
      <rPr>
        <sz val="14"/>
        <color rgb="FFFFFFFF"/>
        <rFont val="蘋方-繁 標準體"/>
        <charset val="136"/>
      </rPr>
      <t>十五音</t>
    </r>
    <r>
      <rPr>
        <sz val="11"/>
        <color rgb="FFFFFFFF"/>
        <rFont val="蘋方-繁 標準體"/>
        <charset val="136"/>
      </rPr>
      <t xml:space="preserve">
</t>
    </r>
    <r>
      <rPr>
        <sz val="9"/>
        <color rgb="FFFFFFFF"/>
        <rFont val="蘋方-繁 標準體"/>
        <charset val="136"/>
      </rPr>
      <t>（以平聲調代表）</t>
    </r>
  </si>
  <si>
    <t>聲母碼</t>
    <phoneticPr fontId="91" type="noConversion"/>
  </si>
  <si>
    <t>國際音標</t>
  </si>
  <si>
    <t>麥都思</t>
  </si>
  <si>
    <t>台羅拚音</t>
  </si>
  <si>
    <t>字例</t>
  </si>
  <si>
    <t>附註</t>
  </si>
  <si>
    <t>柳</t>
  </si>
  <si>
    <t>ㄌ</t>
  </si>
  <si>
    <t>理：Li2</t>
  </si>
  <si>
    <t>ㄋ</t>
  </si>
  <si>
    <t>l</t>
    <phoneticPr fontId="91" type="noConversion"/>
  </si>
  <si>
    <t>爾：Ni2</t>
  </si>
  <si>
    <t>LN</t>
  </si>
  <si>
    <t>邊</t>
  </si>
  <si>
    <t>ㄅ</t>
  </si>
  <si>
    <t>比：Pi2</t>
  </si>
  <si>
    <t>求</t>
  </si>
  <si>
    <t>ㄍ</t>
  </si>
  <si>
    <t>己：Ki2</t>
  </si>
  <si>
    <t>去</t>
  </si>
  <si>
    <t>kʰ</t>
  </si>
  <si>
    <t>ㄎ</t>
  </si>
  <si>
    <t>起：Khi2</t>
  </si>
  <si>
    <t>地</t>
  </si>
  <si>
    <t>ㄉ</t>
  </si>
  <si>
    <t>d</t>
  </si>
  <si>
    <t>底：Ti3</t>
  </si>
  <si>
    <t>頗</t>
  </si>
  <si>
    <t>pʰ</t>
  </si>
  <si>
    <t>ㄆ</t>
  </si>
  <si>
    <t>鄙：Phi2</t>
  </si>
  <si>
    <t>他</t>
  </si>
  <si>
    <t>tʰ</t>
  </si>
  <si>
    <t>ㄊ</t>
  </si>
  <si>
    <t>恥：Thi2</t>
  </si>
  <si>
    <t>曾</t>
  </si>
  <si>
    <t>ʦ</t>
  </si>
  <si>
    <t>ts</t>
  </si>
  <si>
    <t>ㄗ</t>
  </si>
  <si>
    <t>止：Chi2</t>
  </si>
  <si>
    <t>chi</t>
  </si>
  <si>
    <t>ʨ</t>
  </si>
  <si>
    <t>tsi</t>
  </si>
  <si>
    <t>ㄐ</t>
  </si>
  <si>
    <t>zi</t>
  </si>
  <si>
    <t>尖：Chiam1</t>
  </si>
  <si>
    <t>入</t>
  </si>
  <si>
    <t>ʣ</t>
  </si>
  <si>
    <t>ㆡ</t>
  </si>
  <si>
    <t>j</t>
    <phoneticPr fontId="91" type="noConversion"/>
  </si>
  <si>
    <t>字：Ji7</t>
  </si>
  <si>
    <t>ji</t>
  </si>
  <si>
    <t>ʥ</t>
  </si>
  <si>
    <t>ㆢ</t>
  </si>
  <si>
    <t>ji</t>
    <phoneticPr fontId="91" type="noConversion"/>
  </si>
  <si>
    <t>入：Jip2</t>
  </si>
  <si>
    <t>時</t>
  </si>
  <si>
    <t>ㄙ</t>
  </si>
  <si>
    <t>衫：Sann1</t>
  </si>
  <si>
    <t>si</t>
  </si>
  <si>
    <t>ɕ</t>
  </si>
  <si>
    <t>ㄒ</t>
  </si>
  <si>
    <t>寫：Sia2</t>
  </si>
  <si>
    <t>英</t>
  </si>
  <si>
    <t xml:space="preserve"> </t>
  </si>
  <si>
    <t>以：_i2</t>
  </si>
  <si>
    <t>門</t>
  </si>
  <si>
    <t>ㆠ</t>
  </si>
  <si>
    <t>bb</t>
  </si>
  <si>
    <t>文： Bun5</t>
  </si>
  <si>
    <t>m</t>
  </si>
  <si>
    <t>ㄇ</t>
  </si>
  <si>
    <t>bbn</t>
  </si>
  <si>
    <t>摸：Mong</t>
  </si>
  <si>
    <t>語</t>
  </si>
  <si>
    <t>ㆣ</t>
  </si>
  <si>
    <t>gg</t>
  </si>
  <si>
    <t>禦：Gi7</t>
  </si>
  <si>
    <t>ŋ</t>
  </si>
  <si>
    <t>gn</t>
  </si>
  <si>
    <t>ㄫ</t>
  </si>
  <si>
    <t>gg</t>
    <phoneticPr fontId="91" type="noConversion"/>
  </si>
  <si>
    <t>雅：Nga2</t>
  </si>
  <si>
    <t>出</t>
  </si>
  <si>
    <t>ʦʰ</t>
  </si>
  <si>
    <t>tsh</t>
  </si>
  <si>
    <t>ㄘ</t>
  </si>
  <si>
    <t>c</t>
  </si>
  <si>
    <t>取：Chhi2</t>
  </si>
  <si>
    <t>chhi</t>
  </si>
  <si>
    <t>ʨʰ</t>
  </si>
  <si>
    <t>tshi</t>
  </si>
  <si>
    <t>ㄑ</t>
  </si>
  <si>
    <t>ci</t>
  </si>
  <si>
    <t>手：Chhiu2</t>
  </si>
  <si>
    <t>喜</t>
  </si>
  <si>
    <t>ㄏ</t>
  </si>
  <si>
    <t>喜：Hi2</t>
  </si>
  <si>
    <t>彙音15音</t>
  </si>
  <si>
    <t>補充說明</t>
  </si>
  <si>
    <t>舒聲碼</t>
  </si>
  <si>
    <t>入聲碼</t>
  </si>
  <si>
    <t>國際音舒聲</t>
  </si>
  <si>
    <t>國際音入聲</t>
  </si>
  <si>
    <t>麥思都舒聲</t>
  </si>
  <si>
    <t>麥思都入聲</t>
  </si>
  <si>
    <t>白話字舒聲</t>
  </si>
  <si>
    <t>白話字入聲</t>
  </si>
  <si>
    <t>台羅舒聲</t>
  </si>
  <si>
    <t>台羅入聲</t>
  </si>
  <si>
    <t>方音舒聲</t>
  </si>
  <si>
    <t>方音入聲</t>
  </si>
  <si>
    <t>閩拼舒聲</t>
  </si>
  <si>
    <t>閩拼入聲</t>
  </si>
  <si>
    <t>腹韻序次</t>
  </si>
  <si>
    <t>君</t>
  </si>
  <si>
    <t>雲 (hûn)</t>
  </si>
  <si>
    <t>ut̚</t>
  </si>
  <si>
    <t>wun</t>
  </si>
  <si>
    <t>wut</t>
  </si>
  <si>
    <t>ㄨㄣ</t>
  </si>
  <si>
    <t>ㄨㆵ</t>
  </si>
  <si>
    <t>堅</t>
  </si>
  <si>
    <t>撿 (kián)</t>
  </si>
  <si>
    <t>iat̚</t>
  </si>
  <si>
    <t>ëen</t>
  </si>
  <si>
    <t>ëet</t>
  </si>
  <si>
    <t>ㄧㄢ</t>
  </si>
  <si>
    <t>ㄧㄚㆵ</t>
  </si>
  <si>
    <t>金</t>
  </si>
  <si>
    <t>深 (chhim)</t>
  </si>
  <si>
    <t>ip̚</t>
  </si>
  <si>
    <t>ㄧㆬ</t>
  </si>
  <si>
    <t>一ㆴ</t>
  </si>
  <si>
    <t>規</t>
  </si>
  <si>
    <t>歸 (kui)</t>
  </si>
  <si>
    <t>wuy</t>
  </si>
  <si>
    <t>ㄨㄧ</t>
  </si>
  <si>
    <t>嘉</t>
  </si>
  <si>
    <t>紗 (se)</t>
  </si>
  <si>
    <t>彙音無此韻母</t>
  </si>
  <si>
    <t>ee</t>
    <phoneticPr fontId="91" type="noConversion"/>
  </si>
  <si>
    <t>eeh</t>
  </si>
  <si>
    <t>ɛ</t>
  </si>
  <si>
    <t>ɛ?</t>
  </si>
  <si>
    <t>ay</t>
  </si>
  <si>
    <t>ăyh</t>
  </si>
  <si>
    <t>ee</t>
  </si>
  <si>
    <t>ㄝ</t>
  </si>
  <si>
    <t>ㄝㆷ</t>
  </si>
  <si>
    <t>彙音【嘉】韻母為：e</t>
  </si>
  <si>
    <t>干</t>
  </si>
  <si>
    <t>蘭 (lân)</t>
  </si>
  <si>
    <t>at</t>
  </si>
  <si>
    <t>at̚</t>
    <phoneticPr fontId="91" type="noConversion"/>
  </si>
  <si>
    <t>ㄢ</t>
  </si>
  <si>
    <t>ㄚㆵ</t>
  </si>
  <si>
    <t>公</t>
  </si>
  <si>
    <t>薄 (po̍k)</t>
  </si>
  <si>
    <t>ɔŋ</t>
  </si>
  <si>
    <t>ɔk̚</t>
  </si>
  <si>
    <t>ㆲ</t>
  </si>
  <si>
    <t>ㆦㆻ</t>
  </si>
  <si>
    <t>乖</t>
  </si>
  <si>
    <t>怪 (koài)</t>
  </si>
  <si>
    <t>oaih</t>
    <phoneticPr fontId="91" type="noConversion"/>
  </si>
  <si>
    <t>uai</t>
  </si>
  <si>
    <t>uai?</t>
  </si>
  <si>
    <t>wae</t>
  </si>
  <si>
    <t>waĕh</t>
  </si>
  <si>
    <t>oaih</t>
  </si>
  <si>
    <t>uaih</t>
  </si>
  <si>
    <t>ㄨㄞ</t>
  </si>
  <si>
    <t>ㄨㄞㆷ</t>
  </si>
  <si>
    <t>經</t>
  </si>
  <si>
    <t>京 (keng)</t>
  </si>
  <si>
    <t>iŋ</t>
  </si>
  <si>
    <t>ik̚</t>
  </si>
  <si>
    <t>ik</t>
  </si>
  <si>
    <t>ㄧㄥ</t>
  </si>
  <si>
    <t>ㄧㆻ</t>
  </si>
  <si>
    <t>觀</t>
  </si>
  <si>
    <t>川 (chhoan)</t>
  </si>
  <si>
    <t>uan</t>
  </si>
  <si>
    <t>uat̚</t>
  </si>
  <si>
    <t>wan</t>
  </si>
  <si>
    <t>wat</t>
  </si>
  <si>
    <t>uat</t>
  </si>
  <si>
    <t>ㄨㄢ</t>
  </si>
  <si>
    <t>ㄨㄚㆵ</t>
  </si>
  <si>
    <t>沽</t>
  </si>
  <si>
    <t>鬥 (tò͘)</t>
  </si>
  <si>
    <t>ɔu</t>
    <phoneticPr fontId="91" type="noConversion"/>
  </si>
  <si>
    <t>o͘</t>
  </si>
  <si>
    <t>ㆦ</t>
  </si>
  <si>
    <t>白話字的/ɔ/ [o͘] 有時寫成[ou]，因為[o͘]右上角的那點不易見。台羅 oo = ou</t>
    <phoneticPr fontId="91" type="noConversion"/>
  </si>
  <si>
    <t>嬌</t>
  </si>
  <si>
    <t>遼 (liâu)</t>
  </si>
  <si>
    <t>iauh</t>
  </si>
  <si>
    <t>iau?</t>
  </si>
  <si>
    <t>eaou</t>
  </si>
  <si>
    <t>eaoŭh</t>
  </si>
  <si>
    <t>ㄧㄠ</t>
  </si>
  <si>
    <t>ㄧㄠㆷ</t>
  </si>
  <si>
    <t>iao</t>
  </si>
  <si>
    <t>iaoh</t>
  </si>
  <si>
    <t>稽</t>
  </si>
  <si>
    <t>西 (se)</t>
  </si>
  <si>
    <t>ei</t>
  </si>
  <si>
    <t>ey</t>
  </si>
  <si>
    <t>ㄟ</t>
  </si>
  <si>
    <t>啼：【雅俗通】Thei2 (他稽下平）；【台羅】The5</t>
  </si>
  <si>
    <t>恭</t>
  </si>
  <si>
    <t>竹 (tiok)</t>
  </si>
  <si>
    <t>iɔŋ</t>
  </si>
  <si>
    <t>iɔk̚</t>
  </si>
  <si>
    <t>ëung</t>
  </si>
  <si>
    <t>ëuk</t>
  </si>
  <si>
    <t>ㄧㆲ</t>
  </si>
  <si>
    <t>ㄧㆦㆻ</t>
  </si>
  <si>
    <t>高</t>
  </si>
  <si>
    <t>果 (kó)</t>
  </si>
  <si>
    <t>oh</t>
  </si>
  <si>
    <t>ə</t>
  </si>
  <si>
    <t>ə?</t>
  </si>
  <si>
    <t>ŏh</t>
  </si>
  <si>
    <t>ㄜ</t>
  </si>
  <si>
    <t>ㄜㆷ</t>
  </si>
  <si>
    <t>皆</t>
  </si>
  <si>
    <t>埃 (Ai1)</t>
  </si>
  <si>
    <t>ae</t>
  </si>
  <si>
    <t>ㄞ</t>
  </si>
  <si>
    <t>巾</t>
  </si>
  <si>
    <t>今 (kin)</t>
  </si>
  <si>
    <t>it̚</t>
  </si>
  <si>
    <t>ㄧㄣ</t>
  </si>
  <si>
    <t>ㄧㆵ</t>
  </si>
  <si>
    <t>姜</t>
  </si>
  <si>
    <t>上 (siāng)</t>
  </si>
  <si>
    <t>iang</t>
  </si>
  <si>
    <t>iak</t>
  </si>
  <si>
    <t>iaŋ</t>
  </si>
  <si>
    <t>iak̚</t>
  </si>
  <si>
    <t>ëang</t>
  </si>
  <si>
    <t>ëak</t>
  </si>
  <si>
    <t>ㄧㄤ</t>
  </si>
  <si>
    <t>ㄧㄚㆻ</t>
  </si>
  <si>
    <t>甘</t>
  </si>
  <si>
    <t>堪 (kham)</t>
  </si>
  <si>
    <t>ap</t>
  </si>
  <si>
    <t>ap̚</t>
  </si>
  <si>
    <t>ㆰ</t>
  </si>
  <si>
    <t>ㄚㆴ</t>
  </si>
  <si>
    <t>瓜</t>
  </si>
  <si>
    <t>花 (hoa)</t>
  </si>
  <si>
    <t>oah</t>
  </si>
  <si>
    <t>ua</t>
  </si>
  <si>
    <t>ua?</t>
  </si>
  <si>
    <t>wa</t>
  </si>
  <si>
    <t>wăh</t>
  </si>
  <si>
    <t>uah</t>
  </si>
  <si>
    <t>ㄨㄚ</t>
  </si>
  <si>
    <t>ㄨㄚㆷ</t>
  </si>
  <si>
    <t>江</t>
  </si>
  <si>
    <t>學 (ha̍k)</t>
  </si>
  <si>
    <t>ak</t>
  </si>
  <si>
    <t>aŋ</t>
  </si>
  <si>
    <t>ak̚</t>
  </si>
  <si>
    <t>ㄤ</t>
  </si>
  <si>
    <t>ㄚㆻ</t>
  </si>
  <si>
    <t>兼</t>
  </si>
  <si>
    <t>念 (liām)</t>
  </si>
  <si>
    <t>iap̚</t>
    <phoneticPr fontId="91" type="noConversion"/>
  </si>
  <si>
    <t>ëem</t>
  </si>
  <si>
    <t>ëep</t>
  </si>
  <si>
    <t>ㄧㆰ</t>
  </si>
  <si>
    <t>ㄧㄚㆴ</t>
  </si>
  <si>
    <t>交</t>
  </si>
  <si>
    <t>鬧 (lāu)</t>
  </si>
  <si>
    <t>auh</t>
  </si>
  <si>
    <t>au?</t>
  </si>
  <si>
    <t>aou</t>
  </si>
  <si>
    <t>aoŭh</t>
  </si>
  <si>
    <t>ㄠ</t>
  </si>
  <si>
    <t>ㄠㆷ</t>
  </si>
  <si>
    <t>ao</t>
  </si>
  <si>
    <t>aoh</t>
  </si>
  <si>
    <t>aʊ</t>
  </si>
  <si>
    <t>迦</t>
  </si>
  <si>
    <t>惹 (jiá)</t>
  </si>
  <si>
    <t>ia?</t>
  </si>
  <si>
    <t>ëa</t>
  </si>
  <si>
    <t>ëăh</t>
  </si>
  <si>
    <t>ㄧㄚ</t>
  </si>
  <si>
    <t>ㄧㄚㆷ</t>
  </si>
  <si>
    <t>【若】：梵文譯音用字，僅限翻念外來語特殊用法。例：般若波羅密多。</t>
  </si>
  <si>
    <t>檜</t>
  </si>
  <si>
    <t>街 (koe)</t>
  </si>
  <si>
    <t>oeh</t>
  </si>
  <si>
    <t>ue?</t>
  </si>
  <si>
    <t>öey</t>
  </si>
  <si>
    <t>öĕyh</t>
  </si>
  <si>
    <t>ueh</t>
  </si>
  <si>
    <t>ㄨㆤ</t>
  </si>
  <si>
    <t>ㄨㆤㆷ</t>
  </si>
  <si>
    <t>監</t>
  </si>
  <si>
    <t>衫 (saⁿ)</t>
  </si>
  <si>
    <t>ann</t>
  </si>
  <si>
    <t>ahnn</t>
  </si>
  <si>
    <t>ã</t>
  </si>
  <si>
    <t>ã?</t>
  </si>
  <si>
    <t>ⁿa</t>
  </si>
  <si>
    <t>ⁿăh</t>
  </si>
  <si>
    <t>aⁿ</t>
  </si>
  <si>
    <t>aⁿh</t>
  </si>
  <si>
    <t>annh</t>
  </si>
  <si>
    <t>ㆩ</t>
  </si>
  <si>
    <t>ㆩㆷ</t>
  </si>
  <si>
    <t>na</t>
  </si>
  <si>
    <t>nah</t>
  </si>
  <si>
    <t>Lann = Na</t>
  </si>
  <si>
    <t>艍</t>
  </si>
  <si>
    <t>龜</t>
  </si>
  <si>
    <t>夫 (hu)</t>
  </si>
  <si>
    <t>彙音為「龜」</t>
  </si>
  <si>
    <t>uh</t>
  </si>
  <si>
    <t>u?</t>
  </si>
  <si>
    <t>oŏh</t>
  </si>
  <si>
    <t>ㄨ</t>
  </si>
  <si>
    <t>ㄨㆷ</t>
  </si>
  <si>
    <t>海腔</t>
  </si>
  <si>
    <t>膠</t>
  </si>
  <si>
    <t>查 (cha)</t>
  </si>
  <si>
    <t>ah</t>
  </si>
  <si>
    <t>a?</t>
  </si>
  <si>
    <t>ăh</t>
  </si>
  <si>
    <t>ㄚ</t>
  </si>
  <si>
    <t>ㄚㆷ</t>
  </si>
  <si>
    <t>居</t>
  </si>
  <si>
    <t>女 (lí)</t>
  </si>
  <si>
    <t>ih</t>
  </si>
  <si>
    <t>i?</t>
  </si>
  <si>
    <t>eĕh</t>
  </si>
  <si>
    <t>ㄧ</t>
  </si>
  <si>
    <t>ㄧㆷ</t>
  </si>
  <si>
    <t>丩</t>
  </si>
  <si>
    <t>右 (iū)</t>
  </si>
  <si>
    <t>ew</t>
  </si>
  <si>
    <t>ㄧㄨ</t>
  </si>
  <si>
    <t>更</t>
  </si>
  <si>
    <t>生 (seⁿ)</t>
  </si>
  <si>
    <t>enn</t>
  </si>
  <si>
    <t>ehnn</t>
  </si>
  <si>
    <t>ẽ</t>
  </si>
  <si>
    <t>ẽ?</t>
  </si>
  <si>
    <t>aiⁿᶢ</t>
  </si>
  <si>
    <t>aĭⁿᶢh</t>
  </si>
  <si>
    <t>eⁿ</t>
  </si>
  <si>
    <t>eⁿh</t>
  </si>
  <si>
    <t>ennh</t>
  </si>
  <si>
    <t>ㆥ</t>
  </si>
  <si>
    <t>ㆥㆷ</t>
  </si>
  <si>
    <t>ne</t>
  </si>
  <si>
    <t>neh</t>
  </si>
  <si>
    <t>箏</t>
  </si>
  <si>
    <t>褌</t>
  </si>
  <si>
    <t>關</t>
  </si>
  <si>
    <t>關 (kuiⁿ)</t>
  </si>
  <si>
    <t>彙音為「關」</t>
  </si>
  <si>
    <t>uinn</t>
  </si>
  <si>
    <t>uĩ</t>
    <phoneticPr fontId="91" type="noConversion"/>
  </si>
  <si>
    <t>wuiⁿᶢ</t>
  </si>
  <si>
    <t>uiⁿ</t>
  </si>
  <si>
    <t>ㄨㆪ</t>
  </si>
  <si>
    <t>nui</t>
  </si>
  <si>
    <t>【彙音】褌：-ng</t>
  </si>
  <si>
    <t>茄</t>
  </si>
  <si>
    <t>少 (chió)</t>
  </si>
  <si>
    <t>ioh</t>
  </si>
  <si>
    <t>iə</t>
  </si>
  <si>
    <t>iə?</t>
  </si>
  <si>
    <t>ëo</t>
  </si>
  <si>
    <t>ëŏh</t>
  </si>
  <si>
    <t>ㄧㄜ</t>
  </si>
  <si>
    <t>ㄧㄜㆷ</t>
  </si>
  <si>
    <t>梔</t>
  </si>
  <si>
    <t>精 (chiⁿ)</t>
  </si>
  <si>
    <t>inn</t>
  </si>
  <si>
    <t>ihnn</t>
  </si>
  <si>
    <t>ĩ</t>
  </si>
  <si>
    <t>ĩ?</t>
  </si>
  <si>
    <t>eeⁿᶢ</t>
  </si>
  <si>
    <t>eĕⁿᶢh</t>
  </si>
  <si>
    <t>iⁿ</t>
  </si>
  <si>
    <t>iⁿh</t>
  </si>
  <si>
    <t>innh</t>
  </si>
  <si>
    <t>ㆪ</t>
  </si>
  <si>
    <t>ㆪㆷ</t>
  </si>
  <si>
    <t>ni</t>
  </si>
  <si>
    <t>nih</t>
  </si>
  <si>
    <t>薑</t>
  </si>
  <si>
    <t>量 (lioⁿ)</t>
  </si>
  <si>
    <t>彙音韻母：iunn</t>
  </si>
  <si>
    <t>ionn</t>
  </si>
  <si>
    <t>ĩɔ̃</t>
    <phoneticPr fontId="91" type="noConversion"/>
  </si>
  <si>
    <t>ëoⁿᶢ</t>
  </si>
  <si>
    <t>ioⁿ</t>
  </si>
  <si>
    <t>ㄧㆧ</t>
  </si>
  <si>
    <t>nioo</t>
  </si>
  <si>
    <t>彙音的薑轉到牛</t>
  </si>
  <si>
    <t>驚</t>
  </si>
  <si>
    <t>且 (chhiáⁿ)</t>
  </si>
  <si>
    <t>iã</t>
  </si>
  <si>
    <t>ëⁿa</t>
  </si>
  <si>
    <t>iaⁿ</t>
  </si>
  <si>
    <t>iannh</t>
  </si>
  <si>
    <t>ㄧㆩ</t>
  </si>
  <si>
    <t>nia</t>
  </si>
  <si>
    <t>娘： Liann5</t>
  </si>
  <si>
    <t>官</t>
  </si>
  <si>
    <t>冠 (koaⁿ)</t>
  </si>
  <si>
    <t>oann</t>
  </si>
  <si>
    <t>ũã</t>
    <phoneticPr fontId="91" type="noConversion"/>
  </si>
  <si>
    <t>wⁿa</t>
  </si>
  <si>
    <t>oaⁿ</t>
  </si>
  <si>
    <t>uann</t>
  </si>
  <si>
    <t>ㄨㆩ</t>
  </si>
  <si>
    <t>nua</t>
  </si>
  <si>
    <t>鋼</t>
  </si>
  <si>
    <t>床 (chhn̂g)</t>
  </si>
  <si>
    <t>彙音為「褌」</t>
  </si>
  <si>
    <t>ŋ̍</t>
    <phoneticPr fontId="91" type="noConversion"/>
  </si>
  <si>
    <t>eⁿᶢ</t>
  </si>
  <si>
    <t>ㆭ</t>
  </si>
  <si>
    <t>伽</t>
  </si>
  <si>
    <t>胎 (the)</t>
  </si>
  <si>
    <t>彙音為「嘉」</t>
  </si>
  <si>
    <t>eh</t>
  </si>
  <si>
    <t>e?</t>
  </si>
  <si>
    <t>ㆤ</t>
  </si>
  <si>
    <t>ㆤㆷ</t>
  </si>
  <si>
    <t>買 (báiⁿ)</t>
  </si>
  <si>
    <t>ainn</t>
  </si>
  <si>
    <t>ãĩ</t>
  </si>
  <si>
    <t>aeⁿᶢ</t>
  </si>
  <si>
    <t>aiⁿ</t>
  </si>
  <si>
    <t>ㆮ</t>
  </si>
  <si>
    <t>nai</t>
  </si>
  <si>
    <t>閒：Kainn1，為「同安」音；間：Kainn1</t>
  </si>
  <si>
    <t>姑</t>
  </si>
  <si>
    <t>努 (ló͘ⁿ)</t>
  </si>
  <si>
    <t>彙音韻母：onn</t>
  </si>
  <si>
    <t>oonn</t>
  </si>
  <si>
    <t>ɔ̃ũ</t>
    <phoneticPr fontId="91" type="noConversion"/>
  </si>
  <si>
    <t>ⁿoe</t>
  </si>
  <si>
    <t>oⁿ</t>
  </si>
  <si>
    <t>oonn</t>
    <phoneticPr fontId="91" type="noConversion"/>
  </si>
  <si>
    <t>ㆧ</t>
  </si>
  <si>
    <t>noo</t>
  </si>
  <si>
    <t>台羅 oonn = ounn</t>
    <phoneticPr fontId="91" type="noConversion"/>
  </si>
  <si>
    <t>姆</t>
  </si>
  <si>
    <t>姆 (ḿ)</t>
  </si>
  <si>
    <t>m̩</t>
    <phoneticPr fontId="91" type="noConversion"/>
  </si>
  <si>
    <t>uᵐ</t>
  </si>
  <si>
    <t>ㆬ</t>
  </si>
  <si>
    <t>光</t>
  </si>
  <si>
    <t>闖 (chhoàng)</t>
  </si>
  <si>
    <t>oang</t>
  </si>
  <si>
    <t>oak</t>
  </si>
  <si>
    <t>uaŋ</t>
  </si>
  <si>
    <t>uak̚</t>
  </si>
  <si>
    <t>wang</t>
  </si>
  <si>
    <t>wak</t>
  </si>
  <si>
    <t>uang</t>
  </si>
  <si>
    <t>uak</t>
  </si>
  <si>
    <t>ㄨㄤ</t>
  </si>
  <si>
    <t>ㄨㄚㆻ</t>
  </si>
  <si>
    <t>閂</t>
  </si>
  <si>
    <t>糜</t>
  </si>
  <si>
    <t>杆 (koaiⁿ)</t>
  </si>
  <si>
    <t>彙音為「糜」</t>
  </si>
  <si>
    <t>oainn</t>
  </si>
  <si>
    <t>oaihnn</t>
  </si>
  <si>
    <t>uãĩ</t>
  </si>
  <si>
    <t>uãĩ?</t>
  </si>
  <si>
    <t>waeⁿᶢ</t>
  </si>
  <si>
    <t>waĕⁿᶢh</t>
  </si>
  <si>
    <t>oaiⁿ</t>
  </si>
  <si>
    <t>oaiⁿh</t>
  </si>
  <si>
    <t>uainn</t>
  </si>
  <si>
    <t>uainnh</t>
  </si>
  <si>
    <t>ㄨㆮ</t>
  </si>
  <si>
    <t>ㄨㆮㆷ</t>
  </si>
  <si>
    <t>nuai</t>
  </si>
  <si>
    <t>nuaih</t>
  </si>
  <si>
    <t>閂 (Tshuann) : 興事的意思</t>
  </si>
  <si>
    <t>昧 (moeⁿ)</t>
  </si>
  <si>
    <t>oenn</t>
  </si>
  <si>
    <t>uẽ</t>
  </si>
  <si>
    <t>ⁿöey</t>
  </si>
  <si>
    <t>oeⁿ</t>
  </si>
  <si>
    <t>uenn</t>
  </si>
  <si>
    <t>ㄨㆥ</t>
  </si>
  <si>
    <t>nue</t>
  </si>
  <si>
    <t>檜、糜：現在漳州各地主要腔口不存在 /i/ 尾，亦爲簡便故，今式羅馬字僅寫ue</t>
  </si>
  <si>
    <t>嘄</t>
  </si>
  <si>
    <t>鳥 (niáuⁿ)</t>
  </si>
  <si>
    <t>iaunn</t>
  </si>
  <si>
    <t>iauhnn</t>
  </si>
  <si>
    <t>ĩãũ</t>
  </si>
  <si>
    <t>ĩãũ?</t>
  </si>
  <si>
    <t>ⁿeaou</t>
  </si>
  <si>
    <t>ⁿeaoŭh</t>
  </si>
  <si>
    <t>iauⁿ</t>
  </si>
  <si>
    <t>iauⁿh</t>
  </si>
  <si>
    <t>iaunnh</t>
  </si>
  <si>
    <t>ㄧㆯ</t>
  </si>
  <si>
    <t>ㄧㆯㆷ</t>
  </si>
  <si>
    <t>niao</t>
  </si>
  <si>
    <t>niaoh</t>
  </si>
  <si>
    <t>箴</t>
  </si>
  <si>
    <t>怎 (chóm)</t>
  </si>
  <si>
    <t>om</t>
  </si>
  <si>
    <t>op</t>
  </si>
  <si>
    <t>ɔm</t>
  </si>
  <si>
    <t>ɔp̚</t>
  </si>
  <si>
    <t>ŏmh</t>
  </si>
  <si>
    <t>ㆱ</t>
  </si>
  <si>
    <t>ㆦㆴ</t>
  </si>
  <si>
    <t>爻</t>
  </si>
  <si>
    <t>撓 (láuⁿ)</t>
  </si>
  <si>
    <t>ãũ</t>
    <phoneticPr fontId="91" type="noConversion"/>
  </si>
  <si>
    <t>ⁿaou</t>
  </si>
  <si>
    <t>auⁿ</t>
  </si>
  <si>
    <t>ㆯ</t>
  </si>
  <si>
    <t>nao</t>
  </si>
  <si>
    <t>扛</t>
  </si>
  <si>
    <t>我 (góⁿ)</t>
  </si>
  <si>
    <t>onn</t>
  </si>
  <si>
    <t>ohnn</t>
  </si>
  <si>
    <t>õ</t>
  </si>
  <si>
    <t>õh</t>
  </si>
  <si>
    <t>ⁿo</t>
  </si>
  <si>
    <t>ⁿŏh</t>
  </si>
  <si>
    <t>oⁿh</t>
  </si>
  <si>
    <t>onnh</t>
  </si>
  <si>
    <t>ㆧㆷ</t>
  </si>
  <si>
    <t>長泰音</t>
  </si>
  <si>
    <t>牛</t>
  </si>
  <si>
    <t>牛 (liûⁿ)</t>
  </si>
  <si>
    <t>iũ</t>
  </si>
  <si>
    <t>ⁿew</t>
  </si>
  <si>
    <t>iuⁿ</t>
  </si>
  <si>
    <t>ㄧㆫ</t>
  </si>
  <si>
    <t>niu</t>
  </si>
  <si>
    <t>《韻母對照卷號索引》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</si>
  <si>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1</t>
    </r>
  </si>
  <si>
    <t>君、堅、金、規、嘉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</si>
  <si>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2</t>
    </r>
  </si>
  <si>
    <t>干、公、乖、經、觀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</si>
  <si>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3</t>
    </r>
  </si>
  <si>
    <t>沽、嬌、稽、恭、高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</si>
  <si>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4</t>
    </r>
  </si>
  <si>
    <t>皆、巾、姜、甘、瓜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</si>
  <si>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5</t>
    </r>
  </si>
  <si>
    <t>江、兼、交、迦、檜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</si>
  <si>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6</t>
    </r>
  </si>
  <si>
    <t>監、艍、膠、居、丩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</si>
  <si>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7</t>
    </r>
  </si>
  <si>
    <t>更、褌、茄、梔、薑；驚、官、鋼、伽、閒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</si>
  <si>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8</t>
    </r>
  </si>
  <si>
    <t>姑、姆、光、閂、糜；嘄、箴、爻、扛、牛</t>
  </si>
  <si>
    <t>白話字聲母</t>
  </si>
  <si>
    <t>十五音缺漏聲母</t>
  </si>
  <si>
    <t>聲母對照表</t>
  </si>
  <si>
    <t>聲母排序</t>
  </si>
  <si>
    <t>閩拼聲母已排序</t>
  </si>
  <si>
    <t>IPA</t>
  </si>
  <si>
    <t>白話字聲母清單</t>
  </si>
  <si>
    <t>漢字用例</t>
  </si>
  <si>
    <t>聲母序</t>
  </si>
  <si>
    <t>台羅</t>
  </si>
  <si>
    <t>#REF!</t>
  </si>
  <si>
    <t>dd</t>
  </si>
  <si>
    <t>r</t>
  </si>
  <si>
    <t>ɾ</t>
  </si>
  <si>
    <t>拼音</t>
  </si>
  <si>
    <t>顎音化</t>
  </si>
  <si>
    <t>注音</t>
  </si>
  <si>
    <t>che</t>
  </si>
  <si>
    <t>chhe</t>
  </si>
  <si>
    <t>se</t>
  </si>
  <si>
    <t>cheⁿ</t>
  </si>
  <si>
    <t>chheⁿ</t>
  </si>
  <si>
    <t>seⁿ</t>
  </si>
  <si>
    <t>cheh</t>
  </si>
  <si>
    <t>chheh</t>
  </si>
  <si>
    <t>seh</t>
  </si>
  <si>
    <t>ehⁿ</t>
  </si>
  <si>
    <t>ehn</t>
  </si>
  <si>
    <t>chek</t>
  </si>
  <si>
    <t>chhek</t>
  </si>
  <si>
    <t>sek</t>
  </si>
  <si>
    <t>cheng</t>
  </si>
  <si>
    <t>chheng</t>
  </si>
  <si>
    <t>seng</t>
  </si>
  <si>
    <t>chiⁿ</t>
  </si>
  <si>
    <t>chhiⁿ</t>
  </si>
  <si>
    <t>siⁿ</t>
  </si>
  <si>
    <t>chia</t>
  </si>
  <si>
    <t>chhia</t>
  </si>
  <si>
    <t>jia</t>
  </si>
  <si>
    <t>sia</t>
  </si>
  <si>
    <t>chiaⁿ</t>
  </si>
  <si>
    <t>chhiaⁿ</t>
  </si>
  <si>
    <t>siaⁿ</t>
  </si>
  <si>
    <t>chiah</t>
  </si>
  <si>
    <t>chhiah</t>
  </si>
  <si>
    <t>siah</t>
  </si>
  <si>
    <t>iahⁿ</t>
  </si>
  <si>
    <t>iahnn</t>
  </si>
  <si>
    <t>chhiak</t>
  </si>
  <si>
    <t>siak</t>
  </si>
  <si>
    <t>chiam</t>
  </si>
  <si>
    <t>chhiam</t>
  </si>
  <si>
    <t>jiam</t>
  </si>
  <si>
    <t>siam</t>
  </si>
  <si>
    <t>chian</t>
  </si>
  <si>
    <t>chhian</t>
  </si>
  <si>
    <t>jian</t>
  </si>
  <si>
    <t>sian</t>
  </si>
  <si>
    <t>chiang</t>
  </si>
  <si>
    <t>chhiang</t>
  </si>
  <si>
    <t>jiang</t>
  </si>
  <si>
    <t>siang</t>
  </si>
  <si>
    <t>chiap</t>
  </si>
  <si>
    <t>chhiap</t>
  </si>
  <si>
    <t>jiap</t>
  </si>
  <si>
    <t>siap</t>
  </si>
  <si>
    <t>chiat</t>
  </si>
  <si>
    <t>chhiat</t>
  </si>
  <si>
    <t>jiat</t>
  </si>
  <si>
    <t>siat</t>
  </si>
  <si>
    <t>chiau</t>
  </si>
  <si>
    <t>chhiau</t>
  </si>
  <si>
    <t>jiau</t>
  </si>
  <si>
    <t>siau</t>
  </si>
  <si>
    <t>chih</t>
  </si>
  <si>
    <t>chhih</t>
  </si>
  <si>
    <t>sih</t>
  </si>
  <si>
    <t>chim</t>
  </si>
  <si>
    <t>chhim</t>
  </si>
  <si>
    <t>jim</t>
  </si>
  <si>
    <t>sim</t>
  </si>
  <si>
    <t>chin</t>
  </si>
  <si>
    <t>chhin</t>
  </si>
  <si>
    <t>jin</t>
  </si>
  <si>
    <t>sin</t>
  </si>
  <si>
    <t>chio</t>
  </si>
  <si>
    <t>chhio</t>
  </si>
  <si>
    <t>jio</t>
  </si>
  <si>
    <t>sio</t>
  </si>
  <si>
    <t>chioh</t>
  </si>
  <si>
    <t>chhioh</t>
  </si>
  <si>
    <t>sioh</t>
  </si>
  <si>
    <t>chiok</t>
  </si>
  <si>
    <t>chhiok</t>
  </si>
  <si>
    <t>jiok</t>
  </si>
  <si>
    <t>siok</t>
  </si>
  <si>
    <t>chiong</t>
  </si>
  <si>
    <t>chhiong</t>
  </si>
  <si>
    <t>jiong</t>
  </si>
  <si>
    <t>siong</t>
  </si>
  <si>
    <t>chip</t>
  </si>
  <si>
    <t>chhip</t>
  </si>
  <si>
    <t>jip</t>
  </si>
  <si>
    <t>sip</t>
  </si>
  <si>
    <t>chit</t>
  </si>
  <si>
    <t>chhit</t>
  </si>
  <si>
    <t>jit</t>
  </si>
  <si>
    <t>sit</t>
  </si>
  <si>
    <t>chiu</t>
  </si>
  <si>
    <t>chhiu</t>
  </si>
  <si>
    <t>jiu</t>
  </si>
  <si>
    <t>siu</t>
  </si>
  <si>
    <t>chiuⁿ</t>
  </si>
  <si>
    <t>chhiuⁿ</t>
  </si>
  <si>
    <t>siuⁿ</t>
  </si>
  <si>
    <t>iuhⁿ</t>
  </si>
  <si>
    <t>iuhnn</t>
  </si>
  <si>
    <t>Ø</t>
  </si>
  <si>
    <t>ba</t>
  </si>
  <si>
    <t>cha</t>
  </si>
  <si>
    <t>chha</t>
  </si>
  <si>
    <t>ga</t>
  </si>
  <si>
    <t>ha</t>
  </si>
  <si>
    <t>ka</t>
  </si>
  <si>
    <t>kha</t>
  </si>
  <si>
    <t>la</t>
  </si>
  <si>
    <t>ma</t>
  </si>
  <si>
    <t>nga</t>
  </si>
  <si>
    <t>pa</t>
  </si>
  <si>
    <t>pha</t>
  </si>
  <si>
    <t>sa</t>
  </si>
  <si>
    <t>ta</t>
  </si>
  <si>
    <t>tha</t>
  </si>
  <si>
    <t>chaⁿ</t>
  </si>
  <si>
    <t>chhaⁿ</t>
  </si>
  <si>
    <t>haⁿ</t>
  </si>
  <si>
    <t>kaⁿ</t>
  </si>
  <si>
    <t>khaⁿ</t>
  </si>
  <si>
    <t>phaⁿ</t>
  </si>
  <si>
    <t>saⁿ</t>
  </si>
  <si>
    <t>taⁿ</t>
  </si>
  <si>
    <t>thaⁿ</t>
  </si>
  <si>
    <t>bah</t>
  </si>
  <si>
    <t>chah</t>
  </si>
  <si>
    <t>chhah</t>
  </si>
  <si>
    <t>hah</t>
  </si>
  <si>
    <t>kah</t>
  </si>
  <si>
    <t>khah</t>
  </si>
  <si>
    <t>lah</t>
  </si>
  <si>
    <t>pah</t>
  </si>
  <si>
    <t>phah</t>
  </si>
  <si>
    <t>sah</t>
  </si>
  <si>
    <t>tah</t>
  </si>
  <si>
    <t>thah</t>
  </si>
  <si>
    <t>ahⁿ</t>
  </si>
  <si>
    <t>hahⁿ</t>
  </si>
  <si>
    <t>sahⁿ</t>
  </si>
  <si>
    <t>bai</t>
  </si>
  <si>
    <t>chai</t>
  </si>
  <si>
    <t>chhai</t>
  </si>
  <si>
    <t>gai</t>
  </si>
  <si>
    <t>hai</t>
  </si>
  <si>
    <t>kai</t>
  </si>
  <si>
    <t>khai</t>
  </si>
  <si>
    <t>lai</t>
  </si>
  <si>
    <t>mai</t>
  </si>
  <si>
    <t>ngai</t>
  </si>
  <si>
    <t>pai</t>
  </si>
  <si>
    <t>phai</t>
  </si>
  <si>
    <t>sai</t>
  </si>
  <si>
    <t>tai</t>
  </si>
  <si>
    <t>thai</t>
  </si>
  <si>
    <t>chaiⁿ</t>
  </si>
  <si>
    <t>haiⁿ</t>
  </si>
  <si>
    <t>kaiⁿ</t>
  </si>
  <si>
    <t>khaiⁿ</t>
  </si>
  <si>
    <t>phaiⁿ</t>
  </si>
  <si>
    <t>taiⁿ</t>
  </si>
  <si>
    <t>bak</t>
  </si>
  <si>
    <t>chak</t>
  </si>
  <si>
    <t>chhak</t>
  </si>
  <si>
    <t>gak</t>
  </si>
  <si>
    <t>hak</t>
  </si>
  <si>
    <t>kak</t>
  </si>
  <si>
    <t>khak</t>
  </si>
  <si>
    <t>lak</t>
  </si>
  <si>
    <t>pak</t>
  </si>
  <si>
    <t>phak</t>
  </si>
  <si>
    <t>sak</t>
  </si>
  <si>
    <t>tak</t>
  </si>
  <si>
    <t>thak</t>
  </si>
  <si>
    <t>cham</t>
  </si>
  <si>
    <t>chham</t>
  </si>
  <si>
    <t>gam</t>
  </si>
  <si>
    <t>ham</t>
  </si>
  <si>
    <t>kam</t>
  </si>
  <si>
    <t>kham</t>
  </si>
  <si>
    <t>lam</t>
  </si>
  <si>
    <t>sam</t>
  </si>
  <si>
    <t>tam</t>
  </si>
  <si>
    <t>tham</t>
  </si>
  <si>
    <t>ban</t>
  </si>
  <si>
    <t>chan</t>
  </si>
  <si>
    <t>chhan</t>
  </si>
  <si>
    <t>gan</t>
  </si>
  <si>
    <t>han</t>
  </si>
  <si>
    <t>kan</t>
  </si>
  <si>
    <t>khan</t>
  </si>
  <si>
    <t>lan</t>
  </si>
  <si>
    <t>pan</t>
  </si>
  <si>
    <t>phan</t>
  </si>
  <si>
    <t>san</t>
  </si>
  <si>
    <t>tan</t>
  </si>
  <si>
    <t>than</t>
  </si>
  <si>
    <t>bang</t>
  </si>
  <si>
    <t>chang</t>
  </si>
  <si>
    <t>chhang</t>
  </si>
  <si>
    <t>gang</t>
  </si>
  <si>
    <t>hang</t>
  </si>
  <si>
    <t>kang</t>
  </si>
  <si>
    <t>khang</t>
  </si>
  <si>
    <t>lang</t>
  </si>
  <si>
    <t>pang</t>
  </si>
  <si>
    <t>phang</t>
  </si>
  <si>
    <t>sang</t>
  </si>
  <si>
    <t>tang</t>
  </si>
  <si>
    <t>thang</t>
  </si>
  <si>
    <t>chap</t>
  </si>
  <si>
    <t>chhap</t>
  </si>
  <si>
    <t>hap</t>
  </si>
  <si>
    <t>kap</t>
  </si>
  <si>
    <t>khap</t>
  </si>
  <si>
    <t>lap</t>
  </si>
  <si>
    <t>sap</t>
  </si>
  <si>
    <t>tap</t>
  </si>
  <si>
    <t>thap</t>
  </si>
  <si>
    <t>bat</t>
  </si>
  <si>
    <t>chat</t>
  </si>
  <si>
    <t>chhat</t>
  </si>
  <si>
    <t>hat</t>
  </si>
  <si>
    <t>kat</t>
  </si>
  <si>
    <t>khat</t>
  </si>
  <si>
    <t>lat</t>
  </si>
  <si>
    <t>pat</t>
  </si>
  <si>
    <t>sat</t>
  </si>
  <si>
    <t>tat</t>
  </si>
  <si>
    <t>that</t>
  </si>
  <si>
    <t>bau</t>
  </si>
  <si>
    <t>chau</t>
  </si>
  <si>
    <t>chhau</t>
  </si>
  <si>
    <t>gau</t>
  </si>
  <si>
    <t>hau</t>
  </si>
  <si>
    <t>kau</t>
  </si>
  <si>
    <t>khau</t>
  </si>
  <si>
    <t>lau</t>
  </si>
  <si>
    <t>mau</t>
  </si>
  <si>
    <t>nau</t>
  </si>
  <si>
    <t>ngau</t>
  </si>
  <si>
    <t>pau</t>
  </si>
  <si>
    <t>phau</t>
  </si>
  <si>
    <t>sau</t>
  </si>
  <si>
    <t>tau</t>
  </si>
  <si>
    <t>thau</t>
  </si>
  <si>
    <t>chhauh</t>
  </si>
  <si>
    <t>kauh</t>
  </si>
  <si>
    <t>lauh</t>
  </si>
  <si>
    <t>mauh</t>
  </si>
  <si>
    <t>nauh</t>
  </si>
  <si>
    <t>phauh</t>
  </si>
  <si>
    <t>tauh</t>
  </si>
  <si>
    <t>be</t>
  </si>
  <si>
    <t>ge</t>
  </si>
  <si>
    <t>he</t>
  </si>
  <si>
    <t>ke</t>
  </si>
  <si>
    <t>khe</t>
  </si>
  <si>
    <t>le</t>
  </si>
  <si>
    <t>me</t>
  </si>
  <si>
    <t>nge</t>
  </si>
  <si>
    <t>pe</t>
  </si>
  <si>
    <t>phe</t>
  </si>
  <si>
    <t>te</t>
  </si>
  <si>
    <t>the</t>
  </si>
  <si>
    <t>heⁿ</t>
  </si>
  <si>
    <t>keⁿ</t>
  </si>
  <si>
    <t>kheⁿ</t>
  </si>
  <si>
    <t>peⁿ</t>
  </si>
  <si>
    <t>pheⁿ</t>
  </si>
  <si>
    <t>teⁿ</t>
  </si>
  <si>
    <t>theⁿ</t>
  </si>
  <si>
    <t>beh</t>
  </si>
  <si>
    <t>heh</t>
  </si>
  <si>
    <t>keh</t>
  </si>
  <si>
    <t>kheh</t>
  </si>
  <si>
    <t>leh</t>
  </si>
  <si>
    <t>meh</t>
  </si>
  <si>
    <t>ngeh</t>
  </si>
  <si>
    <t>peh</t>
  </si>
  <si>
    <t>teh</t>
  </si>
  <si>
    <t>theh</t>
  </si>
  <si>
    <t>hehⁿ</t>
  </si>
  <si>
    <t>khehⁿ</t>
  </si>
  <si>
    <t>bek</t>
  </si>
  <si>
    <t>gek</t>
  </si>
  <si>
    <t>hek</t>
  </si>
  <si>
    <t>kek</t>
  </si>
  <si>
    <t>lek</t>
  </si>
  <si>
    <t>pek</t>
  </si>
  <si>
    <t>phek</t>
  </si>
  <si>
    <t>tek</t>
  </si>
  <si>
    <t>thek</t>
  </si>
  <si>
    <t>beng</t>
  </si>
  <si>
    <t>geng</t>
  </si>
  <si>
    <t>heng</t>
  </si>
  <si>
    <t>keng</t>
  </si>
  <si>
    <t>kheng</t>
  </si>
  <si>
    <t>leng</t>
  </si>
  <si>
    <t>peng</t>
  </si>
  <si>
    <t>pheng</t>
  </si>
  <si>
    <t>teng</t>
  </si>
  <si>
    <t>theng</t>
  </si>
  <si>
    <t>bi</t>
  </si>
  <si>
    <t>gi</t>
  </si>
  <si>
    <t>hi</t>
  </si>
  <si>
    <t>ki</t>
  </si>
  <si>
    <t>khi</t>
  </si>
  <si>
    <t>li</t>
  </si>
  <si>
    <t>mi</t>
  </si>
  <si>
    <t>pi</t>
  </si>
  <si>
    <t>phi</t>
  </si>
  <si>
    <t>ti</t>
  </si>
  <si>
    <t>thi</t>
  </si>
  <si>
    <t>hiⁿ</t>
  </si>
  <si>
    <t>kiⁿ</t>
  </si>
  <si>
    <t>khiⁿ</t>
  </si>
  <si>
    <t>tiⁿ</t>
  </si>
  <si>
    <t>thiⁿ</t>
  </si>
  <si>
    <t>gia</t>
  </si>
  <si>
    <t>hia</t>
  </si>
  <si>
    <t>kia</t>
  </si>
  <si>
    <t>khia</t>
  </si>
  <si>
    <t>mia</t>
  </si>
  <si>
    <t>ngia</t>
  </si>
  <si>
    <t>tia</t>
  </si>
  <si>
    <t>hiaⁿ</t>
  </si>
  <si>
    <t>kiaⁿ</t>
  </si>
  <si>
    <t>piaⁿ</t>
  </si>
  <si>
    <t>tiaⁿ</t>
  </si>
  <si>
    <t>thiaⁿ</t>
  </si>
  <si>
    <t>giah</t>
  </si>
  <si>
    <t>hiah</t>
  </si>
  <si>
    <t>kiah</t>
  </si>
  <si>
    <t>khiah</t>
  </si>
  <si>
    <t>liah</t>
  </si>
  <si>
    <t>piah</t>
  </si>
  <si>
    <t>phiah</t>
  </si>
  <si>
    <t>tiah</t>
  </si>
  <si>
    <t>thiah</t>
  </si>
  <si>
    <t>hiahⁿ</t>
  </si>
  <si>
    <t>khiak</t>
  </si>
  <si>
    <t>piak</t>
  </si>
  <si>
    <t>phiak</t>
  </si>
  <si>
    <t>tiak</t>
  </si>
  <si>
    <t>giam</t>
  </si>
  <si>
    <t>hiam</t>
  </si>
  <si>
    <t>kiam</t>
  </si>
  <si>
    <t>khiam</t>
  </si>
  <si>
    <t>liam</t>
  </si>
  <si>
    <t>tiam</t>
  </si>
  <si>
    <t>thiam</t>
  </si>
  <si>
    <t>bian</t>
  </si>
  <si>
    <t>gian</t>
  </si>
  <si>
    <t>hian</t>
  </si>
  <si>
    <t>kian</t>
  </si>
  <si>
    <t>khian</t>
  </si>
  <si>
    <t>lian</t>
  </si>
  <si>
    <t>pian</t>
  </si>
  <si>
    <t>phian</t>
  </si>
  <si>
    <t>tian</t>
  </si>
  <si>
    <t>thian</t>
  </si>
  <si>
    <t>giang</t>
  </si>
  <si>
    <t>hiang</t>
  </si>
  <si>
    <t>khiang</t>
  </si>
  <si>
    <t>liang</t>
  </si>
  <si>
    <t>piang</t>
  </si>
  <si>
    <t>phiang</t>
  </si>
  <si>
    <t>giap</t>
  </si>
  <si>
    <t>hiap</t>
  </si>
  <si>
    <t>kiap</t>
  </si>
  <si>
    <t>khiap</t>
  </si>
  <si>
    <t>liap</t>
  </si>
  <si>
    <t>tiap</t>
  </si>
  <si>
    <t>thiap</t>
  </si>
  <si>
    <t>biat</t>
  </si>
  <si>
    <t>giat</t>
  </si>
  <si>
    <t>hiat</t>
  </si>
  <si>
    <t>kiat</t>
  </si>
  <si>
    <t>khiat</t>
  </si>
  <si>
    <t>liat</t>
  </si>
  <si>
    <t>piat</t>
  </si>
  <si>
    <t>phiat</t>
  </si>
  <si>
    <t>tiat</t>
  </si>
  <si>
    <t>thiat</t>
  </si>
  <si>
    <t>biau</t>
  </si>
  <si>
    <t>giau</t>
  </si>
  <si>
    <t>hiau</t>
  </si>
  <si>
    <t>kiau</t>
  </si>
  <si>
    <t>khiau</t>
  </si>
  <si>
    <t>liau</t>
  </si>
  <si>
    <t>miau</t>
  </si>
  <si>
    <t>niau</t>
  </si>
  <si>
    <t>ngiau</t>
  </si>
  <si>
    <t>piau</t>
  </si>
  <si>
    <t>phiau</t>
  </si>
  <si>
    <t>tiau</t>
  </si>
  <si>
    <t>thiau</t>
  </si>
  <si>
    <t>hiauh</t>
  </si>
  <si>
    <t>khiauh</t>
  </si>
  <si>
    <t>ngiauh</t>
  </si>
  <si>
    <t>bih</t>
  </si>
  <si>
    <t>khih</t>
  </si>
  <si>
    <t>mih</t>
  </si>
  <si>
    <t>pih</t>
  </si>
  <si>
    <t>phih</t>
  </si>
  <si>
    <t>tih</t>
  </si>
  <si>
    <t>thih</t>
  </si>
  <si>
    <t>gim</t>
  </si>
  <si>
    <t>him</t>
  </si>
  <si>
    <t>kim</t>
  </si>
  <si>
    <t>khim</t>
  </si>
  <si>
    <t>lim</t>
  </si>
  <si>
    <t>tim</t>
  </si>
  <si>
    <t>thim</t>
  </si>
  <si>
    <t>bin</t>
  </si>
  <si>
    <t>gin</t>
  </si>
  <si>
    <t>hin</t>
  </si>
  <si>
    <t>kin</t>
  </si>
  <si>
    <t>khin</t>
  </si>
  <si>
    <t>lin</t>
  </si>
  <si>
    <t>pin</t>
  </si>
  <si>
    <t>phin</t>
  </si>
  <si>
    <t>tin</t>
  </si>
  <si>
    <t>thin</t>
  </si>
  <si>
    <t>bio</t>
  </si>
  <si>
    <t>gio</t>
  </si>
  <si>
    <t>hio</t>
  </si>
  <si>
    <t>kio</t>
  </si>
  <si>
    <t>khio</t>
  </si>
  <si>
    <t>lio</t>
  </si>
  <si>
    <t>pio</t>
  </si>
  <si>
    <t>phio</t>
  </si>
  <si>
    <t>tio</t>
  </si>
  <si>
    <t>thio</t>
  </si>
  <si>
    <t>gioh</t>
  </si>
  <si>
    <t>hioh</t>
  </si>
  <si>
    <t>kioh</t>
  </si>
  <si>
    <t>khioh</t>
  </si>
  <si>
    <t>lioh</t>
  </si>
  <si>
    <t>tioh</t>
  </si>
  <si>
    <t>giok</t>
  </si>
  <si>
    <t>hiok</t>
  </si>
  <si>
    <t>kiok</t>
  </si>
  <si>
    <t>khiok</t>
  </si>
  <si>
    <t>liok</t>
  </si>
  <si>
    <t>tiok</t>
  </si>
  <si>
    <t>thiok</t>
  </si>
  <si>
    <t>giong</t>
  </si>
  <si>
    <t>hiong</t>
  </si>
  <si>
    <t>kiong</t>
  </si>
  <si>
    <t>khiong</t>
  </si>
  <si>
    <t>liong</t>
  </si>
  <si>
    <t>tiong</t>
  </si>
  <si>
    <t>thiong</t>
  </si>
  <si>
    <t>hip</t>
  </si>
  <si>
    <t>kip</t>
  </si>
  <si>
    <t>khip</t>
  </si>
  <si>
    <t>lip</t>
  </si>
  <si>
    <t>bit</t>
  </si>
  <si>
    <t>hit</t>
  </si>
  <si>
    <t>kit</t>
  </si>
  <si>
    <t>khit</t>
  </si>
  <si>
    <t>pit</t>
  </si>
  <si>
    <t>phit</t>
  </si>
  <si>
    <t>tit</t>
  </si>
  <si>
    <t>biu</t>
  </si>
  <si>
    <t>giu</t>
  </si>
  <si>
    <t>hiu</t>
  </si>
  <si>
    <t>kiu</t>
  </si>
  <si>
    <t>khiu</t>
  </si>
  <si>
    <t>liu</t>
  </si>
  <si>
    <t>piu</t>
  </si>
  <si>
    <t>tiu</t>
  </si>
  <si>
    <t>thiu</t>
  </si>
  <si>
    <t>hiuⁿ</t>
  </si>
  <si>
    <t>kiuⁿ</t>
  </si>
  <si>
    <t>khiuⁿ</t>
  </si>
  <si>
    <t>tiuⁿ</t>
  </si>
  <si>
    <t>hiuhⁿ</t>
  </si>
  <si>
    <t>hm</t>
  </si>
  <si>
    <t>mh</t>
  </si>
  <si>
    <t>hmh</t>
  </si>
  <si>
    <t>chng</t>
  </si>
  <si>
    <t>chhng</t>
  </si>
  <si>
    <t>hng</t>
  </si>
  <si>
    <t>kng</t>
  </si>
  <si>
    <t>khng</t>
  </si>
  <si>
    <t>mng</t>
  </si>
  <si>
    <t>nng</t>
  </si>
  <si>
    <t>png</t>
  </si>
  <si>
    <t>sng</t>
  </si>
  <si>
    <t>tng</t>
  </si>
  <si>
    <t>thng</t>
  </si>
  <si>
    <t>ngh</t>
  </si>
  <si>
    <t>chhngh</t>
  </si>
  <si>
    <t>hngh</t>
  </si>
  <si>
    <t>phngh</t>
  </si>
  <si>
    <t>sngh</t>
  </si>
  <si>
    <t>bo</t>
  </si>
  <si>
    <t>cho</t>
  </si>
  <si>
    <t>chho</t>
  </si>
  <si>
    <t>go</t>
  </si>
  <si>
    <t>ho</t>
  </si>
  <si>
    <t>ko</t>
  </si>
  <si>
    <t>kho</t>
  </si>
  <si>
    <t>lo</t>
  </si>
  <si>
    <t>po</t>
  </si>
  <si>
    <t>pho</t>
  </si>
  <si>
    <t>so</t>
  </si>
  <si>
    <t>to</t>
  </si>
  <si>
    <t>tho</t>
  </si>
  <si>
    <t>hoⁿ</t>
  </si>
  <si>
    <t>koⁿ</t>
  </si>
  <si>
    <t>bo͘</t>
  </si>
  <si>
    <t>cho͘</t>
  </si>
  <si>
    <t>chho͘</t>
  </si>
  <si>
    <t>go͘</t>
  </si>
  <si>
    <t>ho͘</t>
  </si>
  <si>
    <t>ko͘</t>
  </si>
  <si>
    <t>kho͘</t>
  </si>
  <si>
    <t>lo͘</t>
  </si>
  <si>
    <t>mo͘</t>
  </si>
  <si>
    <t>no͘</t>
  </si>
  <si>
    <t>ngo͘</t>
  </si>
  <si>
    <t>po͘</t>
  </si>
  <si>
    <t>pho͘</t>
  </si>
  <si>
    <t>so͘</t>
  </si>
  <si>
    <t>to͘</t>
  </si>
  <si>
    <t>tho͘</t>
  </si>
  <si>
    <t>boa</t>
  </si>
  <si>
    <t>choa</t>
  </si>
  <si>
    <t>chhoa</t>
  </si>
  <si>
    <t>goa</t>
  </si>
  <si>
    <t>hoa</t>
  </si>
  <si>
    <t>koa</t>
  </si>
  <si>
    <t>khoa</t>
  </si>
  <si>
    <t>loa</t>
  </si>
  <si>
    <t>moa</t>
  </si>
  <si>
    <t>noa</t>
  </si>
  <si>
    <t>poa</t>
  </si>
  <si>
    <t>phoa</t>
  </si>
  <si>
    <t>soa</t>
  </si>
  <si>
    <t>toa</t>
  </si>
  <si>
    <t>thoa</t>
  </si>
  <si>
    <t>chhoaⁿ</t>
  </si>
  <si>
    <t>hoaⁿ</t>
  </si>
  <si>
    <t>koaⁿ</t>
  </si>
  <si>
    <t>khoaⁿ</t>
  </si>
  <si>
    <t>poaⁿ</t>
  </si>
  <si>
    <t>phoaⁿ</t>
  </si>
  <si>
    <t>soaⁿ</t>
  </si>
  <si>
    <t>toaⁿ</t>
  </si>
  <si>
    <t>thoaⁿ</t>
  </si>
  <si>
    <t>boah</t>
  </si>
  <si>
    <t>choah</t>
  </si>
  <si>
    <t>chhoah</t>
  </si>
  <si>
    <t>hoah</t>
  </si>
  <si>
    <t>joah</t>
  </si>
  <si>
    <t>koah</t>
  </si>
  <si>
    <t>khoah</t>
  </si>
  <si>
    <t>loah</t>
  </si>
  <si>
    <t>poah</t>
  </si>
  <si>
    <t>phoah</t>
  </si>
  <si>
    <t>soah</t>
  </si>
  <si>
    <t>thoah</t>
  </si>
  <si>
    <t>hoai</t>
  </si>
  <si>
    <t>koai</t>
  </si>
  <si>
    <t>khoai</t>
  </si>
  <si>
    <t>soai</t>
  </si>
  <si>
    <t>choaiⁿ</t>
  </si>
  <si>
    <t>hoaiⁿ</t>
  </si>
  <si>
    <t>koaiⁿ</t>
  </si>
  <si>
    <t>soaiⁿ</t>
  </si>
  <si>
    <t>boan</t>
  </si>
  <si>
    <t>choan</t>
  </si>
  <si>
    <t>chhoan</t>
  </si>
  <si>
    <t>goan</t>
  </si>
  <si>
    <t>hoan</t>
  </si>
  <si>
    <t>koan</t>
  </si>
  <si>
    <t>khoan</t>
  </si>
  <si>
    <t>loan</t>
  </si>
  <si>
    <t>poan</t>
  </si>
  <si>
    <t>phoan</t>
  </si>
  <si>
    <t>soan</t>
  </si>
  <si>
    <t>toan</t>
  </si>
  <si>
    <t>thoan</t>
  </si>
  <si>
    <t>chhoang</t>
  </si>
  <si>
    <t>boat</t>
  </si>
  <si>
    <t>choat</t>
  </si>
  <si>
    <t>goat</t>
  </si>
  <si>
    <t>hoat</t>
  </si>
  <si>
    <t>koat</t>
  </si>
  <si>
    <t>khoat</t>
  </si>
  <si>
    <t>loat</t>
  </si>
  <si>
    <t>poat</t>
  </si>
  <si>
    <t>phoat</t>
  </si>
  <si>
    <t>soat</t>
  </si>
  <si>
    <t>toat</t>
  </si>
  <si>
    <t>thoat</t>
  </si>
  <si>
    <t>boe</t>
  </si>
  <si>
    <t>choe</t>
  </si>
  <si>
    <t>chhoe</t>
  </si>
  <si>
    <t>goe</t>
  </si>
  <si>
    <t>hoe</t>
  </si>
  <si>
    <t>joe</t>
  </si>
  <si>
    <t>koe</t>
  </si>
  <si>
    <t>khoe</t>
  </si>
  <si>
    <t>loe</t>
  </si>
  <si>
    <t>poe</t>
  </si>
  <si>
    <t>phoe</t>
  </si>
  <si>
    <t>soe</t>
  </si>
  <si>
    <t>toe</t>
  </si>
  <si>
    <t>boeh</t>
  </si>
  <si>
    <t>goeh</t>
  </si>
  <si>
    <t>hoeh</t>
  </si>
  <si>
    <t>koeh</t>
  </si>
  <si>
    <t>khoeh</t>
  </si>
  <si>
    <t>poeh</t>
  </si>
  <si>
    <t>phoeh</t>
  </si>
  <si>
    <t>soeh</t>
  </si>
  <si>
    <t>choh</t>
  </si>
  <si>
    <t>chhoh</t>
  </si>
  <si>
    <t>hoh</t>
  </si>
  <si>
    <t>koh</t>
  </si>
  <si>
    <t>loh</t>
  </si>
  <si>
    <t>poh</t>
  </si>
  <si>
    <t>phoh</t>
  </si>
  <si>
    <t>soh</t>
  </si>
  <si>
    <t>toh</t>
  </si>
  <si>
    <t>thoh</t>
  </si>
  <si>
    <t>o͘h</t>
  </si>
  <si>
    <t>mo͘h</t>
  </si>
  <si>
    <t>ohⁿ</t>
  </si>
  <si>
    <t>hohⁿ</t>
  </si>
  <si>
    <t>bok</t>
  </si>
  <si>
    <t>chok</t>
  </si>
  <si>
    <t>chhok</t>
  </si>
  <si>
    <t>gok</t>
  </si>
  <si>
    <t>hok</t>
  </si>
  <si>
    <t>kok</t>
  </si>
  <si>
    <t>khok</t>
  </si>
  <si>
    <t>lok</t>
  </si>
  <si>
    <t>pok</t>
  </si>
  <si>
    <t>phok</t>
  </si>
  <si>
    <t>sok</t>
  </si>
  <si>
    <t>tok</t>
  </si>
  <si>
    <t>thok</t>
  </si>
  <si>
    <t>som</t>
  </si>
  <si>
    <t>tom</t>
  </si>
  <si>
    <t>bong</t>
  </si>
  <si>
    <t>chong</t>
  </si>
  <si>
    <t>chhong</t>
  </si>
  <si>
    <t>gong</t>
  </si>
  <si>
    <t>hong</t>
  </si>
  <si>
    <t>kong</t>
  </si>
  <si>
    <t>khong</t>
  </si>
  <si>
    <t>long</t>
  </si>
  <si>
    <t>pong</t>
  </si>
  <si>
    <t>phong</t>
  </si>
  <si>
    <t>song</t>
  </si>
  <si>
    <t>tong</t>
  </si>
  <si>
    <t>thong</t>
  </si>
  <si>
    <t>bu</t>
  </si>
  <si>
    <t>chu</t>
  </si>
  <si>
    <t>chhu</t>
  </si>
  <si>
    <t>gu</t>
  </si>
  <si>
    <t>hu</t>
  </si>
  <si>
    <t>ju</t>
  </si>
  <si>
    <t>ku</t>
  </si>
  <si>
    <t>khu</t>
  </si>
  <si>
    <t>lu</t>
  </si>
  <si>
    <t>pu</t>
  </si>
  <si>
    <t>phu</t>
  </si>
  <si>
    <t>su</t>
  </si>
  <si>
    <t>tu</t>
  </si>
  <si>
    <t>thu</t>
  </si>
  <si>
    <t>chuh</t>
  </si>
  <si>
    <t>chhuh</t>
  </si>
  <si>
    <t>khuh</t>
  </si>
  <si>
    <t>puh</t>
  </si>
  <si>
    <t>phuh</t>
  </si>
  <si>
    <t>tuh</t>
  </si>
  <si>
    <t>thuh</t>
  </si>
  <si>
    <t>bui</t>
  </si>
  <si>
    <t>chui</t>
  </si>
  <si>
    <t>chhui</t>
  </si>
  <si>
    <t>gui</t>
  </si>
  <si>
    <t>hui</t>
  </si>
  <si>
    <t>kui</t>
  </si>
  <si>
    <t>khui</t>
  </si>
  <si>
    <t>lui</t>
  </si>
  <si>
    <t>mui</t>
  </si>
  <si>
    <t>pui</t>
  </si>
  <si>
    <t>phui</t>
  </si>
  <si>
    <t>sui</t>
  </si>
  <si>
    <t>tui</t>
  </si>
  <si>
    <t>thui</t>
  </si>
  <si>
    <t>bun</t>
  </si>
  <si>
    <t>chun</t>
  </si>
  <si>
    <t>chhun</t>
  </si>
  <si>
    <t>gun</t>
  </si>
  <si>
    <t>hun</t>
  </si>
  <si>
    <t>jun</t>
  </si>
  <si>
    <t>kun</t>
  </si>
  <si>
    <t>khun</t>
  </si>
  <si>
    <t>lun</t>
  </si>
  <si>
    <t>pun</t>
  </si>
  <si>
    <t>phun</t>
  </si>
  <si>
    <t>sun</t>
  </si>
  <si>
    <t>tun</t>
  </si>
  <si>
    <t>thun</t>
  </si>
  <si>
    <t>but</t>
  </si>
  <si>
    <t>chut</t>
  </si>
  <si>
    <t>chhut</t>
  </si>
  <si>
    <t>hut</t>
  </si>
  <si>
    <t>kut</t>
  </si>
  <si>
    <t>khut</t>
  </si>
  <si>
    <t>lut</t>
  </si>
  <si>
    <t>put</t>
  </si>
  <si>
    <t>phut</t>
  </si>
  <si>
    <t>sut</t>
  </si>
  <si>
    <t>tut</t>
  </si>
  <si>
    <t>thut</t>
  </si>
  <si>
    <t>韻母序</t>
  </si>
  <si>
    <t>白話字韻母清單</t>
  </si>
  <si>
    <t>舒聲碼序號</t>
  </si>
  <si>
    <t>入聲碼序號</t>
  </si>
  <si>
    <t>十五音漢字</t>
  </si>
  <si>
    <t>iohnn</t>
  </si>
  <si>
    <t>ooh</t>
  </si>
  <si>
    <t>oohnn</t>
  </si>
  <si>
    <t>uihnn</t>
  </si>
  <si>
    <t>音調字母表</t>
  </si>
  <si>
    <t>上声</t>
  </si>
  <si>
    <t>上平</t>
  </si>
  <si>
    <t>上去</t>
  </si>
  <si>
    <t>上入</t>
  </si>
  <si>
    <t>下平</t>
  </si>
  <si>
    <t>下去</t>
  </si>
  <si>
    <t>下入</t>
  </si>
  <si>
    <t>音調
字母</t>
    <phoneticPr fontId="91" type="noConversion"/>
  </si>
  <si>
    <t>陰平</t>
  </si>
  <si>
    <t>陰去</t>
  </si>
  <si>
    <t>陰入</t>
  </si>
  <si>
    <t>陽平</t>
  </si>
  <si>
    <t>陽去</t>
  </si>
  <si>
    <t>陽入</t>
  </si>
  <si>
    <t>舒聲</t>
  </si>
  <si>
    <t>入聲</t>
  </si>
  <si>
    <t>音調字母</t>
  </si>
  <si>
    <t>標音調字母的字串索引</t>
  </si>
  <si>
    <t>音調字母表所在序次</t>
  </si>
  <si>
    <t>滾</t>
  </si>
  <si>
    <t>棍</t>
  </si>
  <si>
    <t>骨</t>
  </si>
  <si>
    <t>群</t>
  </si>
  <si>
    <t>郡</t>
  </si>
  <si>
    <t>滑</t>
  </si>
  <si>
    <t>á</t>
  </si>
  <si>
    <t>à</t>
  </si>
  <si>
    <t>â</t>
  </si>
  <si>
    <t>ā</t>
  </si>
  <si>
    <t>a̍</t>
  </si>
  <si>
    <t>蹇</t>
  </si>
  <si>
    <t>見</t>
  </si>
  <si>
    <t>結</t>
  </si>
  <si>
    <t>空音</t>
  </si>
  <si>
    <t>健</t>
  </si>
  <si>
    <t>傑</t>
  </si>
  <si>
    <t>é</t>
  </si>
  <si>
    <t>è</t>
  </si>
  <si>
    <t>ê</t>
  </si>
  <si>
    <t>ē</t>
  </si>
  <si>
    <t>e̍</t>
  </si>
  <si>
    <t>錦</t>
  </si>
  <si>
    <t>禁</t>
  </si>
  <si>
    <t>急</t>
  </si>
  <si>
    <t>㦗</t>
  </si>
  <si>
    <t>及</t>
  </si>
  <si>
    <t>í</t>
  </si>
  <si>
    <t>ì</t>
  </si>
  <si>
    <t>î</t>
  </si>
  <si>
    <t>ī</t>
  </si>
  <si>
    <t>i̍</t>
  </si>
  <si>
    <t>鬼</t>
  </si>
  <si>
    <t>季</t>
  </si>
  <si>
    <t>葵</t>
  </si>
  <si>
    <t>櫃</t>
  </si>
  <si>
    <t>ó</t>
  </si>
  <si>
    <t>ò</t>
  </si>
  <si>
    <t>ô</t>
  </si>
  <si>
    <t>ō</t>
  </si>
  <si>
    <t>o̍</t>
  </si>
  <si>
    <t>假</t>
  </si>
  <si>
    <t>嫁</t>
  </si>
  <si>
    <t>骼</t>
  </si>
  <si>
    <t>枷</t>
  </si>
  <si>
    <t>下</t>
  </si>
  <si>
    <t>逆</t>
  </si>
  <si>
    <t>ó͘</t>
  </si>
  <si>
    <t>ò͘</t>
  </si>
  <si>
    <t>ô͘</t>
  </si>
  <si>
    <t xml:space="preserve"> ò͘</t>
  </si>
  <si>
    <t>ō͘</t>
  </si>
  <si>
    <t>o̍͘</t>
  </si>
  <si>
    <t>柬</t>
  </si>
  <si>
    <t>澗</t>
  </si>
  <si>
    <t>葛</t>
  </si>
  <si>
    <t>ú</t>
  </si>
  <si>
    <t>ù</t>
  </si>
  <si>
    <t>û</t>
  </si>
  <si>
    <t>ū</t>
  </si>
  <si>
    <t>u̍</t>
  </si>
  <si>
    <t>廣</t>
  </si>
  <si>
    <t>貢</t>
  </si>
  <si>
    <t>國</t>
  </si>
  <si>
    <t>狂</t>
  </si>
  <si>
    <t>咯</t>
  </si>
  <si>
    <t xml:space="preserve"> ḿ</t>
  </si>
  <si>
    <r>
      <t>m</t>
    </r>
    <r>
      <rPr>
        <sz val="18"/>
        <color theme="1"/>
        <rFont val="Arial"/>
        <family val="2"/>
      </rPr>
      <t>̀</t>
    </r>
  </si>
  <si>
    <t>m̂</t>
  </si>
  <si>
    <t>m̄</t>
  </si>
  <si>
    <t>m̍h</t>
    <phoneticPr fontId="91" type="noConversion"/>
  </si>
  <si>
    <t>拐</t>
  </si>
  <si>
    <t>怪</t>
  </si>
  <si>
    <t xml:space="preserve">ń </t>
  </si>
  <si>
    <t xml:space="preserve">ǹ </t>
  </si>
  <si>
    <t>n̂</t>
    <phoneticPr fontId="91" type="noConversion"/>
  </si>
  <si>
    <t>n̄</t>
  </si>
  <si>
    <t>n̍h</t>
    <phoneticPr fontId="91" type="noConversion"/>
  </si>
  <si>
    <t>景</t>
  </si>
  <si>
    <t>敬</t>
  </si>
  <si>
    <t>格</t>
  </si>
  <si>
    <t>煢</t>
  </si>
  <si>
    <t>梗</t>
  </si>
  <si>
    <t>極</t>
  </si>
  <si>
    <t>ng</t>
    <phoneticPr fontId="91" type="noConversion"/>
  </si>
  <si>
    <t>ńg</t>
    <phoneticPr fontId="91" type="noConversion"/>
  </si>
  <si>
    <t>n̂g</t>
    <phoneticPr fontId="91" type="noConversion"/>
  </si>
  <si>
    <t>n̄g</t>
    <phoneticPr fontId="91" type="noConversion"/>
  </si>
  <si>
    <t>n̍g</t>
    <phoneticPr fontId="91" type="noConversion"/>
  </si>
  <si>
    <t>琯</t>
  </si>
  <si>
    <t>貫</t>
  </si>
  <si>
    <t>决</t>
  </si>
  <si>
    <t>權</t>
  </si>
  <si>
    <t>倦</t>
  </si>
  <si>
    <t>橜</t>
  </si>
  <si>
    <t>古</t>
  </si>
  <si>
    <t>固</t>
  </si>
  <si>
    <t>糊</t>
  </si>
  <si>
    <t>怙</t>
  </si>
  <si>
    <t>皎</t>
  </si>
  <si>
    <t>呌</t>
  </si>
  <si>
    <t>勪</t>
  </si>
  <si>
    <t>橋</t>
  </si>
  <si>
    <t>轎</t>
  </si>
  <si>
    <t>噭</t>
  </si>
  <si>
    <t>攺</t>
  </si>
  <si>
    <t>計</t>
  </si>
  <si>
    <t>莢</t>
  </si>
  <si>
    <t>鮭</t>
  </si>
  <si>
    <t>易</t>
  </si>
  <si>
    <t>拱</t>
  </si>
  <si>
    <t>供</t>
  </si>
  <si>
    <t>菊</t>
  </si>
  <si>
    <t>窮</t>
  </si>
  <si>
    <t>共</t>
  </si>
  <si>
    <t>局</t>
  </si>
  <si>
    <t>果</t>
  </si>
  <si>
    <t>告</t>
  </si>
  <si>
    <t>閣</t>
  </si>
  <si>
    <t>翗</t>
  </si>
  <si>
    <t>膏</t>
  </si>
  <si>
    <t>介</t>
  </si>
  <si>
    <t>謹</t>
  </si>
  <si>
    <t>艮</t>
  </si>
  <si>
    <t>吉</t>
  </si>
  <si>
    <t>近</t>
  </si>
  <si>
    <t>䊕</t>
  </si>
  <si>
    <t>襁</t>
  </si>
  <si>
    <t>脚</t>
  </si>
  <si>
    <t>強</t>
  </si>
  <si>
    <t>倞</t>
  </si>
  <si>
    <t>矍</t>
  </si>
  <si>
    <t>敢</t>
  </si>
  <si>
    <t>鑑</t>
  </si>
  <si>
    <t>鴿</t>
  </si>
  <si>
    <t>銜</t>
  </si>
  <si>
    <t>鰹</t>
  </si>
  <si>
    <t>卦</t>
  </si>
  <si>
    <t>嘓</t>
  </si>
  <si>
    <t>港</t>
  </si>
  <si>
    <t>降</t>
  </si>
  <si>
    <t>角</t>
  </si>
  <si>
    <t>磔</t>
  </si>
  <si>
    <t>檢</t>
  </si>
  <si>
    <t>劍</t>
  </si>
  <si>
    <t>夾</t>
  </si>
  <si>
    <t>鹹</t>
  </si>
  <si>
    <t>鐱</t>
  </si>
  <si>
    <t>狡</t>
  </si>
  <si>
    <t>教</t>
  </si>
  <si>
    <t>食夾</t>
  </si>
  <si>
    <t>候</t>
  </si>
  <si>
    <t>厚</t>
  </si>
  <si>
    <t>寄</t>
  </si>
  <si>
    <t>崎</t>
  </si>
  <si>
    <t>屐</t>
  </si>
  <si>
    <t>粿</t>
  </si>
  <si>
    <t>郭</t>
  </si>
  <si>
    <t>趶</t>
  </si>
  <si>
    <t>䭝</t>
  </si>
  <si>
    <t>酵</t>
  </si>
  <si>
    <t>㩜</t>
  </si>
  <si>
    <t>韮</t>
  </si>
  <si>
    <t>句</t>
  </si>
  <si>
    <t>舌久</t>
  </si>
  <si>
    <r>
      <rPr>
        <sz val="24"/>
        <color rgb="FFFF0000"/>
        <rFont val="源樣黑體 L"/>
        <family val="3"/>
        <charset val="136"/>
      </rPr>
      <t>金</t>
    </r>
    <r>
      <rPr>
        <sz val="24"/>
        <color rgb="FFFF9900"/>
        <rFont val="源樣黑體 L"/>
        <family val="3"/>
        <charset val="136"/>
      </rPr>
      <t>巨木</t>
    </r>
  </si>
  <si>
    <t>舅</t>
  </si>
  <si>
    <t>絞</t>
  </si>
  <si>
    <t>甲</t>
  </si>
  <si>
    <t>齩</t>
  </si>
  <si>
    <t>己</t>
  </si>
  <si>
    <t>既</t>
  </si>
  <si>
    <t>築</t>
  </si>
  <si>
    <t>期</t>
  </si>
  <si>
    <t>具</t>
  </si>
  <si>
    <t>久</t>
  </si>
  <si>
    <t>救</t>
  </si>
  <si>
    <t>舊</t>
  </si>
  <si>
    <t>耞</t>
  </si>
  <si>
    <t>徑</t>
  </si>
  <si>
    <t>捲</t>
  </si>
  <si>
    <t>卷</t>
  </si>
  <si>
    <t>墘</t>
  </si>
  <si>
    <t>謽</t>
  </si>
  <si>
    <t>子</t>
  </si>
  <si>
    <t>鏡</t>
  </si>
  <si>
    <t>行</t>
  </si>
  <si>
    <t>件</t>
  </si>
  <si>
    <t>寡</t>
  </si>
  <si>
    <t>寒</t>
  </si>
  <si>
    <t>汗</t>
  </si>
  <si>
    <t>槓</t>
  </si>
  <si>
    <t>瘸</t>
  </si>
  <si>
    <t>面奈</t>
  </si>
  <si>
    <t>咉</t>
  </si>
  <si>
    <t>譖</t>
  </si>
  <si>
    <t>台羅韻母清單</t>
  </si>
  <si>
    <t>台羅舒聲碼</t>
  </si>
  <si>
    <t>台羅入聲碼</t>
  </si>
  <si>
    <t>iuh</t>
  </si>
  <si>
    <t>音調
字母</t>
  </si>
  <si>
    <t>o̍</t>
    <phoneticPr fontId="91" type="noConversion"/>
  </si>
  <si>
    <r>
      <rPr>
        <sz val="24"/>
        <color rgb="FFFF0000"/>
        <rFont val="Arial"/>
        <family val="2"/>
      </rPr>
      <t>金</t>
    </r>
    <r>
      <rPr>
        <sz val="24"/>
        <color rgb="FFFF9900"/>
        <rFont val="Arial"/>
        <family val="2"/>
      </rPr>
      <t>巨木</t>
    </r>
  </si>
  <si>
    <t>十五音  ➡️  麥都思</t>
  </si>
  <si>
    <t>麥氏韻母選單</t>
  </si>
  <si>
    <t>麥氏韻母</t>
  </si>
  <si>
    <t>舒聲序列</t>
  </si>
  <si>
    <t>入聲序列</t>
  </si>
  <si>
    <t>韻聲</t>
  </si>
  <si>
    <t>序號</t>
  </si>
  <si>
    <t>閩拼調號</t>
  </si>
  <si>
    <t>漢字台音聲調</t>
  </si>
  <si>
    <t>十五音四聲七調</t>
  </si>
  <si>
    <t>漢語四聲</t>
  </si>
  <si>
    <t>閩南拼音調名</t>
  </si>
  <si>
    <t>五度標音法之調值</t>
  </si>
  <si>
    <t>白話字聲調</t>
  </si>
  <si>
    <t>閩南拼音聲調</t>
  </si>
  <si>
    <t>方音聲調</t>
  </si>
  <si>
    <t>高平調</t>
  </si>
  <si>
    <t>-(ā)</t>
  </si>
  <si>
    <t>低降調</t>
  </si>
  <si>
    <t>`(à)</t>
  </si>
  <si>
    <t>ˋ(à)</t>
  </si>
  <si>
    <t>ᒻ</t>
  </si>
  <si>
    <t>低緩昇調</t>
  </si>
  <si>
    <t>ˆ(â)</t>
  </si>
  <si>
    <t>ˊ(á)</t>
  </si>
  <si>
    <t>ˊ</t>
  </si>
  <si>
    <t>中平調</t>
  </si>
  <si>
    <t>¯(ā)</t>
  </si>
  <si>
    <t>^(â)</t>
  </si>
  <si>
    <t>⊦</t>
  </si>
  <si>
    <t>上上</t>
  </si>
  <si>
    <t>陰上</t>
  </si>
  <si>
    <t>高降調</t>
  </si>
  <si>
    <t>´(á)</t>
  </si>
  <si>
    <t>ˇ(ǎ)</t>
  </si>
  <si>
    <t>ˋ</t>
  </si>
  <si>
    <t>下上</t>
  </si>
  <si>
    <t>陽上</t>
  </si>
  <si>
    <t>中(低)入調</t>
  </si>
  <si>
    <t>a(p/t/k/h)</t>
  </si>
  <si>
    <t xml:space="preserve">	ā(p/t/k/h)</t>
  </si>
  <si>
    <t>高入調</t>
  </si>
  <si>
    <t>a̍(p/t/k/h)</t>
  </si>
  <si>
    <t>á(p/t/k/h)</t>
  </si>
  <si>
    <t>˙</t>
  </si>
  <si>
    <t>˪</t>
  </si>
  <si>
    <t>˫</t>
  </si>
  <si>
    <t>U+02D9</t>
  </si>
  <si>
    <t>ㆴ</t>
  </si>
  <si>
    <t>U+31B4</t>
  </si>
  <si>
    <t>ㆵ</t>
  </si>
  <si>
    <t>U+31B5</t>
  </si>
  <si>
    <t>ㆻ</t>
  </si>
  <si>
    <t>U+31BB</t>
  </si>
  <si>
    <t>ㆷ</t>
  </si>
  <si>
    <t>U+31B7</t>
  </si>
  <si>
    <t xml:space="preserve">	ˉ</t>
  </si>
  <si>
    <t>U+02C9</t>
  </si>
  <si>
    <t>U+02CB</t>
  </si>
  <si>
    <t>U+02EA</t>
  </si>
  <si>
    <t>U+02CA</t>
  </si>
  <si>
    <t>U+02EB</t>
  </si>
  <si>
    <t xml:space="preserve"> 可與十五音對映</t>
  </si>
  <si>
    <t>萃取唯一閩拼聲母</t>
  </si>
  <si>
    <t>15音聲母序</t>
  </si>
  <si>
    <t>15音聲母</t>
  </si>
  <si>
    <t>玻</t>
  </si>
  <si>
    <t>ln</t>
  </si>
  <si>
    <t>坡</t>
  </si>
  <si>
    <t>帽</t>
  </si>
  <si>
    <t>毛</t>
  </si>
  <si>
    <t>刀</t>
  </si>
  <si>
    <t>特</t>
  </si>
  <si>
    <t>羅</t>
  </si>
  <si>
    <t>耐</t>
  </si>
  <si>
    <t>哥</t>
  </si>
  <si>
    <t>科</t>
  </si>
  <si>
    <t>zz</t>
  </si>
  <si>
    <t>喝</t>
  </si>
  <si>
    <t>zzi</t>
  </si>
  <si>
    <t>鵝</t>
  </si>
  <si>
    <t>尖</t>
  </si>
  <si>
    <t>遭</t>
  </si>
  <si>
    <t>手</t>
  </si>
  <si>
    <t>操</t>
  </si>
  <si>
    <t>寫</t>
  </si>
  <si>
    <t>梭</t>
  </si>
  <si>
    <t>ggn</t>
  </si>
  <si>
    <t>熱</t>
  </si>
  <si>
    <t>雅</t>
  </si>
  <si>
    <t>韻母符號</t>
  </si>
  <si>
    <t>15音韻母序</t>
  </si>
  <si>
    <t>15音韻母</t>
  </si>
  <si>
    <t>閩拼韻母清單</t>
  </si>
  <si>
    <t>韻母序號</t>
  </si>
  <si>
    <t>飛機韻</t>
  </si>
  <si>
    <t>uih</t>
  </si>
  <si>
    <t>宇宙韻</t>
  </si>
  <si>
    <t>nooh</t>
  </si>
  <si>
    <t>歌聲韻</t>
  </si>
  <si>
    <t>aih</t>
  </si>
  <si>
    <t>naih</t>
  </si>
  <si>
    <t>niah</t>
  </si>
  <si>
    <t>naoh</t>
  </si>
  <si>
    <t>互助韻</t>
  </si>
  <si>
    <t>保惜韻</t>
  </si>
  <si>
    <t>茶花韻</t>
  </si>
  <si>
    <t>nueh</t>
  </si>
  <si>
    <t>淮海韻</t>
  </si>
  <si>
    <t>照耀韻</t>
  </si>
  <si>
    <t>森林韻</t>
  </si>
  <si>
    <t>甘藍韻</t>
  </si>
  <si>
    <t>新春韻</t>
  </si>
  <si>
    <t>延安韻</t>
  </si>
  <si>
    <t>nu</t>
  </si>
  <si>
    <t>燈光韻</t>
  </si>
  <si>
    <t>江東韻</t>
  </si>
  <si>
    <t>昂揚韻</t>
  </si>
  <si>
    <t>元音八聲調</t>
  </si>
  <si>
    <t>漢語拼音調號（普通話）</t>
  </si>
  <si>
    <t>閩拼調號／調序（福建話）</t>
  </si>
  <si>
    <t>調號</t>
  </si>
  <si>
    <t>中文</t>
  </si>
  <si>
    <t>漢語拼音</t>
  </si>
  <si>
    <t>閩南方言拼音</t>
  </si>
  <si>
    <t>五度標音法符號</t>
  </si>
  <si>
    <t>五度標音法調值</t>
  </si>
  <si>
    <t>媽</t>
  </si>
  <si>
    <r>
      <rPr>
        <sz val="24"/>
        <color theme="1"/>
        <rFont val="Arial"/>
        <family val="2"/>
      </rPr>
      <t>m</t>
    </r>
    <r>
      <rPr>
        <sz val="24"/>
        <color rgb="FFFF0000"/>
        <rFont val="Arial"/>
        <family val="2"/>
      </rPr>
      <t>ā</t>
    </r>
  </si>
  <si>
    <t>東</t>
  </si>
  <si>
    <r>
      <rPr>
        <sz val="24"/>
        <color theme="1"/>
        <rFont val="Arial"/>
        <family val="2"/>
      </rPr>
      <t>d</t>
    </r>
    <r>
      <rPr>
        <sz val="24"/>
        <color rgb="FFFF0000"/>
        <rFont val="Arial"/>
        <family val="2"/>
      </rPr>
      <t>ō</t>
    </r>
    <r>
      <rPr>
        <sz val="24"/>
        <color theme="1"/>
        <rFont val="Arial"/>
        <family val="2"/>
      </rPr>
      <t>ng</t>
    </r>
  </si>
  <si>
    <t>˦˦</t>
  </si>
  <si>
    <t>（空白）</t>
  </si>
  <si>
    <t>ǎ</t>
  </si>
  <si>
    <t>麻</t>
  </si>
  <si>
    <r>
      <rPr>
        <sz val="24"/>
        <color theme="1"/>
        <rFont val="Arial"/>
        <family val="2"/>
      </rPr>
      <t>m</t>
    </r>
    <r>
      <rPr>
        <sz val="24"/>
        <color theme="5"/>
        <rFont val="Arial"/>
        <family val="2"/>
      </rPr>
      <t>á</t>
    </r>
  </si>
  <si>
    <t>同</t>
  </si>
  <si>
    <r>
      <rPr>
        <sz val="24"/>
        <color theme="1"/>
        <rFont val="Arial"/>
        <family val="2"/>
      </rPr>
      <t>d</t>
    </r>
    <r>
      <rPr>
        <sz val="24"/>
        <color rgb="FFFF0000"/>
        <rFont val="Arial"/>
        <family val="2"/>
      </rPr>
      <t>ó</t>
    </r>
    <r>
      <rPr>
        <sz val="24"/>
        <color theme="1"/>
        <rFont val="Arial"/>
        <family val="2"/>
      </rPr>
      <t>ng</t>
    </r>
  </si>
  <si>
    <t>˨˦</t>
  </si>
  <si>
    <t>ě</t>
  </si>
  <si>
    <t>馬</t>
  </si>
  <si>
    <r>
      <rPr>
        <sz val="24"/>
        <color theme="1"/>
        <rFont val="Arial"/>
        <family val="2"/>
      </rPr>
      <t>m</t>
    </r>
    <r>
      <rPr>
        <sz val="24"/>
        <color rgb="FFFF0000"/>
        <rFont val="Arial"/>
        <family val="2"/>
      </rPr>
      <t>ǎ</t>
    </r>
  </si>
  <si>
    <t>董</t>
  </si>
  <si>
    <r>
      <rPr>
        <sz val="24"/>
        <color theme="1"/>
        <rFont val="Arial"/>
        <family val="2"/>
      </rPr>
      <t>d</t>
    </r>
    <r>
      <rPr>
        <sz val="24"/>
        <color rgb="FFEA4335"/>
        <rFont val="Arial"/>
        <family val="2"/>
      </rPr>
      <t>ǒ</t>
    </r>
    <r>
      <rPr>
        <sz val="24"/>
        <color theme="1"/>
        <rFont val="Arial"/>
        <family val="2"/>
      </rPr>
      <t>ng</t>
    </r>
  </si>
  <si>
    <t>˥˧</t>
  </si>
  <si>
    <t>ǐ</t>
  </si>
  <si>
    <t>駡</t>
  </si>
  <si>
    <r>
      <rPr>
        <sz val="24"/>
        <color theme="1"/>
        <rFont val="Arial"/>
        <family val="2"/>
      </rPr>
      <t>m</t>
    </r>
    <r>
      <rPr>
        <sz val="24"/>
        <color rgb="FFFF0000"/>
        <rFont val="Arial"/>
        <family val="2"/>
      </rPr>
      <t>à</t>
    </r>
  </si>
  <si>
    <t>去声</t>
  </si>
  <si>
    <t>ǒ</t>
  </si>
  <si>
    <t>．</t>
  </si>
  <si>
    <t>嗎</t>
  </si>
  <si>
    <r>
      <rPr>
        <sz val="24"/>
        <color theme="1"/>
        <rFont val="Arial"/>
        <family val="2"/>
      </rPr>
      <t>m</t>
    </r>
    <r>
      <rPr>
        <sz val="24"/>
        <color rgb="FFEA4335"/>
        <rFont val="Arial"/>
        <family val="2"/>
      </rPr>
      <t>a</t>
    </r>
  </si>
  <si>
    <t>輕声</t>
  </si>
  <si>
    <t>棟</t>
  </si>
  <si>
    <r>
      <rPr>
        <sz val="24"/>
        <color theme="1"/>
        <rFont val="Arial"/>
        <family val="2"/>
      </rPr>
      <t>d</t>
    </r>
    <r>
      <rPr>
        <sz val="24"/>
        <color rgb="FFFF0000"/>
        <rFont val="Arial"/>
        <family val="2"/>
      </rPr>
      <t>ò</t>
    </r>
    <r>
      <rPr>
        <sz val="24"/>
        <color theme="1"/>
        <rFont val="Arial"/>
        <family val="2"/>
      </rPr>
      <t>ng</t>
    </r>
  </si>
  <si>
    <t>˨˩</t>
  </si>
  <si>
    <t>ǒ͘</t>
  </si>
  <si>
    <t>洞</t>
  </si>
  <si>
    <r>
      <rPr>
        <sz val="24"/>
        <color theme="1"/>
        <rFont val="Arial"/>
        <family val="2"/>
      </rPr>
      <t>d</t>
    </r>
    <r>
      <rPr>
        <sz val="24"/>
        <color theme="5"/>
        <rFont val="Arial"/>
        <family val="2"/>
      </rPr>
      <t>ô</t>
    </r>
    <r>
      <rPr>
        <sz val="24"/>
        <color theme="1"/>
        <rFont val="Arial"/>
        <family val="2"/>
      </rPr>
      <t>ng</t>
    </r>
  </si>
  <si>
    <t>˧˧</t>
  </si>
  <si>
    <t>ǔ</t>
  </si>
  <si>
    <t>督</t>
  </si>
  <si>
    <r>
      <rPr>
        <sz val="24"/>
        <color rgb="FF0000FF"/>
        <rFont val="Arial"/>
        <family val="2"/>
      </rPr>
      <t>d</t>
    </r>
    <r>
      <rPr>
        <sz val="24"/>
        <color rgb="FF0000FF"/>
        <rFont val="Arial"/>
        <family val="2"/>
      </rPr>
      <t>ō</t>
    </r>
    <r>
      <rPr>
        <sz val="24"/>
        <color rgb="FF0000FF"/>
        <rFont val="Arial"/>
        <family val="2"/>
      </rPr>
      <t>k</t>
    </r>
  </si>
  <si>
    <t>˧ʔ</t>
  </si>
  <si>
    <t>3ʔ</t>
  </si>
  <si>
    <t>ḿ</t>
  </si>
  <si>
    <t>m̌</t>
  </si>
  <si>
    <t>m̀</t>
  </si>
  <si>
    <t>獨</t>
  </si>
  <si>
    <r>
      <rPr>
        <sz val="24"/>
        <color rgb="FF0000FF"/>
        <rFont val="Arial"/>
        <family val="2"/>
      </rPr>
      <t>d</t>
    </r>
    <r>
      <rPr>
        <sz val="24"/>
        <color rgb="FF0000FF"/>
        <rFont val="Arial"/>
        <family val="2"/>
      </rPr>
      <t>ó</t>
    </r>
    <r>
      <rPr>
        <sz val="24"/>
        <color rgb="FF0000FF"/>
        <rFont val="Arial"/>
        <family val="2"/>
      </rPr>
      <t>k</t>
    </r>
  </si>
  <si>
    <t>˦ʔ</t>
  </si>
  <si>
    <t>4ʔ</t>
  </si>
  <si>
    <t>ń</t>
  </si>
  <si>
    <t>ň</t>
  </si>
  <si>
    <t>ǹ</t>
  </si>
  <si>
    <t>n̂</t>
  </si>
  <si>
    <t>閩拼
調號</t>
  </si>
  <si>
    <t>教羅
調號</t>
  </si>
  <si>
    <t>漢拼
調號</t>
  </si>
  <si>
    <t>閩拼
字母</t>
  </si>
  <si>
    <t>ōo</t>
  </si>
  <si>
    <t>óo</t>
  </si>
  <si>
    <t>ǒo</t>
  </si>
  <si>
    <t>òo</t>
  </si>
  <si>
    <t>ôo</t>
  </si>
  <si>
    <t>n̄g</t>
  </si>
  <si>
    <t>ńg</t>
  </si>
  <si>
    <t>ňg</t>
  </si>
  <si>
    <t>ǹg</t>
  </si>
  <si>
    <t>n̂g</t>
  </si>
  <si>
    <t>óⁿ</t>
  </si>
  <si>
    <t>òⁿ</t>
  </si>
  <si>
    <t>ôⁿ</t>
  </si>
  <si>
    <t>ōⁿ</t>
  </si>
  <si>
    <t>o̍ⁿh</t>
  </si>
  <si>
    <t>彙集雅俗通十五音</t>
  </si>
  <si>
    <t>IPA 韻母</t>
  </si>
  <si>
    <t>使用 sort()</t>
  </si>
  <si>
    <t>聲母未排序</t>
  </si>
  <si>
    <t>已排序</t>
  </si>
  <si>
    <t>IPA韻母排序</t>
  </si>
  <si>
    <t>中文數值</t>
  </si>
  <si>
    <t>聲母符號</t>
  </si>
  <si>
    <t>一</t>
  </si>
  <si>
    <t>二</t>
  </si>
  <si>
    <t>三</t>
  </si>
  <si>
    <t>四</t>
  </si>
  <si>
    <t>五</t>
  </si>
  <si>
    <t>ainnh</t>
  </si>
  <si>
    <t>六</t>
  </si>
  <si>
    <t>七</t>
  </si>
  <si>
    <t>八</t>
  </si>
  <si>
    <t>iaʊ</t>
  </si>
  <si>
    <t>ɔu</t>
  </si>
  <si>
    <t>ɔ</t>
  </si>
  <si>
    <t>uei</t>
  </si>
  <si>
    <t>aunnh</t>
  </si>
  <si>
    <t>m̩</t>
  </si>
  <si>
    <t>ŋ̍</t>
  </si>
  <si>
    <t>eih</t>
  </si>
  <si>
    <t>ioonn</t>
  </si>
  <si>
    <t>ioonnh</t>
  </si>
  <si>
    <t>iunnh</t>
  </si>
  <si>
    <t>oainnh</t>
  </si>
  <si>
    <t>oannh</t>
  </si>
  <si>
    <t>oennh</t>
  </si>
  <si>
    <t>oonnh</t>
  </si>
  <si>
    <t>uinnh</t>
  </si>
  <si>
    <t>麥都思白話字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</si>
</sst>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6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sz val="24"/>
      <color theme="1"/>
      <name val="Arial"/>
      <family val="2"/>
      <scheme val="minor"/>
    </font>
    <font>
      <sz val="18"/>
      <color theme="5"/>
      <name val="Arial"/>
      <family val="2"/>
      <scheme val="minor"/>
    </font>
    <font>
      <sz val="10"/>
      <name val="Arial"/>
      <family val="2"/>
    </font>
    <font>
      <sz val="24"/>
      <color rgb="FFEA4335"/>
      <name val="Arial"/>
      <family val="2"/>
      <scheme val="minor"/>
    </font>
    <font>
      <sz val="10"/>
      <color rgb="FF000000"/>
      <name val="Arial"/>
      <family val="2"/>
    </font>
    <font>
      <sz val="24"/>
      <color rgb="FF0000FF"/>
      <name val="Arial"/>
      <family val="2"/>
      <scheme val="minor"/>
    </font>
    <font>
      <sz val="14"/>
      <color theme="1"/>
      <name val="Arial"/>
      <family val="2"/>
    </font>
    <font>
      <sz val="14"/>
      <color theme="1"/>
      <name val="Arial"/>
      <family val="2"/>
      <scheme val="minor"/>
    </font>
    <font>
      <sz val="18"/>
      <color theme="1"/>
      <name val="Arial"/>
      <family val="2"/>
    </font>
    <font>
      <sz val="18"/>
      <color rgb="FFFFFFFF"/>
      <name val="Arial"/>
      <family val="2"/>
    </font>
    <font>
      <sz val="24"/>
      <color theme="1"/>
      <name val="Arial"/>
      <family val="2"/>
    </font>
    <font>
      <sz val="10"/>
      <color theme="1"/>
      <name val="Arial"/>
      <family val="2"/>
    </font>
    <font>
      <sz val="14"/>
      <color rgb="FF000000"/>
      <name val="Arial"/>
      <family val="2"/>
    </font>
    <font>
      <sz val="12"/>
      <color theme="1"/>
      <name val="Arial"/>
      <family val="2"/>
      <scheme val="minor"/>
    </font>
    <font>
      <sz val="18"/>
      <color rgb="FFFFFFFF"/>
      <name val="Arial"/>
      <family val="2"/>
      <scheme val="minor"/>
    </font>
    <font>
      <sz val="14"/>
      <color rgb="FFFFFFFF"/>
      <name val="Arial"/>
      <family val="2"/>
    </font>
    <font>
      <sz val="14"/>
      <color rgb="FF008000"/>
      <name val="Inconsolata"/>
    </font>
    <font>
      <sz val="18"/>
      <color rgb="FF000000"/>
      <name val="Inconsolata"/>
    </font>
    <font>
      <sz val="18"/>
      <color theme="0"/>
      <name val="Arial"/>
      <family val="2"/>
      <scheme val="minor"/>
    </font>
    <font>
      <sz val="11"/>
      <color theme="1"/>
      <name val="Arial"/>
      <family val="2"/>
      <scheme val="minor"/>
    </font>
    <font>
      <sz val="14"/>
      <color rgb="FFFFFFFF"/>
      <name val="蘋方-繁"/>
      <family val="2"/>
      <charset val="136"/>
    </font>
    <font>
      <sz val="11"/>
      <color rgb="FFFFFFFF"/>
      <name val="蘋方-繁"/>
      <family val="2"/>
      <charset val="136"/>
    </font>
    <font>
      <sz val="24"/>
      <color rgb="FFC9211E"/>
      <name val="Arial"/>
      <family val="2"/>
    </font>
    <font>
      <sz val="14"/>
      <color rgb="FFEA4335"/>
      <name val="Arial"/>
      <family val="2"/>
      <scheme val="minor"/>
    </font>
    <font>
      <sz val="11"/>
      <color theme="1"/>
      <name val="Arial"/>
      <family val="2"/>
    </font>
    <font>
      <b/>
      <sz val="10"/>
      <color rgb="FFFFFFFF"/>
      <name val="Arial"/>
      <family val="2"/>
    </font>
    <font>
      <b/>
      <sz val="10"/>
      <color rgb="FFFFFF00"/>
      <name val="Arial"/>
      <family val="2"/>
    </font>
    <font>
      <sz val="24"/>
      <color rgb="FF0000FF"/>
      <name val="Arial"/>
      <family val="2"/>
    </font>
    <font>
      <sz val="24"/>
      <color rgb="FF202122"/>
      <name val="Arial"/>
      <family val="2"/>
    </font>
    <font>
      <strike/>
      <sz val="24"/>
      <color rgb="FFB7B7B7"/>
      <name val="Arial"/>
      <family val="2"/>
    </font>
    <font>
      <sz val="10"/>
      <color rgb="FFC27BA0"/>
      <name val="Arial"/>
      <family val="2"/>
    </font>
    <font>
      <sz val="24"/>
      <color theme="1"/>
      <name val="-apple-system"/>
    </font>
    <font>
      <sz val="14"/>
      <color rgb="FFC9211E"/>
      <name val="Arial"/>
      <family val="2"/>
    </font>
    <font>
      <sz val="14"/>
      <color rgb="FF729FCF"/>
      <name val="Arial"/>
      <family val="2"/>
    </font>
    <font>
      <sz val="24"/>
      <color rgb="FFFF0000"/>
      <name val="Arial"/>
      <family val="2"/>
    </font>
    <font>
      <sz val="18"/>
      <color rgb="FFFF6D01"/>
      <name val="Arial"/>
      <family val="2"/>
    </font>
    <font>
      <sz val="10"/>
      <color rgb="FFC9211E"/>
      <name val="Arial"/>
      <family val="2"/>
    </font>
    <font>
      <sz val="24"/>
      <color rgb="FFEA4335"/>
      <name val="Arial"/>
      <family val="2"/>
    </font>
    <font>
      <sz val="10"/>
      <color rgb="FF4285F4"/>
      <name val="Arial"/>
      <family val="2"/>
    </font>
    <font>
      <sz val="14"/>
      <color rgb="FFEA7500"/>
      <name val="Arial"/>
      <family val="2"/>
    </font>
    <font>
      <b/>
      <sz val="14"/>
      <color rgb="FFB4C7DC"/>
      <name val="Arial"/>
      <family val="2"/>
    </font>
    <font>
      <b/>
      <sz val="14"/>
      <color rgb="FF4A86E8"/>
      <name val="Arial"/>
      <family val="2"/>
      <scheme val="minor"/>
    </font>
    <font>
      <b/>
      <sz val="10"/>
      <color rgb="FF4A86E8"/>
      <name val="Arial"/>
      <family val="2"/>
      <scheme val="minor"/>
    </font>
    <font>
      <b/>
      <sz val="14"/>
      <color rgb="FF4A86E8"/>
      <name val="蘋方-繁"/>
      <family val="2"/>
      <charset val="136"/>
    </font>
    <font>
      <sz val="14"/>
      <color rgb="FFB4C7DC"/>
      <name val="Arial"/>
      <family val="2"/>
    </font>
    <font>
      <sz val="14"/>
      <color rgb="FFB4C7DC"/>
      <name val="Arial"/>
      <family val="2"/>
      <scheme val="minor"/>
    </font>
    <font>
      <sz val="12"/>
      <color rgb="FFB4C7DC"/>
      <name val="Arial"/>
      <family val="2"/>
    </font>
    <font>
      <sz val="12"/>
      <color theme="1"/>
      <name val="Arial"/>
      <family val="2"/>
    </font>
    <font>
      <sz val="12"/>
      <color rgb="FF729FCF"/>
      <name val="Arial"/>
      <family val="2"/>
      <scheme val="minor"/>
    </font>
    <font>
      <sz val="12"/>
      <color rgb="FFFFFFFF"/>
      <name val="Arial"/>
      <family val="2"/>
    </font>
    <font>
      <i/>
      <sz val="24"/>
      <color theme="1"/>
      <name val="Arial"/>
      <family val="2"/>
      <scheme val="minor"/>
    </font>
    <font>
      <sz val="24"/>
      <color rgb="FFFF6D01"/>
      <name val="Arial"/>
      <family val="2"/>
    </font>
    <font>
      <b/>
      <sz val="18"/>
      <color rgb="FF202122"/>
      <name val="Sans-serif"/>
    </font>
    <font>
      <sz val="18"/>
      <color rgb="FF202122"/>
      <name val="Sans-serif"/>
    </font>
    <font>
      <sz val="18"/>
      <color rgb="FFB4C7DC"/>
      <name val="Arial"/>
      <family val="2"/>
      <scheme val="minor"/>
    </font>
    <font>
      <b/>
      <sz val="18"/>
      <color rgb="FFE06666"/>
      <name val="Arial"/>
      <family val="2"/>
    </font>
    <font>
      <b/>
      <sz val="18"/>
      <color rgb="FFE06666"/>
      <name val="Arial"/>
      <family val="2"/>
      <scheme val="minor"/>
    </font>
    <font>
      <b/>
      <sz val="18"/>
      <color rgb="FFE06666"/>
      <name val="Sans-serif"/>
    </font>
    <font>
      <sz val="18"/>
      <color rgb="FFC9DAF8"/>
      <name val="Arial"/>
      <family val="2"/>
      <scheme val="minor"/>
    </font>
    <font>
      <sz val="12"/>
      <color rgb="FFC9DAF8"/>
      <name val="Arial"/>
      <family val="2"/>
      <scheme val="minor"/>
    </font>
    <font>
      <sz val="12"/>
      <color theme="0"/>
      <name val="Arial"/>
      <family val="2"/>
      <scheme val="minor"/>
    </font>
    <font>
      <sz val="12"/>
      <color rgb="FFFFFFFF"/>
      <name val="Arial"/>
      <family val="2"/>
      <scheme val="minor"/>
    </font>
    <font>
      <sz val="11"/>
      <color rgb="FF1155CC"/>
      <name val="Inconsolata"/>
    </font>
    <font>
      <sz val="24"/>
      <color rgb="FFFF6D01"/>
      <name val="蘋方-繁"/>
      <family val="2"/>
      <charset val="136"/>
    </font>
    <font>
      <sz val="18"/>
      <color rgb="FF134F5C"/>
      <name val="Arial"/>
      <family val="2"/>
      <scheme val="minor"/>
    </font>
    <font>
      <sz val="18"/>
      <color rgb="FFB7B7B7"/>
      <name val="Arial"/>
      <family val="2"/>
      <scheme val="minor"/>
    </font>
    <font>
      <sz val="18"/>
      <color rgb="FF134F5C"/>
      <name val="Arial"/>
      <family val="2"/>
    </font>
    <font>
      <sz val="18"/>
      <color rgb="FFB7B7B7"/>
      <name val="Arial"/>
      <family val="2"/>
    </font>
    <font>
      <sz val="24"/>
      <color rgb="FFB4C7DC"/>
      <name val="Arial"/>
      <family val="2"/>
      <scheme val="minor"/>
    </font>
    <font>
      <sz val="24"/>
      <color rgb="FFFF0000"/>
      <name val="Arial"/>
      <family val="2"/>
      <scheme val="minor"/>
    </font>
    <font>
      <sz val="24"/>
      <color rgb="FF000000"/>
      <name val="Inconsolata"/>
    </font>
    <font>
      <sz val="18"/>
      <color rgb="FF000000"/>
      <name val="Arial"/>
      <family val="2"/>
    </font>
    <font>
      <sz val="24"/>
      <color rgb="FF1155CC"/>
      <name val="Arial"/>
      <family val="2"/>
      <scheme val="minor"/>
    </font>
    <font>
      <sz val="24"/>
      <color rgb="FFFFFFFF"/>
      <name val="蘋方-繁"/>
      <family val="2"/>
      <charset val="136"/>
    </font>
    <font>
      <sz val="24"/>
      <color rgb="FF134F5C"/>
      <name val="Arial"/>
      <family val="2"/>
      <scheme val="minor"/>
    </font>
    <font>
      <sz val="11"/>
      <color rgb="FF134F5C"/>
      <name val="Arial"/>
      <family val="2"/>
      <scheme val="minor"/>
    </font>
    <font>
      <sz val="14"/>
      <color rgb="FFEA4335"/>
      <name val="Arial"/>
      <family val="2"/>
    </font>
    <font>
      <sz val="14"/>
      <color rgb="FFFFFFFF"/>
      <name val="Arial"/>
      <family val="2"/>
      <scheme val="minor"/>
    </font>
    <font>
      <sz val="24"/>
      <color theme="1"/>
      <name val="LiSong Pro"/>
      <family val="1"/>
      <charset val="136"/>
    </font>
    <font>
      <sz val="24"/>
      <color rgb="FFFF6D01"/>
      <name val="Arial"/>
      <family val="2"/>
      <scheme val="minor"/>
    </font>
    <font>
      <sz val="24"/>
      <color rgb="FF0000FF"/>
      <name val="LiSong Pro"/>
      <family val="1"/>
      <charset val="136"/>
    </font>
    <font>
      <sz val="24"/>
      <color rgb="FF134F5C"/>
      <name val="Arial"/>
      <family val="2"/>
    </font>
    <font>
      <sz val="24"/>
      <color rgb="FFB7B7B7"/>
      <name val="Arial"/>
      <family val="2"/>
    </font>
    <font>
      <sz val="14"/>
      <color rgb="FF134F5C"/>
      <name val="Arial"/>
      <family val="2"/>
    </font>
    <font>
      <sz val="14"/>
      <color rgb="FFB7B7B7"/>
      <name val="Arial"/>
      <family val="2"/>
    </font>
    <font>
      <b/>
      <sz val="14"/>
      <color rgb="FF4A86E8"/>
      <name val="Arial"/>
      <family val="2"/>
    </font>
    <font>
      <sz val="24"/>
      <color rgb="FFFF9900"/>
      <name val="Arial"/>
      <family val="2"/>
    </font>
    <font>
      <sz val="24"/>
      <color theme="5"/>
      <name val="Arial"/>
      <family val="2"/>
    </font>
    <font>
      <sz val="9"/>
      <name val="Arial"/>
      <family val="3"/>
      <charset val="136"/>
      <scheme val="minor"/>
    </font>
    <font>
      <sz val="11"/>
      <color theme="1"/>
      <name val="蘋方-繁 標準體"/>
      <family val="3"/>
      <charset val="136"/>
    </font>
    <font>
      <sz val="10"/>
      <color rgb="FF000000"/>
      <name val="蘋方-繁 標準體"/>
      <family val="3"/>
      <charset val="136"/>
    </font>
    <font>
      <sz val="14"/>
      <color rgb="FFFFFFFF"/>
      <name val="蘋方-繁 標準體"/>
      <family val="3"/>
      <charset val="136"/>
    </font>
    <font>
      <sz val="11"/>
      <color rgb="FFFFFFFF"/>
      <name val="蘋方-繁 標準體"/>
      <charset val="136"/>
    </font>
    <font>
      <sz val="14"/>
      <color rgb="FFFFFFFF"/>
      <name val="蘋方-繁 標準體"/>
      <charset val="136"/>
    </font>
    <font>
      <sz val="9"/>
      <color rgb="FFFFFFFF"/>
      <name val="蘋方-繁 標準體"/>
      <charset val="136"/>
    </font>
    <font>
      <sz val="14"/>
      <color theme="0"/>
      <name val="蘋方-繁 標準體"/>
      <charset val="136"/>
    </font>
    <font>
      <sz val="14"/>
      <color theme="1"/>
      <name val="蘋方-繁 標準體"/>
      <charset val="136"/>
    </font>
    <font>
      <sz val="24"/>
      <color theme="1"/>
      <name val="蘋方-繁 標準體"/>
      <charset val="136"/>
    </font>
    <font>
      <sz val="24"/>
      <color rgb="FFC9211E"/>
      <name val="蘋方-繁 標準體"/>
      <charset val="136"/>
    </font>
    <font>
      <sz val="14"/>
      <color rgb="FFEA4335"/>
      <name val="蘋方-繁 標準體"/>
      <charset val="136"/>
    </font>
    <font>
      <sz val="14"/>
      <color rgb="FF0000FF"/>
      <name val="蘋方-繁 標準體"/>
      <charset val="136"/>
    </font>
    <font>
      <sz val="14"/>
      <color rgb="FF000000"/>
      <name val="蘋方-繁 標準體"/>
      <charset val="136"/>
    </font>
    <font>
      <sz val="14"/>
      <color rgb="FF741B47"/>
      <name val="蘋方-繁 標準體"/>
      <charset val="136"/>
    </font>
    <font>
      <sz val="24"/>
      <color rgb="FF741B47"/>
      <name val="蘋方-繁 標準體"/>
      <charset val="136"/>
    </font>
    <font>
      <sz val="14"/>
      <color rgb="FFFF0000"/>
      <name val="蘋方-繁 標準體"/>
      <charset val="136"/>
    </font>
    <font>
      <sz val="18"/>
      <color theme="1"/>
      <name val="蘋方-繁 標準體"/>
      <charset val="136"/>
    </font>
    <font>
      <sz val="10"/>
      <color rgb="FF000000"/>
      <name val="蘋方-繁 標準體"/>
      <charset val="136"/>
    </font>
    <font>
      <sz val="18"/>
      <color rgb="FF9FC5E8"/>
      <name val="蘋方-繁 標準體"/>
      <charset val="136"/>
    </font>
    <font>
      <sz val="18"/>
      <color rgb="FF45818E"/>
      <name val="蘋方-繁 標準體"/>
      <charset val="136"/>
    </font>
    <font>
      <sz val="18"/>
      <color theme="0"/>
      <name val="蘋方-繁 標準體"/>
      <charset val="136"/>
    </font>
    <font>
      <sz val="10"/>
      <color theme="0"/>
      <name val="蘋方-繁 標準體"/>
      <charset val="136"/>
    </font>
    <font>
      <sz val="18"/>
      <color rgb="FFFFFFFF"/>
      <name val="蘋方-繁 標準體"/>
      <charset val="136"/>
    </font>
    <font>
      <sz val="10"/>
      <color theme="1"/>
      <name val="蘋方-繁 標準體"/>
      <charset val="136"/>
    </font>
    <font>
      <sz val="18"/>
      <color rgb="FF0000FF"/>
      <name val="蘋方-繁 標準體"/>
      <charset val="136"/>
    </font>
    <font>
      <sz val="12"/>
      <color theme="1"/>
      <name val="蘋方-繁 標準體"/>
      <charset val="136"/>
    </font>
    <font>
      <sz val="14"/>
      <color rgb="FF008000"/>
      <name val="蘋方-繁 標準體"/>
      <charset val="136"/>
    </font>
    <font>
      <sz val="18"/>
      <color rgb="FF93C47D"/>
      <name val="蘋方-繁 標準體"/>
      <charset val="136"/>
    </font>
    <font>
      <sz val="18"/>
      <color rgb="FFEA7500"/>
      <name val="蘋方-繁 標準體"/>
      <charset val="136"/>
    </font>
    <font>
      <sz val="18"/>
      <color rgb="FF000000"/>
      <name val="蘋方-繁 標準體"/>
      <charset val="136"/>
    </font>
    <font>
      <sz val="10"/>
      <color theme="1"/>
      <name val="源樣黑體 L"/>
      <family val="3"/>
      <charset val="136"/>
    </font>
    <font>
      <sz val="11"/>
      <color rgb="FF1155CC"/>
      <name val="源樣黑體 L"/>
      <family val="3"/>
      <charset val="136"/>
    </font>
    <font>
      <sz val="10"/>
      <color rgb="FF000000"/>
      <name val="源樣黑體 L"/>
      <family val="3"/>
      <charset val="136"/>
    </font>
    <font>
      <sz val="18"/>
      <color theme="1"/>
      <name val="源樣黑體 L"/>
      <family val="3"/>
      <charset val="136"/>
    </font>
    <font>
      <sz val="14"/>
      <color rgb="FFFFFFFF"/>
      <name val="源樣黑體 L"/>
      <family val="3"/>
      <charset val="136"/>
    </font>
    <font>
      <sz val="11"/>
      <color rgb="FFFFFFFF"/>
      <name val="源樣黑體 L"/>
      <family val="3"/>
      <charset val="136"/>
    </font>
    <font>
      <sz val="10"/>
      <name val="源樣黑體 L"/>
      <family val="3"/>
      <charset val="136"/>
    </font>
    <font>
      <sz val="14"/>
      <color theme="1"/>
      <name val="源樣黑體 L"/>
      <family val="3"/>
      <charset val="136"/>
    </font>
    <font>
      <sz val="24"/>
      <color rgb="FFFF6D01"/>
      <name val="源樣黑體 L"/>
      <family val="3"/>
      <charset val="136"/>
    </font>
    <font>
      <sz val="24"/>
      <color theme="1"/>
      <name val="源樣黑體 L"/>
      <family val="3"/>
      <charset val="136"/>
    </font>
    <font>
      <sz val="18"/>
      <color rgb="FF134F5C"/>
      <name val="源樣黑體 L"/>
      <family val="3"/>
      <charset val="136"/>
    </font>
    <font>
      <sz val="18"/>
      <color rgb="FFB7B7B7"/>
      <name val="源樣黑體 L"/>
      <family val="3"/>
      <charset val="136"/>
    </font>
    <font>
      <sz val="24"/>
      <color rgb="FFB4C7DC"/>
      <name val="源樣黑體 L"/>
      <family val="3"/>
      <charset val="136"/>
    </font>
    <font>
      <sz val="18"/>
      <color rgb="FFEA4335"/>
      <name val="源樣黑體 L"/>
      <family val="3"/>
      <charset val="136"/>
    </font>
    <font>
      <sz val="24"/>
      <color rgb="FFFF0000"/>
      <name val="源樣黑體 L"/>
      <family val="3"/>
      <charset val="136"/>
    </font>
    <font>
      <sz val="24"/>
      <color rgb="FF000000"/>
      <name val="源樣黑體 L"/>
      <family val="3"/>
      <charset val="136"/>
    </font>
    <font>
      <sz val="24"/>
      <color rgb="FFFF9900"/>
      <name val="源樣黑體 L"/>
      <family val="3"/>
      <charset val="136"/>
    </font>
    <font>
      <sz val="24"/>
      <color theme="4" tint="-0.249977111117893"/>
      <name val="Arial"/>
      <family val="2"/>
    </font>
    <font>
      <sz val="11"/>
      <color theme="1"/>
      <name val="蘋方-繁 標準體"/>
      <charset val="136"/>
    </font>
    <font>
      <b/>
      <sz val="10"/>
      <color rgb="FFFFFFFF"/>
      <name val="蘋方-繁 標準體"/>
      <charset val="136"/>
    </font>
    <font>
      <sz val="14"/>
      <color rgb="FFEA7500"/>
      <name val="蘋方-繁 標準體"/>
      <charset val="136"/>
    </font>
    <font>
      <b/>
      <sz val="14"/>
      <color rgb="FF4A86E8"/>
      <name val="蘋方-繁 標準體"/>
      <charset val="136"/>
    </font>
    <font>
      <sz val="24"/>
      <color theme="5"/>
      <name val="蘋方-繁 標準體"/>
      <charset val="136"/>
    </font>
    <font>
      <sz val="14"/>
      <color theme="4" tint="-0.249977111117893"/>
      <name val="蘋方-繁 標準體"/>
      <charset val="136"/>
    </font>
  </fonts>
  <fills count="30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6D9EEB"/>
        <bgColor rgb="FF6D9EEB"/>
      </patternFill>
    </fill>
    <fill>
      <patternFill patternType="solid">
        <fgColor rgb="FFA64D79"/>
        <bgColor rgb="FFA64D79"/>
      </patternFill>
    </fill>
    <fill>
      <patternFill patternType="solid">
        <fgColor rgb="FFC9DAF8"/>
        <bgColor rgb="FFC9DAF8"/>
      </patternFill>
    </fill>
    <fill>
      <patternFill patternType="solid">
        <fgColor rgb="FF45818E"/>
        <bgColor rgb="FF45818E"/>
      </patternFill>
    </fill>
    <fill>
      <patternFill patternType="solid">
        <fgColor rgb="FFD9EAD3"/>
        <bgColor rgb="FFD9EAD3"/>
      </patternFill>
    </fill>
    <fill>
      <patternFill patternType="solid">
        <fgColor rgb="FF729FCF"/>
        <bgColor rgb="FF729FCF"/>
      </patternFill>
    </fill>
    <fill>
      <patternFill patternType="solid">
        <fgColor rgb="FF76A5AF"/>
        <bgColor rgb="FF76A5AF"/>
      </patternFill>
    </fill>
    <fill>
      <patternFill patternType="solid">
        <fgColor rgb="FFFFFFFF"/>
        <bgColor rgb="FFFFFFFF"/>
      </patternFill>
    </fill>
    <fill>
      <patternFill patternType="solid">
        <fgColor rgb="FFC27BA0"/>
        <bgColor rgb="FFC27BA0"/>
      </patternFill>
    </fill>
    <fill>
      <patternFill patternType="solid">
        <fgColor rgb="FF9FC5E8"/>
        <bgColor rgb="FF9FC5E8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B4C7DC"/>
        <bgColor rgb="FFB4C7DC"/>
      </patternFill>
    </fill>
    <fill>
      <patternFill patternType="solid">
        <fgColor rgb="FFB7E1CD"/>
        <bgColor rgb="FFB7E1CD"/>
      </patternFill>
    </fill>
    <fill>
      <patternFill patternType="solid">
        <fgColor rgb="FF008000"/>
        <bgColor rgb="FF008000"/>
      </patternFill>
    </fill>
    <fill>
      <patternFill patternType="solid">
        <fgColor rgb="FFFCE5CD"/>
        <bgColor rgb="FFFCE5CD"/>
      </patternFill>
    </fill>
    <fill>
      <patternFill patternType="solid">
        <fgColor rgb="FFEAECF0"/>
        <bgColor rgb="FFEAECF0"/>
      </patternFill>
    </fill>
    <fill>
      <patternFill patternType="solid">
        <fgColor rgb="FFF8F9FA"/>
        <bgColor rgb="FFF8F9FA"/>
      </patternFill>
    </fill>
    <fill>
      <patternFill patternType="solid">
        <fgColor rgb="FF999999"/>
        <bgColor rgb="FF999999"/>
      </patternFill>
    </fill>
    <fill>
      <patternFill patternType="solid">
        <fgColor rgb="FFEA7500"/>
        <bgColor rgb="FFEA7500"/>
      </patternFill>
    </fill>
    <fill>
      <patternFill patternType="solid">
        <fgColor theme="0" tint="-0.14999847407452621"/>
        <bgColor rgb="FFCCCCCC"/>
      </patternFill>
    </fill>
    <fill>
      <patternFill patternType="solid">
        <fgColor theme="8"/>
        <bgColor rgb="FFB7B7B7"/>
      </patternFill>
    </fill>
  </fills>
  <borders count="3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741B47"/>
      </left>
      <right/>
      <top style="thin">
        <color rgb="FF741B47"/>
      </top>
      <bottom style="thin">
        <color rgb="FF741B47"/>
      </bottom>
      <diagonal/>
    </border>
    <border>
      <left/>
      <right/>
      <top style="thin">
        <color rgb="FF741B47"/>
      </top>
      <bottom style="thin">
        <color rgb="FF741B47"/>
      </bottom>
      <diagonal/>
    </border>
    <border>
      <left/>
      <right style="thin">
        <color rgb="FF741B47"/>
      </right>
      <top style="thin">
        <color rgb="FF741B47"/>
      </top>
      <bottom style="thin">
        <color rgb="FF741B47"/>
      </bottom>
      <diagonal/>
    </border>
    <border>
      <left style="thin">
        <color rgb="FF3D85C6"/>
      </left>
      <right/>
      <top style="thin">
        <color rgb="FF3D85C6"/>
      </top>
      <bottom style="thin">
        <color rgb="FF3D85C6"/>
      </bottom>
      <diagonal/>
    </border>
    <border>
      <left/>
      <right/>
      <top style="thin">
        <color rgb="FF3D85C6"/>
      </top>
      <bottom style="thin">
        <color rgb="FF3D85C6"/>
      </bottom>
      <diagonal/>
    </border>
    <border>
      <left style="thin">
        <color rgb="FF3D85C6"/>
      </left>
      <right style="thin">
        <color rgb="FF3D85C6"/>
      </right>
      <top style="thin">
        <color rgb="FF3D85C6"/>
      </top>
      <bottom style="thin">
        <color rgb="FF3D85C6"/>
      </bottom>
      <diagonal/>
    </border>
    <border>
      <left style="thin">
        <color rgb="FF3D85C6"/>
      </left>
      <right style="thin">
        <color rgb="FF3D85C6"/>
      </right>
      <top style="thin">
        <color rgb="FF3D85C6"/>
      </top>
      <bottom/>
      <diagonal/>
    </border>
    <border>
      <left style="thin">
        <color rgb="FF6D9EEB"/>
      </left>
      <right style="thin">
        <color rgb="FF6D9EEB"/>
      </right>
      <top style="thin">
        <color rgb="FF6D9EEB"/>
      </top>
      <bottom style="thin">
        <color rgb="FF6D9EEB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  <diagonal/>
    </border>
    <border>
      <left style="thin">
        <color rgb="FF6D9EEB"/>
      </left>
      <right style="thin">
        <color rgb="FF6D9EEB"/>
      </right>
      <top style="thin">
        <color rgb="FF6D9EEB"/>
      </top>
      <bottom/>
      <diagonal/>
    </border>
    <border>
      <left/>
      <right style="thin">
        <color rgb="FF3D85C6"/>
      </right>
      <top style="thin">
        <color rgb="FF3D85C6"/>
      </top>
      <bottom style="thin">
        <color rgb="FF3D85C6"/>
      </bottom>
      <diagonal/>
    </border>
    <border>
      <left style="thin">
        <color rgb="FF3C78D8"/>
      </left>
      <right style="thin">
        <color rgb="FF3C78D8"/>
      </right>
      <top/>
      <bottom style="thin">
        <color rgb="FF3C78D8"/>
      </bottom>
      <diagonal/>
    </border>
    <border>
      <left style="thin">
        <color rgb="FF3C78D8"/>
      </left>
      <right style="thin">
        <color rgb="FF3C78D8"/>
      </right>
      <top style="thin">
        <color rgb="FF3C78D8"/>
      </top>
      <bottom style="thin">
        <color rgb="FF3C78D8"/>
      </bottom>
      <diagonal/>
    </border>
    <border>
      <left/>
      <right/>
      <top/>
      <bottom style="thin">
        <color rgb="FF6D9EE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6FA8DC"/>
      </left>
      <right style="thin">
        <color rgb="FF6FA8DC"/>
      </right>
      <top style="thin">
        <color rgb="FF6FA8DC"/>
      </top>
      <bottom style="thin">
        <color rgb="FF6FA8D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3366BB"/>
      </left>
      <right style="thin">
        <color rgb="FF3366BB"/>
      </right>
      <top style="thin">
        <color rgb="FF3366BB"/>
      </top>
      <bottom style="thin">
        <color rgb="FF3366BB"/>
      </bottom>
      <diagonal/>
    </border>
    <border>
      <left/>
      <right/>
      <top/>
      <bottom style="thin">
        <color rgb="FF3366BB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4285F4"/>
      </left>
      <right style="thin">
        <color rgb="FF4285F4"/>
      </right>
      <top style="thin">
        <color rgb="FF4285F4"/>
      </top>
      <bottom style="thin">
        <color rgb="FF4285F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3D85C6"/>
      </left>
      <right style="thin">
        <color rgb="FF3D85C6"/>
      </right>
      <top/>
      <bottom/>
      <diagonal/>
    </border>
    <border>
      <left style="thin">
        <color rgb="FF3D85C6"/>
      </left>
      <right style="thin">
        <color rgb="FF3D85C6"/>
      </right>
      <top/>
      <bottom style="thin">
        <color rgb="FF3D85C6"/>
      </bottom>
      <diagonal/>
    </border>
    <border>
      <left style="thin">
        <color rgb="FF9FC5E8"/>
      </left>
      <right style="thin">
        <color rgb="FF9FC5E8"/>
      </right>
      <top style="thin">
        <color rgb="FF9FC5E8"/>
      </top>
      <bottom style="thin">
        <color rgb="FF9FC5E8"/>
      </bottom>
      <diagonal/>
    </border>
    <border>
      <left style="thin">
        <color rgb="FF6D9EEB"/>
      </left>
      <right style="thin">
        <color rgb="FF6D9EEB"/>
      </right>
      <top/>
      <bottom/>
      <diagonal/>
    </border>
    <border>
      <left style="thin">
        <color rgb="FF6D9EEB"/>
      </left>
      <right style="thin">
        <color rgb="FF6D9EEB"/>
      </right>
      <top/>
      <bottom style="thin">
        <color rgb="FF6D9EE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rgb="FF3D85C6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422"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center" vertical="top"/>
    </xf>
    <xf numFmtId="0" fontId="2" fillId="0" borderId="1" xfId="0" applyFont="1" applyBorder="1"/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top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1" fillId="3" borderId="0" xfId="0" applyFont="1" applyFill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14" fillId="8" borderId="0" xfId="0" applyFont="1" applyFill="1"/>
    <xf numFmtId="0" fontId="11" fillId="8" borderId="0" xfId="0" applyFont="1" applyFill="1" applyAlignment="1">
      <alignment horizontal="center"/>
    </xf>
    <xf numFmtId="0" fontId="14" fillId="14" borderId="0" xfId="0" applyFont="1" applyFill="1"/>
    <xf numFmtId="0" fontId="12" fillId="14" borderId="0" xfId="0" applyFont="1" applyFill="1" applyAlignment="1">
      <alignment horizontal="center"/>
    </xf>
    <xf numFmtId="0" fontId="14" fillId="0" borderId="0" xfId="0" applyFont="1"/>
    <xf numFmtId="0" fontId="17" fillId="11" borderId="7" xfId="0" applyFont="1" applyFill="1" applyBorder="1" applyAlignment="1">
      <alignment horizontal="center" vertical="center"/>
    </xf>
    <xf numFmtId="0" fontId="18" fillId="11" borderId="7" xfId="0" applyFont="1" applyFill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0" fontId="19" fillId="3" borderId="9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10" fillId="0" borderId="9" xfId="0" applyFont="1" applyBorder="1" applyAlignment="1">
      <alignment horizontal="center" vertical="center"/>
    </xf>
    <xf numFmtId="0" fontId="15" fillId="13" borderId="9" xfId="0" applyFont="1" applyFill="1" applyBorder="1" applyAlignment="1">
      <alignment horizontal="center" vertical="center"/>
    </xf>
    <xf numFmtId="0" fontId="11" fillId="13" borderId="9" xfId="0" applyFont="1" applyFill="1" applyBorder="1" applyAlignment="1">
      <alignment horizontal="center"/>
    </xf>
    <xf numFmtId="0" fontId="10" fillId="0" borderId="13" xfId="0" applyFont="1" applyBorder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21" fillId="14" borderId="15" xfId="0" applyFont="1" applyFill="1" applyBorder="1" applyAlignment="1">
      <alignment horizontal="center" vertical="center"/>
    </xf>
    <xf numFmtId="0" fontId="1" fillId="14" borderId="15" xfId="0" applyFont="1" applyFill="1" applyBorder="1"/>
    <xf numFmtId="0" fontId="1" fillId="8" borderId="0" xfId="0" applyFont="1" applyFill="1"/>
    <xf numFmtId="0" fontId="2" fillId="8" borderId="0" xfId="0" applyFont="1" applyFill="1" applyAlignment="1">
      <alignment horizontal="center" vertical="center"/>
    </xf>
    <xf numFmtId="0" fontId="19" fillId="3" borderId="14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15" fillId="13" borderId="14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2" fillId="0" borderId="16" xfId="0" applyFont="1" applyBorder="1"/>
    <xf numFmtId="0" fontId="24" fillId="9" borderId="16" xfId="0" applyFont="1" applyFill="1" applyBorder="1" applyAlignment="1">
      <alignment horizontal="center" vertical="center"/>
    </xf>
    <xf numFmtId="0" fontId="10" fillId="0" borderId="0" xfId="0" applyFont="1"/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9" borderId="16" xfId="0" applyFont="1" applyFill="1" applyBorder="1" applyAlignment="1">
      <alignment horizontal="center" vertical="center"/>
    </xf>
    <xf numFmtId="0" fontId="29" fillId="9" borderId="16" xfId="0" applyFont="1" applyFill="1" applyBorder="1" applyAlignment="1">
      <alignment horizontal="center" vertical="center"/>
    </xf>
    <xf numFmtId="0" fontId="9" fillId="0" borderId="16" xfId="0" applyFont="1" applyBorder="1" applyAlignment="1">
      <alignment horizontal="right" vertical="center"/>
    </xf>
    <xf numFmtId="0" fontId="13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6" xfId="0" applyFont="1" applyBorder="1" applyAlignment="1">
      <alignment vertical="center"/>
    </xf>
    <xf numFmtId="0" fontId="14" fillId="0" borderId="16" xfId="0" applyFont="1" applyBorder="1" applyAlignment="1">
      <alignment vertical="center"/>
    </xf>
    <xf numFmtId="0" fontId="13" fillId="0" borderId="16" xfId="0" applyFont="1" applyBorder="1" applyAlignment="1">
      <alignment vertical="center"/>
    </xf>
    <xf numFmtId="0" fontId="30" fillId="0" borderId="16" xfId="0" applyFont="1" applyBorder="1" applyAlignment="1">
      <alignment vertical="center"/>
    </xf>
    <xf numFmtId="0" fontId="25" fillId="0" borderId="16" xfId="0" applyFont="1" applyBorder="1" applyAlignment="1">
      <alignment vertical="center"/>
    </xf>
    <xf numFmtId="0" fontId="31" fillId="13" borderId="16" xfId="0" applyFont="1" applyFill="1" applyBorder="1" applyAlignment="1">
      <alignment horizontal="center" vertical="center"/>
    </xf>
    <xf numFmtId="0" fontId="32" fillId="16" borderId="16" xfId="0" applyFont="1" applyFill="1" applyBorder="1" applyAlignment="1">
      <alignment vertical="center"/>
    </xf>
    <xf numFmtId="0" fontId="13" fillId="13" borderId="16" xfId="0" applyFont="1" applyFill="1" applyBorder="1" applyAlignment="1">
      <alignment vertical="center"/>
    </xf>
    <xf numFmtId="0" fontId="30" fillId="13" borderId="16" xfId="0" applyFont="1" applyFill="1" applyBorder="1" applyAlignment="1">
      <alignment vertical="center"/>
    </xf>
    <xf numFmtId="0" fontId="14" fillId="18" borderId="16" xfId="0" applyFont="1" applyFill="1" applyBorder="1" applyAlignment="1">
      <alignment vertical="center"/>
    </xf>
    <xf numFmtId="0" fontId="33" fillId="19" borderId="16" xfId="0" applyFont="1" applyFill="1" applyBorder="1" applyAlignment="1">
      <alignment horizontal="center" vertical="center"/>
    </xf>
    <xf numFmtId="0" fontId="13" fillId="18" borderId="16" xfId="0" applyFont="1" applyFill="1" applyBorder="1" applyAlignment="1">
      <alignment vertical="center"/>
    </xf>
    <xf numFmtId="0" fontId="34" fillId="13" borderId="16" xfId="0" applyFont="1" applyFill="1" applyBorder="1" applyAlignment="1">
      <alignment vertical="center"/>
    </xf>
    <xf numFmtId="0" fontId="35" fillId="0" borderId="16" xfId="0" applyFont="1" applyBorder="1" applyAlignment="1">
      <alignment vertical="center"/>
    </xf>
    <xf numFmtId="0" fontId="36" fillId="0" borderId="16" xfId="0" applyFont="1" applyBorder="1" applyAlignment="1">
      <alignment vertical="center"/>
    </xf>
    <xf numFmtId="0" fontId="25" fillId="13" borderId="16" xfId="0" applyFont="1" applyFill="1" applyBorder="1" applyAlignment="1">
      <alignment vertical="center"/>
    </xf>
    <xf numFmtId="0" fontId="38" fillId="0" borderId="16" xfId="0" applyFont="1" applyBorder="1" applyAlignment="1">
      <alignment horizontal="center" vertical="center"/>
    </xf>
    <xf numFmtId="0" fontId="39" fillId="17" borderId="16" xfId="0" applyFont="1" applyFill="1" applyBorder="1" applyAlignment="1">
      <alignment horizontal="center" vertical="center"/>
    </xf>
    <xf numFmtId="0" fontId="9" fillId="17" borderId="16" xfId="0" applyFont="1" applyFill="1" applyBorder="1" applyAlignment="1">
      <alignment vertical="center"/>
    </xf>
    <xf numFmtId="0" fontId="40" fillId="2" borderId="16" xfId="0" applyFont="1" applyFill="1" applyBorder="1" applyAlignment="1">
      <alignment horizontal="center" vertical="center"/>
    </xf>
    <xf numFmtId="0" fontId="41" fillId="20" borderId="16" xfId="0" applyFont="1" applyFill="1" applyBorder="1" applyAlignment="1">
      <alignment horizontal="center" vertical="center"/>
    </xf>
    <xf numFmtId="0" fontId="42" fillId="0" borderId="16" xfId="0" applyFont="1" applyBorder="1" applyAlignment="1">
      <alignment vertical="center"/>
    </xf>
    <xf numFmtId="0" fontId="43" fillId="0" borderId="16" xfId="0" applyFont="1" applyBorder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13" fillId="0" borderId="0" xfId="0" applyFont="1" applyAlignment="1">
      <alignment horizontal="left" vertical="center"/>
    </xf>
    <xf numFmtId="0" fontId="48" fillId="0" borderId="0" xfId="0" applyFont="1" applyAlignment="1">
      <alignment vertical="center"/>
    </xf>
    <xf numFmtId="0" fontId="13" fillId="21" borderId="0" xfId="0" applyFont="1" applyFill="1" applyAlignment="1">
      <alignment horizontal="center" vertical="center"/>
    </xf>
    <xf numFmtId="0" fontId="9" fillId="21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 vertical="center"/>
    </xf>
    <xf numFmtId="0" fontId="49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0" fontId="50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51" fillId="0" borderId="0" xfId="0" applyFont="1" applyAlignment="1">
      <alignment horizontal="center" vertical="center"/>
    </xf>
    <xf numFmtId="0" fontId="52" fillId="22" borderId="0" xfId="0" applyFont="1" applyFill="1" applyAlignment="1">
      <alignment horizontal="left" vertical="center"/>
    </xf>
    <xf numFmtId="0" fontId="52" fillId="22" borderId="0" xfId="0" applyFont="1" applyFill="1" applyAlignment="1">
      <alignment horizontal="center" vertical="center"/>
    </xf>
    <xf numFmtId="0" fontId="52" fillId="22" borderId="16" xfId="0" applyFont="1" applyFill="1" applyBorder="1" applyAlignment="1">
      <alignment horizontal="center" vertical="center"/>
    </xf>
    <xf numFmtId="0" fontId="47" fillId="0" borderId="0" xfId="0" applyFont="1" applyAlignment="1">
      <alignment horizontal="right" vertical="center"/>
    </xf>
    <xf numFmtId="0" fontId="53" fillId="23" borderId="18" xfId="0" applyFont="1" applyFill="1" applyBorder="1" applyAlignment="1">
      <alignment horizontal="left" vertical="center"/>
    </xf>
    <xf numFmtId="0" fontId="2" fillId="2" borderId="0" xfId="0" applyFont="1" applyFill="1" applyAlignment="1">
      <alignment vertical="center"/>
    </xf>
    <xf numFmtId="0" fontId="53" fillId="23" borderId="16" xfId="0" applyFont="1" applyFill="1" applyBorder="1" applyAlignment="1">
      <alignment vertical="center"/>
    </xf>
    <xf numFmtId="0" fontId="54" fillId="23" borderId="16" xfId="0" applyFont="1" applyFill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13" fillId="0" borderId="18" xfId="0" applyFont="1" applyBorder="1" applyAlignment="1">
      <alignment horizontal="left" vertical="center"/>
    </xf>
    <xf numFmtId="0" fontId="2" fillId="5" borderId="0" xfId="0" applyFont="1" applyFill="1" applyAlignment="1">
      <alignment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55" fillId="24" borderId="0" xfId="0" applyFont="1" applyFill="1" applyAlignment="1">
      <alignment horizontal="center"/>
    </xf>
    <xf numFmtId="0" fontId="56" fillId="25" borderId="0" xfId="0" applyFont="1" applyFill="1"/>
    <xf numFmtId="0" fontId="57" fillId="0" borderId="0" xfId="0" applyFont="1" applyAlignment="1">
      <alignment horizontal="center"/>
    </xf>
    <xf numFmtId="0" fontId="58" fillId="2" borderId="0" xfId="0" applyFont="1" applyFill="1"/>
    <xf numFmtId="0" fontId="59" fillId="2" borderId="0" xfId="0" applyFont="1" applyFill="1"/>
    <xf numFmtId="0" fontId="60" fillId="2" borderId="0" xfId="0" applyFont="1" applyFill="1"/>
    <xf numFmtId="0" fontId="61" fillId="0" borderId="0" xfId="0" applyFont="1"/>
    <xf numFmtId="0" fontId="2" fillId="21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63" fillId="11" borderId="16" xfId="0" applyFont="1" applyFill="1" applyBorder="1" applyAlignment="1">
      <alignment horizontal="center"/>
    </xf>
    <xf numFmtId="0" fontId="63" fillId="11" borderId="18" xfId="0" applyFont="1" applyFill="1" applyBorder="1" applyAlignment="1">
      <alignment horizontal="center"/>
    </xf>
    <xf numFmtId="0" fontId="64" fillId="11" borderId="18" xfId="0" applyFont="1" applyFill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8" xfId="0" applyFont="1" applyBorder="1" applyAlignment="1">
      <alignment horizontal="left"/>
    </xf>
    <xf numFmtId="0" fontId="2" fillId="0" borderId="18" xfId="0" applyFont="1" applyBorder="1"/>
    <xf numFmtId="0" fontId="2" fillId="0" borderId="18" xfId="0" applyFont="1" applyBorder="1" applyAlignment="1">
      <alignment horizontal="center"/>
    </xf>
    <xf numFmtId="0" fontId="61" fillId="19" borderId="0" xfId="0" applyFont="1" applyFill="1"/>
    <xf numFmtId="0" fontId="2" fillId="19" borderId="16" xfId="0" applyFont="1" applyFill="1" applyBorder="1" applyAlignment="1">
      <alignment horizontal="center"/>
    </xf>
    <xf numFmtId="0" fontId="61" fillId="20" borderId="0" xfId="0" applyFont="1" applyFill="1"/>
    <xf numFmtId="0" fontId="2" fillId="20" borderId="16" xfId="0" applyFont="1" applyFill="1" applyBorder="1" applyAlignment="1">
      <alignment horizontal="center"/>
    </xf>
    <xf numFmtId="0" fontId="65" fillId="13" borderId="0" xfId="0" applyFont="1" applyFill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4" fillId="9" borderId="0" xfId="0" applyFont="1" applyFill="1" applyAlignment="1">
      <alignment horizontal="center" vertical="center"/>
    </xf>
    <xf numFmtId="0" fontId="24" fillId="9" borderId="22" xfId="0" applyFont="1" applyFill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66" fillId="2" borderId="24" xfId="0" applyFont="1" applyFill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67" fillId="21" borderId="16" xfId="0" applyFont="1" applyFill="1" applyBorder="1" applyAlignment="1">
      <alignment horizontal="center" vertical="center"/>
    </xf>
    <xf numFmtId="0" fontId="68" fillId="26" borderId="16" xfId="0" applyFont="1" applyFill="1" applyBorder="1" applyAlignment="1">
      <alignment horizontal="center" vertical="center"/>
    </xf>
    <xf numFmtId="0" fontId="54" fillId="2" borderId="16" xfId="0" applyFont="1" applyFill="1" applyBorder="1" applyAlignment="1">
      <alignment horizontal="center"/>
    </xf>
    <xf numFmtId="0" fontId="69" fillId="21" borderId="16" xfId="0" applyFont="1" applyFill="1" applyBorder="1" applyAlignment="1">
      <alignment horizontal="center" vertical="center"/>
    </xf>
    <xf numFmtId="0" fontId="70" fillId="26" borderId="16" xfId="0" applyFont="1" applyFill="1" applyBorder="1" applyAlignment="1">
      <alignment horizontal="center" vertical="center"/>
    </xf>
    <xf numFmtId="0" fontId="71" fillId="11" borderId="22" xfId="0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73" fillId="13" borderId="22" xfId="0" applyFont="1" applyFill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63" fillId="11" borderId="16" xfId="0" applyFont="1" applyFill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18" borderId="0" xfId="0" applyFont="1" applyFill="1" applyAlignment="1">
      <alignment horizontal="center" vertical="center"/>
    </xf>
    <xf numFmtId="0" fontId="16" fillId="0" borderId="0" xfId="0" applyFont="1"/>
    <xf numFmtId="0" fontId="62" fillId="0" borderId="0" xfId="0" applyFont="1"/>
    <xf numFmtId="0" fontId="63" fillId="12" borderId="0" xfId="0" applyFont="1" applyFill="1" applyAlignment="1">
      <alignment horizontal="center"/>
    </xf>
    <xf numFmtId="0" fontId="64" fillId="12" borderId="0" xfId="0" applyFont="1" applyFill="1" applyAlignment="1">
      <alignment horizontal="center"/>
    </xf>
    <xf numFmtId="0" fontId="64" fillId="12" borderId="16" xfId="0" applyFont="1" applyFill="1" applyBorder="1" applyAlignment="1">
      <alignment horizontal="center"/>
    </xf>
    <xf numFmtId="0" fontId="62" fillId="0" borderId="16" xfId="0" applyFont="1" applyBorder="1"/>
    <xf numFmtId="0" fontId="16" fillId="0" borderId="16" xfId="0" applyFont="1" applyBorder="1"/>
    <xf numFmtId="0" fontId="61" fillId="0" borderId="16" xfId="0" applyFont="1" applyBorder="1"/>
    <xf numFmtId="0" fontId="2" fillId="10" borderId="16" xfId="0" applyFont="1" applyFill="1" applyBorder="1" applyAlignment="1">
      <alignment horizontal="center"/>
    </xf>
    <xf numFmtId="0" fontId="2" fillId="5" borderId="16" xfId="0" applyFont="1" applyFill="1" applyBorder="1"/>
    <xf numFmtId="0" fontId="2" fillId="27" borderId="16" xfId="0" applyFont="1" applyFill="1" applyBorder="1"/>
    <xf numFmtId="0" fontId="2" fillId="2" borderId="16" xfId="0" applyFont="1" applyFill="1" applyBorder="1"/>
    <xf numFmtId="0" fontId="2" fillId="23" borderId="16" xfId="0" applyFont="1" applyFill="1" applyBorder="1"/>
    <xf numFmtId="0" fontId="74" fillId="5" borderId="16" xfId="0" applyFont="1" applyFill="1" applyBorder="1" applyAlignment="1">
      <alignment horizontal="left"/>
    </xf>
    <xf numFmtId="0" fontId="74" fillId="13" borderId="16" xfId="0" applyFont="1" applyFill="1" applyBorder="1" applyAlignment="1">
      <alignment horizontal="left"/>
    </xf>
    <xf numFmtId="0" fontId="75" fillId="0" borderId="0" xfId="0" applyFont="1" applyAlignment="1">
      <alignment horizontal="left" vertical="center"/>
    </xf>
    <xf numFmtId="0" fontId="16" fillId="15" borderId="25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5" borderId="25" xfId="0" applyFont="1" applyFill="1" applyBorder="1" applyAlignment="1">
      <alignment horizontal="center" vertical="center"/>
    </xf>
    <xf numFmtId="0" fontId="3" fillId="10" borderId="25" xfId="0" applyFont="1" applyFill="1" applyBorder="1" applyAlignment="1">
      <alignment horizontal="center" vertical="center"/>
    </xf>
    <xf numFmtId="0" fontId="8" fillId="5" borderId="25" xfId="0" applyFont="1" applyFill="1" applyBorder="1" applyAlignment="1">
      <alignment horizontal="center" vertical="center"/>
    </xf>
    <xf numFmtId="0" fontId="3" fillId="26" borderId="25" xfId="0" applyFont="1" applyFill="1" applyBorder="1" applyAlignment="1">
      <alignment horizontal="center" vertical="center"/>
    </xf>
    <xf numFmtId="0" fontId="24" fillId="9" borderId="19" xfId="0" applyFont="1" applyFill="1" applyBorder="1" applyAlignment="1">
      <alignment horizontal="center" vertical="center"/>
    </xf>
    <xf numFmtId="0" fontId="76" fillId="9" borderId="26" xfId="0" applyFont="1" applyFill="1" applyBorder="1" applyAlignment="1">
      <alignment horizontal="center" vertical="center"/>
    </xf>
    <xf numFmtId="0" fontId="24" fillId="9" borderId="26" xfId="0" applyFont="1" applyFill="1" applyBorder="1" applyAlignment="1">
      <alignment horizontal="center" vertical="center"/>
    </xf>
    <xf numFmtId="0" fontId="24" fillId="9" borderId="7" xfId="0" applyFont="1" applyFill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66" fillId="2" borderId="30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67" fillId="21" borderId="30" xfId="0" applyFont="1" applyFill="1" applyBorder="1" applyAlignment="1">
      <alignment horizontal="center" vertical="center"/>
    </xf>
    <xf numFmtId="0" fontId="68" fillId="26" borderId="30" xfId="0" applyFont="1" applyFill="1" applyBorder="1" applyAlignment="1">
      <alignment horizontal="center" vertical="center"/>
    </xf>
    <xf numFmtId="0" fontId="67" fillId="21" borderId="0" xfId="0" applyFont="1" applyFill="1" applyAlignment="1">
      <alignment horizontal="center" vertical="center"/>
    </xf>
    <xf numFmtId="0" fontId="77" fillId="21" borderId="0" xfId="0" applyFont="1" applyFill="1" applyAlignment="1">
      <alignment horizontal="center" vertical="center"/>
    </xf>
    <xf numFmtId="0" fontId="78" fillId="21" borderId="0" xfId="0" applyFont="1" applyFill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horizontal="center"/>
    </xf>
    <xf numFmtId="0" fontId="18" fillId="22" borderId="0" xfId="0" applyFont="1" applyFill="1" applyAlignment="1">
      <alignment horizontal="center" vertical="center"/>
    </xf>
    <xf numFmtId="0" fontId="18" fillId="22" borderId="16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vertical="center"/>
    </xf>
    <xf numFmtId="0" fontId="13" fillId="2" borderId="16" xfId="0" applyFont="1" applyFill="1" applyBorder="1"/>
    <xf numFmtId="0" fontId="79" fillId="23" borderId="0" xfId="0" applyFont="1" applyFill="1" applyAlignment="1">
      <alignment horizontal="center" vertical="center"/>
    </xf>
    <xf numFmtId="0" fontId="2" fillId="0" borderId="31" xfId="0" applyFont="1" applyBorder="1" applyAlignment="1">
      <alignment vertical="center"/>
    </xf>
    <xf numFmtId="0" fontId="13" fillId="2" borderId="0" xfId="0" applyFont="1" applyFill="1"/>
    <xf numFmtId="0" fontId="3" fillId="23" borderId="16" xfId="0" applyFont="1" applyFill="1" applyBorder="1" applyAlignment="1">
      <alignment vertical="center"/>
    </xf>
    <xf numFmtId="0" fontId="13" fillId="18" borderId="0" xfId="0" applyFont="1" applyFill="1"/>
    <xf numFmtId="0" fontId="2" fillId="0" borderId="32" xfId="0" applyFont="1" applyBorder="1" applyAlignment="1">
      <alignment vertical="center"/>
    </xf>
    <xf numFmtId="0" fontId="10" fillId="0" borderId="0" xfId="0" applyFont="1" applyAlignment="1">
      <alignment horizontal="center" vertical="center"/>
    </xf>
    <xf numFmtId="0" fontId="48" fillId="0" borderId="0" xfId="0" applyFont="1" applyAlignment="1">
      <alignment horizontal="left" vertical="center"/>
    </xf>
    <xf numFmtId="0" fontId="48" fillId="0" borderId="16" xfId="0" applyFont="1" applyBorder="1" applyAlignment="1">
      <alignment vertical="center"/>
    </xf>
    <xf numFmtId="0" fontId="10" fillId="15" borderId="16" xfId="0" applyFont="1" applyFill="1" applyBorder="1" applyAlignment="1">
      <alignment horizontal="center"/>
    </xf>
    <xf numFmtId="0" fontId="80" fillId="22" borderId="16" xfId="0" applyFont="1" applyFill="1" applyBorder="1" applyAlignment="1">
      <alignment horizontal="center" vertical="center"/>
    </xf>
    <xf numFmtId="0" fontId="80" fillId="22" borderId="0" xfId="0" applyFont="1" applyFill="1" applyAlignment="1">
      <alignment horizontal="center" vertical="center"/>
    </xf>
    <xf numFmtId="0" fontId="10" fillId="2" borderId="0" xfId="0" applyFont="1" applyFill="1"/>
    <xf numFmtId="0" fontId="10" fillId="2" borderId="0" xfId="0" applyFont="1" applyFill="1" applyAlignment="1">
      <alignment vertical="center"/>
    </xf>
    <xf numFmtId="0" fontId="10" fillId="2" borderId="16" xfId="0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3" fillId="15" borderId="14" xfId="0" applyFont="1" applyFill="1" applyBorder="1" applyAlignment="1">
      <alignment horizontal="center" vertical="center"/>
    </xf>
    <xf numFmtId="0" fontId="81" fillId="0" borderId="25" xfId="0" applyFont="1" applyBorder="1" applyAlignment="1">
      <alignment horizontal="center" vertical="center"/>
    </xf>
    <xf numFmtId="0" fontId="82" fillId="5" borderId="25" xfId="0" applyFont="1" applyFill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13" fillId="10" borderId="1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81" fillId="2" borderId="25" xfId="0" applyFont="1" applyFill="1" applyBorder="1" applyAlignment="1">
      <alignment horizontal="center" vertical="center"/>
    </xf>
    <xf numFmtId="0" fontId="13" fillId="0" borderId="14" xfId="0" applyFont="1" applyBorder="1" applyAlignment="1">
      <alignment horizontal="center"/>
    </xf>
    <xf numFmtId="0" fontId="13" fillId="10" borderId="14" xfId="0" applyFont="1" applyFill="1" applyBorder="1" applyAlignment="1">
      <alignment horizontal="center"/>
    </xf>
    <xf numFmtId="0" fontId="81" fillId="26" borderId="25" xfId="0" applyFont="1" applyFill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3" fillId="0" borderId="25" xfId="0" applyFont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83" fillId="2" borderId="25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/>
    <xf numFmtId="0" fontId="13" fillId="0" borderId="0" xfId="0" applyFont="1" applyAlignment="1">
      <alignment horizontal="center"/>
    </xf>
    <xf numFmtId="0" fontId="13" fillId="0" borderId="0" xfId="0" applyFont="1"/>
    <xf numFmtId="0" fontId="2" fillId="0" borderId="17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10" fillId="19" borderId="16" xfId="0" applyFont="1" applyFill="1" applyBorder="1" applyAlignment="1">
      <alignment horizontal="center" vertical="center"/>
    </xf>
    <xf numFmtId="0" fontId="1" fillId="15" borderId="0" xfId="0" applyFont="1" applyFill="1" applyAlignment="1">
      <alignment horizontal="center"/>
    </xf>
    <xf numFmtId="0" fontId="84" fillId="21" borderId="16" xfId="0" applyFont="1" applyFill="1" applyBorder="1" applyAlignment="1">
      <alignment horizontal="center" vertical="center"/>
    </xf>
    <xf numFmtId="0" fontId="85" fillId="26" borderId="16" xfId="0" applyFont="1" applyFill="1" applyBorder="1" applyAlignment="1">
      <alignment horizontal="center" vertical="center"/>
    </xf>
    <xf numFmtId="0" fontId="1" fillId="0" borderId="0" xfId="0" applyFont="1"/>
    <xf numFmtId="0" fontId="6" fillId="5" borderId="25" xfId="0" applyFont="1" applyFill="1" applyBorder="1" applyAlignment="1">
      <alignment horizontal="center" vertical="center"/>
    </xf>
    <xf numFmtId="0" fontId="48" fillId="0" borderId="0" xfId="0" applyFont="1"/>
    <xf numFmtId="0" fontId="10" fillId="0" borderId="0" xfId="0" applyFont="1" applyAlignment="1">
      <alignment horizontal="center"/>
    </xf>
    <xf numFmtId="0" fontId="47" fillId="0" borderId="0" xfId="0" applyFont="1"/>
    <xf numFmtId="0" fontId="10" fillId="0" borderId="0" xfId="0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9" fillId="21" borderId="0" xfId="0" applyFont="1" applyFill="1" applyAlignment="1">
      <alignment horizontal="center"/>
    </xf>
    <xf numFmtId="0" fontId="80" fillId="22" borderId="0" xfId="0" applyFont="1" applyFill="1" applyAlignment="1">
      <alignment horizontal="center"/>
    </xf>
    <xf numFmtId="0" fontId="18" fillId="22" borderId="0" xfId="0" applyFont="1" applyFill="1" applyAlignment="1">
      <alignment horizontal="center"/>
    </xf>
    <xf numFmtId="0" fontId="1" fillId="0" borderId="0" xfId="0" applyFont="1" applyAlignment="1">
      <alignment horizontal="right"/>
    </xf>
    <xf numFmtId="0" fontId="10" fillId="23" borderId="0" xfId="0" applyFont="1" applyFill="1"/>
    <xf numFmtId="0" fontId="47" fillId="0" borderId="0" xfId="0" applyFont="1" applyAlignment="1">
      <alignment horizontal="right"/>
    </xf>
    <xf numFmtId="0" fontId="11" fillId="5" borderId="17" xfId="0" applyFont="1" applyFill="1" applyBorder="1" applyAlignment="1">
      <alignment vertical="center"/>
    </xf>
    <xf numFmtId="0" fontId="10" fillId="10" borderId="0" xfId="0" applyFont="1" applyFill="1"/>
    <xf numFmtId="0" fontId="11" fillId="18" borderId="17" xfId="0" applyFont="1" applyFill="1" applyBorder="1" applyAlignment="1">
      <alignment vertical="center"/>
    </xf>
    <xf numFmtId="0" fontId="2" fillId="0" borderId="19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86" fillId="21" borderId="16" xfId="0" applyFont="1" applyFill="1" applyBorder="1" applyAlignment="1">
      <alignment horizontal="center" vertical="center"/>
    </xf>
    <xf numFmtId="0" fontId="87" fillId="26" borderId="16" xfId="0" applyFont="1" applyFill="1" applyBorder="1" applyAlignment="1">
      <alignment horizontal="center" vertical="center"/>
    </xf>
    <xf numFmtId="0" fontId="92" fillId="0" borderId="0" xfId="0" applyFont="1" applyAlignment="1">
      <alignment horizontal="center"/>
    </xf>
    <xf numFmtId="0" fontId="93" fillId="0" borderId="0" xfId="0" applyFont="1"/>
    <xf numFmtId="0" fontId="94" fillId="9" borderId="16" xfId="0" applyFont="1" applyFill="1" applyBorder="1" applyAlignment="1">
      <alignment horizontal="center" vertical="center"/>
    </xf>
    <xf numFmtId="0" fontId="95" fillId="9" borderId="16" xfId="0" applyFont="1" applyFill="1" applyBorder="1" applyAlignment="1">
      <alignment horizontal="center" vertical="center"/>
    </xf>
    <xf numFmtId="0" fontId="98" fillId="9" borderId="16" xfId="0" applyFont="1" applyFill="1" applyBorder="1" applyAlignment="1">
      <alignment horizontal="center" vertical="center"/>
    </xf>
    <xf numFmtId="0" fontId="96" fillId="9" borderId="16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9" fillId="0" borderId="16" xfId="0" applyFont="1" applyBorder="1" applyAlignment="1">
      <alignment vertical="center"/>
    </xf>
    <xf numFmtId="0" fontId="100" fillId="0" borderId="16" xfId="0" applyFont="1" applyBorder="1" applyAlignment="1">
      <alignment horizontal="center" vertical="center"/>
    </xf>
    <xf numFmtId="0" fontId="99" fillId="0" borderId="16" xfId="0" applyFont="1" applyBorder="1" applyAlignment="1">
      <alignment horizontal="left" vertical="center"/>
    </xf>
    <xf numFmtId="0" fontId="100" fillId="0" borderId="16" xfId="0" applyFont="1" applyBorder="1" applyAlignment="1">
      <alignment vertical="center"/>
    </xf>
    <xf numFmtId="0" fontId="100" fillId="5" borderId="17" xfId="0" applyFont="1" applyFill="1" applyBorder="1" applyAlignment="1">
      <alignment vertical="center"/>
    </xf>
    <xf numFmtId="0" fontId="100" fillId="13" borderId="16" xfId="0" applyFont="1" applyFill="1" applyBorder="1" applyAlignment="1">
      <alignment vertical="center"/>
    </xf>
    <xf numFmtId="0" fontId="100" fillId="2" borderId="16" xfId="0" applyFont="1" applyFill="1" applyBorder="1" applyAlignment="1">
      <alignment vertical="center"/>
    </xf>
    <xf numFmtId="0" fontId="101" fillId="0" borderId="16" xfId="0" applyFont="1" applyBorder="1" applyAlignment="1">
      <alignment vertical="center"/>
    </xf>
    <xf numFmtId="0" fontId="102" fillId="0" borderId="16" xfId="0" applyFont="1" applyBorder="1" applyAlignment="1">
      <alignment vertical="center"/>
    </xf>
    <xf numFmtId="0" fontId="103" fillId="0" borderId="16" xfId="0" applyFont="1" applyBorder="1" applyAlignment="1">
      <alignment vertical="center"/>
    </xf>
    <xf numFmtId="0" fontId="101" fillId="16" borderId="16" xfId="0" applyFont="1" applyFill="1" applyBorder="1" applyAlignment="1">
      <alignment vertical="center"/>
    </xf>
    <xf numFmtId="0" fontId="105" fillId="0" borderId="16" xfId="0" applyFont="1" applyBorder="1" applyAlignment="1">
      <alignment vertical="center"/>
    </xf>
    <xf numFmtId="0" fontId="106" fillId="17" borderId="16" xfId="0" applyFont="1" applyFill="1" applyBorder="1" applyAlignment="1">
      <alignment horizontal="center" vertical="center"/>
    </xf>
    <xf numFmtId="0" fontId="105" fillId="17" borderId="16" xfId="0" applyFont="1" applyFill="1" applyBorder="1" applyAlignment="1">
      <alignment horizontal="left" vertical="center"/>
    </xf>
    <xf numFmtId="0" fontId="100" fillId="18" borderId="16" xfId="0" applyFont="1" applyFill="1" applyBorder="1" applyAlignment="1">
      <alignment vertical="center"/>
    </xf>
    <xf numFmtId="0" fontId="100" fillId="18" borderId="17" xfId="0" applyFont="1" applyFill="1" applyBorder="1" applyAlignment="1">
      <alignment vertical="center"/>
    </xf>
    <xf numFmtId="0" fontId="107" fillId="0" borderId="16" xfId="0" applyFont="1" applyBorder="1" applyAlignment="1">
      <alignment vertical="center"/>
    </xf>
    <xf numFmtId="0" fontId="109" fillId="0" borderId="0" xfId="0" applyFont="1"/>
    <xf numFmtId="0" fontId="108" fillId="15" borderId="16" xfId="0" applyFont="1" applyFill="1" applyBorder="1"/>
    <xf numFmtId="0" fontId="108" fillId="0" borderId="16" xfId="0" applyFont="1" applyBorder="1"/>
    <xf numFmtId="0" fontId="108" fillId="0" borderId="0" xfId="0" applyFont="1" applyAlignment="1">
      <alignment vertical="center"/>
    </xf>
    <xf numFmtId="0" fontId="108" fillId="0" borderId="0" xfId="0" applyFont="1" applyAlignment="1">
      <alignment horizontal="center" vertical="center"/>
    </xf>
    <xf numFmtId="0" fontId="99" fillId="5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0" fontId="11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11" fillId="0" borderId="0" xfId="0" applyFont="1" applyAlignment="1">
      <alignment vertical="center"/>
    </xf>
    <xf numFmtId="0" fontId="99" fillId="0" borderId="0" xfId="0" applyFont="1" applyAlignment="1">
      <alignment horizontal="left" vertical="center"/>
    </xf>
    <xf numFmtId="0" fontId="112" fillId="6" borderId="0" xfId="0" applyFont="1" applyFill="1" applyAlignment="1">
      <alignment horizontal="left" vertical="center"/>
    </xf>
    <xf numFmtId="0" fontId="113" fillId="6" borderId="0" xfId="0" applyFont="1" applyFill="1" applyAlignment="1">
      <alignment vertical="center"/>
    </xf>
    <xf numFmtId="0" fontId="108" fillId="5" borderId="0" xfId="0" applyFont="1" applyFill="1" applyAlignment="1">
      <alignment horizontal="left" vertical="center"/>
    </xf>
    <xf numFmtId="0" fontId="112" fillId="7" borderId="0" xfId="0" applyFont="1" applyFill="1" applyAlignment="1">
      <alignment horizontal="left" vertical="center"/>
    </xf>
    <xf numFmtId="0" fontId="108" fillId="7" borderId="0" xfId="0" applyFont="1" applyFill="1" applyAlignment="1">
      <alignment horizontal="center" vertical="center"/>
    </xf>
    <xf numFmtId="0" fontId="108" fillId="8" borderId="0" xfId="0" applyFont="1" applyFill="1" applyAlignment="1">
      <alignment horizontal="left" vertical="center"/>
    </xf>
    <xf numFmtId="0" fontId="108" fillId="8" borderId="0" xfId="0" applyFont="1" applyFill="1" applyAlignment="1">
      <alignment horizontal="center" vertical="center"/>
    </xf>
    <xf numFmtId="0" fontId="112" fillId="9" borderId="0" xfId="0" applyFont="1" applyFill="1" applyAlignment="1">
      <alignment horizontal="center" vertical="center"/>
    </xf>
    <xf numFmtId="0" fontId="108" fillId="9" borderId="0" xfId="0" applyFont="1" applyFill="1" applyAlignment="1">
      <alignment horizontal="center" vertical="center"/>
    </xf>
    <xf numFmtId="0" fontId="114" fillId="9" borderId="0" xfId="0" applyFont="1" applyFill="1" applyAlignment="1">
      <alignment horizontal="left" vertical="center"/>
    </xf>
    <xf numFmtId="0" fontId="115" fillId="0" borderId="0" xfId="0" applyFont="1" applyAlignment="1">
      <alignment vertical="center"/>
    </xf>
    <xf numFmtId="0" fontId="115" fillId="5" borderId="0" xfId="0" applyFont="1" applyFill="1" applyAlignment="1">
      <alignment vertical="center"/>
    </xf>
    <xf numFmtId="0" fontId="116" fillId="0" borderId="0" xfId="0" applyFont="1" applyAlignment="1">
      <alignment horizontal="center" vertical="center"/>
    </xf>
    <xf numFmtId="0" fontId="111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8" fillId="10" borderId="0" xfId="0" applyFont="1" applyFill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96" fillId="11" borderId="7" xfId="0" applyFont="1" applyFill="1" applyBorder="1" applyAlignment="1">
      <alignment horizontal="center" vertical="center"/>
    </xf>
    <xf numFmtId="0" fontId="96" fillId="11" borderId="8" xfId="0" applyFont="1" applyFill="1" applyBorder="1" applyAlignment="1">
      <alignment horizontal="center" vertical="center"/>
    </xf>
    <xf numFmtId="0" fontId="96" fillId="11" borderId="0" xfId="0" applyFont="1" applyFill="1" applyAlignment="1">
      <alignment horizontal="center" vertical="center"/>
    </xf>
    <xf numFmtId="0" fontId="118" fillId="3" borderId="9" xfId="0" applyFont="1" applyFill="1" applyBorder="1" applyAlignment="1">
      <alignment horizontal="center" vertical="center"/>
    </xf>
    <xf numFmtId="0" fontId="108" fillId="3" borderId="7" xfId="0" applyFont="1" applyFill="1" applyBorder="1" applyAlignment="1">
      <alignment horizontal="center" vertical="center"/>
    </xf>
    <xf numFmtId="0" fontId="116" fillId="5" borderId="7" xfId="0" applyFont="1" applyFill="1" applyBorder="1" applyAlignment="1">
      <alignment horizontal="center" vertical="center"/>
    </xf>
    <xf numFmtId="0" fontId="111" fillId="5" borderId="7" xfId="0" applyFont="1" applyFill="1" applyBorder="1" applyAlignment="1">
      <alignment horizontal="center" vertical="center"/>
    </xf>
    <xf numFmtId="0" fontId="104" fillId="13" borderId="7" xfId="0" applyFont="1" applyFill="1" applyBorder="1" applyAlignment="1">
      <alignment horizontal="left" vertical="center"/>
    </xf>
    <xf numFmtId="0" fontId="99" fillId="5" borderId="7" xfId="0" applyFont="1" applyFill="1" applyBorder="1" applyAlignment="1">
      <alignment horizontal="left" vertical="center"/>
    </xf>
    <xf numFmtId="0" fontId="99" fillId="0" borderId="9" xfId="0" applyFont="1" applyBorder="1" applyAlignment="1">
      <alignment horizontal="center" vertical="center"/>
    </xf>
    <xf numFmtId="0" fontId="116" fillId="0" borderId="0" xfId="0" applyFont="1" applyAlignment="1">
      <alignment vertical="center"/>
    </xf>
    <xf numFmtId="0" fontId="108" fillId="5" borderId="5" xfId="0" applyFont="1" applyFill="1" applyBorder="1" applyAlignment="1">
      <alignment horizontal="center" vertical="center"/>
    </xf>
    <xf numFmtId="0" fontId="119" fillId="13" borderId="10" xfId="0" applyFont="1" applyFill="1" applyBorder="1" applyAlignment="1">
      <alignment horizontal="center" vertical="center"/>
    </xf>
    <xf numFmtId="0" fontId="120" fillId="5" borderId="12" xfId="0" applyFont="1" applyFill="1" applyBorder="1" applyAlignment="1">
      <alignment horizontal="center" vertical="center"/>
    </xf>
    <xf numFmtId="0" fontId="121" fillId="0" borderId="0" xfId="0" applyFont="1"/>
    <xf numFmtId="0" fontId="104" fillId="0" borderId="0" xfId="0" applyFont="1"/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122" fillId="0" borderId="0" xfId="0" applyFont="1" applyAlignment="1">
      <alignment horizontal="center" vertical="center"/>
    </xf>
    <xf numFmtId="0" fontId="123" fillId="13" borderId="0" xfId="0" applyFont="1" applyFill="1" applyAlignment="1">
      <alignment horizontal="center" vertical="center"/>
    </xf>
    <xf numFmtId="0" fontId="122" fillId="0" borderId="0" xfId="0" applyFont="1" applyAlignment="1">
      <alignment horizontal="left" vertical="center"/>
    </xf>
    <xf numFmtId="0" fontId="124" fillId="0" borderId="0" xfId="0" applyFont="1"/>
    <xf numFmtId="0" fontId="125" fillId="0" borderId="0" xfId="0" applyFont="1" applyAlignment="1">
      <alignment horizontal="center" vertical="center"/>
    </xf>
    <xf numFmtId="0" fontId="122" fillId="0" borderId="0" xfId="0" applyFont="1" applyAlignment="1">
      <alignment vertical="center"/>
    </xf>
    <xf numFmtId="0" fontId="127" fillId="9" borderId="0" xfId="0" applyFont="1" applyFill="1" applyAlignment="1">
      <alignment horizontal="center" vertical="center"/>
    </xf>
    <xf numFmtId="0" fontId="127" fillId="9" borderId="16" xfId="0" applyFont="1" applyFill="1" applyBorder="1" applyAlignment="1">
      <alignment horizontal="center" vertical="center"/>
    </xf>
    <xf numFmtId="0" fontId="127" fillId="9" borderId="22" xfId="0" applyFont="1" applyFill="1" applyBorder="1" applyAlignment="1">
      <alignment horizontal="center" vertical="center"/>
    </xf>
    <xf numFmtId="0" fontId="129" fillId="0" borderId="16" xfId="0" applyFont="1" applyBorder="1" applyAlignment="1">
      <alignment horizontal="center" vertical="center"/>
    </xf>
    <xf numFmtId="0" fontId="130" fillId="2" borderId="24" xfId="0" applyFont="1" applyFill="1" applyBorder="1" applyAlignment="1">
      <alignment horizontal="center" vertical="center"/>
    </xf>
    <xf numFmtId="0" fontId="131" fillId="0" borderId="22" xfId="0" applyFont="1" applyBorder="1" applyAlignment="1">
      <alignment horizontal="center" vertical="center"/>
    </xf>
    <xf numFmtId="0" fontId="125" fillId="0" borderId="16" xfId="0" applyFont="1" applyBorder="1" applyAlignment="1">
      <alignment horizontal="center" vertical="center"/>
    </xf>
    <xf numFmtId="0" fontId="132" fillId="21" borderId="16" xfId="0" applyFont="1" applyFill="1" applyBorder="1" applyAlignment="1">
      <alignment horizontal="center" vertical="center"/>
    </xf>
    <xf numFmtId="0" fontId="133" fillId="26" borderId="16" xfId="0" applyFont="1" applyFill="1" applyBorder="1" applyAlignment="1">
      <alignment horizontal="center" vertical="center"/>
    </xf>
    <xf numFmtId="0" fontId="130" fillId="2" borderId="16" xfId="0" applyFont="1" applyFill="1" applyBorder="1" applyAlignment="1">
      <alignment horizontal="center"/>
    </xf>
    <xf numFmtId="0" fontId="134" fillId="11" borderId="22" xfId="0" applyFont="1" applyFill="1" applyBorder="1" applyAlignment="1">
      <alignment horizontal="center" vertical="center"/>
    </xf>
    <xf numFmtId="0" fontId="135" fillId="17" borderId="16" xfId="0" applyFont="1" applyFill="1" applyBorder="1" applyAlignment="1">
      <alignment horizontal="center" vertical="center"/>
    </xf>
    <xf numFmtId="0" fontId="135" fillId="21" borderId="16" xfId="0" applyFont="1" applyFill="1" applyBorder="1" applyAlignment="1">
      <alignment horizontal="center" vertical="center"/>
    </xf>
    <xf numFmtId="0" fontId="131" fillId="0" borderId="0" xfId="0" applyFont="1" applyAlignment="1">
      <alignment vertical="center"/>
    </xf>
    <xf numFmtId="0" fontId="136" fillId="0" borderId="22" xfId="0" applyFont="1" applyBorder="1" applyAlignment="1">
      <alignment horizontal="center" vertical="center"/>
    </xf>
    <xf numFmtId="0" fontId="137" fillId="13" borderId="22" xfId="0" applyFont="1" applyFill="1" applyBorder="1" applyAlignment="1">
      <alignment horizontal="center" vertical="center"/>
    </xf>
    <xf numFmtId="0" fontId="32" fillId="28" borderId="16" xfId="0" applyFont="1" applyFill="1" applyBorder="1" applyAlignment="1">
      <alignment vertical="center"/>
    </xf>
    <xf numFmtId="0" fontId="139" fillId="0" borderId="16" xfId="0" applyFont="1" applyBorder="1" applyAlignment="1">
      <alignment vertical="center"/>
    </xf>
    <xf numFmtId="0" fontId="13" fillId="0" borderId="17" xfId="0" applyFont="1" applyBorder="1" applyAlignment="1">
      <alignment vertical="center"/>
    </xf>
    <xf numFmtId="0" fontId="30" fillId="0" borderId="17" xfId="0" applyFont="1" applyBorder="1" applyAlignment="1">
      <alignment vertical="center"/>
    </xf>
    <xf numFmtId="0" fontId="13" fillId="29" borderId="16" xfId="0" applyFont="1" applyFill="1" applyBorder="1" applyAlignment="1">
      <alignment vertical="center"/>
    </xf>
    <xf numFmtId="0" fontId="30" fillId="29" borderId="16" xfId="0" applyFont="1" applyFill="1" applyBorder="1" applyAlignment="1">
      <alignment vertical="center"/>
    </xf>
    <xf numFmtId="0" fontId="13" fillId="0" borderId="33" xfId="0" applyFont="1" applyBorder="1" applyAlignment="1">
      <alignment vertical="center"/>
    </xf>
    <xf numFmtId="0" fontId="37" fillId="13" borderId="16" xfId="0" applyFont="1" applyFill="1" applyBorder="1" applyAlignment="1">
      <alignment vertical="center"/>
    </xf>
    <xf numFmtId="0" fontId="140" fillId="0" borderId="0" xfId="0" applyFont="1" applyAlignment="1">
      <alignment horizontal="center" vertical="center"/>
    </xf>
    <xf numFmtId="0" fontId="141" fillId="9" borderId="16" xfId="0" applyFont="1" applyFill="1" applyBorder="1" applyAlignment="1">
      <alignment horizontal="center" vertical="center"/>
    </xf>
    <xf numFmtId="0" fontId="115" fillId="0" borderId="16" xfId="0" applyFont="1" applyBorder="1" applyAlignment="1">
      <alignment vertical="center"/>
    </xf>
    <xf numFmtId="0" fontId="108" fillId="0" borderId="16" xfId="0" applyFont="1" applyBorder="1" applyAlignment="1">
      <alignment vertical="center"/>
    </xf>
    <xf numFmtId="0" fontId="142" fillId="0" borderId="16" xfId="0" applyFont="1" applyBorder="1" applyAlignment="1">
      <alignment vertical="center"/>
    </xf>
    <xf numFmtId="0" fontId="143" fillId="0" borderId="0" xfId="0" applyFont="1" applyAlignment="1">
      <alignment vertical="center"/>
    </xf>
    <xf numFmtId="0" fontId="144" fillId="2" borderId="16" xfId="0" applyFont="1" applyFill="1" applyBorder="1" applyAlignment="1">
      <alignment vertical="center"/>
    </xf>
    <xf numFmtId="0" fontId="108" fillId="2" borderId="7" xfId="0" applyFont="1" applyFill="1" applyBorder="1" applyAlignment="1" applyProtection="1">
      <alignment horizontal="center" vertical="center"/>
      <protection locked="0"/>
    </xf>
    <xf numFmtId="0" fontId="1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0" fontId="118" fillId="5" borderId="0" xfId="0" applyFont="1" applyFill="1" applyAlignment="1">
      <alignment horizontal="center" vertical="center"/>
    </xf>
    <xf numFmtId="0" fontId="104" fillId="5" borderId="0" xfId="0" applyFont="1" applyFill="1" applyAlignment="1">
      <alignment horizontal="center" vertical="center"/>
    </xf>
    <xf numFmtId="0" fontId="96" fillId="12" borderId="35" xfId="0" applyFont="1" applyFill="1" applyBorder="1" applyAlignment="1">
      <alignment horizontal="center" vertical="center"/>
    </xf>
    <xf numFmtId="0" fontId="98" fillId="12" borderId="35" xfId="0" applyFont="1" applyFill="1" applyBorder="1" applyAlignment="1">
      <alignment horizontal="center" vertical="center"/>
    </xf>
    <xf numFmtId="0" fontId="99" fillId="0" borderId="35" xfId="0" applyFont="1" applyBorder="1" applyAlignment="1">
      <alignment horizontal="center" vertical="center"/>
    </xf>
    <xf numFmtId="0" fontId="108" fillId="13" borderId="35" xfId="0" applyFont="1" applyFill="1" applyBorder="1" applyAlignment="1">
      <alignment horizontal="center" vertical="center"/>
    </xf>
    <xf numFmtId="0" fontId="108" fillId="0" borderId="35" xfId="0" applyFont="1" applyBorder="1" applyAlignment="1">
      <alignment horizontal="center" vertical="center"/>
    </xf>
    <xf numFmtId="0" fontId="118" fillId="3" borderId="35" xfId="0" applyFont="1" applyFill="1" applyBorder="1" applyAlignment="1">
      <alignment horizontal="center" vertical="center"/>
    </xf>
    <xf numFmtId="0" fontId="104" fillId="13" borderId="35" xfId="0" applyFont="1" applyFill="1" applyBorder="1" applyAlignment="1">
      <alignment horizontal="center" vertical="center"/>
    </xf>
    <xf numFmtId="0" fontId="118" fillId="8" borderId="35" xfId="0" applyFont="1" applyFill="1" applyBorder="1" applyAlignment="1">
      <alignment horizontal="center" vertical="center"/>
    </xf>
    <xf numFmtId="0" fontId="145" fillId="0" borderId="0" xfId="0" applyFont="1" applyAlignment="1">
      <alignment vertical="center"/>
    </xf>
    <xf numFmtId="0" fontId="145" fillId="3" borderId="7" xfId="0" applyFont="1" applyFill="1" applyBorder="1" applyAlignment="1">
      <alignment horizontal="center" vertical="center"/>
    </xf>
    <xf numFmtId="0" fontId="145" fillId="0" borderId="0" xfId="0" applyFont="1"/>
    <xf numFmtId="0" fontId="1" fillId="5" borderId="0" xfId="0" applyFont="1" applyFill="1" applyAlignment="1">
      <alignment vertical="top"/>
    </xf>
    <xf numFmtId="0" fontId="2" fillId="2" borderId="2" xfId="0" applyFont="1" applyFill="1" applyBorder="1" applyAlignment="1" applyProtection="1">
      <alignment vertical="center" wrapText="1"/>
      <protection locked="0"/>
    </xf>
    <xf numFmtId="0" fontId="5" fillId="0" borderId="3" xfId="0" applyFont="1" applyBorder="1" applyProtection="1">
      <protection locked="0"/>
    </xf>
    <xf numFmtId="0" fontId="5" fillId="0" borderId="4" xfId="0" applyFont="1" applyBorder="1" applyProtection="1">
      <protection locked="0"/>
    </xf>
    <xf numFmtId="0" fontId="1" fillId="3" borderId="0" xfId="0" applyFont="1" applyFill="1" applyAlignment="1">
      <alignment vertical="top" wrapText="1"/>
    </xf>
    <xf numFmtId="0" fontId="0" fillId="0" borderId="0" xfId="0"/>
    <xf numFmtId="0" fontId="1" fillId="4" borderId="0" xfId="0" applyFont="1" applyFill="1" applyAlignment="1">
      <alignment vertical="top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7" fillId="3" borderId="34" xfId="0" applyFont="1" applyFill="1" applyBorder="1" applyAlignment="1">
      <alignment horizontal="left" vertical="top" wrapText="1"/>
    </xf>
    <xf numFmtId="0" fontId="7" fillId="3" borderId="34" xfId="0" applyFont="1" applyFill="1" applyBorder="1" applyAlignment="1">
      <alignment horizontal="left" vertical="top"/>
    </xf>
    <xf numFmtId="0" fontId="1" fillId="3" borderId="5" xfId="0" applyFont="1" applyFill="1" applyBorder="1" applyAlignment="1">
      <alignment vertical="top" wrapText="1"/>
    </xf>
    <xf numFmtId="0" fontId="1" fillId="3" borderId="6" xfId="0" applyFont="1" applyFill="1" applyBorder="1" applyAlignment="1">
      <alignment vertical="top" wrapText="1"/>
    </xf>
    <xf numFmtId="0" fontId="7" fillId="3" borderId="0" xfId="0" applyFont="1" applyFill="1" applyAlignment="1">
      <alignment horizontal="left" vertical="top" wrapText="1"/>
    </xf>
    <xf numFmtId="0" fontId="1" fillId="3" borderId="34" xfId="0" applyFont="1" applyFill="1" applyBorder="1" applyAlignment="1">
      <alignment vertical="top" wrapText="1"/>
    </xf>
    <xf numFmtId="0" fontId="126" fillId="9" borderId="19" xfId="0" applyFont="1" applyFill="1" applyBorder="1" applyAlignment="1">
      <alignment horizontal="center" vertical="center"/>
    </xf>
    <xf numFmtId="0" fontId="128" fillId="0" borderId="17" xfId="0" applyFont="1" applyBorder="1"/>
    <xf numFmtId="0" fontId="126" fillId="9" borderId="19" xfId="0" applyFont="1" applyFill="1" applyBorder="1" applyAlignment="1">
      <alignment horizontal="center" vertical="center" wrapText="1"/>
    </xf>
    <xf numFmtId="0" fontId="126" fillId="9" borderId="20" xfId="0" applyFont="1" applyFill="1" applyBorder="1" applyAlignment="1">
      <alignment horizontal="center" vertical="center"/>
    </xf>
    <xf numFmtId="0" fontId="128" fillId="0" borderId="21" xfId="0" applyFont="1" applyBorder="1"/>
    <xf numFmtId="0" fontId="127" fillId="9" borderId="0" xfId="0" applyFont="1" applyFill="1" applyAlignment="1">
      <alignment horizontal="center" vertical="center" wrapText="1"/>
    </xf>
    <xf numFmtId="0" fontId="128" fillId="0" borderId="23" xfId="0" applyFont="1" applyBorder="1"/>
    <xf numFmtId="0" fontId="126" fillId="9" borderId="0" xfId="0" applyFont="1" applyFill="1" applyAlignment="1">
      <alignment horizontal="center" vertical="center"/>
    </xf>
    <xf numFmtId="0" fontId="124" fillId="0" borderId="0" xfId="0" applyFont="1"/>
    <xf numFmtId="0" fontId="18" fillId="9" borderId="19" xfId="0" applyFont="1" applyFill="1" applyBorder="1" applyAlignment="1">
      <alignment horizontal="center" vertical="center"/>
    </xf>
    <xf numFmtId="0" fontId="5" fillId="0" borderId="17" xfId="0" applyFont="1" applyBorder="1"/>
    <xf numFmtId="0" fontId="18" fillId="9" borderId="19" xfId="0" applyFont="1" applyFill="1" applyBorder="1" applyAlignment="1">
      <alignment horizontal="center" vertical="center" wrapText="1"/>
    </xf>
    <xf numFmtId="0" fontId="23" fillId="9" borderId="19" xfId="0" applyFont="1" applyFill="1" applyBorder="1" applyAlignment="1">
      <alignment horizontal="center" vertical="center"/>
    </xf>
    <xf numFmtId="0" fontId="23" fillId="9" borderId="20" xfId="0" applyFont="1" applyFill="1" applyBorder="1" applyAlignment="1">
      <alignment horizontal="center" vertical="center"/>
    </xf>
    <xf numFmtId="0" fontId="5" fillId="0" borderId="21" xfId="0" applyFont="1" applyBorder="1"/>
    <xf numFmtId="0" fontId="24" fillId="9" borderId="0" xfId="0" applyFont="1" applyFill="1" applyAlignment="1">
      <alignment horizontal="center" vertical="center"/>
    </xf>
    <xf numFmtId="0" fontId="5" fillId="0" borderId="23" xfId="0" applyFont="1" applyBorder="1"/>
    <xf numFmtId="0" fontId="18" fillId="9" borderId="0" xfId="0" applyFont="1" applyFill="1" applyAlignment="1">
      <alignment horizontal="center" vertical="center"/>
    </xf>
    <xf numFmtId="0" fontId="5" fillId="0" borderId="26" xfId="0" applyFont="1" applyBorder="1"/>
    <xf numFmtId="0" fontId="5" fillId="0" borderId="27" xfId="0" applyFont="1" applyBorder="1"/>
    <xf numFmtId="0" fontId="23" fillId="9" borderId="8" xfId="0" applyFont="1" applyFill="1" applyBorder="1" applyAlignment="1">
      <alignment horizontal="center" vertical="center"/>
    </xf>
    <xf numFmtId="0" fontId="5" fillId="0" borderId="28" xfId="0" applyFont="1" applyBorder="1"/>
    <xf numFmtId="0" fontId="5" fillId="0" borderId="29" xfId="0" applyFont="1" applyBorder="1"/>
    <xf numFmtId="0" fontId="24" fillId="9" borderId="8" xfId="0" applyFont="1" applyFill="1" applyBorder="1" applyAlignment="1">
      <alignment horizontal="center" vertical="center"/>
    </xf>
    <xf numFmtId="0" fontId="24" fillId="9" borderId="19" xfId="0" applyFont="1" applyFill="1" applyBorder="1" applyAlignment="1">
      <alignment horizontal="center" vertical="center" wrapText="1"/>
    </xf>
  </cellXfs>
  <cellStyles count="1">
    <cellStyle name="一般" xfId="0" builtinId="0"/>
  </cellStyles>
  <dxfs count="3">
    <dxf>
      <font>
        <color rgb="FFFF0000"/>
      </font>
      <fill>
        <patternFill patternType="solid">
          <fgColor rgb="FFFFF2CC"/>
          <bgColor rgb="FFFFF2CC"/>
        </patternFill>
      </fill>
    </dxf>
    <dxf>
      <fill>
        <patternFill patternType="solid">
          <fgColor rgb="FFF4C7C3"/>
          <bgColor rgb="FFF4C7C3"/>
        </patternFill>
      </fill>
    </dxf>
    <dxf>
      <font>
        <b/>
        <color rgb="FFFF0000"/>
      </font>
      <fill>
        <patternFill patternType="solid">
          <fgColor rgb="FFFFF2CC"/>
          <bgColor rgb="FFFFF2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257175</xdr:colOff>
      <xdr:row>16</xdr:row>
      <xdr:rowOff>409575</xdr:rowOff>
    </xdr:from>
    <xdr:ext cx="6896100" cy="1933575"/>
    <xdr:pic>
      <xdr:nvPicPr>
        <xdr:cNvPr id="2" name="image1.png" title="圖片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476250</xdr:colOff>
      <xdr:row>12</xdr:row>
      <xdr:rowOff>390525</xdr:rowOff>
    </xdr:from>
    <xdr:ext cx="6238875" cy="1752600"/>
    <xdr:pic>
      <xdr:nvPicPr>
        <xdr:cNvPr id="2" name="image1.png" title="圖片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</sheetPr>
  <dimension ref="A1:AL999"/>
  <sheetViews>
    <sheetView workbookViewId="0">
      <selection activeCell="D4" sqref="D4"/>
    </sheetView>
  </sheetViews>
  <sheetFormatPr baseColWidth="10" defaultColWidth="12.6640625" defaultRowHeight="15.75" customHeight="1" outlineLevelRow="1"/>
  <cols>
    <col min="1" max="1" width="3.83203125" customWidth="1"/>
    <col min="3" max="3" width="2.5" customWidth="1"/>
  </cols>
  <sheetData>
    <row r="1" spans="1:38" ht="13">
      <c r="B1" s="1"/>
    </row>
    <row r="2" spans="1:38" ht="23">
      <c r="A2" s="2"/>
      <c r="B2" s="3" t="s">
        <v>0</v>
      </c>
      <c r="C2" s="2"/>
      <c r="D2" s="4" t="s">
        <v>1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spans="1:38" ht="5.25" customHeight="1">
      <c r="B3" s="1"/>
    </row>
    <row r="4" spans="1:38" ht="204.75" customHeight="1" outlineLevel="1">
      <c r="A4" s="5"/>
      <c r="B4" s="6">
        <f>LEN(D4)</f>
        <v>655</v>
      </c>
      <c r="D4" s="383" t="s">
        <v>2</v>
      </c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</row>
    <row r="5" spans="1:38" ht="30">
      <c r="B5" s="1"/>
      <c r="T5" s="5"/>
    </row>
    <row r="6" spans="1:38" ht="45" customHeight="1">
      <c r="A6" s="7"/>
      <c r="B6" s="8"/>
      <c r="C6" s="7"/>
      <c r="D6" s="386" t="str">
        <f ca="1">_xlfn.CONCAT(OFFSET( 【拼音】注音文章!L9, 0, 0, $B$4, 1) )</f>
        <v xml:space="preserve">\ltjruby{《}{}\
\ltjruby{增}{tsing}\
\ltjruby{見}{kiàn}\
\ltjruby{相}{siong}\
\ltjruby{賦}{hù}\
\ltjruby{》}{}\
\vskip 0.5 cm
\ltjruby{壬}{jîm}\
\ltjruby{戌}{sut}\
\ltjruby{之}{tsi}\
\ltjruby{秋}{tshiu}\
\ltjruby{，}{}\
\ltjruby{七}{tshi}\
\ltjruby{月}{gua̍t}\
\ltjruby{既}{ki}\
\ltjruby{望}{bōng}\
\ltjruby{，}{}\
\ltjruby{蘇}{soo}\
\ltjruby{子}{tsú}\
\ltjruby{與}{ú}\
\ltjruby{客}{khik}\
\ltjruby{泛}{huàn}\
\ltjruby{舟}{tsiu}\
\ltjruby{遊}{iû}\
\ltjruby{于}{i}\
\ltjruby{赤}{tshik}\
\ltjruby{壁}{pik}\
\ltjruby{之}{tsi}\
\ltjruby{下}{hā}\
\ltjruby{。}{}\
\ltjruby{清}{tshing}\
\ltjruby{風}{hong}\
\ltjruby{徐}{tshî}\
\ltjruby{來}{lâi}\
\ltjruby{，}{}\
\ltjruby{水}{súi}\
\ltjruby{波}{pho}\
\ltjruby{不}{put}\
\ltjruby{興}{hing}\
\ltjruby{。}{}\
\ltjruby{舉}{kí}\
\ltjruby{酒}{tsiú}\
\ltjruby{屬}{sio̍k}\
\ltjruby{客}{khik}\
\ltjruby{，}{}\
\ltjruby{誦}{siōng}\
\ltjruby{明}{bîng}\
\ltjruby{月}{gua̍t}\
\ltjruby{之}{tsi}\
\ltjruby{詩}{si}\
\ltjruby{，}{}\
\ltjruby{歌}{ko}\
\ltjruby{窈}{iáu}\
\ltjruby{窕}{thiáu}\
\ltjruby{之}{tsi}\
\ltjruby{章}{tsiong}\
\ltjruby{。}{}\
\ltjruby{少}{siáu}\
\ltjruby{焉}{ian}\
\ltjruby{，}{}\
\ltjruby{月}{gua̍t}\
\ltjruby{出}{tshut}\
\ltjruby{於}{î}\
\ltjruby{東}{tong}\
\ltjruby{山}{san}\
\ltjruby{之}{tsi}\
\ltjruby{上}{siōng}\
\ltjruby{，}{}\
\ltjruby{徘}{pâi}\
\ltjruby{徊}{huê}\
\ltjruby{於}{î}\
\ltjruby{斗}{tóo}\
\ltjruby{牛}{giû}\
\ltjruby{之}{tsi}\
\ltjruby{間}{kan}\
\ltjruby{。}{}\
\ltjruby{白}{pi̍k}\
\ltjruby{露}{lōo}\
\ltjruby{橫}{hîng}\
\ltjruby{江}{kang}\
\ltjruby{，}{}\
\ltjruby{水}{súi}\
\ltjruby{光}{kong}\
\ltjruby{接}{tsiap}\
\ltjruby{天}{thian}\
\ltjruby{。}{}\
\ltjruby{縱}{tshióng}\
\ltjruby{一}{it}\
\ltjruby{葦}{úi}\
\ltjruby{之}{tsi}\
\ltjruby{所}{sóo}\
\ltjruby{如}{jû}\
\ltjruby{，}{}\
\ltjruby{凌}{lîng}\
\ltjruby{萬}{bān}\
\ltjruby{頃}{khíng}\
\ltjruby{之}{tsi}\
\ltjruby{茫}{bông}\
\ltjruby{然}{jiân}\
\ltjruby{。}{}\
\ltjruby{浩}{hō}\
\ltjruby{浩}{hō}\
\ltjruby{乎}{hōo}\
\ltjruby{如}{jû}\
\ltjruby{馮}{pîng}\
\ltjruby{虛}{hu}\
\ltjruby{御}{gū}\
\ltjruby{風}{hong}\
\ltjruby{，}{}\
\ltjruby{而}{jî}\
\ltjruby{不}{put}\
\ltjruby{知}{ti}\
\ltjruby{其}{kî}\
\ltjruby{所}{sóo}\
\ltjruby{止}{tsí}\
\ltjruby{；}{}\
\ltjruby{飄}{phiau}\
\ltjruby{飄}{phiau}\
\ltjruby{乎}{hōo}\
\ltjruby{如}{jû}\
\ltjruby{遺}{ûi}\
\ltjruby{世}{sè}\
\ltjruby{獨}{to̍k}\
\ltjruby{立}{li̍p}\
\ltjruby{，}{}\
\ltjruby{羽}{ú}\
\ltjruby{化}{huà}\
\ltjruby{而}{jî}\
\ltjruby{登}{ting}\
\ltjruby{仙}{sian}\
\ltjruby{。}{}\
\vskip 0.5 cm
\ltjruby{於}{î}\
\ltjruby{是}{sī}\
\ltjruby{飲}{ím}\
\ltjruby{酒}{tsiú}\
\ltjruby{樂}{lo̍k}\
\ltjruby{甚}{sīm}\
\ltjruby{，}{}\
\ltjruby{扣}{kháu}\
\ltjruby{舷}{hiân}\
\ltjruby{而}{jî}\
\ltjruby{歌}{ko}\
\ltjruby{之}{tsi}\
\ltjruby{。}{}\
\ltjruby{歌}{ko}\
\ltjruby{曰}{ua̍t}\
\ltjruby{：}{}\
\ltjruby{「}{}\
\ltjruby{桂}{kùi}\
\ltjruby{棹}{tsāu}\
\ltjruby{兮}{hē}\
\ltjruby{蘭}{lân}\
\ltjruby{槳}{tsiúnn}\
\ltjruby{，}{}\
\ltjruby{擊}{kik}\
\ltjruby{空}{khong}\
\ltjruby{明}{bîng}\
\ltjruby{兮}{hê}\
\ltjruby{泝}{sòo}\
\ltjruby{流}{liû}\
\ltjruby{光}{kong}\
\ltjruby{。}{}\
\ltjruby{渺}{biáu}\
\ltjruby{渺}{biáu}\
\ltjruby{兮}{hê}\
\ltjruby{予}{ú}\
\ltjruby{懷}{huâi}\
\ltjruby{，}{}\
\ltjruby{望}{bōng}\
\ltjruby{美}{bí}\
\ltjruby{人}{jîn}\
\ltjruby{兮}{hê}\
\ltjruby{天}{thian}\
\ltjruby{一}{it}\
\ltjruby{方}{hong}\
\ltjruby{。}{}\
\ltjruby{」}{}\
\ltjruby{客}{khik}\
\ltjruby{有}{iú}\
\ltjruby{吹}{tshui}\
\ltjruby{洞}{tōng}\
\ltjruby{簫}{siau}\
\ltjruby{者}{tsiá}\
\ltjruby{，}{}\
\ltjruby{倚}{í}\
\ltjruby{歌}{ko}\
\ltjruby{而}{jî}\
\ltjruby{和}{hô}\
\ltjruby{之}{tsi}\
\ltjruby{，}{}\
\ltjruby{其}{kî}\
\ltjruby{聲}{sing}\
\ltjruby{嗚}{oo}\
\ltjruby{嗚}{oo}\
\ltjruby{然}{jiân}\
\ltjruby{，}{}\
\ltjruby{如}{jû}\
\ltjruby{怨}{uàn}\
\ltjruby{如}{jû}\
\ltjruby{慕}{bōo}\
\ltjruby{，}{}\
\ltjruby{如}{jû}\
\ltjruby{泣}{khip}\
\ltjruby{如}{jû}\
\ltjruby{訴}{sòo}\
\ltjruby{；}{}\
\ltjruby{餘}{û}\
\ltjruby{音}{im}\
\ltjruby{嫋}{liáu}\
\ltjruby{嫋}{liáu}\
\ltjruby{，}{}\
\ltjruby{不}{put}\
\ltjruby{絕}{tsua̍t}\
\ltjruby{如}{jû}\
\ltjruby{縷}{lí}\
\ltjruby{；}{}\
\ltjruby{舞}{bú}\
\ltjruby{幽}{iu}\
\ltjruby{壑}{hok}\
\ltjruby{之}{tsi}\
\ltjruby{潛}{tsiâm}\
\ltjruby{蛟}{kau}\
\ltjruby{，}{}\
\ltjruby{泣}{khip}\
\ltjruby{孤}{koo}\
\ltjruby{舟}{tsiu}\
\ltjruby{之}{tsi}\
\ltjruby{嫠}{lî}\
\ltjruby{婦}{hū}\
\ltjruby{。}{}\
\vskip 0.5 cm
\ltjruby{蘇}{soo}\
\ltjruby{子}{tsú}\
\ltjruby{愀}{tshiu}\
\ltjruby{然}{jiân}\
\ltjruby{，}{}\
\ltjruby{正}{tsìng}\
\ltjruby{襟}{khim}\
\ltjruby{危}{gûi}\
\ltjruby{坐}{tsō}\
\ltjruby{而}{jî}\
\ltjruby{問}{būn}\
\ltjruby{客}{khik}\
\ltjruby{曰}{ua̍t}\
\ltjruby{：}{}\
\ltjruby{「}{}\
\ltjruby{何}{hô}\
\ltjruby{為}{ūi}\
\ltjruby{其}{kî}\
\ltjruby{然}{jiân}\
\ltjruby{也}{iā}\
\ltjruby{？}{}\
\ltjruby{」}{}\
\ltjruby{客}{khik}\
\ltjruby{曰}{ua̍t}\
\ltjruby{：}{}\
\ltjruby{「}{}\
\ltjruby{『}{}\
\ltjruby{月}{gua̍t}\
\ltjruby{明}{bîng}\
\ltjruby{星}{sing}\
\ltjruby{稀}{hi}\
\ltjruby{，}{}\
\ltjruby{烏}{oo}\
\ltjruby{鵲}{tshik}\
\ltjruby{南}{lâm}\
\ltjruby{飛}{hui}\
\ltjruby{』}{}\
\ltjruby{，}{}\
\ltjruby{此}{tshú}\
\ltjruby{非}{hui}\
\ltjruby{曹}{tsô}\
\ltjruby{孟}{bīng}\
\ltjruby{德}{tik}\
\ltjruby{之}{tsi}\
\ltjruby{詩}{si}\
\ltjruby{乎}{hōo}\
\ltjruby{？}{}\
\ltjruby{西}{se}\
\ltjruby{望}{bōng}\
\ltjruby{夏}{hā}\
\ltjruby{口}{khió}\
\ltjruby{，}{}\
\ltjruby{東}{tong}\
\ltjruby{望}{bōng}\
\ltjruby{武}{bú}\
\ltjruby{昌}{tshiong}\
\ltjruby{。}{}\
\ltjruby{山}{san}\
\ltjruby{川}{tshuan}\
\ltjruby{相}{siong}\
\ltjruby{繆}{biū}\
\ltjruby{，}{}\
\ltjruby{鬱}{ut}\
\ltjruby{乎}{hōo}\
\ltjruby{蒼}{tshong}\
\ltjruby{蒼}{tshong}\
\ltjruby{，}{}\
\ltjruby{此}{tshú}\
\ltjruby{非}{hui}\
\ltjruby{孟}{bīng}\
\ltjruby{德}{tik}\
\ltjruby{之}{tsi}\
\ltjruby{困}{khùn}\
\ltjruby{於}{î}\
\ltjruby{周}{tsiu}\
\ltjruby{郎}{lông}\
\ltjruby{者}{tsiá}\
\ltjruby{乎}{hōo}\
\ltjruby{？}{}\
\ltjruby{方}{hong}\
\ltjruby{其}{kî}\
\ltjruby{破}{phò}\
\ltjruby{荊}{king}\
\ltjruby{州}{tsiu}\
\ltjruby{，}{}\
\ltjruby{下}{hā}\
\ltjruby{江}{kang}\
\ltjruby{陵}{lîng}\
\ltjruby{，}{}\
\ltjruby{順}{sūn}\
\ltjruby{流}{liû}\
\ltjruby{而}{jî}\
\ltjruby{東}{tong}\
\ltjruby{也}{iā}\
\ltjruby{，}{}\
\ltjruby{舳}{tio̍k}\
\ltjruby{艫}{lôo}\
\ltjruby{千}{tshian}\
\ltjruby{里}{lí}\
\ltjruby{，}{}\
\ltjruby{旌}{tsing}\
\ltjruby{旗}{kî}\
\ltjruby{蔽}{pè}\
\ltjruby{空}{khòng}\
\ltjruby{，}{}\
\ltjruby{釃}{su}\
\ltjruby{酒}{tsiú}\
\ltjruby{臨}{lîm}\
\ltjruby{江}{kang}\
\ltjruby{，}{}\
\ltjruby{橫}{hing}\
\ltjruby{槊}{so̍k}\
\ltjruby{賦}{hù}\
\ltjruby{詩}{si}\
\ltjruby{，}{}\
\ltjruby{固}{kòo}\
\ltjruby{一}{it}\
\ltjruby{世}{sè}\
\ltjruby{之}{tsi}\
\ltjruby{雄}{hiông}\
\ltjruby{也}{iā}\
\ltjruby{，}{}\
\ltjruby{而}{jî}\
\ltjruby{今}{kin}\
\ltjruby{安}{an}\
\ltjruby{在}{tsāi}\
\ltjruby{哉}{tsai}\
\ltjruby{？}{}\
\ltjruby{況}{hóng}\
\ltjruby{吾}{ngôo}\
\ltjruby{與}{ú}\
\ltjruby{子}{tsú}\
\ltjruby{漁}{gû}\
\ltjruby{樵}{tsiâu}\
\ltjruby{於}{î}\
\ltjruby{江}{kang}\
\ltjruby{渚}{tsú}\
\ltjruby{之}{tsi}\
\ltjruby{上}{siōng}\
\ltjruby{，}{}\
\ltjruby{侶}{lū}\
\ltjruby{魚}{gû}\
\ltjruby{蝦}{hê}\
\ltjruby{而}{jî}\
\ltjruby{友}{iú}\
\ltjruby{糜}{bî}\
\ltjruby{鹿}{lo̍k}\
\ltjruby{，}{}\
\ltjruby{駕}{kà}\
\ltjruby{一}{it}\
\ltjruby{葉}{ia̍p}\
\ltjruby{之}{tsi}\
\ltjruby{扁}{pián}\
\ltjruby{舟}{tsiu}\
\ltjruby{，}{}\
\ltjruby{舉}{kí}\
\ltjruby{匏}{pâu}\
\ltjruby{樽}{tsun}\
\ltjruby{以}{í}\
\ltjruby{相}{siong}\
\ltjruby{屬}{sio̍k}\
\ltjruby{；}{}\
\ltjruby{寄}{kì}\
\ltjruby{蜉}{hô}\
\ltjruby{蝣}{iû}\
\ltjruby{與}{î}\
\ltjruby{天}{thian}\
\ltjruby{地}{tē}\
\ltjruby{，}{}\
\ltjruby{渺}{biáu}\
\ltjruby{滄}{tshong}\
\ltjruby{海}{hái}\
\ltjruby{之}{tsi}\
\ltjruby{一}{it}\
\ltjruby{粟}{siok}\
\ltjruby{。}{}\
\ltjruby{哀}{ai}\
\ltjruby{吾}{ngôo}\
\ltjruby{生}{sing}\
\ltjruby{之}{tsi}\
\ltjruby{須}{si}\
\ltjruby{臾}{jî}\
\ltjruby{，}{}\
\ltjruby{羨}{siān}\
\ltjruby{長}{tiông}\
\ltjruby{江}{kang}\
\ltjruby{之}{tsi}\
\ltjruby{無}{bû}\
\ltjruby{窮}{kiông}\
\ltjruby{；}{}\
\ltjruby{挾}{gia̍p}\
\ltjruby{飛}{hui}\
\ltjruby{仙}{sian}\
\ltjruby{以}{í}\
\ltjruby{遨}{gô}\
\ltjruby{遊}{iû}\
\ltjruby{，}{}\
\ltjruby{抱}{phāu}\
\ltjruby{明}{bîng}\
\ltjruby{月}{gua̍t}\
\ltjruby{而}{jî}\
\ltjruby{長}{tiông}\
\ltjruby{終}{tsiong}\
\ltjruby{。}{}\
\ltjruby{知}{ti}\
\ltjruby{不}{put}\
\ltjruby{可}{khó}\
\ltjruby{乎}{hōo}\
\ltjruby{驟}{tsōo}\
\ltjruby{得}{tik}\
\ltjruby{，}{}\
\ltjruby{托}{thok}\
\ltjruby{遺}{ûi}\
\ltjruby{響}{hiòng}\
\ltjruby{於}{î}\
\ltjruby{悲}{pi}\
\ltjruby{風}{hong}\
\ltjruby{。}{}\
\ltjruby{」}{}\
\vskip 0.5 cm
\ltjruby{蘇}{soo}\
\ltjruby{子}{tsú}\
\ltjruby{曰}{ua̍t}\
\ltjruby{：}{}\
\ltjruby{「}{}\
\ltjruby{客}{khik}\
\ltjruby{亦}{i̍k}\
\ltjruby{知}{ti}\
\ltjruby{夫}{hu}\
\ltjruby{水}{súi}\
\ltjruby{與}{ú}\
\ltjruby{月}{gua̍t}\
\ltjruby{乎}{hōo}\
\ltjruby{？}{}\
\ltjruby{逝}{sē}\
\ltjruby{者}{tsiá}\
\ltjruby{如}{jû}\
\ltjruby{斯}{su}\
\ltjruby{，}{}\
\ltjruby{而}{jî}\
\ltjruby{未}{bī}\
\ltjruby{嘗}{siông}\
\ltjruby{往}{óng}\
\ltjruby{也}{iā}\
\ltjruby{；}{}\
\ltjruby{盈}{îng}\
\ltjruby{虛}{hu}\
\ltjruby{者}{tsiá}\
\ltjruby{如}{jû}\
\ltjruby{彼}{pí}\
\ltjruby{，}{}\
\ltjruby{而}{jî}\
\ltjruby{卒}{tsut}\
\ltjruby{莫}{bo̍k}\
\ltjruby{消}{siau}\
\ltjruby{長}{tióng}\
\ltjruby{也}{iā}\
\ltjruby{。}{}\
\ltjruby{蓋}{kài}\
\ltjruby{將}{tsiong}\
\ltjruby{自}{tsū}\
\ltjruby{其}{kî}\
\ltjruby{變}{piàn}\
\ltjruby{者}{tsiá}\
\ltjruby{而}{jî}\
\ltjruby{觀}{kuan}\
\ltjruby{之}{tsi}\
\ltjruby{，}{}\
\ltjruby{則}{tsik}\
\ltjruby{天}{thian}\
\ltjruby{地}{tē}\
\ltjruby{曾}{tsing}\
\ltjruby{不}{put}\
\ltjruby{能}{lîng}\
\ltjruby{以}{í}\
\ltjruby{一}{it}\
\ltjruby{瞬}{sùn}\
\ltjruby{；}{}\
\ltjruby{自}{tsū}\
\ltjruby{其}{kî}\
\ltjruby{不}{put}\
\ltjruby{變}{piàn}\
\ltjruby{者}{tsiá}\
\ltjruby{而}{jî}\
\ltjruby{觀}{kuan}\
\ltjruby{之}{tsi}\
\ltjruby{，}{}\
\ltjruby{則}{tsik}\
\ltjruby{物}{bu̍t}\
\ltjruby{於}{ú}\
\ltjruby{我}{ngóo}\
\ltjruby{皆}{kai}\
\ltjruby{無}{bû}\
\ltjruby{盡}{tsīn}\
\ltjruby{也}{iā}\
\ltjruby{。}{}\
\ltjruby{而}{jî}\
\ltjruby{又}{iū}\
\ltjruby{何}{hô}\
\ltjruby{羨}{siān}\
\ltjruby{乎}{hōo}\
\ltjruby{？}{}\
\ltjruby{且}{tshiánnh}\
\ltjruby{夫}{hu}\
\ltjruby{天}{thian}\
\ltjruby{地}{tē}\
\ltjruby{之}{tsi}\
\ltjruby{間}{kan}\
\ltjruby{，}{}\
\ltjruby{物}{bu̍t}\
\ltjruby{各}{kok}\
\ltjruby{有}{iú}\
\ltjruby{主}{tsú}\
\ltjruby{。}{}\
\ltjruby{苟}{kóo}\
\ltjruby{非}{hui}\
\ltjruby{吾}{ngôo}\
\ltjruby{之}{tsi}\
\ltjruby{所}{sóo}\
\ltjruby{有}{iú}\
\ltjruby{，}{}\
\ltjruby{雖}{sui}\
\ltjruby{一}{it}\
\ltjruby{毫}{hô}\
\ltjruby{而}{jî}\
\ltjruby{莫}{bo̍k}\
\ltjruby{取}{tshú}\
\ltjruby{。}{}\
\ltjruby{惟}{î}\
\ltjruby{江}{kang}\
\ltjruby{上}{siōng}\
\ltjruby{之}{tsi}\
\ltjruby{清}{tshing}\
\ltjruby{風}{hong}\
\ltjruby{，}{}\
\ltjruby{與}{ú}\
\ltjruby{山}{san}\
\ltjruby{間}{kan}\
\ltjruby{之}{tsi}\
\ltjruby{明}{bîng}\
\ltjruby{月}{gua̍t}\
\ltjruby{，}{}\
\ltjruby{耳}{ní}\
\ltjruby{得}{tik}\
\ltjruby{之}{tsi}\
\ltjruby{而}{jî}\
\ltjruby{為}{ūi}\
\ltjruby{聲}{sing}\
\ltjruby{，}{}\
\ltjruby{目}{bo̍k}\
\ltjruby{遇}{gū}\
\ltjruby{之}{tsi}\
\ltjruby{而}{jî}\
\ltjruby{成}{sing}\
\ltjruby{色}{sik}\
\ltjruby{。}{}\
\ltjruby{取}{tshú}\
\ltjruby{之}{tsi}\
\ltjruby{無}{bû}\
\ltjruby{禁}{kim}\
\ltjruby{，}{}\
\ltjruby{用}{iōng}\
\ltjruby{之}{tsi}\
\ltjruby{不}{put}\
\ltjruby{竭}{kia̍t}\
\ltjruby{。}{}\
\ltjruby{是}{sī}\
\ltjruby{造}{tsō}\
\ltjruby{物}{bu̍t}\
\ltjruby{者}{tsiá}\
\ltjruby{之}{tsi}\
\ltjruby{無}{bû}\
\ltjruby{盡}{tsīn}\
\ltjruby{藏}{tsông}\
\ltjruby{也}{iā}\
\ltjruby{，}{}\
\ltjruby{而}{jî}\
\ltjruby{吾}{ngôo}\
\ltjruby{與}{ú}\
\ltjruby{子}{tsú}\
\ltjruby{之}{tsi}\
\ltjruby{所}{sóo}\
\ltjruby{共}{kiōng}\
\ltjruby{適}{sik}\
\ltjruby{。}{}\
\ltjruby{」}{}\
\vskip 0.5 cm
\ltjruby{客}{khik}\
\ltjruby{喜}{hi}\
\ltjruby{而}{jî}\
\ltjruby{笑}{siàu}\
\ltjruby{，}{}\
\ltjruby{洗}{sé}\
\ltjruby{盞}{tsán}\
\ltjruby{更}{king}\
\ltjruby{酌}{tsiok}\
\ltjruby{。}{}\
\ltjruby{肴}{gâunn}\
\ltjruby{核}{hi̍k}\
\ltjruby{既}{kì}\
\ltjruby{盡}{tsīn}\
\ltjruby{，}{}\
\ltjruby{杯}{pue}\
\ltjruby{盤}{phuân}\
\ltjruby{狼}{lông}\
\ltjruby{藉}{tsi̍k}\
\ltjruby{。}{}\
\ltjruby{相}{siong}\
\ltjruby{與}{ú}\
\ltjruby{枕}{tsím}\
\ltjruby{藉}{tsik}\
\ltjruby{乎}{hōo}\
\ltjruby{舟}{tsiu}\
\ltjruby{中}{tiong}\
\ltjruby{，}{}\
\ltjruby{不}{put}\
\ltjruby{知}{ti}\
\ltjruby{東}{tong}\
\ltjruby{方}{hong}\
\ltjruby{之}{tsi}\
\ltjruby{既}{kí}\
\ltjruby{白}{pi̍k}\
\ltjruby{。}{}\
</v>
      </c>
      <c r="E6" s="387"/>
      <c r="F6" s="387"/>
      <c r="G6" s="387"/>
      <c r="H6" s="387"/>
      <c r="I6" s="387"/>
      <c r="J6" s="387"/>
      <c r="L6" s="9"/>
      <c r="M6" s="9"/>
      <c r="N6" s="9"/>
      <c r="O6" s="9"/>
      <c r="P6" s="9"/>
      <c r="Q6" s="9"/>
      <c r="R6" s="9"/>
      <c r="S6" s="9"/>
      <c r="T6" s="10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</row>
    <row r="7" spans="1:38" ht="30">
      <c r="B7" s="1"/>
      <c r="T7" s="5"/>
    </row>
    <row r="8" spans="1:38" ht="30">
      <c r="B8" s="1"/>
      <c r="D8" s="11" t="s">
        <v>3</v>
      </c>
      <c r="E8" s="11"/>
      <c r="F8" s="11"/>
      <c r="G8" s="11"/>
      <c r="H8" s="11" t="s">
        <v>4</v>
      </c>
      <c r="L8" s="11" t="s">
        <v>5</v>
      </c>
      <c r="P8" s="11" t="s">
        <v>6</v>
      </c>
      <c r="T8" s="11" t="s">
        <v>7</v>
      </c>
      <c r="X8" s="11" t="s">
        <v>8</v>
      </c>
    </row>
    <row r="9" spans="1:38" ht="30">
      <c r="B9" s="1"/>
      <c r="T9" s="5"/>
    </row>
    <row r="10" spans="1:38" ht="69" customHeight="1">
      <c r="A10" s="2"/>
      <c r="B10" s="3"/>
      <c r="C10" s="2"/>
      <c r="D10" s="388" t="str">
        <f ca="1">_xlfn.CONCAT(D11:D13)</f>
        <v>&lt;div class='pin_yin'&gt;
  &lt;p&gt;
《
&lt;ruby&gt;增&lt;rt&gt;cheng&lt;/rt&gt;&lt;/ruby&gt;
&lt;ruby&gt;見&lt;rt&gt;kiàn&lt;/rt&gt;&lt;/ruby&gt;
&lt;ruby&gt;相&lt;rt&gt;siong&lt;/rt&gt;&lt;/ruby&gt;
&lt;ruby&gt;賦&lt;rt&gt;hù&lt;/rt&gt;&lt;/ruby&gt;
》
&lt;/p&gt;
&lt;p&gt;
&lt;ruby&gt;壬&lt;rt&gt;jîm&lt;/rt&gt;&lt;/ruby&gt;
&lt;ruby&gt;戌&lt;rt&gt;sut&lt;/rt&gt;&lt;/ruby&gt;
&lt;ruby&gt;之&lt;rt&gt;chi&lt;/rt&gt;&lt;/ruby&gt;
&lt;ruby&gt;秋&lt;rt&gt;chhiu&lt;/rt&gt;&lt;/ruby&gt;
，
&lt;ruby&gt;七&lt;rt&gt;chhi&lt;/rt&gt;&lt;/ruby&gt;
&lt;ruby&gt;月&lt;rt&gt;goa̍t&lt;/rt&gt;&lt;/ruby&gt;
&lt;ruby&gt;既&lt;rt&gt;ki&lt;/rt&gt;&lt;/ruby&gt;
&lt;ruby&gt;望&lt;rt&gt;bōng&lt;/rt&gt;&lt;/ruby&gt;
，
&lt;ruby&gt;蘇&lt;rt&gt;so͘&lt;/rt&gt;&lt;/ruby&gt;
&lt;ruby&gt;子&lt;rt&gt;chú&lt;/rt&gt;&lt;/ruby&gt;
&lt;ruby&gt;與&lt;rt&gt;ú&lt;/rt&gt;&lt;/ruby&gt;
&lt;ruby&gt;客&lt;rt&gt;khek&lt;/rt&gt;&lt;/ruby&gt;
&lt;ruby&gt;泛&lt;rt&gt;hoàn&lt;/rt&gt;&lt;/ruby&gt;
&lt;ruby&gt;舟&lt;rt&gt;chiu&lt;/rt&gt;&lt;/ruby&gt;
&lt;ruby&gt;遊&lt;rt&gt;iû&lt;/rt&gt;&lt;/ruby&gt;
&lt;ruby&gt;于&lt;rt&gt;i&lt;/rt&gt;&lt;/ruby&gt;
&lt;ruby&gt;赤&lt;rt&gt;chhek&lt;/rt&gt;&lt;/ruby&gt;
&lt;ruby&gt;壁&lt;rt&gt;pek&lt;/rt&gt;&lt;/ruby&gt;
&lt;ruby&gt;之&lt;rt&gt;chi&lt;/rt&gt;&lt;/ruby&gt;
&lt;ruby&gt;下&lt;rt&gt;hā&lt;/rt&gt;&lt;/ruby&gt;
。
&lt;ruby&gt;清&lt;rt&gt;chheng&lt;/rt&gt;&lt;/ruby&gt;
&lt;ruby&gt;風&lt;rt&gt;hong&lt;/rt&gt;&lt;/ruby&gt;
&lt;ruby&gt;徐&lt;rt&gt;chhî&lt;/rt&gt;&lt;/ruby&gt;
&lt;ruby&gt;來&lt;rt&gt;lâi&lt;/rt&gt;&lt;/ruby&gt;
，
&lt;ruby&gt;水&lt;rt&gt;súi&lt;/rt&gt;&lt;/ruby&gt;
&lt;ruby&gt;波&lt;rt&gt;pho&lt;/rt&gt;&lt;/ruby&gt;
&lt;ruby&gt;不&lt;rt&gt;put&lt;/rt&gt;&lt;/ruby&gt;
&lt;ruby&gt;興&lt;rt&gt;heng&lt;/rt&gt;&lt;/ruby&gt;
。
&lt;ruby&gt;舉&lt;rt&gt;kí&lt;/rt&gt;&lt;/ruby&gt;
&lt;ruby&gt;酒&lt;rt&gt;chiú&lt;/rt&gt;&lt;/ruby&gt;
&lt;ruby&gt;屬&lt;rt&gt;sio̍k&lt;/rt&gt;&lt;/ruby&gt;
&lt;ruby&gt;客&lt;rt&gt;khek&lt;/rt&gt;&lt;/ruby&gt;
，
&lt;ruby&gt;誦&lt;rt&gt;siōng&lt;/rt&gt;&lt;/ruby&gt;
&lt;ruby&gt;明&lt;rt&gt;bêng&lt;/rt&gt;&lt;/ruby&gt;
&lt;ruby&gt;月&lt;rt&gt;goa̍t&lt;/rt&gt;&lt;/ruby&gt;
&lt;ruby&gt;之&lt;rt&gt;chi&lt;/rt&gt;&lt;/ruby&gt;
&lt;ruby&gt;詩&lt;rt&gt;si&lt;/rt&gt;&lt;/ruby&gt;
，
&lt;ruby&gt;歌&lt;rt&gt;ko&lt;/rt&gt;&lt;/ruby&gt;
&lt;ruby&gt;窈&lt;rt&gt;iáu&lt;/rt&gt;&lt;/ruby&gt;
&lt;ruby&gt;窕&lt;rt&gt;thiáu&lt;/rt&gt;&lt;/ruby&gt;
&lt;ruby&gt;之&lt;rt&gt;chi&lt;/rt&gt;&lt;/ruby&gt;
&lt;ruby&gt;章&lt;rt&gt;chiong&lt;/rt&gt;&lt;/ruby&gt;
。
&lt;ruby&gt;少&lt;rt&gt;siáu&lt;/rt&gt;&lt;/ruby&gt;
&lt;ruby&gt;焉&lt;rt&gt;ian&lt;/rt&gt;&lt;/ruby&gt;
，
&lt;ruby&gt;月&lt;rt&gt;goa̍t&lt;/rt&gt;&lt;/ruby&gt;
&lt;ruby&gt;出&lt;rt&gt;chhut&lt;/rt&gt;&lt;/ruby&gt;
&lt;ruby&gt;於&lt;rt&gt;î&lt;/rt&gt;&lt;/ruby&gt;
&lt;ruby&gt;東&lt;rt&gt;tong&lt;/rt&gt;&lt;/ruby&gt;
&lt;ruby&gt;山&lt;rt&gt;san&lt;/rt&gt;&lt;/ruby&gt;
&lt;ruby&gt;之&lt;rt&gt;chi&lt;/rt&gt;&lt;/ruby&gt;
&lt;ruby&gt;上&lt;rt&gt;siōng&lt;/rt&gt;&lt;/ruby&gt;
，
&lt;ruby&gt;徘&lt;rt&gt;pâi&lt;/rt&gt;&lt;/ruby&gt;
&lt;ruby&gt;徊&lt;rt&gt;hôe&lt;/rt&gt;&lt;/ruby&gt;
&lt;ruby&gt;於&lt;rt&gt;î&lt;/rt&gt;&lt;/ruby&gt;
&lt;ruby&gt;斗&lt;rt&gt;tó͘&lt;/rt&gt;&lt;/ruby&gt;
&lt;ruby&gt;牛&lt;rt&gt;giû&lt;/rt&gt;&lt;/ruby&gt;
&lt;ruby&gt;之&lt;rt&gt;chi&lt;/rt&gt;&lt;/ruby&gt;
&lt;ruby&gt;間&lt;rt&gt;kan&lt;/rt&gt;&lt;/ruby&gt;
。
&lt;ruby&gt;白&lt;rt&gt;pe̍k&lt;/rt&gt;&lt;/ruby&gt;
&lt;ruby&gt;露&lt;rt&gt;lō͘&lt;/rt&gt;&lt;/ruby&gt;
&lt;ruby&gt;橫&lt;rt&gt;hêng&lt;/rt&gt;&lt;/ruby&gt;
&lt;ruby&gt;江&lt;rt&gt;kang&lt;/rt&gt;&lt;/ruby&gt;
，
&lt;ruby&gt;水&lt;rt&gt;súi&lt;/rt&gt;&lt;/ruby&gt;
&lt;ruby&gt;光&lt;rt&gt;kong&lt;/rt&gt;&lt;/ruby&gt;
&lt;ruby&gt;接&lt;rt&gt;chiap&lt;/rt&gt;&lt;/ruby&gt;
&lt;ruby&gt;天&lt;rt&gt;thian&lt;/rt&gt;&lt;/ruby&gt;
。
&lt;ruby&gt;縱&lt;rt&gt;chhióng&lt;/rt&gt;&lt;/ruby&gt;
&lt;ruby&gt;一&lt;rt&gt;it&lt;/rt&gt;&lt;/ruby&gt;
&lt;ruby&gt;葦&lt;rt&gt;úi&lt;/rt&gt;&lt;/ruby&gt;
&lt;ruby&gt;之&lt;rt&gt;chi&lt;/rt&gt;&lt;/ruby&gt;
&lt;ruby&gt;所&lt;rt&gt;só͘&lt;/rt&gt;&lt;/ruby&gt;
&lt;ruby&gt;如&lt;rt&gt;jû&lt;/rt&gt;&lt;/ruby&gt;
，
&lt;ruby&gt;凌&lt;rt&gt;lêng&lt;/rt&gt;&lt;/ruby&gt;
&lt;ruby&gt;萬&lt;rt&gt;bān&lt;/rt&gt;&lt;/ruby&gt;
&lt;ruby&gt;頃&lt;rt&gt;khéng&lt;/rt&gt;&lt;/ruby&gt;
&lt;ruby&gt;之&lt;rt&gt;chi&lt;/rt&gt;&lt;/ruby&gt;
&lt;ruby&gt;茫&lt;rt&gt;bông&lt;/rt&gt;&lt;/ruby&gt;
&lt;ruby&gt;然&lt;rt&gt;jiân&lt;/rt&gt;&lt;/ruby&gt;
。
&lt;ruby&gt;浩&lt;rt&gt;hō&lt;/rt&gt;&lt;/ruby&gt;
&lt;ruby&gt;浩&lt;rt&gt;hō&lt;/rt&gt;&lt;/ruby&gt;
&lt;ruby&gt;乎&lt;rt&gt;hō͘&lt;/rt&gt;&lt;/ruby&gt;
&lt;ruby&gt;如&lt;rt&gt;jû&lt;/rt&gt;&lt;/ruby&gt;
&lt;ruby&gt;馮&lt;rt&gt;pêng&lt;/rt&gt;&lt;/ruby&gt;
&lt;ruby&gt;虛&lt;rt&gt;hu&lt;/rt&gt;&lt;/ruby&gt;
&lt;ruby&gt;御&lt;rt&gt;gū&lt;/rt&gt;&lt;/ruby&gt;
&lt;ruby&gt;風&lt;rt&gt;hong&lt;/rt&gt;&lt;/ruby&gt;
，
&lt;ruby&gt;而&lt;rt&gt;jî&lt;/rt&gt;&lt;/ruby&gt;
&lt;ruby&gt;不&lt;rt&gt;put&lt;/rt&gt;&lt;/ruby&gt;
&lt;ruby&gt;知&lt;rt&gt;ti&lt;/rt&gt;&lt;/ruby&gt;
&lt;ruby&gt;其&lt;rt&gt;kî&lt;/rt&gt;&lt;/ruby&gt;
&lt;ruby&gt;所&lt;rt&gt;só͘&lt;/rt&gt;&lt;/ruby&gt;
&lt;ruby&gt;止&lt;rt&gt;chí&lt;/rt&gt;&lt;/ruby&gt;
；
&lt;ruby&gt;飄&lt;rt&gt;phiau&lt;/rt&gt;&lt;/ruby&gt;
&lt;ruby&gt;飄&lt;rt&gt;phiau&lt;/rt&gt;&lt;/ruby&gt;
&lt;ruby&gt;乎&lt;rt&gt;hō͘&lt;/rt&gt;&lt;/ruby&gt;
&lt;ruby&gt;如&lt;rt&gt;jû&lt;/rt&gt;&lt;/ruby&gt;
&lt;ruby&gt;遺&lt;rt&gt;ûi&lt;/rt&gt;&lt;/ruby&gt;
&lt;ruby&gt;世&lt;rt&gt;sè&lt;/rt&gt;&lt;/ruby&gt;
&lt;ruby&gt;獨&lt;rt&gt;to̍k&lt;/rt&gt;&lt;/ruby&gt;
&lt;ruby&gt;立&lt;rt&gt;li̍p&lt;/rt&gt;&lt;/ruby&gt;
，
&lt;ruby&gt;羽&lt;rt&gt;ú&lt;/rt&gt;&lt;/ruby&gt;
&lt;ruby&gt;化&lt;rt&gt;hòa&lt;/rt&gt;&lt;/ruby&gt;
&lt;ruby&gt;而&lt;rt&gt;jî&lt;/rt&gt;&lt;/ruby&gt;
&lt;ruby&gt;登&lt;rt&gt;teng&lt;/rt&gt;&lt;/ruby&gt;
&lt;ruby&gt;仙&lt;rt&gt;sian&lt;/rt&gt;&lt;/ruby&gt;
。
&lt;/p&gt;
&lt;p&gt;
&lt;ruby&gt;於&lt;rt&gt;î&lt;/rt&gt;&lt;/ruby&gt;
&lt;ruby&gt;是&lt;rt&gt;sī&lt;/rt&gt;&lt;/ruby&gt;
&lt;ruby&gt;飲&lt;rt&gt;ím&lt;/rt&gt;&lt;/ruby&gt;
&lt;ruby&gt;酒&lt;rt&gt;chiú&lt;/rt&gt;&lt;/ruby&gt;
&lt;ruby&gt;樂&lt;rt&gt;lo̍k&lt;/rt&gt;&lt;/ruby&gt;
&lt;ruby&gt;甚&lt;rt&gt;sīm&lt;/rt&gt;&lt;/ruby&gt;
，
&lt;ruby&gt;扣&lt;rt&gt;kháu&lt;/rt&gt;&lt;/ruby&gt;
&lt;ruby&gt;舷&lt;rt&gt;hiân&lt;/rt&gt;&lt;/ruby&gt;
&lt;ruby&gt;而&lt;rt&gt;jî&lt;/rt&gt;&lt;/ruby&gt;
&lt;ruby&gt;歌&lt;rt&gt;ko&lt;/rt&gt;&lt;/ruby&gt;
&lt;ruby&gt;之&lt;rt&gt;chi&lt;/rt&gt;&lt;/ruby&gt;
。
&lt;ruby&gt;歌&lt;rt&gt;ko&lt;/rt&gt;&lt;/ruby&gt;
&lt;ruby&gt;曰&lt;rt&gt;oa̍t&lt;/rt&gt;&lt;/ruby&gt;
&lt;ruby&gt;：&lt;rt&gt;&lt;/rt&gt;&lt;/ruby&gt;
「
&lt;ruby&gt;桂&lt;rt&gt;kùi&lt;/rt&gt;&lt;/ruby&gt;
&lt;ruby&gt;棹&lt;rt&gt;chāu&lt;/rt&gt;&lt;/ruby&gt;
&lt;ruby&gt;兮&lt;rt&gt;hē&lt;/rt&gt;&lt;/ruby&gt;
&lt;ruby&gt;蘭&lt;rt&gt;lân&lt;/rt&gt;&lt;/ruby&gt;
&lt;ruby&gt;槳&lt;rt&gt;chiúⁿ&lt;/rt&gt;&lt;/ruby&gt;
，
&lt;ruby&gt;擊&lt;rt&gt;kek&lt;/rt&gt;&lt;/ruby&gt;
&lt;ruby&gt;空&lt;rt&gt;khong&lt;/rt&gt;&lt;/ruby&gt;
&lt;ruby&gt;明&lt;rt&gt;bêng&lt;/rt&gt;&lt;/ruby&gt;
&lt;ruby&gt;兮&lt;rt&gt;hê&lt;/rt&gt;&lt;/ruby&gt;
&lt;ruby&gt;泝&lt;rt&gt;sò͘&lt;/rt&gt;&lt;/ruby&gt;
&lt;ruby&gt;流&lt;rt&gt;liû&lt;/rt&gt;&lt;/ruby&gt;
&lt;ruby&gt;光&lt;rt&gt;kong&lt;/rt&gt;&lt;/ruby&gt;
。
&lt;ruby&gt;渺&lt;rt&gt;biáu&lt;/rt&gt;&lt;/ruby&gt;
&lt;ruby&gt;渺&lt;rt&gt;biáu&lt;/rt&gt;&lt;/ruby&gt;
&lt;ruby&gt;兮&lt;rt&gt;hê&lt;/rt&gt;&lt;/ruby&gt;
&lt;ruby&gt;予&lt;rt&gt;ú&lt;/rt&gt;&lt;/ruby&gt;
&lt;ruby&gt;懷&lt;rt&gt;hoâi&lt;/rt&gt;&lt;/ruby&gt;
，
&lt;ruby&gt;望&lt;rt&gt;bōng&lt;/rt&gt;&lt;/ruby&gt;
&lt;ruby&gt;美&lt;rt&gt;bí&lt;/rt&gt;&lt;/ruby&gt;
&lt;ruby&gt;人&lt;rt&gt;jîn&lt;/rt&gt;&lt;/ruby&gt;
&lt;ruby&gt;兮&lt;rt&gt;hê&lt;/rt&gt;&lt;/ruby&gt;
&lt;ruby&gt;天&lt;rt&gt;thian&lt;/rt&gt;&lt;/ruby&gt;
&lt;ruby&gt;一&lt;rt&gt;it&lt;/rt&gt;&lt;/ruby&gt;
&lt;ruby&gt;方&lt;rt&gt;hong&lt;/rt&gt;&lt;/ruby&gt;
。
」
&lt;ruby&gt;客&lt;rt&gt;khek&lt;/rt&gt;&lt;/ruby&gt;
&lt;ruby&gt;有&lt;rt&gt;iú&lt;/rt&gt;&lt;/ruby&gt;
&lt;ruby&gt;吹&lt;rt&gt;chhui&lt;/rt&gt;&lt;/ruby&gt;
&lt;ruby&gt;洞&lt;rt&gt;tōng&lt;/rt&gt;&lt;/ruby&gt;
&lt;ruby&gt;簫&lt;rt&gt;siau&lt;/rt&gt;&lt;/ruby&gt;
&lt;ruby&gt;者&lt;rt&gt;chiá&lt;/rt&gt;&lt;/ruby&gt;
，
&lt;ruby&gt;倚&lt;rt&gt;í&lt;/rt&gt;&lt;/ruby&gt;
&lt;ruby&gt;歌&lt;rt&gt;ko&lt;/rt&gt;&lt;/ruby&gt;
&lt;ruby&gt;而&lt;rt&gt;jî&lt;/rt&gt;&lt;/ruby&gt;
&lt;ruby&gt;和&lt;rt&gt;hô&lt;/rt&gt;&lt;/ruby&gt;
&lt;ruby&gt;之&lt;rt&gt;chi&lt;/rt&gt;&lt;/ruby&gt;
，
&lt;ruby&gt;其&lt;rt&gt;kî&lt;/rt&gt;&lt;/ruby&gt;
&lt;ruby&gt;聲&lt;rt&gt;seng&lt;/rt&gt;&lt;/ruby&gt;
&lt;ruby&gt;嗚&lt;rt&gt;o͘&lt;/rt&gt;&lt;/ruby&gt;
&lt;ruby&gt;嗚&lt;rt&gt;o͘&lt;/rt&gt;&lt;/ruby&gt;
&lt;ruby&gt;然&lt;rt&gt;jiân&lt;/rt&gt;&lt;/ruby&gt;
，
&lt;ruby&gt;如&lt;rt&gt;jû&lt;/rt&gt;&lt;/ruby&gt;
&lt;ruby&gt;怨&lt;rt&gt;oàn&lt;/rt&gt;&lt;/ruby&gt;
&lt;ruby&gt;如&lt;rt&gt;jû&lt;/rt&gt;&lt;/ruby&gt;
&lt;ruby&gt;慕&lt;rt&gt;bō͘&lt;/rt&gt;&lt;/ruby&gt;
，
&lt;ruby&gt;如&lt;rt&gt;jû&lt;/rt&gt;&lt;/ruby&gt;
&lt;ruby&gt;泣&lt;rt&gt;khip&lt;/rt&gt;&lt;/ruby&gt;
&lt;ruby&gt;如&lt;rt&gt;jû&lt;/rt&gt;&lt;/ruby&gt;
&lt;ruby&gt;訴&lt;rt&gt;sò͘&lt;/rt&gt;&lt;/ruby&gt;
；
&lt;ruby&gt;餘&lt;rt&gt;û&lt;/rt&gt;&lt;/ruby&gt;
&lt;ruby&gt;音&lt;rt&gt;im&lt;/rt&gt;&lt;/ruby&gt;
&lt;ruby&gt;嫋&lt;rt&gt;liáu&lt;/rt&gt;&lt;/ruby&gt;
&lt;ruby&gt;嫋&lt;rt&gt;liáu&lt;/rt&gt;&lt;/ruby&gt;
，
&lt;ruby&gt;不&lt;rt&gt;put&lt;/rt&gt;&lt;/ruby&gt;
&lt;ruby&gt;絕&lt;rt&gt;choa̍t&lt;/rt&gt;&lt;/ruby&gt;
&lt;ruby&gt;如&lt;rt&gt;jû&lt;/rt&gt;&lt;/ruby&gt;
&lt;ruby&gt;縷&lt;rt&gt;lí&lt;/rt&gt;&lt;/ruby&gt;
；
&lt;ruby&gt;舞&lt;rt&gt;bú&lt;/rt&gt;&lt;/ruby&gt;
&lt;ruby&gt;幽&lt;rt&gt;iu&lt;/rt&gt;&lt;/ruby&gt;
&lt;ruby&gt;壑&lt;rt&gt;hok&lt;/rt&gt;&lt;/ruby&gt;
&lt;ruby&gt;之&lt;rt&gt;chi&lt;/rt&gt;&lt;/ruby&gt;
&lt;ruby&gt;潛&lt;rt&gt;chiâm&lt;/rt&gt;&lt;/ruby&gt;
&lt;ruby&gt;蛟&lt;rt&gt;kau&lt;/rt&gt;&lt;/ruby&gt;
，
&lt;ruby&gt;泣&lt;rt&gt;khip&lt;/rt&gt;&lt;/ruby&gt;
&lt;ruby&gt;孤&lt;rt&gt;ko͘&lt;/rt&gt;&lt;/ruby&gt;
&lt;ruby&gt;舟&lt;rt&gt;chiu&lt;/rt&gt;&lt;/ruby&gt;
&lt;ruby&gt;之&lt;rt&gt;chi&lt;/rt&gt;&lt;/ruby&gt;
&lt;ruby&gt;嫠&lt;rt&gt;lî&lt;/rt&gt;&lt;/ruby&gt;
&lt;ruby&gt;婦&lt;rt&gt;hū&lt;/rt&gt;&lt;/ruby&gt;
。
&lt;/p&gt;
&lt;p&gt;
&lt;ruby&gt;蘇&lt;rt&gt;so͘&lt;/rt&gt;&lt;/ruby&gt;
&lt;ruby&gt;子&lt;rt&gt;chú&lt;/rt&gt;&lt;/ruby&gt;
&lt;ruby&gt;愀&lt;rt&gt;chhiu&lt;/rt&gt;&lt;/ruby&gt;
&lt;ruby&gt;然&lt;rt&gt;jiân&lt;/rt&gt;&lt;/ruby&gt;
，
&lt;ruby&gt;正&lt;rt&gt;chèng&lt;/rt&gt;&lt;/ruby&gt;
&lt;ruby&gt;襟&lt;rt&gt;khim&lt;/rt&gt;&lt;/ruby&gt;
&lt;ruby&gt;危&lt;rt&gt;gûi&lt;/rt&gt;&lt;/ruby&gt;
&lt;ruby&gt;坐&lt;rt&gt;chō&lt;/rt&gt;&lt;/ruby&gt;
&lt;ruby&gt;而&lt;rt&gt;jî&lt;/rt&gt;&lt;/ruby&gt;
&lt;ruby&gt;問&lt;rt&gt;būn&lt;/rt&gt;&lt;/ruby&gt;
&lt;ruby&gt;客&lt;rt&gt;khek&lt;/rt&gt;&lt;/ruby&gt;
&lt;ruby&gt;曰&lt;rt&gt;oa̍t&lt;/rt&gt;&lt;/ruby&gt;
&lt;ruby&gt;：&lt;rt&gt;&lt;/rt&gt;&lt;/ruby&gt;
「
&lt;ruby&gt;何&lt;rt&gt;hô&lt;/rt&gt;&lt;/ruby&gt;
&lt;ruby&gt;為&lt;rt&gt;ūi&lt;/rt&gt;&lt;/ruby&gt;
&lt;ruby&gt;其&lt;rt&gt;kî&lt;/rt&gt;&lt;/ruby&gt;
&lt;ruby&gt;然&lt;rt&gt;jiân&lt;/rt&gt;&lt;/ruby&gt;
&lt;ruby&gt;也&lt;rt&gt;iā&lt;/rt&gt;&lt;/ruby&gt;
？
」
&lt;ruby&gt;客&lt;rt&gt;khek&lt;/rt&gt;&lt;/ruby&gt;
&lt;ruby&gt;曰&lt;rt&gt;oa̍t&lt;/rt&gt;&lt;/ruby&gt;
&lt;ruby&gt;：&lt;rt&gt;&lt;/rt&gt;&lt;/ruby&gt;
「
&lt;ruby&gt;『&lt;rt&gt;&lt;/rt&gt;&lt;/ruby&gt;
&lt;ruby&gt;月&lt;rt&gt;goa̍t&lt;/rt&gt;&lt;/ruby&gt;
&lt;ruby&gt;明&lt;rt&gt;bêng&lt;/rt&gt;&lt;/ruby&gt;
&lt;ruby&gt;星&lt;rt&gt;seng&lt;/rt&gt;&lt;/ruby&gt;
&lt;ruby&gt;稀&lt;rt&gt;hi&lt;/rt&gt;&lt;/ruby&gt;
，
&lt;ruby&gt;烏&lt;rt&gt;o͘&lt;/rt&gt;&lt;/ruby&gt;
&lt;ruby&gt;鵲&lt;rt&gt;chhek&lt;/rt&gt;&lt;/ruby&gt;
&lt;ruby&gt;南&lt;rt&gt;lâm&lt;/rt&gt;&lt;/ruby&gt;
&lt;ruby&gt;飛&lt;rt&gt;hui&lt;/rt&gt;&lt;/ruby&gt;
&lt;ruby&gt;』&lt;rt&gt;&lt;/rt&gt;&lt;/ruby&gt;
，
&lt;ruby&gt;此&lt;rt&gt;chhú&lt;/rt&gt;&lt;/ruby&gt;
&lt;ruby&gt;非&lt;rt&gt;hui&lt;/rt&gt;&lt;/ruby&gt;
&lt;ruby&gt;曹&lt;rt&gt;chô&lt;/rt&gt;&lt;/ruby&gt;
&lt;ruby&gt;孟&lt;rt&gt;bēng&lt;/rt&gt;&lt;/ruby&gt;
&lt;ruby&gt;德&lt;rt&gt;tek&lt;/rt&gt;&lt;/ruby&gt;
&lt;ruby&gt;之&lt;rt&gt;chi&lt;/rt&gt;&lt;/ruby&gt;
&lt;ruby&gt;詩&lt;rt&gt;si&lt;/rt&gt;&lt;/ruby&gt;
&lt;ruby&gt;乎&lt;rt&gt;hō͘&lt;/rt&gt;&lt;/ruby&gt;
？
&lt;ruby&gt;西&lt;rt&gt;se&lt;/rt&gt;&lt;/ruby&gt;
&lt;ruby&gt;望&lt;rt&gt;bōng&lt;/rt&gt;&lt;/ruby&gt;
&lt;ruby&gt;夏&lt;rt&gt;hā&lt;/rt&gt;&lt;/ruby&gt;
&lt;ruby&gt;口&lt;rt&gt;khió&lt;/rt&gt;&lt;/ruby&gt;
，
&lt;ruby&gt;東&lt;rt&gt;tong&lt;/rt&gt;&lt;/ruby&gt;
&lt;ruby&gt;望&lt;rt&gt;bōng&lt;/rt&gt;&lt;/ruby&gt;
&lt;ruby&gt;武&lt;rt&gt;bú&lt;/rt&gt;&lt;/ruby&gt;
&lt;ruby&gt;昌&lt;rt&gt;chhiong&lt;/rt&gt;&lt;/ruby&gt;
。
&lt;ruby&gt;山&lt;rt&gt;san&lt;/rt&gt;&lt;/ruby&gt;
&lt;ruby&gt;川&lt;rt&gt;chhoan&lt;/rt&gt;&lt;/ruby&gt;
&lt;ruby&gt;相&lt;rt&gt;siong&lt;/rt&gt;&lt;/ruby&gt;
&lt;ruby&gt;繆&lt;rt&gt;biū&lt;/rt&gt;&lt;/ruby&gt;
，
&lt;ruby&gt;鬱&lt;rt&gt;ut&lt;/rt&gt;&lt;/ruby&gt;
&lt;ruby&gt;乎&lt;rt&gt;hō͘&lt;/rt&gt;&lt;/ruby&gt;
&lt;ruby&gt;蒼&lt;rt&gt;chhong&lt;/rt&gt;&lt;/ruby&gt;
&lt;ruby&gt;蒼&lt;rt&gt;chhong&lt;/rt&gt;&lt;/ruby&gt;
，
&lt;ruby&gt;此&lt;rt&gt;chhú&lt;/rt&gt;&lt;/ruby&gt;
&lt;ruby&gt;非&lt;rt&gt;hui&lt;/rt&gt;&lt;/ruby&gt;
&lt;ruby&gt;孟&lt;rt&gt;bēng&lt;/rt&gt;&lt;/ruby&gt;
&lt;ruby&gt;德&lt;rt&gt;tek&lt;/rt&gt;&lt;/ruby&gt;
&lt;ruby&gt;之&lt;rt&gt;chi&lt;/rt&gt;&lt;/ruby&gt;
&lt;ruby&gt;困&lt;rt&gt;khùn&lt;/rt&gt;&lt;/ruby&gt;
&lt;ruby&gt;於&lt;rt&gt;î&lt;/rt&gt;&lt;/ruby&gt;
&lt;ruby&gt;周&lt;rt&gt;chiu&lt;/rt&gt;&lt;/ruby&gt;
&lt;ruby&gt;郎&lt;rt&gt;lông&lt;/rt&gt;&lt;/ruby&gt;
&lt;ruby&gt;者&lt;rt&gt;chiá&lt;/rt&gt;&lt;/ruby&gt;
&lt;ruby&gt;乎&lt;rt&gt;hō͘&lt;/rt&gt;&lt;/ruby&gt;
？
&lt;ruby&gt;方&lt;rt&gt;hong&lt;/rt&gt;&lt;/ruby&gt;
&lt;ruby&gt;其&lt;rt&gt;kî&lt;/rt&gt;&lt;/ruby&gt;
&lt;ruby&gt;破&lt;rt&gt;phò&lt;/rt&gt;&lt;/ruby&gt;
&lt;ruby&gt;荊&lt;rt&gt;keng&lt;/rt&gt;&lt;/ruby&gt;
&lt;ruby&gt;州&lt;rt&gt;chiu&lt;/rt&gt;&lt;/ruby&gt;
，
&lt;ruby&gt;下&lt;rt&gt;hā&lt;/rt&gt;&lt;/ruby&gt;
&lt;ruby&gt;江&lt;rt&gt;kang&lt;/rt&gt;&lt;/ruby&gt;
&lt;ruby&gt;陵&lt;rt&gt;lêng&lt;/rt&gt;&lt;/ruby&gt;
，
&lt;ruby&gt;順&lt;rt&gt;sūn&lt;/rt&gt;&lt;/ruby&gt;
&lt;ruby&gt;流&lt;rt&gt;liû&lt;/rt&gt;&lt;/ruby&gt;
&lt;ruby&gt;而&lt;rt&gt;jî&lt;/rt&gt;&lt;/ruby&gt;
&lt;ruby&gt;東&lt;rt&gt;tong&lt;/rt&gt;&lt;/ruby&gt;
&lt;ruby&gt;也&lt;rt&gt;iā&lt;/rt&gt;&lt;/ruby&gt;
，
&lt;ruby&gt;舳&lt;rt&gt;tio̍k&lt;/rt&gt;&lt;/ruby&gt;
&lt;ruby&gt;艫&lt;rt&gt;lô͘&lt;/rt&gt;&lt;/ruby&gt;
&lt;ruby&gt;千&lt;rt&gt;chhian&lt;/rt&gt;&lt;/ruby&gt;
&lt;ruby&gt;里&lt;rt&gt;lí&lt;/rt&gt;&lt;/ruby&gt;
，
&lt;ruby&gt;旌&lt;rt&gt;cheng&lt;/rt&gt;&lt;/ruby&gt;
&lt;ruby&gt;旗&lt;rt&gt;kî&lt;/rt&gt;&lt;/ruby&gt;
&lt;ruby&gt;蔽&lt;rt&gt;pè&lt;/rt&gt;&lt;/ruby&gt;
&lt;ruby&gt;空&lt;rt&gt;khòng&lt;/rt&gt;&lt;/ruby&gt;
，
&lt;ruby&gt;釃&lt;rt&gt;su&lt;/rt&gt;&lt;/ruby&gt;
&lt;ruby&gt;酒&lt;rt&gt;chiú&lt;/rt&gt;&lt;/ruby&gt;
&lt;ruby&gt;臨&lt;rt&gt;lîm&lt;/rt&gt;&lt;/ruby&gt;
&lt;ruby&gt;江&lt;rt&gt;kang&lt;/rt&gt;&lt;/ruby&gt;
，
&lt;ruby&gt;橫&lt;rt&gt;heng&lt;/rt&gt;&lt;/ruby&gt;
&lt;ruby&gt;槊&lt;rt&gt;so̍k&lt;/rt&gt;&lt;/ruby&gt;
&lt;ruby&gt;賦&lt;rt&gt;hù&lt;/rt&gt;&lt;/ruby&gt;
&lt;ruby&gt;詩&lt;rt&gt;si&lt;/rt&gt;&lt;/ruby&gt;
，
&lt;ruby&gt;固&lt;rt&gt;kò͘&lt;/rt&gt;&lt;/ruby&gt;
&lt;ruby&gt;一&lt;rt&gt;it&lt;/rt&gt;&lt;/ruby&gt;
&lt;ruby&gt;世&lt;rt&gt;sè&lt;/rt&gt;&lt;/ruby&gt;
&lt;ruby&gt;之&lt;rt&gt;chi&lt;/rt&gt;&lt;/ruby&gt;
&lt;ruby&gt;雄&lt;rt&gt;hiông&lt;/rt&gt;&lt;/ruby&gt;
&lt;ruby&gt;也&lt;rt&gt;iā&lt;/rt&gt;&lt;/ruby&gt;
，
&lt;ruby&gt;而&lt;rt&gt;jî&lt;/rt&gt;&lt;/ruby&gt;
&lt;ruby&gt;今&lt;rt&gt;kin&lt;/rt&gt;&lt;/ruby&gt;
&lt;ruby&gt;安&lt;rt&gt;an&lt;/rt&gt;&lt;/ruby&gt;
&lt;ruby&gt;在&lt;rt&gt;chāi&lt;/rt&gt;&lt;/ruby&gt;
&lt;ruby&gt;哉&lt;rt&gt;chai&lt;/rt&gt;&lt;/ruby&gt;
？
&lt;ruby&gt;況&lt;rt&gt;hóng&lt;/rt&gt;&lt;/ruby&gt;
&lt;ruby&gt;吾&lt;rt&gt;ngô͘&lt;/rt&gt;&lt;/ruby&gt;
&lt;ruby&gt;與&lt;rt&gt;ú&lt;/rt&gt;&lt;/ruby&gt;
&lt;ruby&gt;子&lt;rt&gt;chú&lt;/rt&gt;&lt;/ruby&gt;
&lt;ruby&gt;漁&lt;rt&gt;gû&lt;/rt&gt;&lt;/ruby&gt;
&lt;ruby&gt;樵&lt;rt&gt;chiâu&lt;/rt&gt;&lt;/ruby&gt;
&lt;ruby&gt;於&lt;rt&gt;î&lt;/rt&gt;&lt;/ruby&gt;
&lt;ruby&gt;江&lt;rt&gt;kang&lt;/rt&gt;&lt;/ruby&gt;
&lt;ruby&gt;渚&lt;rt&gt;chú&lt;/rt&gt;&lt;/ruby&gt;
&lt;ruby&gt;之&lt;rt&gt;chi&lt;/rt&gt;&lt;/ruby&gt;
&lt;ruby&gt;上&lt;rt&gt;siōng&lt;/rt&gt;&lt;/ruby&gt;
，
&lt;ruby&gt;侶&lt;rt&gt;lū&lt;/rt&gt;&lt;/ruby&gt;
&lt;ruby&gt;魚&lt;rt&gt;gû&lt;/rt&gt;&lt;/ruby&gt;
&lt;ruby&gt;蝦&lt;rt&gt;hê&lt;/rt&gt;&lt;/ruby&gt;
&lt;ruby&gt;而&lt;rt&gt;jî&lt;/rt&gt;&lt;/ruby&gt;
&lt;ruby&gt;友&lt;rt&gt;iú&lt;/rt&gt;&lt;/ruby&gt;
&lt;ruby&gt;糜&lt;rt&gt;bî&lt;/rt&gt;&lt;/ruby&gt;
&lt;ruby&gt;鹿&lt;rt&gt;lo̍k&lt;/rt&gt;&lt;/ruby&gt;
，
&lt;ruby&gt;駕&lt;rt&gt;kà&lt;/rt&gt;&lt;/ruby&gt;
&lt;ruby&gt;一&lt;rt&gt;it&lt;/rt&gt;&lt;/ruby&gt;
&lt;ruby&gt;葉&lt;rt&gt;ia̍p&lt;/rt&gt;&lt;/ruby&gt;
&lt;ruby&gt;之&lt;rt&gt;chi&lt;/rt&gt;&lt;/ruby&gt;
&lt;ruby&gt;扁&lt;rt&gt;pián&lt;/rt&gt;&lt;/ruby&gt;
&lt;ruby&gt;舟&lt;rt&gt;chiu&lt;/rt&gt;&lt;/ruby&gt;
，
&lt;ruby&gt;舉&lt;rt&gt;kí&lt;/rt&gt;&lt;/ruby&gt;
&lt;ruby&gt;匏&lt;rt&gt;pâu&lt;/rt&gt;&lt;/ruby&gt;
&lt;ruby&gt;樽&lt;rt&gt;chun&lt;/rt&gt;&lt;/ruby&gt;
&lt;ruby&gt;以&lt;rt&gt;í&lt;/rt&gt;&lt;/ruby&gt;
&lt;ruby&gt;相&lt;rt&gt;siong&lt;/rt&gt;&lt;/ruby&gt;
&lt;ruby&gt;屬&lt;rt&gt;sio̍k&lt;/rt&gt;&lt;/ruby&gt;
；
&lt;ruby&gt;寄&lt;rt&gt;kì&lt;/rt&gt;&lt;/ruby&gt;
&lt;ruby&gt;蜉&lt;rt&gt;hô&lt;/rt&gt;&lt;/ruby&gt;
&lt;ruby&gt;蝣&lt;rt&gt;iû&lt;/rt&gt;&lt;/ruby&gt;
&lt;ruby&gt;與&lt;rt&gt;î&lt;/rt&gt;&lt;/ruby&gt;
&lt;ruby&gt;天&lt;rt&gt;thian&lt;/rt&gt;&lt;/ruby&gt;
&lt;ruby&gt;地&lt;rt&gt;tē&lt;/rt&gt;&lt;/ruby&gt;
，
&lt;ruby&gt;渺&lt;rt&gt;biáu&lt;/rt&gt;&lt;/ruby&gt;
&lt;ruby&gt;滄&lt;rt&gt;chhong&lt;/rt&gt;&lt;/ruby&gt;
&lt;ruby&gt;海&lt;rt&gt;hái&lt;/rt&gt;&lt;/ruby&gt;
&lt;ruby&gt;之&lt;rt&gt;chi&lt;/rt&gt;&lt;/ruby&gt;
&lt;ruby&gt;一&lt;rt&gt;it&lt;/rt&gt;&lt;/ruby&gt;
&lt;ruby&gt;粟&lt;rt&gt;siok&lt;/rt&gt;&lt;/ruby&gt;
。
&lt;ruby&gt;哀&lt;rt&gt;ai&lt;/rt&gt;&lt;/ruby&gt;
&lt;ruby&gt;吾&lt;rt&gt;ngô͘&lt;/rt&gt;&lt;/ruby&gt;
&lt;ruby&gt;生&lt;rt&gt;seng&lt;/rt&gt;&lt;/ruby&gt;
&lt;ruby&gt;之&lt;rt&gt;chi&lt;/rt&gt;&lt;/ruby&gt;
&lt;ruby&gt;須&lt;rt&gt;si&lt;/rt&gt;&lt;/ruby&gt;
&lt;ruby&gt;臾&lt;rt&gt;jî&lt;/rt&gt;&lt;/ruby&gt;
，
&lt;ruby&gt;羨&lt;rt&gt;siān&lt;/rt&gt;&lt;/ruby&gt;
&lt;ruby&gt;長&lt;rt&gt;tiông&lt;/rt&gt;&lt;/ruby&gt;
&lt;ruby&gt;江&lt;rt&gt;kang&lt;/rt&gt;&lt;/ruby&gt;
&lt;ruby&gt;之&lt;rt&gt;chi&lt;/rt&gt;&lt;/ruby&gt;
&lt;ruby&gt;無&lt;rt&gt;bû&lt;/rt&gt;&lt;/ruby&gt;
&lt;ruby&gt;窮&lt;rt&gt;kiông&lt;/rt&gt;&lt;/ruby&gt;
；
&lt;ruby&gt;挾&lt;rt&gt;gia̍p&lt;/rt&gt;&lt;/ruby&gt;
&lt;ruby&gt;飛&lt;rt&gt;hui&lt;/rt&gt;&lt;/ruby&gt;
&lt;ruby&gt;仙&lt;rt&gt;sian&lt;/rt&gt;&lt;/ruby&gt;
&lt;ruby&gt;以&lt;rt&gt;í&lt;/rt&gt;&lt;/ruby&gt;
&lt;ruby&gt;遨&lt;rt&gt;gô&lt;/rt&gt;&lt;/ruby&gt;
&lt;ruby&gt;遊&lt;rt&gt;iû&lt;/rt&gt;&lt;/ruby&gt;
，
&lt;ruby&gt;抱&lt;rt&gt;phāu&lt;/rt&gt;&lt;/ruby&gt;
&lt;ruby&gt;明&lt;rt&gt;bêng&lt;/rt&gt;&lt;/ruby&gt;
&lt;ruby&gt;月&lt;rt&gt;goa̍t&lt;/rt&gt;&lt;/ruby&gt;
&lt;ruby&gt;而&lt;rt&gt;jî&lt;/rt&gt;&lt;/ruby&gt;
&lt;ruby&gt;長&lt;rt&gt;tiông&lt;/rt&gt;&lt;/ruby&gt;
&lt;ruby&gt;終&lt;rt&gt;chiong&lt;/rt&gt;&lt;/ruby&gt;
。
&lt;ruby&gt;知&lt;rt&gt;ti&lt;/rt&gt;&lt;/ruby&gt;
&lt;ruby&gt;不&lt;rt&gt;put&lt;/rt&gt;&lt;/ruby&gt;
&lt;ruby&gt;可&lt;rt&gt;khó&lt;/rt&gt;&lt;/ruby&gt;
&lt;ruby&gt;乎&lt;rt&gt;hō͘&lt;/rt&gt;&lt;/ruby&gt;
&lt;ruby&gt;驟&lt;rt&gt;chō͘&lt;/rt&gt;&lt;/ruby&gt;
&lt;ruby&gt;得&lt;rt&gt;tek&lt;/rt&gt;&lt;/ruby&gt;
，
&lt;ruby&gt;托&lt;rt&gt;thok&lt;/rt&gt;&lt;/ruby&gt;
&lt;ruby&gt;遺&lt;rt&gt;ûi&lt;/rt&gt;&lt;/ruby&gt;
&lt;ruby&gt;響&lt;rt&gt;hiòng&lt;/rt&gt;&lt;/ruby&gt;
&lt;ruby&gt;於&lt;rt&gt;î&lt;/rt&gt;&lt;/ruby&gt;
&lt;ruby&gt;悲&lt;rt&gt;pi&lt;/rt&gt;&lt;/ruby&gt;
&lt;ruby&gt;風&lt;rt&gt;hong&lt;/rt&gt;&lt;/ruby&gt;
。
」
&lt;/p&gt;
&lt;p&gt;
&lt;ruby&gt;蘇&lt;rt&gt;so͘&lt;/rt&gt;&lt;/ruby&gt;
&lt;ruby&gt;子&lt;rt&gt;chú&lt;/rt&gt;&lt;/ruby&gt;
&lt;ruby&gt;曰&lt;rt&gt;oa̍t&lt;/rt&gt;&lt;/ruby&gt;
&lt;ruby&gt;：&lt;rt&gt;&lt;/rt&gt;&lt;/ruby&gt;
「
&lt;ruby&gt;客&lt;rt&gt;khek&lt;/rt&gt;&lt;/ruby&gt;
&lt;ruby&gt;亦&lt;rt&gt;e̍k&lt;/rt&gt;&lt;/ruby&gt;
&lt;ruby&gt;知&lt;rt&gt;ti&lt;/rt&gt;&lt;/ruby&gt;
&lt;ruby&gt;夫&lt;rt&gt;hu&lt;/rt&gt;&lt;/ruby&gt;
&lt;ruby&gt;水&lt;rt&gt;súi&lt;/rt&gt;&lt;/ruby&gt;
&lt;ruby&gt;與&lt;rt&gt;ú&lt;/rt&gt;&lt;/ruby&gt;
&lt;ruby&gt;月&lt;rt&gt;goa̍t&lt;/rt&gt;&lt;/ruby&gt;
&lt;ruby&gt;乎&lt;rt&gt;hō͘&lt;/rt&gt;&lt;/ruby&gt;
？
&lt;ruby&gt;逝&lt;rt&gt;sē&lt;/rt&gt;&lt;/ruby&gt;
&lt;ruby&gt;者&lt;rt&gt;chiá&lt;/rt&gt;&lt;/ruby&gt;
&lt;ruby&gt;如&lt;rt&gt;jû&lt;/rt&gt;&lt;/ruby&gt;
&lt;ruby&gt;斯&lt;rt&gt;su&lt;/rt&gt;&lt;/ruby&gt;
，
&lt;ruby&gt;而&lt;rt&gt;jî&lt;/rt&gt;&lt;/ruby&gt;
&lt;ruby&gt;未&lt;rt&gt;bī&lt;/rt&gt;&lt;/ruby&gt;
&lt;ruby&gt;嘗&lt;rt&gt;siông&lt;/rt&gt;&lt;/ruby&gt;
&lt;ruby&gt;往&lt;rt&gt;óng&lt;/rt&gt;&lt;/ruby&gt;
&lt;ruby&gt;也&lt;rt&gt;iā&lt;/rt&gt;&lt;/ruby&gt;
；
&lt;ruby&gt;盈&lt;rt&gt;êng&lt;/rt&gt;&lt;/ruby&gt;
&lt;ruby&gt;虛&lt;rt&gt;hu&lt;/rt&gt;&lt;/ruby&gt;
&lt;ruby&gt;者&lt;rt&gt;chiá&lt;/rt&gt;&lt;/ruby&gt;
&lt;ruby&gt;如&lt;rt&gt;jû&lt;/rt&gt;&lt;/ruby&gt;
&lt;ruby&gt;彼&lt;rt&gt;pí&lt;/rt&gt;&lt;/ruby&gt;
，
&lt;ruby&gt;而&lt;rt&gt;jî&lt;/rt&gt;&lt;/ruby&gt;
&lt;ruby&gt;卒&lt;rt&gt;chut&lt;/rt&gt;&lt;/ruby&gt;
&lt;ruby&gt;莫&lt;rt&gt;bo̍k&lt;/rt&gt;&lt;/ruby&gt;
&lt;ruby&gt;消&lt;rt&gt;siau&lt;/rt&gt;&lt;/ruby&gt;
&lt;ruby&gt;長&lt;rt&gt;tióng&lt;/rt&gt;&lt;/ruby&gt;
&lt;ruby&gt;也&lt;rt&gt;iā&lt;/rt&gt;&lt;/ruby&gt;
。
&lt;ruby&gt;蓋&lt;rt&gt;kài&lt;/rt&gt;&lt;/ruby&gt;
&lt;ruby&gt;將&lt;rt&gt;chiong&lt;/rt&gt;&lt;/ruby&gt;
&lt;ruby&gt;自&lt;rt&gt;chū&lt;/rt&gt;&lt;/ruby&gt;
&lt;ruby&gt;其&lt;rt&gt;kî&lt;/rt&gt;&lt;/ruby&gt;
&lt;ruby&gt;變&lt;rt&gt;piàn&lt;/rt&gt;&lt;/ruby&gt;
&lt;ruby&gt;者&lt;rt&gt;chiá&lt;/rt&gt;&lt;/ruby&gt;
&lt;ruby&gt;而&lt;rt&gt;jî&lt;/rt&gt;&lt;/ruby&gt;
&lt;ruby&gt;觀&lt;rt&gt;koan&lt;/rt&gt;&lt;/ruby&gt;
&lt;ruby&gt;之&lt;rt&gt;chi&lt;/rt&gt;&lt;/ruby&gt;
，
&lt;ruby&gt;則&lt;rt&gt;chek&lt;/rt&gt;&lt;/ruby&gt;
&lt;ruby&gt;天&lt;rt&gt;thian&lt;/rt&gt;&lt;/ruby&gt;
&lt;ruby&gt;地&lt;rt&gt;tē&lt;/rt&gt;&lt;/ruby&gt;
&lt;ruby&gt;曾&lt;rt&gt;cheng&lt;/rt&gt;&lt;/ruby&gt;
&lt;ruby&gt;不&lt;rt&gt;put&lt;/rt&gt;&lt;/ruby&gt;
&lt;ruby&gt;能&lt;rt&gt;lêng&lt;/rt&gt;&lt;/ruby&gt;
&lt;ruby&gt;以&lt;rt&gt;í&lt;/rt&gt;&lt;/ruby&gt;
&lt;ruby&gt;一&lt;rt&gt;it&lt;/rt&gt;&lt;/ruby&gt;
&lt;ruby&gt;瞬&lt;rt&gt;sùn&lt;/rt&gt;&lt;/ruby&gt;
；
&lt;ruby&gt;自&lt;rt&gt;chū&lt;/rt&gt;&lt;/ruby&gt;
&lt;ruby&gt;其&lt;rt&gt;kî&lt;/rt&gt;&lt;/ruby&gt;
&lt;ruby&gt;不&lt;rt&gt;put&lt;/rt&gt;&lt;/ruby&gt;
&lt;ruby&gt;變&lt;rt&gt;piàn&lt;/rt&gt;&lt;/ruby&gt;
&lt;ruby&gt;者&lt;rt&gt;chiá&lt;/rt&gt;&lt;/ruby&gt;
&lt;ruby&gt;而&lt;rt&gt;jî&lt;/rt&gt;&lt;/ruby&gt;
&lt;ruby&gt;觀&lt;rt&gt;koan&lt;/rt&gt;&lt;/ruby&gt;
&lt;ruby&gt;之&lt;rt&gt;chi&lt;/rt&gt;&lt;/ruby&gt;
，
&lt;ruby&gt;則&lt;rt&gt;chek&lt;/rt&gt;&lt;/ruby&gt;
&lt;ruby&gt;物&lt;rt&gt;bu̍t&lt;/rt&gt;&lt;/ruby&gt;
&lt;ruby&gt;於&lt;rt&gt;ú&lt;/rt&gt;&lt;/ruby&gt;
&lt;ruby&gt;我&lt;rt&gt;ngó͘&lt;/rt&gt;&lt;/ruby&gt;
&lt;ruby&gt;皆&lt;rt&gt;kai&lt;/rt&gt;&lt;/ruby&gt;
&lt;ruby&gt;無&lt;rt&gt;bû&lt;/rt&gt;&lt;/ruby&gt;
&lt;ruby&gt;盡&lt;rt&gt;chīn&lt;/rt&gt;&lt;/ruby&gt;
&lt;ruby&gt;也&lt;rt&gt;iā&lt;/rt&gt;&lt;/ruby&gt;
。
&lt;ruby&gt;而&lt;rt&gt;jî&lt;/rt&gt;&lt;/ruby&gt;
&lt;ruby&gt;又&lt;rt&gt;iū&lt;/rt&gt;&lt;/ruby&gt;
&lt;ruby&gt;何&lt;rt&gt;hô&lt;/rt&gt;&lt;/ruby&gt;
&lt;ruby&gt;羨&lt;rt&gt;siān&lt;/rt&gt;&lt;/ruby&gt;
&lt;ruby&gt;乎&lt;rt&gt;hō͘&lt;/rt&gt;&lt;/ruby&gt;
？
&lt;ruby&gt;且&lt;rt&gt;chhiáⁿ&lt;/rt&gt;&lt;/ruby&gt;
&lt;ruby&gt;夫&lt;rt&gt;hu&lt;/rt&gt;&lt;/ruby&gt;
&lt;ruby&gt;天&lt;rt&gt;thian&lt;/rt&gt;&lt;/ruby&gt;
&lt;ruby&gt;地&lt;rt&gt;tē&lt;/rt&gt;&lt;/ruby&gt;
&lt;ruby&gt;之&lt;rt&gt;chi&lt;/rt&gt;&lt;/ruby&gt;
&lt;ruby&gt;間&lt;rt&gt;kan&lt;/rt&gt;&lt;/ruby&gt;
，
&lt;ruby&gt;物&lt;rt&gt;bu̍t&lt;/rt&gt;&lt;/ruby&gt;
&lt;ruby&gt;各&lt;rt&gt;kok&lt;/rt&gt;&lt;/ruby&gt;
&lt;ruby&gt;有&lt;rt&gt;iú&lt;/rt&gt;&lt;/ruby&gt;
&lt;ruby&gt;主&lt;rt&gt;chú&lt;/rt&gt;&lt;/ruby&gt;
。
&lt;ruby&gt;苟&lt;rt&gt;kó͘&lt;/rt&gt;&lt;/ruby&gt;
&lt;ruby&gt;非&lt;rt&gt;hui&lt;/rt&gt;&lt;/ruby&gt;
&lt;ruby&gt;吾&lt;rt&gt;ngô͘&lt;/rt&gt;&lt;/ruby&gt;
&lt;ruby&gt;之&lt;rt&gt;chi&lt;/rt&gt;&lt;/ruby&gt;
&lt;ruby&gt;所&lt;rt&gt;só͘&lt;/rt&gt;&lt;/ruby&gt;
&lt;ruby&gt;有&lt;rt&gt;iú&lt;/rt&gt;&lt;/ruby&gt;
，
&lt;ruby&gt;雖&lt;rt&gt;sui&lt;/rt&gt;&lt;/ruby&gt;
&lt;ruby&gt;一&lt;rt&gt;it&lt;/rt&gt;&lt;/ruby&gt;
&lt;ruby&gt;毫&lt;rt&gt;hô&lt;/rt&gt;&lt;/ruby&gt;
&lt;ruby&gt;而&lt;rt&gt;jî&lt;/rt&gt;&lt;/ruby&gt;
&lt;ruby&gt;莫&lt;rt&gt;bo̍k&lt;/rt&gt;&lt;/ruby&gt;
&lt;ruby&gt;取&lt;rt&gt;chhú&lt;/rt&gt;&lt;/ruby&gt;
。
&lt;ruby&gt;惟&lt;rt&gt;î&lt;/rt&gt;&lt;/ruby&gt;
&lt;ruby&gt;江&lt;rt&gt;kang&lt;/rt&gt;&lt;/ruby&gt;
&lt;ruby&gt;上&lt;rt&gt;siōng&lt;/rt&gt;&lt;/ruby&gt;
&lt;ruby&gt;之&lt;rt&gt;chi&lt;/rt&gt;&lt;/ruby&gt;
&lt;ruby&gt;清&lt;rt&gt;chheng&lt;/rt&gt;&lt;/ruby&gt;
&lt;ruby&gt;風&lt;rt&gt;hong&lt;/rt&gt;&lt;/ruby&gt;
，
&lt;ruby&gt;與&lt;rt&gt;ú&lt;/rt&gt;&lt;/ruby&gt;
&lt;ruby&gt;山&lt;rt&gt;san&lt;/rt&gt;&lt;/ruby&gt;
&lt;ruby&gt;間&lt;rt&gt;kan&lt;/rt&gt;&lt;/ruby&gt;
&lt;ruby&gt;之&lt;rt&gt;chi&lt;/rt&gt;&lt;/ruby&gt;
&lt;ruby&gt;明&lt;rt&gt;bêng&lt;/rt&gt;&lt;/ruby&gt;
&lt;ruby&gt;月&lt;rt&gt;goa̍t&lt;/rt&gt;&lt;/ruby&gt;
，
&lt;ruby&gt;耳&lt;rt&gt;ní&lt;/rt&gt;&lt;/ruby&gt;
&lt;ruby&gt;得&lt;rt&gt;tek&lt;/rt&gt;&lt;/ruby&gt;
&lt;ruby&gt;之&lt;rt&gt;chi&lt;/rt&gt;&lt;/ruby&gt;
&lt;ruby&gt;而&lt;rt&gt;jî&lt;/rt&gt;&lt;/ruby&gt;
&lt;ruby&gt;為&lt;rt&gt;ūi&lt;/rt&gt;&lt;/ruby&gt;
&lt;ruby&gt;聲&lt;rt&gt;seng&lt;/rt&gt;&lt;/ruby&gt;
，
&lt;ruby&gt;目&lt;rt&gt;bo̍k&lt;/rt&gt;&lt;/ruby&gt;
&lt;ruby&gt;遇&lt;rt&gt;gū&lt;/rt&gt;&lt;/ruby&gt;
&lt;ruby&gt;之&lt;rt&gt;chi&lt;/rt&gt;&lt;/ruby&gt;
&lt;ruby&gt;而&lt;rt&gt;jî&lt;/rt&gt;&lt;/ruby&gt;
&lt;ruby&gt;成&lt;rt&gt;seng&lt;/rt&gt;&lt;/ruby&gt;
&lt;ruby&gt;色&lt;rt&gt;sek&lt;/rt&gt;&lt;/ruby&gt;
。
&lt;ruby&gt;取&lt;rt&gt;chhú&lt;/rt&gt;&lt;/ruby&gt;
&lt;ruby&gt;之&lt;rt&gt;chi&lt;/rt&gt;&lt;/ruby&gt;
&lt;ruby&gt;無&lt;rt&gt;bû&lt;/rt&gt;&lt;/ruby&gt;
&lt;ruby&gt;禁&lt;rt&gt;kim&lt;/rt&gt;&lt;/ruby&gt;
，
&lt;ruby&gt;用&lt;rt&gt;iōng&lt;/rt&gt;&lt;/ruby&gt;
&lt;ruby&gt;之&lt;rt&gt;chi&lt;/rt&gt;&lt;/ruby&gt;
&lt;ruby&gt;不&lt;rt&gt;put&lt;/rt&gt;&lt;/ruby&gt;
&lt;ruby&gt;竭&lt;rt&gt;kia̍t&lt;/rt&gt;&lt;/ruby&gt;
。
&lt;ruby&gt;是&lt;rt&gt;sī&lt;/rt&gt;&lt;/ruby&gt;
&lt;ruby&gt;造&lt;rt&gt;chō&lt;/rt&gt;&lt;/ruby&gt;
&lt;ruby&gt;物&lt;rt&gt;bu̍t&lt;/rt&gt;&lt;/ruby&gt;
&lt;ruby&gt;者&lt;rt&gt;chiá&lt;/rt&gt;&lt;/ruby&gt;
&lt;ruby&gt;之&lt;rt&gt;chi&lt;/rt&gt;&lt;/ruby&gt;
&lt;ruby&gt;無&lt;rt&gt;bû&lt;/rt&gt;&lt;/ruby&gt;
&lt;ruby&gt;盡&lt;rt&gt;chīn&lt;/rt&gt;&lt;/ruby&gt;
&lt;ruby&gt;藏&lt;rt&gt;chông&lt;/rt&gt;&lt;/ruby&gt;
&lt;ruby&gt;也&lt;rt&gt;iā&lt;/rt&gt;&lt;/ruby&gt;
，
&lt;ruby&gt;而&lt;rt&gt;jî&lt;/rt&gt;&lt;/ruby&gt;
&lt;ruby&gt;吾&lt;rt&gt;ngô͘&lt;/rt&gt;&lt;/ruby&gt;
&lt;ruby&gt;與&lt;rt&gt;ú&lt;/rt&gt;&lt;/ruby&gt;
&lt;ruby&gt;子&lt;rt&gt;chú&lt;/rt&gt;&lt;/ruby&gt;
&lt;ruby&gt;之&lt;rt&gt;chi&lt;/rt&gt;&lt;/ruby&gt;
&lt;ruby&gt;所&lt;rt&gt;só͘&lt;/rt&gt;&lt;/ruby&gt;
&lt;ruby&gt;共&lt;rt&gt;kiōng&lt;/rt&gt;&lt;/ruby&gt;
&lt;ruby&gt;適&lt;rt&gt;sek&lt;/rt&gt;&lt;/ruby&gt;
。
」
&lt;/p&gt;
&lt;p&gt;
&lt;ruby&gt;客&lt;rt&gt;khek&lt;/rt&gt;&lt;/ruby&gt;
&lt;ruby&gt;喜&lt;rt&gt;hi&lt;/rt&gt;&lt;/ruby&gt;
&lt;ruby&gt;而&lt;rt&gt;jî&lt;/rt&gt;&lt;/ruby&gt;
&lt;ruby&gt;笑&lt;rt&gt;siàu&lt;/rt&gt;&lt;/ruby&gt;
，
&lt;ruby&gt;洗&lt;rt&gt;sé&lt;/rt&gt;&lt;/ruby&gt;
&lt;ruby&gt;盞&lt;rt&gt;chán&lt;/rt&gt;&lt;/ruby&gt;
&lt;ruby&gt;更&lt;rt&gt;keng&lt;/rt&gt;&lt;/ruby&gt;
&lt;ruby&gt;酌&lt;rt&gt;chiok&lt;/rt&gt;&lt;/ruby&gt;
。
&lt;ruby&gt;肴&lt;rt&gt;gâuⁿ&lt;/rt&gt;&lt;/ruby&gt;
&lt;ruby&gt;核&lt;rt&gt;he̍k&lt;/rt&gt;&lt;/ruby&gt;
&lt;ruby&gt;既&lt;rt&gt;kì&lt;/rt&gt;&lt;/ruby&gt;
&lt;ruby&gt;盡&lt;rt&gt;chīn&lt;/rt&gt;&lt;/ruby&gt;
，
&lt;ruby&gt;杯&lt;rt&gt;poe&lt;/rt&gt;&lt;/ruby&gt;
&lt;ruby&gt;盤&lt;rt&gt;phoân&lt;/rt&gt;&lt;/ruby&gt;
&lt;ruby&gt;狼&lt;rt&gt;lông&lt;/rt&gt;&lt;/ruby&gt;
&lt;ruby&gt;藉&lt;rt&gt;che̍k&lt;/rt&gt;&lt;/ruby&gt;
。
&lt;ruby&gt;相&lt;rt&gt;siong&lt;/rt&gt;&lt;/ruby&gt;
&lt;ruby&gt;與&lt;rt&gt;ú&lt;/rt&gt;&lt;/ruby&gt;
&lt;ruby&gt;枕&lt;rt&gt;chím&lt;/rt&gt;&lt;/ruby&gt;
&lt;ruby&gt;藉&lt;rt&gt;chek&lt;/rt&gt;&lt;/ruby&gt;
&lt;ruby&gt;乎&lt;rt&gt;hō͘&lt;/rt&gt;&lt;/ruby&gt;
&lt;ruby&gt;舟&lt;rt&gt;chiu&lt;/rt&gt;&lt;/ruby&gt;
&lt;ruby&gt;中&lt;rt&gt;tiong&lt;/rt&gt;&lt;/ruby&gt;
，
&lt;ruby&gt;不&lt;rt&gt;put&lt;/rt&gt;&lt;/ruby&gt;
&lt;ruby&gt;知&lt;rt&gt;ti&lt;/rt&gt;&lt;/ruby&gt;
&lt;ruby&gt;東&lt;rt&gt;tong&lt;/rt&gt;&lt;/ruby&gt;
&lt;ruby&gt;方&lt;rt&gt;hong&lt;/rt&gt;&lt;/ruby&gt;
&lt;ruby&gt;之&lt;rt&gt;chi&lt;/rt&gt;&lt;/ruby&gt;
&lt;ruby&gt;既&lt;rt&gt;kí&lt;/rt&gt;&lt;/ruby&gt;
&lt;ruby&gt;白&lt;rt&gt;pe̍k&lt;/rt&gt;&lt;/ruby&gt;
。
  &lt;/p&gt;
&lt;/div&gt;</v>
      </c>
      <c r="E10" s="388"/>
      <c r="F10" s="388"/>
      <c r="G10" s="382"/>
      <c r="H10" s="388" t="str">
        <f ca="1">_xlfn.CONCAT(H11:H13)</f>
        <v>&lt;div class='pin_yin'&gt;
  &lt;p&gt;
《
&lt;ruby&gt;增&lt;rt&gt;tsing&lt;/rt&gt;&lt;/ruby&gt;
&lt;ruby&gt;見&lt;rt&gt;kiàn&lt;/rt&gt;&lt;/ruby&gt;
&lt;ruby&gt;相&lt;rt&gt;siong&lt;/rt&gt;&lt;/ruby&gt;
&lt;ruby&gt;賦&lt;rt&gt;hù&lt;/rt&gt;&lt;/ruby&gt;
》
&lt;/p&gt;
&lt;p&gt;
&lt;ruby&gt;壬&lt;rt&gt;jîm&lt;/rt&gt;&lt;/ruby&gt;
&lt;ruby&gt;戌&lt;rt&gt;sut&lt;/rt&gt;&lt;/ruby&gt;
&lt;ruby&gt;之&lt;rt&gt;tsi&lt;/rt&gt;&lt;/ruby&gt;
&lt;ruby&gt;秋&lt;rt&gt;tshiu&lt;/rt&gt;&lt;/ruby&gt;
，
&lt;ruby&gt;七&lt;rt&gt;tshi&lt;/rt&gt;&lt;/ruby&gt;
&lt;ruby&gt;月&lt;rt&gt;gua̍t&lt;/rt&gt;&lt;/ruby&gt;
&lt;ruby&gt;既&lt;rt&gt;ki&lt;/rt&gt;&lt;/ruby&gt;
&lt;ruby&gt;望&lt;rt&gt;bōng&lt;/rt&gt;&lt;/ruby&gt;
，
&lt;ruby&gt;蘇&lt;rt&gt;soo&lt;/rt&gt;&lt;/ruby&gt;
&lt;ruby&gt;子&lt;rt&gt;tsú&lt;/rt&gt;&lt;/ruby&gt;
&lt;ruby&gt;與&lt;rt&gt;ú&lt;/rt&gt;&lt;/ruby&gt;
&lt;ruby&gt;客&lt;rt&gt;khik&lt;/rt&gt;&lt;/ruby&gt;
&lt;ruby&gt;泛&lt;rt&gt;huàn&lt;/rt&gt;&lt;/ruby&gt;
&lt;ruby&gt;舟&lt;rt&gt;tsiu&lt;/rt&gt;&lt;/ruby&gt;
&lt;ruby&gt;遊&lt;rt&gt;iû&lt;/rt&gt;&lt;/ruby&gt;
&lt;ruby&gt;于&lt;rt&gt;i&lt;/rt&gt;&lt;/ruby&gt;
&lt;ruby&gt;赤&lt;rt&gt;tshik&lt;/rt&gt;&lt;/ruby&gt;
&lt;ruby&gt;壁&lt;rt&gt;pik&lt;/rt&gt;&lt;/ruby&gt;
&lt;ruby&gt;之&lt;rt&gt;tsi&lt;/rt&gt;&lt;/ruby&gt;
&lt;ruby&gt;下&lt;rt&gt;hā&lt;/rt&gt;&lt;/ruby&gt;
。
&lt;ruby&gt;清&lt;rt&gt;tshing&lt;/rt&gt;&lt;/ruby&gt;
&lt;ruby&gt;風&lt;rt&gt;hong&lt;/rt&gt;&lt;/ruby&gt;
&lt;ruby&gt;徐&lt;rt&gt;tshî&lt;/rt&gt;&lt;/ruby&gt;
&lt;ruby&gt;來&lt;rt&gt;lâi&lt;/rt&gt;&lt;/ruby&gt;
，
&lt;ruby&gt;水&lt;rt&gt;súi&lt;/rt&gt;&lt;/ruby&gt;
&lt;ruby&gt;波&lt;rt&gt;pho&lt;/rt&gt;&lt;/ruby&gt;
&lt;ruby&gt;不&lt;rt&gt;put&lt;/rt&gt;&lt;/ruby&gt;
&lt;ruby&gt;興&lt;rt&gt;hing&lt;/rt&gt;&lt;/ruby&gt;
。
&lt;ruby&gt;舉&lt;rt&gt;kí&lt;/rt&gt;&lt;/ruby&gt;
&lt;ruby&gt;酒&lt;rt&gt;tsiú&lt;/rt&gt;&lt;/ruby&gt;
&lt;ruby&gt;屬&lt;rt&gt;sio̍k&lt;/rt&gt;&lt;/ruby&gt;
&lt;ruby&gt;客&lt;rt&gt;khik&lt;/rt&gt;&lt;/ruby&gt;
，
&lt;ruby&gt;誦&lt;rt&gt;siōng&lt;/rt&gt;&lt;/ruby&gt;
&lt;ruby&gt;明&lt;rt&gt;bîng&lt;/rt&gt;&lt;/ruby&gt;
&lt;ruby&gt;月&lt;rt&gt;gua̍t&lt;/rt&gt;&lt;/ruby&gt;
&lt;ruby&gt;之&lt;rt&gt;tsi&lt;/rt&gt;&lt;/ruby&gt;
&lt;ruby&gt;詩&lt;rt&gt;si&lt;/rt&gt;&lt;/ruby&gt;
，
&lt;ruby&gt;歌&lt;rt&gt;ko&lt;/rt&gt;&lt;/ruby&gt;
&lt;ruby&gt;窈&lt;rt&gt;iáu&lt;/rt&gt;&lt;/ruby&gt;
&lt;ruby&gt;窕&lt;rt&gt;thiáu&lt;/rt&gt;&lt;/ruby&gt;
&lt;ruby&gt;之&lt;rt&gt;tsi&lt;/rt&gt;&lt;/ruby&gt;
&lt;ruby&gt;章&lt;rt&gt;tsiong&lt;/rt&gt;&lt;/ruby&gt;
。
&lt;ruby&gt;少&lt;rt&gt;siáu&lt;/rt&gt;&lt;/ruby&gt;
&lt;ruby&gt;焉&lt;rt&gt;ian&lt;/rt&gt;&lt;/ruby&gt;
，
&lt;ruby&gt;月&lt;rt&gt;gua̍t&lt;/rt&gt;&lt;/ruby&gt;
&lt;ruby&gt;出&lt;rt&gt;tshut&lt;/rt&gt;&lt;/ruby&gt;
&lt;ruby&gt;於&lt;rt&gt;î&lt;/rt&gt;&lt;/ruby&gt;
&lt;ruby&gt;東&lt;rt&gt;tong&lt;/rt&gt;&lt;/ruby&gt;
&lt;ruby&gt;山&lt;rt&gt;san&lt;/rt&gt;&lt;/ruby&gt;
&lt;ruby&gt;之&lt;rt&gt;tsi&lt;/rt&gt;&lt;/ruby&gt;
&lt;ruby&gt;上&lt;rt&gt;siōng&lt;/rt&gt;&lt;/ruby&gt;
，
&lt;ruby&gt;徘&lt;rt&gt;pâi&lt;/rt&gt;&lt;/ruby&gt;
&lt;ruby&gt;徊&lt;rt&gt;huê&lt;/rt&gt;&lt;/ruby&gt;
&lt;ruby&gt;於&lt;rt&gt;î&lt;/rt&gt;&lt;/ruby&gt;
&lt;ruby&gt;斗&lt;rt&gt;tóo&lt;/rt&gt;&lt;/ruby&gt;
&lt;ruby&gt;牛&lt;rt&gt;giû&lt;/rt&gt;&lt;/ruby&gt;
&lt;ruby&gt;之&lt;rt&gt;tsi&lt;/rt&gt;&lt;/ruby&gt;
&lt;ruby&gt;間&lt;rt&gt;kan&lt;/rt&gt;&lt;/ruby&gt;
。
&lt;ruby&gt;白&lt;rt&gt;pi̍k&lt;/rt&gt;&lt;/ruby&gt;
&lt;ruby&gt;露&lt;rt&gt;lōo&lt;/rt&gt;&lt;/ruby&gt;
&lt;ruby&gt;橫&lt;rt&gt;hîng&lt;/rt&gt;&lt;/ruby&gt;
&lt;ruby&gt;江&lt;rt&gt;kang&lt;/rt&gt;&lt;/ruby&gt;
，
&lt;ruby&gt;水&lt;rt&gt;súi&lt;/rt&gt;&lt;/ruby&gt;
&lt;ruby&gt;光&lt;rt&gt;kong&lt;/rt&gt;&lt;/ruby&gt;
&lt;ruby&gt;接&lt;rt&gt;tsiap&lt;/rt&gt;&lt;/ruby&gt;
&lt;ruby&gt;天&lt;rt&gt;thian&lt;/rt&gt;&lt;/ruby&gt;
。
&lt;ruby&gt;縱&lt;rt&gt;tshióng&lt;/rt&gt;&lt;/ruby&gt;
&lt;ruby&gt;一&lt;rt&gt;it&lt;/rt&gt;&lt;/ruby&gt;
&lt;ruby&gt;葦&lt;rt&gt;úi&lt;/rt&gt;&lt;/ruby&gt;
&lt;ruby&gt;之&lt;rt&gt;tsi&lt;/rt&gt;&lt;/ruby&gt;
&lt;ruby&gt;所&lt;rt&gt;sóo&lt;/rt&gt;&lt;/ruby&gt;
&lt;ruby&gt;如&lt;rt&gt;jû&lt;/rt&gt;&lt;/ruby&gt;
，
&lt;ruby&gt;凌&lt;rt&gt;lîng&lt;/rt&gt;&lt;/ruby&gt;
&lt;ruby&gt;萬&lt;rt&gt;bān&lt;/rt&gt;&lt;/ruby&gt;
&lt;ruby&gt;頃&lt;rt&gt;khíng&lt;/rt&gt;&lt;/ruby&gt;
&lt;ruby&gt;之&lt;rt&gt;tsi&lt;/rt&gt;&lt;/ruby&gt;
&lt;ruby&gt;茫&lt;rt&gt;bông&lt;/rt&gt;&lt;/ruby&gt;
&lt;ruby&gt;然&lt;rt&gt;jiân&lt;/rt&gt;&lt;/ruby&gt;
。
&lt;ruby&gt;浩&lt;rt&gt;hō&lt;/rt&gt;&lt;/ruby&gt;
&lt;ruby&gt;浩&lt;rt&gt;hō&lt;/rt&gt;&lt;/ruby&gt;
&lt;ruby&gt;乎&lt;rt&gt;hōo&lt;/rt&gt;&lt;/ruby&gt;
&lt;ruby&gt;如&lt;rt&gt;jû&lt;/rt&gt;&lt;/ruby&gt;
&lt;ruby&gt;馮&lt;rt&gt;pîng&lt;/rt&gt;&lt;/ruby&gt;
&lt;ruby&gt;虛&lt;rt&gt;hu&lt;/rt&gt;&lt;/ruby&gt;
&lt;ruby&gt;御&lt;rt&gt;gū&lt;/rt&gt;&lt;/ruby&gt;
&lt;ruby&gt;風&lt;rt&gt;hong&lt;/rt&gt;&lt;/ruby&gt;
，
&lt;ruby&gt;而&lt;rt&gt;jî&lt;/rt&gt;&lt;/ruby&gt;
&lt;ruby&gt;不&lt;rt&gt;put&lt;/rt&gt;&lt;/ruby&gt;
&lt;ruby&gt;知&lt;rt&gt;ti&lt;/rt&gt;&lt;/ruby&gt;
&lt;ruby&gt;其&lt;rt&gt;kî&lt;/rt&gt;&lt;/ruby&gt;
&lt;ruby&gt;所&lt;rt&gt;sóo&lt;/rt&gt;&lt;/ruby&gt;
&lt;ruby&gt;止&lt;rt&gt;tsí&lt;/rt&gt;&lt;/ruby&gt;
；
&lt;ruby&gt;飄&lt;rt&gt;phiau&lt;/rt&gt;&lt;/ruby&gt;
&lt;ruby&gt;飄&lt;rt&gt;phiau&lt;/rt&gt;&lt;/ruby&gt;
&lt;ruby&gt;乎&lt;rt&gt;hōo&lt;/rt&gt;&lt;/ruby&gt;
&lt;ruby&gt;如&lt;rt&gt;jû&lt;/rt&gt;&lt;/ruby&gt;
&lt;ruby&gt;遺&lt;rt&gt;ûi&lt;/rt&gt;&lt;/ruby&gt;
&lt;ruby&gt;世&lt;rt&gt;sè&lt;/rt&gt;&lt;/ruby&gt;
&lt;ruby&gt;獨&lt;rt&gt;to̍k&lt;/rt&gt;&lt;/ruby&gt;
&lt;ruby&gt;立&lt;rt&gt;li̍p&lt;/rt&gt;&lt;/ruby&gt;
，
&lt;ruby&gt;羽&lt;rt&gt;ú&lt;/rt&gt;&lt;/ruby&gt;
&lt;ruby&gt;化&lt;rt&gt;huà&lt;/rt&gt;&lt;/ruby&gt;
&lt;ruby&gt;而&lt;rt&gt;jî&lt;/rt&gt;&lt;/ruby&gt;
&lt;ruby&gt;登&lt;rt&gt;ting&lt;/rt&gt;&lt;/ruby&gt;
&lt;ruby&gt;仙&lt;rt&gt;sian&lt;/rt&gt;&lt;/ruby&gt;
。
&lt;/p&gt;
&lt;p&gt;
&lt;ruby&gt;於&lt;rt&gt;î&lt;/rt&gt;&lt;/ruby&gt;
&lt;ruby&gt;是&lt;rt&gt;sī&lt;/rt&gt;&lt;/ruby&gt;
&lt;ruby&gt;飲&lt;rt&gt;ím&lt;/rt&gt;&lt;/ruby&gt;
&lt;ruby&gt;酒&lt;rt&gt;tsiú&lt;/rt&gt;&lt;/ruby&gt;
&lt;ruby&gt;樂&lt;rt&gt;lo̍k&lt;/rt&gt;&lt;/ruby&gt;
&lt;ruby&gt;甚&lt;rt&gt;sīm&lt;/rt&gt;&lt;/ruby&gt;
，
&lt;ruby&gt;扣&lt;rt&gt;kháu&lt;/rt&gt;&lt;/ruby&gt;
&lt;ruby&gt;舷&lt;rt&gt;hiân&lt;/rt&gt;&lt;/ruby&gt;
&lt;ruby&gt;而&lt;rt&gt;jî&lt;/rt&gt;&lt;/ruby&gt;
&lt;ruby&gt;歌&lt;rt&gt;ko&lt;/rt&gt;&lt;/ruby&gt;
&lt;ruby&gt;之&lt;rt&gt;tsi&lt;/rt&gt;&lt;/ruby&gt;
。
&lt;ruby&gt;歌&lt;rt&gt;ko&lt;/rt&gt;&lt;/ruby&gt;
&lt;ruby&gt;曰&lt;rt&gt;ua̍t&lt;/rt&gt;&lt;/ruby&gt;
&lt;ruby&gt;：&lt;rt&gt;&lt;/rt&gt;&lt;/ruby&gt;
「
&lt;ruby&gt;桂&lt;rt&gt;kùi&lt;/rt&gt;&lt;/ruby&gt;
&lt;ruby&gt;棹&lt;rt&gt;tsāu&lt;/rt&gt;&lt;/ruby&gt;
&lt;ruby&gt;兮&lt;rt&gt;hē&lt;/rt&gt;&lt;/ruby&gt;
&lt;ruby&gt;蘭&lt;rt&gt;lân&lt;/rt&gt;&lt;/ruby&gt;
&lt;ruby&gt;槳&lt;rt&gt;tsiúnn&lt;/rt&gt;&lt;/ruby&gt;
，
&lt;ruby&gt;擊&lt;rt&gt;kik&lt;/rt&gt;&lt;/ruby&gt;
&lt;ruby&gt;空&lt;rt&gt;khong&lt;/rt&gt;&lt;/ruby&gt;
&lt;ruby&gt;明&lt;rt&gt;bîng&lt;/rt&gt;&lt;/ruby&gt;
&lt;ruby&gt;兮&lt;rt&gt;hê&lt;/rt&gt;&lt;/ruby&gt;
&lt;ruby&gt;泝&lt;rt&gt;sòo&lt;/rt&gt;&lt;/ruby&gt;
&lt;ruby&gt;流&lt;rt&gt;liû&lt;/rt&gt;&lt;/ruby&gt;
&lt;ruby&gt;光&lt;rt&gt;kong&lt;/rt&gt;&lt;/ruby&gt;
。
&lt;ruby&gt;渺&lt;rt&gt;biáu&lt;/rt&gt;&lt;/ruby&gt;
&lt;ruby&gt;渺&lt;rt&gt;biáu&lt;/rt&gt;&lt;/ruby&gt;
&lt;ruby&gt;兮&lt;rt&gt;hê&lt;/rt&gt;&lt;/ruby&gt;
&lt;ruby&gt;予&lt;rt&gt;ú&lt;/rt&gt;&lt;/ruby&gt;
&lt;ruby&gt;懷&lt;rt&gt;huâi&lt;/rt&gt;&lt;/ruby&gt;
，
&lt;ruby&gt;望&lt;rt&gt;bōng&lt;/rt&gt;&lt;/ruby&gt;
&lt;ruby&gt;美&lt;rt&gt;bí&lt;/rt&gt;&lt;/ruby&gt;
&lt;ruby&gt;人&lt;rt&gt;jîn&lt;/rt&gt;&lt;/ruby&gt;
&lt;ruby&gt;兮&lt;rt&gt;hê&lt;/rt&gt;&lt;/ruby&gt;
&lt;ruby&gt;天&lt;rt&gt;thian&lt;/rt&gt;&lt;/ruby&gt;
&lt;ruby&gt;一&lt;rt&gt;it&lt;/rt&gt;&lt;/ruby&gt;
&lt;ruby&gt;方&lt;rt&gt;hong&lt;/rt&gt;&lt;/ruby&gt;
。
」
&lt;ruby&gt;客&lt;rt&gt;khik&lt;/rt&gt;&lt;/ruby&gt;
&lt;ruby&gt;有&lt;rt&gt;iú&lt;/rt&gt;&lt;/ruby&gt;
&lt;ruby&gt;吹&lt;rt&gt;tshui&lt;/rt&gt;&lt;/ruby&gt;
&lt;ruby&gt;洞&lt;rt&gt;tōng&lt;/rt&gt;&lt;/ruby&gt;
&lt;ruby&gt;簫&lt;rt&gt;siau&lt;/rt&gt;&lt;/ruby&gt;
&lt;ruby&gt;者&lt;rt&gt;tsiá&lt;/rt&gt;&lt;/ruby&gt;
，
&lt;ruby&gt;倚&lt;rt&gt;í&lt;/rt&gt;&lt;/ruby&gt;
&lt;ruby&gt;歌&lt;rt&gt;ko&lt;/rt&gt;&lt;/ruby&gt;
&lt;ruby&gt;而&lt;rt&gt;jî&lt;/rt&gt;&lt;/ruby&gt;
&lt;ruby&gt;和&lt;rt&gt;hô&lt;/rt&gt;&lt;/ruby&gt;
&lt;ruby&gt;之&lt;rt&gt;tsi&lt;/rt&gt;&lt;/ruby&gt;
，
&lt;ruby&gt;其&lt;rt&gt;kî&lt;/rt&gt;&lt;/ruby&gt;
&lt;ruby&gt;聲&lt;rt&gt;sing&lt;/rt&gt;&lt;/ruby&gt;
&lt;ruby&gt;嗚&lt;rt&gt;oo&lt;/rt&gt;&lt;/ruby&gt;
&lt;ruby&gt;嗚&lt;rt&gt;oo&lt;/rt&gt;&lt;/ruby&gt;
&lt;ruby&gt;然&lt;rt&gt;jiân&lt;/rt&gt;&lt;/ruby&gt;
，
&lt;ruby&gt;如&lt;rt&gt;jû&lt;/rt&gt;&lt;/ruby&gt;
&lt;ruby&gt;怨&lt;rt&gt;uàn&lt;/rt&gt;&lt;/ruby&gt;
&lt;ruby&gt;如&lt;rt&gt;jû&lt;/rt&gt;&lt;/ruby&gt;
&lt;ruby&gt;慕&lt;rt&gt;bōo&lt;/rt&gt;&lt;/ruby&gt;
，
&lt;ruby&gt;如&lt;rt&gt;jû&lt;/rt&gt;&lt;/ruby&gt;
&lt;ruby&gt;泣&lt;rt&gt;khip&lt;/rt&gt;&lt;/ruby&gt;
&lt;ruby&gt;如&lt;rt&gt;jû&lt;/rt&gt;&lt;/ruby&gt;
&lt;ruby&gt;訴&lt;rt&gt;sòo&lt;/rt&gt;&lt;/ruby&gt;
；
&lt;ruby&gt;餘&lt;rt&gt;û&lt;/rt&gt;&lt;/ruby&gt;
&lt;ruby&gt;音&lt;rt&gt;im&lt;/rt&gt;&lt;/ruby&gt;
&lt;ruby&gt;嫋&lt;rt&gt;liáu&lt;/rt&gt;&lt;/ruby&gt;
&lt;ruby&gt;嫋&lt;rt&gt;liáu&lt;/rt&gt;&lt;/ruby&gt;
，
&lt;ruby&gt;不&lt;rt&gt;put&lt;/rt&gt;&lt;/ruby&gt;
&lt;ruby&gt;絕&lt;rt&gt;tsua̍t&lt;/rt&gt;&lt;/ruby&gt;
&lt;ruby&gt;如&lt;rt&gt;jû&lt;/rt&gt;&lt;/ruby&gt;
&lt;ruby&gt;縷&lt;rt&gt;lí&lt;/rt&gt;&lt;/ruby&gt;
；
&lt;ruby&gt;舞&lt;rt&gt;bú&lt;/rt&gt;&lt;/ruby&gt;
&lt;ruby&gt;幽&lt;rt&gt;iu&lt;/rt&gt;&lt;/ruby&gt;
&lt;ruby&gt;壑&lt;rt&gt;hok&lt;/rt&gt;&lt;/ruby&gt;
&lt;ruby&gt;之&lt;rt&gt;tsi&lt;/rt&gt;&lt;/ruby&gt;
&lt;ruby&gt;潛&lt;rt&gt;tsiâm&lt;/rt&gt;&lt;/ruby&gt;
&lt;ruby&gt;蛟&lt;rt&gt;kau&lt;/rt&gt;&lt;/ruby&gt;
，
&lt;ruby&gt;泣&lt;rt&gt;khip&lt;/rt&gt;&lt;/ruby&gt;
&lt;ruby&gt;孤&lt;rt&gt;koo&lt;/rt&gt;&lt;/ruby&gt;
&lt;ruby&gt;舟&lt;rt&gt;tsiu&lt;/rt&gt;&lt;/ruby&gt;
&lt;ruby&gt;之&lt;rt&gt;tsi&lt;/rt&gt;&lt;/ruby&gt;
&lt;ruby&gt;嫠&lt;rt&gt;lî&lt;/rt&gt;&lt;/ruby&gt;
&lt;ruby&gt;婦&lt;rt&gt;hū&lt;/rt&gt;&lt;/ruby&gt;
。
&lt;/p&gt;
&lt;p&gt;
&lt;ruby&gt;蘇&lt;rt&gt;soo&lt;/rt&gt;&lt;/ruby&gt;
&lt;ruby&gt;子&lt;rt&gt;tsú&lt;/rt&gt;&lt;/ruby&gt;
&lt;ruby&gt;愀&lt;rt&gt;tshiu&lt;/rt&gt;&lt;/ruby&gt;
&lt;ruby&gt;然&lt;rt&gt;jiân&lt;/rt&gt;&lt;/ruby&gt;
，
&lt;ruby&gt;正&lt;rt&gt;tsìng&lt;/rt&gt;&lt;/ruby&gt;
&lt;ruby&gt;襟&lt;rt&gt;khim&lt;/rt&gt;&lt;/ruby&gt;
&lt;ruby&gt;危&lt;rt&gt;gûi&lt;/rt&gt;&lt;/ruby&gt;
&lt;ruby&gt;坐&lt;rt&gt;tsō&lt;/rt&gt;&lt;/ruby&gt;
&lt;ruby&gt;而&lt;rt&gt;jî&lt;/rt&gt;&lt;/ruby&gt;
&lt;ruby&gt;問&lt;rt&gt;būn&lt;/rt&gt;&lt;/ruby&gt;
&lt;ruby&gt;客&lt;rt&gt;khik&lt;/rt&gt;&lt;/ruby&gt;
&lt;ruby&gt;曰&lt;rt&gt;ua̍t&lt;/rt&gt;&lt;/ruby&gt;
&lt;ruby&gt;：&lt;rt&gt;&lt;/rt&gt;&lt;/ruby&gt;
「
&lt;ruby&gt;何&lt;rt&gt;hô&lt;/rt&gt;&lt;/ruby&gt;
&lt;ruby&gt;為&lt;rt&gt;ūi&lt;/rt&gt;&lt;/ruby&gt;
&lt;ruby&gt;其&lt;rt&gt;kî&lt;/rt&gt;&lt;/ruby&gt;
&lt;ruby&gt;然&lt;rt&gt;jiân&lt;/rt&gt;&lt;/ruby&gt;
&lt;ruby&gt;也&lt;rt&gt;iā&lt;/rt&gt;&lt;/ruby&gt;
？
」
&lt;ruby&gt;客&lt;rt&gt;khik&lt;/rt&gt;&lt;/ruby&gt;
&lt;ruby&gt;曰&lt;rt&gt;ua̍t&lt;/rt&gt;&lt;/ruby&gt;
&lt;ruby&gt;：&lt;rt&gt;&lt;/rt&gt;&lt;/ruby&gt;
「
&lt;ruby&gt;『&lt;rt&gt;&lt;/rt&gt;&lt;/ruby&gt;
&lt;ruby&gt;月&lt;rt&gt;gua̍t&lt;/rt&gt;&lt;/ruby&gt;
&lt;ruby&gt;明&lt;rt&gt;bîng&lt;/rt&gt;&lt;/ruby&gt;
&lt;ruby&gt;星&lt;rt&gt;sing&lt;/rt&gt;&lt;/ruby&gt;
&lt;ruby&gt;稀&lt;rt&gt;hi&lt;/rt&gt;&lt;/ruby&gt;
，
&lt;ruby&gt;烏&lt;rt&gt;oo&lt;/rt&gt;&lt;/ruby&gt;
&lt;ruby&gt;鵲&lt;rt&gt;tshik&lt;/rt&gt;&lt;/ruby&gt;
&lt;ruby&gt;南&lt;rt&gt;lâm&lt;/rt&gt;&lt;/ruby&gt;
&lt;ruby&gt;飛&lt;rt&gt;hui&lt;/rt&gt;&lt;/ruby&gt;
&lt;ruby&gt;』&lt;rt&gt;&lt;/rt&gt;&lt;/ruby&gt;
，
&lt;ruby&gt;此&lt;rt&gt;tshú&lt;/rt&gt;&lt;/ruby&gt;
&lt;ruby&gt;非&lt;rt&gt;hui&lt;/rt&gt;&lt;/ruby&gt;
&lt;ruby&gt;曹&lt;rt&gt;tsô&lt;/rt&gt;&lt;/ruby&gt;
&lt;ruby&gt;孟&lt;rt&gt;bīng&lt;/rt&gt;&lt;/ruby&gt;
&lt;ruby&gt;德&lt;rt&gt;tik&lt;/rt&gt;&lt;/ruby&gt;
&lt;ruby&gt;之&lt;rt&gt;tsi&lt;/rt&gt;&lt;/ruby&gt;
&lt;ruby&gt;詩&lt;rt&gt;si&lt;/rt&gt;&lt;/ruby&gt;
&lt;ruby&gt;乎&lt;rt&gt;hōo&lt;/rt&gt;&lt;/ruby&gt;
？
&lt;ruby&gt;西&lt;rt&gt;se&lt;/rt&gt;&lt;/ruby&gt;
&lt;ruby&gt;望&lt;rt&gt;bōng&lt;/rt&gt;&lt;/ruby&gt;
&lt;ruby&gt;夏&lt;rt&gt;hā&lt;/rt&gt;&lt;/ruby&gt;
&lt;ruby&gt;口&lt;rt&gt;khió&lt;/rt&gt;&lt;/ruby&gt;
，
&lt;ruby&gt;東&lt;rt&gt;tong&lt;/rt&gt;&lt;/ruby&gt;
&lt;ruby&gt;望&lt;rt&gt;bōng&lt;/rt&gt;&lt;/ruby&gt;
&lt;ruby&gt;武&lt;rt&gt;bú&lt;/rt&gt;&lt;/ruby&gt;
&lt;ruby&gt;昌&lt;rt&gt;tshiong&lt;/rt&gt;&lt;/ruby&gt;
。
&lt;ruby&gt;山&lt;rt&gt;san&lt;/rt&gt;&lt;/ruby&gt;
&lt;ruby&gt;川&lt;rt&gt;tshuan&lt;/rt&gt;&lt;/ruby&gt;
&lt;ruby&gt;相&lt;rt&gt;siong&lt;/rt&gt;&lt;/ruby&gt;
&lt;ruby&gt;繆&lt;rt&gt;biū&lt;/rt&gt;&lt;/ruby&gt;
，
&lt;ruby&gt;鬱&lt;rt&gt;ut&lt;/rt&gt;&lt;/ruby&gt;
&lt;ruby&gt;乎&lt;rt&gt;hōo&lt;/rt&gt;&lt;/ruby&gt;
&lt;ruby&gt;蒼&lt;rt&gt;tshong&lt;/rt&gt;&lt;/ruby&gt;
&lt;ruby&gt;蒼&lt;rt&gt;tshong&lt;/rt&gt;&lt;/ruby&gt;
，
&lt;ruby&gt;此&lt;rt&gt;tshú&lt;/rt&gt;&lt;/ruby&gt;
&lt;ruby&gt;非&lt;rt&gt;hui&lt;/rt&gt;&lt;/ruby&gt;
&lt;ruby&gt;孟&lt;rt&gt;bīng&lt;/rt&gt;&lt;/ruby&gt;
&lt;ruby&gt;德&lt;rt&gt;tik&lt;/rt&gt;&lt;/ruby&gt;
&lt;ruby&gt;之&lt;rt&gt;tsi&lt;/rt&gt;&lt;/ruby&gt;
&lt;ruby&gt;困&lt;rt&gt;khùn&lt;/rt&gt;&lt;/ruby&gt;
&lt;ruby&gt;於&lt;rt&gt;î&lt;/rt&gt;&lt;/ruby&gt;
&lt;ruby&gt;周&lt;rt&gt;tsiu&lt;/rt&gt;&lt;/ruby&gt;
&lt;ruby&gt;郎&lt;rt&gt;lông&lt;/rt&gt;&lt;/ruby&gt;
&lt;ruby&gt;者&lt;rt&gt;tsiá&lt;/rt&gt;&lt;/ruby&gt;
&lt;ruby&gt;乎&lt;rt&gt;hōo&lt;/rt&gt;&lt;/ruby&gt;
？
&lt;ruby&gt;方&lt;rt&gt;hong&lt;/rt&gt;&lt;/ruby&gt;
&lt;ruby&gt;其&lt;rt&gt;kî&lt;/rt&gt;&lt;/ruby&gt;
&lt;ruby&gt;破&lt;rt&gt;phò&lt;/rt&gt;&lt;/ruby&gt;
&lt;ruby&gt;荊&lt;rt&gt;king&lt;/rt&gt;&lt;/ruby&gt;
&lt;ruby&gt;州&lt;rt&gt;tsiu&lt;/rt&gt;&lt;/ruby&gt;
，
&lt;ruby&gt;下&lt;rt&gt;hā&lt;/rt&gt;&lt;/ruby&gt;
&lt;ruby&gt;江&lt;rt&gt;kang&lt;/rt&gt;&lt;/ruby&gt;
&lt;ruby&gt;陵&lt;rt&gt;lîng&lt;/rt&gt;&lt;/ruby&gt;
，
&lt;ruby&gt;順&lt;rt&gt;sūn&lt;/rt&gt;&lt;/ruby&gt;
&lt;ruby&gt;流&lt;rt&gt;liû&lt;/rt&gt;&lt;/ruby&gt;
&lt;ruby&gt;而&lt;rt&gt;jî&lt;/rt&gt;&lt;/ruby&gt;
&lt;ruby&gt;東&lt;rt&gt;tong&lt;/rt&gt;&lt;/ruby&gt;
&lt;ruby&gt;也&lt;rt&gt;iā&lt;/rt&gt;&lt;/ruby&gt;
，
&lt;ruby&gt;舳&lt;rt&gt;tio̍k&lt;/rt&gt;&lt;/ruby&gt;
&lt;ruby&gt;艫&lt;rt&gt;lôo&lt;/rt&gt;&lt;/ruby&gt;
&lt;ruby&gt;千&lt;rt&gt;tshian&lt;/rt&gt;&lt;/ruby&gt;
&lt;ruby&gt;里&lt;rt&gt;lí&lt;/rt&gt;&lt;/ruby&gt;
，
&lt;ruby&gt;旌&lt;rt&gt;tsing&lt;/rt&gt;&lt;/ruby&gt;
&lt;ruby&gt;旗&lt;rt&gt;kî&lt;/rt&gt;&lt;/ruby&gt;
&lt;ruby&gt;蔽&lt;rt&gt;pè&lt;/rt&gt;&lt;/ruby&gt;
&lt;ruby&gt;空&lt;rt&gt;khòng&lt;/rt&gt;&lt;/ruby&gt;
，
&lt;ruby&gt;釃&lt;rt&gt;su&lt;/rt&gt;&lt;/ruby&gt;
&lt;ruby&gt;酒&lt;rt&gt;tsiú&lt;/rt&gt;&lt;/ruby&gt;
&lt;ruby&gt;臨&lt;rt&gt;lîm&lt;/rt&gt;&lt;/ruby&gt;
&lt;ruby&gt;江&lt;rt&gt;kang&lt;/rt&gt;&lt;/ruby&gt;
，
&lt;ruby&gt;橫&lt;rt&gt;hing&lt;/rt&gt;&lt;/ruby&gt;
&lt;ruby&gt;槊&lt;rt&gt;so̍k&lt;/rt&gt;&lt;/ruby&gt;
&lt;ruby&gt;賦&lt;rt&gt;hù&lt;/rt&gt;&lt;/ruby&gt;
&lt;ruby&gt;詩&lt;rt&gt;si&lt;/rt&gt;&lt;/ruby&gt;
，
&lt;ruby&gt;固&lt;rt&gt;kòo&lt;/rt&gt;&lt;/ruby&gt;
&lt;ruby&gt;一&lt;rt&gt;it&lt;/rt&gt;&lt;/ruby&gt;
&lt;ruby&gt;世&lt;rt&gt;sè&lt;/rt&gt;&lt;/ruby&gt;
&lt;ruby&gt;之&lt;rt&gt;tsi&lt;/rt&gt;&lt;/ruby&gt;
&lt;ruby&gt;雄&lt;rt&gt;hiông&lt;/rt&gt;&lt;/ruby&gt;
&lt;ruby&gt;也&lt;rt&gt;iā&lt;/rt&gt;&lt;/ruby&gt;
，
&lt;ruby&gt;而&lt;rt&gt;jî&lt;/rt&gt;&lt;/ruby&gt;
&lt;ruby&gt;今&lt;rt&gt;kin&lt;/rt&gt;&lt;/ruby&gt;
&lt;ruby&gt;安&lt;rt&gt;an&lt;/rt&gt;&lt;/ruby&gt;
&lt;ruby&gt;在&lt;rt&gt;tsāi&lt;/rt&gt;&lt;/ruby&gt;
&lt;ruby&gt;哉&lt;rt&gt;tsai&lt;/rt&gt;&lt;/ruby&gt;
？
&lt;ruby&gt;況&lt;rt&gt;hóng&lt;/rt&gt;&lt;/ruby&gt;
&lt;ruby&gt;吾&lt;rt&gt;ngôo&lt;/rt&gt;&lt;/ruby&gt;
&lt;ruby&gt;與&lt;rt&gt;ú&lt;/rt&gt;&lt;/ruby&gt;
&lt;ruby&gt;子&lt;rt&gt;tsú&lt;/rt&gt;&lt;/ruby&gt;
&lt;ruby&gt;漁&lt;rt&gt;gû&lt;/rt&gt;&lt;/ruby&gt;
&lt;ruby&gt;樵&lt;rt&gt;tsiâu&lt;/rt&gt;&lt;/ruby&gt;
&lt;ruby&gt;於&lt;rt&gt;î&lt;/rt&gt;&lt;/ruby&gt;
&lt;ruby&gt;江&lt;rt&gt;kang&lt;/rt&gt;&lt;/ruby&gt;
&lt;ruby&gt;渚&lt;rt&gt;tsú&lt;/rt&gt;&lt;/ruby&gt;
&lt;ruby&gt;之&lt;rt&gt;tsi&lt;/rt&gt;&lt;/ruby&gt;
&lt;ruby&gt;上&lt;rt&gt;siōng&lt;/rt&gt;&lt;/ruby&gt;
，
&lt;ruby&gt;侶&lt;rt&gt;lū&lt;/rt&gt;&lt;/ruby&gt;
&lt;ruby&gt;魚&lt;rt&gt;gû&lt;/rt&gt;&lt;/ruby&gt;
&lt;ruby&gt;蝦&lt;rt&gt;hê&lt;/rt&gt;&lt;/ruby&gt;
&lt;ruby&gt;而&lt;rt&gt;jî&lt;/rt&gt;&lt;/ruby&gt;
&lt;ruby&gt;友&lt;rt&gt;iú&lt;/rt&gt;&lt;/ruby&gt;
&lt;ruby&gt;糜&lt;rt&gt;bî&lt;/rt&gt;&lt;/ruby&gt;
&lt;ruby&gt;鹿&lt;rt&gt;lo̍k&lt;/rt&gt;&lt;/ruby&gt;
，
&lt;ruby&gt;駕&lt;rt&gt;kà&lt;/rt&gt;&lt;/ruby&gt;
&lt;ruby&gt;一&lt;rt&gt;it&lt;/rt&gt;&lt;/ruby&gt;
&lt;ruby&gt;葉&lt;rt&gt;ia̍p&lt;/rt&gt;&lt;/ruby&gt;
&lt;ruby&gt;之&lt;rt&gt;tsi&lt;/rt&gt;&lt;/ruby&gt;
&lt;ruby&gt;扁&lt;rt&gt;pián&lt;/rt&gt;&lt;/ruby&gt;
&lt;ruby&gt;舟&lt;rt&gt;tsiu&lt;/rt&gt;&lt;/ruby&gt;
，
&lt;ruby&gt;舉&lt;rt&gt;kí&lt;/rt&gt;&lt;/ruby&gt;
&lt;ruby&gt;匏&lt;rt&gt;pâu&lt;/rt&gt;&lt;/ruby&gt;
&lt;ruby&gt;樽&lt;rt&gt;tsun&lt;/rt&gt;&lt;/ruby&gt;
&lt;ruby&gt;以&lt;rt&gt;í&lt;/rt&gt;&lt;/ruby&gt;
&lt;ruby&gt;相&lt;rt&gt;siong&lt;/rt&gt;&lt;/ruby&gt;
&lt;ruby&gt;屬&lt;rt&gt;sio̍k&lt;/rt&gt;&lt;/ruby&gt;
；
&lt;ruby&gt;寄&lt;rt&gt;kì&lt;/rt&gt;&lt;/ruby&gt;
&lt;ruby&gt;蜉&lt;rt&gt;hô&lt;/rt&gt;&lt;/ruby&gt;
&lt;ruby&gt;蝣&lt;rt&gt;iû&lt;/rt&gt;&lt;/ruby&gt;
&lt;ruby&gt;與&lt;rt&gt;î&lt;/rt&gt;&lt;/ruby&gt;
&lt;ruby&gt;天&lt;rt&gt;thian&lt;/rt&gt;&lt;/ruby&gt;
&lt;ruby&gt;地&lt;rt&gt;tē&lt;/rt&gt;&lt;/ruby&gt;
，
&lt;ruby&gt;渺&lt;rt&gt;biáu&lt;/rt&gt;&lt;/ruby&gt;
&lt;ruby&gt;滄&lt;rt&gt;tshong&lt;/rt&gt;&lt;/ruby&gt;
&lt;ruby&gt;海&lt;rt&gt;hái&lt;/rt&gt;&lt;/ruby&gt;
&lt;ruby&gt;之&lt;rt&gt;tsi&lt;/rt&gt;&lt;/ruby&gt;
&lt;ruby&gt;一&lt;rt&gt;it&lt;/rt&gt;&lt;/ruby&gt;
&lt;ruby&gt;粟&lt;rt&gt;siok&lt;/rt&gt;&lt;/ruby&gt;
。
&lt;ruby&gt;哀&lt;rt&gt;ai&lt;/rt&gt;&lt;/ruby&gt;
&lt;ruby&gt;吾&lt;rt&gt;ngôo&lt;/rt&gt;&lt;/ruby&gt;
&lt;ruby&gt;生&lt;rt&gt;sing&lt;/rt&gt;&lt;/ruby&gt;
&lt;ruby&gt;之&lt;rt&gt;tsi&lt;/rt&gt;&lt;/ruby&gt;
&lt;ruby&gt;須&lt;rt&gt;si&lt;/rt&gt;&lt;/ruby&gt;
&lt;ruby&gt;臾&lt;rt&gt;jî&lt;/rt&gt;&lt;/ruby&gt;
，
&lt;ruby&gt;羨&lt;rt&gt;siān&lt;/rt&gt;&lt;/ruby&gt;
&lt;ruby&gt;長&lt;rt&gt;tiông&lt;/rt&gt;&lt;/ruby&gt;
&lt;ruby&gt;江&lt;rt&gt;kang&lt;/rt&gt;&lt;/ruby&gt;
&lt;ruby&gt;之&lt;rt&gt;tsi&lt;/rt&gt;&lt;/ruby&gt;
&lt;ruby&gt;無&lt;rt&gt;bû&lt;/rt&gt;&lt;/ruby&gt;
&lt;ruby&gt;窮&lt;rt&gt;kiông&lt;/rt&gt;&lt;/ruby&gt;
；
&lt;ruby&gt;挾&lt;rt&gt;gia̍p&lt;/rt&gt;&lt;/ruby&gt;
&lt;ruby&gt;飛&lt;rt&gt;hui&lt;/rt&gt;&lt;/ruby&gt;
&lt;ruby&gt;仙&lt;rt&gt;sian&lt;/rt&gt;&lt;/ruby&gt;
&lt;ruby&gt;以&lt;rt&gt;í&lt;/rt&gt;&lt;/ruby&gt;
&lt;ruby&gt;遨&lt;rt&gt;gô&lt;/rt&gt;&lt;/ruby&gt;
&lt;ruby&gt;遊&lt;rt&gt;iû&lt;/rt&gt;&lt;/ruby&gt;
，
&lt;ruby&gt;抱&lt;rt&gt;phāu&lt;/rt&gt;&lt;/ruby&gt;
&lt;ruby&gt;明&lt;rt&gt;bîng&lt;/rt&gt;&lt;/ruby&gt;
&lt;ruby&gt;月&lt;rt&gt;gua̍t&lt;/rt&gt;&lt;/ruby&gt;
&lt;ruby&gt;而&lt;rt&gt;jî&lt;/rt&gt;&lt;/ruby&gt;
&lt;ruby&gt;長&lt;rt&gt;tiông&lt;/rt&gt;&lt;/ruby&gt;
&lt;ruby&gt;終&lt;rt&gt;tsiong&lt;/rt&gt;&lt;/ruby&gt;
。
&lt;ruby&gt;知&lt;rt&gt;ti&lt;/rt&gt;&lt;/ruby&gt;
&lt;ruby&gt;不&lt;rt&gt;put&lt;/rt&gt;&lt;/ruby&gt;
&lt;ruby&gt;可&lt;rt&gt;khó&lt;/rt&gt;&lt;/ruby&gt;
&lt;ruby&gt;乎&lt;rt&gt;hōo&lt;/rt&gt;&lt;/ruby&gt;
&lt;ruby&gt;驟&lt;rt&gt;tsōo&lt;/rt&gt;&lt;/ruby&gt;
&lt;ruby&gt;得&lt;rt&gt;tik&lt;/rt&gt;&lt;/ruby&gt;
，
&lt;ruby&gt;托&lt;rt&gt;thok&lt;/rt&gt;&lt;/ruby&gt;
&lt;ruby&gt;遺&lt;rt&gt;ûi&lt;/rt&gt;&lt;/ruby&gt;
&lt;ruby&gt;響&lt;rt&gt;hiòng&lt;/rt&gt;&lt;/ruby&gt;
&lt;ruby&gt;於&lt;rt&gt;î&lt;/rt&gt;&lt;/ruby&gt;
&lt;ruby&gt;悲&lt;rt&gt;pi&lt;/rt&gt;&lt;/ruby&gt;
&lt;ruby&gt;風&lt;rt&gt;hong&lt;/rt&gt;&lt;/ruby&gt;
。
」
&lt;/p&gt;
&lt;p&gt;
&lt;ruby&gt;蘇&lt;rt&gt;soo&lt;/rt&gt;&lt;/ruby&gt;
&lt;ruby&gt;子&lt;rt&gt;tsú&lt;/rt&gt;&lt;/ruby&gt;
&lt;ruby&gt;曰&lt;rt&gt;ua̍t&lt;/rt&gt;&lt;/ruby&gt;
&lt;ruby&gt;：&lt;rt&gt;&lt;/rt&gt;&lt;/ruby&gt;
「
&lt;ruby&gt;客&lt;rt&gt;khik&lt;/rt&gt;&lt;/ruby&gt;
&lt;ruby&gt;亦&lt;rt&gt;i̍k&lt;/rt&gt;&lt;/ruby&gt;
&lt;ruby&gt;知&lt;rt&gt;ti&lt;/rt&gt;&lt;/ruby&gt;
&lt;ruby&gt;夫&lt;rt&gt;hu&lt;/rt&gt;&lt;/ruby&gt;
&lt;ruby&gt;水&lt;rt&gt;súi&lt;/rt&gt;&lt;/ruby&gt;
&lt;ruby&gt;與&lt;rt&gt;ú&lt;/rt&gt;&lt;/ruby&gt;
&lt;ruby&gt;月&lt;rt&gt;gua̍t&lt;/rt&gt;&lt;/ruby&gt;
&lt;ruby&gt;乎&lt;rt&gt;hōo&lt;/rt&gt;&lt;/ruby&gt;
？
&lt;ruby&gt;逝&lt;rt&gt;sē&lt;/rt&gt;&lt;/ruby&gt;
&lt;ruby&gt;者&lt;rt&gt;tsiá&lt;/rt&gt;&lt;/ruby&gt;
&lt;ruby&gt;如&lt;rt&gt;jû&lt;/rt&gt;&lt;/ruby&gt;
&lt;ruby&gt;斯&lt;rt&gt;su&lt;/rt&gt;&lt;/ruby&gt;
，
&lt;ruby&gt;而&lt;rt&gt;jî&lt;/rt&gt;&lt;/ruby&gt;
&lt;ruby&gt;未&lt;rt&gt;bī&lt;/rt&gt;&lt;/ruby&gt;
&lt;ruby&gt;嘗&lt;rt&gt;siông&lt;/rt&gt;&lt;/ruby&gt;
&lt;ruby&gt;往&lt;rt&gt;óng&lt;/rt&gt;&lt;/ruby&gt;
&lt;ruby&gt;也&lt;rt&gt;iā&lt;/rt&gt;&lt;/ruby&gt;
；
&lt;ruby&gt;盈&lt;rt&gt;îng&lt;/rt&gt;&lt;/ruby&gt;
&lt;ruby&gt;虛&lt;rt&gt;hu&lt;/rt&gt;&lt;/ruby&gt;
&lt;ruby&gt;者&lt;rt&gt;tsiá&lt;/rt&gt;&lt;/ruby&gt;
&lt;ruby&gt;如&lt;rt&gt;jû&lt;/rt&gt;&lt;/ruby&gt;
&lt;ruby&gt;彼&lt;rt&gt;pí&lt;/rt&gt;&lt;/ruby&gt;
，
&lt;ruby&gt;而&lt;rt&gt;jî&lt;/rt&gt;&lt;/ruby&gt;
&lt;ruby&gt;卒&lt;rt&gt;tsut&lt;/rt&gt;&lt;/ruby&gt;
&lt;ruby&gt;莫&lt;rt&gt;bo̍k&lt;/rt&gt;&lt;/ruby&gt;
&lt;ruby&gt;消&lt;rt&gt;siau&lt;/rt&gt;&lt;/ruby&gt;
&lt;ruby&gt;長&lt;rt&gt;tióng&lt;/rt&gt;&lt;/ruby&gt;
&lt;ruby&gt;也&lt;rt&gt;iā&lt;/rt&gt;&lt;/ruby&gt;
。
&lt;ruby&gt;蓋&lt;rt&gt;kài&lt;/rt&gt;&lt;/ruby&gt;
&lt;ruby&gt;將&lt;rt&gt;tsiong&lt;/rt&gt;&lt;/ruby&gt;
&lt;ruby&gt;自&lt;rt&gt;tsū&lt;/rt&gt;&lt;/ruby&gt;
&lt;ruby&gt;其&lt;rt&gt;kî&lt;/rt&gt;&lt;/ruby&gt;
&lt;ruby&gt;變&lt;rt&gt;piàn&lt;/rt&gt;&lt;/ruby&gt;
&lt;ruby&gt;者&lt;rt&gt;tsiá&lt;/rt&gt;&lt;/ruby&gt;
&lt;ruby&gt;而&lt;rt&gt;jî&lt;/rt&gt;&lt;/ruby&gt;
&lt;ruby&gt;觀&lt;rt&gt;kuan&lt;/rt&gt;&lt;/ruby&gt;
&lt;ruby&gt;之&lt;rt&gt;tsi&lt;/rt&gt;&lt;/ruby&gt;
，
&lt;ruby&gt;則&lt;rt&gt;tsik&lt;/rt&gt;&lt;/ruby&gt;
&lt;ruby&gt;天&lt;rt&gt;thian&lt;/rt&gt;&lt;/ruby&gt;
&lt;ruby&gt;地&lt;rt&gt;tē&lt;/rt&gt;&lt;/ruby&gt;
&lt;ruby&gt;曾&lt;rt&gt;tsing&lt;/rt&gt;&lt;/ruby&gt;
&lt;ruby&gt;不&lt;rt&gt;put&lt;/rt&gt;&lt;/ruby&gt;
&lt;ruby&gt;能&lt;rt&gt;lîng&lt;/rt&gt;&lt;/ruby&gt;
&lt;ruby&gt;以&lt;rt&gt;í&lt;/rt&gt;&lt;/ruby&gt;
&lt;ruby&gt;一&lt;rt&gt;it&lt;/rt&gt;&lt;/ruby&gt;
&lt;ruby&gt;瞬&lt;rt&gt;sùn&lt;/rt&gt;&lt;/ruby&gt;
；
&lt;ruby&gt;自&lt;rt&gt;tsū&lt;/rt&gt;&lt;/ruby&gt;
&lt;ruby&gt;其&lt;rt&gt;kî&lt;/rt&gt;&lt;/ruby&gt;
&lt;ruby&gt;不&lt;rt&gt;put&lt;/rt&gt;&lt;/ruby&gt;
&lt;ruby&gt;變&lt;rt&gt;piàn&lt;/rt&gt;&lt;/ruby&gt;
&lt;ruby&gt;者&lt;rt&gt;tsiá&lt;/rt&gt;&lt;/ruby&gt;
&lt;ruby&gt;而&lt;rt&gt;jî&lt;/rt&gt;&lt;/ruby&gt;
&lt;ruby&gt;觀&lt;rt&gt;kuan&lt;/rt&gt;&lt;/ruby&gt;
&lt;ruby&gt;之&lt;rt&gt;tsi&lt;/rt&gt;&lt;/ruby&gt;
，
&lt;ruby&gt;則&lt;rt&gt;tsik&lt;/rt&gt;&lt;/ruby&gt;
&lt;ruby&gt;物&lt;rt&gt;bu̍t&lt;/rt&gt;&lt;/ruby&gt;
&lt;ruby&gt;於&lt;rt&gt;ú&lt;/rt&gt;&lt;/ruby&gt;
&lt;ruby&gt;我&lt;rt&gt;ngóo&lt;/rt&gt;&lt;/ruby&gt;
&lt;ruby&gt;皆&lt;rt&gt;kai&lt;/rt&gt;&lt;/ruby&gt;
&lt;ruby&gt;無&lt;rt&gt;bû&lt;/rt&gt;&lt;/ruby&gt;
&lt;ruby&gt;盡&lt;rt&gt;tsīn&lt;/rt&gt;&lt;/ruby&gt;
&lt;ruby&gt;也&lt;rt&gt;iā&lt;/rt&gt;&lt;/ruby&gt;
。
&lt;ruby&gt;而&lt;rt&gt;jî&lt;/rt&gt;&lt;/ruby&gt;
&lt;ruby&gt;又&lt;rt&gt;iū&lt;/rt&gt;&lt;/ruby&gt;
&lt;ruby&gt;何&lt;rt&gt;hô&lt;/rt&gt;&lt;/ruby&gt;
&lt;ruby&gt;羨&lt;rt&gt;siān&lt;/rt&gt;&lt;/ruby&gt;
&lt;ruby&gt;乎&lt;rt&gt;hōo&lt;/rt&gt;&lt;/ruby&gt;
？
&lt;ruby&gt;且&lt;rt&gt;tshiánnh&lt;/rt&gt;&lt;/ruby&gt;
&lt;ruby&gt;夫&lt;rt&gt;hu&lt;/rt&gt;&lt;/ruby&gt;
&lt;ruby&gt;天&lt;rt&gt;thian&lt;/rt&gt;&lt;/ruby&gt;
&lt;ruby&gt;地&lt;rt&gt;tē&lt;/rt&gt;&lt;/ruby&gt;
&lt;ruby&gt;之&lt;rt&gt;tsi&lt;/rt&gt;&lt;/ruby&gt;
&lt;ruby&gt;間&lt;rt&gt;kan&lt;/rt&gt;&lt;/ruby&gt;
，
&lt;ruby&gt;物&lt;rt&gt;bu̍t&lt;/rt&gt;&lt;/ruby&gt;
&lt;ruby&gt;各&lt;rt&gt;kok&lt;/rt&gt;&lt;/ruby&gt;
&lt;ruby&gt;有&lt;rt&gt;iú&lt;/rt&gt;&lt;/ruby&gt;
&lt;ruby&gt;主&lt;rt&gt;tsú&lt;/rt&gt;&lt;/ruby&gt;
。
&lt;ruby&gt;苟&lt;rt&gt;kóo&lt;/rt&gt;&lt;/ruby&gt;
&lt;ruby&gt;非&lt;rt&gt;hui&lt;/rt&gt;&lt;/ruby&gt;
&lt;ruby&gt;吾&lt;rt&gt;ngôo&lt;/rt&gt;&lt;/ruby&gt;
&lt;ruby&gt;之&lt;rt&gt;tsi&lt;/rt&gt;&lt;/ruby&gt;
&lt;ruby&gt;所&lt;rt&gt;sóo&lt;/rt&gt;&lt;/ruby&gt;
&lt;ruby&gt;有&lt;rt&gt;iú&lt;/rt&gt;&lt;/ruby&gt;
，
&lt;ruby&gt;雖&lt;rt&gt;sui&lt;/rt&gt;&lt;/ruby&gt;
&lt;ruby&gt;一&lt;rt&gt;it&lt;/rt&gt;&lt;/ruby&gt;
&lt;ruby&gt;毫&lt;rt&gt;hô&lt;/rt&gt;&lt;/ruby&gt;
&lt;ruby&gt;而&lt;rt&gt;jî&lt;/rt&gt;&lt;/ruby&gt;
&lt;ruby&gt;莫&lt;rt&gt;bo̍k&lt;/rt&gt;&lt;/ruby&gt;
&lt;ruby&gt;取&lt;rt&gt;tshú&lt;/rt&gt;&lt;/ruby&gt;
。
&lt;ruby&gt;惟&lt;rt&gt;î&lt;/rt&gt;&lt;/ruby&gt;
&lt;ruby&gt;江&lt;rt&gt;kang&lt;/rt&gt;&lt;/ruby&gt;
&lt;ruby&gt;上&lt;rt&gt;siōng&lt;/rt&gt;&lt;/ruby&gt;
&lt;ruby&gt;之&lt;rt&gt;tsi&lt;/rt&gt;&lt;/ruby&gt;
&lt;ruby&gt;清&lt;rt&gt;tshing&lt;/rt&gt;&lt;/ruby&gt;
&lt;ruby&gt;風&lt;rt&gt;hong&lt;/rt&gt;&lt;/ruby&gt;
，
&lt;ruby&gt;與&lt;rt&gt;ú&lt;/rt&gt;&lt;/ruby&gt;
&lt;ruby&gt;山&lt;rt&gt;san&lt;/rt&gt;&lt;/ruby&gt;
&lt;ruby&gt;間&lt;rt&gt;kan&lt;/rt&gt;&lt;/ruby&gt;
&lt;ruby&gt;之&lt;rt&gt;tsi&lt;/rt&gt;&lt;/ruby&gt;
&lt;ruby&gt;明&lt;rt&gt;bîng&lt;/rt&gt;&lt;/ruby&gt;
&lt;ruby&gt;月&lt;rt&gt;gua̍t&lt;/rt&gt;&lt;/ruby&gt;
，
&lt;ruby&gt;耳&lt;rt&gt;ní&lt;/rt&gt;&lt;/ruby&gt;
&lt;ruby&gt;得&lt;rt&gt;tik&lt;/rt&gt;&lt;/ruby&gt;
&lt;ruby&gt;之&lt;rt&gt;tsi&lt;/rt&gt;&lt;/ruby&gt;
&lt;ruby&gt;而&lt;rt&gt;jî&lt;/rt&gt;&lt;/ruby&gt;
&lt;ruby&gt;為&lt;rt&gt;ūi&lt;/rt&gt;&lt;/ruby&gt;
&lt;ruby&gt;聲&lt;rt&gt;sing&lt;/rt&gt;&lt;/ruby&gt;
，
&lt;ruby&gt;目&lt;rt&gt;bo̍k&lt;/rt&gt;&lt;/ruby&gt;
&lt;ruby&gt;遇&lt;rt&gt;gū&lt;/rt&gt;&lt;/ruby&gt;
&lt;ruby&gt;之&lt;rt&gt;tsi&lt;/rt&gt;&lt;/ruby&gt;
&lt;ruby&gt;而&lt;rt&gt;jî&lt;/rt&gt;&lt;/ruby&gt;
&lt;ruby&gt;成&lt;rt&gt;sing&lt;/rt&gt;&lt;/ruby&gt;
&lt;ruby&gt;色&lt;rt&gt;sik&lt;/rt&gt;&lt;/ruby&gt;
。
&lt;ruby&gt;取&lt;rt&gt;tshú&lt;/rt&gt;&lt;/ruby&gt;
&lt;ruby&gt;之&lt;rt&gt;tsi&lt;/rt&gt;&lt;/ruby&gt;
&lt;ruby&gt;無&lt;rt&gt;bû&lt;/rt&gt;&lt;/ruby&gt;
&lt;ruby&gt;禁&lt;rt&gt;kim&lt;/rt&gt;&lt;/ruby&gt;
，
&lt;ruby&gt;用&lt;rt&gt;iōng&lt;/rt&gt;&lt;/ruby&gt;
&lt;ruby&gt;之&lt;rt&gt;tsi&lt;/rt&gt;&lt;/ruby&gt;
&lt;ruby&gt;不&lt;rt&gt;put&lt;/rt&gt;&lt;/ruby&gt;
&lt;ruby&gt;竭&lt;rt&gt;kia̍t&lt;/rt&gt;&lt;/ruby&gt;
。
&lt;ruby&gt;是&lt;rt&gt;sī&lt;/rt&gt;&lt;/ruby&gt;
&lt;ruby&gt;造&lt;rt&gt;tsō&lt;/rt&gt;&lt;/ruby&gt;
&lt;ruby&gt;物&lt;rt&gt;bu̍t&lt;/rt&gt;&lt;/ruby&gt;
&lt;ruby&gt;者&lt;rt&gt;tsiá&lt;/rt&gt;&lt;/ruby&gt;
&lt;ruby&gt;之&lt;rt&gt;tsi&lt;/rt&gt;&lt;/ruby&gt;
&lt;ruby&gt;無&lt;rt&gt;bû&lt;/rt&gt;&lt;/ruby&gt;
&lt;ruby&gt;盡&lt;rt&gt;tsīn&lt;/rt&gt;&lt;/ruby&gt;
&lt;ruby&gt;藏&lt;rt&gt;tsông&lt;/rt&gt;&lt;/ruby&gt;
&lt;ruby&gt;也&lt;rt&gt;iā&lt;/rt&gt;&lt;/ruby&gt;
，
&lt;ruby&gt;而&lt;rt&gt;jî&lt;/rt&gt;&lt;/ruby&gt;
&lt;ruby&gt;吾&lt;rt&gt;ngôo&lt;/rt&gt;&lt;/ruby&gt;
&lt;ruby&gt;與&lt;rt&gt;ú&lt;/rt&gt;&lt;/ruby&gt;
&lt;ruby&gt;子&lt;rt&gt;tsú&lt;/rt&gt;&lt;/ruby&gt;
&lt;ruby&gt;之&lt;rt&gt;tsi&lt;/rt&gt;&lt;/ruby&gt;
&lt;ruby&gt;所&lt;rt&gt;sóo&lt;/rt&gt;&lt;/ruby&gt;
&lt;ruby&gt;共&lt;rt&gt;kiōng&lt;/rt&gt;&lt;/ruby&gt;
&lt;ruby&gt;適&lt;rt&gt;sik&lt;/rt&gt;&lt;/ruby&gt;
。
」
&lt;/p&gt;
&lt;p&gt;
&lt;ruby&gt;客&lt;rt&gt;khik&lt;/rt&gt;&lt;/ruby&gt;
&lt;ruby&gt;喜&lt;rt&gt;hi&lt;/rt&gt;&lt;/ruby&gt;
&lt;ruby&gt;而&lt;rt&gt;jî&lt;/rt&gt;&lt;/ruby&gt;
&lt;ruby&gt;笑&lt;rt&gt;siàu&lt;/rt&gt;&lt;/ruby&gt;
，
&lt;ruby&gt;洗&lt;rt&gt;sé&lt;/rt&gt;&lt;/ruby&gt;
&lt;ruby&gt;盞&lt;rt&gt;tsán&lt;/rt&gt;&lt;/ruby&gt;
&lt;ruby&gt;更&lt;rt&gt;king&lt;/rt&gt;&lt;/ruby&gt;
&lt;ruby&gt;酌&lt;rt&gt;tsiok&lt;/rt&gt;&lt;/ruby&gt;
。
&lt;ruby&gt;肴&lt;rt&gt;gâunn&lt;/rt&gt;&lt;/ruby&gt;
&lt;ruby&gt;核&lt;rt&gt;hi̍k&lt;/rt&gt;&lt;/ruby&gt;
&lt;ruby&gt;既&lt;rt&gt;kì&lt;/rt&gt;&lt;/ruby&gt;
&lt;ruby&gt;盡&lt;rt&gt;tsīn&lt;/rt&gt;&lt;/ruby&gt;
，
&lt;ruby&gt;杯&lt;rt&gt;pue&lt;/rt&gt;&lt;/ruby&gt;
&lt;ruby&gt;盤&lt;rt&gt;phuân&lt;/rt&gt;&lt;/ruby&gt;
&lt;ruby&gt;狼&lt;rt&gt;lông&lt;/rt&gt;&lt;/ruby&gt;
&lt;ruby&gt;藉&lt;rt&gt;tsi̍k&lt;/rt&gt;&lt;/ruby&gt;
。
&lt;ruby&gt;相&lt;rt&gt;siong&lt;/rt&gt;&lt;/ruby&gt;
&lt;ruby&gt;與&lt;rt&gt;ú&lt;/rt&gt;&lt;/ruby&gt;
&lt;ruby&gt;枕&lt;rt&gt;tsím&lt;/rt&gt;&lt;/ruby&gt;
&lt;ruby&gt;藉&lt;rt&gt;tsik&lt;/rt&gt;&lt;/ruby&gt;
&lt;ruby&gt;乎&lt;rt&gt;hōo&lt;/rt&gt;&lt;/ruby&gt;
&lt;ruby&gt;舟&lt;rt&gt;tsiu&lt;/rt&gt;&lt;/ruby&gt;
&lt;ruby&gt;中&lt;rt&gt;tiong&lt;/rt&gt;&lt;/ruby&gt;
，
&lt;ruby&gt;不&lt;rt&gt;put&lt;/rt&gt;&lt;/ruby&gt;
&lt;ruby&gt;知&lt;rt&gt;ti&lt;/rt&gt;&lt;/ruby&gt;
&lt;ruby&gt;東&lt;rt&gt;tong&lt;/rt&gt;&lt;/ruby&gt;
&lt;ruby&gt;方&lt;rt&gt;hong&lt;/rt&gt;&lt;/ruby&gt;
&lt;ruby&gt;之&lt;rt&gt;tsi&lt;/rt&gt;&lt;/ruby&gt;
&lt;ruby&gt;既&lt;rt&gt;kí&lt;/rt&gt;&lt;/ruby&gt;
&lt;ruby&gt;白&lt;rt&gt;pi̍k&lt;/rt&gt;&lt;/ruby&gt;
。
  &lt;/p&gt;
&lt;/div&gt;</v>
      </c>
      <c r="I10" s="387"/>
      <c r="J10" s="387"/>
      <c r="L10" s="388" t="str">
        <f ca="1">_xlfn.CONCAT(L11:L13)</f>
        <v xml:space="preserve">&lt;div class='pin_yin'&gt;
  &lt;p&gt;
《
&lt;ruby&gt;增&lt;rt&gt;zīng&lt;/rt&gt;&lt;/ruby&gt;
&lt;ruby&gt;見&lt;rt&gt;giǎn&lt;/rt&gt;&lt;/ruby&gt;
&lt;ruby&gt;相&lt;rt&gt;siōng&lt;/rt&gt;&lt;/ruby&gt;
&lt;ruby&gt;賦&lt;rt&gt;hǔ&lt;/rt&gt;&lt;/ruby&gt;
》
&lt;/p&gt;
&lt;p&gt;
&lt;ruby&gt;壬&lt;rt&gt;jìm&lt;/rt&gt;&lt;/ruby&gt;
&lt;ruby&gt;戌&lt;rt&gt;sut&lt;/rt&gt;&lt;/ruby&gt;
&lt;ruby&gt;之&lt;rt&gt;zī&lt;/rt&gt;&lt;/ruby&gt;
&lt;ruby&gt;秋&lt;rt&gt;ciū&lt;/rt&gt;&lt;/ruby&gt;
，
&lt;ruby&gt;七&lt;rt&gt;cī&lt;/rt&gt;&lt;/ruby&gt;
&lt;ruby&gt;月&lt;rt&gt;gguát&lt;/rt&gt;&lt;/ruby&gt;
&lt;ruby&gt;既&lt;rt&gt;gī&lt;/rt&gt;&lt;/ruby&gt;
&lt;ruby&gt;望&lt;rt&gt;bbōng&lt;/rt&gt;&lt;/ruby&gt;
，
&lt;ruby&gt;蘇&lt;rt&gt;sōo&lt;/rt&gt;&lt;/ruby&gt;
&lt;ruby&gt;子&lt;rt&gt;zú&lt;/rt&gt;&lt;/ruby&gt;
&lt;ruby&gt;與&lt;rt&gt;ú&lt;/rt&gt;&lt;/ruby&gt;
&lt;ruby&gt;客&lt;rt&gt;kik&lt;/rt&gt;&lt;/ruby&gt;
&lt;ruby&gt;泛&lt;rt&gt;huǎn&lt;/rt&gt;&lt;/ruby&gt;
&lt;ruby&gt;舟&lt;rt&gt;ziū&lt;/rt&gt;&lt;/ruby&gt;
&lt;ruby&gt;遊&lt;rt&gt;iù&lt;/rt&gt;&lt;/ruby&gt;
&lt;ruby&gt;于&lt;rt&gt;ī&lt;/rt&gt;&lt;/ruby&gt;
&lt;ruby&gt;赤&lt;rt&gt;cik&lt;/rt&gt;&lt;/ruby&gt;
&lt;ruby&gt;壁&lt;rt&gt;bik&lt;/rt&gt;&lt;/ruby&gt;
&lt;ruby&gt;之&lt;rt&gt;zī&lt;/rt&gt;&lt;/ruby&gt;
&lt;ruby&gt;下&lt;rt&gt;hā&lt;/rt&gt;&lt;/ruby&gt;
。
&lt;ruby&gt;清&lt;rt&gt;cīng&lt;/rt&gt;&lt;/ruby&gt;
&lt;ruby&gt;風&lt;rt&gt;hōng&lt;/rt&gt;&lt;/ruby&gt;
&lt;ruby&gt;徐&lt;rt&gt;cì&lt;/rt&gt;&lt;/ruby&gt;
&lt;ruby&gt;來&lt;rt&gt;lài&lt;/rt&gt;&lt;/ruby&gt;
，
&lt;ruby&gt;水&lt;rt&gt;súi&lt;/rt&gt;&lt;/ruby&gt;
&lt;ruby&gt;波&lt;rt&gt;pō&lt;/rt&gt;&lt;/ruby&gt;
&lt;ruby&gt;不&lt;rt&gt;but&lt;/rt&gt;&lt;/ruby&gt;
&lt;ruby&gt;興&lt;rt&gt;hīng&lt;/rt&gt;&lt;/ruby&gt;
。
&lt;ruby&gt;舉&lt;rt&gt;gí&lt;/rt&gt;&lt;/ruby&gt;
&lt;ruby&gt;酒&lt;rt&gt;ziú&lt;/rt&gt;&lt;/ruby&gt;
&lt;ruby&gt;屬&lt;rt&gt;siók&lt;/rt&gt;&lt;/ruby&gt;
&lt;ruby&gt;客&lt;rt&gt;kik&lt;/rt&gt;&lt;/ruby&gt;
，
&lt;ruby&gt;誦&lt;rt&gt;siōng&lt;/rt&gt;&lt;/ruby&gt;
&lt;ruby&gt;明&lt;rt&gt;bbìng&lt;/rt&gt;&lt;/ruby&gt;
&lt;ruby&gt;月&lt;rt&gt;gguát&lt;/rt&gt;&lt;/ruby&gt;
&lt;ruby&gt;之&lt;rt&gt;zī&lt;/rt&gt;&lt;/ruby&gt;
&lt;ruby&gt;詩&lt;rt&gt;sī&lt;/rt&gt;&lt;/ruby&gt;
，
&lt;ruby&gt;歌&lt;rt&gt;gō&lt;/rt&gt;&lt;/ruby&gt;
&lt;ruby&gt;窈&lt;rt&gt;iáo&lt;/rt&gt;&lt;/ruby&gt;
&lt;ruby&gt;窕&lt;rt&gt;tiáo&lt;/rt&gt;&lt;/ruby&gt;
&lt;ruby&gt;之&lt;rt&gt;zī&lt;/rt&gt;&lt;/ruby&gt;
&lt;ruby&gt;章&lt;rt&gt;ziōng&lt;/rt&gt;&lt;/ruby&gt;
。
&lt;ruby&gt;少&lt;rt&gt;siáo&lt;/rt&gt;&lt;/ruby&gt;
&lt;ruby&gt;焉&lt;rt&gt;iān&lt;/rt&gt;&lt;/ruby&gt;
，
&lt;ruby&gt;月&lt;rt&gt;gguát&lt;/rt&gt;&lt;/ruby&gt;
&lt;ruby&gt;出&lt;rt&gt;cut&lt;/rt&gt;&lt;/ruby&gt;
&lt;ruby&gt;於&lt;rt&gt;ì&lt;/rt&gt;&lt;/ruby&gt;
&lt;ruby&gt;東&lt;rt&gt;dōng&lt;/rt&gt;&lt;/ruby&gt;
&lt;ruby&gt;山&lt;rt&gt;sān&lt;/rt&gt;&lt;/ruby&gt;
&lt;ruby&gt;之&lt;rt&gt;zī&lt;/rt&gt;&lt;/ruby&gt;
&lt;ruby&gt;上&lt;rt&gt;siōng&lt;/rt&gt;&lt;/ruby&gt;
，
&lt;ruby&gt;徘&lt;rt&gt;bài&lt;/rt&gt;&lt;/ruby&gt;
&lt;ruby&gt;徊&lt;rt&gt;huè&lt;/rt&gt;&lt;/ruby&gt;
&lt;ruby&gt;於&lt;rt&gt;ì&lt;/rt&gt;&lt;/ruby&gt;
&lt;ruby&gt;斗&lt;rt&gt;dóo&lt;/rt&gt;&lt;/ruby&gt;
&lt;ruby&gt;牛&lt;rt&gt;ggiù&lt;/rt&gt;&lt;/ruby&gt;
&lt;ruby&gt;之&lt;rt&gt;zī&lt;/rt&gt;&lt;/ruby&gt;
&lt;ruby&gt;間&lt;rt&gt;gān&lt;/rt&gt;&lt;/ruby&gt;
。
&lt;ruby&gt;白&lt;rt&gt;bík&lt;/rt&gt;&lt;/ruby&gt;
&lt;ruby&gt;露&lt;rt&gt;lōo&lt;/rt&gt;&lt;/ruby&gt;
&lt;ruby&gt;橫&lt;rt&gt;hìng&lt;/rt&gt;&lt;/ruby&gt;
&lt;ruby&gt;江&lt;rt&gt;gāng&lt;/rt&gt;&lt;/ruby&gt;
，
&lt;ruby&gt;水&lt;rt&gt;súi&lt;/rt&gt;&lt;/ruby&gt;
&lt;ruby&gt;光&lt;rt&gt;gōng&lt;/rt&gt;&lt;/ruby&gt;
&lt;ruby&gt;接&lt;rt&gt;ziap&lt;/rt&gt;&lt;/ruby&gt;
&lt;ruby&gt;天&lt;rt&gt;tiān&lt;/rt&gt;&lt;/ruby&gt;
。
&lt;ruby&gt;縱&lt;rt&gt;cióng&lt;/rt&gt;&lt;/ruby&gt;
&lt;ruby&gt;一&lt;rt&gt;it&lt;/rt&gt;&lt;/ruby&gt;
&lt;ruby&gt;葦&lt;rt&gt;úi&lt;/rt&gt;&lt;/ruby&gt;
&lt;ruby&gt;之&lt;rt&gt;zī&lt;/rt&gt;&lt;/ruby&gt;
&lt;ruby&gt;所&lt;rt&gt;sóo&lt;/rt&gt;&lt;/ruby&gt;
&lt;ruby&gt;如&lt;rt&gt;jù&lt;/rt&gt;&lt;/ruby&gt;
，
&lt;ruby&gt;凌&lt;rt&gt;lìng&lt;/rt&gt;&lt;/ruby&gt;
&lt;ruby&gt;萬&lt;rt&gt;bbān&lt;/rt&gt;&lt;/ruby&gt;
&lt;ruby&gt;頃&lt;rt&gt;kíng&lt;/rt&gt;&lt;/ruby&gt;
&lt;ruby&gt;之&lt;rt&gt;zī&lt;/rt&gt;&lt;/ruby&gt;
&lt;ruby&gt;茫&lt;rt&gt;bbòng&lt;/rt&gt;&lt;/ruby&gt;
&lt;ruby&gt;然&lt;rt&gt;jiàn&lt;/rt&gt;&lt;/ruby&gt;
。
&lt;ruby&gt;浩&lt;rt&gt;hō&lt;/rt&gt;&lt;/ruby&gt;
&lt;ruby&gt;浩&lt;rt&gt;hō&lt;/rt&gt;&lt;/ruby&gt;
&lt;ruby&gt;乎&lt;rt&gt;hōo&lt;/rt&gt;&lt;/ruby&gt;
&lt;ruby&gt;如&lt;rt&gt;jù&lt;/rt&gt;&lt;/ruby&gt;
&lt;ruby&gt;馮&lt;rt&gt;bìng&lt;/rt&gt;&lt;/ruby&gt;
&lt;ruby&gt;虛&lt;rt&gt;hū&lt;/rt&gt;&lt;/ruby&gt;
&lt;ruby&gt;御&lt;rt&gt;ggū&lt;/rt&gt;&lt;/ruby&gt;
&lt;ruby&gt;風&lt;rt&gt;hōng&lt;/rt&gt;&lt;/ruby&gt;
，
&lt;ruby&gt;而&lt;rt&gt;jì&lt;/rt&gt;&lt;/ruby&gt;
&lt;ruby&gt;不&lt;rt&gt;but&lt;/rt&gt;&lt;/ruby&gt;
&lt;ruby&gt;知&lt;rt&gt;dī&lt;/rt&gt;&lt;/ruby&gt;
&lt;ruby&gt;其&lt;rt&gt;gì&lt;/rt&gt;&lt;/ruby&gt;
&lt;ruby&gt;所&lt;rt&gt;sóo&lt;/rt&gt;&lt;/ruby&gt;
&lt;ruby&gt;止&lt;rt&gt;zí&lt;/rt&gt;&lt;/ruby&gt;
；
&lt;ruby&gt;飄&lt;rt&gt;piāo&lt;/rt&gt;&lt;/ruby&gt;
&lt;ruby&gt;飄&lt;rt&gt;piāo&lt;/rt&gt;&lt;/ruby&gt;
&lt;ruby&gt;乎&lt;rt&gt;hōo&lt;/rt&gt;&lt;/ruby&gt;
&lt;ruby&gt;如&lt;rt&gt;jù&lt;/rt&gt;&lt;/ruby&gt;
&lt;ruby&gt;遺&lt;rt&gt;ùi&lt;/rt&gt;&lt;/ruby&gt;
&lt;ruby&gt;世&lt;rt&gt;sě&lt;/rt&gt;&lt;/ruby&gt;
&lt;ruby&gt;獨&lt;rt&gt;dók&lt;/rt&gt;&lt;/ruby&gt;
&lt;ruby&gt;立&lt;rt&gt;líp&lt;/rt&gt;&lt;/ruby&gt;
，
&lt;ruby&gt;羽&lt;rt&gt;ú&lt;/rt&gt;&lt;/ruby&gt;
&lt;ruby&gt;化&lt;rt&gt;huǎ&lt;/rt&gt;&lt;/ruby&gt;
&lt;ruby&gt;而&lt;rt&gt;jì&lt;/rt&gt;&lt;/ruby&gt;
&lt;ruby&gt;登&lt;rt&gt;dīng&lt;/rt&gt;&lt;/ruby&gt;
&lt;ruby&gt;仙&lt;rt&gt;siān&lt;/rt&gt;&lt;/ruby&gt;
。
&lt;/p&gt;
&lt;p&gt;
&lt;ruby&gt;於&lt;rt&gt;ì&lt;/rt&gt;&lt;/ruby&gt;
&lt;ruby&gt;是&lt;rt&gt;sī&lt;/rt&gt;&lt;/ruby&gt;
&lt;ruby&gt;飲&lt;rt&gt;ím&lt;/rt&gt;&lt;/ruby&gt;
&lt;ruby&gt;酒&lt;rt&gt;ziú&lt;/rt&gt;&lt;/ruby&gt;
&lt;ruby&gt;樂&lt;rt&gt;lók&lt;/rt&gt;&lt;/ruby&gt;
&lt;ruby&gt;甚&lt;rt&gt;sīm&lt;/rt&gt;&lt;/ruby&gt;
，
&lt;ruby&gt;扣&lt;rt&gt;káo&lt;/rt&gt;&lt;/ruby&gt;
&lt;ruby&gt;舷&lt;rt&gt;hiàn&lt;/rt&gt;&lt;/ruby&gt;
&lt;ruby&gt;而&lt;rt&gt;jì&lt;/rt&gt;&lt;/ruby&gt;
&lt;ruby&gt;歌&lt;rt&gt;gō&lt;/rt&gt;&lt;/ruby&gt;
&lt;ruby&gt;之&lt;rt&gt;zī&lt;/rt&gt;&lt;/ruby&gt;
。
&lt;ruby&gt;歌&lt;rt&gt;gō&lt;/rt&gt;&lt;/ruby&gt;
&lt;ruby&gt;曰&lt;rt&gt;uát&lt;/rt&gt;&lt;/ruby&gt;
&lt;ruby&gt;：&lt;rt&gt;&lt;/rt&gt;&lt;/ruby&gt;
「
&lt;ruby&gt;桂&lt;rt&gt;gǔi&lt;/rt&gt;&lt;/ruby&gt;
&lt;ruby&gt;棹&lt;rt&gt;zāo&lt;/rt&gt;&lt;/ruby&gt;
&lt;ruby&gt;兮&lt;rt&gt;hē&lt;/rt&gt;&lt;/ruby&gt;
&lt;ruby&gt;蘭&lt;rt&gt;làn&lt;/rt&gt;&lt;/ruby&gt;
&lt;ruby&gt;槳&lt;rt&gt;zniú&lt;/rt&gt;&lt;/ruby&gt;
，
&lt;ruby&gt;擊&lt;rt&gt;gik&lt;/rt&gt;&lt;/ruby&gt;
&lt;ruby&gt;空&lt;rt&gt;kōng&lt;/rt&gt;&lt;/ruby&gt;
&lt;ruby&gt;明&lt;rt&gt;bbìng&lt;/rt&gt;&lt;/ruby&gt;
&lt;ruby&gt;兮&lt;rt&gt;hè&lt;/rt&gt;&lt;/ruby&gt;
&lt;ruby&gt;泝&lt;rt&gt;sǒo&lt;/rt&gt;&lt;/ruby&gt;
&lt;ruby&gt;流&lt;rt&gt;liù&lt;/rt&gt;&lt;/ruby&gt;
&lt;ruby&gt;光&lt;rt&gt;gōng&lt;/rt&gt;&lt;/ruby&gt;
。
&lt;ruby&gt;渺&lt;rt&gt;bbiáo&lt;/rt&gt;&lt;/ruby&gt;
&lt;ruby&gt;渺&lt;rt&gt;bbiáo&lt;/rt&gt;&lt;/ruby&gt;
&lt;ruby&gt;兮&lt;rt&gt;hè&lt;/rt&gt;&lt;/ruby&gt;
&lt;ruby&gt;予&lt;rt&gt;ú&lt;/rt&gt;&lt;/ruby&gt;
&lt;ruby&gt;懷&lt;rt&gt;huài&lt;/rt&gt;&lt;/ruby&gt;
，
&lt;ruby&gt;望&lt;rt&gt;bbōng&lt;/rt&gt;&lt;/ruby&gt;
&lt;ruby&gt;美&lt;rt&gt;bbí&lt;/rt&gt;&lt;/ruby&gt;
&lt;ruby&gt;人&lt;rt&gt;jìn&lt;/rt&gt;&lt;/ruby&gt;
&lt;ruby&gt;兮&lt;rt&gt;hè&lt;/rt&gt;&lt;/ruby&gt;
&lt;ruby&gt;天&lt;rt&gt;tiān&lt;/rt&gt;&lt;/ruby&gt;
&lt;ruby&gt;一&lt;rt&gt;it&lt;/rt&gt;&lt;/ruby&gt;
&lt;ruby&gt;方&lt;rt&gt;hōng&lt;/rt&gt;&lt;/ruby&gt;
。
」
&lt;ruby&gt;客&lt;rt&gt;kik&lt;/rt&gt;&lt;/ruby&gt;
&lt;ruby&gt;有&lt;rt&gt;iú&lt;/rt&gt;&lt;/ruby&gt;
&lt;ruby&gt;吹&lt;rt&gt;cūi&lt;/rt&gt;&lt;/ruby&gt;
&lt;ruby&gt;洞&lt;rt&gt;dōng&lt;/rt&gt;&lt;/ruby&gt;
&lt;ruby&gt;簫&lt;rt&gt;siāo&lt;/rt&gt;&lt;/ruby&gt;
&lt;ruby&gt;者&lt;rt&gt;ziá&lt;/rt&gt;&lt;/ruby&gt;
，
&lt;ruby&gt;倚&lt;rt&gt;í&lt;/rt&gt;&lt;/ruby&gt;
&lt;ruby&gt;歌&lt;rt&gt;gō&lt;/rt&gt;&lt;/ruby&gt;
&lt;ruby&gt;而&lt;rt&gt;jì&lt;/rt&gt;&lt;/ruby&gt;
&lt;ruby&gt;和&lt;rt&gt;hò&lt;/rt&gt;&lt;/ruby&gt;
&lt;ruby&gt;之&lt;rt&gt;zī&lt;/rt&gt;&lt;/ruby&gt;
，
&lt;ruby&gt;其&lt;rt&gt;gì&lt;/rt&gt;&lt;/ruby&gt;
&lt;ruby&gt;聲&lt;rt&gt;sīng&lt;/rt&gt;&lt;/ruby&gt;
&lt;ruby&gt;嗚&lt;rt&gt;ōo&lt;/rt&gt;&lt;/ruby&gt;
&lt;ruby&gt;嗚&lt;rt&gt;ōo&lt;/rt&gt;&lt;/ruby&gt;
&lt;ruby&gt;然&lt;rt&gt;jiàn&lt;/rt&gt;&lt;/ruby&gt;
，
&lt;ruby&gt;如&lt;rt&gt;jù&lt;/rt&gt;&lt;/ruby&gt;
&lt;ruby&gt;怨&lt;rt&gt;uǎn&lt;/rt&gt;&lt;/ruby&gt;
&lt;ruby&gt;如&lt;rt&gt;jù&lt;/rt&gt;&lt;/ruby&gt;
&lt;ruby&gt;慕&lt;rt&gt;bbōo&lt;/rt&gt;&lt;/ruby&gt;
，
&lt;ruby&gt;如&lt;rt&gt;jù&lt;/rt&gt;&lt;/ruby&gt;
&lt;ruby&gt;泣&lt;rt&gt;kip&lt;/rt&gt;&lt;/ruby&gt;
&lt;ruby&gt;如&lt;rt&gt;jù&lt;/rt&gt;&lt;/ruby&gt;
&lt;ruby&gt;訴&lt;rt&gt;sǒo&lt;/rt&gt;&lt;/ruby&gt;
；
&lt;ruby&gt;餘&lt;rt&gt;ù&lt;/rt&gt;&lt;/ruby&gt;
&lt;ruby&gt;音&lt;rt&gt;īm&lt;/rt&gt;&lt;/ruby&gt;
&lt;ruby&gt;嫋&lt;rt&gt;liáo&lt;/rt&gt;&lt;/ruby&gt;
&lt;ruby&gt;嫋&lt;rt&gt;liáo&lt;/rt&gt;&lt;/ruby&gt;
，
&lt;ruby&gt;不&lt;rt&gt;but&lt;/rt&gt;&lt;/ruby&gt;
&lt;ruby&gt;絕&lt;rt&gt;zuát&lt;/rt&gt;&lt;/ruby&gt;
&lt;ruby&gt;如&lt;rt&gt;jù&lt;/rt&gt;&lt;/ruby&gt;
&lt;ruby&gt;縷&lt;rt&gt;lí&lt;/rt&gt;&lt;/ruby&gt;
；
&lt;ruby&gt;舞&lt;rt&gt;bbú&lt;/rt&gt;&lt;/ruby&gt;
&lt;ruby&gt;幽&lt;rt&gt;iū&lt;/rt&gt;&lt;/ruby&gt;
&lt;ruby&gt;壑&lt;rt&gt;hok&lt;/rt&gt;&lt;/ruby&gt;
&lt;ruby&gt;之&lt;rt&gt;zī&lt;/rt&gt;&lt;/ruby&gt;
&lt;ruby&gt;潛&lt;rt&gt;ziàm&lt;/rt&gt;&lt;/ruby&gt;
&lt;ruby&gt;蛟&lt;rt&gt;gāo&lt;/rt&gt;&lt;/ruby&gt;
，
&lt;ruby&gt;泣&lt;rt&gt;kip&lt;/rt&gt;&lt;/ruby&gt;
&lt;ruby&gt;孤&lt;rt&gt;gōo&lt;/rt&gt;&lt;/ruby&gt;
&lt;ruby&gt;舟&lt;rt&gt;ziū&lt;/rt&gt;&lt;/ruby&gt;
&lt;ruby&gt;之&lt;rt&gt;zī&lt;/rt&gt;&lt;/ruby&gt;
&lt;ruby&gt;嫠&lt;rt&gt;lì&lt;/rt&gt;&lt;/ruby&gt;
&lt;ruby&gt;婦&lt;rt&gt;hū&lt;/rt&gt;&lt;/ruby&gt;
。
&lt;/p&gt;
&lt;p&gt;
&lt;ruby&gt;蘇&lt;rt&gt;sōo&lt;/rt&gt;&lt;/ruby&gt;
&lt;ruby&gt;子&lt;rt&gt;zú&lt;/rt&gt;&lt;/ruby&gt;
&lt;ruby&gt;愀&lt;rt&gt;ciū&lt;/rt&gt;&lt;/ruby&gt;
&lt;ruby&gt;然&lt;rt&gt;jiàn&lt;/rt&gt;&lt;/ruby&gt;
，
&lt;ruby&gt;正&lt;rt&gt;zǐng&lt;/rt&gt;&lt;/ruby&gt;
&lt;ruby&gt;襟&lt;rt&gt;kīm&lt;/rt&gt;&lt;/ruby&gt;
&lt;ruby&gt;危&lt;rt&gt;ggùi&lt;/rt&gt;&lt;/ruby&gt;
&lt;ruby&gt;坐&lt;rt&gt;zō&lt;/rt&gt;&lt;/ruby&gt;
&lt;ruby&gt;而&lt;rt&gt;jì&lt;/rt&gt;&lt;/ruby&gt;
&lt;ruby&gt;問&lt;rt&gt;bbūn&lt;/rt&gt;&lt;/ruby&gt;
&lt;ruby&gt;客&lt;rt&gt;kik&lt;/rt&gt;&lt;/ruby&gt;
&lt;ruby&gt;曰&lt;rt&gt;uát&lt;/rt&gt;&lt;/ruby&gt;
&lt;ruby&gt;：&lt;rt&gt;&lt;/rt&gt;&lt;/ruby&gt;
「
&lt;ruby&gt;何&lt;rt&gt;hò&lt;/rt&gt;&lt;/ruby&gt;
&lt;ruby&gt;為&lt;rt&gt;ūi&lt;/rt&gt;&lt;/ruby&gt;
&lt;ruby&gt;其&lt;rt&gt;gì&lt;/rt&gt;&lt;/ruby&gt;
&lt;ruby&gt;然&lt;rt&gt;jiàn&lt;/rt&gt;&lt;/ruby&gt;
&lt;ruby&gt;也&lt;rt&gt;iā&lt;/rt&gt;&lt;/ruby&gt;
？
」
&lt;ruby&gt;客&lt;rt&gt;kik&lt;/rt&gt;&lt;/ruby&gt;
&lt;ruby&gt;曰&lt;rt&gt;uát&lt;/rt&gt;&lt;/ruby&gt;
&lt;ruby&gt;：&lt;rt&gt;&lt;/rt&gt;&lt;/ruby&gt;
「
&lt;ruby&gt;『&lt;rt&gt;&lt;/rt&gt;&lt;/ruby&gt;
&lt;ruby&gt;月&lt;rt&gt;gguát&lt;/rt&gt;&lt;/ruby&gt;
&lt;ruby&gt;明&lt;rt&gt;bbìng&lt;/rt&gt;&lt;/ruby&gt;
&lt;ruby&gt;星&lt;rt&gt;sīng&lt;/rt&gt;&lt;/ruby&gt;
&lt;ruby&gt;稀&lt;rt&gt;hī&lt;/rt&gt;&lt;/ruby&gt;
，
&lt;ruby&gt;烏&lt;rt&gt;ōo&lt;/rt&gt;&lt;/ruby&gt;
&lt;ruby&gt;鵲&lt;rt&gt;cik&lt;/rt&gt;&lt;/ruby&gt;
&lt;ruby&gt;南&lt;rt&gt;làm&lt;/rt&gt;&lt;/ruby&gt;
&lt;ruby&gt;飛&lt;rt&gt;hūi&lt;/rt&gt;&lt;/ruby&gt;
&lt;ruby&gt;』&lt;rt&gt;&lt;/rt&gt;&lt;/ruby&gt;
，
&lt;ruby&gt;此&lt;rt&gt;cú&lt;/rt&gt;&lt;/ruby&gt;
&lt;ruby&gt;非&lt;rt&gt;hūi&lt;/rt&gt;&lt;/ruby&gt;
&lt;ruby&gt;曹&lt;rt&gt;zò&lt;/rt&gt;&lt;/ruby&gt;
&lt;ruby&gt;孟&lt;rt&gt;bbīng&lt;/rt&gt;&lt;/ruby&gt;
&lt;ruby&gt;德&lt;rt&gt;dik&lt;/rt&gt;&lt;/ruby&gt;
&lt;ruby&gt;之&lt;rt&gt;zī&lt;/rt&gt;&lt;/ruby&gt;
&lt;ruby&gt;詩&lt;rt&gt;sī&lt;/rt&gt;&lt;/ruby&gt;
&lt;ruby&gt;乎&lt;rt&gt;hōo&lt;/rt&gt;&lt;/ruby&gt;
？
&lt;ruby&gt;西&lt;rt&gt;sē&lt;/rt&gt;&lt;/ruby&gt;
&lt;ruby&gt;望&lt;rt&gt;bbōng&lt;/rt&gt;&lt;/ruby&gt;
&lt;ruby&gt;夏&lt;rt&gt;hā&lt;/rt&gt;&lt;/ruby&gt;
&lt;ruby&gt;口&lt;rt&gt;kió&lt;/rt&gt;&lt;/ruby&gt;
，
&lt;ruby&gt;東&lt;rt&gt;dōng&lt;/rt&gt;&lt;/ruby&gt;
&lt;ruby&gt;望&lt;rt&gt;bbōng&lt;/rt&gt;&lt;/ruby&gt;
&lt;ruby&gt;武&lt;rt&gt;bbú&lt;/rt&gt;&lt;/ruby&gt;
&lt;ruby&gt;昌&lt;rt&gt;ciōng&lt;/rt&gt;&lt;/ruby&gt;
。
&lt;ruby&gt;山&lt;rt&gt;sān&lt;/rt&gt;&lt;/ruby&gt;
&lt;ruby&gt;川&lt;rt&gt;cuān&lt;/rt&gt;&lt;/ruby&gt;
&lt;ruby&gt;相&lt;rt&gt;siōng&lt;/rt&gt;&lt;/ruby&gt;
&lt;ruby&gt;繆&lt;rt&gt;bbiū&lt;/rt&gt;&lt;/ruby&gt;
，
&lt;ruby&gt;鬱&lt;rt&gt;ut&lt;/rt&gt;&lt;/ruby&gt;
&lt;ruby&gt;乎&lt;rt&gt;hōo&lt;/rt&gt;&lt;/ruby&gt;
&lt;ruby&gt;蒼&lt;rt&gt;cōng&lt;/rt&gt;&lt;/ruby&gt;
&lt;ruby&gt;蒼&lt;rt&gt;cōng&lt;/rt&gt;&lt;/ruby&gt;
，
&lt;ruby&gt;此&lt;rt&gt;cú&lt;/rt&gt;&lt;/ruby&gt;
&lt;ruby&gt;非&lt;rt&gt;hūi&lt;/rt&gt;&lt;/ruby&gt;
&lt;ruby&gt;孟&lt;rt&gt;bbīng&lt;/rt&gt;&lt;/ruby&gt;
&lt;ruby&gt;德&lt;rt&gt;dik&lt;/rt&gt;&lt;/ruby&gt;
&lt;ruby&gt;之&lt;rt&gt;zī&lt;/rt&gt;&lt;/ruby&gt;
&lt;ruby&gt;困&lt;rt&gt;kǔn&lt;/rt&gt;&lt;/ruby&gt;
&lt;ruby&gt;於&lt;rt&gt;ì&lt;/rt&gt;&lt;/ruby&gt;
&lt;ruby&gt;周&lt;rt&gt;ziū&lt;/rt&gt;&lt;/ruby&gt;
&lt;ruby&gt;郎&lt;rt&gt;lòng&lt;/rt&gt;&lt;/ruby&gt;
&lt;ruby&gt;者&lt;rt&gt;ziá&lt;/rt&gt;&lt;/ruby&gt;
&lt;ruby&gt;乎&lt;rt&gt;hōo&lt;/rt&gt;&lt;/ruby&gt;
？
&lt;ruby&gt;方&lt;rt&gt;hōng&lt;/rt&gt;&lt;/ruby&gt;
&lt;ruby&gt;其&lt;rt&gt;gì&lt;/rt&gt;&lt;/ruby&gt;
&lt;ruby&gt;破&lt;rt&gt;pǒ&lt;/rt&gt;&lt;/ruby&gt;
&lt;ruby&gt;荊&lt;rt&gt;gīng&lt;/rt&gt;&lt;/ruby&gt;
&lt;ruby&gt;州&lt;rt&gt;ziū&lt;/rt&gt;&lt;/ruby&gt;
，
&lt;ruby&gt;下&lt;rt&gt;hā&lt;/rt&gt;&lt;/ruby&gt;
&lt;ruby&gt;江&lt;rt&gt;gāng&lt;/rt&gt;&lt;/ruby&gt;
&lt;ruby&gt;陵&lt;rt&gt;lìng&lt;/rt&gt;&lt;/ruby&gt;
，
&lt;ruby&gt;順&lt;rt&gt;sūn&lt;/rt&gt;&lt;/ruby&gt;
&lt;ruby&gt;流&lt;rt&gt;liù&lt;/rt&gt;&lt;/ruby&gt;
&lt;ruby&gt;而&lt;rt&gt;jì&lt;/rt&gt;&lt;/ruby&gt;
&lt;ruby&gt;東&lt;rt&gt;dōng&lt;/rt&gt;&lt;/ruby&gt;
&lt;ruby&gt;也&lt;rt&gt;iā&lt;/rt&gt;&lt;/ruby&gt;
，
&lt;ruby&gt;舳&lt;rt&gt;diók&lt;/rt&gt;&lt;/ruby&gt;
&lt;ruby&gt;艫&lt;rt&gt;lòo&lt;/rt&gt;&lt;/ruby&gt;
&lt;ruby&gt;千&lt;rt&gt;ciān&lt;/rt&gt;&lt;/ruby&gt;
&lt;ruby&gt;里&lt;rt&gt;lí&lt;/rt&gt;&lt;/ruby&gt;
，
&lt;ruby&gt;旌&lt;rt&gt;zīng&lt;/rt&gt;&lt;/ruby&gt;
&lt;ruby&gt;旗&lt;rt&gt;gì&lt;/rt&gt;&lt;/ruby&gt;
&lt;ruby&gt;蔽&lt;rt&gt;bě&lt;/rt&gt;&lt;/ruby&gt;
&lt;ruby&gt;空&lt;rt&gt;kǒng&lt;/rt&gt;&lt;/ruby&gt;
，
&lt;ruby&gt;釃&lt;rt&gt;sū&lt;/rt&gt;&lt;/ruby&gt;
&lt;ruby&gt;酒&lt;rt&gt;ziú&lt;/rt&gt;&lt;/ruby&gt;
&lt;ruby&gt;臨&lt;rt&gt;lìm&lt;/rt&gt;&lt;/ruby&gt;
&lt;ruby&gt;江&lt;rt&gt;gāng&lt;/rt&gt;&lt;/ruby&gt;
，
&lt;ruby&gt;橫&lt;rt&gt;hīng&lt;/rt&gt;&lt;/ruby&gt;
&lt;ruby&gt;槊&lt;rt&gt;sók&lt;/rt&gt;&lt;/ruby&gt;
&lt;ruby&gt;賦&lt;rt&gt;hǔ&lt;/rt&gt;&lt;/ruby&gt;
&lt;ruby&gt;詩&lt;rt&gt;sī&lt;/rt&gt;&lt;/ruby&gt;
，
&lt;ruby&gt;固&lt;rt&gt;gǒo&lt;/rt&gt;&lt;/ruby&gt;
&lt;ruby&gt;一&lt;rt&gt;it&lt;/rt&gt;&lt;/ruby&gt;
&lt;ruby&gt;世&lt;rt&gt;sě&lt;/rt&gt;&lt;/ruby&gt;
&lt;ruby&gt;之&lt;rt&gt;zī&lt;/rt&gt;&lt;/ruby&gt;
&lt;ruby&gt;雄&lt;rt&gt;hiòng&lt;/rt&gt;&lt;/ruby&gt;
&lt;ruby&gt;也&lt;rt&gt;iā&lt;/rt&gt;&lt;/ruby&gt;
，
&lt;ruby&gt;而&lt;rt&gt;jì&lt;/rt&gt;&lt;/ruby&gt;
&lt;ruby&gt;今&lt;rt&gt;gīn&lt;/rt&gt;&lt;/ruby&gt;
&lt;ruby&gt;安&lt;rt&gt;ān&lt;/rt&gt;&lt;/ruby&gt;
&lt;ruby&gt;在&lt;rt&gt;zāi&lt;/rt&gt;&lt;/ruby&gt;
&lt;ruby&gt;哉&lt;rt&gt;zāi&lt;/rt&gt;&lt;/ruby&gt;
？
&lt;ruby&gt;況&lt;rt&gt;hóng&lt;/rt&gt;&lt;/ruby&gt;
&lt;ruby&gt;吾&lt;rt&gt;ggòo&lt;/rt&gt;&lt;/ruby&gt;
&lt;ruby&gt;與&lt;rt&gt;ú&lt;/rt&gt;&lt;/ruby&gt;
&lt;ruby&gt;子&lt;rt&gt;zú&lt;/rt&gt;&lt;/ruby&gt;
&lt;ruby&gt;漁&lt;rt&gt;ggù&lt;/rt&gt;&lt;/ruby&gt;
&lt;ruby&gt;樵&lt;rt&gt;ziào&lt;/rt&gt;&lt;/ruby&gt;
&lt;ruby&gt;於&lt;rt&gt;ì&lt;/rt&gt;&lt;/ruby&gt;
&lt;ruby&gt;江&lt;rt&gt;gāng&lt;/rt&gt;&lt;/ruby&gt;
&lt;ruby&gt;渚&lt;rt&gt;zú&lt;/rt&gt;&lt;/ruby&gt;
&lt;ruby&gt;之&lt;rt&gt;zī&lt;/rt&gt;&lt;/ruby&gt;
&lt;ruby&gt;上&lt;rt&gt;siōng&lt;/rt&gt;&lt;/ruby&gt;
，
&lt;ruby&gt;侶&lt;rt&gt;lū&lt;/rt&gt;&lt;/ruby&gt;
&lt;ruby&gt;魚&lt;rt&gt;ggù&lt;/rt&gt;&lt;/ruby&gt;
&lt;ruby&gt;蝦&lt;rt&gt;hè&lt;/rt&gt;&lt;/ruby&gt;
&lt;ruby&gt;而&lt;rt&gt;jì&lt;/rt&gt;&lt;/ruby&gt;
&lt;ruby&gt;友&lt;rt&gt;iú&lt;/rt&gt;&lt;/ruby&gt;
&lt;ruby&gt;糜&lt;rt&gt;bbì&lt;/rt&gt;&lt;/ruby&gt;
&lt;ruby&gt;鹿&lt;rt&gt;lók&lt;/rt&gt;&lt;/ruby&gt;
，
&lt;ruby&gt;駕&lt;rt&gt;gǎ&lt;/rt&gt;&lt;/ruby&gt;
&lt;ruby&gt;一&lt;rt&gt;it&lt;/rt&gt;&lt;/ruby&gt;
&lt;ruby&gt;葉&lt;rt&gt;iáp&lt;/rt&gt;&lt;/ruby&gt;
&lt;ruby&gt;之&lt;rt&gt;zī&lt;/rt&gt;&lt;/ruby&gt;
&lt;ruby&gt;扁&lt;rt&gt;bián&lt;/rt&gt;&lt;/ruby&gt;
&lt;ruby&gt;舟&lt;rt&gt;ziū&lt;/rt&gt;&lt;/ruby&gt;
，
&lt;ruby&gt;舉&lt;rt&gt;gí&lt;/rt&gt;&lt;/ruby&gt;
&lt;ruby&gt;匏&lt;rt&gt;bào&lt;/rt&gt;&lt;/ruby&gt;
&lt;ruby&gt;樽&lt;rt&gt;zūn&lt;/rt&gt;&lt;/ruby&gt;
&lt;ruby&gt;以&lt;rt&gt;í&lt;/rt&gt;&lt;/ruby&gt;
&lt;ruby&gt;相&lt;rt&gt;siōng&lt;/rt&gt;&lt;/ruby&gt;
&lt;ruby&gt;屬&lt;rt&gt;siók&lt;/rt&gt;&lt;/ruby&gt;
；
&lt;ruby&gt;寄&lt;rt&gt;gǐ&lt;/rt&gt;&lt;/ruby&gt;
&lt;ruby&gt;蜉&lt;rt&gt;hò&lt;/rt&gt;&lt;/ruby&gt;
&lt;ruby&gt;蝣&lt;rt&gt;iù&lt;/rt&gt;&lt;/ruby&gt;
&lt;ruby&gt;與&lt;rt&gt;ì&lt;/rt&gt;&lt;/ruby&gt;
&lt;ruby&gt;天&lt;rt&gt;tiān&lt;/rt&gt;&lt;/ruby&gt;
&lt;ruby&gt;地&lt;rt&gt;dē&lt;/rt&gt;&lt;/ruby&gt;
，
&lt;ruby&gt;渺&lt;rt&gt;bbiáo&lt;/rt&gt;&lt;/ruby&gt;
&lt;ruby&gt;滄&lt;rt&gt;cōng&lt;/rt&gt;&lt;/ruby&gt;
&lt;ruby&gt;海&lt;rt&gt;hái&lt;/rt&gt;&lt;/ruby&gt;
&lt;ruby&gt;之&lt;rt&gt;zī&lt;/rt&gt;&lt;/ruby&gt;
&lt;ruby&gt;一&lt;rt&gt;it&lt;/rt&gt;&lt;/ruby&gt;
&lt;ruby&gt;粟&lt;rt&gt;siok&lt;/rt&gt;&lt;/ruby&gt;
。
&lt;ruby&gt;哀&lt;rt&gt;āi&lt;/rt&gt;&lt;/ruby&gt;
&lt;ruby&gt;吾&lt;rt&gt;ggòo&lt;/rt&gt;&lt;/ruby&gt;
&lt;ruby&gt;生&lt;rt&gt;sīng&lt;/rt&gt;&lt;/ruby&gt;
&lt;ruby&gt;之&lt;rt&gt;zī&lt;/rt&gt;&lt;/ruby&gt;
&lt;ruby&gt;須&lt;rt&gt;sī&lt;/rt&gt;&lt;/ruby&gt;
&lt;ruby&gt;臾&lt;rt&gt;jì&lt;/rt&gt;&lt;/ruby&gt;
，
&lt;ruby&gt;羨&lt;rt&gt;siān&lt;/rt&gt;&lt;/ruby&gt;
&lt;ruby&gt;長&lt;rt&gt;diòng&lt;/rt&gt;&lt;/ruby&gt;
&lt;ruby&gt;江&lt;rt&gt;gāng&lt;/rt&gt;&lt;/ruby&gt;
&lt;ruby&gt;之&lt;rt&gt;zī&lt;/rt&gt;&lt;/ruby&gt;
&lt;ruby&gt;無&lt;rt&gt;bbù&lt;/rt&gt;&lt;/ruby&gt;
&lt;ruby&gt;窮&lt;rt&gt;giòng&lt;/rt&gt;&lt;/ruby&gt;
；
&lt;ruby&gt;挾&lt;rt&gt;ggiáp&lt;/rt&gt;&lt;/ruby&gt;
&lt;ruby&gt;飛&lt;rt&gt;hūi&lt;/rt&gt;&lt;/ruby&gt;
&lt;ruby&gt;仙&lt;rt&gt;siān&lt;/rt&gt;&lt;/ruby&gt;
&lt;ruby&gt;以&lt;rt&gt;í&lt;/rt&gt;&lt;/ruby&gt;
&lt;ruby&gt;遨&lt;rt&gt;ggò&lt;/rt&gt;&lt;/ruby&gt;
&lt;ruby&gt;遊&lt;rt&gt;iù&lt;/rt&gt;&lt;/ruby&gt;
，
&lt;ruby&gt;抱&lt;rt&gt;pāo&lt;/rt&gt;&lt;/ruby&gt;
&lt;ruby&gt;明&lt;rt&gt;bbìng&lt;/rt&gt;&lt;/ruby&gt;
&lt;ruby&gt;月&lt;rt&gt;gguát&lt;/rt&gt;&lt;/ruby&gt;
&lt;ruby&gt;而&lt;rt&gt;jì&lt;/rt&gt;&lt;/ruby&gt;
&lt;ruby&gt;長&lt;rt&gt;diòng&lt;/rt&gt;&lt;/ruby&gt;
&lt;ruby&gt;終&lt;rt&gt;ziōng&lt;/rt&gt;&lt;/ruby&gt;
。
&lt;ruby&gt;知&lt;rt&gt;dī&lt;/rt&gt;&lt;/ruby&gt;
&lt;ruby&gt;不&lt;rt&gt;but&lt;/rt&gt;&lt;/ruby&gt;
&lt;ruby&gt;可&lt;rt&gt;kó&lt;/rt&gt;&lt;/ruby&gt;
&lt;ruby&gt;乎&lt;rt&gt;hōo&lt;/rt&gt;&lt;/ruby&gt;
&lt;ruby&gt;驟&lt;rt&gt;zōo&lt;/rt&gt;&lt;/ruby&gt;
&lt;ruby&gt;得&lt;rt&gt;dik&lt;/rt&gt;&lt;/ruby&gt;
，
&lt;ruby&gt;托&lt;rt&gt;tok&lt;/rt&gt;&lt;/ruby&gt;
&lt;ruby&gt;遺&lt;rt&gt;ùi&lt;/rt&gt;&lt;/ruby&gt;
&lt;ruby&gt;響&lt;rt&gt;hiǒng&lt;/rt&gt;&lt;/ruby&gt;
&lt;ruby&gt;於&lt;rt&gt;ì&lt;/rt&gt;&lt;/ruby&gt;
&lt;ruby&gt;悲&lt;rt&gt;bī&lt;/rt&gt;&lt;/ruby&gt;
&lt;ruby&gt;風&lt;rt&gt;hōng&lt;/rt&gt;&lt;/ruby&gt;
。
」
&lt;/p&gt;
&lt;p&gt;
&lt;ruby&gt;蘇&lt;rt&gt;sōo&lt;/rt&gt;&lt;/ruby&gt;
&lt;ruby&gt;子&lt;rt&gt;zú&lt;/rt&gt;&lt;/ruby&gt;
&lt;ruby&gt;曰&lt;rt&gt;uát&lt;/rt&gt;&lt;/ruby&gt;
&lt;ruby&gt;：&lt;rt&gt;&lt;/rt&gt;&lt;/ruby&gt;
「
&lt;ruby&gt;客&lt;rt&gt;kik&lt;/rt&gt;&lt;/ruby&gt;
&lt;ruby&gt;亦&lt;rt&gt;ík&lt;/rt&gt;&lt;/ruby&gt;
&lt;ruby&gt;知&lt;rt&gt;dī&lt;/rt&gt;&lt;/ruby&gt;
&lt;ruby&gt;夫&lt;rt&gt;hū&lt;/rt&gt;&lt;/ruby&gt;
&lt;ruby&gt;水&lt;rt&gt;súi&lt;/rt&gt;&lt;/ruby&gt;
&lt;ruby&gt;與&lt;rt&gt;ú&lt;/rt&gt;&lt;/ruby&gt;
&lt;ruby&gt;月&lt;rt&gt;gguát&lt;/rt&gt;&lt;/ruby&gt;
&lt;ruby&gt;乎&lt;rt&gt;hōo&lt;/rt&gt;&lt;/ruby&gt;
？
&lt;ruby&gt;逝&lt;rt&gt;sē&lt;/rt&gt;&lt;/ruby&gt;
&lt;ruby&gt;者&lt;rt&gt;ziá&lt;/rt&gt;&lt;/ruby&gt;
&lt;ruby&gt;如&lt;rt&gt;jù&lt;/rt&gt;&lt;/ruby&gt;
&lt;ruby&gt;斯&lt;rt&gt;sū&lt;/rt&gt;&lt;/ruby&gt;
，
&lt;ruby&gt;而&lt;rt&gt;jì&lt;/rt&gt;&lt;/ruby&gt;
&lt;ruby&gt;未&lt;rt&gt;bbī&lt;/rt&gt;&lt;/ruby&gt;
&lt;ruby&gt;嘗&lt;rt&gt;siòng&lt;/rt&gt;&lt;/ruby&gt;
&lt;ruby&gt;往&lt;rt&gt;óng&lt;/rt&gt;&lt;/ruby&gt;
&lt;ruby&gt;也&lt;rt&gt;iā&lt;/rt&gt;&lt;/ruby&gt;
；
&lt;ruby&gt;盈&lt;rt&gt;ìng&lt;/rt&gt;&lt;/ruby&gt;
&lt;ruby&gt;虛&lt;rt&gt;hū&lt;/rt&gt;&lt;/ruby&gt;
&lt;ruby&gt;者&lt;rt&gt;ziá&lt;/rt&gt;&lt;/ruby&gt;
&lt;ruby&gt;如&lt;rt&gt;jù&lt;/rt&gt;&lt;/ruby&gt;
&lt;ruby&gt;彼&lt;rt&gt;bí&lt;/rt&gt;&lt;/ruby&gt;
，
&lt;ruby&gt;而&lt;rt&gt;jì&lt;/rt&gt;&lt;/ruby&gt;
&lt;ruby&gt;卒&lt;rt&gt;zut&lt;/rt&gt;&lt;/ruby&gt;
&lt;ruby&gt;莫&lt;rt&gt;bbók&lt;/rt&gt;&lt;/ruby&gt;
&lt;ruby&gt;消&lt;rt&gt;siāo&lt;/rt&gt;&lt;/ruby&gt;
&lt;ruby&gt;長&lt;rt&gt;dióng&lt;/rt&gt;&lt;/ruby&gt;
&lt;ruby&gt;也&lt;rt&gt;iā&lt;/rt&gt;&lt;/ruby&gt;
。
&lt;ruby&gt;蓋&lt;rt&gt;gǎi&lt;/rt&gt;&lt;/ruby&gt;
&lt;ruby&gt;將&lt;rt&gt;ziōng&lt;/rt&gt;&lt;/ruby&gt;
&lt;ruby&gt;自&lt;rt&gt;zū&lt;/rt&gt;&lt;/ruby&gt;
&lt;ruby&gt;其&lt;rt&gt;gì&lt;/rt&gt;&lt;/ruby&gt;
&lt;ruby&gt;變&lt;rt&gt;biǎn&lt;/rt&gt;&lt;/ruby&gt;
&lt;ruby&gt;者&lt;rt&gt;ziá&lt;/rt&gt;&lt;/ruby&gt;
&lt;ruby&gt;而&lt;rt&gt;jì&lt;/rt&gt;&lt;/ruby&gt;
&lt;ruby&gt;觀&lt;rt&gt;guān&lt;/rt&gt;&lt;/ruby&gt;
&lt;ruby&gt;之&lt;rt&gt;zī&lt;/rt&gt;&lt;/ruby&gt;
，
&lt;ruby&gt;則&lt;rt&gt;zik&lt;/rt&gt;&lt;/ruby&gt;
&lt;ruby&gt;天&lt;rt&gt;tiān&lt;/rt&gt;&lt;/ruby&gt;
&lt;ruby&gt;地&lt;rt&gt;dē&lt;/rt&gt;&lt;/ruby&gt;
&lt;ruby&gt;曾&lt;rt&gt;zīng&lt;/rt&gt;&lt;/ruby&gt;
&lt;ruby&gt;不&lt;rt&gt;but&lt;/rt&gt;&lt;/ruby&gt;
&lt;ruby&gt;能&lt;rt&gt;lìng&lt;/rt&gt;&lt;/ruby&gt;
&lt;ruby&gt;以&lt;rt&gt;í&lt;/rt&gt;&lt;/ruby&gt;
&lt;ruby&gt;一&lt;rt&gt;it&lt;/rt&gt;&lt;/ruby&gt;
&lt;ruby&gt;瞬&lt;rt&gt;sǔn&lt;/rt&gt;&lt;/ruby&gt;
；
&lt;ruby&gt;自&lt;rt&gt;zū&lt;/rt&gt;&lt;/ruby&gt;
&lt;ruby&gt;其&lt;rt&gt;gì&lt;/rt&gt;&lt;/ruby&gt;
&lt;ruby&gt;不&lt;rt&gt;but&lt;/rt&gt;&lt;/ruby&gt;
&lt;ruby&gt;變&lt;rt&gt;biǎn&lt;/rt&gt;&lt;/ruby&gt;
&lt;ruby&gt;者&lt;rt&gt;ziá&lt;/rt&gt;&lt;/ruby&gt;
&lt;ruby&gt;而&lt;rt&gt;jì&lt;/rt&gt;&lt;/ruby&gt;
&lt;ruby&gt;觀&lt;rt&gt;guān&lt;/rt&gt;&lt;/ruby&gt;
&lt;ruby&gt;之&lt;rt&gt;zī&lt;/rt&gt;&lt;/ruby&gt;
，
&lt;ruby&gt;則&lt;rt&gt;zik&lt;/rt&gt;&lt;/ruby&gt;
&lt;ruby&gt;物&lt;rt&gt;bbút&lt;/rt&gt;&lt;/ruby&gt;
&lt;ruby&gt;於&lt;rt&gt;ú&lt;/rt&gt;&lt;/ruby&gt;
&lt;ruby&gt;我&lt;rt&gt;ggóo&lt;/rt&gt;&lt;/ruby&gt;
&lt;ruby&gt;皆&lt;rt&gt;gāi&lt;/rt&gt;&lt;/ruby&gt;
&lt;ruby&gt;無&lt;rt&gt;bbù&lt;/rt&gt;&lt;/ruby&gt;
&lt;ruby&gt;盡&lt;rt&gt;zīn&lt;/rt&gt;&lt;/ruby&gt;
&lt;ruby&gt;也&lt;rt&gt;iā&lt;/rt&gt;&lt;/ruby&gt;
。
&lt;ruby&gt;而&lt;rt&gt;jì&lt;/rt&gt;&lt;/ruby&gt;
&lt;ruby&gt;又&lt;rt&gt;iū&lt;/rt&gt;&lt;/ruby&gt;
&lt;ruby&gt;何&lt;rt&gt;hò&lt;/rt&gt;&lt;/ruby&gt;
&lt;ruby&gt;羨&lt;rt&gt;siān&lt;/rt&gt;&lt;/ruby&gt;
&lt;ruby&gt;乎&lt;rt&gt;hōo&lt;/rt&gt;&lt;/ruby&gt;
？
&lt;ruby&gt;且&lt;rt&gt;cniá&lt;/rt&gt;&lt;/ruby&gt;
&lt;ruby&gt;夫&lt;rt&gt;hū&lt;/rt&gt;&lt;/ruby&gt;
&lt;ruby&gt;天&lt;rt&gt;tiān&lt;/rt&gt;&lt;/ruby&gt;
&lt;ruby&gt;地&lt;rt&gt;dē&lt;/rt&gt;&lt;/ruby&gt;
&lt;ruby&gt;之&lt;rt&gt;zī&lt;/rt&gt;&lt;/ruby&gt;
&lt;ruby&gt;間&lt;rt&gt;gān&lt;/rt&gt;&lt;/ruby&gt;
，
&lt;ruby&gt;物&lt;rt&gt;bbút&lt;/rt&gt;&lt;/ruby&gt;
&lt;ruby&gt;各&lt;rt&gt;gok&lt;/rt&gt;&lt;/ruby&gt;
&lt;ruby&gt;有&lt;rt&gt;iú&lt;/rt&gt;&lt;/ruby&gt;
&lt;ruby&gt;主&lt;rt&gt;zú&lt;/rt&gt;&lt;/ruby&gt;
。
&lt;ruby&gt;苟&lt;rt&gt;góo&lt;/rt&gt;&lt;/ruby&gt;
&lt;ruby&gt;非&lt;rt&gt;hūi&lt;/rt&gt;&lt;/ruby&gt;
&lt;ruby&gt;吾&lt;rt&gt;ggòo&lt;/rt&gt;&lt;/ruby&gt;
&lt;ruby&gt;之&lt;rt&gt;zī&lt;/rt&gt;&lt;/ruby&gt;
&lt;ruby&gt;所&lt;rt&gt;sóo&lt;/rt&gt;&lt;/ruby&gt;
&lt;ruby&gt;有&lt;rt&gt;iú&lt;/rt&gt;&lt;/ruby&gt;
，
&lt;ruby&gt;雖&lt;rt&gt;sūi&lt;/rt&gt;&lt;/ruby&gt;
&lt;ruby&gt;一&lt;rt&gt;it&lt;/rt&gt;&lt;/ruby&gt;
&lt;ruby&gt;毫&lt;rt&gt;hò&lt;/rt&gt;&lt;/ruby&gt;
&lt;ruby&gt;而&lt;rt&gt;jì&lt;/rt&gt;&lt;/ruby&gt;
&lt;ruby&gt;莫&lt;rt&gt;bbók&lt;/rt&gt;&lt;/ruby&gt;
&lt;ruby&gt;取&lt;rt&gt;cú&lt;/rt&gt;&lt;/ruby&gt;
。
&lt;ruby&gt;惟&lt;rt&gt;ì&lt;/rt&gt;&lt;/ruby&gt;
&lt;ruby&gt;江&lt;rt&gt;gāng&lt;/rt&gt;&lt;/ruby&gt;
&lt;ruby&gt;上&lt;rt&gt;siōng&lt;/rt&gt;&lt;/ruby&gt;
&lt;ruby&gt;之&lt;rt&gt;zī&lt;/rt&gt;&lt;/ruby&gt;
&lt;ruby&gt;清&lt;rt&gt;cīng&lt;/rt&gt;&lt;/ruby&gt;
&lt;ruby&gt;風&lt;rt&gt;hōng&lt;/rt&gt;&lt;/ruby&gt;
，
&lt;ruby&gt;與&lt;rt&gt;ú&lt;/rt&gt;&lt;/ruby&gt;
&lt;ruby&gt;山&lt;rt&gt;sān&lt;/rt&gt;&lt;/ruby&gt;
&lt;ruby&gt;間&lt;rt&gt;gān&lt;/rt&gt;&lt;/ruby&gt;
&lt;ruby&gt;之&lt;rt&gt;zī&lt;/rt&gt;&lt;/ruby&gt;
&lt;ruby&gt;明&lt;rt&gt;bbìng&lt;/rt&gt;&lt;/ruby&gt;
&lt;ruby&gt;月&lt;rt&gt;gguát&lt;/rt&gt;&lt;/ruby&gt;
，
&lt;ruby&gt;耳&lt;rt&gt;lí&lt;/rt&gt;&lt;/ruby&gt;
&lt;ruby&gt;得&lt;rt&gt;dik&lt;/rt&gt;&lt;/ruby&gt;
&lt;ruby&gt;之&lt;rt&gt;zī&lt;/rt&gt;&lt;/ruby&gt;
&lt;ruby&gt;而&lt;rt&gt;jì&lt;/rt&gt;&lt;/ruby&gt;
&lt;ruby&gt;為&lt;rt&gt;ūi&lt;/rt&gt;&lt;/ruby&gt;
&lt;ruby&gt;聲&lt;rt&gt;sīng&lt;/rt&gt;&lt;/ruby&gt;
，
&lt;ruby&gt;目&lt;rt&gt;bbók&lt;/rt&gt;&lt;/ruby&gt;
&lt;ruby&gt;遇&lt;rt&gt;ggū&lt;/rt&gt;&lt;/ruby&gt;
&lt;ruby&gt;之&lt;rt&gt;zī&lt;/rt&gt;&lt;/ruby&gt;
&lt;ruby&gt;而&lt;rt&gt;jì&lt;/rt&gt;&lt;/ruby&gt;
&lt;ruby&gt;成&lt;rt&gt;sīng&lt;/rt&gt;&lt;/ruby&gt;
&lt;ruby&gt;色&lt;rt&gt;sik&lt;/rt&gt;&lt;/ruby&gt;
。
&lt;ruby&gt;取&lt;rt&gt;cú&lt;/rt&gt;&lt;/ruby&gt;
&lt;ruby&gt;之&lt;rt&gt;zī&lt;/rt&gt;&lt;/ruby&gt;
&lt;ruby&gt;無&lt;rt&gt;bbù&lt;/rt&gt;&lt;/ruby&gt;
&lt;ruby&gt;禁&lt;rt&gt;gīm&lt;/rt&gt;&lt;/ruby&gt;
，
&lt;ruby&gt;用&lt;rt&gt;iōng&lt;/rt&gt;&lt;/ruby&gt;
&lt;ruby&gt;之&lt;rt&gt;zī&lt;/rt&gt;&lt;/ruby&gt;
&lt;ruby&gt;不&lt;rt&gt;but&lt;/rt&gt;&lt;/ruby&gt;
&lt;ruby&gt;竭&lt;rt&gt;giát&lt;/rt&gt;&lt;/ruby&gt;
。
&lt;ruby&gt;是&lt;rt&gt;sī&lt;/rt&gt;&lt;/ruby&gt;
&lt;ruby&gt;造&lt;rt&gt;zō&lt;/rt&gt;&lt;/ruby&gt;
&lt;ruby&gt;物&lt;rt&gt;bbút&lt;/rt&gt;&lt;/ruby&gt;
&lt;ruby&gt;者&lt;rt&gt;ziá&lt;/rt&gt;&lt;/ruby&gt;
&lt;ruby&gt;之&lt;rt&gt;zī&lt;/rt&gt;&lt;/ruby&gt;
&lt;ruby&gt;無&lt;rt&gt;bbù&lt;/rt&gt;&lt;/ruby&gt;
&lt;ruby&gt;盡&lt;rt&gt;zīn&lt;/rt&gt;&lt;/ruby&gt;
&lt;ruby&gt;藏&lt;rt&gt;zòng&lt;/rt&gt;&lt;/ruby&gt;
&lt;ruby&gt;也&lt;rt&gt;iā&lt;/rt&gt;&lt;/ruby&gt;
，
&lt;ruby&gt;而&lt;rt&gt;jì&lt;/rt&gt;&lt;/ruby&gt;
&lt;ruby&gt;吾&lt;rt&gt;ggòo&lt;/rt&gt;&lt;/ruby&gt;
&lt;ruby&gt;與&lt;rt&gt;ú&lt;/rt&gt;&lt;/ruby&gt;
&lt;ruby&gt;子&lt;rt&gt;zú&lt;/rt&gt;&lt;/ruby&gt;
&lt;ruby&gt;之&lt;rt&gt;zī&lt;/rt&gt;&lt;/ruby&gt;
&lt;ruby&gt;所&lt;rt&gt;sóo&lt;/rt&gt;&lt;/ruby&gt;
&lt;ruby&gt;共&lt;rt&gt;giōng&lt;/rt&gt;&lt;/ruby&gt;
&lt;ruby&gt;適&lt;rt&gt;sik&lt;/rt&gt;&lt;/ruby&gt;
。
」
&lt;/p&gt;
&lt;p&gt;
&lt;ruby&gt;客&lt;rt&gt;kik&lt;/rt&gt;&lt;/ruby&gt;
&lt;ruby&gt;喜&lt;rt&gt;hī&lt;/rt&gt;&lt;/ruby&gt;
&lt;ruby&gt;而&lt;rt&gt;jì&lt;/rt&gt;&lt;/ruby&gt;
&lt;ruby&gt;笑&lt;rt&gt;siǎo&lt;/rt&gt;&lt;/ruby&gt;
，
&lt;ruby&gt;洗&lt;rt&gt;sé&lt;/rt&gt;&lt;/ruby&gt;
&lt;ruby&gt;盞&lt;rt&gt;zán&lt;/rt&gt;&lt;/ruby&gt;
&lt;ruby&gt;更&lt;rt&gt;gīng&lt;/rt&gt;&lt;/ruby&gt;
&lt;ruby&gt;酌&lt;rt&gt;ziok&lt;/rt&gt;&lt;/ruby&gt;
。
&lt;ruby&gt;肴&lt;rt&gt;ggnào&lt;/rt&gt;&lt;/ruby&gt;
&lt;ruby&gt;核&lt;rt&gt;hík&lt;/rt&gt;&lt;/ruby&gt;
&lt;ruby&gt;既&lt;rt&gt;gǐ&lt;/rt&gt;&lt;/ruby&gt;
&lt;ruby&gt;盡&lt;rt&gt;zīn&lt;/rt&gt;&lt;/ruby&gt;
，
&lt;ruby&gt;杯&lt;rt&gt;buē&lt;/rt&gt;&lt;/ruby&gt;
&lt;ruby&gt;盤&lt;rt&gt;puàn&lt;/rt&gt;&lt;/ruby&gt;
&lt;ruby&gt;狼&lt;rt&gt;lòng&lt;/rt&gt;&lt;/ruby&gt;
&lt;ruby&gt;藉&lt;rt&gt;zík&lt;/rt&gt;&lt;/ruby&gt;
。
&lt;ruby&gt;相&lt;rt&gt;siōng&lt;/rt&gt;&lt;/ruby&gt;
&lt;ruby&gt;與&lt;rt&gt;ú&lt;/rt&gt;&lt;/ruby&gt;
&lt;ruby&gt;枕&lt;rt&gt;zím&lt;/rt&gt;&lt;/ruby&gt;
&lt;ruby&gt;藉&lt;rt&gt;zik&lt;/rt&gt;&lt;/ruby&gt;
&lt;ruby&gt;乎&lt;rt&gt;hōo&lt;/rt&gt;&lt;/ruby&gt;
&lt;ruby&gt;舟&lt;rt&gt;ziū&lt;/rt&gt;&lt;/ruby&gt;
&lt;ruby&gt;中&lt;rt&gt;diōng&lt;/rt&gt;&lt;/ruby&gt;
，
&lt;ruby&gt;不&lt;rt&gt;but&lt;/rt&gt;&lt;/ruby&gt;
&lt;ruby&gt;知&lt;rt&gt;dī&lt;/rt&gt;&lt;/ruby&gt;
&lt;ruby&gt;東&lt;rt&gt;dōng&lt;/rt&gt;&lt;/ruby&gt;
&lt;ruby&gt;方&lt;rt&gt;hōng&lt;/rt&gt;&lt;/ruby&gt;
&lt;ruby&gt;之&lt;rt&gt;zī&lt;/rt&gt;&lt;/ruby&gt;
&lt;ruby&gt;既&lt;rt&gt;gí&lt;/rt&gt;&lt;/ruby&gt;
&lt;ruby&gt;白&lt;rt&gt;bík&lt;/rt&gt;&lt;/ruby&gt;
。
  &lt;/p&gt;
&lt;/div&gt;
</v>
      </c>
      <c r="M10" s="387"/>
      <c r="N10" s="387"/>
      <c r="O10" s="382"/>
      <c r="P10" s="388" t="str">
        <f ca="1">_xlfn.CONCAT(P11:P13)</f>
        <v xml:space="preserve"> &lt;div class='fifteen_yin'&gt;
  &lt;p&gt;
《
&lt;ruby&gt;增&lt;rt&gt;曾經一&lt;/rt&gt;&lt;/ruby&gt;
&lt;ruby&gt;見&lt;rt&gt;求堅三&lt;/rt&gt;&lt;/ruby&gt;
&lt;ruby&gt;相&lt;rt&gt;時恭一&lt;/rt&gt;&lt;/ruby&gt;
&lt;ruby&gt;賦&lt;rt&gt;喜艍三&lt;/rt&gt;&lt;/ruby&gt;
》
&lt;/p&gt;
&lt;p&gt;
&lt;ruby&gt;壬&lt;rt&gt;入金五&lt;/rt&gt;&lt;/ruby&gt;
&lt;ruby&gt;戌&lt;rt&gt;時君四&lt;/rt&gt;&lt;/ruby&gt;
&lt;ruby&gt;之&lt;rt&gt;曾居一&lt;/rt&gt;&lt;/ruby&gt;
&lt;ruby&gt;秋&lt;rt&gt;出丩一&lt;/rt&gt;&lt;/ruby&gt;
，
&lt;ruby&gt;七&lt;rt&gt;出居一&lt;/rt&gt;&lt;/ruby&gt;
&lt;ruby&gt;月&lt;rt&gt;語觀八&lt;/rt&gt;&lt;/ruby&gt;
&lt;ruby&gt;既&lt;rt&gt;求居一&lt;/rt&gt;&lt;/ruby&gt;
&lt;ruby&gt;望&lt;rt&gt;門公七&lt;/rt&gt;&lt;/ruby&gt;
，
&lt;ruby&gt;蘇&lt;rt&gt;時沽一&lt;/rt&gt;&lt;/ruby&gt;
&lt;ruby&gt;子&lt;rt&gt;曾艍二&lt;/rt&gt;&lt;/ruby&gt;
&lt;ruby&gt;與&lt;rt&gt;英艍二&lt;/rt&gt;&lt;/ruby&gt;
&lt;ruby&gt;客&lt;rt&gt;去經四&lt;/rt&gt;&lt;/ruby&gt;
&lt;ruby&gt;泛&lt;rt&gt;喜觀三&lt;/rt&gt;&lt;/ruby&gt;
&lt;ruby&gt;舟&lt;rt&gt;曾丩一&lt;/rt&gt;&lt;/ruby&gt;
&lt;ruby&gt;遊&lt;rt&gt;英丩五&lt;/rt&gt;&lt;/ruby&gt;
&lt;ruby&gt;于&lt;rt&gt;英居一&lt;/rt&gt;&lt;/ruby&gt;
&lt;ruby&gt;赤&lt;rt&gt;出經四&lt;/rt&gt;&lt;/ruby&gt;
&lt;ruby&gt;壁&lt;rt&gt;邊經四&lt;/rt&gt;&lt;/ruby&gt;
&lt;ruby&gt;之&lt;rt&gt;曾居一&lt;/rt&gt;&lt;/ruby&gt;
&lt;ruby&gt;下&lt;rt&gt;喜膠七&lt;/rt&gt;&lt;/ruby&gt;
。
&lt;ruby&gt;清&lt;rt&gt;出經一&lt;/rt&gt;&lt;/ruby&gt;
&lt;ruby&gt;風&lt;rt&gt;喜公一&lt;/rt&gt;&lt;/ruby&gt;
&lt;ruby&gt;徐&lt;rt&gt;出居五&lt;/rt&gt;&lt;/ruby&gt;
&lt;ruby&gt;來&lt;rt&gt;柳皆五&lt;/rt&gt;&lt;/ruby&gt;
，
&lt;ruby&gt;水&lt;rt&gt;時規二&lt;/rt&gt;&lt;/ruby&gt;
&lt;ruby&gt;波&lt;rt&gt;頗高一&lt;/rt&gt;&lt;/ruby&gt;
&lt;ruby&gt;不&lt;rt&gt;邊君四&lt;/rt&gt;&lt;/ruby&gt;
&lt;ruby&gt;興&lt;rt&gt;喜經一&lt;/rt&gt;&lt;/ruby&gt;
。
&lt;ruby&gt;舉&lt;rt&gt;求居二&lt;/rt&gt;&lt;/ruby&gt;
&lt;ruby&gt;酒&lt;rt&gt;曾丩二&lt;/rt&gt;&lt;/ruby&gt;
&lt;ruby&gt;屬&lt;rt&gt;時恭八&lt;/rt&gt;&lt;/ruby&gt;
&lt;ruby&gt;客&lt;rt&gt;去經四&lt;/rt&gt;&lt;/ruby&gt;
，
&lt;ruby&gt;誦&lt;rt&gt;時恭七&lt;/rt&gt;&lt;/ruby&gt;
&lt;ruby&gt;明&lt;rt&gt;門經五&lt;/rt&gt;&lt;/ruby&gt;
&lt;ruby&gt;月&lt;rt&gt;語觀八&lt;/rt&gt;&lt;/ruby&gt;
&lt;ruby&gt;之&lt;rt&gt;曾居一&lt;/rt&gt;&lt;/ruby&gt;
&lt;ruby&gt;詩&lt;rt&gt;時居一&lt;/rt&gt;&lt;/ruby&gt;
，
&lt;ruby&gt;歌&lt;rt&gt;求高一&lt;/rt&gt;&lt;/ruby&gt;
&lt;ruby&gt;窈&lt;rt&gt;英嬌二&lt;/rt&gt;&lt;/ruby&gt;
&lt;ruby&gt;窕&lt;rt&gt;他嬌二&lt;/rt&gt;&lt;/ruby&gt;
&lt;ruby&gt;之&lt;rt&gt;曾居一&lt;/rt&gt;&lt;/ruby&gt;
&lt;ruby&gt;章&lt;rt&gt;曾恭一&lt;/rt&gt;&lt;/ruby&gt;
。
&lt;ruby&gt;少&lt;rt&gt;時嬌二&lt;/rt&gt;&lt;/ruby&gt;
&lt;ruby&gt;焉&lt;rt&gt;英堅一&lt;/rt&gt;&lt;/ruby&gt;
，
&lt;ruby&gt;月&lt;rt&gt;語觀八&lt;/rt&gt;&lt;/ruby&gt;
&lt;ruby&gt;出&lt;rt&gt;出君四&lt;/rt&gt;&lt;/ruby&gt;
&lt;ruby&gt;於&lt;rt&gt;英居五&lt;/rt&gt;&lt;/ruby&gt;
&lt;ruby&gt;東&lt;rt&gt;地公一&lt;/rt&gt;&lt;/ruby&gt;
&lt;ruby&gt;山&lt;rt&gt;時干一&lt;/rt&gt;&lt;/ruby&gt;
&lt;ruby&gt;之&lt;rt&gt;曾居一&lt;/rt&gt;&lt;/ruby&gt;
&lt;ruby&gt;上&lt;rt&gt;時恭七&lt;/rt&gt;&lt;/ruby&gt;
，
&lt;ruby&gt;徘&lt;rt&gt;邊皆五&lt;/rt&gt;&lt;/ruby&gt;
&lt;ruby&gt;徊&lt;rt&gt;喜檜五&lt;/rt&gt;&lt;/ruby&gt;
&lt;ruby&gt;於&lt;rt&gt;英居五&lt;/rt&gt;&lt;/ruby&gt;
&lt;ruby&gt;斗&lt;rt&gt;地沽二&lt;/rt&gt;&lt;/ruby&gt;
&lt;ruby&gt;牛&lt;rt&gt;語丩五&lt;/rt&gt;&lt;/ruby&gt;
&lt;ruby&gt;之&lt;rt&gt;曾居一&lt;/rt&gt;&lt;/ruby&gt;
&lt;ruby&gt;間&lt;rt&gt;求干一&lt;/rt&gt;&lt;/ruby&gt;
。
&lt;ruby&gt;白&lt;rt&gt;邊經八&lt;/rt&gt;&lt;/ruby&gt;
&lt;ruby&gt;露&lt;rt&gt;柳沽七&lt;/rt&gt;&lt;/ruby&gt;
&lt;ruby&gt;橫&lt;rt&gt;喜經五&lt;/rt&gt;&lt;/ruby&gt;
&lt;ruby&gt;江&lt;rt&gt;求江一&lt;/rt&gt;&lt;/ruby&gt;
，
&lt;ruby&gt;水&lt;rt&gt;時規二&lt;/rt&gt;&lt;/ruby&gt;
&lt;ruby&gt;光&lt;rt&gt;求公一&lt;/rt&gt;&lt;/ruby&gt;
&lt;ruby&gt;接&lt;rt&gt;曾兼四&lt;/rt&gt;&lt;/ruby&gt;
&lt;ruby&gt;天&lt;rt&gt;他堅一&lt;/rt&gt;&lt;/ruby&gt;
。
&lt;ruby&gt;縱&lt;rt&gt;出恭二&lt;/rt&gt;&lt;/ruby&gt;
&lt;ruby&gt;一&lt;rt&gt;英巾四&lt;/rt&gt;&lt;/ruby&gt;
&lt;ruby&gt;葦&lt;rt&gt;英規二&lt;/rt&gt;&lt;/ruby&gt;
&lt;ruby&gt;之&lt;rt&gt;曾居一&lt;/rt&gt;&lt;/ruby&gt;
&lt;ruby&gt;所&lt;rt&gt;時沽二&lt;/rt&gt;&lt;/ruby&gt;
&lt;ruby&gt;如&lt;rt&gt;入艍五&lt;/rt&gt;&lt;/ruby&gt;
，
&lt;ruby&gt;凌&lt;rt&gt;柳經五&lt;/rt&gt;&lt;/ruby&gt;
&lt;ruby&gt;萬&lt;rt&gt;門干七&lt;/rt&gt;&lt;/ruby&gt;
&lt;ruby&gt;頃&lt;rt&gt;去經二&lt;/rt&gt;&lt;/ruby&gt;
&lt;ruby&gt;之&lt;rt&gt;曾居一&lt;/rt&gt;&lt;/ruby&gt;
&lt;ruby&gt;茫&lt;rt&gt;門公五&lt;/rt&gt;&lt;/ruby&gt;
&lt;ruby&gt;然&lt;rt&gt;入堅五&lt;/rt&gt;&lt;/ruby&gt;
。
&lt;ruby&gt;浩&lt;rt&gt;喜高七&lt;/rt&gt;&lt;/ruby&gt;
&lt;ruby&gt;浩&lt;rt&gt;喜高七&lt;/rt&gt;&lt;/ruby&gt;
&lt;ruby&gt;乎&lt;rt&gt;喜沽七&lt;/rt&gt;&lt;/ruby&gt;
&lt;ruby&gt;如&lt;rt&gt;入艍五&lt;/rt&gt;&lt;/ruby&gt;
&lt;ruby&gt;馮&lt;rt&gt;邊經五&lt;/rt&gt;&lt;/ruby&gt;
&lt;ruby&gt;虛&lt;rt&gt;喜艍一&lt;/rt&gt;&lt;/ruby&gt;
&lt;ruby&gt;御&lt;rt&gt;語艍七&lt;/rt&gt;&lt;/ruby&gt;
&lt;ruby&gt;風&lt;rt&gt;喜公一&lt;/rt&gt;&lt;/ruby&gt;
，
&lt;ruby&gt;而&lt;rt&gt;入居五&lt;/rt&gt;&lt;/ruby&gt;
&lt;ruby&gt;不&lt;rt&gt;邊君四&lt;/rt&gt;&lt;/ruby&gt;
&lt;ruby&gt;知&lt;rt&gt;地居一&lt;/rt&gt;&lt;/ruby&gt;
&lt;ruby&gt;其&lt;rt&gt;求居五&lt;/rt&gt;&lt;/ruby&gt;
&lt;ruby&gt;所&lt;rt&gt;時沽二&lt;/rt&gt;&lt;/ruby&gt;
&lt;ruby&gt;止&lt;rt&gt;曾居二&lt;/rt&gt;&lt;/ruby&gt;
；
&lt;ruby&gt;飄&lt;rt&gt;頗嬌一&lt;/rt&gt;&lt;/ruby&gt;
&lt;ruby&gt;飄&lt;rt&gt;頗嬌一&lt;/rt&gt;&lt;/ruby&gt;
&lt;ruby&gt;乎&lt;rt&gt;喜沽七&lt;/rt&gt;&lt;/ruby&gt;
&lt;ruby&gt;如&lt;rt&gt;入艍五&lt;/rt&gt;&lt;/ruby&gt;
&lt;ruby&gt;遺&lt;rt&gt;英規五&lt;/rt&gt;&lt;/ruby&gt;
&lt;ruby&gt;世&lt;rt&gt;時伽三&lt;/rt&gt;&lt;/ruby&gt;
&lt;ruby&gt;獨&lt;rt&gt;地公八&lt;/rt&gt;&lt;/ruby&gt;
&lt;ruby&gt;立&lt;rt&gt;柳金八&lt;/rt&gt;&lt;/ruby&gt;
，
&lt;ruby&gt;羽&lt;rt&gt;英艍二&lt;/rt&gt;&lt;/ruby&gt;
&lt;ruby&gt;化&lt;rt&gt;喜瓜三&lt;/rt&gt;&lt;/ruby&gt;
&lt;ruby&gt;而&lt;rt&gt;入居五&lt;/rt&gt;&lt;/ruby&gt;
&lt;ruby&gt;登&lt;rt&gt;地經一&lt;/rt&gt;&lt;/ruby&gt;
&lt;ruby&gt;仙&lt;rt&gt;時堅一&lt;/rt&gt;&lt;/ruby&gt;
。
&lt;/p&gt;
&lt;p&gt;
&lt;ruby&gt;於&lt;rt&gt;英居五&lt;/rt&gt;&lt;/ruby&gt;
&lt;ruby&gt;是&lt;rt&gt;時居七&lt;/rt&gt;&lt;/ruby&gt;
&lt;ruby&gt;飲&lt;rt&gt;英金二&lt;/rt&gt;&lt;/ruby&gt;
&lt;ruby&gt;酒&lt;rt&gt;曾丩二&lt;/rt&gt;&lt;/ruby&gt;
&lt;ruby&gt;樂&lt;rt&gt;柳公八&lt;/rt&gt;&lt;/ruby&gt;
&lt;ruby&gt;甚&lt;rt&gt;時金七&lt;/rt&gt;&lt;/ruby&gt;
，
&lt;ruby&gt;扣&lt;rt&gt;去交二&lt;/rt&gt;&lt;/ruby&gt;
&lt;ruby&gt;舷&lt;rt&gt;喜堅五&lt;/rt&gt;&lt;/ruby&gt;
&lt;ruby&gt;而&lt;rt&gt;入居五&lt;/rt&gt;&lt;/ruby&gt;
&lt;ruby&gt;歌&lt;rt&gt;求高一&lt;/rt&gt;&lt;/ruby&gt;
&lt;ruby&gt;之&lt;rt&gt;曾居一&lt;/rt&gt;&lt;/ruby&gt;
。
&lt;ruby&gt;歌&lt;rt&gt;求高一&lt;/rt&gt;&lt;/ruby&gt;
&lt;ruby&gt;曰&lt;rt&gt;英觀八&lt;/rt&gt;&lt;/ruby&gt;
&lt;ruby&gt;：&lt;rt&gt;&lt;/rt&gt;&lt;/ruby&gt;
「
&lt;ruby&gt;桂&lt;rt&gt;求規三&lt;/rt&gt;&lt;/ruby&gt;
&lt;ruby&gt;棹&lt;rt&gt;曾交七&lt;/rt&gt;&lt;/ruby&gt;
&lt;ruby&gt;兮&lt;rt&gt;喜伽七&lt;/rt&gt;&lt;/ruby&gt;
&lt;ruby&gt;蘭&lt;rt&gt;柳干五&lt;/rt&gt;&lt;/ruby&gt;
&lt;ruby&gt;槳&lt;rt&gt;曾牛二&lt;/rt&gt;&lt;/ruby&gt;
，
&lt;ruby&gt;擊&lt;rt&gt;求經四&lt;/rt&gt;&lt;/ruby&gt;
&lt;ruby&gt;空&lt;rt&gt;去公一&lt;/rt&gt;&lt;/ruby&gt;
&lt;ruby&gt;明&lt;rt&gt;門經五&lt;/rt&gt;&lt;/ruby&gt;
&lt;ruby&gt;兮&lt;rt&gt;喜伽五&lt;/rt&gt;&lt;/ruby&gt;
&lt;ruby&gt;泝&lt;rt&gt;時沽三&lt;/rt&gt;&lt;/ruby&gt;
&lt;ruby&gt;流&lt;rt&gt;柳丩五&lt;/rt&gt;&lt;/ruby&gt;
&lt;ruby&gt;光&lt;rt&gt;求公一&lt;/rt&gt;&lt;/ruby&gt;
。
&lt;ruby&gt;渺&lt;rt&gt;門嬌二&lt;/rt&gt;&lt;/ruby&gt;
&lt;ruby&gt;渺&lt;rt&gt;門嬌二&lt;/rt&gt;&lt;/ruby&gt;
&lt;ruby&gt;兮&lt;rt&gt;喜伽五&lt;/rt&gt;&lt;/ruby&gt;
&lt;ruby&gt;予&lt;rt&gt;英艍二&lt;/rt&gt;&lt;/ruby&gt;
&lt;ruby&gt;懷&lt;rt&gt;喜乖五&lt;/rt&gt;&lt;/ruby&gt;
，
&lt;ruby&gt;望&lt;rt&gt;門公七&lt;/rt&gt;&lt;/ruby&gt;
&lt;ruby&gt;美&lt;rt&gt;門居二&lt;/rt&gt;&lt;/ruby&gt;
&lt;ruby&gt;人&lt;rt&gt;入巾五&lt;/rt&gt;&lt;/ruby&gt;
&lt;ruby&gt;兮&lt;rt&gt;喜伽五&lt;/rt&gt;&lt;/ruby&gt;
&lt;ruby&gt;天&lt;rt&gt;他堅一&lt;/rt&gt;&lt;/ruby&gt;
&lt;ruby&gt;一&lt;rt&gt;英巾四&lt;/rt&gt;&lt;/ruby&gt;
&lt;ruby&gt;方&lt;rt&gt;喜公一&lt;/rt&gt;&lt;/ruby&gt;
。
」
&lt;ruby&gt;客&lt;rt&gt;去經四&lt;/rt&gt;&lt;/ruby&gt;
&lt;ruby&gt;有&lt;rt&gt;英丩二&lt;/rt&gt;&lt;/ruby&gt;
&lt;ruby&gt;吹&lt;rt&gt;出規一&lt;/rt&gt;&lt;/ruby&gt;
&lt;ruby&gt;洞&lt;rt&gt;地公七&lt;/rt&gt;&lt;/ruby&gt;
&lt;ruby&gt;簫&lt;rt&gt;時嬌一&lt;/rt&gt;&lt;/ruby&gt;
&lt;ruby&gt;者&lt;rt&gt;曾迦二&lt;/rt&gt;&lt;/ruby&gt;
，
&lt;ruby&gt;倚&lt;rt&gt;英居二&lt;/rt&gt;&lt;/ruby&gt;
&lt;ruby&gt;歌&lt;rt&gt;求高一&lt;/rt&gt;&lt;/ruby&gt;
&lt;ruby&gt;而&lt;rt&gt;入居五&lt;/rt&gt;&lt;/ruby&gt;
&lt;ruby&gt;和&lt;rt&gt;喜高五&lt;/rt&gt;&lt;/ruby&gt;
&lt;ruby&gt;之&lt;rt&gt;曾居一&lt;/rt&gt;&lt;/ruby&gt;
，
&lt;ruby&gt;其&lt;rt&gt;求居五&lt;/rt&gt;&lt;/ruby&gt;
&lt;ruby&gt;聲&lt;rt&gt;時經一&lt;/rt&gt;&lt;/ruby&gt;
&lt;ruby&gt;嗚&lt;rt&gt;英沽一&lt;/rt&gt;&lt;/ruby&gt;
&lt;ruby&gt;嗚&lt;rt&gt;英沽一&lt;/rt&gt;&lt;/ruby&gt;
&lt;ruby&gt;然&lt;rt&gt;入堅五&lt;/rt&gt;&lt;/ruby&gt;
，
&lt;ruby&gt;如&lt;rt&gt;入艍五&lt;/rt&gt;&lt;/ruby&gt;
&lt;ruby&gt;怨&lt;rt&gt;英觀三&lt;/rt&gt;&lt;/ruby&gt;
&lt;ruby&gt;如&lt;rt&gt;入艍五&lt;/rt&gt;&lt;/ruby&gt;
&lt;ruby&gt;慕&lt;rt&gt;門沽七&lt;/rt&gt;&lt;/ruby&gt;
，
&lt;ruby&gt;如&lt;rt&gt;入艍五&lt;/rt&gt;&lt;/ruby&gt;
&lt;ruby&gt;泣&lt;rt&gt;去金四&lt;/rt&gt;&lt;/ruby&gt;
&lt;ruby&gt;如&lt;rt&gt;入艍五&lt;/rt&gt;&lt;/ruby&gt;
&lt;ruby&gt;訴&lt;rt&gt;時沽三&lt;/rt&gt;&lt;/ruby&gt;
；
&lt;ruby&gt;餘&lt;rt&gt;英艍五&lt;/rt&gt;&lt;/ruby&gt;
&lt;ruby&gt;音&lt;rt&gt;英金一&lt;/rt&gt;&lt;/ruby&gt;
&lt;ruby&gt;嫋&lt;rt&gt;柳嬌二&lt;/rt&gt;&lt;/ruby&gt;
&lt;ruby&gt;嫋&lt;rt&gt;柳嬌二&lt;/rt&gt;&lt;/ruby&gt;
，
&lt;ruby&gt;不&lt;rt&gt;邊君四&lt;/rt&gt;&lt;/ruby&gt;
&lt;ruby&gt;絕&lt;rt&gt;曾觀八&lt;/rt&gt;&lt;/ruby&gt;
&lt;ruby&gt;如&lt;rt&gt;入艍五&lt;/rt&gt;&lt;/ruby&gt;
&lt;ruby&gt;縷&lt;rt&gt;柳居二&lt;/rt&gt;&lt;/ruby&gt;
；
&lt;ruby&gt;舞&lt;rt&gt;門艍二&lt;/rt&gt;&lt;/ruby&gt;
&lt;ruby&gt;幽&lt;rt&gt;英丩一&lt;/rt&gt;&lt;/ruby&gt;
&lt;ruby&gt;壑&lt;rt&gt;喜公四&lt;/rt&gt;&lt;/ruby&gt;
&lt;ruby&gt;之&lt;rt&gt;曾居一&lt;/rt&gt;&lt;/ruby&gt;
&lt;ruby&gt;潛&lt;rt&gt;曾兼五&lt;/rt&gt;&lt;/ruby&gt;
&lt;ruby&gt;蛟&lt;rt&gt;求交一&lt;/rt&gt;&lt;/ruby&gt;
，
&lt;ruby&gt;泣&lt;rt&gt;去金四&lt;/rt&gt;&lt;/ruby&gt;
&lt;ruby&gt;孤&lt;rt&gt;求沽一&lt;/rt&gt;&lt;/ruby&gt;
&lt;ruby&gt;舟&lt;rt&gt;曾丩一&lt;/rt&gt;&lt;/ruby&gt;
&lt;ruby&gt;之&lt;rt&gt;曾居一&lt;/rt&gt;&lt;/ruby&gt;
&lt;ruby&gt;嫠&lt;rt&gt;柳居五&lt;/rt&gt;&lt;/ruby&gt;
&lt;ruby&gt;婦&lt;rt&gt;喜艍七&lt;/rt&gt;&lt;/ruby&gt;
。
&lt;/p&gt;
&lt;p&gt;
&lt;ruby&gt;蘇&lt;rt&gt;時沽一&lt;/rt&gt;&lt;/ruby&gt;
&lt;ruby&gt;子&lt;rt&gt;曾艍二&lt;/rt&gt;&lt;/ruby&gt;
&lt;ruby&gt;愀&lt;rt&gt;出丩一&lt;/rt&gt;&lt;/ruby&gt;
&lt;ruby&gt;然&lt;rt&gt;入堅五&lt;/rt&gt;&lt;/ruby&gt;
，
&lt;ruby&gt;正&lt;rt&gt;曾經三&lt;/rt&gt;&lt;/ruby&gt;
&lt;ruby&gt;襟&lt;rt&gt;去金一&lt;/rt&gt;&lt;/ruby&gt;
&lt;ruby&gt;危&lt;rt&gt;語規五&lt;/rt&gt;&lt;/ruby&gt;
&lt;ruby&gt;坐&lt;rt&gt;曾高七&lt;/rt&gt;&lt;/ruby&gt;
&lt;ruby&gt;而&lt;rt&gt;入居五&lt;/rt&gt;&lt;/ruby&gt;
&lt;ruby&gt;問&lt;rt&gt;門君七&lt;/rt&gt;&lt;/ruby&gt;
&lt;ruby&gt;客&lt;rt&gt;去經四&lt;/rt&gt;&lt;/ruby&gt;
&lt;ruby&gt;曰&lt;rt&gt;英觀八&lt;/rt&gt;&lt;/ruby&gt;
&lt;ruby&gt;：&lt;rt&gt;&lt;/rt&gt;&lt;/ruby&gt;
「
&lt;ruby&gt;何&lt;rt&gt;喜高五&lt;/rt&gt;&lt;/ruby&gt;
&lt;ruby&gt;為&lt;rt&gt;英規七&lt;/rt&gt;&lt;/ruby&gt;
&lt;ruby&gt;其&lt;rt&gt;求居五&lt;/rt&gt;&lt;/ruby&gt;
&lt;ruby&gt;然&lt;rt&gt;入堅五&lt;/rt&gt;&lt;/ruby&gt;
&lt;ruby&gt;也&lt;rt&gt;英迦七&lt;/rt&gt;&lt;/ruby&gt;
？
」
&lt;ruby&gt;客&lt;rt&gt;去經四&lt;/rt&gt;&lt;/ruby&gt;
&lt;ruby&gt;曰&lt;rt&gt;英觀八&lt;/rt&gt;&lt;/ruby&gt;
&lt;ruby&gt;：&lt;rt&gt;&lt;/rt&gt;&lt;/ruby&gt;
「
&lt;ruby&gt;『&lt;rt&gt;&lt;/rt&gt;&lt;/ruby&gt;
&lt;ruby&gt;月&lt;rt&gt;語觀八&lt;/rt&gt;&lt;/ruby&gt;
&lt;ruby&gt;明&lt;rt&gt;門經五&lt;/rt&gt;&lt;/ruby&gt;
&lt;ruby&gt;星&lt;rt&gt;時經一&lt;/rt&gt;&lt;/ruby&gt;
&lt;ruby&gt;稀&lt;rt&gt;喜居一&lt;/rt&gt;&lt;/ruby&gt;
，
&lt;ruby&gt;烏&lt;rt&gt;英沽一&lt;/rt&gt;&lt;/ruby&gt;
&lt;ruby&gt;鵲&lt;rt&gt;出經四&lt;/rt&gt;&lt;/ruby&gt;
&lt;ruby&gt;南&lt;rt&gt;柳甘五&lt;/rt&gt;&lt;/ruby&gt;
&lt;ruby&gt;飛&lt;rt&gt;喜規一&lt;/rt&gt;&lt;/ruby&gt;
&lt;ruby&gt;』&lt;rt&gt;&lt;/rt&gt;&lt;/ruby&gt;
，
&lt;ruby&gt;此&lt;rt&gt;出艍二&lt;/rt&gt;&lt;/ruby&gt;
&lt;ruby&gt;非&lt;rt&gt;喜規一&lt;/rt&gt;&lt;/ruby&gt;
&lt;ruby&gt;曹&lt;rt&gt;曾高五&lt;/rt&gt;&lt;/ruby&gt;
&lt;ruby&gt;孟&lt;rt&gt;門經七&lt;/rt&gt;&lt;/ruby&gt;
&lt;ruby&gt;德&lt;rt&gt;地經四&lt;/rt&gt;&lt;/ruby&gt;
&lt;ruby&gt;之&lt;rt&gt;曾居一&lt;/rt&gt;&lt;/ruby&gt;
&lt;ruby&gt;詩&lt;rt&gt;時居一&lt;/rt&gt;&lt;/ruby&gt;
&lt;ruby&gt;乎&lt;rt&gt;喜沽七&lt;/rt&gt;&lt;/ruby&gt;
？
&lt;ruby&gt;西&lt;rt&gt;時伽一&lt;/rt&gt;&lt;/ruby&gt;
&lt;ruby&gt;望&lt;rt&gt;門公七&lt;/rt&gt;&lt;/ruby&gt;
&lt;ruby&gt;夏&lt;rt&gt;喜膠七&lt;/rt&gt;&lt;/ruby&gt;
&lt;ruby&gt;口&lt;rt&gt;去茄二&lt;/rt&gt;&lt;/ruby&gt;
，
&lt;ruby&gt;東&lt;rt&gt;地公一&lt;/rt&gt;&lt;/ruby&gt;
&lt;ruby&gt;望&lt;rt&gt;門公七&lt;/rt&gt;&lt;/ruby&gt;
&lt;ruby&gt;武&lt;rt&gt;門艍二&lt;/rt&gt;&lt;/ruby&gt;
&lt;ruby&gt;昌&lt;rt&gt;出恭一&lt;/rt&gt;&lt;/ruby&gt;
。
&lt;ruby&gt;山&lt;rt&gt;時干一&lt;/rt&gt;&lt;/ruby&gt;
&lt;ruby&gt;川&lt;rt&gt;出觀一&lt;/rt&gt;&lt;/ruby&gt;
&lt;ruby&gt;相&lt;rt&gt;時恭一&lt;/rt&gt;&lt;/ruby&gt;
&lt;ruby&gt;繆&lt;rt&gt;門丩七&lt;/rt&gt;&lt;/ruby&gt;
，
&lt;ruby&gt;鬱&lt;rt&gt;英君四&lt;/rt&gt;&lt;/ruby&gt;
&lt;ruby&gt;乎&lt;rt&gt;喜沽七&lt;/rt&gt;&lt;/ruby&gt;
&lt;ruby&gt;蒼&lt;rt&gt;出公一&lt;/rt&gt;&lt;/ruby&gt;
&lt;ruby&gt;蒼&lt;rt&gt;出公一&lt;/rt&gt;&lt;/ruby&gt;
，
&lt;ruby&gt;此&lt;rt&gt;出艍二&lt;/rt&gt;&lt;/ruby&gt;
&lt;ruby&gt;非&lt;rt&gt;喜規一&lt;/rt&gt;&lt;/ruby&gt;
&lt;ruby&gt;孟&lt;rt&gt;門經七&lt;/rt&gt;&lt;/ruby&gt;
&lt;ruby&gt;德&lt;rt&gt;地經四&lt;/rt&gt;&lt;/ruby&gt;
&lt;ruby&gt;之&lt;rt&gt;曾居一&lt;/rt&gt;&lt;/ruby&gt;
&lt;ruby&gt;困&lt;rt&gt;去君三&lt;/rt&gt;&lt;/ruby&gt;
&lt;ruby&gt;於&lt;rt&gt;英居五&lt;/rt&gt;&lt;/ruby&gt;
&lt;ruby&gt;周&lt;rt&gt;曾丩一&lt;/rt&gt;&lt;/ruby&gt;
&lt;ruby&gt;郎&lt;rt&gt;柳公五&lt;/rt&gt;&lt;/ruby&gt;
&lt;ruby&gt;者&lt;rt&gt;曾迦二&lt;/rt&gt;&lt;/ruby&gt;
&lt;ruby&gt;乎&lt;rt&gt;喜沽七&lt;/rt&gt;&lt;/ruby&gt;
？
&lt;ruby&gt;方&lt;rt&gt;喜公一&lt;/rt&gt;&lt;/ruby&gt;
&lt;ruby&gt;其&lt;rt&gt;求居五&lt;/rt&gt;&lt;/ruby&gt;
&lt;ruby&gt;破&lt;rt&gt;頗高三&lt;/rt&gt;&lt;/ruby&gt;
&lt;ruby&gt;荊&lt;rt&gt;求經一&lt;/rt&gt;&lt;/ruby&gt;
&lt;ruby&gt;州&lt;rt&gt;曾丩一&lt;/rt&gt;&lt;/ruby&gt;
，
&lt;ruby&gt;下&lt;rt&gt;喜膠七&lt;/rt&gt;&lt;/ruby&gt;
&lt;ruby&gt;江&lt;rt&gt;求江一&lt;/rt&gt;&lt;/ruby&gt;
&lt;ruby&gt;陵&lt;rt&gt;柳經五&lt;/rt&gt;&lt;/ruby&gt;
，
&lt;ruby&gt;順&lt;rt&gt;時君七&lt;/rt&gt;&lt;/ruby&gt;
&lt;ruby&gt;流&lt;rt&gt;柳丩五&lt;/rt&gt;&lt;/ruby&gt;
&lt;ruby&gt;而&lt;rt&gt;入居五&lt;/rt&gt;&lt;/ruby&gt;
&lt;ruby&gt;東&lt;rt&gt;地公一&lt;/rt&gt;&lt;/ruby&gt;
&lt;ruby&gt;也&lt;rt&gt;英迦七&lt;/rt&gt;&lt;/ruby&gt;
，
&lt;ruby&gt;舳&lt;rt&gt;地恭八&lt;/rt&gt;&lt;/ruby&gt;
&lt;ruby&gt;艫&lt;rt&gt;柳沽五&lt;/rt&gt;&lt;/ruby&gt;
&lt;ruby&gt;千&lt;rt&gt;出堅一&lt;/rt&gt;&lt;/ruby&gt;
&lt;ruby&gt;里&lt;rt&gt;柳居二&lt;/rt&gt;&lt;/ruby&gt;
，
&lt;ruby&gt;旌&lt;rt&gt;曾經一&lt;/rt&gt;&lt;/ruby&gt;
&lt;ruby&gt;旗&lt;rt&gt;求居五&lt;/rt&gt;&lt;/ruby&gt;
&lt;ruby&gt;蔽&lt;rt&gt;邊伽三&lt;/rt&gt;&lt;/ruby&gt;
&lt;ruby&gt;空&lt;rt&gt;去公三&lt;/rt&gt;&lt;/ruby&gt;
，
&lt;ruby&gt;釃&lt;rt&gt;時艍一&lt;/rt&gt;&lt;/ruby&gt;
&lt;ruby&gt;酒&lt;rt&gt;曾丩二&lt;/rt&gt;&lt;/ruby&gt;
&lt;ruby&gt;臨&lt;rt&gt;柳金五&lt;/rt&gt;&lt;/ruby&gt;
&lt;ruby&gt;江&lt;rt&gt;求江一&lt;/rt&gt;&lt;/ruby&gt;
，
&lt;ruby&gt;橫&lt;rt&gt;喜經一&lt;/rt&gt;&lt;/ruby&gt;
&lt;ruby&gt;槊&lt;rt&gt;時公八&lt;/rt&gt;&lt;/ruby&gt;
&lt;ruby&gt;賦&lt;rt&gt;喜艍三&lt;/rt&gt;&lt;/ruby&gt;
&lt;ruby&gt;詩&lt;rt&gt;時居一&lt;/rt&gt;&lt;/ruby&gt;
，
&lt;ruby&gt;固&lt;rt&gt;求沽三&lt;/rt&gt;&lt;/ruby&gt;
&lt;ruby&gt;一&lt;rt&gt;英巾四&lt;/rt&gt;&lt;/ruby&gt;
&lt;ruby&gt;世&lt;rt&gt;時伽三&lt;/rt&gt;&lt;/ruby&gt;
&lt;ruby&gt;之&lt;rt&gt;曾居一&lt;/rt&gt;&lt;/ruby&gt;
&lt;ruby&gt;雄&lt;rt&gt;喜恭五&lt;/rt&gt;&lt;/ruby&gt;
&lt;ruby&gt;也&lt;rt&gt;英迦七&lt;/rt&gt;&lt;/ruby&gt;
，
&lt;ruby&gt;而&lt;rt&gt;入居五&lt;/rt&gt;&lt;/ruby&gt;
&lt;ruby&gt;今&lt;rt&gt;求巾一&lt;/rt&gt;&lt;/ruby&gt;
&lt;ruby&gt;安&lt;rt&gt;英干一&lt;/rt&gt;&lt;/ruby&gt;
&lt;ruby&gt;在&lt;rt&gt;曾皆七&lt;/rt&gt;&lt;/ruby&gt;
&lt;ruby&gt;哉&lt;rt&gt;曾皆一&lt;/rt&gt;&lt;/ruby&gt;
？
&lt;ruby&gt;況&lt;rt&gt;喜公二&lt;/rt&gt;&lt;/ruby&gt;
&lt;ruby&gt;吾&lt;rt&gt;語沽五&lt;/rt&gt;&lt;/ruby&gt;
&lt;ruby&gt;與&lt;rt&gt;英艍二&lt;/rt&gt;&lt;/ruby&gt;
&lt;ruby&gt;子&lt;rt&gt;曾艍二&lt;/rt&gt;&lt;/ruby&gt;
&lt;ruby&gt;漁&lt;rt&gt;語艍五&lt;/rt&gt;&lt;/ruby&gt;
&lt;ruby&gt;樵&lt;rt&gt;曾嬌五&lt;/rt&gt;&lt;/ruby&gt;
&lt;ruby&gt;於&lt;rt&gt;英居五&lt;/rt&gt;&lt;/ruby&gt;
&lt;ruby&gt;江&lt;rt&gt;求江一&lt;/rt&gt;&lt;/ruby&gt;
&lt;ruby&gt;渚&lt;rt&gt;曾艍二&lt;/rt&gt;&lt;/ruby&gt;
&lt;ruby&gt;之&lt;rt&gt;曾居一&lt;/rt&gt;&lt;/ruby&gt;
&lt;ruby&gt;上&lt;rt&gt;時恭七&lt;/rt&gt;&lt;/ruby&gt;
，
&lt;ruby&gt;侶&lt;rt&gt;柳艍七&lt;/rt&gt;&lt;/ruby&gt;
&lt;ruby&gt;魚&lt;rt&gt;語艍五&lt;/rt&gt;&lt;/ruby&gt;
&lt;ruby&gt;蝦&lt;rt&gt;喜伽五&lt;/rt&gt;&lt;/ruby&gt;
&lt;ruby&gt;而&lt;rt&gt;入居五&lt;/rt&gt;&lt;/ruby&gt;
&lt;ruby&gt;友&lt;rt&gt;英丩二&lt;/rt&gt;&lt;/ruby&gt;
&lt;ruby&gt;糜&lt;rt&gt;門居五&lt;/rt&gt;&lt;/ruby&gt;
&lt;ruby&gt;鹿&lt;rt&gt;柳公八&lt;/rt&gt;&lt;/ruby&gt;
，
&lt;ruby&gt;駕&lt;rt&gt;求膠三&lt;/rt&gt;&lt;/ruby&gt;
&lt;ruby&gt;一&lt;rt&gt;英巾四&lt;/rt&gt;&lt;/ruby&gt;
&lt;ruby&gt;葉&lt;rt&gt;英兼八&lt;/rt&gt;&lt;/ruby&gt;
&lt;ruby&gt;之&lt;rt&gt;曾居一&lt;/rt&gt;&lt;/ruby&gt;
&lt;ruby&gt;扁&lt;rt&gt;邊堅二&lt;/rt&gt;&lt;/ruby&gt;
&lt;ruby&gt;舟&lt;rt&gt;曾丩一&lt;/rt&gt;&lt;/ruby&gt;
，
&lt;ruby&gt;舉&lt;rt&gt;求居二&lt;/rt&gt;&lt;/ruby&gt;
&lt;ruby&gt;匏&lt;rt&gt;邊交五&lt;/rt&gt;&lt;/ruby&gt;
&lt;ruby&gt;樽&lt;rt&gt;曾君一&lt;/rt&gt;&lt;/ruby&gt;
&lt;ruby&gt;以&lt;rt&gt;英居二&lt;/rt&gt;&lt;/ruby&gt;
&lt;ruby&gt;相&lt;rt&gt;時恭一&lt;/rt&gt;&lt;/ruby&gt;
&lt;ruby&gt;屬&lt;rt&gt;時恭八&lt;/rt&gt;&lt;/ruby&gt;
；
&lt;ruby&gt;寄&lt;rt&gt;求居三&lt;/rt&gt;&lt;/ruby&gt;
&lt;ruby&gt;蜉&lt;rt&gt;喜高五&lt;/rt&gt;&lt;/ruby&gt;
&lt;ruby&gt;蝣&lt;rt&gt;英丩五&lt;/rt&gt;&lt;/ruby&gt;
&lt;ruby&gt;與&lt;rt&gt;英居五&lt;/rt&gt;&lt;/ruby&gt;
&lt;ruby&gt;天&lt;rt&gt;他堅一&lt;/rt&gt;&lt;/ruby&gt;
&lt;ruby&gt;地&lt;rt&gt;地伽七&lt;/rt&gt;&lt;/ruby&gt;
，
&lt;ruby&gt;渺&lt;rt&gt;門嬌二&lt;/rt&gt;&lt;/ruby&gt;
&lt;ruby&gt;滄&lt;rt&gt;出公一&lt;/rt&gt;&lt;/ruby&gt;
&lt;ruby&gt;海&lt;rt&gt;喜皆二&lt;/rt&gt;&lt;/ruby&gt;
&lt;ruby&gt;之&lt;rt&gt;曾居一&lt;/rt&gt;&lt;/ruby&gt;
&lt;ruby&gt;一&lt;rt&gt;英巾四&lt;/rt&gt;&lt;/ruby&gt;
&lt;ruby&gt;粟&lt;rt&gt;時恭四&lt;/rt&gt;&lt;/ruby&gt;
。
&lt;ruby&gt;哀&lt;rt&gt;英皆一&lt;/rt&gt;&lt;/ruby&gt;
&lt;ruby&gt;吾&lt;rt&gt;語沽五&lt;/rt&gt;&lt;/ruby&gt;
&lt;ruby&gt;生&lt;rt&gt;時經一&lt;/rt&gt;&lt;/ruby&gt;
&lt;ruby&gt;之&lt;rt&gt;曾居一&lt;/rt&gt;&lt;/ruby&gt;
&lt;ruby&gt;須&lt;rt&gt;時居一&lt;/rt&gt;&lt;/ruby&gt;
&lt;ruby&gt;臾&lt;rt&gt;入居五&lt;/rt&gt;&lt;/ruby&gt;
，
&lt;ruby&gt;羨&lt;rt&gt;時堅七&lt;/rt&gt;&lt;/ruby&gt;
&lt;ruby&gt;長&lt;rt&gt;地恭五&lt;/rt&gt;&lt;/ruby&gt;
&lt;ruby&gt;江&lt;rt&gt;求江一&lt;/rt&gt;&lt;/ruby&gt;
&lt;ruby&gt;之&lt;rt&gt;曾居一&lt;/rt&gt;&lt;/ruby&gt;
&lt;ruby&gt;無&lt;rt&gt;門艍五&lt;/rt&gt;&lt;/ruby&gt;
&lt;ruby&gt;窮&lt;rt&gt;求恭五&lt;/rt&gt;&lt;/ruby&gt;
；
&lt;ruby&gt;挾&lt;rt&gt;語兼八&lt;/rt&gt;&lt;/ruby&gt;
&lt;ruby&gt;飛&lt;rt&gt;喜規一&lt;/rt&gt;&lt;/ruby&gt;
&lt;ruby&gt;仙&lt;rt&gt;時堅一&lt;/rt&gt;&lt;/ruby&gt;
&lt;ruby&gt;以&lt;rt&gt;英居二&lt;/rt&gt;&lt;/ruby&gt;
&lt;ruby&gt;遨&lt;rt&gt;語高五&lt;/rt&gt;&lt;/ruby&gt;
&lt;ruby&gt;遊&lt;rt&gt;英丩五&lt;/rt&gt;&lt;/ruby&gt;
，
&lt;ruby&gt;抱&lt;rt&gt;頗交七&lt;/rt&gt;&lt;/ruby&gt;
&lt;ruby&gt;明&lt;rt&gt;門經五&lt;/rt&gt;&lt;/ruby&gt;
&lt;ruby&gt;月&lt;rt&gt;語觀八&lt;/rt&gt;&lt;/ruby&gt;
&lt;ruby&gt;而&lt;rt&gt;入居五&lt;/rt&gt;&lt;/ruby&gt;
&lt;ruby&gt;長&lt;rt&gt;地恭五&lt;/rt&gt;&lt;/ruby&gt;
&lt;ruby&gt;終&lt;rt&gt;曾恭一&lt;/rt&gt;&lt;/ruby&gt;
。
&lt;ruby&gt;知&lt;rt&gt;地居一&lt;/rt&gt;&lt;/ruby&gt;
&lt;ruby&gt;不&lt;rt&gt;邊君四&lt;/rt&gt;&lt;/ruby&gt;
&lt;ruby&gt;可&lt;rt&gt;去高二&lt;/rt&gt;&lt;/ruby&gt;
&lt;ruby&gt;乎&lt;rt&gt;喜沽七&lt;/rt&gt;&lt;/ruby&gt;
&lt;ruby&gt;驟&lt;rt&gt;曾沽七&lt;/rt&gt;&lt;/ruby&gt;
&lt;ruby&gt;得&lt;rt&gt;地經四&lt;/rt&gt;&lt;/ruby&gt;
，
&lt;ruby&gt;托&lt;rt&gt;他公四&lt;/rt&gt;&lt;/ruby&gt;
&lt;ruby&gt;遺&lt;rt&gt;英規五&lt;/rt&gt;&lt;/ruby&gt;
&lt;ruby&gt;響&lt;rt&gt;喜恭三&lt;/rt&gt;&lt;/ruby&gt;
&lt;ruby&gt;於&lt;rt&gt;英居五&lt;/rt&gt;&lt;/ruby&gt;
&lt;ruby&gt;悲&lt;rt&gt;邊居一&lt;/rt&gt;&lt;/ruby&gt;
&lt;ruby&gt;風&lt;rt&gt;喜公一&lt;/rt&gt;&lt;/ruby&gt;
。
」
&lt;/p&gt;
&lt;p&gt;
&lt;ruby&gt;蘇&lt;rt&gt;時沽一&lt;/rt&gt;&lt;/ruby&gt;
&lt;ruby&gt;子&lt;rt&gt;曾艍二&lt;/rt&gt;&lt;/ruby&gt;
&lt;ruby&gt;曰&lt;rt&gt;英觀八&lt;/rt&gt;&lt;/ruby&gt;
&lt;ruby&gt;：&lt;rt&gt;&lt;/rt&gt;&lt;/ruby&gt;
「
&lt;ruby&gt;客&lt;rt&gt;去經四&lt;/rt&gt;&lt;/ruby&gt;
&lt;ruby&gt;亦&lt;rt&gt;英經八&lt;/rt&gt;&lt;/ruby&gt;
&lt;ruby&gt;知&lt;rt&gt;地居一&lt;/rt&gt;&lt;/ruby&gt;
&lt;ruby&gt;夫&lt;rt&gt;喜艍一&lt;/rt&gt;&lt;/ruby&gt;
&lt;ruby&gt;水&lt;rt&gt;時規二&lt;/rt&gt;&lt;/ruby&gt;
&lt;ruby&gt;與&lt;rt&gt;英艍二&lt;/rt&gt;&lt;/ruby&gt;
&lt;ruby&gt;月&lt;rt&gt;語觀八&lt;/rt&gt;&lt;/ruby&gt;
&lt;ruby&gt;乎&lt;rt&gt;喜沽七&lt;/rt&gt;&lt;/ruby&gt;
？
&lt;ruby&gt;逝&lt;rt&gt;時伽七&lt;/rt&gt;&lt;/ruby&gt;
&lt;ruby&gt;者&lt;rt&gt;曾迦二&lt;/rt&gt;&lt;/ruby&gt;
&lt;ruby&gt;如&lt;rt&gt;入艍五&lt;/rt&gt;&lt;/ruby&gt;
&lt;ruby&gt;斯&lt;rt&gt;時艍一&lt;/rt&gt;&lt;/ruby&gt;
，
&lt;ruby&gt;而&lt;rt&gt;入居五&lt;/rt&gt;&lt;/ruby&gt;
&lt;ruby&gt;未&lt;rt&gt;門居七&lt;/rt&gt;&lt;/ruby&gt;
&lt;ruby&gt;嘗&lt;rt&gt;時恭五&lt;/rt&gt;&lt;/ruby&gt;
&lt;ruby&gt;往&lt;rt&gt;英公二&lt;/rt&gt;&lt;/ruby&gt;
&lt;ruby&gt;也&lt;rt&gt;英迦七&lt;/rt&gt;&lt;/ruby&gt;
；
&lt;ruby&gt;盈&lt;rt&gt;英經五&lt;/rt&gt;&lt;/ruby&gt;
&lt;ruby&gt;虛&lt;rt&gt;喜艍一&lt;/rt&gt;&lt;/ruby&gt;
&lt;ruby&gt;者&lt;rt&gt;曾迦二&lt;/rt&gt;&lt;/ruby&gt;
&lt;ruby&gt;如&lt;rt&gt;入艍五&lt;/rt&gt;&lt;/ruby&gt;
&lt;ruby&gt;彼&lt;rt&gt;邊居二&lt;/rt&gt;&lt;/ruby&gt;
，
&lt;ruby&gt;而&lt;rt&gt;入居五&lt;/rt&gt;&lt;/ruby&gt;
&lt;ruby&gt;卒&lt;rt&gt;曾君四&lt;/rt&gt;&lt;/ruby&gt;
&lt;ruby&gt;莫&lt;rt&gt;門公八&lt;/rt&gt;&lt;/ruby&gt;
&lt;ruby&gt;消&lt;rt&gt;時嬌一&lt;/rt&gt;&lt;/ruby&gt;
&lt;ruby&gt;長&lt;rt&gt;地恭二&lt;/rt&gt;&lt;/ruby&gt;
&lt;ruby&gt;也&lt;rt&gt;英迦七&lt;/rt&gt;&lt;/ruby&gt;
。
&lt;ruby&gt;蓋&lt;rt&gt;求皆三&lt;/rt&gt;&lt;/ruby&gt;
&lt;ruby&gt;將&lt;rt&gt;曾恭一&lt;/rt&gt;&lt;/ruby&gt;
&lt;ruby&gt;自&lt;rt&gt;曾艍七&lt;/rt&gt;&lt;/ruby&gt;
&lt;ruby&gt;其&lt;rt&gt;求居五&lt;/rt&gt;&lt;/ruby&gt;
&lt;ruby&gt;變&lt;rt&gt;邊堅三&lt;/rt&gt;&lt;/ruby&gt;
&lt;ruby&gt;者&lt;rt&gt;曾迦二&lt;/rt&gt;&lt;/ruby&gt;
&lt;ruby&gt;而&lt;rt&gt;入居五&lt;/rt&gt;&lt;/ruby&gt;
&lt;ruby&gt;觀&lt;rt&gt;求觀一&lt;/rt&gt;&lt;/ruby&gt;
&lt;ruby&gt;之&lt;rt&gt;曾居一&lt;/rt&gt;&lt;/ruby&gt;
，
&lt;ruby&gt;則&lt;rt&gt;曾經四&lt;/rt&gt;&lt;/ruby&gt;
&lt;ruby&gt;天&lt;rt&gt;他堅一&lt;/rt&gt;&lt;/ruby&gt;
&lt;ruby&gt;地&lt;rt&gt;地伽七&lt;/rt&gt;&lt;/ruby&gt;
&lt;ruby&gt;曾&lt;rt&gt;曾經一&lt;/rt&gt;&lt;/ruby&gt;
&lt;ruby&gt;不&lt;rt&gt;邊君四&lt;/rt&gt;&lt;/ruby&gt;
&lt;ruby&gt;能&lt;rt&gt;柳經五&lt;/rt&gt;&lt;/ruby&gt;
&lt;ruby&gt;以&lt;rt&gt;英居二&lt;/rt&gt;&lt;/ruby&gt;
&lt;ruby&gt;一&lt;rt&gt;英巾四&lt;/rt&gt;&lt;/ruby&gt;
&lt;ruby&gt;瞬&lt;rt&gt;時君三&lt;/rt&gt;&lt;/ruby&gt;
；
&lt;ruby&gt;自&lt;rt&gt;曾艍七&lt;/rt&gt;&lt;/ruby&gt;
&lt;ruby&gt;其&lt;rt&gt;求居五&lt;/rt&gt;&lt;/ruby&gt;
&lt;ruby&gt;不&lt;rt&gt;邊君四&lt;/rt&gt;&lt;/ruby&gt;
&lt;ruby&gt;變&lt;rt&gt;邊堅三&lt;/rt&gt;&lt;/ruby&gt;
&lt;ruby&gt;者&lt;rt&gt;曾迦二&lt;/rt&gt;&lt;/ruby&gt;
&lt;ruby&gt;而&lt;rt&gt;入居五&lt;/rt&gt;&lt;/ruby&gt;
&lt;ruby&gt;觀&lt;rt&gt;求觀一&lt;/rt&gt;&lt;/ruby&gt;
&lt;ruby&gt;之&lt;rt&gt;曾居一&lt;/rt&gt;&lt;/ruby&gt;
，
&lt;ruby&gt;則&lt;rt&gt;曾經四&lt;/rt&gt;&lt;/ruby&gt;
&lt;ruby&gt;物&lt;rt&gt;門君八&lt;/rt&gt;&lt;/ruby&gt;
&lt;ruby&gt;於&lt;rt&gt;英艍二&lt;/rt&gt;&lt;/ruby&gt;
&lt;ruby&gt;我&lt;rt&gt;語沽二&lt;/rt&gt;&lt;/ruby&gt;
&lt;ruby&gt;皆&lt;rt&gt;求皆一&lt;/rt&gt;&lt;/ruby&gt;
&lt;ruby&gt;無&lt;rt&gt;門艍五&lt;/rt&gt;&lt;/ruby&gt;
&lt;ruby&gt;盡&lt;rt&gt;曾巾七&lt;/rt&gt;&lt;/ruby&gt;
&lt;ruby&gt;也&lt;rt&gt;英迦七&lt;/rt&gt;&lt;/ruby&gt;
。
&lt;ruby&gt;而&lt;rt&gt;入居五&lt;/rt&gt;&lt;/ruby&gt;
&lt;ruby&gt;又&lt;rt&gt;英丩七&lt;/rt&gt;&lt;/ruby&gt;
&lt;ruby&gt;何&lt;rt&gt;喜高五&lt;/rt&gt;&lt;/ruby&gt;
&lt;ruby&gt;羨&lt;rt&gt;時堅七&lt;/rt&gt;&lt;/ruby&gt;
&lt;ruby&gt;乎&lt;rt&gt;喜沽七&lt;/rt&gt;&lt;/ruby&gt;
？
&lt;ruby&gt;且&lt;rt&gt;出驚二&lt;/rt&gt;&lt;/ruby&gt;
&lt;ruby&gt;夫&lt;rt&gt;喜艍一&lt;/rt&gt;&lt;/ruby&gt;
&lt;ruby&gt;天&lt;rt&gt;他堅一&lt;/rt&gt;&lt;/ruby&gt;
&lt;ruby&gt;地&lt;rt&gt;地伽七&lt;/rt&gt;&lt;/ruby&gt;
&lt;ruby&gt;之&lt;rt&gt;曾居一&lt;/rt&gt;&lt;/ruby&gt;
&lt;ruby&gt;間&lt;rt&gt;求干一&lt;/rt&gt;&lt;/ruby&gt;
，
&lt;ruby&gt;物&lt;rt&gt;門君八&lt;/rt&gt;&lt;/ruby&gt;
&lt;ruby&gt;各&lt;rt&gt;求公四&lt;/rt&gt;&lt;/ruby&gt;
&lt;ruby&gt;有&lt;rt&gt;英丩二&lt;/rt&gt;&lt;/ruby&gt;
&lt;ruby&gt;主&lt;rt&gt;曾艍二&lt;/rt&gt;&lt;/ruby&gt;
。
&lt;ruby&gt;苟&lt;rt&gt;求沽二&lt;/rt&gt;&lt;/ruby&gt;
&lt;ruby&gt;非&lt;rt&gt;喜規一&lt;/rt&gt;&lt;/ruby&gt;
&lt;ruby&gt;吾&lt;rt&gt;語沽五&lt;/rt&gt;&lt;/ruby&gt;
&lt;ruby&gt;之&lt;rt&gt;曾居一&lt;/rt&gt;&lt;/ruby&gt;
&lt;ruby&gt;所&lt;rt&gt;時沽二&lt;/rt&gt;&lt;/ruby&gt;
&lt;ruby&gt;有&lt;rt&gt;英丩二&lt;/rt&gt;&lt;/ruby&gt;
，
&lt;ruby&gt;雖&lt;rt&gt;時規一&lt;/rt&gt;&lt;/ruby&gt;
&lt;ruby&gt;一&lt;rt&gt;英巾四&lt;/rt&gt;&lt;/ruby&gt;
&lt;ruby&gt;毫&lt;rt&gt;喜高五&lt;/rt&gt;&lt;/ruby&gt;
&lt;ruby&gt;而&lt;rt&gt;入居五&lt;/rt&gt;&lt;/ruby&gt;
&lt;ruby&gt;莫&lt;rt&gt;門公八&lt;/rt&gt;&lt;/ruby&gt;
&lt;ruby&gt;取&lt;rt&gt;出艍二&lt;/rt&gt;&lt;/ruby&gt;
。
&lt;ruby&gt;惟&lt;rt&gt;英居五&lt;/rt&gt;&lt;/ruby&gt;
&lt;ruby&gt;江&lt;rt&gt;求江一&lt;/rt&gt;&lt;/ruby&gt;
&lt;ruby&gt;上&lt;rt&gt;時恭七&lt;/rt&gt;&lt;/ruby&gt;
&lt;ruby&gt;之&lt;rt&gt;曾居一&lt;/rt&gt;&lt;/ruby&gt;
&lt;ruby&gt;清&lt;rt&gt;出經一&lt;/rt&gt;&lt;/ruby&gt;
&lt;ruby&gt;風&lt;rt&gt;喜公一&lt;/rt&gt;&lt;/ruby&gt;
，
&lt;ruby&gt;與&lt;rt&gt;英艍二&lt;/rt&gt;&lt;/ruby&gt;
&lt;ruby&gt;山&lt;rt&gt;時干一&lt;/rt&gt;&lt;/ruby&gt;
&lt;ruby&gt;間&lt;rt&gt;求干一&lt;/rt&gt;&lt;/ruby&gt;
&lt;ruby&gt;之&lt;rt&gt;曾居一&lt;/rt&gt;&lt;/ruby&gt;
&lt;ruby&gt;明&lt;rt&gt;門經五&lt;/rt&gt;&lt;/ruby&gt;
&lt;ruby&gt;月&lt;rt&gt;語觀八&lt;/rt&gt;&lt;/ruby&gt;
，
&lt;ruby&gt;耳&lt;rt&gt;柳居二&lt;/rt&gt;&lt;/ruby&gt;
&lt;ruby&gt;得&lt;rt&gt;地經四&lt;/rt&gt;&lt;/ruby&gt;
&lt;ruby&gt;之&lt;rt&gt;曾居一&lt;/rt&gt;&lt;/ruby&gt;
&lt;ruby&gt;而&lt;rt&gt;入居五&lt;/rt&gt;&lt;/ruby&gt;
&lt;ruby&gt;為&lt;rt&gt;英規七&lt;/rt&gt;&lt;/ruby&gt;
&lt;ruby&gt;聲&lt;rt&gt;時經一&lt;/rt&gt;&lt;/ruby&gt;
，
&lt;ruby&gt;目&lt;rt&gt;門公八&lt;/rt&gt;&lt;/ruby&gt;
&lt;ruby&gt;遇&lt;rt&gt;語艍七&lt;/rt&gt;&lt;/ruby&gt;
&lt;ruby&gt;之&lt;rt&gt;曾居一&lt;/rt&gt;&lt;/ruby&gt;
&lt;ruby&gt;而&lt;rt&gt;入居五&lt;/rt&gt;&lt;/ruby&gt;
&lt;ruby&gt;成&lt;rt&gt;時經一&lt;/rt&gt;&lt;/ruby&gt;
&lt;ruby&gt;色&lt;rt&gt;時經四&lt;/rt&gt;&lt;/ruby&gt;
。
&lt;ruby&gt;取&lt;rt&gt;出艍二&lt;/rt&gt;&lt;/ruby&gt;
&lt;ruby&gt;之&lt;rt&gt;曾居一&lt;/rt&gt;&lt;/ruby&gt;
&lt;ruby&gt;無&lt;rt&gt;門艍五&lt;/rt&gt;&lt;/ruby&gt;
&lt;ruby&gt;禁&lt;rt&gt;求金一&lt;/rt&gt;&lt;/ruby&gt;
，
&lt;ruby&gt;用&lt;rt&gt;英恭七&lt;/rt&gt;&lt;/ruby&gt;
&lt;ruby&gt;之&lt;rt&gt;曾居一&lt;/rt&gt;&lt;/ruby&gt;
&lt;ruby&gt;不&lt;rt&gt;邊君四&lt;/rt&gt;&lt;/ruby&gt;
&lt;ruby&gt;竭&lt;rt&gt;求堅八&lt;/rt&gt;&lt;/ruby&gt;
。
&lt;ruby&gt;是&lt;rt&gt;時居七&lt;/rt&gt;&lt;/ruby&gt;
&lt;ruby&gt;造&lt;rt&gt;曾高七&lt;/rt&gt;&lt;/ruby&gt;
&lt;ruby&gt;物&lt;rt&gt;門君八&lt;/rt&gt;&lt;/ruby&gt;
&lt;ruby&gt;者&lt;rt&gt;曾迦二&lt;/rt&gt;&lt;/ruby&gt;
&lt;ruby&gt;之&lt;rt&gt;曾居一&lt;/rt&gt;&lt;/ruby&gt;
&lt;ruby&gt;無&lt;rt&gt;門艍五&lt;/rt&gt;&lt;/ruby&gt;
&lt;ruby&gt;盡&lt;rt&gt;曾巾七&lt;/rt&gt;&lt;/ruby&gt;
&lt;ruby&gt;藏&lt;rt&gt;曾公五&lt;/rt&gt;&lt;/ruby&gt;
&lt;ruby&gt;也&lt;rt&gt;英迦七&lt;/rt&gt;&lt;/ruby&gt;
，
&lt;ruby&gt;而&lt;rt&gt;入居五&lt;/rt&gt;&lt;/ruby&gt;
&lt;ruby&gt;吾&lt;rt&gt;語沽五&lt;/rt&gt;&lt;/ruby&gt;
&lt;ruby&gt;與&lt;rt&gt;英艍二&lt;/rt&gt;&lt;/ruby&gt;
&lt;ruby&gt;子&lt;rt&gt;曾艍二&lt;/rt&gt;&lt;/ruby&gt;
&lt;ruby&gt;之&lt;rt&gt;曾居一&lt;/rt&gt;&lt;/ruby&gt;
&lt;ruby&gt;所&lt;rt&gt;時沽二&lt;/rt&gt;&lt;/ruby&gt;
&lt;ruby&gt;共&lt;rt&gt;求恭七&lt;/rt&gt;&lt;/ruby&gt;
&lt;ruby&gt;適&lt;rt&gt;時經四&lt;/rt&gt;&lt;/ruby&gt;
。
」
&lt;/p&gt;
&lt;p&gt;
&lt;ruby&gt;客&lt;rt&gt;去經四&lt;/rt&gt;&lt;/ruby&gt;
&lt;ruby&gt;喜&lt;rt&gt;喜居一&lt;/rt&gt;&lt;/ruby&gt;
&lt;ruby&gt;而&lt;rt&gt;入居五&lt;/rt&gt;&lt;/ruby&gt;
&lt;ruby&gt;笑&lt;rt&gt;時嬌三&lt;/rt&gt;&lt;/ruby&gt;
，
&lt;ruby&gt;洗&lt;rt&gt;時伽二&lt;/rt&gt;&lt;/ruby&gt;
&lt;ruby&gt;盞&lt;rt&gt;曾干二&lt;/rt&gt;&lt;/ruby&gt;
&lt;ruby&gt;更&lt;rt&gt;求經一&lt;/rt&gt;&lt;/ruby&gt;
&lt;ruby&gt;酌&lt;rt&gt;曾恭四&lt;/rt&gt;&lt;/ruby&gt;
。
&lt;ruby&gt;肴&lt;rt&gt;語爻五&lt;/rt&gt;&lt;/ruby&gt;
&lt;ruby&gt;核&lt;rt&gt;喜經八&lt;/rt&gt;&lt;/ruby&gt;
&lt;ruby&gt;既&lt;rt&gt;求居三&lt;/rt&gt;&lt;/ruby&gt;
&lt;ruby&gt;盡&lt;rt&gt;曾巾七&lt;/rt&gt;&lt;/ruby&gt;
，
&lt;ruby&gt;杯&lt;rt&gt;邊檜一&lt;/rt&gt;&lt;/ruby&gt;
&lt;ruby&gt;盤&lt;rt&gt;頗觀五&lt;/rt&gt;&lt;/ruby&gt;
&lt;ruby&gt;狼&lt;rt&gt;柳公五&lt;/rt&gt;&lt;/ruby&gt;
&lt;ruby&gt;藉&lt;rt&gt;曾經八&lt;/rt&gt;&lt;/ruby&gt;
。
&lt;ruby&gt;相&lt;rt&gt;時恭一&lt;/rt&gt;&lt;/ruby&gt;
&lt;ruby&gt;與&lt;rt&gt;英艍二&lt;/rt&gt;&lt;/ruby&gt;
&lt;ruby&gt;枕&lt;rt&gt;曾金二&lt;/rt&gt;&lt;/ruby&gt;
&lt;ruby&gt;藉&lt;rt&gt;曾經四&lt;/rt&gt;&lt;/ruby&gt;
&lt;ruby&gt;乎&lt;rt&gt;喜沽七&lt;/rt&gt;&lt;/ruby&gt;
&lt;ruby&gt;舟&lt;rt&gt;曾丩一&lt;/rt&gt;&lt;/ruby&gt;
&lt;ruby&gt;中&lt;rt&gt;地恭一&lt;/rt&gt;&lt;/ruby&gt;
，
&lt;ruby&gt;不&lt;rt&gt;邊君四&lt;/rt&gt;&lt;/ruby&gt;
&lt;ruby&gt;知&lt;rt&gt;地居一&lt;/rt&gt;&lt;/ruby&gt;
&lt;ruby&gt;東&lt;rt&gt;地公一&lt;/rt&gt;&lt;/ruby&gt;
&lt;ruby&gt;方&lt;rt&gt;喜公一&lt;/rt&gt;&lt;/ruby&gt;
&lt;ruby&gt;之&lt;rt&gt;曾居一&lt;/rt&gt;&lt;/ruby&gt;
&lt;ruby&gt;既&lt;rt&gt;求居二&lt;/rt&gt;&lt;/ruby&gt;
&lt;ruby&gt;白&lt;rt&gt;邊經八&lt;/rt&gt;&lt;/ruby&gt;
。
  &lt;/p&gt;
&lt;/div&gt;
</v>
      </c>
      <c r="Q10" s="387"/>
      <c r="R10" s="387"/>
      <c r="S10" s="382"/>
      <c r="T10" s="388" t="str">
        <f ca="1">_xlfn.CONCAT(T11:T13)</f>
        <v xml:space="preserve"> &lt;div class='zhu_yin'&gt;
  &lt;p&gt;
《
&lt;ruby&gt;增&lt;rtc&gt;ㄐㄧㄥ&lt;/rtc&gt;&lt;/ruby&gt;
&lt;ruby&gt;見&lt;rtc&gt;ㄍㄧㄢ˪&lt;/rtc&gt;&lt;/ruby&gt;
&lt;ruby&gt;相&lt;rtc&gt;ㄒㄧㆲ&lt;/rtc&gt;&lt;/ruby&gt;
&lt;ruby&gt;賦&lt;rtc&gt;ㄏㄨ˪&lt;/rtc&gt;&lt;/ruby&gt;
》
&lt;/p&gt;
&lt;p&gt;
&lt;ruby&gt;壬&lt;rtc&gt;ㆢㄧㆬˊ&lt;/rtc&gt;&lt;/ruby&gt;
&lt;ruby&gt;戌&lt;rtc&gt;ㄙㄨㆵ&lt;/rtc&gt;&lt;/ruby&gt;
&lt;ruby&gt;之&lt;rtc&gt;ㄐㄧ&lt;/rtc&gt;&lt;/ruby&gt;
&lt;ruby&gt;秋&lt;rtc&gt;ㄑㄧㄨ&lt;/rtc&gt;&lt;/ruby&gt;
，
&lt;ruby&gt;七&lt;rtc&gt;ㄑㄧ&lt;/rtc&gt;&lt;/ruby&gt;
&lt;ruby&gt;月&lt;rtc&gt;ㆣㄨㄚㆵ˙&lt;/rtc&gt;&lt;/ruby&gt;
&lt;ruby&gt;既&lt;rtc&gt;ㄍㄧ&lt;/rtc&gt;&lt;/ruby&gt;
&lt;ruby&gt;望&lt;rtc&gt;ㆠㆲ˫&lt;/rtc&gt;&lt;/ruby&gt;
，
&lt;ruby&gt;蘇&lt;rtc&gt;ㄙㆦ&lt;/rtc&gt;&lt;/ruby&gt;
&lt;ruby&gt;子&lt;rtc&gt;ㄗㄨˋ&lt;/rtc&gt;&lt;/ruby&gt;
&lt;ruby&gt;與&lt;rtc&gt;ㄨˋ&lt;/rtc&gt;&lt;/ruby&gt;
&lt;ruby&gt;客&lt;rtc&gt;ㄎㄧㆻ&lt;/rtc&gt;&lt;/ruby&gt;
&lt;ruby&gt;泛&lt;rtc&gt;ㄏㄨㄢ˪&lt;/rtc&gt;&lt;/ruby&gt;
&lt;ruby&gt;舟&lt;rtc&gt;ㄐㄧㄨ&lt;/rtc&gt;&lt;/ruby&gt;
&lt;ruby&gt;遊&lt;rtc&gt;ㄧㄨˊ&lt;/rtc&gt;&lt;/ruby&gt;
&lt;ruby&gt;于&lt;rtc&gt;ㄧ&lt;/rtc&gt;&lt;/ruby&gt;
&lt;ruby&gt;赤&lt;rtc&gt;ㄑㄧㆻ&lt;/rtc&gt;&lt;/ruby&gt;
&lt;ruby&gt;壁&lt;rtc&gt;ㄅㄧㆻ&lt;/rtc&gt;&lt;/ruby&gt;
&lt;ruby&gt;之&lt;rtc&gt;ㄐㄧ&lt;/rtc&gt;&lt;/ruby&gt;
&lt;ruby&gt;下&lt;rtc&gt;ㄏㄚ˫&lt;/rtc&gt;&lt;/ruby&gt;
。
&lt;ruby&gt;清&lt;rtc&gt;ㄑㄧㄥ&lt;/rtc&gt;&lt;/ruby&gt;
&lt;ruby&gt;風&lt;rtc&gt;ㄏㆲ&lt;/rtc&gt;&lt;/ruby&gt;
&lt;ruby&gt;徐&lt;rtc&gt;ㄑㄧˊ&lt;/rtc&gt;&lt;/ruby&gt;
&lt;ruby&gt;來&lt;rtc&gt;ㄌㄞˊ&lt;/rtc&gt;&lt;/ruby&gt;
，
&lt;ruby&gt;水&lt;rtc&gt;ㄙㄨㄧˋ&lt;/rtc&gt;&lt;/ruby&gt;
&lt;ruby&gt;波&lt;rtc&gt;ㄆㄜ&lt;/rtc&gt;&lt;/ruby&gt;
&lt;ruby&gt;不&lt;rtc&gt;ㄅㄨㆵ&lt;/rtc&gt;&lt;/ruby&gt;
&lt;ruby&gt;興&lt;rtc&gt;ㄏㄧㄥ&lt;/rtc&gt;&lt;/ruby&gt;
。
&lt;ruby&gt;舉&lt;rtc&gt;ㄍㄧˋ&lt;/rtc&gt;&lt;/ruby&gt;
&lt;ruby&gt;酒&lt;rtc&gt;ㄐㄧㄨˋ&lt;/rtc&gt;&lt;/ruby&gt;
&lt;ruby&gt;屬&lt;rtc&gt;ㄒㄧㆦㆻ˙&lt;/rtc&gt;&lt;/ruby&gt;
&lt;ruby&gt;客&lt;rtc&gt;ㄎㄧㆻ&lt;/rtc&gt;&lt;/ruby&gt;
，
&lt;ruby&gt;誦&lt;rtc&gt;ㄒㄧㆲ˫&lt;/rtc&gt;&lt;/ruby&gt;
&lt;ruby&gt;明&lt;rtc&gt;ㆠㄧㄥˊ&lt;/rtc&gt;&lt;/ruby&gt;
&lt;ruby&gt;月&lt;rtc&gt;ㆣㄨㄚㆵ˙&lt;/rtc&gt;&lt;/ruby&gt;
&lt;ruby&gt;之&lt;rtc&gt;ㄐㄧ&lt;/rtc&gt;&lt;/ruby&gt;
&lt;ruby&gt;詩&lt;rtc&gt;ㄒㄧ&lt;/rtc&gt;&lt;/ruby&gt;
，
&lt;ruby&gt;歌&lt;rtc&gt;ㄍㄜ&lt;/rtc&gt;&lt;/ruby&gt;
&lt;ruby&gt;窈&lt;rtc&gt;ㄧㄠˋ&lt;/rtc&gt;&lt;/ruby&gt;
&lt;ruby&gt;窕&lt;rtc&gt;ㄊㄧㄠˋ&lt;/rtc&gt;&lt;/ruby&gt;
&lt;ruby&gt;之&lt;rtc&gt;ㄐㄧ&lt;/rtc&gt;&lt;/ruby&gt;
&lt;ruby&gt;章&lt;rtc&gt;ㄐㄧㆲ&lt;/rtc&gt;&lt;/ruby&gt;
。
&lt;ruby&gt;少&lt;rtc&gt;ㄒㄧㄠˋ&lt;/rtc&gt;&lt;/ruby&gt;
&lt;ruby&gt;焉&lt;rtc&gt;ㄧㄢ&lt;/rtc&gt;&lt;/ruby&gt;
，
&lt;ruby&gt;月&lt;rtc&gt;ㆣㄨㄚㆵ˙&lt;/rtc&gt;&lt;/ruby&gt;
&lt;ruby&gt;出&lt;rtc&gt;ㄘㄨㆵ&lt;/rtc&gt;&lt;/ruby&gt;
&lt;ruby&gt;於&lt;rtc&gt;ㄧˊ&lt;/rtc&gt;&lt;/ruby&gt;
&lt;ruby&gt;東&lt;rtc&gt;ㄉㆲ&lt;/rtc&gt;&lt;/ruby&gt;
&lt;ruby&gt;山&lt;rtc&gt;ㄙㄢ&lt;/rtc&gt;&lt;/ruby&gt;
&lt;ruby&gt;之&lt;rtc&gt;ㄐㄧ&lt;/rtc&gt;&lt;/ruby&gt;
&lt;ruby&gt;上&lt;rtc&gt;ㄒㄧㆲ˫&lt;/rtc&gt;&lt;/ruby&gt;
，
&lt;ruby&gt;徘&lt;rtc&gt;ㄅㄞˊ&lt;/rtc&gt;&lt;/ruby&gt;
&lt;ruby&gt;徊&lt;rtc&gt;ㄏㄨㆤˊ&lt;/rtc&gt;&lt;/ruby&gt;
&lt;ruby&gt;於&lt;rtc&gt;ㄧˊ&lt;/rtc&gt;&lt;/ruby&gt;
&lt;ruby&gt;斗&lt;rtc&gt;ㄉㆦˋ&lt;/rtc&gt;&lt;/ruby&gt;
&lt;ruby&gt;牛&lt;rtc&gt;ㆣㄧㄨˊ&lt;/rtc&gt;&lt;/ruby&gt;
&lt;ruby&gt;之&lt;rtc&gt;ㄐㄧ&lt;/rtc&gt;&lt;/ruby&gt;
&lt;ruby&gt;間&lt;rtc&gt;ㄍㄢ&lt;/rtc&gt;&lt;/ruby&gt;
。
&lt;ruby&gt;白&lt;rtc&gt;ㄅㄧㆻ˙&lt;/rtc&gt;&lt;/ruby&gt;
&lt;ruby&gt;露&lt;rtc&gt;ㄌㆦ˫&lt;/rtc&gt;&lt;/ruby&gt;
&lt;ruby&gt;橫&lt;rtc&gt;ㄏㄧㄥˊ&lt;/rtc&gt;&lt;/ruby&gt;
&lt;ruby&gt;江&lt;rtc&gt;ㄍㄤ&lt;/rtc&gt;&lt;/ruby&gt;
，
&lt;ruby&gt;水&lt;rtc&gt;ㄙㄨㄧˋ&lt;/rtc&gt;&lt;/ruby&gt;
&lt;ruby&gt;光&lt;rtc&gt;ㄍㆲ&lt;/rtc&gt;&lt;/ruby&gt;
&lt;ruby&gt;接&lt;rtc&gt;ㄐㄧㄚㆴ&lt;/rtc&gt;&lt;/ruby&gt;
&lt;ruby&gt;天&lt;rtc&gt;ㄊㄧㄢ&lt;/rtc&gt;&lt;/ruby&gt;
。
&lt;ruby&gt;縱&lt;rtc&gt;ㄑㄧㆲˋ&lt;/rtc&gt;&lt;/ruby&gt;
&lt;ruby&gt;一&lt;rtc&gt;ㄧㆵ&lt;/rtc&gt;&lt;/ruby&gt;
&lt;ruby&gt;葦&lt;rtc&gt;ㄨㄧˋ&lt;/rtc&gt;&lt;/ruby&gt;
&lt;ruby&gt;之&lt;rtc&gt;ㄐㄧ&lt;/rtc&gt;&lt;/ruby&gt;
&lt;ruby&gt;所&lt;rtc&gt;ㄙㆦˋ&lt;/rtc&gt;&lt;/ruby&gt;
&lt;ruby&gt;如&lt;rtc&gt;ㆡㄨˊ&lt;/rtc&gt;&lt;/ruby&gt;
，
&lt;ruby&gt;凌&lt;rtc&gt;ㄌㄧㄥˊ&lt;/rtc&gt;&lt;/ruby&gt;
&lt;ruby&gt;萬&lt;rtc&gt;ㆠㄢ˫&lt;/rtc&gt;&lt;/ruby&gt;
&lt;ruby&gt;頃&lt;rtc&gt;ㄎㄧㄥˋ&lt;/rtc&gt;&lt;/ruby&gt;
&lt;ruby&gt;之&lt;rtc&gt;ㄐㄧ&lt;/rtc&gt;&lt;/ruby&gt;
&lt;ruby&gt;茫&lt;rtc&gt;ㆠㆲˊ&lt;/rtc&gt;&lt;/ruby&gt;
&lt;ruby&gt;然&lt;rtc&gt;ㆡㄧㄢˊ&lt;/rtc&gt;&lt;/ruby&gt;
。
&lt;ruby&gt;浩&lt;rtc&gt;ㄏㄜ˫&lt;/rtc&gt;&lt;/ruby&gt;
&lt;ruby&gt;浩&lt;rtc&gt;ㄏㄜ˫&lt;/rtc&gt;&lt;/ruby&gt;
&lt;ruby&gt;乎&lt;rtc&gt;ㄏㆦ˫&lt;/rtc&gt;&lt;/ruby&gt;
&lt;ruby&gt;如&lt;rtc&gt;ㆡㄨˊ&lt;/rtc&gt;&lt;/ruby&gt;
&lt;ruby&gt;馮&lt;rtc&gt;ㄅㄧㄥˊ&lt;/rtc&gt;&lt;/ruby&gt;
&lt;ruby&gt;虛&lt;rtc&gt;ㄏㄨ&lt;/rtc&gt;&lt;/ruby&gt;
&lt;ruby&gt;御&lt;rtc&gt;ㆣㄨ˫&lt;/rtc&gt;&lt;/ruby&gt;
&lt;ruby&gt;風&lt;rtc&gt;ㄏㆲ&lt;/rtc&gt;&lt;/ruby&gt;
，
&lt;ruby&gt;而&lt;rtc&gt;ㆢㄧˊ&lt;/rtc&gt;&lt;/ruby&gt;
&lt;ruby&gt;不&lt;rtc&gt;ㄅㄨㆵ&lt;/rtc&gt;&lt;/ruby&gt;
&lt;ruby&gt;知&lt;rtc&gt;ㄉㄧ&lt;/rtc&gt;&lt;/ruby&gt;
&lt;ruby&gt;其&lt;rtc&gt;ㄍㄧˊ&lt;/rtc&gt;&lt;/ruby&gt;
&lt;ruby&gt;所&lt;rtc&gt;ㄙㆦˋ&lt;/rtc&gt;&lt;/ruby&gt;
&lt;ruby&gt;止&lt;rtc&gt;ㄐㄧˋ&lt;/rtc&gt;&lt;/ruby&gt;
；
&lt;ruby&gt;飄&lt;rtc&gt;ㄆㄧㄠ&lt;/rtc&gt;&lt;/ruby&gt;
&lt;ruby&gt;飄&lt;rtc&gt;ㄆㄧㄠ&lt;/rtc&gt;&lt;/ruby&gt;
&lt;ruby&gt;乎&lt;rtc&gt;ㄏㆦ˫&lt;/rtc&gt;&lt;/ruby&gt;
&lt;ruby&gt;如&lt;rtc&gt;ㆡㄨˊ&lt;/rtc&gt;&lt;/ruby&gt;
&lt;ruby&gt;遺&lt;rtc&gt;ㄨㄧˊ&lt;/rtc&gt;&lt;/ruby&gt;
&lt;ruby&gt;世&lt;rtc&gt;ㄙㆤ˪&lt;/rtc&gt;&lt;/ruby&gt;
&lt;ruby&gt;獨&lt;rtc&gt;ㄉㆦㆻ˙&lt;/rtc&gt;&lt;/ruby&gt;
&lt;ruby&gt;立&lt;rtc&gt;ㄌ一ㆴ˙&lt;/rtc&gt;&lt;/ruby&gt;
，
&lt;ruby&gt;羽&lt;rtc&gt;ㄨˋ&lt;/rtc&gt;&lt;/ruby&gt;
&lt;ruby&gt;化&lt;rtc&gt;ㄏㄨㄚ˪&lt;/rtc&gt;&lt;/ruby&gt;
&lt;ruby&gt;而&lt;rtc&gt;ㆢㄧˊ&lt;/rtc&gt;&lt;/ruby&gt;
&lt;ruby&gt;登&lt;rtc&gt;ㄉㄧㄥ&lt;/rtc&gt;&lt;/ruby&gt;
&lt;ruby&gt;仙&lt;rtc&gt;ㄙㄧㄢ&lt;/rtc&gt;&lt;/ruby&gt;
。
&lt;/p&gt;
&lt;p&gt;
&lt;ruby&gt;於&lt;rtc&gt;ㄧˊ&lt;/rtc&gt;&lt;/ruby&gt;
&lt;ruby&gt;是&lt;rtc&gt;ㄒㄧ˫&lt;/rtc&gt;&lt;/ruby&gt;
&lt;ruby&gt;飲&lt;rtc&gt;ㄧㆬˋ&lt;/rtc&gt;&lt;/ruby&gt;
&lt;ruby&gt;酒&lt;rtc&gt;ㄐㄧㄨˋ&lt;/rtc&gt;&lt;/ruby&gt;
&lt;ruby&gt;樂&lt;rtc&gt;ㄌㆦㆻ˙&lt;/rtc&gt;&lt;/ruby&gt;
&lt;ruby&gt;甚&lt;rtc&gt;ㄒㄧㆬ˫&lt;/rtc&gt;&lt;/ruby&gt;
，
&lt;ruby&gt;扣&lt;rtc&gt;ㄎㄠˋ&lt;/rtc&gt;&lt;/ruby&gt;
&lt;ruby&gt;舷&lt;rtc&gt;ㄏㄧㄢˊ&lt;/rtc&gt;&lt;/ruby&gt;
&lt;ruby&gt;而&lt;rtc&gt;ㆢㄧˊ&lt;/rtc&gt;&lt;/ruby&gt;
&lt;ruby&gt;歌&lt;rtc&gt;ㄍㄜ&lt;/rtc&gt;&lt;/ruby&gt;
&lt;ruby&gt;之&lt;rtc&gt;ㄐㄧ&lt;/rtc&gt;&lt;/ruby&gt;
。
&lt;ruby&gt;歌&lt;rtc&gt;ㄍㄜ&lt;/rtc&gt;&lt;/ruby&gt;
&lt;ruby&gt;曰&lt;rtc&gt;ㄨㄚㆵ˙&lt;/rtc&gt;&lt;/ruby&gt;
&lt;ruby&gt;：&lt;rtc&gt;&lt;/rtc&gt;&lt;/ruby&gt;
「
&lt;ruby&gt;桂&lt;rtc&gt;ㄍㄨㄧ˪&lt;/rtc&gt;&lt;/ruby&gt;
&lt;ruby&gt;棹&lt;rtc&gt;ㄗㄠ˫&lt;/rtc&gt;&lt;/ruby&gt;
&lt;ruby&gt;兮&lt;rtc&gt;ㄏㆤ˫&lt;/rtc&gt;&lt;/ruby&gt;
&lt;ruby&gt;蘭&lt;rtc&gt;ㄌㄢˊ&lt;/rtc&gt;&lt;/ruby&gt;
&lt;ruby&gt;槳&lt;rtc&gt;ㄐㄧㆫˋ&lt;/rtc&gt;&lt;/ruby&gt;
，
&lt;ruby&gt;擊&lt;rtc&gt;ㄍㄧㆻ&lt;/rtc&gt;&lt;/ruby&gt;
&lt;ruby&gt;空&lt;rtc&gt;ㄎㆲ&lt;/rtc&gt;&lt;/ruby&gt;
&lt;ruby&gt;明&lt;rtc&gt;ㆠㄧㄥˊ&lt;/rtc&gt;&lt;/ruby&gt;
&lt;ruby&gt;兮&lt;rtc&gt;ㄏㆤˊ&lt;/rtc&gt;&lt;/ruby&gt;
&lt;ruby&gt;泝&lt;rtc&gt;ㄙㆦ˪&lt;/rtc&gt;&lt;/ruby&gt;
&lt;ruby&gt;流&lt;rtc&gt;ㄌㄧㄨˊ&lt;/rtc&gt;&lt;/ruby&gt;
&lt;ruby&gt;光&lt;rtc&gt;ㄍㆲ&lt;/rtc&gt;&lt;/ruby&gt;
。
&lt;ruby&gt;渺&lt;rtc&gt;ㆠㄧㄠˋ&lt;/rtc&gt;&lt;/ruby&gt;
&lt;ruby&gt;渺&lt;rtc&gt;ㆠㄧㄠˋ&lt;/rtc&gt;&lt;/ruby&gt;
&lt;ruby&gt;兮&lt;rtc&gt;ㄏㆤˊ&lt;/rtc&gt;&lt;/ruby&gt;
&lt;ruby&gt;予&lt;rtc&gt;ㄨˋ&lt;/rtc&gt;&lt;/ruby&gt;
&lt;ruby&gt;懷&lt;rtc&gt;ㄏㄨㄞˊ&lt;/rtc&gt;&lt;/ruby&gt;
，
&lt;ruby&gt;望&lt;rtc&gt;ㆠㆲ˫&lt;/rtc&gt;&lt;/ruby&gt;
&lt;ruby&gt;美&lt;rtc&gt;ㆠㄧˋ&lt;/rtc&gt;&lt;/ruby&gt;
&lt;ruby&gt;人&lt;rtc&gt;ㆢㄧㄣˊ&lt;/rtc&gt;&lt;/ruby&gt;
&lt;ruby&gt;兮&lt;rtc&gt;ㄏㆤˊ&lt;/rtc&gt;&lt;/ruby&gt;
&lt;ruby&gt;天&lt;rtc&gt;ㄊㄧㄢ&lt;/rtc&gt;&lt;/ruby&gt;
&lt;ruby&gt;一&lt;rtc&gt;ㄧㆵ&lt;/rtc&gt;&lt;/ruby&gt;
&lt;ruby&gt;方&lt;rtc&gt;ㄏㆲ&lt;/rtc&gt;&lt;/ruby&gt;
。
」
&lt;ruby&gt;客&lt;rtc&gt;ㄎㄧㆻ&lt;/rtc&gt;&lt;/ruby&gt;
&lt;ruby&gt;有&lt;rtc&gt;ㄧㄨˋ&lt;/rtc&gt;&lt;/ruby&gt;
&lt;ruby&gt;吹&lt;rtc&gt;ㄘㄨㄧ&lt;/rtc&gt;&lt;/ruby&gt;
&lt;ruby&gt;洞&lt;rtc&gt;ㄉㆲ˫&lt;/rtc&gt;&lt;/ruby&gt;
&lt;ruby&gt;簫&lt;rtc&gt;ㄒㄧㄠ&lt;/rtc&gt;&lt;/ruby&gt;
&lt;ruby&gt;者&lt;rtc&gt;ㄐㄧㄚˋ&lt;/rtc&gt;&lt;/ruby&gt;
，
&lt;ruby&gt;倚&lt;rtc&gt;ㄧˋ&lt;/rtc&gt;&lt;/ruby&gt;
&lt;ruby&gt;歌&lt;rtc&gt;ㄍㄜ&lt;/rtc&gt;&lt;/ruby&gt;
&lt;ruby&gt;而&lt;rtc&gt;ㆢㄧˊ&lt;/rtc&gt;&lt;/ruby&gt;
&lt;ruby&gt;和&lt;rtc&gt;ㄏㄜˊ&lt;/rtc&gt;&lt;/ruby&gt;
&lt;ruby&gt;之&lt;rtc&gt;ㄐㄧ&lt;/rtc&gt;&lt;/ruby&gt;
，
&lt;ruby&gt;其&lt;rtc&gt;ㄍㄧˊ&lt;/rtc&gt;&lt;/ruby&gt;
&lt;ruby&gt;聲&lt;rtc&gt;ㄒㄧㄥ&lt;/rtc&gt;&lt;/ruby&gt;
&lt;ruby&gt;嗚&lt;rtc&gt;ㆦ&lt;/rtc&gt;&lt;/ruby&gt;
&lt;ruby&gt;嗚&lt;rtc&gt;ㆦ&lt;/rtc&gt;&lt;/ruby&gt;
&lt;ruby&gt;然&lt;rtc&gt;ㆡㄧㄢˊ&lt;/rtc&gt;&lt;/ruby&gt;
，
&lt;ruby&gt;如&lt;rtc&gt;ㆡㄨˊ&lt;/rtc&gt;&lt;/ruby&gt;
&lt;ruby&gt;怨&lt;rtc&gt;ㄨㄢ˪&lt;/rtc&gt;&lt;/ruby&gt;
&lt;ruby&gt;如&lt;rtc&gt;ㆡㄨˊ&lt;/rtc&gt;&lt;/ruby&gt;
&lt;ruby&gt;慕&lt;rtc&gt;ㆠㆦ˫&lt;/rtc&gt;&lt;/ruby&gt;
，
&lt;ruby&gt;如&lt;rtc&gt;ㆡㄨˊ&lt;/rtc&gt;&lt;/ruby&gt;
&lt;ruby&gt;泣&lt;rtc&gt;ㄎ一ㆴ&lt;/rtc&gt;&lt;/ruby&gt;
&lt;ruby&gt;如&lt;rtc&gt;ㆡㄨˊ&lt;/rtc&gt;&lt;/ruby&gt;
&lt;ruby&gt;訴&lt;rtc&gt;ㄙㆦ˪&lt;/rtc&gt;&lt;/ruby&gt;
；
&lt;ruby&gt;餘&lt;rtc&gt;ㄨˊ&lt;/rtc&gt;&lt;/ruby&gt;
&lt;ruby&gt;音&lt;rtc&gt;ㄧㆬ&lt;/rtc&gt;&lt;/ruby&gt;
&lt;ruby&gt;嫋&lt;rtc&gt;ㄌㄧㄠˋ&lt;/rtc&gt;&lt;/ruby&gt;
&lt;ruby&gt;嫋&lt;rtc&gt;ㄌㄧㄠˋ&lt;/rtc&gt;&lt;/ruby&gt;
，
&lt;ruby&gt;不&lt;rtc&gt;ㄅㄨㆵ&lt;/rtc&gt;&lt;/ruby&gt;
&lt;ruby&gt;絕&lt;rtc&gt;ㄗㄨㄚㆵ˙&lt;/rtc&gt;&lt;/ruby&gt;
&lt;ruby&gt;如&lt;rtc&gt;ㆡㄨˊ&lt;/rtc&gt;&lt;/ruby&gt;
&lt;ruby&gt;縷&lt;rtc&gt;ㄌㄧˋ&lt;/rtc&gt;&lt;/ruby&gt;
；
&lt;ruby&gt;舞&lt;rtc&gt;ㆠㄨˋ&lt;/rtc&gt;&lt;/ruby&gt;
&lt;ruby&gt;幽&lt;rtc&gt;ㄧㄨ&lt;/rtc&gt;&lt;/ruby&gt;
&lt;ruby&gt;壑&lt;rtc&gt;ㄏㆦㆻ&lt;/rtc&gt;&lt;/ruby&gt;
&lt;ruby&gt;之&lt;rtc&gt;ㄐㄧ&lt;/rtc&gt;&lt;/ruby&gt;
&lt;ruby&gt;潛&lt;rtc&gt;ㄐㄧㆰˊ&lt;/rtc&gt;&lt;/ruby&gt;
&lt;ruby&gt;蛟&lt;rtc&gt;ㄍㄠ&lt;/rtc&gt;&lt;/ruby&gt;
，
&lt;ruby&gt;泣&lt;rtc&gt;ㄎ一ㆴ&lt;/rtc&gt;&lt;/ruby&gt;
&lt;ruby&gt;孤&lt;rtc&gt;ㄍㆦ&lt;/rtc&gt;&lt;/ruby&gt;
&lt;ruby&gt;舟&lt;rtc&gt;ㄐㄧㄨ&lt;/rtc&gt;&lt;/ruby&gt;
&lt;ruby&gt;之&lt;rtc&gt;ㄐㄧ&lt;/rtc&gt;&lt;/ruby&gt;
&lt;ruby&gt;嫠&lt;rtc&gt;ㄌㄧˊ&lt;/rtc&gt;&lt;/ruby&gt;
&lt;ruby&gt;婦&lt;rtc&gt;ㄏㄨ˫&lt;/rtc&gt;&lt;/ruby&gt;
。
&lt;/p&gt;
&lt;p&gt;
&lt;ruby&gt;蘇&lt;rtc&gt;ㄙㆦ&lt;/rtc&gt;&lt;/ruby&gt;
&lt;ruby&gt;子&lt;rtc&gt;ㄗㄨˋ&lt;/rtc&gt;&lt;/ruby&gt;
&lt;ruby&gt;愀&lt;rtc&gt;ㄑㄧㄨ&lt;/rtc&gt;&lt;/ruby&gt;
&lt;ruby&gt;然&lt;rtc&gt;ㆡㄧㄢˊ&lt;/rtc&gt;&lt;/ruby&gt;
，
&lt;ruby&gt;正&lt;rtc&gt;ㄐㄧㄥ˪&lt;/rtc&gt;&lt;/ruby&gt;
&lt;ruby&gt;襟&lt;rtc&gt;ㄎㄧㆬ&lt;/rtc&gt;&lt;/ruby&gt;
&lt;ruby&gt;危&lt;rtc&gt;ㆣㄨㄧˊ&lt;/rtc&gt;&lt;/ruby&gt;
&lt;ruby&gt;坐&lt;rtc&gt;ㄗㄜ˫&lt;/rtc&gt;&lt;/ruby&gt;
&lt;ruby&gt;而&lt;rtc&gt;ㆢㄧˊ&lt;/rtc&gt;&lt;/ruby&gt;
&lt;ruby&gt;問&lt;rtc&gt;ㆠㄨㄣ˫&lt;/rtc&gt;&lt;/ruby&gt;
&lt;ruby&gt;客&lt;rtc&gt;ㄎㄧㆻ&lt;/rtc&gt;&lt;/ruby&gt;
&lt;ruby&gt;曰&lt;rtc&gt;ㄨㄚㆵ˙&lt;/rtc&gt;&lt;/ruby&gt;
&lt;ruby&gt;：&lt;rtc&gt;&lt;/rtc&gt;&lt;/ruby&gt;
「
&lt;ruby&gt;何&lt;rtc&gt;ㄏㄜˊ&lt;/rtc&gt;&lt;/ruby&gt;
&lt;ruby&gt;為&lt;rtc&gt;ㄨㄧ˫&lt;/rtc&gt;&lt;/ruby&gt;
&lt;ruby&gt;其&lt;rtc&gt;ㄍㄧˊ&lt;/rtc&gt;&lt;/ruby&gt;
&lt;ruby&gt;然&lt;rtc&gt;ㆡㄧㄢˊ&lt;/rtc&gt;&lt;/ruby&gt;
&lt;ruby&gt;也&lt;rtc&gt;ㄧㄚ˫&lt;/rtc&gt;&lt;/ruby&gt;
？
」
&lt;ruby&gt;客&lt;rtc&gt;ㄎㄧㆻ&lt;/rtc&gt;&lt;/ruby&gt;
&lt;ruby&gt;曰&lt;rtc&gt;ㄨㄚㆵ˙&lt;/rtc&gt;&lt;/ruby&gt;
&lt;ruby&gt;：&lt;rtc&gt;&lt;/rtc&gt;&lt;/ruby&gt;
「
&lt;ruby&gt;『&lt;rtc&gt;&lt;/rtc&gt;&lt;/ruby&gt;
&lt;ruby&gt;月&lt;rtc&gt;ㆣㄨㄚㆵ˙&lt;/rtc&gt;&lt;/ruby&gt;
&lt;ruby&gt;明&lt;rtc&gt;ㆠㄧㄥˊ&lt;/rtc&gt;&lt;/ruby&gt;
&lt;ruby&gt;星&lt;rtc&gt;ㄒㄧㄥ&lt;/rtc&gt;&lt;/ruby&gt;
&lt;ruby&gt;稀&lt;rtc&gt;ㄏㄧ&lt;/rtc&gt;&lt;/ruby&gt;
，
&lt;ruby&gt;烏&lt;rtc&gt;ㆦ&lt;/rtc&gt;&lt;/ruby&gt;
&lt;ruby&gt;鵲&lt;rtc&gt;ㄑㄧㆻ&lt;/rtc&gt;&lt;/ruby&gt;
&lt;ruby&gt;南&lt;rtc&gt;ㄌㆰˊ&lt;/rtc&gt;&lt;/ruby&gt;
&lt;ruby&gt;飛&lt;rtc&gt;ㄏㄨㄧ&lt;/rtc&gt;&lt;/ruby&gt;
&lt;ruby&gt;』&lt;rtc&gt;&lt;/rtc&gt;&lt;/ruby&gt;
，
&lt;ruby&gt;此&lt;rtc&gt;ㄘㄨˋ&lt;/rtc&gt;&lt;/ruby&gt;
&lt;ruby&gt;非&lt;rtc&gt;ㄏㄨㄧ&lt;/rtc&gt;&lt;/ruby&gt;
&lt;ruby&gt;曹&lt;rtc&gt;ㄗㄜˊ&lt;/rtc&gt;&lt;/ruby&gt;
&lt;ruby&gt;孟&lt;rtc&gt;ㆠㄧㄥ˫&lt;/rtc&gt;&lt;/ruby&gt;
&lt;ruby&gt;德&lt;rtc&gt;ㄉㄧㆻ&lt;/rtc&gt;&lt;/ruby&gt;
&lt;ruby&gt;之&lt;rtc&gt;ㄐㄧ&lt;/rtc&gt;&lt;/ruby&gt;
&lt;ruby&gt;詩&lt;rtc&gt;ㄒㄧ&lt;/rtc&gt;&lt;/ruby&gt;
&lt;ruby&gt;乎&lt;rtc&gt;ㄏㆦ˫&lt;/rtc&gt;&lt;/ruby&gt;
？
&lt;ruby&gt;西&lt;rtc&gt;ㄙㆤ&lt;/rtc&gt;&lt;/ruby&gt;
&lt;ruby&gt;望&lt;rtc&gt;ㆠㆲ˫&lt;/rtc&gt;&lt;/ruby&gt;
&lt;ruby&gt;夏&lt;rtc&gt;ㄏㄚ˫&lt;/rtc&gt;&lt;/ruby&gt;
&lt;ruby&gt;口&lt;rtc&gt;ㄎㄧㄜˋ&lt;/rtc&gt;&lt;/ruby&gt;
，
&lt;ruby&gt;東&lt;rtc&gt;ㄉㆲ&lt;/rtc&gt;&lt;/ruby&gt;
&lt;ruby&gt;望&lt;rtc&gt;ㆠㆲ˫&lt;/rtc&gt;&lt;/ruby&gt;
&lt;ruby&gt;武&lt;rtc&gt;ㆠㄨˋ&lt;/rtc&gt;&lt;/ruby&gt;
&lt;ruby&gt;昌&lt;rtc&gt;ㄑㄧㆲ&lt;/rtc&gt;&lt;/ruby&gt;
。
&lt;ruby&gt;山&lt;rtc&gt;ㄙㄢ&lt;/rtc&gt;&lt;/ruby&gt;
&lt;ruby&gt;川&lt;rtc&gt;ㄘㄨㄢ&lt;/rtc&gt;&lt;/ruby&gt;
&lt;ruby&gt;相&lt;rtc&gt;ㄒㄧㆲ&lt;/rtc&gt;&lt;/ruby&gt;
&lt;ruby&gt;繆&lt;rtc&gt;ㆠㄧㄨ˫&lt;/rtc&gt;&lt;/ruby&gt;
，
&lt;ruby&gt;鬱&lt;rtc&gt;ㄨㆵ&lt;/rtc&gt;&lt;/ruby&gt;
&lt;ruby&gt;乎&lt;rtc&gt;ㄏㆦ˫&lt;/rtc&gt;&lt;/ruby&gt;
&lt;ruby&gt;蒼&lt;rtc&gt;ㄘㆲ&lt;/rtc&gt;&lt;/ruby&gt;
&lt;ruby&gt;蒼&lt;rtc&gt;ㄘㆲ&lt;/rtc&gt;&lt;/ruby&gt;
，
&lt;ruby&gt;此&lt;rtc&gt;ㄘㄨˋ&lt;/rtc&gt;&lt;/ruby&gt;
&lt;ruby&gt;非&lt;rtc&gt;ㄏㄨㄧ&lt;/rtc&gt;&lt;/ruby&gt;
&lt;ruby&gt;孟&lt;rtc&gt;ㆠㄧㄥ˫&lt;/rtc&gt;&lt;/ruby&gt;
&lt;ruby&gt;德&lt;rtc&gt;ㄉㄧㆻ&lt;/rtc&gt;&lt;/ruby&gt;
&lt;ruby&gt;之&lt;rtc&gt;ㄐㄧ&lt;/rtc&gt;&lt;/ruby&gt;
&lt;ruby&gt;困&lt;rtc&gt;ㄎㄨㄣ˪&lt;/rtc&gt;&lt;/ruby&gt;
&lt;ruby&gt;於&lt;rtc&gt;ㄧˊ&lt;/rtc&gt;&lt;/ruby&gt;
&lt;ruby&gt;周&lt;rtc&gt;ㄐㄧㄨ&lt;/rtc&gt;&lt;/ruby&gt;
&lt;ruby&gt;郎&lt;rtc&gt;ㄌㆲˊ&lt;/rtc&gt;&lt;/ruby&gt;
&lt;ruby&gt;者&lt;rtc&gt;ㄐㄧㄚˋ&lt;/rtc&gt;&lt;/ruby&gt;
&lt;ruby&gt;乎&lt;rtc&gt;ㄏㆦ˫&lt;/rtc&gt;&lt;/ruby&gt;
？
&lt;ruby&gt;方&lt;rtc&gt;ㄏㆲ&lt;/rtc&gt;&lt;/ruby&gt;
&lt;ruby&gt;其&lt;rtc&gt;ㄍㄧˊ&lt;/rtc&gt;&lt;/ruby&gt;
&lt;ruby&gt;破&lt;rtc&gt;ㄆㄜ˪&lt;/rtc&gt;&lt;/ruby&gt;
&lt;ruby&gt;荊&lt;rtc&gt;ㄍㄧㄥ&lt;/rtc&gt;&lt;/ruby&gt;
&lt;ruby&gt;州&lt;rtc&gt;ㄐㄧㄨ&lt;/rtc&gt;&lt;/ruby&gt;
，
&lt;ruby&gt;下&lt;rtc&gt;ㄏㄚ˫&lt;/rtc&gt;&lt;/ruby&gt;
&lt;ruby&gt;江&lt;rtc&gt;ㄍㄤ&lt;/rtc&gt;&lt;/ruby&gt;
&lt;ruby&gt;陵&lt;rtc&gt;ㄌㄧㄥˊ&lt;/rtc&gt;&lt;/ruby&gt;
，
&lt;ruby&gt;順&lt;rtc&gt;ㄙㄨㄣ˫&lt;/rtc&gt;&lt;/ruby&gt;
&lt;ruby&gt;流&lt;rtc&gt;ㄌㄧㄨˊ&lt;/rtc&gt;&lt;/ruby&gt;
&lt;ruby&gt;而&lt;rtc&gt;ㆢㄧˊ&lt;/rtc&gt;&lt;/ruby&gt;
&lt;ruby&gt;東&lt;rtc&gt;ㄉㆲ&lt;/rtc&gt;&lt;/ruby&gt;
&lt;ruby&gt;也&lt;rtc&gt;ㄧㄚ˫&lt;/rtc&gt;&lt;/ruby&gt;
，
&lt;ruby&gt;舳&lt;rtc&gt;ㄉㄧㆦㆻ˙&lt;/rtc&gt;&lt;/ruby&gt;
&lt;ruby&gt;艫&lt;rtc&gt;ㄌㆦˊ&lt;/rtc&gt;&lt;/ruby&gt;
&lt;ruby&gt;千&lt;rtc&gt;ㄘㄧㄢ&lt;/rtc&gt;&lt;/ruby&gt;
&lt;ruby&gt;里&lt;rtc&gt;ㄌㄧˋ&lt;/rtc&gt;&lt;/ruby&gt;
，
&lt;ruby&gt;旌&lt;rtc&gt;ㄐㄧㄥ&lt;/rtc&gt;&lt;/ruby&gt;
&lt;ruby&gt;旗&lt;rtc&gt;ㄍㄧˊ&lt;/rtc&gt;&lt;/ruby&gt;
&lt;ruby&gt;蔽&lt;rtc&gt;ㄅㆤ˪&lt;/rtc&gt;&lt;/ruby&gt;
&lt;ruby&gt;空&lt;rtc&gt;ㄎㆲ˪&lt;/rtc&gt;&lt;/ruby&gt;
，
&lt;ruby&gt;釃&lt;rtc&gt;ㄙㄨ&lt;/rtc&gt;&lt;/ruby&gt;
&lt;ruby&gt;酒&lt;rtc&gt;ㄐㄧㄨˋ&lt;/rtc&gt;&lt;/ruby&gt;
&lt;ruby&gt;臨&lt;rtc&gt;ㄌㄧㆬˊ&lt;/rtc&gt;&lt;/ruby&gt;
&lt;ruby&gt;江&lt;rtc&gt;ㄍㄤ&lt;/rtc&gt;&lt;/ruby&gt;
，
&lt;ruby&gt;橫&lt;rtc&gt;ㄏㄧㄥ&lt;/rtc&gt;&lt;/ruby&gt;
&lt;ruby&gt;槊&lt;rtc&gt;ㄙㆦㆻ˙&lt;/rtc&gt;&lt;/ruby&gt;
&lt;ruby&gt;賦&lt;rtc&gt;ㄏㄨ˪&lt;/rtc&gt;&lt;/ruby&gt;
&lt;ruby&gt;詩&lt;rtc&gt;ㄒㄧ&lt;/rtc&gt;&lt;/ruby&gt;
，
&lt;ruby&gt;固&lt;rtc&gt;ㄍㆦ˪&lt;/rtc&gt;&lt;/ruby&gt;
&lt;ruby&gt;一&lt;rtc&gt;ㄧㆵ&lt;/rtc&gt;&lt;/ruby&gt;
&lt;ruby&gt;世&lt;rtc&gt;ㄙㆤ˪&lt;/rtc&gt;&lt;/ruby&gt;
&lt;ruby&gt;之&lt;rtc&gt;ㄐㄧ&lt;/rtc&gt;&lt;/ruby&gt;
&lt;ruby&gt;雄&lt;rtc&gt;ㄏㄧㆲˊ&lt;/rtc&gt;&lt;/ruby&gt;
&lt;ruby&gt;也&lt;rtc&gt;ㄧㄚ˫&lt;/rtc&gt;&lt;/ruby&gt;
，
&lt;ruby&gt;而&lt;rtc&gt;ㆢㄧˊ&lt;/rtc&gt;&lt;/ruby&gt;
&lt;ruby&gt;今&lt;rtc&gt;ㄍㄧㄣ&lt;/rtc&gt;&lt;/ruby&gt;
&lt;ruby&gt;安&lt;rtc&gt;ㄢ&lt;/rtc&gt;&lt;/ruby&gt;
&lt;ruby&gt;在&lt;rtc&gt;ㄗㄞ˫&lt;/rtc&gt;&lt;/ruby&gt;
&lt;ruby&gt;哉&lt;rtc&gt;ㄗㄞ&lt;/rtc&gt;&lt;/ruby&gt;
？
&lt;ruby&gt;況&lt;rtc&gt;ㄏㆲˋ&lt;/rtc&gt;&lt;/ruby&gt;
&lt;ruby&gt;吾&lt;rtc&gt;ㄫㆦˊ&lt;/rtc&gt;&lt;/ruby&gt;
&lt;ruby&gt;與&lt;rtc&gt;ㄨˋ&lt;/rtc&gt;&lt;/ruby&gt;
&lt;ruby&gt;子&lt;rtc&gt;ㄗㄨˋ&lt;/rtc&gt;&lt;/ruby&gt;
&lt;ruby&gt;漁&lt;rtc&gt;ㆣㄨˊ&lt;/rtc&gt;&lt;/ruby&gt;
&lt;ruby&gt;樵&lt;rtc&gt;ㄐㄧㄠˊ&lt;/rtc&gt;&lt;/ruby&gt;
&lt;ruby&gt;於&lt;rtc&gt;ㄧˊ&lt;/rtc&gt;&lt;/ruby&gt;
&lt;ruby&gt;江&lt;rtc&gt;ㄍㄤ&lt;/rtc&gt;&lt;/ruby&gt;
&lt;ruby&gt;渚&lt;rtc&gt;ㄗㄨˋ&lt;/rtc&gt;&lt;/ruby&gt;
&lt;ruby&gt;之&lt;rtc&gt;ㄐㄧ&lt;/rtc&gt;&lt;/ruby&gt;
&lt;ruby&gt;上&lt;rtc&gt;ㄒㄧㆲ˫&lt;/rtc&gt;&lt;/ruby&gt;
，
&lt;ruby&gt;侶&lt;rtc&gt;ㄌㄨ˫&lt;/rtc&gt;&lt;/ruby&gt;
&lt;ruby&gt;魚&lt;rtc&gt;ㆣㄨˊ&lt;/rtc&gt;&lt;/ruby&gt;
&lt;ruby&gt;蝦&lt;rtc&gt;ㄏㆤˊ&lt;/rtc&gt;&lt;/ruby&gt;
&lt;ruby&gt;而&lt;rtc&gt;ㆢㄧˊ&lt;/rtc&gt;&lt;/ruby&gt;
&lt;ruby&gt;友&lt;rtc&gt;ㄧㄨˋ&lt;/rtc&gt;&lt;/ruby&gt;
&lt;ruby&gt;糜&lt;rtc&gt;ㆠㄧˊ&lt;/rtc&gt;&lt;/ruby&gt;
&lt;ruby&gt;鹿&lt;rtc&gt;ㄌㆦㆻ˙&lt;/rtc&gt;&lt;/ruby&gt;
，
&lt;ruby&gt;駕&lt;rtc&gt;ㄍㄚ˪&lt;/rtc&gt;&lt;/ruby&gt;
&lt;ruby&gt;一&lt;rtc&gt;ㄧㆵ&lt;/rtc&gt;&lt;/ruby&gt;
&lt;ruby&gt;葉&lt;rtc&gt;ㄧㄚㆴ˙&lt;/rtc&gt;&lt;/ruby&gt;
&lt;ruby&gt;之&lt;rtc&gt;ㄐㄧ&lt;/rtc&gt;&lt;/ruby&gt;
&lt;ruby&gt;扁&lt;rtc&gt;ㄅㄧㄢˋ&lt;/rtc&gt;&lt;/ruby&gt;
&lt;ruby&gt;舟&lt;rtc&gt;ㄐㄧㄨ&lt;/rtc&gt;&lt;/ruby&gt;
，
&lt;ruby&gt;舉&lt;rtc&gt;ㄍㄧˋ&lt;/rtc&gt;&lt;/ruby&gt;
&lt;ruby&gt;匏&lt;rtc&gt;ㄅㄠˊ&lt;/rtc&gt;&lt;/ruby&gt;
&lt;ruby&gt;樽&lt;rtc&gt;ㄗㄨㄣ&lt;/rtc&gt;&lt;/ruby&gt;
&lt;ruby&gt;以&lt;rtc&gt;ㄧˋ&lt;/rtc&gt;&lt;/ruby&gt;
&lt;ruby&gt;相&lt;rtc&gt;ㄒㄧㆲ&lt;/rtc&gt;&lt;/ruby&gt;
&lt;ruby&gt;屬&lt;rtc&gt;ㄒㄧㆦㆻ˙&lt;/rtc&gt;&lt;/ruby&gt;
；
&lt;ruby&gt;寄&lt;rtc&gt;ㄍㄧ˪&lt;/rtc&gt;&lt;/ruby&gt;
&lt;ruby&gt;蜉&lt;rtc&gt;ㄏㄜˊ&lt;/rtc&gt;&lt;/ruby&gt;
&lt;ruby&gt;蝣&lt;rtc&gt;ㄧㄨˊ&lt;/rtc&gt;&lt;/ruby&gt;
&lt;ruby&gt;與&lt;rtc&gt;ㄧˊ&lt;/rtc&gt;&lt;/ruby&gt;
&lt;ruby&gt;天&lt;rtc&gt;ㄊㄧㄢ&lt;/rtc&gt;&lt;/ruby&gt;
&lt;ruby&gt;地&lt;rtc&gt;ㄉㆤ˫&lt;/rtc&gt;&lt;/ruby&gt;
，
&lt;ruby&gt;渺&lt;rtc&gt;ㆠㄧㄠˋ&lt;/rtc&gt;&lt;/ruby&gt;
&lt;ruby&gt;滄&lt;rtc&gt;ㄘㆲ&lt;/rtc&gt;&lt;/ruby&gt;
&lt;ruby&gt;海&lt;rtc&gt;ㄏㄞˋ&lt;/rtc&gt;&lt;/ruby&gt;
&lt;ruby&gt;之&lt;rtc&gt;ㄐㄧ&lt;/rtc&gt;&lt;/ruby&gt;
&lt;ruby&gt;一&lt;rtc&gt;ㄧㆵ&lt;/rtc&gt;&lt;/ruby&gt;
&lt;ruby&gt;粟&lt;rtc&gt;ㄒㄧㆦㆻ&lt;/rtc&gt;&lt;/ruby&gt;
。
&lt;ruby&gt;哀&lt;rtc&gt;ㄞ&lt;/rtc&gt;&lt;/ruby&gt;
&lt;ruby&gt;吾&lt;rtc&gt;ㄫㆦˊ&lt;/rtc&gt;&lt;/ruby&gt;
&lt;ruby&gt;生&lt;rtc&gt;ㄒㄧㄥ&lt;/rtc&gt;&lt;/ruby&gt;
&lt;ruby&gt;之&lt;rtc&gt;ㄐㄧ&lt;/rtc&gt;&lt;/ruby&gt;
&lt;ruby&gt;須&lt;rtc&gt;ㄒㄧ&lt;/rtc&gt;&lt;/ruby&gt;
&lt;ruby&gt;臾&lt;rtc&gt;ㆢㄧˊ&lt;/rtc&gt;&lt;/ruby&gt;
，
&lt;ruby&gt;羨&lt;rtc&gt;ㄙㄧㄢ˫&lt;/rtc&gt;&lt;/ruby&gt;
&lt;ruby&gt;長&lt;rtc&gt;ㄉㄧㆲˊ&lt;/rtc&gt;&lt;/ruby&gt;
&lt;ruby&gt;江&lt;rtc&gt;ㄍㄤ&lt;/rtc&gt;&lt;/ruby&gt;
&lt;ruby&gt;之&lt;rtc&gt;ㄐㄧ&lt;/rtc&gt;&lt;/ruby&gt;
&lt;ruby&gt;無&lt;rtc&gt;ㆠㄨˊ&lt;/rtc&gt;&lt;/ruby&gt;
&lt;ruby&gt;窮&lt;rtc&gt;ㄍㄧㆲˊ&lt;/rtc&gt;&lt;/ruby&gt;
；
&lt;ruby&gt;挾&lt;rtc&gt;ㆣㄧㄚㆴ˙&lt;/rtc&gt;&lt;/ruby&gt;
&lt;ruby&gt;飛&lt;rtc&gt;ㄏㄨㄧ&lt;/rtc&gt;&lt;/ruby&gt;
&lt;ruby&gt;仙&lt;rtc&gt;ㄙㄧㄢ&lt;/rtc&gt;&lt;/ruby&gt;
&lt;ruby&gt;以&lt;rtc&gt;ㄧˋ&lt;/rtc&gt;&lt;/ruby&gt;
&lt;ruby&gt;遨&lt;rtc&gt;ㆣㄜˊ&lt;/rtc&gt;&lt;/ruby&gt;
&lt;ruby&gt;遊&lt;rtc&gt;ㄧㄨˊ&lt;/rtc&gt;&lt;/ruby&gt;
，
&lt;ruby&gt;抱&lt;rtc&gt;ㄆㄠ˫&lt;/rtc&gt;&lt;/ruby&gt;
&lt;ruby&gt;明&lt;rtc&gt;ㆠㄧㄥˊ&lt;/rtc&gt;&lt;/ruby&gt;
&lt;ruby&gt;月&lt;rtc&gt;ㆣㄨㄚㆵ˙&lt;/rtc&gt;&lt;/ruby&gt;
&lt;ruby&gt;而&lt;rtc&gt;ㆢㄧˊ&lt;/rtc&gt;&lt;/ruby&gt;
&lt;ruby&gt;長&lt;rtc&gt;ㄉㄧㆲˊ&lt;/rtc&gt;&lt;/ruby&gt;
&lt;ruby&gt;終&lt;rtc&gt;ㄐㄧㆲ&lt;/rtc&gt;&lt;/ruby&gt;
。
&lt;ruby&gt;知&lt;rtc&gt;ㄉㄧ&lt;/rtc&gt;&lt;/ruby&gt;
&lt;ruby&gt;不&lt;rtc&gt;ㄅㄨㆵ&lt;/rtc&gt;&lt;/ruby&gt;
&lt;ruby&gt;可&lt;rtc&gt;ㄎㄜˋ&lt;/rtc&gt;&lt;/ruby&gt;
&lt;ruby&gt;乎&lt;rtc&gt;ㄏㆦ˫&lt;/rtc&gt;&lt;/ruby&gt;
&lt;ruby&gt;驟&lt;rtc&gt;ㄗㆦ˫&lt;/rtc&gt;&lt;/ruby&gt;
&lt;ruby&gt;得&lt;rtc&gt;ㄉㄧㆻ&lt;/rtc&gt;&lt;/ruby&gt;
，
&lt;ruby&gt;托&lt;rtc&gt;ㄊㆦㆻ&lt;/rtc&gt;&lt;/ruby&gt;
&lt;ruby&gt;遺&lt;rtc&gt;ㄨㄧˊ&lt;/rtc&gt;&lt;/ruby&gt;
&lt;ruby&gt;響&lt;rtc&gt;ㄏㄧㆲ˪&lt;/rtc&gt;&lt;/ruby&gt;
&lt;ruby&gt;於&lt;rtc&gt;ㄧˊ&lt;/rtc&gt;&lt;/ruby&gt;
&lt;ruby&gt;悲&lt;rtc&gt;ㄅㄧ&lt;/rtc&gt;&lt;/ruby&gt;
&lt;ruby&gt;風&lt;rtc&gt;ㄏㆲ&lt;/rtc&gt;&lt;/ruby&gt;
。
」
&lt;/p&gt;
&lt;p&gt;
&lt;ruby&gt;蘇&lt;rtc&gt;ㄙㆦ&lt;/rtc&gt;&lt;/ruby&gt;
&lt;ruby&gt;子&lt;rtc&gt;ㄗㄨˋ&lt;/rtc&gt;&lt;/ruby&gt;
&lt;ruby&gt;曰&lt;rtc&gt;ㄨㄚㆵ˙&lt;/rtc&gt;&lt;/ruby&gt;
&lt;ruby&gt;：&lt;rtc&gt;&lt;/rtc&gt;&lt;/ruby&gt;
「
&lt;ruby&gt;客&lt;rtc&gt;ㄎㄧㆻ&lt;/rtc&gt;&lt;/ruby&gt;
&lt;ruby&gt;亦&lt;rtc&gt;ㄧㆻ˙&lt;/rtc&gt;&lt;/ruby&gt;
&lt;ruby&gt;知&lt;rtc&gt;ㄉㄧ&lt;/rtc&gt;&lt;/ruby&gt;
&lt;ruby&gt;夫&lt;rtc&gt;ㄏㄨ&lt;/rtc&gt;&lt;/ruby&gt;
&lt;ruby&gt;水&lt;rtc&gt;ㄙㄨㄧˋ&lt;/rtc&gt;&lt;/ruby&gt;
&lt;ruby&gt;與&lt;rtc&gt;ㄨˋ&lt;/rtc&gt;&lt;/ruby&gt;
&lt;ruby&gt;月&lt;rtc&gt;ㆣㄨㄚㆵ˙&lt;/rtc&gt;&lt;/ruby&gt;
&lt;ruby&gt;乎&lt;rtc&gt;ㄏㆦ˫&lt;/rtc&gt;&lt;/ruby&gt;
？
&lt;ruby&gt;逝&lt;rtc&gt;ㄙㆤ˫&lt;/rtc&gt;&lt;/ruby&gt;
&lt;ruby&gt;者&lt;rtc&gt;ㄐㄧㄚˋ&lt;/rtc&gt;&lt;/ruby&gt;
&lt;ruby&gt;如&lt;rtc&gt;ㆡㄨˊ&lt;/rtc&gt;&lt;/ruby&gt;
&lt;ruby&gt;斯&lt;rtc&gt;ㄙㄨ&lt;/rtc&gt;&lt;/ruby&gt;
，
&lt;ruby&gt;而&lt;rtc&gt;ㆢㄧˊ&lt;/rtc&gt;&lt;/ruby&gt;
&lt;ruby&gt;未&lt;rtc&gt;ㆠㄧ˫&lt;/rtc&gt;&lt;/ruby&gt;
&lt;ruby&gt;嘗&lt;rtc&gt;ㄒㄧㆲˊ&lt;/rtc&gt;&lt;/ruby&gt;
&lt;ruby&gt;往&lt;rtc&gt;ㆲˋ&lt;/rtc&gt;&lt;/ruby&gt;
&lt;ruby&gt;也&lt;rtc&gt;ㄧㄚ˫&lt;/rtc&gt;&lt;/ruby&gt;
；
&lt;ruby&gt;盈&lt;rtc&gt;ㄧㄥˊ&lt;/rtc&gt;&lt;/ruby&gt;
&lt;ruby&gt;虛&lt;rtc&gt;ㄏㄨ&lt;/rtc&gt;&lt;/ruby&gt;
&lt;ruby&gt;者&lt;rtc&gt;ㄐㄧㄚˋ&lt;/rtc&gt;&lt;/ruby&gt;
&lt;ruby&gt;如&lt;rtc&gt;ㆡㄨˊ&lt;/rtc&gt;&lt;/ruby&gt;
&lt;ruby&gt;彼&lt;rtc&gt;ㄅㄧˋ&lt;/rtc&gt;&lt;/ruby&gt;
，
&lt;ruby&gt;而&lt;rtc&gt;ㆢㄧˊ&lt;/rtc&gt;&lt;/ruby&gt;
&lt;ruby&gt;卒&lt;rtc&gt;ㄗㄨㆵ&lt;/rtc&gt;&lt;/ruby&gt;
&lt;ruby&gt;莫&lt;rtc&gt;ㆠㆦㆻ˙&lt;/rtc&gt;&lt;/ruby&gt;
&lt;ruby&gt;消&lt;rtc&gt;ㄒㄧㄠ&lt;/rtc&gt;&lt;/ruby&gt;
&lt;ruby&gt;長&lt;rtc&gt;ㄉㄧㆲˋ&lt;/rtc&gt;&lt;/ruby&gt;
&lt;ruby&gt;也&lt;rtc&gt;ㄧㄚ˫&lt;/rtc&gt;&lt;/ruby&gt;
。
&lt;ruby&gt;蓋&lt;rtc&gt;ㄍㄞ˪&lt;/rtc&gt;&lt;/ruby&gt;
&lt;ruby&gt;將&lt;rtc&gt;ㄐㄧㆲ&lt;/rtc&gt;&lt;/ruby&gt;
&lt;ruby&gt;自&lt;rtc&gt;ㄗㄨ˫&lt;/rtc&gt;&lt;/ruby&gt;
&lt;ruby&gt;其&lt;rtc&gt;ㄍㄧˊ&lt;/rtc&gt;&lt;/ruby&gt;
&lt;ruby&gt;變&lt;rtc&gt;ㄅㄧㄢ˪&lt;/rtc&gt;&lt;/ruby&gt;
&lt;ruby&gt;者&lt;rtc&gt;ㄐㄧㄚˋ&lt;/rtc&gt;&lt;/ruby&gt;
&lt;ruby&gt;而&lt;rtc&gt;ㆢㄧˊ&lt;/rtc&gt;&lt;/ruby&gt;
&lt;ruby&gt;觀&lt;rtc&gt;ㄍㄨㄢ&lt;/rtc&gt;&lt;/ruby&gt;
&lt;ruby&gt;之&lt;rtc&gt;ㄐㄧ&lt;/rtc&gt;&lt;/ruby&gt;
，
&lt;ruby&gt;則&lt;rtc&gt;ㄐㄧㆻ&lt;/rtc&gt;&lt;/ruby&gt;
&lt;ruby&gt;天&lt;rtc&gt;ㄊㄧㄢ&lt;/rtc&gt;&lt;/ruby&gt;
&lt;ruby&gt;地&lt;rtc&gt;ㄉㆤ˫&lt;/rtc&gt;&lt;/ruby&gt;
&lt;ruby&gt;曾&lt;rtc&gt;ㄐㄧㄥ&lt;/rtc&gt;&lt;/ruby&gt;
&lt;ruby&gt;不&lt;rtc&gt;ㄅㄨㆵ&lt;/rtc&gt;&lt;/ruby&gt;
&lt;ruby&gt;能&lt;rtc&gt;ㄌㄧㄥˊ&lt;/rtc&gt;&lt;/ruby&gt;
&lt;ruby&gt;以&lt;rtc&gt;ㄧˋ&lt;/rtc&gt;&lt;/ruby&gt;
&lt;ruby&gt;一&lt;rtc&gt;ㄧㆵ&lt;/rtc&gt;&lt;/ruby&gt;
&lt;ruby&gt;瞬&lt;rtc&gt;ㄙㄨㄣ˪&lt;/rtc&gt;&lt;/ruby&gt;
；
&lt;ruby&gt;自&lt;rtc&gt;ㄗㄨ˫&lt;/rtc&gt;&lt;/ruby&gt;
&lt;ruby&gt;其&lt;rtc&gt;ㄍㄧˊ&lt;/rtc&gt;&lt;/ruby&gt;
&lt;ruby&gt;不&lt;rtc&gt;ㄅㄨㆵ&lt;/rtc&gt;&lt;/ruby&gt;
&lt;ruby&gt;變&lt;rtc&gt;ㄅㄧㄢ˪&lt;/rtc&gt;&lt;/ruby&gt;
&lt;ruby&gt;者&lt;rtc&gt;ㄐㄧㄚˋ&lt;/rtc&gt;&lt;/ruby&gt;
&lt;ruby&gt;而&lt;rtc&gt;ㆢㄧˊ&lt;/rtc&gt;&lt;/ruby&gt;
&lt;ruby&gt;觀&lt;rtc&gt;ㄍㄨㄢ&lt;/rtc&gt;&lt;/ruby&gt;
&lt;ruby&gt;之&lt;rtc&gt;ㄐㄧ&lt;/rtc&gt;&lt;/ruby&gt;
，
&lt;ruby&gt;則&lt;rtc&gt;ㄐㄧㆻ&lt;/rtc&gt;&lt;/ruby&gt;
&lt;ruby&gt;物&lt;rtc&gt;ㆠㄨㆵ˙&lt;/rtc&gt;&lt;/ruby&gt;
&lt;ruby&gt;於&lt;rtc&gt;ㄨˋ&lt;/rtc&gt;&lt;/ruby&gt;
&lt;ruby&gt;我&lt;rtc&gt;ㄫㆦˋ&lt;/rtc&gt;&lt;/ruby&gt;
&lt;ruby&gt;皆&lt;rtc&gt;ㄍㄞ&lt;/rtc&gt;&lt;/ruby&gt;
&lt;ruby&gt;無&lt;rtc&gt;ㆠㄨˊ&lt;/rtc&gt;&lt;/ruby&gt;
&lt;ruby&gt;盡&lt;rtc&gt;ㄐㄧㄣ˫&lt;/rtc&gt;&lt;/ruby&gt;
&lt;ruby&gt;也&lt;rtc&gt;ㄧㄚ˫&lt;/rtc&gt;&lt;/ruby&gt;
。
&lt;ruby&gt;而&lt;rtc&gt;ㆢㄧˊ&lt;/rtc&gt;&lt;/ruby&gt;
&lt;ruby&gt;又&lt;rtc&gt;ㄧㄨ˫&lt;/rtc&gt;&lt;/ruby&gt;
&lt;ruby&gt;何&lt;rtc&gt;ㄏㄜˊ&lt;/rtc&gt;&lt;/ruby&gt;
&lt;ruby&gt;羨&lt;rtc&gt;ㄙㄧㄢ˫&lt;/rtc&gt;&lt;/ruby&gt;
&lt;ruby&gt;乎&lt;rtc&gt;ㄏㆦ˫&lt;/rtc&gt;&lt;/ruby&gt;
？
&lt;ruby&gt;且&lt;rtc&gt;ㄑㄧㆩˋ&lt;/rtc&gt;&lt;/ruby&gt;
&lt;ruby&gt;夫&lt;rtc&gt;ㄏㄨ&lt;/rtc&gt;&lt;/ruby&gt;
&lt;ruby&gt;天&lt;rtc&gt;ㄊㄧㄢ&lt;/rtc&gt;&lt;/ruby&gt;
&lt;ruby&gt;地&lt;rtc&gt;ㄉㆤ˫&lt;/rtc&gt;&lt;/ruby&gt;
&lt;ruby&gt;之&lt;rtc&gt;ㄐㄧ&lt;/rtc&gt;&lt;/ruby&gt;
&lt;ruby&gt;間&lt;rtc&gt;ㄍㄢ&lt;/rtc&gt;&lt;/ruby&gt;
，
&lt;ruby&gt;物&lt;rtc&gt;ㆠㄨㆵ˙&lt;/rtc&gt;&lt;/ruby&gt;
&lt;ruby&gt;各&lt;rtc&gt;ㄍㆦㆻ&lt;/rtc&gt;&lt;/ruby&gt;
&lt;ruby&gt;有&lt;rtc&gt;ㄧㄨˋ&lt;/rtc&gt;&lt;/ruby&gt;
&lt;ruby&gt;主&lt;rtc&gt;ㄗㄨˋ&lt;/rtc&gt;&lt;/ruby&gt;
。
&lt;ruby&gt;苟&lt;rtc&gt;ㄍㆦˋ&lt;/rtc&gt;&lt;/ruby&gt;
&lt;ruby&gt;非&lt;rtc&gt;ㄏㄨㄧ&lt;/rtc&gt;&lt;/ruby&gt;
&lt;ruby&gt;吾&lt;rtc&gt;ㄫㆦˊ&lt;/rtc&gt;&lt;/ruby&gt;
&lt;ruby&gt;之&lt;rtc&gt;ㄐㄧ&lt;/rtc&gt;&lt;/ruby&gt;
&lt;ruby&gt;所&lt;rtc&gt;ㄙㆦˋ&lt;/rtc&gt;&lt;/ruby&gt;
&lt;ruby&gt;有&lt;rtc&gt;ㄧㄨˋ&lt;/rtc&gt;&lt;/ruby&gt;
，
&lt;ruby&gt;雖&lt;rtc&gt;ㄙㄨㄧ&lt;/rtc&gt;&lt;/ruby&gt;
&lt;ruby&gt;一&lt;rtc&gt;ㄧㆵ&lt;/rtc&gt;&lt;/ruby&gt;
&lt;ruby&gt;毫&lt;rtc&gt;ㄏㄜˊ&lt;/rtc&gt;&lt;/ruby&gt;
&lt;ruby&gt;而&lt;rtc&gt;ㆢㄧˊ&lt;/rtc&gt;&lt;/ruby&gt;
&lt;ruby&gt;莫&lt;rtc&gt;ㆠㆦㆻ˙&lt;/rtc&gt;&lt;/ruby&gt;
&lt;ruby&gt;取&lt;rtc&gt;ㄘㄨˋ&lt;/rtc&gt;&lt;/ruby&gt;
。
&lt;ruby&gt;惟&lt;rtc&gt;ㄧˊ&lt;/rtc&gt;&lt;/ruby&gt;
&lt;ruby&gt;江&lt;rtc&gt;ㄍㄤ&lt;/rtc&gt;&lt;/ruby&gt;
&lt;ruby&gt;上&lt;rtc&gt;ㄒㄧㆲ˫&lt;/rtc&gt;&lt;/ruby&gt;
&lt;ruby&gt;之&lt;rtc&gt;ㄐㄧ&lt;/rtc&gt;&lt;/ruby&gt;
&lt;ruby&gt;清&lt;rtc&gt;ㄑㄧㄥ&lt;/rtc&gt;&lt;/ruby&gt;
&lt;ruby&gt;風&lt;rtc&gt;ㄏㆲ&lt;/rtc&gt;&lt;/ruby&gt;
，
&lt;ruby&gt;與&lt;rtc&gt;ㄨˋ&lt;/rtc&gt;&lt;/ruby&gt;
&lt;ruby&gt;山&lt;rtc&gt;ㄙㄢ&lt;/rtc&gt;&lt;/ruby&gt;
&lt;ruby&gt;間&lt;rtc&gt;ㄍㄢ&lt;/rtc&gt;&lt;/ruby&gt;
&lt;ruby&gt;之&lt;rtc&gt;ㄐㄧ&lt;/rtc&gt;&lt;/ruby&gt;
&lt;ruby&gt;明&lt;rtc&gt;ㆠㄧㄥˊ&lt;/rtc&gt;&lt;/ruby&gt;
&lt;ruby&gt;月&lt;rtc&gt;ㆣㄨㄚㆵ˙&lt;/rtc&gt;&lt;/ruby&gt;
，
&lt;ruby&gt;耳&lt;rtc&gt;ㄋㄧˋ&lt;/rtc&gt;&lt;/ruby&gt;
&lt;ruby&gt;得&lt;rtc&gt;ㄉㄧㆻ&lt;/rtc&gt;&lt;/ruby&gt;
&lt;ruby&gt;之&lt;rtc&gt;ㄐㄧ&lt;/rtc&gt;&lt;/ruby&gt;
&lt;ruby&gt;而&lt;rtc&gt;ㆢㄧˊ&lt;/rtc&gt;&lt;/ruby&gt;
&lt;ruby&gt;為&lt;rtc&gt;ㄨㄧ˫&lt;/rtc&gt;&lt;/ruby&gt;
&lt;ruby&gt;聲&lt;rtc&gt;ㄒㄧㄥ&lt;/rtc&gt;&lt;/ruby&gt;
，
&lt;ruby&gt;目&lt;rtc&gt;ㆠㆦㆻ˙&lt;/rtc&gt;&lt;/ruby&gt;
&lt;ruby&gt;遇&lt;rtc&gt;ㆣㄨ˫&lt;/rtc&gt;&lt;/ruby&gt;
&lt;ruby&gt;之&lt;rtc&gt;ㄐㄧ&lt;/rtc&gt;&lt;/ruby&gt;
&lt;ruby&gt;而&lt;rtc&gt;ㆢㄧˊ&lt;/rtc&gt;&lt;/ruby&gt;
&lt;ruby&gt;成&lt;rtc&gt;ㄒㄧㄥ&lt;/rtc&gt;&lt;/ruby&gt;
&lt;ruby&gt;色&lt;rtc&gt;ㄒㄧㆻ&lt;/rtc&gt;&lt;/ruby&gt;
。
&lt;ruby&gt;取&lt;rtc&gt;ㄘㄨˋ&lt;/rtc&gt;&lt;/ruby&gt;
&lt;ruby&gt;之&lt;rtc&gt;ㄐㄧ&lt;/rtc&gt;&lt;/ruby&gt;
&lt;ruby&gt;無&lt;rtc&gt;ㆠㄨˊ&lt;/rtc&gt;&lt;/ruby&gt;
&lt;ruby&gt;禁&lt;rtc&gt;ㄍㄧㆬ&lt;/rtc&gt;&lt;/ruby&gt;
，
&lt;ruby&gt;用&lt;rtc&gt;ㄧㆲ˫&lt;/rtc&gt;&lt;/ruby&gt;
&lt;ruby&gt;之&lt;rtc&gt;ㄐㄧ&lt;/rtc&gt;&lt;/ruby&gt;
&lt;ruby&gt;不&lt;rtc&gt;ㄅㄨㆵ&lt;/rtc&gt;&lt;/ruby&gt;
&lt;ruby&gt;竭&lt;rtc&gt;ㄍㄧㄚㆵ˙&lt;/rtc&gt;&lt;/ruby&gt;
。
&lt;ruby&gt;是&lt;rtc&gt;ㄒㄧ˫&lt;/rtc&gt;&lt;/ruby&gt;
&lt;ruby&gt;造&lt;rtc&gt;ㄗㄜ˫&lt;/rtc&gt;&lt;/ruby&gt;
&lt;ruby&gt;物&lt;rtc&gt;ㆠㄨㆵ˙&lt;/rtc&gt;&lt;/ruby&gt;
&lt;ruby&gt;者&lt;rtc&gt;ㄐㄧㄚˋ&lt;/rtc&gt;&lt;/ruby&gt;
&lt;ruby&gt;之&lt;rtc&gt;ㄐㄧ&lt;/rtc&gt;&lt;/ruby&gt;
&lt;ruby&gt;無&lt;rtc&gt;ㆠㄨˊ&lt;/rtc&gt;&lt;/ruby&gt;
&lt;ruby&gt;盡&lt;rtc&gt;ㄐㄧㄣ˫&lt;/rtc&gt;&lt;/ruby&gt;
&lt;ruby&gt;藏&lt;rtc&gt;ㄗㆲˊ&lt;/rtc&gt;&lt;/ruby&gt;
&lt;ruby&gt;也&lt;rtc&gt;ㄧㄚ˫&lt;/rtc&gt;&lt;/ruby&gt;
，
&lt;ruby&gt;而&lt;rtc&gt;ㆢㄧˊ&lt;/rtc&gt;&lt;/ruby&gt;
&lt;ruby&gt;吾&lt;rtc&gt;ㄫㆦˊ&lt;/rtc&gt;&lt;/ruby&gt;
&lt;ruby&gt;與&lt;rtc&gt;ㄨˋ&lt;/rtc&gt;&lt;/ruby&gt;
&lt;ruby&gt;子&lt;rtc&gt;ㄗㄨˋ&lt;/rtc&gt;&lt;/ruby&gt;
&lt;ruby&gt;之&lt;rtc&gt;ㄐㄧ&lt;/rtc&gt;&lt;/ruby&gt;
&lt;ruby&gt;所&lt;rtc&gt;ㄙㆦˋ&lt;/rtc&gt;&lt;/ruby&gt;
&lt;ruby&gt;共&lt;rtc&gt;ㄍㄧㆲ˫&lt;/rtc&gt;&lt;/ruby&gt;
&lt;ruby&gt;適&lt;rtc&gt;ㄒㄧㆻ&lt;/rtc&gt;&lt;/ruby&gt;
。
」
&lt;/p&gt;
&lt;p&gt;
&lt;ruby&gt;客&lt;rtc&gt;ㄎㄧㆻ&lt;/rtc&gt;&lt;/ruby&gt;
&lt;ruby&gt;喜&lt;rtc&gt;ㄏㄧ&lt;/rtc&gt;&lt;/ruby&gt;
&lt;ruby&gt;而&lt;rtc&gt;ㆢㄧˊ&lt;/rtc&gt;&lt;/ruby&gt;
&lt;ruby&gt;笑&lt;rtc&gt;ㄒㄧㄠ˪&lt;/rtc&gt;&lt;/ruby&gt;
，
&lt;ruby&gt;洗&lt;rtc&gt;ㄙㆤˋ&lt;/rtc&gt;&lt;/ruby&gt;
&lt;ruby&gt;盞&lt;rtc&gt;ㄗㄢˋ&lt;/rtc&gt;&lt;/ruby&gt;
&lt;ruby&gt;更&lt;rtc&gt;ㄍㄧㄥ&lt;/rtc&gt;&lt;/ruby&gt;
&lt;ruby&gt;酌&lt;rtc&gt;ㄐㄧㆦㆻ&lt;/rtc&gt;&lt;/ruby&gt;
。
&lt;ruby&gt;肴&lt;rtc&gt;ㆣㆯˊ&lt;/rtc&gt;&lt;/ruby&gt;
&lt;ruby&gt;核&lt;rtc&gt;ㄏㄧㆻ˙&lt;/rtc&gt;&lt;/ruby&gt;
&lt;ruby&gt;既&lt;rtc&gt;ㄍㄧ˪&lt;/rtc&gt;&lt;/ruby&gt;
&lt;ruby&gt;盡&lt;rtc&gt;ㄐㄧㄣ˫&lt;/rtc&gt;&lt;/ruby&gt;
，
&lt;ruby&gt;杯&lt;rtc&gt;ㄅㄨㆤ&lt;/rtc&gt;&lt;/ruby&gt;
&lt;ruby&gt;盤&lt;rtc&gt;ㄆㄨㄢˊ&lt;/rtc&gt;&lt;/ruby&gt;
&lt;ruby&gt;狼&lt;rtc&gt;ㄌㆲˊ&lt;/rtc&gt;&lt;/ruby&gt;
&lt;ruby&gt;藉&lt;rtc&gt;ㄐㄧㆻ˙&lt;/rtc&gt;&lt;/ruby&gt;
。
&lt;ruby&gt;相&lt;rtc&gt;ㄒㄧㆲ&lt;/rtc&gt;&lt;/ruby&gt;
&lt;ruby&gt;與&lt;rtc&gt;ㄨˋ&lt;/rtc&gt;&lt;/ruby&gt;
&lt;ruby&gt;枕&lt;rtc&gt;ㄐㄧㆬˋ&lt;/rtc&gt;&lt;/ruby&gt;
&lt;ruby&gt;藉&lt;rtc&gt;ㄐㄧㆻ&lt;/rtc&gt;&lt;/ruby&gt;
&lt;ruby&gt;乎&lt;rtc&gt;ㄏㆦ˫&lt;/rtc&gt;&lt;/ruby&gt;
&lt;ruby&gt;舟&lt;rtc&gt;ㄐㄧㄨ&lt;/rtc&gt;&lt;/ruby&gt;
&lt;ruby&gt;中&lt;rtc&gt;ㄉㄧㆲ&lt;/rtc&gt;&lt;/ruby&gt;
，
&lt;ruby&gt;不&lt;rtc&gt;ㄅㄨㆵ&lt;/rtc&gt;&lt;/ruby&gt;
&lt;ruby&gt;知&lt;rtc&gt;ㄉㄧ&lt;/rtc&gt;&lt;/ruby&gt;
&lt;ruby&gt;東&lt;rtc&gt;ㄉㆲ&lt;/rtc&gt;&lt;/ruby&gt;
&lt;ruby&gt;方&lt;rtc&gt;ㄏㆲ&lt;/rtc&gt;&lt;/ruby&gt;
&lt;ruby&gt;之&lt;rtc&gt;ㄐㄧ&lt;/rtc&gt;&lt;/ruby&gt;
&lt;ruby&gt;既&lt;rtc&gt;ㄍㄧˋ&lt;/rtc&gt;&lt;/ruby&gt;
&lt;ruby&gt;白&lt;rtc&gt;ㄅㄧㆻ˙&lt;/rtc&gt;&lt;/ruby&gt;
。
  &lt;/p&gt;
&lt;/div&gt;
&lt;div&gt;
    &lt;p&gt;
        為能正確顯示「注音符號」，請點擊以下連結，下載注音符號專用字型：
        &lt;a href="https://github.com/cmex-30/Bopomofo_on_Web/blob/master/font/BopomofoRuby1909-v1-Regular.ttf"&gt;
            BopomofoRuby1909-v1-Regular.ttf
        &lt;/a&gt;
              ，並於使用之電腦端安裝此字型。
    &lt;/p&gt;
&lt;/div&gt;</v>
      </c>
      <c r="U10" s="387"/>
      <c r="V10" s="387"/>
      <c r="W10" s="382"/>
      <c r="X10" s="388" t="str">
        <f ca="1">_xlfn.CONCAT(X11:X13)</f>
        <v xml:space="preserve"> &lt;div class='zhu_yin'&gt;
  &lt;p&gt;
《
&lt;ruby&gt;增&lt;rt&gt;tsing&lt;/rt&gt;&lt;rtc&gt;ㄐㄧㄥ&lt;/rtc&gt;&lt;/ruby&gt;
&lt;ruby&gt;見&lt;rt&gt;kiàn&lt;/rt&gt;&lt;rtc&gt;ㄍㄧㄢ˪&lt;/rtc&gt;&lt;/ruby&gt;
&lt;ruby&gt;相&lt;rt&gt;siong&lt;/rt&gt;&lt;rtc&gt;ㄒㄧㆲ&lt;/rtc&gt;&lt;/ruby&gt;
&lt;ruby&gt;賦&lt;rt&gt;hù&lt;/rt&gt;&lt;rtc&gt;ㄏㄨ˪&lt;/rtc&gt;&lt;/ruby&gt;
》
&lt;/p&gt;
&lt;p&gt;
&lt;ruby&gt;壬&lt;rt&gt;jîm&lt;/rt&gt;&lt;rtc&gt;ㆢㄧㆬˊ&lt;/rtc&gt;&lt;/ruby&gt;
&lt;ruby&gt;戌&lt;rt&gt;sut&lt;/rt&gt;&lt;rtc&gt;ㄙㄨㆵ&lt;/rtc&gt;&lt;/ruby&gt;
&lt;ruby&gt;之&lt;rt&gt;tsi&lt;/rt&gt;&lt;rtc&gt;ㄐㄧ&lt;/rtc&gt;&lt;/ruby&gt;
&lt;ruby&gt;秋&lt;rt&gt;tshiu&lt;/rt&gt;&lt;rtc&gt;ㄑㄧㄨ&lt;/rtc&gt;&lt;/ruby&gt;
，
&lt;ruby&gt;七&lt;rt&gt;tshi&lt;/rt&gt;&lt;rtc&gt;ㄑㄧ&lt;/rtc&gt;&lt;/ruby&gt;
&lt;ruby&gt;月&lt;rt&gt;gua̍t&lt;/rt&gt;&lt;rtc&gt;ㆣㄨㄚㆵ˙&lt;/rtc&gt;&lt;/ruby&gt;
&lt;ruby&gt;既&lt;rt&gt;ki&lt;/rt&gt;&lt;rtc&gt;ㄍㄧ&lt;/rtc&gt;&lt;/ruby&gt;
&lt;ruby&gt;望&lt;rt&gt;bōng&lt;/rt&gt;&lt;rtc&gt;ㆠㆲ˫&lt;/rtc&gt;&lt;/ruby&gt;
，
&lt;ruby&gt;蘇&lt;rt&gt;soo&lt;/rt&gt;&lt;rtc&gt;ㄙㆦ&lt;/rtc&gt;&lt;/ruby&gt;
&lt;ruby&gt;子&lt;rt&gt;tsú&lt;/rt&gt;&lt;rtc&gt;ㄗㄨˋ&lt;/rtc&gt;&lt;/ruby&gt;
&lt;ruby&gt;與&lt;rt&gt;ú&lt;/rt&gt;&lt;rtc&gt;ㄨˋ&lt;/rtc&gt;&lt;/ruby&gt;
&lt;ruby&gt;客&lt;rt&gt;khik&lt;/rt&gt;&lt;rtc&gt;ㄎㄧㆻ&lt;/rtc&gt;&lt;/ruby&gt;
&lt;ruby&gt;泛&lt;rt&gt;huàn&lt;/rt&gt;&lt;rtc&gt;ㄏㄨㄢ˪&lt;/rtc&gt;&lt;/ruby&gt;
&lt;ruby&gt;舟&lt;rt&gt;tsiu&lt;/rt&gt;&lt;rtc&gt;ㄐㄧㄨ&lt;/rtc&gt;&lt;/ruby&gt;
&lt;ruby&gt;遊&lt;rt&gt;iû&lt;/rt&gt;&lt;rtc&gt;ㄧㄨˊ&lt;/rtc&gt;&lt;/ruby&gt;
&lt;ruby&gt;于&lt;rt&gt;i&lt;/rt&gt;&lt;rtc&gt;ㄧ&lt;/rtc&gt;&lt;/ruby&gt;
&lt;ruby&gt;赤&lt;rt&gt;tshik&lt;/rt&gt;&lt;rtc&gt;ㄑㄧㆻ&lt;/rtc&gt;&lt;/ruby&gt;
&lt;ruby&gt;壁&lt;rt&gt;pik&lt;/rt&gt;&lt;rtc&gt;ㄅㄧㆻ&lt;/rtc&gt;&lt;/ruby&gt;
&lt;ruby&gt;之&lt;rt&gt;tsi&lt;/rt&gt;&lt;rtc&gt;ㄐㄧ&lt;/rtc&gt;&lt;/ruby&gt;
&lt;ruby&gt;下&lt;rt&gt;hā&lt;/rt&gt;&lt;rtc&gt;ㄏㄚ˫&lt;/rtc&gt;&lt;/ruby&gt;
。
&lt;ruby&gt;清&lt;rt&gt;tshing&lt;/rt&gt;&lt;rtc&gt;ㄑㄧㄥ&lt;/rtc&gt;&lt;/ruby&gt;
&lt;ruby&gt;風&lt;rt&gt;hong&lt;/rt&gt;&lt;rtc&gt;ㄏㆲ&lt;/rtc&gt;&lt;/ruby&gt;
&lt;ruby&gt;徐&lt;rt&gt;tshî&lt;/rt&gt;&lt;rtc&gt;ㄑㄧˊ&lt;/rtc&gt;&lt;/ruby&gt;
&lt;ruby&gt;來&lt;rt&gt;lâi&lt;/rt&gt;&lt;rtc&gt;ㄌㄞˊ&lt;/rtc&gt;&lt;/ruby&gt;
，
&lt;ruby&gt;水&lt;rt&gt;súi&lt;/rt&gt;&lt;rtc&gt;ㄙㄨㄧˋ&lt;/rtc&gt;&lt;/ruby&gt;
&lt;ruby&gt;波&lt;rt&gt;pho&lt;/rt&gt;&lt;rtc&gt;ㄆㄜ&lt;/rtc&gt;&lt;/ruby&gt;
&lt;ruby&gt;不&lt;rt&gt;put&lt;/rt&gt;&lt;rtc&gt;ㄅㄨㆵ&lt;/rtc&gt;&lt;/ruby&gt;
&lt;ruby&gt;興&lt;rt&gt;hing&lt;/rt&gt;&lt;rtc&gt;ㄏㄧㄥ&lt;/rtc&gt;&lt;/ruby&gt;
。
&lt;ruby&gt;舉&lt;rt&gt;kí&lt;/rt&gt;&lt;rtc&gt;ㄍㄧˋ&lt;/rtc&gt;&lt;/ruby&gt;
&lt;ruby&gt;酒&lt;rt&gt;tsiú&lt;/rt&gt;&lt;rtc&gt;ㄐㄧㄨˋ&lt;/rtc&gt;&lt;/ruby&gt;
&lt;ruby&gt;屬&lt;rt&gt;sio̍k&lt;/rt&gt;&lt;rtc&gt;ㄒㄧㆦㆻ˙&lt;/rtc&gt;&lt;/ruby&gt;
&lt;ruby&gt;客&lt;rt&gt;khik&lt;/rt&gt;&lt;rtc&gt;ㄎㄧㆻ&lt;/rtc&gt;&lt;/ruby&gt;
，
&lt;ruby&gt;誦&lt;rt&gt;siōng&lt;/rt&gt;&lt;rtc&gt;ㄒㄧㆲ˫&lt;/rtc&gt;&lt;/ruby&gt;
&lt;ruby&gt;明&lt;rt&gt;bîng&lt;/rt&gt;&lt;rtc&gt;ㆠㄧㄥˊ&lt;/rtc&gt;&lt;/ruby&gt;
&lt;ruby&gt;月&lt;rt&gt;gua̍t&lt;/rt&gt;&lt;rtc&gt;ㆣㄨㄚㆵ˙&lt;/rtc&gt;&lt;/ruby&gt;
&lt;ruby&gt;之&lt;rt&gt;tsi&lt;/rt&gt;&lt;rtc&gt;ㄐㄧ&lt;/rtc&gt;&lt;/ruby&gt;
&lt;ruby&gt;詩&lt;rt&gt;si&lt;/rt&gt;&lt;rtc&gt;ㄒㄧ&lt;/rtc&gt;&lt;/ruby&gt;
，
&lt;ruby&gt;歌&lt;rt&gt;ko&lt;/rt&gt;&lt;rtc&gt;ㄍㄜ&lt;/rtc&gt;&lt;/ruby&gt;
&lt;ruby&gt;窈&lt;rt&gt;iáu&lt;/rt&gt;&lt;rtc&gt;ㄧㄠˋ&lt;/rtc&gt;&lt;/ruby&gt;
&lt;ruby&gt;窕&lt;rt&gt;thiáu&lt;/rt&gt;&lt;rtc&gt;ㄊㄧㄠˋ&lt;/rtc&gt;&lt;/ruby&gt;
&lt;ruby&gt;之&lt;rt&gt;tsi&lt;/rt&gt;&lt;rtc&gt;ㄐㄧ&lt;/rtc&gt;&lt;/ruby&gt;
&lt;ruby&gt;章&lt;rt&gt;tsiong&lt;/rt&gt;&lt;rtc&gt;ㄐㄧㆲ&lt;/rtc&gt;&lt;/ruby&gt;
。
&lt;ruby&gt;少&lt;rt&gt;siáu&lt;/rt&gt;&lt;rtc&gt;ㄒㄧㄠˋ&lt;/rtc&gt;&lt;/ruby&gt;
&lt;ruby&gt;焉&lt;rt&gt;ian&lt;/rt&gt;&lt;rtc&gt;ㄧㄢ&lt;/rtc&gt;&lt;/ruby&gt;
，
&lt;ruby&gt;月&lt;rt&gt;gua̍t&lt;/rt&gt;&lt;rtc&gt;ㆣㄨㄚㆵ˙&lt;/rtc&gt;&lt;/ruby&gt;
&lt;ruby&gt;出&lt;rt&gt;tshut&lt;/rt&gt;&lt;rtc&gt;ㄘㄨㆵ&lt;/rtc&gt;&lt;/ruby&gt;
&lt;ruby&gt;於&lt;rt&gt;î&lt;/rt&gt;&lt;rtc&gt;ㄧˊ&lt;/rtc&gt;&lt;/ruby&gt;
&lt;ruby&gt;東&lt;rt&gt;tong&lt;/rt&gt;&lt;rtc&gt;ㄉㆲ&lt;/rtc&gt;&lt;/ruby&gt;
&lt;ruby&gt;山&lt;rt&gt;san&lt;/rt&gt;&lt;rtc&gt;ㄙㄢ&lt;/rtc&gt;&lt;/ruby&gt;
&lt;ruby&gt;之&lt;rt&gt;tsi&lt;/rt&gt;&lt;rtc&gt;ㄐㄧ&lt;/rtc&gt;&lt;/ruby&gt;
&lt;ruby&gt;上&lt;rt&gt;siōng&lt;/rt&gt;&lt;rtc&gt;ㄒㄧㆲ˫&lt;/rtc&gt;&lt;/ruby&gt;
，
&lt;ruby&gt;徘&lt;rt&gt;pâi&lt;/rt&gt;&lt;rtc&gt;ㄅㄞˊ&lt;/rtc&gt;&lt;/ruby&gt;
&lt;ruby&gt;徊&lt;rt&gt;huê&lt;/rt&gt;&lt;rtc&gt;ㄏㄨㆤˊ&lt;/rtc&gt;&lt;/ruby&gt;
&lt;ruby&gt;於&lt;rt&gt;î&lt;/rt&gt;&lt;rtc&gt;ㄧˊ&lt;/rtc&gt;&lt;/ruby&gt;
&lt;ruby&gt;斗&lt;rt&gt;tóo&lt;/rt&gt;&lt;rtc&gt;ㄉㆦˋ&lt;/rtc&gt;&lt;/ruby&gt;
&lt;ruby&gt;牛&lt;rt&gt;giû&lt;/rt&gt;&lt;rtc&gt;ㆣㄧㄨˊ&lt;/rtc&gt;&lt;/ruby&gt;
&lt;ruby&gt;之&lt;rt&gt;tsi&lt;/rt&gt;&lt;rtc&gt;ㄐㄧ&lt;/rtc&gt;&lt;/ruby&gt;
&lt;ruby&gt;間&lt;rt&gt;kan&lt;/rt&gt;&lt;rtc&gt;ㄍㄢ&lt;/rtc&gt;&lt;/ruby&gt;
。
&lt;ruby&gt;白&lt;rt&gt;pi̍k&lt;/rt&gt;&lt;rtc&gt;ㄅㄧㆻ˙&lt;/rtc&gt;&lt;/ruby&gt;
&lt;ruby&gt;露&lt;rt&gt;lōo&lt;/rt&gt;&lt;rtc&gt;ㄌㆦ˫&lt;/rtc&gt;&lt;/ruby&gt;
&lt;ruby&gt;橫&lt;rt&gt;hîng&lt;/rt&gt;&lt;rtc&gt;ㄏㄧㄥˊ&lt;/rtc&gt;&lt;/ruby&gt;
&lt;ruby&gt;江&lt;rt&gt;kang&lt;/rt&gt;&lt;rtc&gt;ㄍㄤ&lt;/rtc&gt;&lt;/ruby&gt;
，
&lt;ruby&gt;水&lt;rt&gt;súi&lt;/rt&gt;&lt;rtc&gt;ㄙㄨㄧˋ&lt;/rtc&gt;&lt;/ruby&gt;
&lt;ruby&gt;光&lt;rt&gt;kong&lt;/rt&gt;&lt;rtc&gt;ㄍㆲ&lt;/rtc&gt;&lt;/ruby&gt;
&lt;ruby&gt;接&lt;rt&gt;tsiap&lt;/rt&gt;&lt;rtc&gt;ㄐㄧㄚㆴ&lt;/rtc&gt;&lt;/ruby&gt;
&lt;ruby&gt;天&lt;rt&gt;thian&lt;/rt&gt;&lt;rtc&gt;ㄊㄧㄢ&lt;/rtc&gt;&lt;/ruby&gt;
。
&lt;ruby&gt;縱&lt;rt&gt;tshióng&lt;/rt&gt;&lt;rtc&gt;ㄑㄧㆲˋ&lt;/rtc&gt;&lt;/ruby&gt;
&lt;ruby&gt;一&lt;rt&gt;it&lt;/rt&gt;&lt;rtc&gt;ㄧㆵ&lt;/rtc&gt;&lt;/ruby&gt;
&lt;ruby&gt;葦&lt;rt&gt;úi&lt;/rt&gt;&lt;rtc&gt;ㄨㄧˋ&lt;/rtc&gt;&lt;/ruby&gt;
&lt;ruby&gt;之&lt;rt&gt;tsi&lt;/rt&gt;&lt;rtc&gt;ㄐㄧ&lt;/rtc&gt;&lt;/ruby&gt;
&lt;ruby&gt;所&lt;rt&gt;sóo&lt;/rt&gt;&lt;rtc&gt;ㄙㆦˋ&lt;/rtc&gt;&lt;/ruby&gt;
&lt;ruby&gt;如&lt;rt&gt;jû&lt;/rt&gt;&lt;rtc&gt;ㆡㄨˊ&lt;/rtc&gt;&lt;/ruby&gt;
，
&lt;ruby&gt;凌&lt;rt&gt;lîng&lt;/rt&gt;&lt;rtc&gt;ㄌㄧㄥˊ&lt;/rtc&gt;&lt;/ruby&gt;
&lt;ruby&gt;萬&lt;rt&gt;bān&lt;/rt&gt;&lt;rtc&gt;ㆠㄢ˫&lt;/rtc&gt;&lt;/ruby&gt;
&lt;ruby&gt;頃&lt;rt&gt;khíng&lt;/rt&gt;&lt;rtc&gt;ㄎㄧㄥˋ&lt;/rtc&gt;&lt;/ruby&gt;
&lt;ruby&gt;之&lt;rt&gt;tsi&lt;/rt&gt;&lt;rtc&gt;ㄐㄧ&lt;/rtc&gt;&lt;/ruby&gt;
&lt;ruby&gt;茫&lt;rt&gt;bông&lt;/rt&gt;&lt;rtc&gt;ㆠㆲˊ&lt;/rtc&gt;&lt;/ruby&gt;
&lt;ruby&gt;然&lt;rt&gt;jiân&lt;/rt&gt;&lt;rtc&gt;ㆡㄧㄢˊ&lt;/rtc&gt;&lt;/ruby&gt;
。
&lt;ruby&gt;浩&lt;rt&gt;hō&lt;/rt&gt;&lt;rtc&gt;ㄏㄜ˫&lt;/rtc&gt;&lt;/ruby&gt;
&lt;ruby&gt;浩&lt;rt&gt;hō&lt;/rt&gt;&lt;rtc&gt;ㄏㄜ˫&lt;/rtc&gt;&lt;/ruby&gt;
&lt;ruby&gt;乎&lt;rt&gt;hōo&lt;/rt&gt;&lt;rtc&gt;ㄏㆦ˫&lt;/rtc&gt;&lt;/ruby&gt;
&lt;ruby&gt;如&lt;rt&gt;jû&lt;/rt&gt;&lt;rtc&gt;ㆡㄨˊ&lt;/rtc&gt;&lt;/ruby&gt;
&lt;ruby&gt;馮&lt;rt&gt;pîng&lt;/rt&gt;&lt;rtc&gt;ㄅㄧㄥˊ&lt;/rtc&gt;&lt;/ruby&gt;
&lt;ruby&gt;虛&lt;rt&gt;hu&lt;/rt&gt;&lt;rtc&gt;ㄏㄨ&lt;/rtc&gt;&lt;/ruby&gt;
&lt;ruby&gt;御&lt;rt&gt;gū&lt;/rt&gt;&lt;rtc&gt;ㆣㄨ˫&lt;/rtc&gt;&lt;/ruby&gt;
&lt;ruby&gt;風&lt;rt&gt;hong&lt;/rt&gt;&lt;rtc&gt;ㄏㆲ&lt;/rtc&gt;&lt;/ruby&gt;
，
&lt;ruby&gt;而&lt;rt&gt;jî&lt;/rt&gt;&lt;rtc&gt;ㆢㄧˊ&lt;/rtc&gt;&lt;/ruby&gt;
&lt;ruby&gt;不&lt;rt&gt;put&lt;/rt&gt;&lt;rtc&gt;ㄅㄨㆵ&lt;/rtc&gt;&lt;/ruby&gt;
&lt;ruby&gt;知&lt;rt&gt;ti&lt;/rt&gt;&lt;rtc&gt;ㄉㄧ&lt;/rtc&gt;&lt;/ruby&gt;
&lt;ruby&gt;其&lt;rt&gt;kî&lt;/rt&gt;&lt;rtc&gt;ㄍㄧˊ&lt;/rtc&gt;&lt;/ruby&gt;
&lt;ruby&gt;所&lt;rt&gt;sóo&lt;/rt&gt;&lt;rtc&gt;ㄙㆦˋ&lt;/rtc&gt;&lt;/ruby&gt;
&lt;ruby&gt;止&lt;rt&gt;tsí&lt;/rt&gt;&lt;rtc&gt;ㄐㄧˋ&lt;/rtc&gt;&lt;/ruby&gt;
；
&lt;ruby&gt;飄&lt;rt&gt;phiau&lt;/rt&gt;&lt;rtc&gt;ㄆㄧㄠ&lt;/rtc&gt;&lt;/ruby&gt;
&lt;ruby&gt;飄&lt;rt&gt;phiau&lt;/rt&gt;&lt;rtc&gt;ㄆㄧㄠ&lt;/rtc&gt;&lt;/ruby&gt;
&lt;ruby&gt;乎&lt;rt&gt;hōo&lt;/rt&gt;&lt;rtc&gt;ㄏㆦ˫&lt;/rtc&gt;&lt;/ruby&gt;
&lt;ruby&gt;如&lt;rt&gt;jû&lt;/rt&gt;&lt;rtc&gt;ㆡㄨˊ&lt;/rtc&gt;&lt;/ruby&gt;
&lt;ruby&gt;遺&lt;rt&gt;ûi&lt;/rt&gt;&lt;rtc&gt;ㄨㄧˊ&lt;/rtc&gt;&lt;/ruby&gt;
&lt;ruby&gt;世&lt;rt&gt;sè&lt;/rt&gt;&lt;rtc&gt;ㄙㆤ˪&lt;/rtc&gt;&lt;/ruby&gt;
&lt;ruby&gt;獨&lt;rt&gt;to̍k&lt;/rt&gt;&lt;rtc&gt;ㄉㆦㆻ˙&lt;/rtc&gt;&lt;/ruby&gt;
&lt;ruby&gt;立&lt;rt&gt;li̍p&lt;/rt&gt;&lt;rtc&gt;ㄌ一ㆴ˙&lt;/rtc&gt;&lt;/ruby&gt;
，
&lt;ruby&gt;羽&lt;rt&gt;ú&lt;/rt&gt;&lt;rtc&gt;ㄨˋ&lt;/rtc&gt;&lt;/ruby&gt;
&lt;ruby&gt;化&lt;rt&gt;huà&lt;/rt&gt;&lt;rtc&gt;ㄏㄨㄚ˪&lt;/rtc&gt;&lt;/ruby&gt;
&lt;ruby&gt;而&lt;rt&gt;jî&lt;/rt&gt;&lt;rtc&gt;ㆢㄧˊ&lt;/rtc&gt;&lt;/ruby&gt;
&lt;ruby&gt;登&lt;rt&gt;ting&lt;/rt&gt;&lt;rtc&gt;ㄉㄧㄥ&lt;/rtc&gt;&lt;/ruby&gt;
&lt;ruby&gt;仙&lt;rt&gt;sian&lt;/rt&gt;&lt;rtc&gt;ㄙㄧㄢ&lt;/rtc&gt;&lt;/ruby&gt;
。
&lt;/p&gt;
&lt;p&gt;
&lt;ruby&gt;於&lt;rt&gt;î&lt;/rt&gt;&lt;rtc&gt;ㄧˊ&lt;/rtc&gt;&lt;/ruby&gt;
&lt;ruby&gt;是&lt;rt&gt;sī&lt;/rt&gt;&lt;rtc&gt;ㄒㄧ˫&lt;/rtc&gt;&lt;/ruby&gt;
&lt;ruby&gt;飲&lt;rt&gt;ím&lt;/rt&gt;&lt;rtc&gt;ㄧㆬˋ&lt;/rtc&gt;&lt;/ruby&gt;
&lt;ruby&gt;酒&lt;rt&gt;tsiú&lt;/rt&gt;&lt;rtc&gt;ㄐㄧㄨˋ&lt;/rtc&gt;&lt;/ruby&gt;
&lt;ruby&gt;樂&lt;rt&gt;lo̍k&lt;/rt&gt;&lt;rtc&gt;ㄌㆦㆻ˙&lt;/rtc&gt;&lt;/ruby&gt;
&lt;ruby&gt;甚&lt;rt&gt;sīm&lt;/rt&gt;&lt;rtc&gt;ㄒㄧㆬ˫&lt;/rtc&gt;&lt;/ruby&gt;
，
&lt;ruby&gt;扣&lt;rt&gt;kháu&lt;/rt&gt;&lt;rtc&gt;ㄎㄠˋ&lt;/rtc&gt;&lt;/ruby&gt;
&lt;ruby&gt;舷&lt;rt&gt;hiân&lt;/rt&gt;&lt;rtc&gt;ㄏㄧㄢˊ&lt;/rtc&gt;&lt;/ruby&gt;
&lt;ruby&gt;而&lt;rt&gt;jî&lt;/rt&gt;&lt;rtc&gt;ㆢㄧˊ&lt;/rtc&gt;&lt;/ruby&gt;
&lt;ruby&gt;歌&lt;rt&gt;ko&lt;/rt&gt;&lt;rtc&gt;ㄍㄜ&lt;/rtc&gt;&lt;/ruby&gt;
&lt;ruby&gt;之&lt;rt&gt;tsi&lt;/rt&gt;&lt;rtc&gt;ㄐㄧ&lt;/rtc&gt;&lt;/ruby&gt;
。
&lt;ruby&gt;歌&lt;rt&gt;ko&lt;/rt&gt;&lt;rtc&gt;ㄍㄜ&lt;/rtc&gt;&lt;/ruby&gt;
&lt;ruby&gt;曰&lt;rt&gt;ua̍t&lt;/rt&gt;&lt;rtc&gt;ㄨㄚㆵ˙&lt;/rtc&gt;&lt;/ruby&gt;
&lt;ruby&gt;：&lt;rt&gt;&lt;/rt&gt;&lt;rtc&gt;&lt;/rtc&gt;&lt;/ruby&gt;
「
&lt;ruby&gt;桂&lt;rt&gt;kùi&lt;/rt&gt;&lt;rtc&gt;ㄍㄨㄧ˪&lt;/rtc&gt;&lt;/ruby&gt;
&lt;ruby&gt;棹&lt;rt&gt;tsāu&lt;/rt&gt;&lt;rtc&gt;ㄗㄠ˫&lt;/rtc&gt;&lt;/ruby&gt;
&lt;ruby&gt;兮&lt;rt&gt;hē&lt;/rt&gt;&lt;rtc&gt;ㄏㆤ˫&lt;/rtc&gt;&lt;/ruby&gt;
&lt;ruby&gt;蘭&lt;rt&gt;lân&lt;/rt&gt;&lt;rtc&gt;ㄌㄢˊ&lt;/rtc&gt;&lt;/ruby&gt;
&lt;ruby&gt;槳&lt;rt&gt;tsiúnn&lt;/rt&gt;&lt;rtc&gt;ㄐㄧㆫˋ&lt;/rtc&gt;&lt;/ruby&gt;
，
&lt;ruby&gt;擊&lt;rt&gt;kik&lt;/rt&gt;&lt;rtc&gt;ㄍㄧㆻ&lt;/rtc&gt;&lt;/ruby&gt;
&lt;ruby&gt;空&lt;rt&gt;khong&lt;/rt&gt;&lt;rtc&gt;ㄎㆲ&lt;/rtc&gt;&lt;/ruby&gt;
&lt;ruby&gt;明&lt;rt&gt;bîng&lt;/rt&gt;&lt;rtc&gt;ㆠㄧㄥˊ&lt;/rtc&gt;&lt;/ruby&gt;
&lt;ruby&gt;兮&lt;rt&gt;hê&lt;/rt&gt;&lt;rtc&gt;ㄏㆤˊ&lt;/rtc&gt;&lt;/ruby&gt;
&lt;ruby&gt;泝&lt;rt&gt;sòo&lt;/rt&gt;&lt;rtc&gt;ㄙㆦ˪&lt;/rtc&gt;&lt;/ruby&gt;
&lt;ruby&gt;流&lt;rt&gt;liû&lt;/rt&gt;&lt;rtc&gt;ㄌㄧㄨˊ&lt;/rtc&gt;&lt;/ruby&gt;
&lt;ruby&gt;光&lt;rt&gt;kong&lt;/rt&gt;&lt;rtc&gt;ㄍㆲ&lt;/rtc&gt;&lt;/ruby&gt;
。
&lt;ruby&gt;渺&lt;rt&gt;biáu&lt;/rt&gt;&lt;rtc&gt;ㆠㄧㄠˋ&lt;/rtc&gt;&lt;/ruby&gt;
&lt;ruby&gt;渺&lt;rt&gt;biáu&lt;/rt&gt;&lt;rtc&gt;ㆠㄧㄠˋ&lt;/rtc&gt;&lt;/ruby&gt;
&lt;ruby&gt;兮&lt;rt&gt;hê&lt;/rt&gt;&lt;rtc&gt;ㄏㆤˊ&lt;/rtc&gt;&lt;/ruby&gt;
&lt;ruby&gt;予&lt;rt&gt;ú&lt;/rt&gt;&lt;rtc&gt;ㄨˋ&lt;/rtc&gt;&lt;/ruby&gt;
&lt;ruby&gt;懷&lt;rt&gt;huâi&lt;/rt&gt;&lt;rtc&gt;ㄏㄨㄞˊ&lt;/rtc&gt;&lt;/ruby&gt;
，
&lt;ruby&gt;望&lt;rt&gt;bōng&lt;/rt&gt;&lt;rtc&gt;ㆠㆲ˫&lt;/rtc&gt;&lt;/ruby&gt;
&lt;ruby&gt;美&lt;rt&gt;bí&lt;/rt&gt;&lt;rtc&gt;ㆠㄧˋ&lt;/rtc&gt;&lt;/ruby&gt;
&lt;ruby&gt;人&lt;rt&gt;jîn&lt;/rt&gt;&lt;rtc&gt;ㆢㄧㄣˊ&lt;/rtc&gt;&lt;/ruby&gt;
&lt;ruby&gt;兮&lt;rt&gt;hê&lt;/rt&gt;&lt;rtc&gt;ㄏㆤˊ&lt;/rtc&gt;&lt;/ruby&gt;
&lt;ruby&gt;天&lt;rt&gt;thian&lt;/rt&gt;&lt;rtc&gt;ㄊㄧㄢ&lt;/rtc&gt;&lt;/ruby&gt;
&lt;ruby&gt;一&lt;rt&gt;it&lt;/rt&gt;&lt;rtc&gt;ㄧㆵ&lt;/rtc&gt;&lt;/ruby&gt;
&lt;ruby&gt;方&lt;rt&gt;hong&lt;/rt&gt;&lt;rtc&gt;ㄏㆲ&lt;/rtc&gt;&lt;/ruby&gt;
。
」
&lt;ruby&gt;客&lt;rt&gt;khik&lt;/rt&gt;&lt;rtc&gt;ㄎㄧㆻ&lt;/rtc&gt;&lt;/ruby&gt;
&lt;ruby&gt;有&lt;rt&gt;iú&lt;/rt&gt;&lt;rtc&gt;ㄧㄨˋ&lt;/rtc&gt;&lt;/ruby&gt;
&lt;ruby&gt;吹&lt;rt&gt;tshui&lt;/rt&gt;&lt;rtc&gt;ㄘㄨㄧ&lt;/rtc&gt;&lt;/ruby&gt;
&lt;ruby&gt;洞&lt;rt&gt;tōng&lt;/rt&gt;&lt;rtc&gt;ㄉㆲ˫&lt;/rtc&gt;&lt;/ruby&gt;
&lt;ruby&gt;簫&lt;rt&gt;siau&lt;/rt&gt;&lt;rtc&gt;ㄒㄧㄠ&lt;/rtc&gt;&lt;/ruby&gt;
&lt;ruby&gt;者&lt;rt&gt;tsiá&lt;/rt&gt;&lt;rtc&gt;ㄐㄧㄚˋ&lt;/rtc&gt;&lt;/ruby&gt;
，
&lt;ruby&gt;倚&lt;rt&gt;í&lt;/rt&gt;&lt;rtc&gt;ㄧˋ&lt;/rtc&gt;&lt;/ruby&gt;
&lt;ruby&gt;歌&lt;rt&gt;ko&lt;/rt&gt;&lt;rtc&gt;ㄍㄜ&lt;/rtc&gt;&lt;/ruby&gt;
&lt;ruby&gt;而&lt;rt&gt;jî&lt;/rt&gt;&lt;rtc&gt;ㆢㄧˊ&lt;/rtc&gt;&lt;/ruby&gt;
&lt;ruby&gt;和&lt;rt&gt;hô&lt;/rt&gt;&lt;rtc&gt;ㄏㄜˊ&lt;/rtc&gt;&lt;/ruby&gt;
&lt;ruby&gt;之&lt;rt&gt;tsi&lt;/rt&gt;&lt;rtc&gt;ㄐㄧ&lt;/rtc&gt;&lt;/ruby&gt;
，
&lt;ruby&gt;其&lt;rt&gt;kî&lt;/rt&gt;&lt;rtc&gt;ㄍㄧˊ&lt;/rtc&gt;&lt;/ruby&gt;
&lt;ruby&gt;聲&lt;rt&gt;sing&lt;/rt&gt;&lt;rtc&gt;ㄒㄧㄥ&lt;/rtc&gt;&lt;/ruby&gt;
&lt;ruby&gt;嗚&lt;rt&gt;oo&lt;/rt&gt;&lt;rtc&gt;ㆦ&lt;/rtc&gt;&lt;/ruby&gt;
&lt;ruby&gt;嗚&lt;rt&gt;oo&lt;/rt&gt;&lt;rtc&gt;ㆦ&lt;/rtc&gt;&lt;/ruby&gt;
&lt;ruby&gt;然&lt;rt&gt;jiân&lt;/rt&gt;&lt;rtc&gt;ㆡㄧㄢˊ&lt;/rtc&gt;&lt;/ruby&gt;
，
&lt;ruby&gt;如&lt;rt&gt;jû&lt;/rt&gt;&lt;rtc&gt;ㆡㄨˊ&lt;/rtc&gt;&lt;/ruby&gt;
&lt;ruby&gt;怨&lt;rt&gt;uàn&lt;/rt&gt;&lt;rtc&gt;ㄨㄢ˪&lt;/rtc&gt;&lt;/ruby&gt;
&lt;ruby&gt;如&lt;rt&gt;jû&lt;/rt&gt;&lt;rtc&gt;ㆡㄨˊ&lt;/rtc&gt;&lt;/ruby&gt;
&lt;ruby&gt;慕&lt;rt&gt;bōo&lt;/rt&gt;&lt;rtc&gt;ㆠㆦ˫&lt;/rtc&gt;&lt;/ruby&gt;
，
&lt;ruby&gt;如&lt;rt&gt;jû&lt;/rt&gt;&lt;rtc&gt;ㆡㄨˊ&lt;/rtc&gt;&lt;/ruby&gt;
&lt;ruby&gt;泣&lt;rt&gt;khip&lt;/rt&gt;&lt;rtc&gt;ㄎ一ㆴ&lt;/rtc&gt;&lt;/ruby&gt;
&lt;ruby&gt;如&lt;rt&gt;jû&lt;/rt&gt;&lt;rtc&gt;ㆡㄨˊ&lt;/rtc&gt;&lt;/ruby&gt;
&lt;ruby&gt;訴&lt;rt&gt;sòo&lt;/rt&gt;&lt;rtc&gt;ㄙㆦ˪&lt;/rtc&gt;&lt;/ruby&gt;
；
&lt;ruby&gt;餘&lt;rt&gt;û&lt;/rt&gt;&lt;rtc&gt;ㄨˊ&lt;/rtc&gt;&lt;/ruby&gt;
&lt;ruby&gt;音&lt;rt&gt;im&lt;/rt&gt;&lt;rtc&gt;ㄧㆬ&lt;/rtc&gt;&lt;/ruby&gt;
&lt;ruby&gt;嫋&lt;rt&gt;liáu&lt;/rt&gt;&lt;rtc&gt;ㄌㄧㄠˋ&lt;/rtc&gt;&lt;/ruby&gt;
&lt;ruby&gt;嫋&lt;rt&gt;liáu&lt;/rt&gt;&lt;rtc&gt;ㄌㄧㄠˋ&lt;/rtc&gt;&lt;/ruby&gt;
，
&lt;ruby&gt;不&lt;rt&gt;put&lt;/rt&gt;&lt;rtc&gt;ㄅㄨㆵ&lt;/rtc&gt;&lt;/ruby&gt;
&lt;ruby&gt;絕&lt;rt&gt;tsua̍t&lt;/rt&gt;&lt;rtc&gt;ㄗㄨㄚㆵ˙&lt;/rtc&gt;&lt;/ruby&gt;
&lt;ruby&gt;如&lt;rt&gt;jû&lt;/rt&gt;&lt;rtc&gt;ㆡㄨˊ&lt;/rtc&gt;&lt;/ruby&gt;
&lt;ruby&gt;縷&lt;rt&gt;lí&lt;/rt&gt;&lt;rtc&gt;ㄌㄧˋ&lt;/rtc&gt;&lt;/ruby&gt;
；
&lt;ruby&gt;舞&lt;rt&gt;bú&lt;/rt&gt;&lt;rtc&gt;ㆠㄨˋ&lt;/rtc&gt;&lt;/ruby&gt;
&lt;ruby&gt;幽&lt;rt&gt;iu&lt;/rt&gt;&lt;rtc&gt;ㄧㄨ&lt;/rtc&gt;&lt;/ruby&gt;
&lt;ruby&gt;壑&lt;rt&gt;hok&lt;/rt&gt;&lt;rtc&gt;ㄏㆦㆻ&lt;/rtc&gt;&lt;/ruby&gt;
&lt;ruby&gt;之&lt;rt&gt;tsi&lt;/rt&gt;&lt;rtc&gt;ㄐㄧ&lt;/rtc&gt;&lt;/ruby&gt;
&lt;ruby&gt;潛&lt;rt&gt;tsiâm&lt;/rt&gt;&lt;rtc&gt;ㄐㄧㆰˊ&lt;/rtc&gt;&lt;/ruby&gt;
&lt;ruby&gt;蛟&lt;rt&gt;kau&lt;/rt&gt;&lt;rtc&gt;ㄍㄠ&lt;/rtc&gt;&lt;/ruby&gt;
，
&lt;ruby&gt;泣&lt;rt&gt;khip&lt;/rt&gt;&lt;rtc&gt;ㄎ一ㆴ&lt;/rtc&gt;&lt;/ruby&gt;
&lt;ruby&gt;孤&lt;rt&gt;koo&lt;/rt&gt;&lt;rtc&gt;ㄍㆦ&lt;/rtc&gt;&lt;/ruby&gt;
&lt;ruby&gt;舟&lt;rt&gt;tsiu&lt;/rt&gt;&lt;rtc&gt;ㄐㄧㄨ&lt;/rtc&gt;&lt;/ruby&gt;
&lt;ruby&gt;之&lt;rt&gt;tsi&lt;/rt&gt;&lt;rtc&gt;ㄐㄧ&lt;/rtc&gt;&lt;/ruby&gt;
&lt;ruby&gt;嫠&lt;rt&gt;lî&lt;/rt&gt;&lt;rtc&gt;ㄌㄧˊ&lt;/rtc&gt;&lt;/ruby&gt;
&lt;ruby&gt;婦&lt;rt&gt;hū&lt;/rt&gt;&lt;rtc&gt;ㄏㄨ˫&lt;/rtc&gt;&lt;/ruby&gt;
。
&lt;/p&gt;
&lt;p&gt;
&lt;ruby&gt;蘇&lt;rt&gt;soo&lt;/rt&gt;&lt;rtc&gt;ㄙㆦ&lt;/rtc&gt;&lt;/ruby&gt;
&lt;ruby&gt;子&lt;rt&gt;tsú&lt;/rt&gt;&lt;rtc&gt;ㄗㄨˋ&lt;/rtc&gt;&lt;/ruby&gt;
&lt;ruby&gt;愀&lt;rt&gt;tshiu&lt;/rt&gt;&lt;rtc&gt;ㄑㄧㄨ&lt;/rtc&gt;&lt;/ruby&gt;
&lt;ruby&gt;然&lt;rt&gt;jiân&lt;/rt&gt;&lt;rtc&gt;ㆡㄧㄢˊ&lt;/rtc&gt;&lt;/ruby&gt;
，
&lt;ruby&gt;正&lt;rt&gt;tsìng&lt;/rt&gt;&lt;rtc&gt;ㄐㄧㄥ˪&lt;/rtc&gt;&lt;/ruby&gt;
&lt;ruby&gt;襟&lt;rt&gt;khim&lt;/rt&gt;&lt;rtc&gt;ㄎㄧㆬ&lt;/rtc&gt;&lt;/ruby&gt;
&lt;ruby&gt;危&lt;rt&gt;gûi&lt;/rt&gt;&lt;rtc&gt;ㆣㄨㄧˊ&lt;/rtc&gt;&lt;/ruby&gt;
&lt;ruby&gt;坐&lt;rt&gt;tsō&lt;/rt&gt;&lt;rtc&gt;ㄗㄜ˫&lt;/rtc&gt;&lt;/ruby&gt;
&lt;ruby&gt;而&lt;rt&gt;jî&lt;/rt&gt;&lt;rtc&gt;ㆢㄧˊ&lt;/rtc&gt;&lt;/ruby&gt;
&lt;ruby&gt;問&lt;rt&gt;būn&lt;/rt&gt;&lt;rtc&gt;ㆠㄨㄣ˫&lt;/rtc&gt;&lt;/ruby&gt;
&lt;ruby&gt;客&lt;rt&gt;khik&lt;/rt&gt;&lt;rtc&gt;ㄎㄧㆻ&lt;/rtc&gt;&lt;/ruby&gt;
&lt;ruby&gt;曰&lt;rt&gt;ua̍t&lt;/rt&gt;&lt;rtc&gt;ㄨㄚㆵ˙&lt;/rtc&gt;&lt;/ruby&gt;
&lt;ruby&gt;：&lt;rt&gt;&lt;/rt&gt;&lt;rtc&gt;&lt;/rtc&gt;&lt;/ruby&gt;
「
&lt;ruby&gt;何&lt;rt&gt;hô&lt;/rt&gt;&lt;rtc&gt;ㄏㄜˊ&lt;/rtc&gt;&lt;/ruby&gt;
&lt;ruby&gt;為&lt;rt&gt;ūi&lt;/rt&gt;&lt;rtc&gt;ㄨㄧ˫&lt;/rtc&gt;&lt;/ruby&gt;
&lt;ruby&gt;其&lt;rt&gt;kî&lt;/rt&gt;&lt;rtc&gt;ㄍㄧˊ&lt;/rtc&gt;&lt;/ruby&gt;
&lt;ruby&gt;然&lt;rt&gt;jiân&lt;/rt&gt;&lt;rtc&gt;ㆡㄧㄢˊ&lt;/rtc&gt;&lt;/ruby&gt;
&lt;ruby&gt;也&lt;rt&gt;iā&lt;/rt&gt;&lt;rtc&gt;ㄧㄚ˫&lt;/rtc&gt;&lt;/ruby&gt;
？
」
&lt;ruby&gt;客&lt;rt&gt;khik&lt;/rt&gt;&lt;rtc&gt;ㄎㄧㆻ&lt;/rtc&gt;&lt;/ruby&gt;
&lt;ruby&gt;曰&lt;rt&gt;ua̍t&lt;/rt&gt;&lt;rtc&gt;ㄨㄚㆵ˙&lt;/rtc&gt;&lt;/ruby&gt;
&lt;ruby&gt;：&lt;rt&gt;&lt;/rt&gt;&lt;rtc&gt;&lt;/rtc&gt;&lt;/ruby&gt;
「
&lt;ruby&gt;『&lt;rt&gt;&lt;/rt&gt;&lt;rtc&gt;&lt;/rtc&gt;&lt;/ruby&gt;
&lt;ruby&gt;月&lt;rt&gt;gua̍t&lt;/rt&gt;&lt;rtc&gt;ㆣㄨㄚㆵ˙&lt;/rtc&gt;&lt;/ruby&gt;
&lt;ruby&gt;明&lt;rt&gt;bîng&lt;/rt&gt;&lt;rtc&gt;ㆠㄧㄥˊ&lt;/rtc&gt;&lt;/ruby&gt;
&lt;ruby&gt;星&lt;rt&gt;sing&lt;/rt&gt;&lt;rtc&gt;ㄒㄧㄥ&lt;/rtc&gt;&lt;/ruby&gt;
&lt;ruby&gt;稀&lt;rt&gt;hi&lt;/rt&gt;&lt;rtc&gt;ㄏㄧ&lt;/rtc&gt;&lt;/ruby&gt;
，
&lt;ruby&gt;烏&lt;rt&gt;oo&lt;/rt&gt;&lt;rtc&gt;ㆦ&lt;/rtc&gt;&lt;/ruby&gt;
&lt;ruby&gt;鵲&lt;rt&gt;tshik&lt;/rt&gt;&lt;rtc&gt;ㄑㄧㆻ&lt;/rtc&gt;&lt;/ruby&gt;
&lt;ruby&gt;南&lt;rt&gt;lâm&lt;/rt&gt;&lt;rtc&gt;ㄌㆰˊ&lt;/rtc&gt;&lt;/ruby&gt;
&lt;ruby&gt;飛&lt;rt&gt;hui&lt;/rt&gt;&lt;rtc&gt;ㄏㄨㄧ&lt;/rtc&gt;&lt;/ruby&gt;
&lt;ruby&gt;』&lt;rt&gt;&lt;/rt&gt;&lt;rtc&gt;&lt;/rtc&gt;&lt;/ruby&gt;
，
&lt;ruby&gt;此&lt;rt&gt;tshú&lt;/rt&gt;&lt;rtc&gt;ㄘㄨˋ&lt;/rtc&gt;&lt;/ruby&gt;
&lt;ruby&gt;非&lt;rt&gt;hui&lt;/rt&gt;&lt;rtc&gt;ㄏㄨㄧ&lt;/rtc&gt;&lt;/ruby&gt;
&lt;ruby&gt;曹&lt;rt&gt;tsô&lt;/rt&gt;&lt;rtc&gt;ㄗㄜˊ&lt;/rtc&gt;&lt;/ruby&gt;
&lt;ruby&gt;孟&lt;rt&gt;bīng&lt;/rt&gt;&lt;rtc&gt;ㆠㄧㄥ˫&lt;/rtc&gt;&lt;/ruby&gt;
&lt;ruby&gt;德&lt;rt&gt;tik&lt;/rt&gt;&lt;rtc&gt;ㄉㄧㆻ&lt;/rtc&gt;&lt;/ruby&gt;
&lt;ruby&gt;之&lt;rt&gt;tsi&lt;/rt&gt;&lt;rtc&gt;ㄐㄧ&lt;/rtc&gt;&lt;/ruby&gt;
&lt;ruby&gt;詩&lt;rt&gt;si&lt;/rt&gt;&lt;rtc&gt;ㄒㄧ&lt;/rtc&gt;&lt;/ruby&gt;
&lt;ruby&gt;乎&lt;rt&gt;hōo&lt;/rt&gt;&lt;rtc&gt;ㄏㆦ˫&lt;/rtc&gt;&lt;/ruby&gt;
？
&lt;ruby&gt;西&lt;rt&gt;se&lt;/rt&gt;&lt;rtc&gt;ㄙㆤ&lt;/rtc&gt;&lt;/ruby&gt;
&lt;ruby&gt;望&lt;rt&gt;bōng&lt;/rt&gt;&lt;rtc&gt;ㆠㆲ˫&lt;/rtc&gt;&lt;/ruby&gt;
&lt;ruby&gt;夏&lt;rt&gt;hā&lt;/rt&gt;&lt;rtc&gt;ㄏㄚ˫&lt;/rtc&gt;&lt;/ruby&gt;
&lt;ruby&gt;口&lt;rt&gt;khió&lt;/rt&gt;&lt;rtc&gt;ㄎㄧㄜˋ&lt;/rtc&gt;&lt;/ruby&gt;
，
&lt;ruby&gt;東&lt;rt&gt;tong&lt;/rt&gt;&lt;rtc&gt;ㄉㆲ&lt;/rtc&gt;&lt;/ruby&gt;
&lt;ruby&gt;望&lt;rt&gt;bōng&lt;/rt&gt;&lt;rtc&gt;ㆠㆲ˫&lt;/rtc&gt;&lt;/ruby&gt;
&lt;ruby&gt;武&lt;rt&gt;bú&lt;/rt&gt;&lt;rtc&gt;ㆠㄨˋ&lt;/rtc&gt;&lt;/ruby&gt;
&lt;ruby&gt;昌&lt;rt&gt;tshiong&lt;/rt&gt;&lt;rtc&gt;ㄑㄧㆲ&lt;/rtc&gt;&lt;/ruby&gt;
。
&lt;ruby&gt;山&lt;rt&gt;san&lt;/rt&gt;&lt;rtc&gt;ㄙㄢ&lt;/rtc&gt;&lt;/ruby&gt;
&lt;ruby&gt;川&lt;rt&gt;tshuan&lt;/rt&gt;&lt;rtc&gt;ㄘㄨㄢ&lt;/rtc&gt;&lt;/ruby&gt;
&lt;ruby&gt;相&lt;rt&gt;siong&lt;/rt&gt;&lt;rtc&gt;ㄒㄧㆲ&lt;/rtc&gt;&lt;/ruby&gt;
&lt;ruby&gt;繆&lt;rt&gt;biū&lt;/rt&gt;&lt;rtc&gt;ㆠㄧㄨ˫&lt;/rtc&gt;&lt;/ruby&gt;
，
&lt;ruby&gt;鬱&lt;rt&gt;ut&lt;/rt&gt;&lt;rtc&gt;ㄨㆵ&lt;/rtc&gt;&lt;/ruby&gt;
&lt;ruby&gt;乎&lt;rt&gt;hōo&lt;/rt&gt;&lt;rtc&gt;ㄏㆦ˫&lt;/rtc&gt;&lt;/ruby&gt;
&lt;ruby&gt;蒼&lt;rt&gt;tshong&lt;/rt&gt;&lt;rtc&gt;ㄘㆲ&lt;/rtc&gt;&lt;/ruby&gt;
&lt;ruby&gt;蒼&lt;rt&gt;tshong&lt;/rt&gt;&lt;rtc&gt;ㄘㆲ&lt;/rtc&gt;&lt;/ruby&gt;
，
&lt;ruby&gt;此&lt;rt&gt;tshú&lt;/rt&gt;&lt;rtc&gt;ㄘㄨˋ&lt;/rtc&gt;&lt;/ruby&gt;
&lt;ruby&gt;非&lt;rt&gt;hui&lt;/rt&gt;&lt;rtc&gt;ㄏㄨㄧ&lt;/rtc&gt;&lt;/ruby&gt;
&lt;ruby&gt;孟&lt;rt&gt;bīng&lt;/rt&gt;&lt;rtc&gt;ㆠㄧㄥ˫&lt;/rtc&gt;&lt;/ruby&gt;
&lt;ruby&gt;德&lt;rt&gt;tik&lt;/rt&gt;&lt;rtc&gt;ㄉㄧㆻ&lt;/rtc&gt;&lt;/ruby&gt;
&lt;ruby&gt;之&lt;rt&gt;tsi&lt;/rt&gt;&lt;rtc&gt;ㄐㄧ&lt;/rtc&gt;&lt;/ruby&gt;
&lt;ruby&gt;困&lt;rt&gt;khùn&lt;/rt&gt;&lt;rtc&gt;ㄎㄨㄣ˪&lt;/rtc&gt;&lt;/ruby&gt;
&lt;ruby&gt;於&lt;rt&gt;î&lt;/rt&gt;&lt;rtc&gt;ㄧˊ&lt;/rtc&gt;&lt;/ruby&gt;
&lt;ruby&gt;周&lt;rt&gt;tsiu&lt;/rt&gt;&lt;rtc&gt;ㄐㄧㄨ&lt;/rtc&gt;&lt;/ruby&gt;
&lt;ruby&gt;郎&lt;rt&gt;lông&lt;/rt&gt;&lt;rtc&gt;ㄌㆲˊ&lt;/rtc&gt;&lt;/ruby&gt;
&lt;ruby&gt;者&lt;rt&gt;tsiá&lt;/rt&gt;&lt;rtc&gt;ㄐㄧㄚˋ&lt;/rtc&gt;&lt;/ruby&gt;
&lt;ruby&gt;乎&lt;rt&gt;hōo&lt;/rt&gt;&lt;rtc&gt;ㄏㆦ˫&lt;/rtc&gt;&lt;/ruby&gt;
？
&lt;ruby&gt;方&lt;rt&gt;hong&lt;/rt&gt;&lt;rtc&gt;ㄏㆲ&lt;/rtc&gt;&lt;/ruby&gt;
&lt;ruby&gt;其&lt;rt&gt;kî&lt;/rt&gt;&lt;rtc&gt;ㄍㄧˊ&lt;/rtc&gt;&lt;/ruby&gt;
&lt;ruby&gt;破&lt;rt&gt;phò&lt;/rt&gt;&lt;rtc&gt;ㄆㄜ˪&lt;/rtc&gt;&lt;/ruby&gt;
&lt;ruby&gt;荊&lt;rt&gt;king&lt;/rt&gt;&lt;rtc&gt;ㄍㄧㄥ&lt;/rtc&gt;&lt;/ruby&gt;
&lt;ruby&gt;州&lt;rt&gt;tsiu&lt;/rt&gt;&lt;rtc&gt;ㄐㄧㄨ&lt;/rtc&gt;&lt;/ruby&gt;
，
&lt;ruby&gt;下&lt;rt&gt;hā&lt;/rt&gt;&lt;rtc&gt;ㄏㄚ˫&lt;/rtc&gt;&lt;/ruby&gt;
&lt;ruby&gt;江&lt;rt&gt;kang&lt;/rt&gt;&lt;rtc&gt;ㄍㄤ&lt;/rtc&gt;&lt;/ruby&gt;
&lt;ruby&gt;陵&lt;rt&gt;lîng&lt;/rt&gt;&lt;rtc&gt;ㄌㄧㄥˊ&lt;/rtc&gt;&lt;/ruby&gt;
，
&lt;ruby&gt;順&lt;rt&gt;sūn&lt;/rt&gt;&lt;rtc&gt;ㄙㄨㄣ˫&lt;/rtc&gt;&lt;/ruby&gt;
&lt;ruby&gt;流&lt;rt&gt;liû&lt;/rt&gt;&lt;rtc&gt;ㄌㄧㄨˊ&lt;/rtc&gt;&lt;/ruby&gt;
&lt;ruby&gt;而&lt;rt&gt;jî&lt;/rt&gt;&lt;rtc&gt;ㆢㄧˊ&lt;/rtc&gt;&lt;/ruby&gt;
&lt;ruby&gt;東&lt;rt&gt;tong&lt;/rt&gt;&lt;rtc&gt;ㄉㆲ&lt;/rtc&gt;&lt;/ruby&gt;
&lt;ruby&gt;也&lt;rt&gt;iā&lt;/rt&gt;&lt;rtc&gt;ㄧㄚ˫&lt;/rtc&gt;&lt;/ruby&gt;
，
&lt;ruby&gt;舳&lt;rt&gt;tio̍k&lt;/rt&gt;&lt;rtc&gt;ㄉㄧㆦㆻ˙&lt;/rtc&gt;&lt;/ruby&gt;
&lt;ruby&gt;艫&lt;rt&gt;lôo&lt;/rt&gt;&lt;rtc&gt;ㄌㆦˊ&lt;/rtc&gt;&lt;/ruby&gt;
&lt;ruby&gt;千&lt;rt&gt;tshian&lt;/rt&gt;&lt;rtc&gt;ㄘㄧㄢ&lt;/rtc&gt;&lt;/ruby&gt;
&lt;ruby&gt;里&lt;rt&gt;lí&lt;/rt&gt;&lt;rtc&gt;ㄌㄧˋ&lt;/rtc&gt;&lt;/ruby&gt;
，
&lt;ruby&gt;旌&lt;rt&gt;tsing&lt;/rt&gt;&lt;rtc&gt;ㄐㄧㄥ&lt;/rtc&gt;&lt;/ruby&gt;
&lt;ruby&gt;旗&lt;rt&gt;kî&lt;/rt&gt;&lt;rtc&gt;ㄍㄧˊ&lt;/rtc&gt;&lt;/ruby&gt;
&lt;ruby&gt;蔽&lt;rt&gt;pè&lt;/rt&gt;&lt;rtc&gt;ㄅㆤ˪&lt;/rtc&gt;&lt;/ruby&gt;
&lt;ruby&gt;空&lt;rt&gt;khòng&lt;/rt&gt;&lt;rtc&gt;ㄎㆲ˪&lt;/rtc&gt;&lt;/ruby&gt;
，
&lt;ruby&gt;釃&lt;rt&gt;su&lt;/rt&gt;&lt;rtc&gt;ㄙㄨ&lt;/rtc&gt;&lt;/ruby&gt;
&lt;ruby&gt;酒&lt;rt&gt;tsiú&lt;/rt&gt;&lt;rtc&gt;ㄐㄧㄨˋ&lt;/rtc&gt;&lt;/ruby&gt;
&lt;ruby&gt;臨&lt;rt&gt;lîm&lt;/rt&gt;&lt;rtc&gt;ㄌㄧㆬˊ&lt;/rtc&gt;&lt;/ruby&gt;
&lt;ruby&gt;江&lt;rt&gt;kang&lt;/rt&gt;&lt;rtc&gt;ㄍㄤ&lt;/rtc&gt;&lt;/ruby&gt;
，
&lt;ruby&gt;橫&lt;rt&gt;hing&lt;/rt&gt;&lt;rtc&gt;ㄏㄧㄥ&lt;/rtc&gt;&lt;/ruby&gt;
&lt;ruby&gt;槊&lt;rt&gt;so̍k&lt;/rt&gt;&lt;rtc&gt;ㄙㆦㆻ˙&lt;/rtc&gt;&lt;/ruby&gt;
&lt;ruby&gt;賦&lt;rt&gt;hù&lt;/rt&gt;&lt;rtc&gt;ㄏㄨ˪&lt;/rtc&gt;&lt;/ruby&gt;
&lt;ruby&gt;詩&lt;rt&gt;si&lt;/rt&gt;&lt;rtc&gt;ㄒㄧ&lt;/rtc&gt;&lt;/ruby&gt;
，
&lt;ruby&gt;固&lt;rt&gt;kòo&lt;/rt&gt;&lt;rtc&gt;ㄍㆦ˪&lt;/rtc&gt;&lt;/ruby&gt;
&lt;ruby&gt;一&lt;rt&gt;it&lt;/rt&gt;&lt;rtc&gt;ㄧㆵ&lt;/rtc&gt;&lt;/ruby&gt;
&lt;ruby&gt;世&lt;rt&gt;sè&lt;/rt&gt;&lt;rtc&gt;ㄙㆤ˪&lt;/rtc&gt;&lt;/ruby&gt;
&lt;ruby&gt;之&lt;rt&gt;tsi&lt;/rt&gt;&lt;rtc&gt;ㄐㄧ&lt;/rtc&gt;&lt;/ruby&gt;
&lt;ruby&gt;雄&lt;rt&gt;hiông&lt;/rt&gt;&lt;rtc&gt;ㄏㄧㆲˊ&lt;/rtc&gt;&lt;/ruby&gt;
&lt;ruby&gt;也&lt;rt&gt;iā&lt;/rt&gt;&lt;rtc&gt;ㄧㄚ˫&lt;/rtc&gt;&lt;/ruby&gt;
，
&lt;ruby&gt;而&lt;rt&gt;jî&lt;/rt&gt;&lt;rtc&gt;ㆢㄧˊ&lt;/rtc&gt;&lt;/ruby&gt;
&lt;ruby&gt;今&lt;rt&gt;kin&lt;/rt&gt;&lt;rtc&gt;ㄍㄧㄣ&lt;/rtc&gt;&lt;/ruby&gt;
&lt;ruby&gt;安&lt;rt&gt;an&lt;/rt&gt;&lt;rtc&gt;ㄢ&lt;/rtc&gt;&lt;/ruby&gt;
&lt;ruby&gt;在&lt;rt&gt;tsāi&lt;/rt&gt;&lt;rtc&gt;ㄗㄞ˫&lt;/rtc&gt;&lt;/ruby&gt;
&lt;ruby&gt;哉&lt;rt&gt;tsai&lt;/rt&gt;&lt;rtc&gt;ㄗㄞ&lt;/rtc&gt;&lt;/ruby&gt;
？
&lt;ruby&gt;況&lt;rt&gt;hóng&lt;/rt&gt;&lt;rtc&gt;ㄏㆲˋ&lt;/rtc&gt;&lt;/ruby&gt;
&lt;ruby&gt;吾&lt;rt&gt;ngôo&lt;/rt&gt;&lt;rtc&gt;ㄫㆦˊ&lt;/rtc&gt;&lt;/ruby&gt;
&lt;ruby&gt;與&lt;rt&gt;ú&lt;/rt&gt;&lt;rtc&gt;ㄨˋ&lt;/rtc&gt;&lt;/ruby&gt;
&lt;ruby&gt;子&lt;rt&gt;tsú&lt;/rt&gt;&lt;rtc&gt;ㄗㄨˋ&lt;/rtc&gt;&lt;/ruby&gt;
&lt;ruby&gt;漁&lt;rt&gt;gû&lt;/rt&gt;&lt;rtc&gt;ㆣㄨˊ&lt;/rtc&gt;&lt;/ruby&gt;
&lt;ruby&gt;樵&lt;rt&gt;tsiâu&lt;/rt&gt;&lt;rtc&gt;ㄐㄧㄠˊ&lt;/rtc&gt;&lt;/ruby&gt;
&lt;ruby&gt;於&lt;rt&gt;î&lt;/rt&gt;&lt;rtc&gt;ㄧˊ&lt;/rtc&gt;&lt;/ruby&gt;
&lt;ruby&gt;江&lt;rt&gt;kang&lt;/rt&gt;&lt;rtc&gt;ㄍㄤ&lt;/rtc&gt;&lt;/ruby&gt;
&lt;ruby&gt;渚&lt;rt&gt;tsú&lt;/rt&gt;&lt;rtc&gt;ㄗㄨˋ&lt;/rtc&gt;&lt;/ruby&gt;
&lt;ruby&gt;之&lt;rt&gt;tsi&lt;/rt&gt;&lt;rtc&gt;ㄐㄧ&lt;/rtc&gt;&lt;/ruby&gt;
&lt;ruby&gt;上&lt;rt&gt;siōng&lt;/rt&gt;&lt;rtc&gt;ㄒㄧㆲ˫&lt;/rtc&gt;&lt;/ruby&gt;
，
&lt;ruby&gt;侶&lt;rt&gt;lū&lt;/rt&gt;&lt;rtc&gt;ㄌㄨ˫&lt;/rtc&gt;&lt;/ruby&gt;
&lt;ruby&gt;魚&lt;rt&gt;gû&lt;/rt&gt;&lt;rtc&gt;ㆣㄨˊ&lt;/rtc&gt;&lt;/ruby&gt;
&lt;ruby&gt;蝦&lt;rt&gt;hê&lt;/rt&gt;&lt;rtc&gt;ㄏㆤˊ&lt;/rtc&gt;&lt;/ruby&gt;
&lt;ruby&gt;而&lt;rt&gt;jî&lt;/rt&gt;&lt;rtc&gt;ㆢㄧˊ&lt;/rtc&gt;&lt;/ruby&gt;
&lt;ruby&gt;友&lt;rt&gt;iú&lt;/rt&gt;&lt;rtc&gt;ㄧㄨˋ&lt;/rtc&gt;&lt;/ruby&gt;
&lt;ruby&gt;糜&lt;rt&gt;bî&lt;/rt&gt;&lt;rtc&gt;ㆠㄧˊ&lt;/rtc&gt;&lt;/ruby&gt;
&lt;ruby&gt;鹿&lt;rt&gt;lo̍k&lt;/rt&gt;&lt;rtc&gt;ㄌㆦㆻ˙&lt;/rtc&gt;&lt;/ruby&gt;
，
&lt;ruby&gt;駕&lt;rt&gt;kà&lt;/rt&gt;&lt;rtc&gt;ㄍㄚ˪&lt;/rtc&gt;&lt;/ruby&gt;
&lt;ruby&gt;一&lt;rt&gt;it&lt;/rt&gt;&lt;rtc&gt;ㄧㆵ&lt;/rtc&gt;&lt;/ruby&gt;
&lt;ruby&gt;葉&lt;rt&gt;ia̍p&lt;/rt&gt;&lt;rtc&gt;ㄧㄚㆴ˙&lt;/rtc&gt;&lt;/ruby&gt;
&lt;ruby&gt;之&lt;rt&gt;tsi&lt;/rt&gt;&lt;rtc&gt;ㄐㄧ&lt;/rtc&gt;&lt;/ruby&gt;
&lt;ruby&gt;扁&lt;rt&gt;pián&lt;/rt&gt;&lt;rtc&gt;ㄅㄧㄢˋ&lt;/rtc&gt;&lt;/ruby&gt;
&lt;ruby&gt;舟&lt;rt&gt;tsiu&lt;/rt&gt;&lt;rtc&gt;ㄐㄧㄨ&lt;/rtc&gt;&lt;/ruby&gt;
，
&lt;ruby&gt;舉&lt;rt&gt;kí&lt;/rt&gt;&lt;rtc&gt;ㄍㄧˋ&lt;/rtc&gt;&lt;/ruby&gt;
&lt;ruby&gt;匏&lt;rt&gt;pâu&lt;/rt&gt;&lt;rtc&gt;ㄅㄠˊ&lt;/rtc&gt;&lt;/ruby&gt;
&lt;ruby&gt;樽&lt;rt&gt;tsun&lt;/rt&gt;&lt;rtc&gt;ㄗㄨㄣ&lt;/rtc&gt;&lt;/ruby&gt;
&lt;ruby&gt;以&lt;rt&gt;í&lt;/rt&gt;&lt;rtc&gt;ㄧˋ&lt;/rtc&gt;&lt;/ruby&gt;
&lt;ruby&gt;相&lt;rt&gt;siong&lt;/rt&gt;&lt;rtc&gt;ㄒㄧㆲ&lt;/rtc&gt;&lt;/ruby&gt;
&lt;ruby&gt;屬&lt;rt&gt;sio̍k&lt;/rt&gt;&lt;rtc&gt;ㄒㄧㆦㆻ˙&lt;/rtc&gt;&lt;/ruby&gt;
；
&lt;ruby&gt;寄&lt;rt&gt;kì&lt;/rt&gt;&lt;rtc&gt;ㄍㄧ˪&lt;/rtc&gt;&lt;/ruby&gt;
&lt;ruby&gt;蜉&lt;rt&gt;hô&lt;/rt&gt;&lt;rtc&gt;ㄏㄜˊ&lt;/rtc&gt;&lt;/ruby&gt;
&lt;ruby&gt;蝣&lt;rt&gt;iû&lt;/rt&gt;&lt;rtc&gt;ㄧㄨˊ&lt;/rtc&gt;&lt;/ruby&gt;
&lt;ruby&gt;與&lt;rt&gt;î&lt;/rt&gt;&lt;rtc&gt;ㄧˊ&lt;/rtc&gt;&lt;/ruby&gt;
&lt;ruby&gt;天&lt;rt&gt;thian&lt;/rt&gt;&lt;rtc&gt;ㄊㄧㄢ&lt;/rtc&gt;&lt;/ruby&gt;
&lt;ruby&gt;地&lt;rt&gt;tē&lt;/rt&gt;&lt;rtc&gt;ㄉㆤ˫&lt;/rtc&gt;&lt;/ruby&gt;
，
&lt;ruby&gt;渺&lt;rt&gt;biáu&lt;/rt&gt;&lt;rtc&gt;ㆠㄧㄠˋ&lt;/rtc&gt;&lt;/ruby&gt;
&lt;ruby&gt;滄&lt;rt&gt;tshong&lt;/rt&gt;&lt;rtc&gt;ㄘㆲ&lt;/rtc&gt;&lt;/ruby&gt;
&lt;ruby&gt;海&lt;rt&gt;hái&lt;/rt&gt;&lt;rtc&gt;ㄏㄞˋ&lt;/rtc&gt;&lt;/ruby&gt;
&lt;ruby&gt;之&lt;rt&gt;tsi&lt;/rt&gt;&lt;rtc&gt;ㄐㄧ&lt;/rtc&gt;&lt;/ruby&gt;
&lt;ruby&gt;一&lt;rt&gt;it&lt;/rt&gt;&lt;rtc&gt;ㄧㆵ&lt;/rtc&gt;&lt;/ruby&gt;
&lt;ruby&gt;粟&lt;rt&gt;siok&lt;/rt&gt;&lt;rtc&gt;ㄒㄧㆦㆻ&lt;/rtc&gt;&lt;/ruby&gt;
。
&lt;ruby&gt;哀&lt;rt&gt;ai&lt;/rt&gt;&lt;rtc&gt;ㄞ&lt;/rtc&gt;&lt;/ruby&gt;
&lt;ruby&gt;吾&lt;rt&gt;ngôo&lt;/rt&gt;&lt;rtc&gt;ㄫㆦˊ&lt;/rtc&gt;&lt;/ruby&gt;
&lt;ruby&gt;生&lt;rt&gt;sing&lt;/rt&gt;&lt;rtc&gt;ㄒㄧㄥ&lt;/rtc&gt;&lt;/ruby&gt;
&lt;ruby&gt;之&lt;rt&gt;tsi&lt;/rt&gt;&lt;rtc&gt;ㄐㄧ&lt;/rtc&gt;&lt;/ruby&gt;
&lt;ruby&gt;須&lt;rt&gt;si&lt;/rt&gt;&lt;rtc&gt;ㄒㄧ&lt;/rtc&gt;&lt;/ruby&gt;
&lt;ruby&gt;臾&lt;rt&gt;jî&lt;/rt&gt;&lt;rtc&gt;ㆢㄧˊ&lt;/rtc&gt;&lt;/ruby&gt;
，
&lt;ruby&gt;羨&lt;rt&gt;siān&lt;/rt&gt;&lt;rtc&gt;ㄙㄧㄢ˫&lt;/rtc&gt;&lt;/ruby&gt;
&lt;ruby&gt;長&lt;rt&gt;tiông&lt;/rt&gt;&lt;rtc&gt;ㄉㄧㆲˊ&lt;/rtc&gt;&lt;/ruby&gt;
&lt;ruby&gt;江&lt;rt&gt;kang&lt;/rt&gt;&lt;rtc&gt;ㄍㄤ&lt;/rtc&gt;&lt;/ruby&gt;
&lt;ruby&gt;之&lt;rt&gt;tsi&lt;/rt&gt;&lt;rtc&gt;ㄐㄧ&lt;/rtc&gt;&lt;/ruby&gt;
&lt;ruby&gt;無&lt;rt&gt;bû&lt;/rt&gt;&lt;rtc&gt;ㆠㄨˊ&lt;/rtc&gt;&lt;/ruby&gt;
&lt;ruby&gt;窮&lt;rt&gt;kiông&lt;/rt&gt;&lt;rtc&gt;ㄍㄧㆲˊ&lt;/rtc&gt;&lt;/ruby&gt;
；
&lt;ruby&gt;挾&lt;rt&gt;gia̍p&lt;/rt&gt;&lt;rtc&gt;ㆣㄧㄚㆴ˙&lt;/rtc&gt;&lt;/ruby&gt;
&lt;ruby&gt;飛&lt;rt&gt;hui&lt;/rt&gt;&lt;rtc&gt;ㄏㄨㄧ&lt;/rtc&gt;&lt;/ruby&gt;
&lt;ruby&gt;仙&lt;rt&gt;sian&lt;/rt&gt;&lt;rtc&gt;ㄙㄧㄢ&lt;/rtc&gt;&lt;/ruby&gt;
&lt;ruby&gt;以&lt;rt&gt;í&lt;/rt&gt;&lt;rtc&gt;ㄧˋ&lt;/rtc&gt;&lt;/ruby&gt;
&lt;ruby&gt;遨&lt;rt&gt;gô&lt;/rt&gt;&lt;rtc&gt;ㆣㄜˊ&lt;/rtc&gt;&lt;/ruby&gt;
&lt;ruby&gt;遊&lt;rt&gt;iû&lt;/rt&gt;&lt;rtc&gt;ㄧㄨˊ&lt;/rtc&gt;&lt;/ruby&gt;
，
&lt;ruby&gt;抱&lt;rt&gt;phāu&lt;/rt&gt;&lt;rtc&gt;ㄆㄠ˫&lt;/rtc&gt;&lt;/ruby&gt;
&lt;ruby&gt;明&lt;rt&gt;bîng&lt;/rt&gt;&lt;rtc&gt;ㆠㄧㄥˊ&lt;/rtc&gt;&lt;/ruby&gt;
&lt;ruby&gt;月&lt;rt&gt;gua̍t&lt;/rt&gt;&lt;rtc&gt;ㆣㄨㄚㆵ˙&lt;/rtc&gt;&lt;/ruby&gt;
&lt;ruby&gt;而&lt;rt&gt;jî&lt;/rt&gt;&lt;rtc&gt;ㆢㄧˊ&lt;/rtc&gt;&lt;/ruby&gt;
&lt;ruby&gt;長&lt;rt&gt;tiông&lt;/rt&gt;&lt;rtc&gt;ㄉㄧㆲˊ&lt;/rtc&gt;&lt;/ruby&gt;
&lt;ruby&gt;終&lt;rt&gt;tsiong&lt;/rt&gt;&lt;rtc&gt;ㄐㄧㆲ&lt;/rtc&gt;&lt;/ruby&gt;
。
&lt;ruby&gt;知&lt;rt&gt;ti&lt;/rt&gt;&lt;rtc&gt;ㄉㄧ&lt;/rtc&gt;&lt;/ruby&gt;
&lt;ruby&gt;不&lt;rt&gt;put&lt;/rt&gt;&lt;rtc&gt;ㄅㄨㆵ&lt;/rtc&gt;&lt;/ruby&gt;
&lt;ruby&gt;可&lt;rt&gt;khó&lt;/rt&gt;&lt;rtc&gt;ㄎㄜˋ&lt;/rtc&gt;&lt;/ruby&gt;
&lt;ruby&gt;乎&lt;rt&gt;hōo&lt;/rt&gt;&lt;rtc&gt;ㄏㆦ˫&lt;/rtc&gt;&lt;/ruby&gt;
&lt;ruby&gt;驟&lt;rt&gt;tsōo&lt;/rt&gt;&lt;rtc&gt;ㄗㆦ˫&lt;/rtc&gt;&lt;/ruby&gt;
&lt;ruby&gt;得&lt;rt&gt;tik&lt;/rt&gt;&lt;rtc&gt;ㄉㄧㆻ&lt;/rtc&gt;&lt;/ruby&gt;
，
&lt;ruby&gt;托&lt;rt&gt;thok&lt;/rt&gt;&lt;rtc&gt;ㄊㆦㆻ&lt;/rtc&gt;&lt;/ruby&gt;
&lt;ruby&gt;遺&lt;rt&gt;ûi&lt;/rt&gt;&lt;rtc&gt;ㄨㄧˊ&lt;/rtc&gt;&lt;/ruby&gt;
&lt;ruby&gt;響&lt;rt&gt;hiòng&lt;/rt&gt;&lt;rtc&gt;ㄏㄧㆲ˪&lt;/rtc&gt;&lt;/ruby&gt;
&lt;ruby&gt;於&lt;rt&gt;î&lt;/rt&gt;&lt;rtc&gt;ㄧˊ&lt;/rtc&gt;&lt;/ruby&gt;
&lt;ruby&gt;悲&lt;rt&gt;pi&lt;/rt&gt;&lt;rtc&gt;ㄅㄧ&lt;/rtc&gt;&lt;/ruby&gt;
&lt;ruby&gt;風&lt;rt&gt;hong&lt;/rt&gt;&lt;rtc&gt;ㄏㆲ&lt;/rtc&gt;&lt;/ruby&gt;
。
」
&lt;/p&gt;
&lt;p&gt;
&lt;ruby&gt;蘇&lt;rt&gt;soo&lt;/rt&gt;&lt;rtc&gt;ㄙㆦ&lt;/rtc&gt;&lt;/ruby&gt;
&lt;ruby&gt;子&lt;rt&gt;tsú&lt;/rt&gt;&lt;rtc&gt;ㄗㄨˋ&lt;/rtc&gt;&lt;/ruby&gt;
&lt;ruby&gt;曰&lt;rt&gt;ua̍t&lt;/rt&gt;&lt;rtc&gt;ㄨㄚㆵ˙&lt;/rtc&gt;&lt;/ruby&gt;
&lt;ruby&gt;：&lt;rt&gt;&lt;/rt&gt;&lt;rtc&gt;&lt;/rtc&gt;&lt;/ruby&gt;
「
&lt;ruby&gt;客&lt;rt&gt;khik&lt;/rt&gt;&lt;rtc&gt;ㄎㄧㆻ&lt;/rtc&gt;&lt;/ruby&gt;
&lt;ruby&gt;亦&lt;rt&gt;i̍k&lt;/rt&gt;&lt;rtc&gt;ㄧㆻ˙&lt;/rtc&gt;&lt;/ruby&gt;
&lt;ruby&gt;知&lt;rt&gt;ti&lt;/rt&gt;&lt;rtc&gt;ㄉㄧ&lt;/rtc&gt;&lt;/ruby&gt;
&lt;ruby&gt;夫&lt;rt&gt;hu&lt;/rt&gt;&lt;rtc&gt;ㄏㄨ&lt;/rtc&gt;&lt;/ruby&gt;
&lt;ruby&gt;水&lt;rt&gt;súi&lt;/rt&gt;&lt;rtc&gt;ㄙㄨㄧˋ&lt;/rtc&gt;&lt;/ruby&gt;
&lt;ruby&gt;與&lt;rt&gt;ú&lt;/rt&gt;&lt;rtc&gt;ㄨˋ&lt;/rtc&gt;&lt;/ruby&gt;
&lt;ruby&gt;月&lt;rt&gt;gua̍t&lt;/rt&gt;&lt;rtc&gt;ㆣㄨㄚㆵ˙&lt;/rtc&gt;&lt;/ruby&gt;
&lt;ruby&gt;乎&lt;rt&gt;hōo&lt;/rt&gt;&lt;rtc&gt;ㄏㆦ˫&lt;/rtc&gt;&lt;/ruby&gt;
？
&lt;ruby&gt;逝&lt;rt&gt;sē&lt;/rt&gt;&lt;rtc&gt;ㄙㆤ˫&lt;/rtc&gt;&lt;/ruby&gt;
&lt;ruby&gt;者&lt;rt&gt;tsiá&lt;/rt&gt;&lt;rtc&gt;ㄐㄧㄚˋ&lt;/rtc&gt;&lt;/ruby&gt;
&lt;ruby&gt;如&lt;rt&gt;jû&lt;/rt&gt;&lt;rtc&gt;ㆡㄨˊ&lt;/rtc&gt;&lt;/ruby&gt;
&lt;ruby&gt;斯&lt;rt&gt;su&lt;/rt&gt;&lt;rtc&gt;ㄙㄨ&lt;/rtc&gt;&lt;/ruby&gt;
，
&lt;ruby&gt;而&lt;rt&gt;jî&lt;/rt&gt;&lt;rtc&gt;ㆢㄧˊ&lt;/rtc&gt;&lt;/ruby&gt;
&lt;ruby&gt;未&lt;rt&gt;bī&lt;/rt&gt;&lt;rtc&gt;ㆠㄧ˫&lt;/rtc&gt;&lt;/ruby&gt;
&lt;ruby&gt;嘗&lt;rt&gt;siông&lt;/rt&gt;&lt;rtc&gt;ㄒㄧㆲˊ&lt;/rtc&gt;&lt;/ruby&gt;
&lt;ruby&gt;往&lt;rt&gt;óng&lt;/rt&gt;&lt;rtc&gt;ㆲˋ&lt;/rtc&gt;&lt;/ruby&gt;
&lt;ruby&gt;也&lt;rt&gt;iā&lt;/rt&gt;&lt;rtc&gt;ㄧㄚ˫&lt;/rtc&gt;&lt;/ruby&gt;
；
&lt;ruby&gt;盈&lt;rt&gt;îng&lt;/rt&gt;&lt;rtc&gt;ㄧㄥˊ&lt;/rtc&gt;&lt;/ruby&gt;
&lt;ruby&gt;虛&lt;rt&gt;hu&lt;/rt&gt;&lt;rtc&gt;ㄏㄨ&lt;/rtc&gt;&lt;/ruby&gt;
&lt;ruby&gt;者&lt;rt&gt;tsiá&lt;/rt&gt;&lt;rtc&gt;ㄐㄧㄚˋ&lt;/rtc&gt;&lt;/ruby&gt;
&lt;ruby&gt;如&lt;rt&gt;jû&lt;/rt&gt;&lt;rtc&gt;ㆡㄨˊ&lt;/rtc&gt;&lt;/ruby&gt;
&lt;ruby&gt;彼&lt;rt&gt;pí&lt;/rt&gt;&lt;rtc&gt;ㄅㄧˋ&lt;/rtc&gt;&lt;/ruby&gt;
，
&lt;ruby&gt;而&lt;rt&gt;jî&lt;/rt&gt;&lt;rtc&gt;ㆢㄧˊ&lt;/rtc&gt;&lt;/ruby&gt;
&lt;ruby&gt;卒&lt;rt&gt;tsut&lt;/rt&gt;&lt;rtc&gt;ㄗㄨㆵ&lt;/rtc&gt;&lt;/ruby&gt;
&lt;ruby&gt;莫&lt;rt&gt;bo̍k&lt;/rt&gt;&lt;rtc&gt;ㆠㆦㆻ˙&lt;/rtc&gt;&lt;/ruby&gt;
&lt;ruby&gt;消&lt;rt&gt;siau&lt;/rt&gt;&lt;rtc&gt;ㄒㄧㄠ&lt;/rtc&gt;&lt;/ruby&gt;
&lt;ruby&gt;長&lt;rt&gt;tióng&lt;/rt&gt;&lt;rtc&gt;ㄉㄧㆲˋ&lt;/rtc&gt;&lt;/ruby&gt;
&lt;ruby&gt;也&lt;rt&gt;iā&lt;/rt&gt;&lt;rtc&gt;ㄧㄚ˫&lt;/rtc&gt;&lt;/ruby&gt;
。
&lt;ruby&gt;蓋&lt;rt&gt;kài&lt;/rt&gt;&lt;rtc&gt;ㄍㄞ˪&lt;/rtc&gt;&lt;/ruby&gt;
&lt;ruby&gt;將&lt;rt&gt;tsiong&lt;/rt&gt;&lt;rtc&gt;ㄐㄧㆲ&lt;/rtc&gt;&lt;/ruby&gt;
&lt;ruby&gt;自&lt;rt&gt;tsū&lt;/rt&gt;&lt;rtc&gt;ㄗㄨ˫&lt;/rtc&gt;&lt;/ruby&gt;
&lt;ruby&gt;其&lt;rt&gt;kî&lt;/rt&gt;&lt;rtc&gt;ㄍㄧˊ&lt;/rtc&gt;&lt;/ruby&gt;
&lt;ruby&gt;變&lt;rt&gt;piàn&lt;/rt&gt;&lt;rtc&gt;ㄅㄧㄢ˪&lt;/rtc&gt;&lt;/ruby&gt;
&lt;ruby&gt;者&lt;rt&gt;tsiá&lt;/rt&gt;&lt;rtc&gt;ㄐㄧㄚˋ&lt;/rtc&gt;&lt;/ruby&gt;
&lt;ruby&gt;而&lt;rt&gt;jî&lt;/rt&gt;&lt;rtc&gt;ㆢㄧˊ&lt;/rtc&gt;&lt;/ruby&gt;
&lt;ruby&gt;觀&lt;rt&gt;kuan&lt;/rt&gt;&lt;rtc&gt;ㄍㄨㄢ&lt;/rtc&gt;&lt;/ruby&gt;
&lt;ruby&gt;之&lt;rt&gt;tsi&lt;/rt&gt;&lt;rtc&gt;ㄐㄧ&lt;/rtc&gt;&lt;/ruby&gt;
，
&lt;ruby&gt;則&lt;rt&gt;tsik&lt;/rt&gt;&lt;rtc&gt;ㄐㄧㆻ&lt;/rtc&gt;&lt;/ruby&gt;
&lt;ruby&gt;天&lt;rt&gt;thian&lt;/rt&gt;&lt;rtc&gt;ㄊㄧㄢ&lt;/rtc&gt;&lt;/ruby&gt;
&lt;ruby&gt;地&lt;rt&gt;tē&lt;/rt&gt;&lt;rtc&gt;ㄉㆤ˫&lt;/rtc&gt;&lt;/ruby&gt;
&lt;ruby&gt;曾&lt;rt&gt;tsing&lt;/rt&gt;&lt;rtc&gt;ㄐㄧㄥ&lt;/rtc&gt;&lt;/ruby&gt;
&lt;ruby&gt;不&lt;rt&gt;put&lt;/rt&gt;&lt;rtc&gt;ㄅㄨㆵ&lt;/rtc&gt;&lt;/ruby&gt;
&lt;ruby&gt;能&lt;rt&gt;lîng&lt;/rt&gt;&lt;rtc&gt;ㄌㄧㄥˊ&lt;/rtc&gt;&lt;/ruby&gt;
&lt;ruby&gt;以&lt;rt&gt;í&lt;/rt&gt;&lt;rtc&gt;ㄧˋ&lt;/rtc&gt;&lt;/ruby&gt;
&lt;ruby&gt;一&lt;rt&gt;it&lt;/rt&gt;&lt;rtc&gt;ㄧㆵ&lt;/rtc&gt;&lt;/ruby&gt;
&lt;ruby&gt;瞬&lt;rt&gt;sùn&lt;/rt&gt;&lt;rtc&gt;ㄙㄨㄣ˪&lt;/rtc&gt;&lt;/ruby&gt;
；
&lt;ruby&gt;自&lt;rt&gt;tsū&lt;/rt&gt;&lt;rtc&gt;ㄗㄨ˫&lt;/rtc&gt;&lt;/ruby&gt;
&lt;ruby&gt;其&lt;rt&gt;kî&lt;/rt&gt;&lt;rtc&gt;ㄍㄧˊ&lt;/rtc&gt;&lt;/ruby&gt;
&lt;ruby&gt;不&lt;rt&gt;put&lt;/rt&gt;&lt;rtc&gt;ㄅㄨㆵ&lt;/rtc&gt;&lt;/ruby&gt;
&lt;ruby&gt;變&lt;rt&gt;piàn&lt;/rt&gt;&lt;rtc&gt;ㄅㄧㄢ˪&lt;/rtc&gt;&lt;/ruby&gt;
&lt;ruby&gt;者&lt;rt&gt;tsiá&lt;/rt&gt;&lt;rtc&gt;ㄐㄧㄚˋ&lt;/rtc&gt;&lt;/ruby&gt;
&lt;ruby&gt;而&lt;rt&gt;jî&lt;/rt&gt;&lt;rtc&gt;ㆢㄧˊ&lt;/rtc&gt;&lt;/ruby&gt;
&lt;ruby&gt;觀&lt;rt&gt;kuan&lt;/rt&gt;&lt;rtc&gt;ㄍㄨㄢ&lt;/rtc&gt;&lt;/ruby&gt;
&lt;ruby&gt;之&lt;rt&gt;tsi&lt;/rt&gt;&lt;rtc&gt;ㄐㄧ&lt;/rtc&gt;&lt;/ruby&gt;
，
&lt;ruby&gt;則&lt;rt&gt;tsik&lt;/rt&gt;&lt;rtc&gt;ㄐㄧㆻ&lt;/rtc&gt;&lt;/ruby&gt;
&lt;ruby&gt;物&lt;rt&gt;bu̍t&lt;/rt&gt;&lt;rtc&gt;ㆠㄨㆵ˙&lt;/rtc&gt;&lt;/ruby&gt;
&lt;ruby&gt;於&lt;rt&gt;ú&lt;/rt&gt;&lt;rtc&gt;ㄨˋ&lt;/rtc&gt;&lt;/ruby&gt;
&lt;ruby&gt;我&lt;rt&gt;ngóo&lt;/rt&gt;&lt;rtc&gt;ㄫㆦˋ&lt;/rtc&gt;&lt;/ruby&gt;
&lt;ruby&gt;皆&lt;rt&gt;kai&lt;/rt&gt;&lt;rtc&gt;ㄍㄞ&lt;/rtc&gt;&lt;/ruby&gt;
&lt;ruby&gt;無&lt;rt&gt;bû&lt;/rt&gt;&lt;rtc&gt;ㆠㄨˊ&lt;/rtc&gt;&lt;/ruby&gt;
&lt;ruby&gt;盡&lt;rt&gt;tsīn&lt;/rt&gt;&lt;rtc&gt;ㄐㄧㄣ˫&lt;/rtc&gt;&lt;/ruby&gt;
&lt;ruby&gt;也&lt;rt&gt;iā&lt;/rt&gt;&lt;rtc&gt;ㄧㄚ˫&lt;/rtc&gt;&lt;/ruby&gt;
。
&lt;ruby&gt;而&lt;rt&gt;jî&lt;/rt&gt;&lt;rtc&gt;ㆢㄧˊ&lt;/rtc&gt;&lt;/ruby&gt;
&lt;ruby&gt;又&lt;rt&gt;iū&lt;/rt&gt;&lt;rtc&gt;ㄧㄨ˫&lt;/rtc&gt;&lt;/ruby&gt;
&lt;ruby&gt;何&lt;rt&gt;hô&lt;/rt&gt;&lt;rtc&gt;ㄏㄜˊ&lt;/rtc&gt;&lt;/ruby&gt;
&lt;ruby&gt;羨&lt;rt&gt;siān&lt;/rt&gt;&lt;rtc&gt;ㄙㄧㄢ˫&lt;/rtc&gt;&lt;/ruby&gt;
&lt;ruby&gt;乎&lt;rt&gt;hōo&lt;/rt&gt;&lt;rtc&gt;ㄏㆦ˫&lt;/rtc&gt;&lt;/ruby&gt;
？
&lt;ruby&gt;且&lt;rt&gt;tshiánnh&lt;/rt&gt;&lt;rtc&gt;ㄑㄧㆩˋ&lt;/rtc&gt;&lt;/ruby&gt;
&lt;ruby&gt;夫&lt;rt&gt;hu&lt;/rt&gt;&lt;rtc&gt;ㄏㄨ&lt;/rtc&gt;&lt;/ruby&gt;
&lt;ruby&gt;天&lt;rt&gt;thian&lt;/rt&gt;&lt;rtc&gt;ㄊㄧㄢ&lt;/rtc&gt;&lt;/ruby&gt;
&lt;ruby&gt;地&lt;rt&gt;tē&lt;/rt&gt;&lt;rtc&gt;ㄉㆤ˫&lt;/rtc&gt;&lt;/ruby&gt;
&lt;ruby&gt;之&lt;rt&gt;tsi&lt;/rt&gt;&lt;rtc&gt;ㄐㄧ&lt;/rtc&gt;&lt;/ruby&gt;
&lt;ruby&gt;間&lt;rt&gt;kan&lt;/rt&gt;&lt;rtc&gt;ㄍㄢ&lt;/rtc&gt;&lt;/ruby&gt;
，
&lt;ruby&gt;物&lt;rt&gt;bu̍t&lt;/rt&gt;&lt;rtc&gt;ㆠㄨㆵ˙&lt;/rtc&gt;&lt;/ruby&gt;
&lt;ruby&gt;各&lt;rt&gt;kok&lt;/rt&gt;&lt;rtc&gt;ㄍㆦㆻ&lt;/rtc&gt;&lt;/ruby&gt;
&lt;ruby&gt;有&lt;rt&gt;iú&lt;/rt&gt;&lt;rtc&gt;ㄧㄨˋ&lt;/rtc&gt;&lt;/ruby&gt;
&lt;ruby&gt;主&lt;rt&gt;tsú&lt;/rt&gt;&lt;rtc&gt;ㄗㄨˋ&lt;/rtc&gt;&lt;/ruby&gt;
。
&lt;ruby&gt;苟&lt;rt&gt;kóo&lt;/rt&gt;&lt;rtc&gt;ㄍㆦˋ&lt;/rtc&gt;&lt;/ruby&gt;
&lt;ruby&gt;非&lt;rt&gt;hui&lt;/rt&gt;&lt;rtc&gt;ㄏㄨㄧ&lt;/rtc&gt;&lt;/ruby&gt;
&lt;ruby&gt;吾&lt;rt&gt;ngôo&lt;/rt&gt;&lt;rtc&gt;ㄫㆦˊ&lt;/rtc&gt;&lt;/ruby&gt;
&lt;ruby&gt;之&lt;rt&gt;tsi&lt;/rt&gt;&lt;rtc&gt;ㄐㄧ&lt;/rtc&gt;&lt;/ruby&gt;
&lt;ruby&gt;所&lt;rt&gt;sóo&lt;/rt&gt;&lt;rtc&gt;ㄙㆦˋ&lt;/rtc&gt;&lt;/ruby&gt;
&lt;ruby&gt;有&lt;rt&gt;iú&lt;/rt&gt;&lt;rtc&gt;ㄧㄨˋ&lt;/rtc&gt;&lt;/ruby&gt;
，
&lt;ruby&gt;雖&lt;rt&gt;sui&lt;/rt&gt;&lt;rtc&gt;ㄙㄨㄧ&lt;/rtc&gt;&lt;/ruby&gt;
&lt;ruby&gt;一&lt;rt&gt;it&lt;/rt&gt;&lt;rtc&gt;ㄧㆵ&lt;/rtc&gt;&lt;/ruby&gt;
&lt;ruby&gt;毫&lt;rt&gt;hô&lt;/rt&gt;&lt;rtc&gt;ㄏㄜˊ&lt;/rtc&gt;&lt;/ruby&gt;
&lt;ruby&gt;而&lt;rt&gt;jî&lt;/rt&gt;&lt;rtc&gt;ㆢㄧˊ&lt;/rtc&gt;&lt;/ruby&gt;
&lt;ruby&gt;莫&lt;rt&gt;bo̍k&lt;/rt&gt;&lt;rtc&gt;ㆠㆦㆻ˙&lt;/rtc&gt;&lt;/ruby&gt;
&lt;ruby&gt;取&lt;rt&gt;tshú&lt;/rt&gt;&lt;rtc&gt;ㄘㄨˋ&lt;/rtc&gt;&lt;/ruby&gt;
。
&lt;ruby&gt;惟&lt;rt&gt;î&lt;/rt&gt;&lt;rtc&gt;ㄧˊ&lt;/rtc&gt;&lt;/ruby&gt;
&lt;ruby&gt;江&lt;rt&gt;kang&lt;/rt&gt;&lt;rtc&gt;ㄍㄤ&lt;/rtc&gt;&lt;/ruby&gt;
&lt;ruby&gt;上&lt;rt&gt;siōng&lt;/rt&gt;&lt;rtc&gt;ㄒㄧㆲ˫&lt;/rtc&gt;&lt;/ruby&gt;
&lt;ruby&gt;之&lt;rt&gt;tsi&lt;/rt&gt;&lt;rtc&gt;ㄐㄧ&lt;/rtc&gt;&lt;/ruby&gt;
&lt;ruby&gt;清&lt;rt&gt;tshing&lt;/rt&gt;&lt;rtc&gt;ㄑㄧㄥ&lt;/rtc&gt;&lt;/ruby&gt;
&lt;ruby&gt;風&lt;rt&gt;hong&lt;/rt&gt;&lt;rtc&gt;ㄏㆲ&lt;/rtc&gt;&lt;/ruby&gt;
，
&lt;ruby&gt;與&lt;rt&gt;ú&lt;/rt&gt;&lt;rtc&gt;ㄨˋ&lt;/rtc&gt;&lt;/ruby&gt;
&lt;ruby&gt;山&lt;rt&gt;san&lt;/rt&gt;&lt;rtc&gt;ㄙㄢ&lt;/rtc&gt;&lt;/ruby&gt;
&lt;ruby&gt;間&lt;rt&gt;kan&lt;/rt&gt;&lt;rtc&gt;ㄍㄢ&lt;/rtc&gt;&lt;/ruby&gt;
&lt;ruby&gt;之&lt;rt&gt;tsi&lt;/rt&gt;&lt;rtc&gt;ㄐㄧ&lt;/rtc&gt;&lt;/ruby&gt;
&lt;ruby&gt;明&lt;rt&gt;bîng&lt;/rt&gt;&lt;rtc&gt;ㆠㄧㄥˊ&lt;/rtc&gt;&lt;/ruby&gt;
&lt;ruby&gt;月&lt;rt&gt;gua̍t&lt;/rt&gt;&lt;rtc&gt;ㆣㄨㄚㆵ˙&lt;/rtc&gt;&lt;/ruby&gt;
，
&lt;ruby&gt;耳&lt;rt&gt;ní&lt;/rt&gt;&lt;rtc&gt;ㄋㄧˋ&lt;/rtc&gt;&lt;/ruby&gt;
&lt;ruby&gt;得&lt;rt&gt;tik&lt;/rt&gt;&lt;rtc&gt;ㄉㄧㆻ&lt;/rtc&gt;&lt;/ruby&gt;
&lt;ruby&gt;之&lt;rt&gt;tsi&lt;/rt&gt;&lt;rtc&gt;ㄐㄧ&lt;/rtc&gt;&lt;/ruby&gt;
&lt;ruby&gt;而&lt;rt&gt;jî&lt;/rt&gt;&lt;rtc&gt;ㆢㄧˊ&lt;/rtc&gt;&lt;/ruby&gt;
&lt;ruby&gt;為&lt;rt&gt;ūi&lt;/rt&gt;&lt;rtc&gt;ㄨㄧ˫&lt;/rtc&gt;&lt;/ruby&gt;
&lt;ruby&gt;聲&lt;rt&gt;sing&lt;/rt&gt;&lt;rtc&gt;ㄒㄧㄥ&lt;/rtc&gt;&lt;/ruby&gt;
，
&lt;ruby&gt;目&lt;rt&gt;bo̍k&lt;/rt&gt;&lt;rtc&gt;ㆠㆦㆻ˙&lt;/rtc&gt;&lt;/ruby&gt;
&lt;ruby&gt;遇&lt;rt&gt;gū&lt;/rt&gt;&lt;rtc&gt;ㆣㄨ˫&lt;/rtc&gt;&lt;/ruby&gt;
&lt;ruby&gt;之&lt;rt&gt;tsi&lt;/rt&gt;&lt;rtc&gt;ㄐㄧ&lt;/rtc&gt;&lt;/ruby&gt;
&lt;ruby&gt;而&lt;rt&gt;jî&lt;/rt&gt;&lt;rtc&gt;ㆢㄧˊ&lt;/rtc&gt;&lt;/ruby&gt;
&lt;ruby&gt;成&lt;rt&gt;sing&lt;/rt&gt;&lt;rtc&gt;ㄒㄧㄥ&lt;/rtc&gt;&lt;/ruby&gt;
&lt;ruby&gt;色&lt;rt&gt;sik&lt;/rt&gt;&lt;rtc&gt;ㄒㄧㆻ&lt;/rtc&gt;&lt;/ruby&gt;
。
&lt;ruby&gt;取&lt;rt&gt;tshú&lt;/rt&gt;&lt;rtc&gt;ㄘㄨˋ&lt;/rtc&gt;&lt;/ruby&gt;
&lt;ruby&gt;之&lt;rt&gt;tsi&lt;/rt&gt;&lt;rtc&gt;ㄐㄧ&lt;/rtc&gt;&lt;/ruby&gt;
&lt;ruby&gt;無&lt;rt&gt;bû&lt;/rt&gt;&lt;rtc&gt;ㆠㄨˊ&lt;/rtc&gt;&lt;/ruby&gt;
&lt;ruby&gt;禁&lt;rt&gt;kim&lt;/rt&gt;&lt;rtc&gt;ㄍㄧㆬ&lt;/rtc&gt;&lt;/ruby&gt;
，
&lt;ruby&gt;用&lt;rt&gt;iōng&lt;/rt&gt;&lt;rtc&gt;ㄧㆲ˫&lt;/rtc&gt;&lt;/ruby&gt;
&lt;ruby&gt;之&lt;rt&gt;tsi&lt;/rt&gt;&lt;rtc&gt;ㄐㄧ&lt;/rtc&gt;&lt;/ruby&gt;
&lt;ruby&gt;不&lt;rt&gt;put&lt;/rt&gt;&lt;rtc&gt;ㄅㄨㆵ&lt;/rtc&gt;&lt;/ruby&gt;
&lt;ruby&gt;竭&lt;rt&gt;kia̍t&lt;/rt&gt;&lt;rtc&gt;ㄍㄧㄚㆵ˙&lt;/rtc&gt;&lt;/ruby&gt;
。
&lt;ruby&gt;是&lt;rt&gt;sī&lt;/rt&gt;&lt;rtc&gt;ㄒㄧ˫&lt;/rtc&gt;&lt;/ruby&gt;
&lt;ruby&gt;造&lt;rt&gt;tsō&lt;/rt&gt;&lt;rtc&gt;ㄗㄜ˫&lt;/rtc&gt;&lt;/ruby&gt;
&lt;ruby&gt;物&lt;rt&gt;bu̍t&lt;/rt&gt;&lt;rtc&gt;ㆠㄨㆵ˙&lt;/rtc&gt;&lt;/ruby&gt;
&lt;ruby&gt;者&lt;rt&gt;tsiá&lt;/rt&gt;&lt;rtc&gt;ㄐㄧㄚˋ&lt;/rtc&gt;&lt;/ruby&gt;
&lt;ruby&gt;之&lt;rt&gt;tsi&lt;/rt&gt;&lt;rtc&gt;ㄐㄧ&lt;/rtc&gt;&lt;/ruby&gt;
&lt;ruby&gt;無&lt;rt&gt;bû&lt;/rt&gt;&lt;rtc&gt;ㆠㄨˊ&lt;/rtc&gt;&lt;/ruby&gt;
&lt;ruby&gt;盡&lt;rt&gt;tsīn&lt;/rt&gt;&lt;rtc&gt;ㄐㄧㄣ˫&lt;/rtc&gt;&lt;/ruby&gt;
&lt;ruby&gt;藏&lt;rt&gt;tsông&lt;/rt&gt;&lt;rtc&gt;ㄗㆲˊ&lt;/rtc&gt;&lt;/ruby&gt;
&lt;ruby&gt;也&lt;rt&gt;iā&lt;/rt&gt;&lt;rtc&gt;ㄧㄚ˫&lt;/rtc&gt;&lt;/ruby&gt;
，
&lt;ruby&gt;而&lt;rt&gt;jî&lt;/rt&gt;&lt;rtc&gt;ㆢㄧˊ&lt;/rtc&gt;&lt;/ruby&gt;
&lt;ruby&gt;吾&lt;rt&gt;ngôo&lt;/rt&gt;&lt;rtc&gt;ㄫㆦˊ&lt;/rtc&gt;&lt;/ruby&gt;
&lt;ruby&gt;與&lt;rt&gt;ú&lt;/rt&gt;&lt;rtc&gt;ㄨˋ&lt;/rtc&gt;&lt;/ruby&gt;
&lt;ruby&gt;子&lt;rt&gt;tsú&lt;/rt&gt;&lt;rtc&gt;ㄗㄨˋ&lt;/rtc&gt;&lt;/ruby&gt;
&lt;ruby&gt;之&lt;rt&gt;tsi&lt;/rt&gt;&lt;rtc&gt;ㄐㄧ&lt;/rtc&gt;&lt;/ruby&gt;
&lt;ruby&gt;所&lt;rt&gt;sóo&lt;/rt&gt;&lt;rtc&gt;ㄙㆦˋ&lt;/rtc&gt;&lt;/ruby&gt;
&lt;ruby&gt;共&lt;rt&gt;kiōng&lt;/rt&gt;&lt;rtc&gt;ㄍㄧㆲ˫&lt;/rtc&gt;&lt;/ruby&gt;
&lt;ruby&gt;適&lt;rt&gt;sik&lt;/rt&gt;&lt;rtc&gt;ㄒㄧㆻ&lt;/rtc&gt;&lt;/ruby&gt;
。
」
&lt;/p&gt;
&lt;p&gt;
&lt;ruby&gt;客&lt;rt&gt;khik&lt;/rt&gt;&lt;rtc&gt;ㄎㄧㆻ&lt;/rtc&gt;&lt;/ruby&gt;
&lt;ruby&gt;喜&lt;rt&gt;hi&lt;/rt&gt;&lt;rtc&gt;ㄏㄧ&lt;/rtc&gt;&lt;/ruby&gt;
&lt;ruby&gt;而&lt;rt&gt;jî&lt;/rt&gt;&lt;rtc&gt;ㆢㄧˊ&lt;/rtc&gt;&lt;/ruby&gt;
&lt;ruby&gt;笑&lt;rt&gt;siàu&lt;/rt&gt;&lt;rtc&gt;ㄒㄧㄠ˪&lt;/rtc&gt;&lt;/ruby&gt;
，
&lt;ruby&gt;洗&lt;rt&gt;sé&lt;/rt&gt;&lt;rtc&gt;ㄙㆤˋ&lt;/rtc&gt;&lt;/ruby&gt;
&lt;ruby&gt;盞&lt;rt&gt;tsán&lt;/rt&gt;&lt;rtc&gt;ㄗㄢˋ&lt;/rtc&gt;&lt;/ruby&gt;
&lt;ruby&gt;更&lt;rt&gt;king&lt;/rt&gt;&lt;rtc&gt;ㄍㄧㄥ&lt;/rtc&gt;&lt;/ruby&gt;
&lt;ruby&gt;酌&lt;rt&gt;tsiok&lt;/rt&gt;&lt;rtc&gt;ㄐㄧㆦㆻ&lt;/rtc&gt;&lt;/ruby&gt;
。
&lt;ruby&gt;肴&lt;rt&gt;gâunn&lt;/rt&gt;&lt;rtc&gt;ㆣㆯˊ&lt;/rtc&gt;&lt;/ruby&gt;
&lt;ruby&gt;核&lt;rt&gt;hi̍k&lt;/rt&gt;&lt;rtc&gt;ㄏㄧㆻ˙&lt;/rtc&gt;&lt;/ruby&gt;
&lt;ruby&gt;既&lt;rt&gt;kì&lt;/rt&gt;&lt;rtc&gt;ㄍㄧ˪&lt;/rtc&gt;&lt;/ruby&gt;
&lt;ruby&gt;盡&lt;rt&gt;tsīn&lt;/rt&gt;&lt;rtc&gt;ㄐㄧㄣ˫&lt;/rtc&gt;&lt;/ruby&gt;
，
&lt;ruby&gt;杯&lt;rt&gt;pue&lt;/rt&gt;&lt;rtc&gt;ㄅㄨㆤ&lt;/rtc&gt;&lt;/ruby&gt;
&lt;ruby&gt;盤&lt;rt&gt;phuân&lt;/rt&gt;&lt;rtc&gt;ㄆㄨㄢˊ&lt;/rtc&gt;&lt;/ruby&gt;
&lt;ruby&gt;狼&lt;rt&gt;lông&lt;/rt&gt;&lt;rtc&gt;ㄌㆲˊ&lt;/rtc&gt;&lt;/ruby&gt;
&lt;ruby&gt;藉&lt;rt&gt;tsi̍k&lt;/rt&gt;&lt;rtc&gt;ㄐㄧㆻ˙&lt;/rtc&gt;&lt;/ruby&gt;
。
&lt;ruby&gt;相&lt;rt&gt;siong&lt;/rt&gt;&lt;rtc&gt;ㄒㄧㆲ&lt;/rtc&gt;&lt;/ruby&gt;
&lt;ruby&gt;與&lt;rt&gt;ú&lt;/rt&gt;&lt;rtc&gt;ㄨˋ&lt;/rtc&gt;&lt;/ruby&gt;
&lt;ruby&gt;枕&lt;rt&gt;tsím&lt;/rt&gt;&lt;rtc&gt;ㄐㄧㆬˋ&lt;/rtc&gt;&lt;/ruby&gt;
&lt;ruby&gt;藉&lt;rt&gt;tsik&lt;/rt&gt;&lt;rtc&gt;ㄐㄧㆻ&lt;/rtc&gt;&lt;/ruby&gt;
&lt;ruby&gt;乎&lt;rt&gt;hōo&lt;/rt&gt;&lt;rtc&gt;ㄏㆦ˫&lt;/rtc&gt;&lt;/ruby&gt;
&lt;ruby&gt;舟&lt;rt&gt;tsiu&lt;/rt&gt;&lt;rtc&gt;ㄐㄧㄨ&lt;/rtc&gt;&lt;/ruby&gt;
&lt;ruby&gt;中&lt;rt&gt;tiong&lt;/rt&gt;&lt;rtc&gt;ㄉㄧㆲ&lt;/rtc&gt;&lt;/ruby&gt;
，
&lt;ruby&gt;不&lt;rt&gt;put&lt;/rt&gt;&lt;rtc&gt;ㄅㄨㆵ&lt;/rtc&gt;&lt;/ruby&gt;
&lt;ruby&gt;知&lt;rt&gt;ti&lt;/rt&gt;&lt;rtc&gt;ㄉㄧ&lt;/rtc&gt;&lt;/ruby&gt;
&lt;ruby&gt;東&lt;rt&gt;tong&lt;/rt&gt;&lt;rtc&gt;ㄉㆲ&lt;/rtc&gt;&lt;/ruby&gt;
&lt;ruby&gt;方&lt;rt&gt;hong&lt;/rt&gt;&lt;rtc&gt;ㄏㆲ&lt;/rtc&gt;&lt;/ruby&gt;
&lt;ruby&gt;之&lt;rt&gt;tsi&lt;/rt&gt;&lt;rtc&gt;ㄐㄧ&lt;/rtc&gt;&lt;/ruby&gt;
&lt;ruby&gt;既&lt;rt&gt;kí&lt;/rt&gt;&lt;rtc&gt;ㄍㄧˋ&lt;/rtc&gt;&lt;/ruby&gt;
&lt;ruby&gt;白&lt;rt&gt;pi̍k&lt;/rt&gt;&lt;rtc&gt;ㄅㄧㆻ˙&lt;/rtc&gt;&lt;/ruby&gt;
。
  &lt;/p&gt;
&lt;/div&gt;
&lt;div&gt;
    &lt;p&gt;
        為能正確顯示「注音符號」，請點擊以下連結，下載注音符號專用字型：
        &lt;a href="https://github.com/cmex-30/Bopomofo_on_Web/blob/master/font/BopomofoRuby1909-v1-Regular.ttf"&gt;
            BopomofoRuby1909-v1-Regular.ttf
        &lt;/a&gt;
              ，並於使用之電腦端安裝此字型。
    &lt;/p&gt;
&lt;/div&gt;</v>
      </c>
      <c r="Y10" s="387"/>
      <c r="Z10" s="387"/>
      <c r="AA10" s="387"/>
      <c r="AB10" s="5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ht="30" customHeight="1">
      <c r="B11" s="1"/>
      <c r="D11" s="396" t="s">
        <v>9</v>
      </c>
      <c r="E11" s="396"/>
      <c r="F11" s="396"/>
      <c r="G11" s="382"/>
      <c r="H11" s="386" t="s">
        <v>9</v>
      </c>
      <c r="I11" s="387"/>
      <c r="J11" s="387"/>
      <c r="L11" s="386" t="s">
        <v>9</v>
      </c>
      <c r="M11" s="387"/>
      <c r="N11" s="387"/>
      <c r="O11" s="382"/>
      <c r="P11" s="386" t="s">
        <v>10</v>
      </c>
      <c r="Q11" s="387"/>
      <c r="R11" s="387"/>
      <c r="S11" s="382"/>
      <c r="T11" s="386" t="s">
        <v>11</v>
      </c>
      <c r="U11" s="387"/>
      <c r="V11" s="387"/>
      <c r="W11" s="382"/>
      <c r="X11" s="386" t="s">
        <v>11</v>
      </c>
      <c r="Y11" s="387"/>
      <c r="Z11" s="387"/>
      <c r="AA11" s="387"/>
      <c r="AB11" s="5"/>
    </row>
    <row r="12" spans="1:38" s="368" customFormat="1" ht="191" customHeight="1">
      <c r="A12" s="366"/>
      <c r="B12" s="1">
        <f>B4</f>
        <v>655</v>
      </c>
      <c r="C12" s="366"/>
      <c r="D12" s="393" t="str">
        <f ca="1">_xlfn.CONCAT(OFFSET( 【拼音】注音文章!N9, 0, 0, $B$12, 1) )</f>
        <v xml:space="preserve">《
&lt;ruby&gt;增&lt;rt&gt;cheng&lt;/rt&gt;&lt;/ruby&gt;
&lt;ruby&gt;見&lt;rt&gt;kiàn&lt;/rt&gt;&lt;/ruby&gt;
&lt;ruby&gt;相&lt;rt&gt;siong&lt;/rt&gt;&lt;/ruby&gt;
&lt;ruby&gt;賦&lt;rt&gt;hù&lt;/rt&gt;&lt;/ruby&gt;
》
&lt;/p&gt;
&lt;p&gt;
&lt;ruby&gt;壬&lt;rt&gt;jîm&lt;/rt&gt;&lt;/ruby&gt;
&lt;ruby&gt;戌&lt;rt&gt;sut&lt;/rt&gt;&lt;/ruby&gt;
&lt;ruby&gt;之&lt;rt&gt;chi&lt;/rt&gt;&lt;/ruby&gt;
&lt;ruby&gt;秋&lt;rt&gt;chhiu&lt;/rt&gt;&lt;/ruby&gt;
，
&lt;ruby&gt;七&lt;rt&gt;chhi&lt;/rt&gt;&lt;/ruby&gt;
&lt;ruby&gt;月&lt;rt&gt;goa̍t&lt;/rt&gt;&lt;/ruby&gt;
&lt;ruby&gt;既&lt;rt&gt;ki&lt;/rt&gt;&lt;/ruby&gt;
&lt;ruby&gt;望&lt;rt&gt;bōng&lt;/rt&gt;&lt;/ruby&gt;
，
&lt;ruby&gt;蘇&lt;rt&gt;so͘&lt;/rt&gt;&lt;/ruby&gt;
&lt;ruby&gt;子&lt;rt&gt;chú&lt;/rt&gt;&lt;/ruby&gt;
&lt;ruby&gt;與&lt;rt&gt;ú&lt;/rt&gt;&lt;/ruby&gt;
&lt;ruby&gt;客&lt;rt&gt;khek&lt;/rt&gt;&lt;/ruby&gt;
&lt;ruby&gt;泛&lt;rt&gt;hoàn&lt;/rt&gt;&lt;/ruby&gt;
&lt;ruby&gt;舟&lt;rt&gt;chiu&lt;/rt&gt;&lt;/ruby&gt;
&lt;ruby&gt;遊&lt;rt&gt;iû&lt;/rt&gt;&lt;/ruby&gt;
&lt;ruby&gt;于&lt;rt&gt;i&lt;/rt&gt;&lt;/ruby&gt;
&lt;ruby&gt;赤&lt;rt&gt;chhek&lt;/rt&gt;&lt;/ruby&gt;
&lt;ruby&gt;壁&lt;rt&gt;pek&lt;/rt&gt;&lt;/ruby&gt;
&lt;ruby&gt;之&lt;rt&gt;chi&lt;/rt&gt;&lt;/ruby&gt;
&lt;ruby&gt;下&lt;rt&gt;hā&lt;/rt&gt;&lt;/ruby&gt;
。
&lt;ruby&gt;清&lt;rt&gt;chheng&lt;/rt&gt;&lt;/ruby&gt;
&lt;ruby&gt;風&lt;rt&gt;hong&lt;/rt&gt;&lt;/ruby&gt;
&lt;ruby&gt;徐&lt;rt&gt;chhî&lt;/rt&gt;&lt;/ruby&gt;
&lt;ruby&gt;來&lt;rt&gt;lâi&lt;/rt&gt;&lt;/ruby&gt;
，
&lt;ruby&gt;水&lt;rt&gt;súi&lt;/rt&gt;&lt;/ruby&gt;
&lt;ruby&gt;波&lt;rt&gt;pho&lt;/rt&gt;&lt;/ruby&gt;
&lt;ruby&gt;不&lt;rt&gt;put&lt;/rt&gt;&lt;/ruby&gt;
&lt;ruby&gt;興&lt;rt&gt;heng&lt;/rt&gt;&lt;/ruby&gt;
。
&lt;ruby&gt;舉&lt;rt&gt;kí&lt;/rt&gt;&lt;/ruby&gt;
&lt;ruby&gt;酒&lt;rt&gt;chiú&lt;/rt&gt;&lt;/ruby&gt;
&lt;ruby&gt;屬&lt;rt&gt;sio̍k&lt;/rt&gt;&lt;/ruby&gt;
&lt;ruby&gt;客&lt;rt&gt;khek&lt;/rt&gt;&lt;/ruby&gt;
，
&lt;ruby&gt;誦&lt;rt&gt;siōng&lt;/rt&gt;&lt;/ruby&gt;
&lt;ruby&gt;明&lt;rt&gt;bêng&lt;/rt&gt;&lt;/ruby&gt;
&lt;ruby&gt;月&lt;rt&gt;goa̍t&lt;/rt&gt;&lt;/ruby&gt;
&lt;ruby&gt;之&lt;rt&gt;chi&lt;/rt&gt;&lt;/ruby&gt;
&lt;ruby&gt;詩&lt;rt&gt;si&lt;/rt&gt;&lt;/ruby&gt;
，
&lt;ruby&gt;歌&lt;rt&gt;ko&lt;/rt&gt;&lt;/ruby&gt;
&lt;ruby&gt;窈&lt;rt&gt;iáu&lt;/rt&gt;&lt;/ruby&gt;
&lt;ruby&gt;窕&lt;rt&gt;thiáu&lt;/rt&gt;&lt;/ruby&gt;
&lt;ruby&gt;之&lt;rt&gt;chi&lt;/rt&gt;&lt;/ruby&gt;
&lt;ruby&gt;章&lt;rt&gt;chiong&lt;/rt&gt;&lt;/ruby&gt;
。
&lt;ruby&gt;少&lt;rt&gt;siáu&lt;/rt&gt;&lt;/ruby&gt;
&lt;ruby&gt;焉&lt;rt&gt;ian&lt;/rt&gt;&lt;/ruby&gt;
，
&lt;ruby&gt;月&lt;rt&gt;goa̍t&lt;/rt&gt;&lt;/ruby&gt;
&lt;ruby&gt;出&lt;rt&gt;chhut&lt;/rt&gt;&lt;/ruby&gt;
&lt;ruby&gt;於&lt;rt&gt;î&lt;/rt&gt;&lt;/ruby&gt;
&lt;ruby&gt;東&lt;rt&gt;tong&lt;/rt&gt;&lt;/ruby&gt;
&lt;ruby&gt;山&lt;rt&gt;san&lt;/rt&gt;&lt;/ruby&gt;
&lt;ruby&gt;之&lt;rt&gt;chi&lt;/rt&gt;&lt;/ruby&gt;
&lt;ruby&gt;上&lt;rt&gt;siōng&lt;/rt&gt;&lt;/ruby&gt;
，
&lt;ruby&gt;徘&lt;rt&gt;pâi&lt;/rt&gt;&lt;/ruby&gt;
&lt;ruby&gt;徊&lt;rt&gt;hôe&lt;/rt&gt;&lt;/ruby&gt;
&lt;ruby&gt;於&lt;rt&gt;î&lt;/rt&gt;&lt;/ruby&gt;
&lt;ruby&gt;斗&lt;rt&gt;tó͘&lt;/rt&gt;&lt;/ruby&gt;
&lt;ruby&gt;牛&lt;rt&gt;giû&lt;/rt&gt;&lt;/ruby&gt;
&lt;ruby&gt;之&lt;rt&gt;chi&lt;/rt&gt;&lt;/ruby&gt;
&lt;ruby&gt;間&lt;rt&gt;kan&lt;/rt&gt;&lt;/ruby&gt;
。
&lt;ruby&gt;白&lt;rt&gt;pe̍k&lt;/rt&gt;&lt;/ruby&gt;
&lt;ruby&gt;露&lt;rt&gt;lō͘&lt;/rt&gt;&lt;/ruby&gt;
&lt;ruby&gt;橫&lt;rt&gt;hêng&lt;/rt&gt;&lt;/ruby&gt;
&lt;ruby&gt;江&lt;rt&gt;kang&lt;/rt&gt;&lt;/ruby&gt;
，
&lt;ruby&gt;水&lt;rt&gt;súi&lt;/rt&gt;&lt;/ruby&gt;
&lt;ruby&gt;光&lt;rt&gt;kong&lt;/rt&gt;&lt;/ruby&gt;
&lt;ruby&gt;接&lt;rt&gt;chiap&lt;/rt&gt;&lt;/ruby&gt;
&lt;ruby&gt;天&lt;rt&gt;thian&lt;/rt&gt;&lt;/ruby&gt;
。
&lt;ruby&gt;縱&lt;rt&gt;chhióng&lt;/rt&gt;&lt;/ruby&gt;
&lt;ruby&gt;一&lt;rt&gt;it&lt;/rt&gt;&lt;/ruby&gt;
&lt;ruby&gt;葦&lt;rt&gt;úi&lt;/rt&gt;&lt;/ruby&gt;
&lt;ruby&gt;之&lt;rt&gt;chi&lt;/rt&gt;&lt;/ruby&gt;
&lt;ruby&gt;所&lt;rt&gt;só͘&lt;/rt&gt;&lt;/ruby&gt;
&lt;ruby&gt;如&lt;rt&gt;jû&lt;/rt&gt;&lt;/ruby&gt;
，
&lt;ruby&gt;凌&lt;rt&gt;lêng&lt;/rt&gt;&lt;/ruby&gt;
&lt;ruby&gt;萬&lt;rt&gt;bān&lt;/rt&gt;&lt;/ruby&gt;
&lt;ruby&gt;頃&lt;rt&gt;khéng&lt;/rt&gt;&lt;/ruby&gt;
&lt;ruby&gt;之&lt;rt&gt;chi&lt;/rt&gt;&lt;/ruby&gt;
&lt;ruby&gt;茫&lt;rt&gt;bông&lt;/rt&gt;&lt;/ruby&gt;
&lt;ruby&gt;然&lt;rt&gt;jiân&lt;/rt&gt;&lt;/ruby&gt;
。
&lt;ruby&gt;浩&lt;rt&gt;hō&lt;/rt&gt;&lt;/ruby&gt;
&lt;ruby&gt;浩&lt;rt&gt;hō&lt;/rt&gt;&lt;/ruby&gt;
&lt;ruby&gt;乎&lt;rt&gt;hō͘&lt;/rt&gt;&lt;/ruby&gt;
&lt;ruby&gt;如&lt;rt&gt;jû&lt;/rt&gt;&lt;/ruby&gt;
&lt;ruby&gt;馮&lt;rt&gt;pêng&lt;/rt&gt;&lt;/ruby&gt;
&lt;ruby&gt;虛&lt;rt&gt;hu&lt;/rt&gt;&lt;/ruby&gt;
&lt;ruby&gt;御&lt;rt&gt;gū&lt;/rt&gt;&lt;/ruby&gt;
&lt;ruby&gt;風&lt;rt&gt;hong&lt;/rt&gt;&lt;/ruby&gt;
，
&lt;ruby&gt;而&lt;rt&gt;jî&lt;/rt&gt;&lt;/ruby&gt;
&lt;ruby&gt;不&lt;rt&gt;put&lt;/rt&gt;&lt;/ruby&gt;
&lt;ruby&gt;知&lt;rt&gt;ti&lt;/rt&gt;&lt;/ruby&gt;
&lt;ruby&gt;其&lt;rt&gt;kî&lt;/rt&gt;&lt;/ruby&gt;
&lt;ruby&gt;所&lt;rt&gt;só͘&lt;/rt&gt;&lt;/ruby&gt;
&lt;ruby&gt;止&lt;rt&gt;chí&lt;/rt&gt;&lt;/ruby&gt;
；
&lt;ruby&gt;飄&lt;rt&gt;phiau&lt;/rt&gt;&lt;/ruby&gt;
&lt;ruby&gt;飄&lt;rt&gt;phiau&lt;/rt&gt;&lt;/ruby&gt;
&lt;ruby&gt;乎&lt;rt&gt;hō͘&lt;/rt&gt;&lt;/ruby&gt;
&lt;ruby&gt;如&lt;rt&gt;jû&lt;/rt&gt;&lt;/ruby&gt;
&lt;ruby&gt;遺&lt;rt&gt;ûi&lt;/rt&gt;&lt;/ruby&gt;
&lt;ruby&gt;世&lt;rt&gt;sè&lt;/rt&gt;&lt;/ruby&gt;
&lt;ruby&gt;獨&lt;rt&gt;to̍k&lt;/rt&gt;&lt;/ruby&gt;
&lt;ruby&gt;立&lt;rt&gt;li̍p&lt;/rt&gt;&lt;/ruby&gt;
，
&lt;ruby&gt;羽&lt;rt&gt;ú&lt;/rt&gt;&lt;/ruby&gt;
&lt;ruby&gt;化&lt;rt&gt;hòa&lt;/rt&gt;&lt;/ruby&gt;
&lt;ruby&gt;而&lt;rt&gt;jî&lt;/rt&gt;&lt;/ruby&gt;
&lt;ruby&gt;登&lt;rt&gt;teng&lt;/rt&gt;&lt;/ruby&gt;
&lt;ruby&gt;仙&lt;rt&gt;sian&lt;/rt&gt;&lt;/ruby&gt;
。
&lt;/p&gt;
&lt;p&gt;
&lt;ruby&gt;於&lt;rt&gt;î&lt;/rt&gt;&lt;/ruby&gt;
&lt;ruby&gt;是&lt;rt&gt;sī&lt;/rt&gt;&lt;/ruby&gt;
&lt;ruby&gt;飲&lt;rt&gt;ím&lt;/rt&gt;&lt;/ruby&gt;
&lt;ruby&gt;酒&lt;rt&gt;chiú&lt;/rt&gt;&lt;/ruby&gt;
&lt;ruby&gt;樂&lt;rt&gt;lo̍k&lt;/rt&gt;&lt;/ruby&gt;
&lt;ruby&gt;甚&lt;rt&gt;sīm&lt;/rt&gt;&lt;/ruby&gt;
，
&lt;ruby&gt;扣&lt;rt&gt;kháu&lt;/rt&gt;&lt;/ruby&gt;
&lt;ruby&gt;舷&lt;rt&gt;hiân&lt;/rt&gt;&lt;/ruby&gt;
&lt;ruby&gt;而&lt;rt&gt;jî&lt;/rt&gt;&lt;/ruby&gt;
&lt;ruby&gt;歌&lt;rt&gt;ko&lt;/rt&gt;&lt;/ruby&gt;
&lt;ruby&gt;之&lt;rt&gt;chi&lt;/rt&gt;&lt;/ruby&gt;
。
&lt;ruby&gt;歌&lt;rt&gt;ko&lt;/rt&gt;&lt;/ruby&gt;
&lt;ruby&gt;曰&lt;rt&gt;oa̍t&lt;/rt&gt;&lt;/ruby&gt;
&lt;ruby&gt;：&lt;rt&gt;&lt;/rt&gt;&lt;/ruby&gt;
「
&lt;ruby&gt;桂&lt;rt&gt;kùi&lt;/rt&gt;&lt;/ruby&gt;
&lt;ruby&gt;棹&lt;rt&gt;chāu&lt;/rt&gt;&lt;/ruby&gt;
&lt;ruby&gt;兮&lt;rt&gt;hē&lt;/rt&gt;&lt;/ruby&gt;
&lt;ruby&gt;蘭&lt;rt&gt;lân&lt;/rt&gt;&lt;/ruby&gt;
&lt;ruby&gt;槳&lt;rt&gt;chiúⁿ&lt;/rt&gt;&lt;/ruby&gt;
，
&lt;ruby&gt;擊&lt;rt&gt;kek&lt;/rt&gt;&lt;/ruby&gt;
&lt;ruby&gt;空&lt;rt&gt;khong&lt;/rt&gt;&lt;/ruby&gt;
&lt;ruby&gt;明&lt;rt&gt;bêng&lt;/rt&gt;&lt;/ruby&gt;
&lt;ruby&gt;兮&lt;rt&gt;hê&lt;/rt&gt;&lt;/ruby&gt;
&lt;ruby&gt;泝&lt;rt&gt;sò͘&lt;/rt&gt;&lt;/ruby&gt;
&lt;ruby&gt;流&lt;rt&gt;liû&lt;/rt&gt;&lt;/ruby&gt;
&lt;ruby&gt;光&lt;rt&gt;kong&lt;/rt&gt;&lt;/ruby&gt;
。
&lt;ruby&gt;渺&lt;rt&gt;biáu&lt;/rt&gt;&lt;/ruby&gt;
&lt;ruby&gt;渺&lt;rt&gt;biáu&lt;/rt&gt;&lt;/ruby&gt;
&lt;ruby&gt;兮&lt;rt&gt;hê&lt;/rt&gt;&lt;/ruby&gt;
&lt;ruby&gt;予&lt;rt&gt;ú&lt;/rt&gt;&lt;/ruby&gt;
&lt;ruby&gt;懷&lt;rt&gt;hoâi&lt;/rt&gt;&lt;/ruby&gt;
，
&lt;ruby&gt;望&lt;rt&gt;bōng&lt;/rt&gt;&lt;/ruby&gt;
&lt;ruby&gt;美&lt;rt&gt;bí&lt;/rt&gt;&lt;/ruby&gt;
&lt;ruby&gt;人&lt;rt&gt;jîn&lt;/rt&gt;&lt;/ruby&gt;
&lt;ruby&gt;兮&lt;rt&gt;hê&lt;/rt&gt;&lt;/ruby&gt;
&lt;ruby&gt;天&lt;rt&gt;thian&lt;/rt&gt;&lt;/ruby&gt;
&lt;ruby&gt;一&lt;rt&gt;it&lt;/rt&gt;&lt;/ruby&gt;
&lt;ruby&gt;方&lt;rt&gt;hong&lt;/rt&gt;&lt;/ruby&gt;
。
」
&lt;ruby&gt;客&lt;rt&gt;khek&lt;/rt&gt;&lt;/ruby&gt;
&lt;ruby&gt;有&lt;rt&gt;iú&lt;/rt&gt;&lt;/ruby&gt;
&lt;ruby&gt;吹&lt;rt&gt;chhui&lt;/rt&gt;&lt;/ruby&gt;
&lt;ruby&gt;洞&lt;rt&gt;tōng&lt;/rt&gt;&lt;/ruby&gt;
&lt;ruby&gt;簫&lt;rt&gt;siau&lt;/rt&gt;&lt;/ruby&gt;
&lt;ruby&gt;者&lt;rt&gt;chiá&lt;/rt&gt;&lt;/ruby&gt;
，
&lt;ruby&gt;倚&lt;rt&gt;í&lt;/rt&gt;&lt;/ruby&gt;
&lt;ruby&gt;歌&lt;rt&gt;ko&lt;/rt&gt;&lt;/ruby&gt;
&lt;ruby&gt;而&lt;rt&gt;jî&lt;/rt&gt;&lt;/ruby&gt;
&lt;ruby&gt;和&lt;rt&gt;hô&lt;/rt&gt;&lt;/ruby&gt;
&lt;ruby&gt;之&lt;rt&gt;chi&lt;/rt&gt;&lt;/ruby&gt;
，
&lt;ruby&gt;其&lt;rt&gt;kî&lt;/rt&gt;&lt;/ruby&gt;
&lt;ruby&gt;聲&lt;rt&gt;seng&lt;/rt&gt;&lt;/ruby&gt;
&lt;ruby&gt;嗚&lt;rt&gt;o͘&lt;/rt&gt;&lt;/ruby&gt;
&lt;ruby&gt;嗚&lt;rt&gt;o͘&lt;/rt&gt;&lt;/ruby&gt;
&lt;ruby&gt;然&lt;rt&gt;jiân&lt;/rt&gt;&lt;/ruby&gt;
，
&lt;ruby&gt;如&lt;rt&gt;jû&lt;/rt&gt;&lt;/ruby&gt;
&lt;ruby&gt;怨&lt;rt&gt;oàn&lt;/rt&gt;&lt;/ruby&gt;
&lt;ruby&gt;如&lt;rt&gt;jû&lt;/rt&gt;&lt;/ruby&gt;
&lt;ruby&gt;慕&lt;rt&gt;bō͘&lt;/rt&gt;&lt;/ruby&gt;
，
&lt;ruby&gt;如&lt;rt&gt;jû&lt;/rt&gt;&lt;/ruby&gt;
&lt;ruby&gt;泣&lt;rt&gt;khip&lt;/rt&gt;&lt;/ruby&gt;
&lt;ruby&gt;如&lt;rt&gt;jû&lt;/rt&gt;&lt;/ruby&gt;
&lt;ruby&gt;訴&lt;rt&gt;sò͘&lt;/rt&gt;&lt;/ruby&gt;
；
&lt;ruby&gt;餘&lt;rt&gt;û&lt;/rt&gt;&lt;/ruby&gt;
&lt;ruby&gt;音&lt;rt&gt;im&lt;/rt&gt;&lt;/ruby&gt;
&lt;ruby&gt;嫋&lt;rt&gt;liáu&lt;/rt&gt;&lt;/ruby&gt;
&lt;ruby&gt;嫋&lt;rt&gt;liáu&lt;/rt&gt;&lt;/ruby&gt;
，
&lt;ruby&gt;不&lt;rt&gt;put&lt;/rt&gt;&lt;/ruby&gt;
&lt;ruby&gt;絕&lt;rt&gt;choa̍t&lt;/rt&gt;&lt;/ruby&gt;
&lt;ruby&gt;如&lt;rt&gt;jû&lt;/rt&gt;&lt;/ruby&gt;
&lt;ruby&gt;縷&lt;rt&gt;lí&lt;/rt&gt;&lt;/ruby&gt;
；
&lt;ruby&gt;舞&lt;rt&gt;bú&lt;/rt&gt;&lt;/ruby&gt;
&lt;ruby&gt;幽&lt;rt&gt;iu&lt;/rt&gt;&lt;/ruby&gt;
&lt;ruby&gt;壑&lt;rt&gt;hok&lt;/rt&gt;&lt;/ruby&gt;
&lt;ruby&gt;之&lt;rt&gt;chi&lt;/rt&gt;&lt;/ruby&gt;
&lt;ruby&gt;潛&lt;rt&gt;chiâm&lt;/rt&gt;&lt;/ruby&gt;
&lt;ruby&gt;蛟&lt;rt&gt;kau&lt;/rt&gt;&lt;/ruby&gt;
，
&lt;ruby&gt;泣&lt;rt&gt;khip&lt;/rt&gt;&lt;/ruby&gt;
&lt;ruby&gt;孤&lt;rt&gt;ko͘&lt;/rt&gt;&lt;/ruby&gt;
&lt;ruby&gt;舟&lt;rt&gt;chiu&lt;/rt&gt;&lt;/ruby&gt;
&lt;ruby&gt;之&lt;rt&gt;chi&lt;/rt&gt;&lt;/ruby&gt;
&lt;ruby&gt;嫠&lt;rt&gt;lî&lt;/rt&gt;&lt;/ruby&gt;
&lt;ruby&gt;婦&lt;rt&gt;hū&lt;/rt&gt;&lt;/ruby&gt;
。
&lt;/p&gt;
&lt;p&gt;
&lt;ruby&gt;蘇&lt;rt&gt;so͘&lt;/rt&gt;&lt;/ruby&gt;
&lt;ruby&gt;子&lt;rt&gt;chú&lt;/rt&gt;&lt;/ruby&gt;
&lt;ruby&gt;愀&lt;rt&gt;chhiu&lt;/rt&gt;&lt;/ruby&gt;
&lt;ruby&gt;然&lt;rt&gt;jiân&lt;/rt&gt;&lt;/ruby&gt;
，
&lt;ruby&gt;正&lt;rt&gt;chèng&lt;/rt&gt;&lt;/ruby&gt;
&lt;ruby&gt;襟&lt;rt&gt;khim&lt;/rt&gt;&lt;/ruby&gt;
&lt;ruby&gt;危&lt;rt&gt;gûi&lt;/rt&gt;&lt;/ruby&gt;
&lt;ruby&gt;坐&lt;rt&gt;chō&lt;/rt&gt;&lt;/ruby&gt;
&lt;ruby&gt;而&lt;rt&gt;jî&lt;/rt&gt;&lt;/ruby&gt;
&lt;ruby&gt;問&lt;rt&gt;būn&lt;/rt&gt;&lt;/ruby&gt;
&lt;ruby&gt;客&lt;rt&gt;khek&lt;/rt&gt;&lt;/ruby&gt;
&lt;ruby&gt;曰&lt;rt&gt;oa̍t&lt;/rt&gt;&lt;/ruby&gt;
&lt;ruby&gt;：&lt;rt&gt;&lt;/rt&gt;&lt;/ruby&gt;
「
&lt;ruby&gt;何&lt;rt&gt;hô&lt;/rt&gt;&lt;/ruby&gt;
&lt;ruby&gt;為&lt;rt&gt;ūi&lt;/rt&gt;&lt;/ruby&gt;
&lt;ruby&gt;其&lt;rt&gt;kî&lt;/rt&gt;&lt;/ruby&gt;
&lt;ruby&gt;然&lt;rt&gt;jiân&lt;/rt&gt;&lt;/ruby&gt;
&lt;ruby&gt;也&lt;rt&gt;iā&lt;/rt&gt;&lt;/ruby&gt;
？
」
&lt;ruby&gt;客&lt;rt&gt;khek&lt;/rt&gt;&lt;/ruby&gt;
&lt;ruby&gt;曰&lt;rt&gt;oa̍t&lt;/rt&gt;&lt;/ruby&gt;
&lt;ruby&gt;：&lt;rt&gt;&lt;/rt&gt;&lt;/ruby&gt;
「
&lt;ruby&gt;『&lt;rt&gt;&lt;/rt&gt;&lt;/ruby&gt;
&lt;ruby&gt;月&lt;rt&gt;goa̍t&lt;/rt&gt;&lt;/ruby&gt;
&lt;ruby&gt;明&lt;rt&gt;bêng&lt;/rt&gt;&lt;/ruby&gt;
&lt;ruby&gt;星&lt;rt&gt;seng&lt;/rt&gt;&lt;/ruby&gt;
&lt;ruby&gt;稀&lt;rt&gt;hi&lt;/rt&gt;&lt;/ruby&gt;
，
&lt;ruby&gt;烏&lt;rt&gt;o͘&lt;/rt&gt;&lt;/ruby&gt;
&lt;ruby&gt;鵲&lt;rt&gt;chhek&lt;/rt&gt;&lt;/ruby&gt;
&lt;ruby&gt;南&lt;rt&gt;lâm&lt;/rt&gt;&lt;/ruby&gt;
&lt;ruby&gt;飛&lt;rt&gt;hui&lt;/rt&gt;&lt;/ruby&gt;
&lt;ruby&gt;』&lt;rt&gt;&lt;/rt&gt;&lt;/ruby&gt;
，
&lt;ruby&gt;此&lt;rt&gt;chhú&lt;/rt&gt;&lt;/ruby&gt;
&lt;ruby&gt;非&lt;rt&gt;hui&lt;/rt&gt;&lt;/ruby&gt;
&lt;ruby&gt;曹&lt;rt&gt;chô&lt;/rt&gt;&lt;/ruby&gt;
&lt;ruby&gt;孟&lt;rt&gt;bēng&lt;/rt&gt;&lt;/ruby&gt;
&lt;ruby&gt;德&lt;rt&gt;tek&lt;/rt&gt;&lt;/ruby&gt;
&lt;ruby&gt;之&lt;rt&gt;chi&lt;/rt&gt;&lt;/ruby&gt;
&lt;ruby&gt;詩&lt;rt&gt;si&lt;/rt&gt;&lt;/ruby&gt;
&lt;ruby&gt;乎&lt;rt&gt;hō͘&lt;/rt&gt;&lt;/ruby&gt;
？
&lt;ruby&gt;西&lt;rt&gt;se&lt;/rt&gt;&lt;/ruby&gt;
&lt;ruby&gt;望&lt;rt&gt;bōng&lt;/rt&gt;&lt;/ruby&gt;
&lt;ruby&gt;夏&lt;rt&gt;hā&lt;/rt&gt;&lt;/ruby&gt;
&lt;ruby&gt;口&lt;rt&gt;khió&lt;/rt&gt;&lt;/ruby&gt;
，
&lt;ruby&gt;東&lt;rt&gt;tong&lt;/rt&gt;&lt;/ruby&gt;
&lt;ruby&gt;望&lt;rt&gt;bōng&lt;/rt&gt;&lt;/ruby&gt;
&lt;ruby&gt;武&lt;rt&gt;bú&lt;/rt&gt;&lt;/ruby&gt;
&lt;ruby&gt;昌&lt;rt&gt;chhiong&lt;/rt&gt;&lt;/ruby&gt;
。
&lt;ruby&gt;山&lt;rt&gt;san&lt;/rt&gt;&lt;/ruby&gt;
&lt;ruby&gt;川&lt;rt&gt;chhoan&lt;/rt&gt;&lt;/ruby&gt;
&lt;ruby&gt;相&lt;rt&gt;siong&lt;/rt&gt;&lt;/ruby&gt;
&lt;ruby&gt;繆&lt;rt&gt;biū&lt;/rt&gt;&lt;/ruby&gt;
，
&lt;ruby&gt;鬱&lt;rt&gt;ut&lt;/rt&gt;&lt;/ruby&gt;
&lt;ruby&gt;乎&lt;rt&gt;hō͘&lt;/rt&gt;&lt;/ruby&gt;
&lt;ruby&gt;蒼&lt;rt&gt;chhong&lt;/rt&gt;&lt;/ruby&gt;
&lt;ruby&gt;蒼&lt;rt&gt;chhong&lt;/rt&gt;&lt;/ruby&gt;
，
&lt;ruby&gt;此&lt;rt&gt;chhú&lt;/rt&gt;&lt;/ruby&gt;
&lt;ruby&gt;非&lt;rt&gt;hui&lt;/rt&gt;&lt;/ruby&gt;
&lt;ruby&gt;孟&lt;rt&gt;bēng&lt;/rt&gt;&lt;/ruby&gt;
&lt;ruby&gt;德&lt;rt&gt;tek&lt;/rt&gt;&lt;/ruby&gt;
&lt;ruby&gt;之&lt;rt&gt;chi&lt;/rt&gt;&lt;/ruby&gt;
&lt;ruby&gt;困&lt;rt&gt;khùn&lt;/rt&gt;&lt;/ruby&gt;
&lt;ruby&gt;於&lt;rt&gt;î&lt;/rt&gt;&lt;/ruby&gt;
&lt;ruby&gt;周&lt;rt&gt;chiu&lt;/rt&gt;&lt;/ruby&gt;
&lt;ruby&gt;郎&lt;rt&gt;lông&lt;/rt&gt;&lt;/ruby&gt;
&lt;ruby&gt;者&lt;rt&gt;chiá&lt;/rt&gt;&lt;/ruby&gt;
&lt;ruby&gt;乎&lt;rt&gt;hō͘&lt;/rt&gt;&lt;/ruby&gt;
？
&lt;ruby&gt;方&lt;rt&gt;hong&lt;/rt&gt;&lt;/ruby&gt;
&lt;ruby&gt;其&lt;rt&gt;kî&lt;/rt&gt;&lt;/ruby&gt;
&lt;ruby&gt;破&lt;rt&gt;phò&lt;/rt&gt;&lt;/ruby&gt;
&lt;ruby&gt;荊&lt;rt&gt;keng&lt;/rt&gt;&lt;/ruby&gt;
&lt;ruby&gt;州&lt;rt&gt;chiu&lt;/rt&gt;&lt;/ruby&gt;
，
&lt;ruby&gt;下&lt;rt&gt;hā&lt;/rt&gt;&lt;/ruby&gt;
&lt;ruby&gt;江&lt;rt&gt;kang&lt;/rt&gt;&lt;/ruby&gt;
&lt;ruby&gt;陵&lt;rt&gt;lêng&lt;/rt&gt;&lt;/ruby&gt;
，
&lt;ruby&gt;順&lt;rt&gt;sūn&lt;/rt&gt;&lt;/ruby&gt;
&lt;ruby&gt;流&lt;rt&gt;liû&lt;/rt&gt;&lt;/ruby&gt;
&lt;ruby&gt;而&lt;rt&gt;jî&lt;/rt&gt;&lt;/ruby&gt;
&lt;ruby&gt;東&lt;rt&gt;tong&lt;/rt&gt;&lt;/ruby&gt;
&lt;ruby&gt;也&lt;rt&gt;iā&lt;/rt&gt;&lt;/ruby&gt;
，
&lt;ruby&gt;舳&lt;rt&gt;tio̍k&lt;/rt&gt;&lt;/ruby&gt;
&lt;ruby&gt;艫&lt;rt&gt;lô͘&lt;/rt&gt;&lt;/ruby&gt;
&lt;ruby&gt;千&lt;rt&gt;chhian&lt;/rt&gt;&lt;/ruby&gt;
&lt;ruby&gt;里&lt;rt&gt;lí&lt;/rt&gt;&lt;/ruby&gt;
，
&lt;ruby&gt;旌&lt;rt&gt;cheng&lt;/rt&gt;&lt;/ruby&gt;
&lt;ruby&gt;旗&lt;rt&gt;kî&lt;/rt&gt;&lt;/ruby&gt;
&lt;ruby&gt;蔽&lt;rt&gt;pè&lt;/rt&gt;&lt;/ruby&gt;
&lt;ruby&gt;空&lt;rt&gt;khòng&lt;/rt&gt;&lt;/ruby&gt;
，
&lt;ruby&gt;釃&lt;rt&gt;su&lt;/rt&gt;&lt;/ruby&gt;
&lt;ruby&gt;酒&lt;rt&gt;chiú&lt;/rt&gt;&lt;/ruby&gt;
&lt;ruby&gt;臨&lt;rt&gt;lîm&lt;/rt&gt;&lt;/ruby&gt;
&lt;ruby&gt;江&lt;rt&gt;kang&lt;/rt&gt;&lt;/ruby&gt;
，
&lt;ruby&gt;橫&lt;rt&gt;heng&lt;/rt&gt;&lt;/ruby&gt;
&lt;ruby&gt;槊&lt;rt&gt;so̍k&lt;/rt&gt;&lt;/ruby&gt;
&lt;ruby&gt;賦&lt;rt&gt;hù&lt;/rt&gt;&lt;/ruby&gt;
&lt;ruby&gt;詩&lt;rt&gt;si&lt;/rt&gt;&lt;/ruby&gt;
，
&lt;ruby&gt;固&lt;rt&gt;kò͘&lt;/rt&gt;&lt;/ruby&gt;
&lt;ruby&gt;一&lt;rt&gt;it&lt;/rt&gt;&lt;/ruby&gt;
&lt;ruby&gt;世&lt;rt&gt;sè&lt;/rt&gt;&lt;/ruby&gt;
&lt;ruby&gt;之&lt;rt&gt;chi&lt;/rt&gt;&lt;/ruby&gt;
&lt;ruby&gt;雄&lt;rt&gt;hiông&lt;/rt&gt;&lt;/ruby&gt;
&lt;ruby&gt;也&lt;rt&gt;iā&lt;/rt&gt;&lt;/ruby&gt;
，
&lt;ruby&gt;而&lt;rt&gt;jî&lt;/rt&gt;&lt;/ruby&gt;
&lt;ruby&gt;今&lt;rt&gt;kin&lt;/rt&gt;&lt;/ruby&gt;
&lt;ruby&gt;安&lt;rt&gt;an&lt;/rt&gt;&lt;/ruby&gt;
&lt;ruby&gt;在&lt;rt&gt;chāi&lt;/rt&gt;&lt;/ruby&gt;
&lt;ruby&gt;哉&lt;rt&gt;chai&lt;/rt&gt;&lt;/ruby&gt;
？
&lt;ruby&gt;況&lt;rt&gt;hóng&lt;/rt&gt;&lt;/ruby&gt;
&lt;ruby&gt;吾&lt;rt&gt;ngô͘&lt;/rt&gt;&lt;/ruby&gt;
&lt;ruby&gt;與&lt;rt&gt;ú&lt;/rt&gt;&lt;/ruby&gt;
&lt;ruby&gt;子&lt;rt&gt;chú&lt;/rt&gt;&lt;/ruby&gt;
&lt;ruby&gt;漁&lt;rt&gt;gû&lt;/rt&gt;&lt;/ruby&gt;
&lt;ruby&gt;樵&lt;rt&gt;chiâu&lt;/rt&gt;&lt;/ruby&gt;
&lt;ruby&gt;於&lt;rt&gt;î&lt;/rt&gt;&lt;/ruby&gt;
&lt;ruby&gt;江&lt;rt&gt;kang&lt;/rt&gt;&lt;/ruby&gt;
&lt;ruby&gt;渚&lt;rt&gt;chú&lt;/rt&gt;&lt;/ruby&gt;
&lt;ruby&gt;之&lt;rt&gt;chi&lt;/rt&gt;&lt;/ruby&gt;
&lt;ruby&gt;上&lt;rt&gt;siōng&lt;/rt&gt;&lt;/ruby&gt;
，
&lt;ruby&gt;侶&lt;rt&gt;lū&lt;/rt&gt;&lt;/ruby&gt;
&lt;ruby&gt;魚&lt;rt&gt;gû&lt;/rt&gt;&lt;/ruby&gt;
&lt;ruby&gt;蝦&lt;rt&gt;hê&lt;/rt&gt;&lt;/ruby&gt;
&lt;ruby&gt;而&lt;rt&gt;jî&lt;/rt&gt;&lt;/ruby&gt;
&lt;ruby&gt;友&lt;rt&gt;iú&lt;/rt&gt;&lt;/ruby&gt;
&lt;ruby&gt;糜&lt;rt&gt;bî&lt;/rt&gt;&lt;/ruby&gt;
&lt;ruby&gt;鹿&lt;rt&gt;lo̍k&lt;/rt&gt;&lt;/ruby&gt;
，
&lt;ruby&gt;駕&lt;rt&gt;kà&lt;/rt&gt;&lt;/ruby&gt;
&lt;ruby&gt;一&lt;rt&gt;it&lt;/rt&gt;&lt;/ruby&gt;
&lt;ruby&gt;葉&lt;rt&gt;ia̍p&lt;/rt&gt;&lt;/ruby&gt;
&lt;ruby&gt;之&lt;rt&gt;chi&lt;/rt&gt;&lt;/ruby&gt;
&lt;ruby&gt;扁&lt;rt&gt;pián&lt;/rt&gt;&lt;/ruby&gt;
&lt;ruby&gt;舟&lt;rt&gt;chiu&lt;/rt&gt;&lt;/ruby&gt;
，
&lt;ruby&gt;舉&lt;rt&gt;kí&lt;/rt&gt;&lt;/ruby&gt;
&lt;ruby&gt;匏&lt;rt&gt;pâu&lt;/rt&gt;&lt;/ruby&gt;
&lt;ruby&gt;樽&lt;rt&gt;chun&lt;/rt&gt;&lt;/ruby&gt;
&lt;ruby&gt;以&lt;rt&gt;í&lt;/rt&gt;&lt;/ruby&gt;
&lt;ruby&gt;相&lt;rt&gt;siong&lt;/rt&gt;&lt;/ruby&gt;
&lt;ruby&gt;屬&lt;rt&gt;sio̍k&lt;/rt&gt;&lt;/ruby&gt;
；
&lt;ruby&gt;寄&lt;rt&gt;kì&lt;/rt&gt;&lt;/ruby&gt;
&lt;ruby&gt;蜉&lt;rt&gt;hô&lt;/rt&gt;&lt;/ruby&gt;
&lt;ruby&gt;蝣&lt;rt&gt;iû&lt;/rt&gt;&lt;/ruby&gt;
&lt;ruby&gt;與&lt;rt&gt;î&lt;/rt&gt;&lt;/ruby&gt;
&lt;ruby&gt;天&lt;rt&gt;thian&lt;/rt&gt;&lt;/ruby&gt;
&lt;ruby&gt;地&lt;rt&gt;tē&lt;/rt&gt;&lt;/ruby&gt;
，
&lt;ruby&gt;渺&lt;rt&gt;biáu&lt;/rt&gt;&lt;/ruby&gt;
&lt;ruby&gt;滄&lt;rt&gt;chhong&lt;/rt&gt;&lt;/ruby&gt;
&lt;ruby&gt;海&lt;rt&gt;hái&lt;/rt&gt;&lt;/ruby&gt;
&lt;ruby&gt;之&lt;rt&gt;chi&lt;/rt&gt;&lt;/ruby&gt;
&lt;ruby&gt;一&lt;rt&gt;it&lt;/rt&gt;&lt;/ruby&gt;
&lt;ruby&gt;粟&lt;rt&gt;siok&lt;/rt&gt;&lt;/ruby&gt;
。
&lt;ruby&gt;哀&lt;rt&gt;ai&lt;/rt&gt;&lt;/ruby&gt;
&lt;ruby&gt;吾&lt;rt&gt;ngô͘&lt;/rt&gt;&lt;/ruby&gt;
&lt;ruby&gt;生&lt;rt&gt;seng&lt;/rt&gt;&lt;/ruby&gt;
&lt;ruby&gt;之&lt;rt&gt;chi&lt;/rt&gt;&lt;/ruby&gt;
&lt;ruby&gt;須&lt;rt&gt;si&lt;/rt&gt;&lt;/ruby&gt;
&lt;ruby&gt;臾&lt;rt&gt;jî&lt;/rt&gt;&lt;/ruby&gt;
，
&lt;ruby&gt;羨&lt;rt&gt;siān&lt;/rt&gt;&lt;/ruby&gt;
&lt;ruby&gt;長&lt;rt&gt;tiông&lt;/rt&gt;&lt;/ruby&gt;
&lt;ruby&gt;江&lt;rt&gt;kang&lt;/rt&gt;&lt;/ruby&gt;
&lt;ruby&gt;之&lt;rt&gt;chi&lt;/rt&gt;&lt;/ruby&gt;
&lt;ruby&gt;無&lt;rt&gt;bû&lt;/rt&gt;&lt;/ruby&gt;
&lt;ruby&gt;窮&lt;rt&gt;kiông&lt;/rt&gt;&lt;/ruby&gt;
；
&lt;ruby&gt;挾&lt;rt&gt;gia̍p&lt;/rt&gt;&lt;/ruby&gt;
&lt;ruby&gt;飛&lt;rt&gt;hui&lt;/rt&gt;&lt;/ruby&gt;
&lt;ruby&gt;仙&lt;rt&gt;sian&lt;/rt&gt;&lt;/ruby&gt;
&lt;ruby&gt;以&lt;rt&gt;í&lt;/rt&gt;&lt;/ruby&gt;
&lt;ruby&gt;遨&lt;rt&gt;gô&lt;/rt&gt;&lt;/ruby&gt;
&lt;ruby&gt;遊&lt;rt&gt;iû&lt;/rt&gt;&lt;/ruby&gt;
，
&lt;ruby&gt;抱&lt;rt&gt;phāu&lt;/rt&gt;&lt;/ruby&gt;
&lt;ruby&gt;明&lt;rt&gt;bêng&lt;/rt&gt;&lt;/ruby&gt;
&lt;ruby&gt;月&lt;rt&gt;goa̍t&lt;/rt&gt;&lt;/ruby&gt;
&lt;ruby&gt;而&lt;rt&gt;jî&lt;/rt&gt;&lt;/ruby&gt;
&lt;ruby&gt;長&lt;rt&gt;tiông&lt;/rt&gt;&lt;/ruby&gt;
&lt;ruby&gt;終&lt;rt&gt;chiong&lt;/rt&gt;&lt;/ruby&gt;
。
&lt;ruby&gt;知&lt;rt&gt;ti&lt;/rt&gt;&lt;/ruby&gt;
&lt;ruby&gt;不&lt;rt&gt;put&lt;/rt&gt;&lt;/ruby&gt;
&lt;ruby&gt;可&lt;rt&gt;khó&lt;/rt&gt;&lt;/ruby&gt;
&lt;ruby&gt;乎&lt;rt&gt;hō͘&lt;/rt&gt;&lt;/ruby&gt;
&lt;ruby&gt;驟&lt;rt&gt;chō͘&lt;/rt&gt;&lt;/ruby&gt;
&lt;ruby&gt;得&lt;rt&gt;tek&lt;/rt&gt;&lt;/ruby&gt;
，
&lt;ruby&gt;托&lt;rt&gt;thok&lt;/rt&gt;&lt;/ruby&gt;
&lt;ruby&gt;遺&lt;rt&gt;ûi&lt;/rt&gt;&lt;/ruby&gt;
&lt;ruby&gt;響&lt;rt&gt;hiòng&lt;/rt&gt;&lt;/ruby&gt;
&lt;ruby&gt;於&lt;rt&gt;î&lt;/rt&gt;&lt;/ruby&gt;
&lt;ruby&gt;悲&lt;rt&gt;pi&lt;/rt&gt;&lt;/ruby&gt;
&lt;ruby&gt;風&lt;rt&gt;hong&lt;/rt&gt;&lt;/ruby&gt;
。
」
&lt;/p&gt;
&lt;p&gt;
&lt;ruby&gt;蘇&lt;rt&gt;so͘&lt;/rt&gt;&lt;/ruby&gt;
&lt;ruby&gt;子&lt;rt&gt;chú&lt;/rt&gt;&lt;/ruby&gt;
&lt;ruby&gt;曰&lt;rt&gt;oa̍t&lt;/rt&gt;&lt;/ruby&gt;
&lt;ruby&gt;：&lt;rt&gt;&lt;/rt&gt;&lt;/ruby&gt;
「
&lt;ruby&gt;客&lt;rt&gt;khek&lt;/rt&gt;&lt;/ruby&gt;
&lt;ruby&gt;亦&lt;rt&gt;e̍k&lt;/rt&gt;&lt;/ruby&gt;
&lt;ruby&gt;知&lt;rt&gt;ti&lt;/rt&gt;&lt;/ruby&gt;
&lt;ruby&gt;夫&lt;rt&gt;hu&lt;/rt&gt;&lt;/ruby&gt;
&lt;ruby&gt;水&lt;rt&gt;súi&lt;/rt&gt;&lt;/ruby&gt;
&lt;ruby&gt;與&lt;rt&gt;ú&lt;/rt&gt;&lt;/ruby&gt;
&lt;ruby&gt;月&lt;rt&gt;goa̍t&lt;/rt&gt;&lt;/ruby&gt;
&lt;ruby&gt;乎&lt;rt&gt;hō͘&lt;/rt&gt;&lt;/ruby&gt;
？
&lt;ruby&gt;逝&lt;rt&gt;sē&lt;/rt&gt;&lt;/ruby&gt;
&lt;ruby&gt;者&lt;rt&gt;chiá&lt;/rt&gt;&lt;/ruby&gt;
&lt;ruby&gt;如&lt;rt&gt;jû&lt;/rt&gt;&lt;/ruby&gt;
&lt;ruby&gt;斯&lt;rt&gt;su&lt;/rt&gt;&lt;/ruby&gt;
，
&lt;ruby&gt;而&lt;rt&gt;jî&lt;/rt&gt;&lt;/ruby&gt;
&lt;ruby&gt;未&lt;rt&gt;bī&lt;/rt&gt;&lt;/ruby&gt;
&lt;ruby&gt;嘗&lt;rt&gt;siông&lt;/rt&gt;&lt;/ruby&gt;
&lt;ruby&gt;往&lt;rt&gt;óng&lt;/rt&gt;&lt;/ruby&gt;
&lt;ruby&gt;也&lt;rt&gt;iā&lt;/rt&gt;&lt;/ruby&gt;
；
&lt;ruby&gt;盈&lt;rt&gt;êng&lt;/rt&gt;&lt;/ruby&gt;
&lt;ruby&gt;虛&lt;rt&gt;hu&lt;/rt&gt;&lt;/ruby&gt;
&lt;ruby&gt;者&lt;rt&gt;chiá&lt;/rt&gt;&lt;/ruby&gt;
&lt;ruby&gt;如&lt;rt&gt;jû&lt;/rt&gt;&lt;/ruby&gt;
&lt;ruby&gt;彼&lt;rt&gt;pí&lt;/rt&gt;&lt;/ruby&gt;
，
&lt;ruby&gt;而&lt;rt&gt;jî&lt;/rt&gt;&lt;/ruby&gt;
&lt;ruby&gt;卒&lt;rt&gt;chut&lt;/rt&gt;&lt;/ruby&gt;
&lt;ruby&gt;莫&lt;rt&gt;bo̍k&lt;/rt&gt;&lt;/ruby&gt;
&lt;ruby&gt;消&lt;rt&gt;siau&lt;/rt&gt;&lt;/ruby&gt;
&lt;ruby&gt;長&lt;rt&gt;tióng&lt;/rt&gt;&lt;/ruby&gt;
&lt;ruby&gt;也&lt;rt&gt;iā&lt;/rt&gt;&lt;/ruby&gt;
。
&lt;ruby&gt;蓋&lt;rt&gt;kài&lt;/rt&gt;&lt;/ruby&gt;
&lt;ruby&gt;將&lt;rt&gt;chiong&lt;/rt&gt;&lt;/ruby&gt;
&lt;ruby&gt;自&lt;rt&gt;chū&lt;/rt&gt;&lt;/ruby&gt;
&lt;ruby&gt;其&lt;rt&gt;kî&lt;/rt&gt;&lt;/ruby&gt;
&lt;ruby&gt;變&lt;rt&gt;piàn&lt;/rt&gt;&lt;/ruby&gt;
&lt;ruby&gt;者&lt;rt&gt;chiá&lt;/rt&gt;&lt;/ruby&gt;
&lt;ruby&gt;而&lt;rt&gt;jî&lt;/rt&gt;&lt;/ruby&gt;
&lt;ruby&gt;觀&lt;rt&gt;koan&lt;/rt&gt;&lt;/ruby&gt;
&lt;ruby&gt;之&lt;rt&gt;chi&lt;/rt&gt;&lt;/ruby&gt;
，
&lt;ruby&gt;則&lt;rt&gt;chek&lt;/rt&gt;&lt;/ruby&gt;
&lt;ruby&gt;天&lt;rt&gt;thian&lt;/rt&gt;&lt;/ruby&gt;
&lt;ruby&gt;地&lt;rt&gt;tē&lt;/rt&gt;&lt;/ruby&gt;
&lt;ruby&gt;曾&lt;rt&gt;cheng&lt;/rt&gt;&lt;/ruby&gt;
&lt;ruby&gt;不&lt;rt&gt;put&lt;/rt&gt;&lt;/ruby&gt;
&lt;ruby&gt;能&lt;rt&gt;lêng&lt;/rt&gt;&lt;/ruby&gt;
&lt;ruby&gt;以&lt;rt&gt;í&lt;/rt&gt;&lt;/ruby&gt;
&lt;ruby&gt;一&lt;rt&gt;it&lt;/rt&gt;&lt;/ruby&gt;
&lt;ruby&gt;瞬&lt;rt&gt;sùn&lt;/rt&gt;&lt;/ruby&gt;
；
&lt;ruby&gt;自&lt;rt&gt;chū&lt;/rt&gt;&lt;/ruby&gt;
&lt;ruby&gt;其&lt;rt&gt;kî&lt;/rt&gt;&lt;/ruby&gt;
&lt;ruby&gt;不&lt;rt&gt;put&lt;/rt&gt;&lt;/ruby&gt;
&lt;ruby&gt;變&lt;rt&gt;piàn&lt;/rt&gt;&lt;/ruby&gt;
&lt;ruby&gt;者&lt;rt&gt;chiá&lt;/rt&gt;&lt;/ruby&gt;
&lt;ruby&gt;而&lt;rt&gt;jî&lt;/rt&gt;&lt;/ruby&gt;
&lt;ruby&gt;觀&lt;rt&gt;koan&lt;/rt&gt;&lt;/ruby&gt;
&lt;ruby&gt;之&lt;rt&gt;chi&lt;/rt&gt;&lt;/ruby&gt;
，
&lt;ruby&gt;則&lt;rt&gt;chek&lt;/rt&gt;&lt;/ruby&gt;
&lt;ruby&gt;物&lt;rt&gt;bu̍t&lt;/rt&gt;&lt;/ruby&gt;
&lt;ruby&gt;於&lt;rt&gt;ú&lt;/rt&gt;&lt;/ruby&gt;
&lt;ruby&gt;我&lt;rt&gt;ngó͘&lt;/rt&gt;&lt;/ruby&gt;
&lt;ruby&gt;皆&lt;rt&gt;kai&lt;/rt&gt;&lt;/ruby&gt;
&lt;ruby&gt;無&lt;rt&gt;bû&lt;/rt&gt;&lt;/ruby&gt;
&lt;ruby&gt;盡&lt;rt&gt;chīn&lt;/rt&gt;&lt;/ruby&gt;
&lt;ruby&gt;也&lt;rt&gt;iā&lt;/rt&gt;&lt;/ruby&gt;
。
&lt;ruby&gt;而&lt;rt&gt;jî&lt;/rt&gt;&lt;/ruby&gt;
&lt;ruby&gt;又&lt;rt&gt;iū&lt;/rt&gt;&lt;/ruby&gt;
&lt;ruby&gt;何&lt;rt&gt;hô&lt;/rt&gt;&lt;/ruby&gt;
&lt;ruby&gt;羨&lt;rt&gt;siān&lt;/rt&gt;&lt;/ruby&gt;
&lt;ruby&gt;乎&lt;rt&gt;hō͘&lt;/rt&gt;&lt;/ruby&gt;
？
&lt;ruby&gt;且&lt;rt&gt;chhiáⁿ&lt;/rt&gt;&lt;/ruby&gt;
&lt;ruby&gt;夫&lt;rt&gt;hu&lt;/rt&gt;&lt;/ruby&gt;
&lt;ruby&gt;天&lt;rt&gt;thian&lt;/rt&gt;&lt;/ruby&gt;
&lt;ruby&gt;地&lt;rt&gt;tē&lt;/rt&gt;&lt;/ruby&gt;
&lt;ruby&gt;之&lt;rt&gt;chi&lt;/rt&gt;&lt;/ruby&gt;
&lt;ruby&gt;間&lt;rt&gt;kan&lt;/rt&gt;&lt;/ruby&gt;
，
&lt;ruby&gt;物&lt;rt&gt;bu̍t&lt;/rt&gt;&lt;/ruby&gt;
&lt;ruby&gt;各&lt;rt&gt;kok&lt;/rt&gt;&lt;/ruby&gt;
&lt;ruby&gt;有&lt;rt&gt;iú&lt;/rt&gt;&lt;/ruby&gt;
&lt;ruby&gt;主&lt;rt&gt;chú&lt;/rt&gt;&lt;/ruby&gt;
。
&lt;ruby&gt;苟&lt;rt&gt;kó͘&lt;/rt&gt;&lt;/ruby&gt;
&lt;ruby&gt;非&lt;rt&gt;hui&lt;/rt&gt;&lt;/ruby&gt;
&lt;ruby&gt;吾&lt;rt&gt;ngô͘&lt;/rt&gt;&lt;/ruby&gt;
&lt;ruby&gt;之&lt;rt&gt;chi&lt;/rt&gt;&lt;/ruby&gt;
&lt;ruby&gt;所&lt;rt&gt;só͘&lt;/rt&gt;&lt;/ruby&gt;
&lt;ruby&gt;有&lt;rt&gt;iú&lt;/rt&gt;&lt;/ruby&gt;
，
&lt;ruby&gt;雖&lt;rt&gt;sui&lt;/rt&gt;&lt;/ruby&gt;
&lt;ruby&gt;一&lt;rt&gt;it&lt;/rt&gt;&lt;/ruby&gt;
&lt;ruby&gt;毫&lt;rt&gt;hô&lt;/rt&gt;&lt;/ruby&gt;
&lt;ruby&gt;而&lt;rt&gt;jî&lt;/rt&gt;&lt;/ruby&gt;
&lt;ruby&gt;莫&lt;rt&gt;bo̍k&lt;/rt&gt;&lt;/ruby&gt;
&lt;ruby&gt;取&lt;rt&gt;chhú&lt;/rt&gt;&lt;/ruby&gt;
。
&lt;ruby&gt;惟&lt;rt&gt;î&lt;/rt&gt;&lt;/ruby&gt;
&lt;ruby&gt;江&lt;rt&gt;kang&lt;/rt&gt;&lt;/ruby&gt;
&lt;ruby&gt;上&lt;rt&gt;siōng&lt;/rt&gt;&lt;/ruby&gt;
&lt;ruby&gt;之&lt;rt&gt;chi&lt;/rt&gt;&lt;/ruby&gt;
&lt;ruby&gt;清&lt;rt&gt;chheng&lt;/rt&gt;&lt;/ruby&gt;
&lt;ruby&gt;風&lt;rt&gt;hong&lt;/rt&gt;&lt;/ruby&gt;
，
&lt;ruby&gt;與&lt;rt&gt;ú&lt;/rt&gt;&lt;/ruby&gt;
&lt;ruby&gt;山&lt;rt&gt;san&lt;/rt&gt;&lt;/ruby&gt;
&lt;ruby&gt;間&lt;rt&gt;kan&lt;/rt&gt;&lt;/ruby&gt;
&lt;ruby&gt;之&lt;rt&gt;chi&lt;/rt&gt;&lt;/ruby&gt;
&lt;ruby&gt;明&lt;rt&gt;bêng&lt;/rt&gt;&lt;/ruby&gt;
&lt;ruby&gt;月&lt;rt&gt;goa̍t&lt;/rt&gt;&lt;/ruby&gt;
，
&lt;ruby&gt;耳&lt;rt&gt;ní&lt;/rt&gt;&lt;/ruby&gt;
&lt;ruby&gt;得&lt;rt&gt;tek&lt;/rt&gt;&lt;/ruby&gt;
&lt;ruby&gt;之&lt;rt&gt;chi&lt;/rt&gt;&lt;/ruby&gt;
&lt;ruby&gt;而&lt;rt&gt;jî&lt;/rt&gt;&lt;/ruby&gt;
&lt;ruby&gt;為&lt;rt&gt;ūi&lt;/rt&gt;&lt;/ruby&gt;
&lt;ruby&gt;聲&lt;rt&gt;seng&lt;/rt&gt;&lt;/ruby&gt;
，
&lt;ruby&gt;目&lt;rt&gt;bo̍k&lt;/rt&gt;&lt;/ruby&gt;
&lt;ruby&gt;遇&lt;rt&gt;gū&lt;/rt&gt;&lt;/ruby&gt;
&lt;ruby&gt;之&lt;rt&gt;chi&lt;/rt&gt;&lt;/ruby&gt;
&lt;ruby&gt;而&lt;rt&gt;jî&lt;/rt&gt;&lt;/ruby&gt;
&lt;ruby&gt;成&lt;rt&gt;seng&lt;/rt&gt;&lt;/ruby&gt;
&lt;ruby&gt;色&lt;rt&gt;sek&lt;/rt&gt;&lt;/ruby&gt;
。
&lt;ruby&gt;取&lt;rt&gt;chhú&lt;/rt&gt;&lt;/ruby&gt;
&lt;ruby&gt;之&lt;rt&gt;chi&lt;/rt&gt;&lt;/ruby&gt;
&lt;ruby&gt;無&lt;rt&gt;bû&lt;/rt&gt;&lt;/ruby&gt;
&lt;ruby&gt;禁&lt;rt&gt;kim&lt;/rt&gt;&lt;/ruby&gt;
，
&lt;ruby&gt;用&lt;rt&gt;iōng&lt;/rt&gt;&lt;/ruby&gt;
&lt;ruby&gt;之&lt;rt&gt;chi&lt;/rt&gt;&lt;/ruby&gt;
&lt;ruby&gt;不&lt;rt&gt;put&lt;/rt&gt;&lt;/ruby&gt;
&lt;ruby&gt;竭&lt;rt&gt;kia̍t&lt;/rt&gt;&lt;/ruby&gt;
。
&lt;ruby&gt;是&lt;rt&gt;sī&lt;/rt&gt;&lt;/ruby&gt;
&lt;ruby&gt;造&lt;rt&gt;chō&lt;/rt&gt;&lt;/ruby&gt;
&lt;ruby&gt;物&lt;rt&gt;bu̍t&lt;/rt&gt;&lt;/ruby&gt;
&lt;ruby&gt;者&lt;rt&gt;chiá&lt;/rt&gt;&lt;/ruby&gt;
&lt;ruby&gt;之&lt;rt&gt;chi&lt;/rt&gt;&lt;/ruby&gt;
&lt;ruby&gt;無&lt;rt&gt;bû&lt;/rt&gt;&lt;/ruby&gt;
&lt;ruby&gt;盡&lt;rt&gt;chīn&lt;/rt&gt;&lt;/ruby&gt;
&lt;ruby&gt;藏&lt;rt&gt;chông&lt;/rt&gt;&lt;/ruby&gt;
&lt;ruby&gt;也&lt;rt&gt;iā&lt;/rt&gt;&lt;/ruby&gt;
，
&lt;ruby&gt;而&lt;rt&gt;jî&lt;/rt&gt;&lt;/ruby&gt;
&lt;ruby&gt;吾&lt;rt&gt;ngô͘&lt;/rt&gt;&lt;/ruby&gt;
&lt;ruby&gt;與&lt;rt&gt;ú&lt;/rt&gt;&lt;/ruby&gt;
&lt;ruby&gt;子&lt;rt&gt;chú&lt;/rt&gt;&lt;/ruby&gt;
&lt;ruby&gt;之&lt;rt&gt;chi&lt;/rt&gt;&lt;/ruby&gt;
&lt;ruby&gt;所&lt;rt&gt;só͘&lt;/rt&gt;&lt;/ruby&gt;
&lt;ruby&gt;共&lt;rt&gt;kiōng&lt;/rt&gt;&lt;/ruby&gt;
&lt;ruby&gt;適&lt;rt&gt;sek&lt;/rt&gt;&lt;/ruby&gt;
。
」
&lt;/p&gt;
&lt;p&gt;
&lt;ruby&gt;客&lt;rt&gt;khek&lt;/rt&gt;&lt;/ruby&gt;
&lt;ruby&gt;喜&lt;rt&gt;hi&lt;/rt&gt;&lt;/ruby&gt;
&lt;ruby&gt;而&lt;rt&gt;jî&lt;/rt&gt;&lt;/ruby&gt;
&lt;ruby&gt;笑&lt;rt&gt;siàu&lt;/rt&gt;&lt;/ruby&gt;
，
&lt;ruby&gt;洗&lt;rt&gt;sé&lt;/rt&gt;&lt;/ruby&gt;
&lt;ruby&gt;盞&lt;rt&gt;chán&lt;/rt&gt;&lt;/ruby&gt;
&lt;ruby&gt;更&lt;rt&gt;keng&lt;/rt&gt;&lt;/ruby&gt;
&lt;ruby&gt;酌&lt;rt&gt;chiok&lt;/rt&gt;&lt;/ruby&gt;
。
&lt;ruby&gt;肴&lt;rt&gt;gâuⁿ&lt;/rt&gt;&lt;/ruby&gt;
&lt;ruby&gt;核&lt;rt&gt;he̍k&lt;/rt&gt;&lt;/ruby&gt;
&lt;ruby&gt;既&lt;rt&gt;kì&lt;/rt&gt;&lt;/ruby&gt;
&lt;ruby&gt;盡&lt;rt&gt;chīn&lt;/rt&gt;&lt;/ruby&gt;
，
&lt;ruby&gt;杯&lt;rt&gt;poe&lt;/rt&gt;&lt;/ruby&gt;
&lt;ruby&gt;盤&lt;rt&gt;phoân&lt;/rt&gt;&lt;/ruby&gt;
&lt;ruby&gt;狼&lt;rt&gt;lông&lt;/rt&gt;&lt;/ruby&gt;
&lt;ruby&gt;藉&lt;rt&gt;che̍k&lt;/rt&gt;&lt;/ruby&gt;
。
&lt;ruby&gt;相&lt;rt&gt;siong&lt;/rt&gt;&lt;/ruby&gt;
&lt;ruby&gt;與&lt;rt&gt;ú&lt;/rt&gt;&lt;/ruby&gt;
&lt;ruby&gt;枕&lt;rt&gt;chím&lt;/rt&gt;&lt;/ruby&gt;
&lt;ruby&gt;藉&lt;rt&gt;chek&lt;/rt&gt;&lt;/ruby&gt;
&lt;ruby&gt;乎&lt;rt&gt;hō͘&lt;/rt&gt;&lt;/ruby&gt;
&lt;ruby&gt;舟&lt;rt&gt;chiu&lt;/rt&gt;&lt;/ruby&gt;
&lt;ruby&gt;中&lt;rt&gt;tiong&lt;/rt&gt;&lt;/ruby&gt;
，
&lt;ruby&gt;不&lt;rt&gt;put&lt;/rt&gt;&lt;/ruby&gt;
&lt;ruby&gt;知&lt;rt&gt;ti&lt;/rt&gt;&lt;/ruby&gt;
&lt;ruby&gt;東&lt;rt&gt;tong&lt;/rt&gt;&lt;/ruby&gt;
&lt;ruby&gt;方&lt;rt&gt;hong&lt;/rt&gt;&lt;/ruby&gt;
&lt;ruby&gt;之&lt;rt&gt;chi&lt;/rt&gt;&lt;/ruby&gt;
&lt;ruby&gt;既&lt;rt&gt;kí&lt;/rt&gt;&lt;/ruby&gt;
&lt;ruby&gt;白&lt;rt&gt;pe̍k&lt;/rt&gt;&lt;/ruby&gt;
。
</v>
      </c>
      <c r="E12" s="394"/>
      <c r="F12" s="394"/>
      <c r="G12" s="382"/>
      <c r="H12" s="393" t="str">
        <f ca="1">_xlfn.CONCAT(OFFSET( 【拼音】注音文章!O9, 0, 0, $B$12, 1) )</f>
        <v xml:space="preserve">《
&lt;ruby&gt;增&lt;rt&gt;tsing&lt;/rt&gt;&lt;/ruby&gt;
&lt;ruby&gt;見&lt;rt&gt;kiàn&lt;/rt&gt;&lt;/ruby&gt;
&lt;ruby&gt;相&lt;rt&gt;siong&lt;/rt&gt;&lt;/ruby&gt;
&lt;ruby&gt;賦&lt;rt&gt;hù&lt;/rt&gt;&lt;/ruby&gt;
》
&lt;/p&gt;
&lt;p&gt;
&lt;ruby&gt;壬&lt;rt&gt;jîm&lt;/rt&gt;&lt;/ruby&gt;
&lt;ruby&gt;戌&lt;rt&gt;sut&lt;/rt&gt;&lt;/ruby&gt;
&lt;ruby&gt;之&lt;rt&gt;tsi&lt;/rt&gt;&lt;/ruby&gt;
&lt;ruby&gt;秋&lt;rt&gt;tshiu&lt;/rt&gt;&lt;/ruby&gt;
，
&lt;ruby&gt;七&lt;rt&gt;tshi&lt;/rt&gt;&lt;/ruby&gt;
&lt;ruby&gt;月&lt;rt&gt;gua̍t&lt;/rt&gt;&lt;/ruby&gt;
&lt;ruby&gt;既&lt;rt&gt;ki&lt;/rt&gt;&lt;/ruby&gt;
&lt;ruby&gt;望&lt;rt&gt;bōng&lt;/rt&gt;&lt;/ruby&gt;
，
&lt;ruby&gt;蘇&lt;rt&gt;soo&lt;/rt&gt;&lt;/ruby&gt;
&lt;ruby&gt;子&lt;rt&gt;tsú&lt;/rt&gt;&lt;/ruby&gt;
&lt;ruby&gt;與&lt;rt&gt;ú&lt;/rt&gt;&lt;/ruby&gt;
&lt;ruby&gt;客&lt;rt&gt;khik&lt;/rt&gt;&lt;/ruby&gt;
&lt;ruby&gt;泛&lt;rt&gt;huàn&lt;/rt&gt;&lt;/ruby&gt;
&lt;ruby&gt;舟&lt;rt&gt;tsiu&lt;/rt&gt;&lt;/ruby&gt;
&lt;ruby&gt;遊&lt;rt&gt;iû&lt;/rt&gt;&lt;/ruby&gt;
&lt;ruby&gt;于&lt;rt&gt;i&lt;/rt&gt;&lt;/ruby&gt;
&lt;ruby&gt;赤&lt;rt&gt;tshik&lt;/rt&gt;&lt;/ruby&gt;
&lt;ruby&gt;壁&lt;rt&gt;pik&lt;/rt&gt;&lt;/ruby&gt;
&lt;ruby&gt;之&lt;rt&gt;tsi&lt;/rt&gt;&lt;/ruby&gt;
&lt;ruby&gt;下&lt;rt&gt;hā&lt;/rt&gt;&lt;/ruby&gt;
。
&lt;ruby&gt;清&lt;rt&gt;tshing&lt;/rt&gt;&lt;/ruby&gt;
&lt;ruby&gt;風&lt;rt&gt;hong&lt;/rt&gt;&lt;/ruby&gt;
&lt;ruby&gt;徐&lt;rt&gt;tshî&lt;/rt&gt;&lt;/ruby&gt;
&lt;ruby&gt;來&lt;rt&gt;lâi&lt;/rt&gt;&lt;/ruby&gt;
，
&lt;ruby&gt;水&lt;rt&gt;súi&lt;/rt&gt;&lt;/ruby&gt;
&lt;ruby&gt;波&lt;rt&gt;pho&lt;/rt&gt;&lt;/ruby&gt;
&lt;ruby&gt;不&lt;rt&gt;put&lt;/rt&gt;&lt;/ruby&gt;
&lt;ruby&gt;興&lt;rt&gt;hing&lt;/rt&gt;&lt;/ruby&gt;
。
&lt;ruby&gt;舉&lt;rt&gt;kí&lt;/rt&gt;&lt;/ruby&gt;
&lt;ruby&gt;酒&lt;rt&gt;tsiú&lt;/rt&gt;&lt;/ruby&gt;
&lt;ruby&gt;屬&lt;rt&gt;sio̍k&lt;/rt&gt;&lt;/ruby&gt;
&lt;ruby&gt;客&lt;rt&gt;khik&lt;/rt&gt;&lt;/ruby&gt;
，
&lt;ruby&gt;誦&lt;rt&gt;siōng&lt;/rt&gt;&lt;/ruby&gt;
&lt;ruby&gt;明&lt;rt&gt;bîng&lt;/rt&gt;&lt;/ruby&gt;
&lt;ruby&gt;月&lt;rt&gt;gua̍t&lt;/rt&gt;&lt;/ruby&gt;
&lt;ruby&gt;之&lt;rt&gt;tsi&lt;/rt&gt;&lt;/ruby&gt;
&lt;ruby&gt;詩&lt;rt&gt;si&lt;/rt&gt;&lt;/ruby&gt;
，
&lt;ruby&gt;歌&lt;rt&gt;ko&lt;/rt&gt;&lt;/ruby&gt;
&lt;ruby&gt;窈&lt;rt&gt;iáu&lt;/rt&gt;&lt;/ruby&gt;
&lt;ruby&gt;窕&lt;rt&gt;thiáu&lt;/rt&gt;&lt;/ruby&gt;
&lt;ruby&gt;之&lt;rt&gt;tsi&lt;/rt&gt;&lt;/ruby&gt;
&lt;ruby&gt;章&lt;rt&gt;tsiong&lt;/rt&gt;&lt;/ruby&gt;
。
&lt;ruby&gt;少&lt;rt&gt;siáu&lt;/rt&gt;&lt;/ruby&gt;
&lt;ruby&gt;焉&lt;rt&gt;ian&lt;/rt&gt;&lt;/ruby&gt;
，
&lt;ruby&gt;月&lt;rt&gt;gua̍t&lt;/rt&gt;&lt;/ruby&gt;
&lt;ruby&gt;出&lt;rt&gt;tshut&lt;/rt&gt;&lt;/ruby&gt;
&lt;ruby&gt;於&lt;rt&gt;î&lt;/rt&gt;&lt;/ruby&gt;
&lt;ruby&gt;東&lt;rt&gt;tong&lt;/rt&gt;&lt;/ruby&gt;
&lt;ruby&gt;山&lt;rt&gt;san&lt;/rt&gt;&lt;/ruby&gt;
&lt;ruby&gt;之&lt;rt&gt;tsi&lt;/rt&gt;&lt;/ruby&gt;
&lt;ruby&gt;上&lt;rt&gt;siōng&lt;/rt&gt;&lt;/ruby&gt;
，
&lt;ruby&gt;徘&lt;rt&gt;pâi&lt;/rt&gt;&lt;/ruby&gt;
&lt;ruby&gt;徊&lt;rt&gt;huê&lt;/rt&gt;&lt;/ruby&gt;
&lt;ruby&gt;於&lt;rt&gt;î&lt;/rt&gt;&lt;/ruby&gt;
&lt;ruby&gt;斗&lt;rt&gt;tóo&lt;/rt&gt;&lt;/ruby&gt;
&lt;ruby&gt;牛&lt;rt&gt;giû&lt;/rt&gt;&lt;/ruby&gt;
&lt;ruby&gt;之&lt;rt&gt;tsi&lt;/rt&gt;&lt;/ruby&gt;
&lt;ruby&gt;間&lt;rt&gt;kan&lt;/rt&gt;&lt;/ruby&gt;
。
&lt;ruby&gt;白&lt;rt&gt;pi̍k&lt;/rt&gt;&lt;/ruby&gt;
&lt;ruby&gt;露&lt;rt&gt;lōo&lt;/rt&gt;&lt;/ruby&gt;
&lt;ruby&gt;橫&lt;rt&gt;hîng&lt;/rt&gt;&lt;/ruby&gt;
&lt;ruby&gt;江&lt;rt&gt;kang&lt;/rt&gt;&lt;/ruby&gt;
，
&lt;ruby&gt;水&lt;rt&gt;súi&lt;/rt&gt;&lt;/ruby&gt;
&lt;ruby&gt;光&lt;rt&gt;kong&lt;/rt&gt;&lt;/ruby&gt;
&lt;ruby&gt;接&lt;rt&gt;tsiap&lt;/rt&gt;&lt;/ruby&gt;
&lt;ruby&gt;天&lt;rt&gt;thian&lt;/rt&gt;&lt;/ruby&gt;
。
&lt;ruby&gt;縱&lt;rt&gt;tshióng&lt;/rt&gt;&lt;/ruby&gt;
&lt;ruby&gt;一&lt;rt&gt;it&lt;/rt&gt;&lt;/ruby&gt;
&lt;ruby&gt;葦&lt;rt&gt;úi&lt;/rt&gt;&lt;/ruby&gt;
&lt;ruby&gt;之&lt;rt&gt;tsi&lt;/rt&gt;&lt;/ruby&gt;
&lt;ruby&gt;所&lt;rt&gt;sóo&lt;/rt&gt;&lt;/ruby&gt;
&lt;ruby&gt;如&lt;rt&gt;jû&lt;/rt&gt;&lt;/ruby&gt;
，
&lt;ruby&gt;凌&lt;rt&gt;lîng&lt;/rt&gt;&lt;/ruby&gt;
&lt;ruby&gt;萬&lt;rt&gt;bān&lt;/rt&gt;&lt;/ruby&gt;
&lt;ruby&gt;頃&lt;rt&gt;khíng&lt;/rt&gt;&lt;/ruby&gt;
&lt;ruby&gt;之&lt;rt&gt;tsi&lt;/rt&gt;&lt;/ruby&gt;
&lt;ruby&gt;茫&lt;rt&gt;bông&lt;/rt&gt;&lt;/ruby&gt;
&lt;ruby&gt;然&lt;rt&gt;jiân&lt;/rt&gt;&lt;/ruby&gt;
。
&lt;ruby&gt;浩&lt;rt&gt;hō&lt;/rt&gt;&lt;/ruby&gt;
&lt;ruby&gt;浩&lt;rt&gt;hō&lt;/rt&gt;&lt;/ruby&gt;
&lt;ruby&gt;乎&lt;rt&gt;hōo&lt;/rt&gt;&lt;/ruby&gt;
&lt;ruby&gt;如&lt;rt&gt;jû&lt;/rt&gt;&lt;/ruby&gt;
&lt;ruby&gt;馮&lt;rt&gt;pîng&lt;/rt&gt;&lt;/ruby&gt;
&lt;ruby&gt;虛&lt;rt&gt;hu&lt;/rt&gt;&lt;/ruby&gt;
&lt;ruby&gt;御&lt;rt&gt;gū&lt;/rt&gt;&lt;/ruby&gt;
&lt;ruby&gt;風&lt;rt&gt;hong&lt;/rt&gt;&lt;/ruby&gt;
，
&lt;ruby&gt;而&lt;rt&gt;jî&lt;/rt&gt;&lt;/ruby&gt;
&lt;ruby&gt;不&lt;rt&gt;put&lt;/rt&gt;&lt;/ruby&gt;
&lt;ruby&gt;知&lt;rt&gt;ti&lt;/rt&gt;&lt;/ruby&gt;
&lt;ruby&gt;其&lt;rt&gt;kî&lt;/rt&gt;&lt;/ruby&gt;
&lt;ruby&gt;所&lt;rt&gt;sóo&lt;/rt&gt;&lt;/ruby&gt;
&lt;ruby&gt;止&lt;rt&gt;tsí&lt;/rt&gt;&lt;/ruby&gt;
；
&lt;ruby&gt;飄&lt;rt&gt;phiau&lt;/rt&gt;&lt;/ruby&gt;
&lt;ruby&gt;飄&lt;rt&gt;phiau&lt;/rt&gt;&lt;/ruby&gt;
&lt;ruby&gt;乎&lt;rt&gt;hōo&lt;/rt&gt;&lt;/ruby&gt;
&lt;ruby&gt;如&lt;rt&gt;jû&lt;/rt&gt;&lt;/ruby&gt;
&lt;ruby&gt;遺&lt;rt&gt;ûi&lt;/rt&gt;&lt;/ruby&gt;
&lt;ruby&gt;世&lt;rt&gt;sè&lt;/rt&gt;&lt;/ruby&gt;
&lt;ruby&gt;獨&lt;rt&gt;to̍k&lt;/rt&gt;&lt;/ruby&gt;
&lt;ruby&gt;立&lt;rt&gt;li̍p&lt;/rt&gt;&lt;/ruby&gt;
，
&lt;ruby&gt;羽&lt;rt&gt;ú&lt;/rt&gt;&lt;/ruby&gt;
&lt;ruby&gt;化&lt;rt&gt;huà&lt;/rt&gt;&lt;/ruby&gt;
&lt;ruby&gt;而&lt;rt&gt;jî&lt;/rt&gt;&lt;/ruby&gt;
&lt;ruby&gt;登&lt;rt&gt;ting&lt;/rt&gt;&lt;/ruby&gt;
&lt;ruby&gt;仙&lt;rt&gt;sian&lt;/rt&gt;&lt;/ruby&gt;
。
&lt;/p&gt;
&lt;p&gt;
&lt;ruby&gt;於&lt;rt&gt;î&lt;/rt&gt;&lt;/ruby&gt;
&lt;ruby&gt;是&lt;rt&gt;sī&lt;/rt&gt;&lt;/ruby&gt;
&lt;ruby&gt;飲&lt;rt&gt;ím&lt;/rt&gt;&lt;/ruby&gt;
&lt;ruby&gt;酒&lt;rt&gt;tsiú&lt;/rt&gt;&lt;/ruby&gt;
&lt;ruby&gt;樂&lt;rt&gt;lo̍k&lt;/rt&gt;&lt;/ruby&gt;
&lt;ruby&gt;甚&lt;rt&gt;sīm&lt;/rt&gt;&lt;/ruby&gt;
，
&lt;ruby&gt;扣&lt;rt&gt;kháu&lt;/rt&gt;&lt;/ruby&gt;
&lt;ruby&gt;舷&lt;rt&gt;hiân&lt;/rt&gt;&lt;/ruby&gt;
&lt;ruby&gt;而&lt;rt&gt;jî&lt;/rt&gt;&lt;/ruby&gt;
&lt;ruby&gt;歌&lt;rt&gt;ko&lt;/rt&gt;&lt;/ruby&gt;
&lt;ruby&gt;之&lt;rt&gt;tsi&lt;/rt&gt;&lt;/ruby&gt;
。
&lt;ruby&gt;歌&lt;rt&gt;ko&lt;/rt&gt;&lt;/ruby&gt;
&lt;ruby&gt;曰&lt;rt&gt;ua̍t&lt;/rt&gt;&lt;/ruby&gt;
&lt;ruby&gt;：&lt;rt&gt;&lt;/rt&gt;&lt;/ruby&gt;
「
&lt;ruby&gt;桂&lt;rt&gt;kùi&lt;/rt&gt;&lt;/ruby&gt;
&lt;ruby&gt;棹&lt;rt&gt;tsāu&lt;/rt&gt;&lt;/ruby&gt;
&lt;ruby&gt;兮&lt;rt&gt;hē&lt;/rt&gt;&lt;/ruby&gt;
&lt;ruby&gt;蘭&lt;rt&gt;lân&lt;/rt&gt;&lt;/ruby&gt;
&lt;ruby&gt;槳&lt;rt&gt;tsiúnn&lt;/rt&gt;&lt;/ruby&gt;
，
&lt;ruby&gt;擊&lt;rt&gt;kik&lt;/rt&gt;&lt;/ruby&gt;
&lt;ruby&gt;空&lt;rt&gt;khong&lt;/rt&gt;&lt;/ruby&gt;
&lt;ruby&gt;明&lt;rt&gt;bîng&lt;/rt&gt;&lt;/ruby&gt;
&lt;ruby&gt;兮&lt;rt&gt;hê&lt;/rt&gt;&lt;/ruby&gt;
&lt;ruby&gt;泝&lt;rt&gt;sòo&lt;/rt&gt;&lt;/ruby&gt;
&lt;ruby&gt;流&lt;rt&gt;liû&lt;/rt&gt;&lt;/ruby&gt;
&lt;ruby&gt;光&lt;rt&gt;kong&lt;/rt&gt;&lt;/ruby&gt;
。
&lt;ruby&gt;渺&lt;rt&gt;biáu&lt;/rt&gt;&lt;/ruby&gt;
&lt;ruby&gt;渺&lt;rt&gt;biáu&lt;/rt&gt;&lt;/ruby&gt;
&lt;ruby&gt;兮&lt;rt&gt;hê&lt;/rt&gt;&lt;/ruby&gt;
&lt;ruby&gt;予&lt;rt&gt;ú&lt;/rt&gt;&lt;/ruby&gt;
&lt;ruby&gt;懷&lt;rt&gt;huâi&lt;/rt&gt;&lt;/ruby&gt;
，
&lt;ruby&gt;望&lt;rt&gt;bōng&lt;/rt&gt;&lt;/ruby&gt;
&lt;ruby&gt;美&lt;rt&gt;bí&lt;/rt&gt;&lt;/ruby&gt;
&lt;ruby&gt;人&lt;rt&gt;jîn&lt;/rt&gt;&lt;/ruby&gt;
&lt;ruby&gt;兮&lt;rt&gt;hê&lt;/rt&gt;&lt;/ruby&gt;
&lt;ruby&gt;天&lt;rt&gt;thian&lt;/rt&gt;&lt;/ruby&gt;
&lt;ruby&gt;一&lt;rt&gt;it&lt;/rt&gt;&lt;/ruby&gt;
&lt;ruby&gt;方&lt;rt&gt;hong&lt;/rt&gt;&lt;/ruby&gt;
。
」
&lt;ruby&gt;客&lt;rt&gt;khik&lt;/rt&gt;&lt;/ruby&gt;
&lt;ruby&gt;有&lt;rt&gt;iú&lt;/rt&gt;&lt;/ruby&gt;
&lt;ruby&gt;吹&lt;rt&gt;tshui&lt;/rt&gt;&lt;/ruby&gt;
&lt;ruby&gt;洞&lt;rt&gt;tōng&lt;/rt&gt;&lt;/ruby&gt;
&lt;ruby&gt;簫&lt;rt&gt;siau&lt;/rt&gt;&lt;/ruby&gt;
&lt;ruby&gt;者&lt;rt&gt;tsiá&lt;/rt&gt;&lt;/ruby&gt;
，
&lt;ruby&gt;倚&lt;rt&gt;í&lt;/rt&gt;&lt;/ruby&gt;
&lt;ruby&gt;歌&lt;rt&gt;ko&lt;/rt&gt;&lt;/ruby&gt;
&lt;ruby&gt;而&lt;rt&gt;jî&lt;/rt&gt;&lt;/ruby&gt;
&lt;ruby&gt;和&lt;rt&gt;hô&lt;/rt&gt;&lt;/ruby&gt;
&lt;ruby&gt;之&lt;rt&gt;tsi&lt;/rt&gt;&lt;/ruby&gt;
，
&lt;ruby&gt;其&lt;rt&gt;kî&lt;/rt&gt;&lt;/ruby&gt;
&lt;ruby&gt;聲&lt;rt&gt;sing&lt;/rt&gt;&lt;/ruby&gt;
&lt;ruby&gt;嗚&lt;rt&gt;oo&lt;/rt&gt;&lt;/ruby&gt;
&lt;ruby&gt;嗚&lt;rt&gt;oo&lt;/rt&gt;&lt;/ruby&gt;
&lt;ruby&gt;然&lt;rt&gt;jiân&lt;/rt&gt;&lt;/ruby&gt;
，
&lt;ruby&gt;如&lt;rt&gt;jû&lt;/rt&gt;&lt;/ruby&gt;
&lt;ruby&gt;怨&lt;rt&gt;uàn&lt;/rt&gt;&lt;/ruby&gt;
&lt;ruby&gt;如&lt;rt&gt;jû&lt;/rt&gt;&lt;/ruby&gt;
&lt;ruby&gt;慕&lt;rt&gt;bōo&lt;/rt&gt;&lt;/ruby&gt;
，
&lt;ruby&gt;如&lt;rt&gt;jû&lt;/rt&gt;&lt;/ruby&gt;
&lt;ruby&gt;泣&lt;rt&gt;khip&lt;/rt&gt;&lt;/ruby&gt;
&lt;ruby&gt;如&lt;rt&gt;jû&lt;/rt&gt;&lt;/ruby&gt;
&lt;ruby&gt;訴&lt;rt&gt;sòo&lt;/rt&gt;&lt;/ruby&gt;
；
&lt;ruby&gt;餘&lt;rt&gt;û&lt;/rt&gt;&lt;/ruby&gt;
&lt;ruby&gt;音&lt;rt&gt;im&lt;/rt&gt;&lt;/ruby&gt;
&lt;ruby&gt;嫋&lt;rt&gt;liáu&lt;/rt&gt;&lt;/ruby&gt;
&lt;ruby&gt;嫋&lt;rt&gt;liáu&lt;/rt&gt;&lt;/ruby&gt;
，
&lt;ruby&gt;不&lt;rt&gt;put&lt;/rt&gt;&lt;/ruby&gt;
&lt;ruby&gt;絕&lt;rt&gt;tsua̍t&lt;/rt&gt;&lt;/ruby&gt;
&lt;ruby&gt;如&lt;rt&gt;jû&lt;/rt&gt;&lt;/ruby&gt;
&lt;ruby&gt;縷&lt;rt&gt;lí&lt;/rt&gt;&lt;/ruby&gt;
；
&lt;ruby&gt;舞&lt;rt&gt;bú&lt;/rt&gt;&lt;/ruby&gt;
&lt;ruby&gt;幽&lt;rt&gt;iu&lt;/rt&gt;&lt;/ruby&gt;
&lt;ruby&gt;壑&lt;rt&gt;hok&lt;/rt&gt;&lt;/ruby&gt;
&lt;ruby&gt;之&lt;rt&gt;tsi&lt;/rt&gt;&lt;/ruby&gt;
&lt;ruby&gt;潛&lt;rt&gt;tsiâm&lt;/rt&gt;&lt;/ruby&gt;
&lt;ruby&gt;蛟&lt;rt&gt;kau&lt;/rt&gt;&lt;/ruby&gt;
，
&lt;ruby&gt;泣&lt;rt&gt;khip&lt;/rt&gt;&lt;/ruby&gt;
&lt;ruby&gt;孤&lt;rt&gt;koo&lt;/rt&gt;&lt;/ruby&gt;
&lt;ruby&gt;舟&lt;rt&gt;tsiu&lt;/rt&gt;&lt;/ruby&gt;
&lt;ruby&gt;之&lt;rt&gt;tsi&lt;/rt&gt;&lt;/ruby&gt;
&lt;ruby&gt;嫠&lt;rt&gt;lî&lt;/rt&gt;&lt;/ruby&gt;
&lt;ruby&gt;婦&lt;rt&gt;hū&lt;/rt&gt;&lt;/ruby&gt;
。
&lt;/p&gt;
&lt;p&gt;
&lt;ruby&gt;蘇&lt;rt&gt;soo&lt;/rt&gt;&lt;/ruby&gt;
&lt;ruby&gt;子&lt;rt&gt;tsú&lt;/rt&gt;&lt;/ruby&gt;
&lt;ruby&gt;愀&lt;rt&gt;tshiu&lt;/rt&gt;&lt;/ruby&gt;
&lt;ruby&gt;然&lt;rt&gt;jiân&lt;/rt&gt;&lt;/ruby&gt;
，
&lt;ruby&gt;正&lt;rt&gt;tsìng&lt;/rt&gt;&lt;/ruby&gt;
&lt;ruby&gt;襟&lt;rt&gt;khim&lt;/rt&gt;&lt;/ruby&gt;
&lt;ruby&gt;危&lt;rt&gt;gûi&lt;/rt&gt;&lt;/ruby&gt;
&lt;ruby&gt;坐&lt;rt&gt;tsō&lt;/rt&gt;&lt;/ruby&gt;
&lt;ruby&gt;而&lt;rt&gt;jî&lt;/rt&gt;&lt;/ruby&gt;
&lt;ruby&gt;問&lt;rt&gt;būn&lt;/rt&gt;&lt;/ruby&gt;
&lt;ruby&gt;客&lt;rt&gt;khik&lt;/rt&gt;&lt;/ruby&gt;
&lt;ruby&gt;曰&lt;rt&gt;ua̍t&lt;/rt&gt;&lt;/ruby&gt;
&lt;ruby&gt;：&lt;rt&gt;&lt;/rt&gt;&lt;/ruby&gt;
「
&lt;ruby&gt;何&lt;rt&gt;hô&lt;/rt&gt;&lt;/ruby&gt;
&lt;ruby&gt;為&lt;rt&gt;ūi&lt;/rt&gt;&lt;/ruby&gt;
&lt;ruby&gt;其&lt;rt&gt;kî&lt;/rt&gt;&lt;/ruby&gt;
&lt;ruby&gt;然&lt;rt&gt;jiân&lt;/rt&gt;&lt;/ruby&gt;
&lt;ruby&gt;也&lt;rt&gt;iā&lt;/rt&gt;&lt;/ruby&gt;
？
」
&lt;ruby&gt;客&lt;rt&gt;khik&lt;/rt&gt;&lt;/ruby&gt;
&lt;ruby&gt;曰&lt;rt&gt;ua̍t&lt;/rt&gt;&lt;/ruby&gt;
&lt;ruby&gt;：&lt;rt&gt;&lt;/rt&gt;&lt;/ruby&gt;
「
&lt;ruby&gt;『&lt;rt&gt;&lt;/rt&gt;&lt;/ruby&gt;
&lt;ruby&gt;月&lt;rt&gt;gua̍t&lt;/rt&gt;&lt;/ruby&gt;
&lt;ruby&gt;明&lt;rt&gt;bîng&lt;/rt&gt;&lt;/ruby&gt;
&lt;ruby&gt;星&lt;rt&gt;sing&lt;/rt&gt;&lt;/ruby&gt;
&lt;ruby&gt;稀&lt;rt&gt;hi&lt;/rt&gt;&lt;/ruby&gt;
，
&lt;ruby&gt;烏&lt;rt&gt;oo&lt;/rt&gt;&lt;/ruby&gt;
&lt;ruby&gt;鵲&lt;rt&gt;tshik&lt;/rt&gt;&lt;/ruby&gt;
&lt;ruby&gt;南&lt;rt&gt;lâm&lt;/rt&gt;&lt;/ruby&gt;
&lt;ruby&gt;飛&lt;rt&gt;hui&lt;/rt&gt;&lt;/ruby&gt;
&lt;ruby&gt;』&lt;rt&gt;&lt;/rt&gt;&lt;/ruby&gt;
，
&lt;ruby&gt;此&lt;rt&gt;tshú&lt;/rt&gt;&lt;/ruby&gt;
&lt;ruby&gt;非&lt;rt&gt;hui&lt;/rt&gt;&lt;/ruby&gt;
&lt;ruby&gt;曹&lt;rt&gt;tsô&lt;/rt&gt;&lt;/ruby&gt;
&lt;ruby&gt;孟&lt;rt&gt;bīng&lt;/rt&gt;&lt;/ruby&gt;
&lt;ruby&gt;德&lt;rt&gt;tik&lt;/rt&gt;&lt;/ruby&gt;
&lt;ruby&gt;之&lt;rt&gt;tsi&lt;/rt&gt;&lt;/ruby&gt;
&lt;ruby&gt;詩&lt;rt&gt;si&lt;/rt&gt;&lt;/ruby&gt;
&lt;ruby&gt;乎&lt;rt&gt;hōo&lt;/rt&gt;&lt;/ruby&gt;
？
&lt;ruby&gt;西&lt;rt&gt;se&lt;/rt&gt;&lt;/ruby&gt;
&lt;ruby&gt;望&lt;rt&gt;bōng&lt;/rt&gt;&lt;/ruby&gt;
&lt;ruby&gt;夏&lt;rt&gt;hā&lt;/rt&gt;&lt;/ruby&gt;
&lt;ruby&gt;口&lt;rt&gt;khió&lt;/rt&gt;&lt;/ruby&gt;
，
&lt;ruby&gt;東&lt;rt&gt;tong&lt;/rt&gt;&lt;/ruby&gt;
&lt;ruby&gt;望&lt;rt&gt;bōng&lt;/rt&gt;&lt;/ruby&gt;
&lt;ruby&gt;武&lt;rt&gt;bú&lt;/rt&gt;&lt;/ruby&gt;
&lt;ruby&gt;昌&lt;rt&gt;tshiong&lt;/rt&gt;&lt;/ruby&gt;
。
&lt;ruby&gt;山&lt;rt&gt;san&lt;/rt&gt;&lt;/ruby&gt;
&lt;ruby&gt;川&lt;rt&gt;tshuan&lt;/rt&gt;&lt;/ruby&gt;
&lt;ruby&gt;相&lt;rt&gt;siong&lt;/rt&gt;&lt;/ruby&gt;
&lt;ruby&gt;繆&lt;rt&gt;biū&lt;/rt&gt;&lt;/ruby&gt;
，
&lt;ruby&gt;鬱&lt;rt&gt;ut&lt;/rt&gt;&lt;/ruby&gt;
&lt;ruby&gt;乎&lt;rt&gt;hōo&lt;/rt&gt;&lt;/ruby&gt;
&lt;ruby&gt;蒼&lt;rt&gt;tshong&lt;/rt&gt;&lt;/ruby&gt;
&lt;ruby&gt;蒼&lt;rt&gt;tshong&lt;/rt&gt;&lt;/ruby&gt;
，
&lt;ruby&gt;此&lt;rt&gt;tshú&lt;/rt&gt;&lt;/ruby&gt;
&lt;ruby&gt;非&lt;rt&gt;hui&lt;/rt&gt;&lt;/ruby&gt;
&lt;ruby&gt;孟&lt;rt&gt;bīng&lt;/rt&gt;&lt;/ruby&gt;
&lt;ruby&gt;德&lt;rt&gt;tik&lt;/rt&gt;&lt;/ruby&gt;
&lt;ruby&gt;之&lt;rt&gt;tsi&lt;/rt&gt;&lt;/ruby&gt;
&lt;ruby&gt;困&lt;rt&gt;khùn&lt;/rt&gt;&lt;/ruby&gt;
&lt;ruby&gt;於&lt;rt&gt;î&lt;/rt&gt;&lt;/ruby&gt;
&lt;ruby&gt;周&lt;rt&gt;tsiu&lt;/rt&gt;&lt;/ruby&gt;
&lt;ruby&gt;郎&lt;rt&gt;lông&lt;/rt&gt;&lt;/ruby&gt;
&lt;ruby&gt;者&lt;rt&gt;tsiá&lt;/rt&gt;&lt;/ruby&gt;
&lt;ruby&gt;乎&lt;rt&gt;hōo&lt;/rt&gt;&lt;/ruby&gt;
？
&lt;ruby&gt;方&lt;rt&gt;hong&lt;/rt&gt;&lt;/ruby&gt;
&lt;ruby&gt;其&lt;rt&gt;kî&lt;/rt&gt;&lt;/ruby&gt;
&lt;ruby&gt;破&lt;rt&gt;phò&lt;/rt&gt;&lt;/ruby&gt;
&lt;ruby&gt;荊&lt;rt&gt;king&lt;/rt&gt;&lt;/ruby&gt;
&lt;ruby&gt;州&lt;rt&gt;tsiu&lt;/rt&gt;&lt;/ruby&gt;
，
&lt;ruby&gt;下&lt;rt&gt;hā&lt;/rt&gt;&lt;/ruby&gt;
&lt;ruby&gt;江&lt;rt&gt;kang&lt;/rt&gt;&lt;/ruby&gt;
&lt;ruby&gt;陵&lt;rt&gt;lîng&lt;/rt&gt;&lt;/ruby&gt;
，
&lt;ruby&gt;順&lt;rt&gt;sūn&lt;/rt&gt;&lt;/ruby&gt;
&lt;ruby&gt;流&lt;rt&gt;liû&lt;/rt&gt;&lt;/ruby&gt;
&lt;ruby&gt;而&lt;rt&gt;jî&lt;/rt&gt;&lt;/ruby&gt;
&lt;ruby&gt;東&lt;rt&gt;tong&lt;/rt&gt;&lt;/ruby&gt;
&lt;ruby&gt;也&lt;rt&gt;iā&lt;/rt&gt;&lt;/ruby&gt;
，
&lt;ruby&gt;舳&lt;rt&gt;tio̍k&lt;/rt&gt;&lt;/ruby&gt;
&lt;ruby&gt;艫&lt;rt&gt;lôo&lt;/rt&gt;&lt;/ruby&gt;
&lt;ruby&gt;千&lt;rt&gt;tshian&lt;/rt&gt;&lt;/ruby&gt;
&lt;ruby&gt;里&lt;rt&gt;lí&lt;/rt&gt;&lt;/ruby&gt;
，
&lt;ruby&gt;旌&lt;rt&gt;tsing&lt;/rt&gt;&lt;/ruby&gt;
&lt;ruby&gt;旗&lt;rt&gt;kî&lt;/rt&gt;&lt;/ruby&gt;
&lt;ruby&gt;蔽&lt;rt&gt;pè&lt;/rt&gt;&lt;/ruby&gt;
&lt;ruby&gt;空&lt;rt&gt;khòng&lt;/rt&gt;&lt;/ruby&gt;
，
&lt;ruby&gt;釃&lt;rt&gt;su&lt;/rt&gt;&lt;/ruby&gt;
&lt;ruby&gt;酒&lt;rt&gt;tsiú&lt;/rt&gt;&lt;/ruby&gt;
&lt;ruby&gt;臨&lt;rt&gt;lîm&lt;/rt&gt;&lt;/ruby&gt;
&lt;ruby&gt;江&lt;rt&gt;kang&lt;/rt&gt;&lt;/ruby&gt;
，
&lt;ruby&gt;橫&lt;rt&gt;hing&lt;/rt&gt;&lt;/ruby&gt;
&lt;ruby&gt;槊&lt;rt&gt;so̍k&lt;/rt&gt;&lt;/ruby&gt;
&lt;ruby&gt;賦&lt;rt&gt;hù&lt;/rt&gt;&lt;/ruby&gt;
&lt;ruby&gt;詩&lt;rt&gt;si&lt;/rt&gt;&lt;/ruby&gt;
，
&lt;ruby&gt;固&lt;rt&gt;kòo&lt;/rt&gt;&lt;/ruby&gt;
&lt;ruby&gt;一&lt;rt&gt;it&lt;/rt&gt;&lt;/ruby&gt;
&lt;ruby&gt;世&lt;rt&gt;sè&lt;/rt&gt;&lt;/ruby&gt;
&lt;ruby&gt;之&lt;rt&gt;tsi&lt;/rt&gt;&lt;/ruby&gt;
&lt;ruby&gt;雄&lt;rt&gt;hiông&lt;/rt&gt;&lt;/ruby&gt;
&lt;ruby&gt;也&lt;rt&gt;iā&lt;/rt&gt;&lt;/ruby&gt;
，
&lt;ruby&gt;而&lt;rt&gt;jî&lt;/rt&gt;&lt;/ruby&gt;
&lt;ruby&gt;今&lt;rt&gt;kin&lt;/rt&gt;&lt;/ruby&gt;
&lt;ruby&gt;安&lt;rt&gt;an&lt;/rt&gt;&lt;/ruby&gt;
&lt;ruby&gt;在&lt;rt&gt;tsāi&lt;/rt&gt;&lt;/ruby&gt;
&lt;ruby&gt;哉&lt;rt&gt;tsai&lt;/rt&gt;&lt;/ruby&gt;
？
&lt;ruby&gt;況&lt;rt&gt;hóng&lt;/rt&gt;&lt;/ruby&gt;
&lt;ruby&gt;吾&lt;rt&gt;ngôo&lt;/rt&gt;&lt;/ruby&gt;
&lt;ruby&gt;與&lt;rt&gt;ú&lt;/rt&gt;&lt;/ruby&gt;
&lt;ruby&gt;子&lt;rt&gt;tsú&lt;/rt&gt;&lt;/ruby&gt;
&lt;ruby&gt;漁&lt;rt&gt;gû&lt;/rt&gt;&lt;/ruby&gt;
&lt;ruby&gt;樵&lt;rt&gt;tsiâu&lt;/rt&gt;&lt;/ruby&gt;
&lt;ruby&gt;於&lt;rt&gt;î&lt;/rt&gt;&lt;/ruby&gt;
&lt;ruby&gt;江&lt;rt&gt;kang&lt;/rt&gt;&lt;/ruby&gt;
&lt;ruby&gt;渚&lt;rt&gt;tsú&lt;/rt&gt;&lt;/ruby&gt;
&lt;ruby&gt;之&lt;rt&gt;tsi&lt;/rt&gt;&lt;/ruby&gt;
&lt;ruby&gt;上&lt;rt&gt;siōng&lt;/rt&gt;&lt;/ruby&gt;
，
&lt;ruby&gt;侶&lt;rt&gt;lū&lt;/rt&gt;&lt;/ruby&gt;
&lt;ruby&gt;魚&lt;rt&gt;gû&lt;/rt&gt;&lt;/ruby&gt;
&lt;ruby&gt;蝦&lt;rt&gt;hê&lt;/rt&gt;&lt;/ruby&gt;
&lt;ruby&gt;而&lt;rt&gt;jî&lt;/rt&gt;&lt;/ruby&gt;
&lt;ruby&gt;友&lt;rt&gt;iú&lt;/rt&gt;&lt;/ruby&gt;
&lt;ruby&gt;糜&lt;rt&gt;bî&lt;/rt&gt;&lt;/ruby&gt;
&lt;ruby&gt;鹿&lt;rt&gt;lo̍k&lt;/rt&gt;&lt;/ruby&gt;
，
&lt;ruby&gt;駕&lt;rt&gt;kà&lt;/rt&gt;&lt;/ruby&gt;
&lt;ruby&gt;一&lt;rt&gt;it&lt;/rt&gt;&lt;/ruby&gt;
&lt;ruby&gt;葉&lt;rt&gt;ia̍p&lt;/rt&gt;&lt;/ruby&gt;
&lt;ruby&gt;之&lt;rt&gt;tsi&lt;/rt&gt;&lt;/ruby&gt;
&lt;ruby&gt;扁&lt;rt&gt;pián&lt;/rt&gt;&lt;/ruby&gt;
&lt;ruby&gt;舟&lt;rt&gt;tsiu&lt;/rt&gt;&lt;/ruby&gt;
，
&lt;ruby&gt;舉&lt;rt&gt;kí&lt;/rt&gt;&lt;/ruby&gt;
&lt;ruby&gt;匏&lt;rt&gt;pâu&lt;/rt&gt;&lt;/ruby&gt;
&lt;ruby&gt;樽&lt;rt&gt;tsun&lt;/rt&gt;&lt;/ruby&gt;
&lt;ruby&gt;以&lt;rt&gt;í&lt;/rt&gt;&lt;/ruby&gt;
&lt;ruby&gt;相&lt;rt&gt;siong&lt;/rt&gt;&lt;/ruby&gt;
&lt;ruby&gt;屬&lt;rt&gt;sio̍k&lt;/rt&gt;&lt;/ruby&gt;
；
&lt;ruby&gt;寄&lt;rt&gt;kì&lt;/rt&gt;&lt;/ruby&gt;
&lt;ruby&gt;蜉&lt;rt&gt;hô&lt;/rt&gt;&lt;/ruby&gt;
&lt;ruby&gt;蝣&lt;rt&gt;iû&lt;/rt&gt;&lt;/ruby&gt;
&lt;ruby&gt;與&lt;rt&gt;î&lt;/rt&gt;&lt;/ruby&gt;
&lt;ruby&gt;天&lt;rt&gt;thian&lt;/rt&gt;&lt;/ruby&gt;
&lt;ruby&gt;地&lt;rt&gt;tē&lt;/rt&gt;&lt;/ruby&gt;
，
&lt;ruby&gt;渺&lt;rt&gt;biáu&lt;/rt&gt;&lt;/ruby&gt;
&lt;ruby&gt;滄&lt;rt&gt;tshong&lt;/rt&gt;&lt;/ruby&gt;
&lt;ruby&gt;海&lt;rt&gt;hái&lt;/rt&gt;&lt;/ruby&gt;
&lt;ruby&gt;之&lt;rt&gt;tsi&lt;/rt&gt;&lt;/ruby&gt;
&lt;ruby&gt;一&lt;rt&gt;it&lt;/rt&gt;&lt;/ruby&gt;
&lt;ruby&gt;粟&lt;rt&gt;siok&lt;/rt&gt;&lt;/ruby&gt;
。
&lt;ruby&gt;哀&lt;rt&gt;ai&lt;/rt&gt;&lt;/ruby&gt;
&lt;ruby&gt;吾&lt;rt&gt;ngôo&lt;/rt&gt;&lt;/ruby&gt;
&lt;ruby&gt;生&lt;rt&gt;sing&lt;/rt&gt;&lt;/ruby&gt;
&lt;ruby&gt;之&lt;rt&gt;tsi&lt;/rt&gt;&lt;/ruby&gt;
&lt;ruby&gt;須&lt;rt&gt;si&lt;/rt&gt;&lt;/ruby&gt;
&lt;ruby&gt;臾&lt;rt&gt;jî&lt;/rt&gt;&lt;/ruby&gt;
，
&lt;ruby&gt;羨&lt;rt&gt;siān&lt;/rt&gt;&lt;/ruby&gt;
&lt;ruby&gt;長&lt;rt&gt;tiông&lt;/rt&gt;&lt;/ruby&gt;
&lt;ruby&gt;江&lt;rt&gt;kang&lt;/rt&gt;&lt;/ruby&gt;
&lt;ruby&gt;之&lt;rt&gt;tsi&lt;/rt&gt;&lt;/ruby&gt;
&lt;ruby&gt;無&lt;rt&gt;bû&lt;/rt&gt;&lt;/ruby&gt;
&lt;ruby&gt;窮&lt;rt&gt;kiông&lt;/rt&gt;&lt;/ruby&gt;
；
&lt;ruby&gt;挾&lt;rt&gt;gia̍p&lt;/rt&gt;&lt;/ruby&gt;
&lt;ruby&gt;飛&lt;rt&gt;hui&lt;/rt&gt;&lt;/ruby&gt;
&lt;ruby&gt;仙&lt;rt&gt;sian&lt;/rt&gt;&lt;/ruby&gt;
&lt;ruby&gt;以&lt;rt&gt;í&lt;/rt&gt;&lt;/ruby&gt;
&lt;ruby&gt;遨&lt;rt&gt;gô&lt;/rt&gt;&lt;/ruby&gt;
&lt;ruby&gt;遊&lt;rt&gt;iû&lt;/rt&gt;&lt;/ruby&gt;
，
&lt;ruby&gt;抱&lt;rt&gt;phāu&lt;/rt&gt;&lt;/ruby&gt;
&lt;ruby&gt;明&lt;rt&gt;bîng&lt;/rt&gt;&lt;/ruby&gt;
&lt;ruby&gt;月&lt;rt&gt;gua̍t&lt;/rt&gt;&lt;/ruby&gt;
&lt;ruby&gt;而&lt;rt&gt;jî&lt;/rt&gt;&lt;/ruby&gt;
&lt;ruby&gt;長&lt;rt&gt;tiông&lt;/rt&gt;&lt;/ruby&gt;
&lt;ruby&gt;終&lt;rt&gt;tsiong&lt;/rt&gt;&lt;/ruby&gt;
。
&lt;ruby&gt;知&lt;rt&gt;ti&lt;/rt&gt;&lt;/ruby&gt;
&lt;ruby&gt;不&lt;rt&gt;put&lt;/rt&gt;&lt;/ruby&gt;
&lt;ruby&gt;可&lt;rt&gt;khó&lt;/rt&gt;&lt;/ruby&gt;
&lt;ruby&gt;乎&lt;rt&gt;hōo&lt;/rt&gt;&lt;/ruby&gt;
&lt;ruby&gt;驟&lt;rt&gt;tsōo&lt;/rt&gt;&lt;/ruby&gt;
&lt;ruby&gt;得&lt;rt&gt;tik&lt;/rt&gt;&lt;/ruby&gt;
，
&lt;ruby&gt;托&lt;rt&gt;thok&lt;/rt&gt;&lt;/ruby&gt;
&lt;ruby&gt;遺&lt;rt&gt;ûi&lt;/rt&gt;&lt;/ruby&gt;
&lt;ruby&gt;響&lt;rt&gt;hiòng&lt;/rt&gt;&lt;/ruby&gt;
&lt;ruby&gt;於&lt;rt&gt;î&lt;/rt&gt;&lt;/ruby&gt;
&lt;ruby&gt;悲&lt;rt&gt;pi&lt;/rt&gt;&lt;/ruby&gt;
&lt;ruby&gt;風&lt;rt&gt;hong&lt;/rt&gt;&lt;/ruby&gt;
。
」
&lt;/p&gt;
&lt;p&gt;
&lt;ruby&gt;蘇&lt;rt&gt;soo&lt;/rt&gt;&lt;/ruby&gt;
&lt;ruby&gt;子&lt;rt&gt;tsú&lt;/rt&gt;&lt;/ruby&gt;
&lt;ruby&gt;曰&lt;rt&gt;ua̍t&lt;/rt&gt;&lt;/ruby&gt;
&lt;ruby&gt;：&lt;rt&gt;&lt;/rt&gt;&lt;/ruby&gt;
「
&lt;ruby&gt;客&lt;rt&gt;khik&lt;/rt&gt;&lt;/ruby&gt;
&lt;ruby&gt;亦&lt;rt&gt;i̍k&lt;/rt&gt;&lt;/ruby&gt;
&lt;ruby&gt;知&lt;rt&gt;ti&lt;/rt&gt;&lt;/ruby&gt;
&lt;ruby&gt;夫&lt;rt&gt;hu&lt;/rt&gt;&lt;/ruby&gt;
&lt;ruby&gt;水&lt;rt&gt;súi&lt;/rt&gt;&lt;/ruby&gt;
&lt;ruby&gt;與&lt;rt&gt;ú&lt;/rt&gt;&lt;/ruby&gt;
&lt;ruby&gt;月&lt;rt&gt;gua̍t&lt;/rt&gt;&lt;/ruby&gt;
&lt;ruby&gt;乎&lt;rt&gt;hōo&lt;/rt&gt;&lt;/ruby&gt;
？
&lt;ruby&gt;逝&lt;rt&gt;sē&lt;/rt&gt;&lt;/ruby&gt;
&lt;ruby&gt;者&lt;rt&gt;tsiá&lt;/rt&gt;&lt;/ruby&gt;
&lt;ruby&gt;如&lt;rt&gt;jû&lt;/rt&gt;&lt;/ruby&gt;
&lt;ruby&gt;斯&lt;rt&gt;su&lt;/rt&gt;&lt;/ruby&gt;
，
&lt;ruby&gt;而&lt;rt&gt;jî&lt;/rt&gt;&lt;/ruby&gt;
&lt;ruby&gt;未&lt;rt&gt;bī&lt;/rt&gt;&lt;/ruby&gt;
&lt;ruby&gt;嘗&lt;rt&gt;siông&lt;/rt&gt;&lt;/ruby&gt;
&lt;ruby&gt;往&lt;rt&gt;óng&lt;/rt&gt;&lt;/ruby&gt;
&lt;ruby&gt;也&lt;rt&gt;iā&lt;/rt&gt;&lt;/ruby&gt;
；
&lt;ruby&gt;盈&lt;rt&gt;îng&lt;/rt&gt;&lt;/ruby&gt;
&lt;ruby&gt;虛&lt;rt&gt;hu&lt;/rt&gt;&lt;/ruby&gt;
&lt;ruby&gt;者&lt;rt&gt;tsiá&lt;/rt&gt;&lt;/ruby&gt;
&lt;ruby&gt;如&lt;rt&gt;jû&lt;/rt&gt;&lt;/ruby&gt;
&lt;ruby&gt;彼&lt;rt&gt;pí&lt;/rt&gt;&lt;/ruby&gt;
，
&lt;ruby&gt;而&lt;rt&gt;jî&lt;/rt&gt;&lt;/ruby&gt;
&lt;ruby&gt;卒&lt;rt&gt;tsut&lt;/rt&gt;&lt;/ruby&gt;
&lt;ruby&gt;莫&lt;rt&gt;bo̍k&lt;/rt&gt;&lt;/ruby&gt;
&lt;ruby&gt;消&lt;rt&gt;siau&lt;/rt&gt;&lt;/ruby&gt;
&lt;ruby&gt;長&lt;rt&gt;tióng&lt;/rt&gt;&lt;/ruby&gt;
&lt;ruby&gt;也&lt;rt&gt;iā&lt;/rt&gt;&lt;/ruby&gt;
。
&lt;ruby&gt;蓋&lt;rt&gt;kài&lt;/rt&gt;&lt;/ruby&gt;
&lt;ruby&gt;將&lt;rt&gt;tsiong&lt;/rt&gt;&lt;/ruby&gt;
&lt;ruby&gt;自&lt;rt&gt;tsū&lt;/rt&gt;&lt;/ruby&gt;
&lt;ruby&gt;其&lt;rt&gt;kî&lt;/rt&gt;&lt;/ruby&gt;
&lt;ruby&gt;變&lt;rt&gt;piàn&lt;/rt&gt;&lt;/ruby&gt;
&lt;ruby&gt;者&lt;rt&gt;tsiá&lt;/rt&gt;&lt;/ruby&gt;
&lt;ruby&gt;而&lt;rt&gt;jî&lt;/rt&gt;&lt;/ruby&gt;
&lt;ruby&gt;觀&lt;rt&gt;kuan&lt;/rt&gt;&lt;/ruby&gt;
&lt;ruby&gt;之&lt;rt&gt;tsi&lt;/rt&gt;&lt;/ruby&gt;
，
&lt;ruby&gt;則&lt;rt&gt;tsik&lt;/rt&gt;&lt;/ruby&gt;
&lt;ruby&gt;天&lt;rt&gt;thian&lt;/rt&gt;&lt;/ruby&gt;
&lt;ruby&gt;地&lt;rt&gt;tē&lt;/rt&gt;&lt;/ruby&gt;
&lt;ruby&gt;曾&lt;rt&gt;tsing&lt;/rt&gt;&lt;/ruby&gt;
&lt;ruby&gt;不&lt;rt&gt;put&lt;/rt&gt;&lt;/ruby&gt;
&lt;ruby&gt;能&lt;rt&gt;lîng&lt;/rt&gt;&lt;/ruby&gt;
&lt;ruby&gt;以&lt;rt&gt;í&lt;/rt&gt;&lt;/ruby&gt;
&lt;ruby&gt;一&lt;rt&gt;it&lt;/rt&gt;&lt;/ruby&gt;
&lt;ruby&gt;瞬&lt;rt&gt;sùn&lt;/rt&gt;&lt;/ruby&gt;
；
&lt;ruby&gt;自&lt;rt&gt;tsū&lt;/rt&gt;&lt;/ruby&gt;
&lt;ruby&gt;其&lt;rt&gt;kî&lt;/rt&gt;&lt;/ruby&gt;
&lt;ruby&gt;不&lt;rt&gt;put&lt;/rt&gt;&lt;/ruby&gt;
&lt;ruby&gt;變&lt;rt&gt;piàn&lt;/rt&gt;&lt;/ruby&gt;
&lt;ruby&gt;者&lt;rt&gt;tsiá&lt;/rt&gt;&lt;/ruby&gt;
&lt;ruby&gt;而&lt;rt&gt;jî&lt;/rt&gt;&lt;/ruby&gt;
&lt;ruby&gt;觀&lt;rt&gt;kuan&lt;/rt&gt;&lt;/ruby&gt;
&lt;ruby&gt;之&lt;rt&gt;tsi&lt;/rt&gt;&lt;/ruby&gt;
，
&lt;ruby&gt;則&lt;rt&gt;tsik&lt;/rt&gt;&lt;/ruby&gt;
&lt;ruby&gt;物&lt;rt&gt;bu̍t&lt;/rt&gt;&lt;/ruby&gt;
&lt;ruby&gt;於&lt;rt&gt;ú&lt;/rt&gt;&lt;/ruby&gt;
&lt;ruby&gt;我&lt;rt&gt;ngóo&lt;/rt&gt;&lt;/ruby&gt;
&lt;ruby&gt;皆&lt;rt&gt;kai&lt;/rt&gt;&lt;/ruby&gt;
&lt;ruby&gt;無&lt;rt&gt;bû&lt;/rt&gt;&lt;/ruby&gt;
&lt;ruby&gt;盡&lt;rt&gt;tsīn&lt;/rt&gt;&lt;/ruby&gt;
&lt;ruby&gt;也&lt;rt&gt;iā&lt;/rt&gt;&lt;/ruby&gt;
。
&lt;ruby&gt;而&lt;rt&gt;jî&lt;/rt&gt;&lt;/ruby&gt;
&lt;ruby&gt;又&lt;rt&gt;iū&lt;/rt&gt;&lt;/ruby&gt;
&lt;ruby&gt;何&lt;rt&gt;hô&lt;/rt&gt;&lt;/ruby&gt;
&lt;ruby&gt;羨&lt;rt&gt;siān&lt;/rt&gt;&lt;/ruby&gt;
&lt;ruby&gt;乎&lt;rt&gt;hōo&lt;/rt&gt;&lt;/ruby&gt;
？
&lt;ruby&gt;且&lt;rt&gt;tshiánnh&lt;/rt&gt;&lt;/ruby&gt;
&lt;ruby&gt;夫&lt;rt&gt;hu&lt;/rt&gt;&lt;/ruby&gt;
&lt;ruby&gt;天&lt;rt&gt;thian&lt;/rt&gt;&lt;/ruby&gt;
&lt;ruby&gt;地&lt;rt&gt;tē&lt;/rt&gt;&lt;/ruby&gt;
&lt;ruby&gt;之&lt;rt&gt;tsi&lt;/rt&gt;&lt;/ruby&gt;
&lt;ruby&gt;間&lt;rt&gt;kan&lt;/rt&gt;&lt;/ruby&gt;
，
&lt;ruby&gt;物&lt;rt&gt;bu̍t&lt;/rt&gt;&lt;/ruby&gt;
&lt;ruby&gt;各&lt;rt&gt;kok&lt;/rt&gt;&lt;/ruby&gt;
&lt;ruby&gt;有&lt;rt&gt;iú&lt;/rt&gt;&lt;/ruby&gt;
&lt;ruby&gt;主&lt;rt&gt;tsú&lt;/rt&gt;&lt;/ruby&gt;
。
&lt;ruby&gt;苟&lt;rt&gt;kóo&lt;/rt&gt;&lt;/ruby&gt;
&lt;ruby&gt;非&lt;rt&gt;hui&lt;/rt&gt;&lt;/ruby&gt;
&lt;ruby&gt;吾&lt;rt&gt;ngôo&lt;/rt&gt;&lt;/ruby&gt;
&lt;ruby&gt;之&lt;rt&gt;tsi&lt;/rt&gt;&lt;/ruby&gt;
&lt;ruby&gt;所&lt;rt&gt;sóo&lt;/rt&gt;&lt;/ruby&gt;
&lt;ruby&gt;有&lt;rt&gt;iú&lt;/rt&gt;&lt;/ruby&gt;
，
&lt;ruby&gt;雖&lt;rt&gt;sui&lt;/rt&gt;&lt;/ruby&gt;
&lt;ruby&gt;一&lt;rt&gt;it&lt;/rt&gt;&lt;/ruby&gt;
&lt;ruby&gt;毫&lt;rt&gt;hô&lt;/rt&gt;&lt;/ruby&gt;
&lt;ruby&gt;而&lt;rt&gt;jî&lt;/rt&gt;&lt;/ruby&gt;
&lt;ruby&gt;莫&lt;rt&gt;bo̍k&lt;/rt&gt;&lt;/ruby&gt;
&lt;ruby&gt;取&lt;rt&gt;tshú&lt;/rt&gt;&lt;/ruby&gt;
。
&lt;ruby&gt;惟&lt;rt&gt;î&lt;/rt&gt;&lt;/ruby&gt;
&lt;ruby&gt;江&lt;rt&gt;kang&lt;/rt&gt;&lt;/ruby&gt;
&lt;ruby&gt;上&lt;rt&gt;siōng&lt;/rt&gt;&lt;/ruby&gt;
&lt;ruby&gt;之&lt;rt&gt;tsi&lt;/rt&gt;&lt;/ruby&gt;
&lt;ruby&gt;清&lt;rt&gt;tshing&lt;/rt&gt;&lt;/ruby&gt;
&lt;ruby&gt;風&lt;rt&gt;hong&lt;/rt&gt;&lt;/ruby&gt;
，
&lt;ruby&gt;與&lt;rt&gt;ú&lt;/rt&gt;&lt;/ruby&gt;
&lt;ruby&gt;山&lt;rt&gt;san&lt;/rt&gt;&lt;/ruby&gt;
&lt;ruby&gt;間&lt;rt&gt;kan&lt;/rt&gt;&lt;/ruby&gt;
&lt;ruby&gt;之&lt;rt&gt;tsi&lt;/rt&gt;&lt;/ruby&gt;
&lt;ruby&gt;明&lt;rt&gt;bîng&lt;/rt&gt;&lt;/ruby&gt;
&lt;ruby&gt;月&lt;rt&gt;gua̍t&lt;/rt&gt;&lt;/ruby&gt;
，
&lt;ruby&gt;耳&lt;rt&gt;ní&lt;/rt&gt;&lt;/ruby&gt;
&lt;ruby&gt;得&lt;rt&gt;tik&lt;/rt&gt;&lt;/ruby&gt;
&lt;ruby&gt;之&lt;rt&gt;tsi&lt;/rt&gt;&lt;/ruby&gt;
&lt;ruby&gt;而&lt;rt&gt;jî&lt;/rt&gt;&lt;/ruby&gt;
&lt;ruby&gt;為&lt;rt&gt;ūi&lt;/rt&gt;&lt;/ruby&gt;
&lt;ruby&gt;聲&lt;rt&gt;sing&lt;/rt&gt;&lt;/ruby&gt;
，
&lt;ruby&gt;目&lt;rt&gt;bo̍k&lt;/rt&gt;&lt;/ruby&gt;
&lt;ruby&gt;遇&lt;rt&gt;gū&lt;/rt&gt;&lt;/ruby&gt;
&lt;ruby&gt;之&lt;rt&gt;tsi&lt;/rt&gt;&lt;/ruby&gt;
&lt;ruby&gt;而&lt;rt&gt;jî&lt;/rt&gt;&lt;/ruby&gt;
&lt;ruby&gt;成&lt;rt&gt;sing&lt;/rt&gt;&lt;/ruby&gt;
&lt;ruby&gt;色&lt;rt&gt;sik&lt;/rt&gt;&lt;/ruby&gt;
。
&lt;ruby&gt;取&lt;rt&gt;tshú&lt;/rt&gt;&lt;/ruby&gt;
&lt;ruby&gt;之&lt;rt&gt;tsi&lt;/rt&gt;&lt;/ruby&gt;
&lt;ruby&gt;無&lt;rt&gt;bû&lt;/rt&gt;&lt;/ruby&gt;
&lt;ruby&gt;禁&lt;rt&gt;kim&lt;/rt&gt;&lt;/ruby&gt;
，
&lt;ruby&gt;用&lt;rt&gt;iōng&lt;/rt&gt;&lt;/ruby&gt;
&lt;ruby&gt;之&lt;rt&gt;tsi&lt;/rt&gt;&lt;/ruby&gt;
&lt;ruby&gt;不&lt;rt&gt;put&lt;/rt&gt;&lt;/ruby&gt;
&lt;ruby&gt;竭&lt;rt&gt;kia̍t&lt;/rt&gt;&lt;/ruby&gt;
。
&lt;ruby&gt;是&lt;rt&gt;sī&lt;/rt&gt;&lt;/ruby&gt;
&lt;ruby&gt;造&lt;rt&gt;tsō&lt;/rt&gt;&lt;/ruby&gt;
&lt;ruby&gt;物&lt;rt&gt;bu̍t&lt;/rt&gt;&lt;/ruby&gt;
&lt;ruby&gt;者&lt;rt&gt;tsiá&lt;/rt&gt;&lt;/ruby&gt;
&lt;ruby&gt;之&lt;rt&gt;tsi&lt;/rt&gt;&lt;/ruby&gt;
&lt;ruby&gt;無&lt;rt&gt;bû&lt;/rt&gt;&lt;/ruby&gt;
&lt;ruby&gt;盡&lt;rt&gt;tsīn&lt;/rt&gt;&lt;/ruby&gt;
&lt;ruby&gt;藏&lt;rt&gt;tsông&lt;/rt&gt;&lt;/ruby&gt;
&lt;ruby&gt;也&lt;rt&gt;iā&lt;/rt&gt;&lt;/ruby&gt;
，
&lt;ruby&gt;而&lt;rt&gt;jî&lt;/rt&gt;&lt;/ruby&gt;
&lt;ruby&gt;吾&lt;rt&gt;ngôo&lt;/rt&gt;&lt;/ruby&gt;
&lt;ruby&gt;與&lt;rt&gt;ú&lt;/rt&gt;&lt;/ruby&gt;
&lt;ruby&gt;子&lt;rt&gt;tsú&lt;/rt&gt;&lt;/ruby&gt;
&lt;ruby&gt;之&lt;rt&gt;tsi&lt;/rt&gt;&lt;/ruby&gt;
&lt;ruby&gt;所&lt;rt&gt;sóo&lt;/rt&gt;&lt;/ruby&gt;
&lt;ruby&gt;共&lt;rt&gt;kiōng&lt;/rt&gt;&lt;/ruby&gt;
&lt;ruby&gt;適&lt;rt&gt;sik&lt;/rt&gt;&lt;/ruby&gt;
。
」
&lt;/p&gt;
&lt;p&gt;
&lt;ruby&gt;客&lt;rt&gt;khik&lt;/rt&gt;&lt;/ruby&gt;
&lt;ruby&gt;喜&lt;rt&gt;hi&lt;/rt&gt;&lt;/ruby&gt;
&lt;ruby&gt;而&lt;rt&gt;jî&lt;/rt&gt;&lt;/ruby&gt;
&lt;ruby&gt;笑&lt;rt&gt;siàu&lt;/rt&gt;&lt;/ruby&gt;
，
&lt;ruby&gt;洗&lt;rt&gt;sé&lt;/rt&gt;&lt;/ruby&gt;
&lt;ruby&gt;盞&lt;rt&gt;tsán&lt;/rt&gt;&lt;/ruby&gt;
&lt;ruby&gt;更&lt;rt&gt;king&lt;/rt&gt;&lt;/ruby&gt;
&lt;ruby&gt;酌&lt;rt&gt;tsiok&lt;/rt&gt;&lt;/ruby&gt;
。
&lt;ruby&gt;肴&lt;rt&gt;gâunn&lt;/rt&gt;&lt;/ruby&gt;
&lt;ruby&gt;核&lt;rt&gt;hi̍k&lt;/rt&gt;&lt;/ruby&gt;
&lt;ruby&gt;既&lt;rt&gt;kì&lt;/rt&gt;&lt;/ruby&gt;
&lt;ruby&gt;盡&lt;rt&gt;tsīn&lt;/rt&gt;&lt;/ruby&gt;
，
&lt;ruby&gt;杯&lt;rt&gt;pue&lt;/rt&gt;&lt;/ruby&gt;
&lt;ruby&gt;盤&lt;rt&gt;phuân&lt;/rt&gt;&lt;/ruby&gt;
&lt;ruby&gt;狼&lt;rt&gt;lông&lt;/rt&gt;&lt;/ruby&gt;
&lt;ruby&gt;藉&lt;rt&gt;tsi̍k&lt;/rt&gt;&lt;/ruby&gt;
。
&lt;ruby&gt;相&lt;rt&gt;siong&lt;/rt&gt;&lt;/ruby&gt;
&lt;ruby&gt;與&lt;rt&gt;ú&lt;/rt&gt;&lt;/ruby&gt;
&lt;ruby&gt;枕&lt;rt&gt;tsím&lt;/rt&gt;&lt;/ruby&gt;
&lt;ruby&gt;藉&lt;rt&gt;tsik&lt;/rt&gt;&lt;/ruby&gt;
&lt;ruby&gt;乎&lt;rt&gt;hōo&lt;/rt&gt;&lt;/ruby&gt;
&lt;ruby&gt;舟&lt;rt&gt;tsiu&lt;/rt&gt;&lt;/ruby&gt;
&lt;ruby&gt;中&lt;rt&gt;tiong&lt;/rt&gt;&lt;/ruby&gt;
，
&lt;ruby&gt;不&lt;rt&gt;put&lt;/rt&gt;&lt;/ruby&gt;
&lt;ruby&gt;知&lt;rt&gt;ti&lt;/rt&gt;&lt;/ruby&gt;
&lt;ruby&gt;東&lt;rt&gt;tong&lt;/rt&gt;&lt;/ruby&gt;
&lt;ruby&gt;方&lt;rt&gt;hong&lt;/rt&gt;&lt;/ruby&gt;
&lt;ruby&gt;之&lt;rt&gt;tsi&lt;/rt&gt;&lt;/ruby&gt;
&lt;ruby&gt;既&lt;rt&gt;kí&lt;/rt&gt;&lt;/ruby&gt;
&lt;ruby&gt;白&lt;rt&gt;pi̍k&lt;/rt&gt;&lt;/ruby&gt;
。
</v>
      </c>
      <c r="I12" s="394"/>
      <c r="J12" s="394"/>
      <c r="K12" s="366"/>
      <c r="L12" s="393" t="str">
        <f ca="1">_xlfn.CONCAT(OFFSET( 【拼音】注音文章!P9, 0, 0, $B$12, 1) )</f>
        <v xml:space="preserve">《
&lt;ruby&gt;增&lt;rt&gt;zīng&lt;/rt&gt;&lt;/ruby&gt;
&lt;ruby&gt;見&lt;rt&gt;giǎn&lt;/rt&gt;&lt;/ruby&gt;
&lt;ruby&gt;相&lt;rt&gt;siōng&lt;/rt&gt;&lt;/ruby&gt;
&lt;ruby&gt;賦&lt;rt&gt;hǔ&lt;/rt&gt;&lt;/ruby&gt;
》
&lt;/p&gt;
&lt;p&gt;
&lt;ruby&gt;壬&lt;rt&gt;jìm&lt;/rt&gt;&lt;/ruby&gt;
&lt;ruby&gt;戌&lt;rt&gt;sut&lt;/rt&gt;&lt;/ruby&gt;
&lt;ruby&gt;之&lt;rt&gt;zī&lt;/rt&gt;&lt;/ruby&gt;
&lt;ruby&gt;秋&lt;rt&gt;ciū&lt;/rt&gt;&lt;/ruby&gt;
，
&lt;ruby&gt;七&lt;rt&gt;cī&lt;/rt&gt;&lt;/ruby&gt;
&lt;ruby&gt;月&lt;rt&gt;gguát&lt;/rt&gt;&lt;/ruby&gt;
&lt;ruby&gt;既&lt;rt&gt;gī&lt;/rt&gt;&lt;/ruby&gt;
&lt;ruby&gt;望&lt;rt&gt;bbōng&lt;/rt&gt;&lt;/ruby&gt;
，
&lt;ruby&gt;蘇&lt;rt&gt;sōo&lt;/rt&gt;&lt;/ruby&gt;
&lt;ruby&gt;子&lt;rt&gt;zú&lt;/rt&gt;&lt;/ruby&gt;
&lt;ruby&gt;與&lt;rt&gt;ú&lt;/rt&gt;&lt;/ruby&gt;
&lt;ruby&gt;客&lt;rt&gt;kik&lt;/rt&gt;&lt;/ruby&gt;
&lt;ruby&gt;泛&lt;rt&gt;huǎn&lt;/rt&gt;&lt;/ruby&gt;
&lt;ruby&gt;舟&lt;rt&gt;ziū&lt;/rt&gt;&lt;/ruby&gt;
&lt;ruby&gt;遊&lt;rt&gt;iù&lt;/rt&gt;&lt;/ruby&gt;
&lt;ruby&gt;于&lt;rt&gt;ī&lt;/rt&gt;&lt;/ruby&gt;
&lt;ruby&gt;赤&lt;rt&gt;cik&lt;/rt&gt;&lt;/ruby&gt;
&lt;ruby&gt;壁&lt;rt&gt;bik&lt;/rt&gt;&lt;/ruby&gt;
&lt;ruby&gt;之&lt;rt&gt;zī&lt;/rt&gt;&lt;/ruby&gt;
&lt;ruby&gt;下&lt;rt&gt;hā&lt;/rt&gt;&lt;/ruby&gt;
。
&lt;ruby&gt;清&lt;rt&gt;cīng&lt;/rt&gt;&lt;/ruby&gt;
&lt;ruby&gt;風&lt;rt&gt;hōng&lt;/rt&gt;&lt;/ruby&gt;
&lt;ruby&gt;徐&lt;rt&gt;cì&lt;/rt&gt;&lt;/ruby&gt;
&lt;ruby&gt;來&lt;rt&gt;lài&lt;/rt&gt;&lt;/ruby&gt;
，
&lt;ruby&gt;水&lt;rt&gt;súi&lt;/rt&gt;&lt;/ruby&gt;
&lt;ruby&gt;波&lt;rt&gt;pō&lt;/rt&gt;&lt;/ruby&gt;
&lt;ruby&gt;不&lt;rt&gt;but&lt;/rt&gt;&lt;/ruby&gt;
&lt;ruby&gt;興&lt;rt&gt;hīng&lt;/rt&gt;&lt;/ruby&gt;
。
&lt;ruby&gt;舉&lt;rt&gt;gí&lt;/rt&gt;&lt;/ruby&gt;
&lt;ruby&gt;酒&lt;rt&gt;ziú&lt;/rt&gt;&lt;/ruby&gt;
&lt;ruby&gt;屬&lt;rt&gt;siók&lt;/rt&gt;&lt;/ruby&gt;
&lt;ruby&gt;客&lt;rt&gt;kik&lt;/rt&gt;&lt;/ruby&gt;
，
&lt;ruby&gt;誦&lt;rt&gt;siōng&lt;/rt&gt;&lt;/ruby&gt;
&lt;ruby&gt;明&lt;rt&gt;bbìng&lt;/rt&gt;&lt;/ruby&gt;
&lt;ruby&gt;月&lt;rt&gt;gguát&lt;/rt&gt;&lt;/ruby&gt;
&lt;ruby&gt;之&lt;rt&gt;zī&lt;/rt&gt;&lt;/ruby&gt;
&lt;ruby&gt;詩&lt;rt&gt;sī&lt;/rt&gt;&lt;/ruby&gt;
，
&lt;ruby&gt;歌&lt;rt&gt;gō&lt;/rt&gt;&lt;/ruby&gt;
&lt;ruby&gt;窈&lt;rt&gt;iáo&lt;/rt&gt;&lt;/ruby&gt;
&lt;ruby&gt;窕&lt;rt&gt;tiáo&lt;/rt&gt;&lt;/ruby&gt;
&lt;ruby&gt;之&lt;rt&gt;zī&lt;/rt&gt;&lt;/ruby&gt;
&lt;ruby&gt;章&lt;rt&gt;ziōng&lt;/rt&gt;&lt;/ruby&gt;
。
&lt;ruby&gt;少&lt;rt&gt;siáo&lt;/rt&gt;&lt;/ruby&gt;
&lt;ruby&gt;焉&lt;rt&gt;iān&lt;/rt&gt;&lt;/ruby&gt;
，
&lt;ruby&gt;月&lt;rt&gt;gguát&lt;/rt&gt;&lt;/ruby&gt;
&lt;ruby&gt;出&lt;rt&gt;cut&lt;/rt&gt;&lt;/ruby&gt;
&lt;ruby&gt;於&lt;rt&gt;ì&lt;/rt&gt;&lt;/ruby&gt;
&lt;ruby&gt;東&lt;rt&gt;dōng&lt;/rt&gt;&lt;/ruby&gt;
&lt;ruby&gt;山&lt;rt&gt;sān&lt;/rt&gt;&lt;/ruby&gt;
&lt;ruby&gt;之&lt;rt&gt;zī&lt;/rt&gt;&lt;/ruby&gt;
&lt;ruby&gt;上&lt;rt&gt;siōng&lt;/rt&gt;&lt;/ruby&gt;
，
&lt;ruby&gt;徘&lt;rt&gt;bài&lt;/rt&gt;&lt;/ruby&gt;
&lt;ruby&gt;徊&lt;rt&gt;huè&lt;/rt&gt;&lt;/ruby&gt;
&lt;ruby&gt;於&lt;rt&gt;ì&lt;/rt&gt;&lt;/ruby&gt;
&lt;ruby&gt;斗&lt;rt&gt;dóo&lt;/rt&gt;&lt;/ruby&gt;
&lt;ruby&gt;牛&lt;rt&gt;ggiù&lt;/rt&gt;&lt;/ruby&gt;
&lt;ruby&gt;之&lt;rt&gt;zī&lt;/rt&gt;&lt;/ruby&gt;
&lt;ruby&gt;間&lt;rt&gt;gān&lt;/rt&gt;&lt;/ruby&gt;
。
&lt;ruby&gt;白&lt;rt&gt;bík&lt;/rt&gt;&lt;/ruby&gt;
&lt;ruby&gt;露&lt;rt&gt;lōo&lt;/rt&gt;&lt;/ruby&gt;
&lt;ruby&gt;橫&lt;rt&gt;hìng&lt;/rt&gt;&lt;/ruby&gt;
&lt;ruby&gt;江&lt;rt&gt;gāng&lt;/rt&gt;&lt;/ruby&gt;
，
&lt;ruby&gt;水&lt;rt&gt;súi&lt;/rt&gt;&lt;/ruby&gt;
&lt;ruby&gt;光&lt;rt&gt;gōng&lt;/rt&gt;&lt;/ruby&gt;
&lt;ruby&gt;接&lt;rt&gt;ziap&lt;/rt&gt;&lt;/ruby&gt;
&lt;ruby&gt;天&lt;rt&gt;tiān&lt;/rt&gt;&lt;/ruby&gt;
。
&lt;ruby&gt;縱&lt;rt&gt;cióng&lt;/rt&gt;&lt;/ruby&gt;
&lt;ruby&gt;一&lt;rt&gt;it&lt;/rt&gt;&lt;/ruby&gt;
&lt;ruby&gt;葦&lt;rt&gt;úi&lt;/rt&gt;&lt;/ruby&gt;
&lt;ruby&gt;之&lt;rt&gt;zī&lt;/rt&gt;&lt;/ruby&gt;
&lt;ruby&gt;所&lt;rt&gt;sóo&lt;/rt&gt;&lt;/ruby&gt;
&lt;ruby&gt;如&lt;rt&gt;jù&lt;/rt&gt;&lt;/ruby&gt;
，
&lt;ruby&gt;凌&lt;rt&gt;lìng&lt;/rt&gt;&lt;/ruby&gt;
&lt;ruby&gt;萬&lt;rt&gt;bbān&lt;/rt&gt;&lt;/ruby&gt;
&lt;ruby&gt;頃&lt;rt&gt;kíng&lt;/rt&gt;&lt;/ruby&gt;
&lt;ruby&gt;之&lt;rt&gt;zī&lt;/rt&gt;&lt;/ruby&gt;
&lt;ruby&gt;茫&lt;rt&gt;bbòng&lt;/rt&gt;&lt;/ruby&gt;
&lt;ruby&gt;然&lt;rt&gt;jiàn&lt;/rt&gt;&lt;/ruby&gt;
。
&lt;ruby&gt;浩&lt;rt&gt;hō&lt;/rt&gt;&lt;/ruby&gt;
&lt;ruby&gt;浩&lt;rt&gt;hō&lt;/rt&gt;&lt;/ruby&gt;
&lt;ruby&gt;乎&lt;rt&gt;hōo&lt;/rt&gt;&lt;/ruby&gt;
&lt;ruby&gt;如&lt;rt&gt;jù&lt;/rt&gt;&lt;/ruby&gt;
&lt;ruby&gt;馮&lt;rt&gt;bìng&lt;/rt&gt;&lt;/ruby&gt;
&lt;ruby&gt;虛&lt;rt&gt;hū&lt;/rt&gt;&lt;/ruby&gt;
&lt;ruby&gt;御&lt;rt&gt;ggū&lt;/rt&gt;&lt;/ruby&gt;
&lt;ruby&gt;風&lt;rt&gt;hōng&lt;/rt&gt;&lt;/ruby&gt;
，
&lt;ruby&gt;而&lt;rt&gt;jì&lt;/rt&gt;&lt;/ruby&gt;
&lt;ruby&gt;不&lt;rt&gt;but&lt;/rt&gt;&lt;/ruby&gt;
&lt;ruby&gt;知&lt;rt&gt;dī&lt;/rt&gt;&lt;/ruby&gt;
&lt;ruby&gt;其&lt;rt&gt;gì&lt;/rt&gt;&lt;/ruby&gt;
&lt;ruby&gt;所&lt;rt&gt;sóo&lt;/rt&gt;&lt;/ruby&gt;
&lt;ruby&gt;止&lt;rt&gt;zí&lt;/rt&gt;&lt;/ruby&gt;
；
&lt;ruby&gt;飄&lt;rt&gt;piāo&lt;/rt&gt;&lt;/ruby&gt;
&lt;ruby&gt;飄&lt;rt&gt;piāo&lt;/rt&gt;&lt;/ruby&gt;
&lt;ruby&gt;乎&lt;rt&gt;hōo&lt;/rt&gt;&lt;/ruby&gt;
&lt;ruby&gt;如&lt;rt&gt;jù&lt;/rt&gt;&lt;/ruby&gt;
&lt;ruby&gt;遺&lt;rt&gt;ùi&lt;/rt&gt;&lt;/ruby&gt;
&lt;ruby&gt;世&lt;rt&gt;sě&lt;/rt&gt;&lt;/ruby&gt;
&lt;ruby&gt;獨&lt;rt&gt;dók&lt;/rt&gt;&lt;/ruby&gt;
&lt;ruby&gt;立&lt;rt&gt;líp&lt;/rt&gt;&lt;/ruby&gt;
，
&lt;ruby&gt;羽&lt;rt&gt;ú&lt;/rt&gt;&lt;/ruby&gt;
&lt;ruby&gt;化&lt;rt&gt;huǎ&lt;/rt&gt;&lt;/ruby&gt;
&lt;ruby&gt;而&lt;rt&gt;jì&lt;/rt&gt;&lt;/ruby&gt;
&lt;ruby&gt;登&lt;rt&gt;dīng&lt;/rt&gt;&lt;/ruby&gt;
&lt;ruby&gt;仙&lt;rt&gt;siān&lt;/rt&gt;&lt;/ruby&gt;
。
&lt;/p&gt;
&lt;p&gt;
&lt;ruby&gt;於&lt;rt&gt;ì&lt;/rt&gt;&lt;/ruby&gt;
&lt;ruby&gt;是&lt;rt&gt;sī&lt;/rt&gt;&lt;/ruby&gt;
&lt;ruby&gt;飲&lt;rt&gt;ím&lt;/rt&gt;&lt;/ruby&gt;
&lt;ruby&gt;酒&lt;rt&gt;ziú&lt;/rt&gt;&lt;/ruby&gt;
&lt;ruby&gt;樂&lt;rt&gt;lók&lt;/rt&gt;&lt;/ruby&gt;
&lt;ruby&gt;甚&lt;rt&gt;sīm&lt;/rt&gt;&lt;/ruby&gt;
，
&lt;ruby&gt;扣&lt;rt&gt;káo&lt;/rt&gt;&lt;/ruby&gt;
&lt;ruby&gt;舷&lt;rt&gt;hiàn&lt;/rt&gt;&lt;/ruby&gt;
&lt;ruby&gt;而&lt;rt&gt;jì&lt;/rt&gt;&lt;/ruby&gt;
&lt;ruby&gt;歌&lt;rt&gt;gō&lt;/rt&gt;&lt;/ruby&gt;
&lt;ruby&gt;之&lt;rt&gt;zī&lt;/rt&gt;&lt;/ruby&gt;
。
&lt;ruby&gt;歌&lt;rt&gt;gō&lt;/rt&gt;&lt;/ruby&gt;
&lt;ruby&gt;曰&lt;rt&gt;uát&lt;/rt&gt;&lt;/ruby&gt;
&lt;ruby&gt;：&lt;rt&gt;&lt;/rt&gt;&lt;/ruby&gt;
「
&lt;ruby&gt;桂&lt;rt&gt;gǔi&lt;/rt&gt;&lt;/ruby&gt;
&lt;ruby&gt;棹&lt;rt&gt;zāo&lt;/rt&gt;&lt;/ruby&gt;
&lt;ruby&gt;兮&lt;rt&gt;hē&lt;/rt&gt;&lt;/ruby&gt;
&lt;ruby&gt;蘭&lt;rt&gt;làn&lt;/rt&gt;&lt;/ruby&gt;
&lt;ruby&gt;槳&lt;rt&gt;zniú&lt;/rt&gt;&lt;/ruby&gt;
，
&lt;ruby&gt;擊&lt;rt&gt;gik&lt;/rt&gt;&lt;/ruby&gt;
&lt;ruby&gt;空&lt;rt&gt;kōng&lt;/rt&gt;&lt;/ruby&gt;
&lt;ruby&gt;明&lt;rt&gt;bbìng&lt;/rt&gt;&lt;/ruby&gt;
&lt;ruby&gt;兮&lt;rt&gt;hè&lt;/rt&gt;&lt;/ruby&gt;
&lt;ruby&gt;泝&lt;rt&gt;sǒo&lt;/rt&gt;&lt;/ruby&gt;
&lt;ruby&gt;流&lt;rt&gt;liù&lt;/rt&gt;&lt;/ruby&gt;
&lt;ruby&gt;光&lt;rt&gt;gōng&lt;/rt&gt;&lt;/ruby&gt;
。
&lt;ruby&gt;渺&lt;rt&gt;bbiáo&lt;/rt&gt;&lt;/ruby&gt;
&lt;ruby&gt;渺&lt;rt&gt;bbiáo&lt;/rt&gt;&lt;/ruby&gt;
&lt;ruby&gt;兮&lt;rt&gt;hè&lt;/rt&gt;&lt;/ruby&gt;
&lt;ruby&gt;予&lt;rt&gt;ú&lt;/rt&gt;&lt;/ruby&gt;
&lt;ruby&gt;懷&lt;rt&gt;huài&lt;/rt&gt;&lt;/ruby&gt;
，
&lt;ruby&gt;望&lt;rt&gt;bbōng&lt;/rt&gt;&lt;/ruby&gt;
&lt;ruby&gt;美&lt;rt&gt;bbí&lt;/rt&gt;&lt;/ruby&gt;
&lt;ruby&gt;人&lt;rt&gt;jìn&lt;/rt&gt;&lt;/ruby&gt;
&lt;ruby&gt;兮&lt;rt&gt;hè&lt;/rt&gt;&lt;/ruby&gt;
&lt;ruby&gt;天&lt;rt&gt;tiān&lt;/rt&gt;&lt;/ruby&gt;
&lt;ruby&gt;一&lt;rt&gt;it&lt;/rt&gt;&lt;/ruby&gt;
&lt;ruby&gt;方&lt;rt&gt;hōng&lt;/rt&gt;&lt;/ruby&gt;
。
」
&lt;ruby&gt;客&lt;rt&gt;kik&lt;/rt&gt;&lt;/ruby&gt;
&lt;ruby&gt;有&lt;rt&gt;iú&lt;/rt&gt;&lt;/ruby&gt;
&lt;ruby&gt;吹&lt;rt&gt;cūi&lt;/rt&gt;&lt;/ruby&gt;
&lt;ruby&gt;洞&lt;rt&gt;dōng&lt;/rt&gt;&lt;/ruby&gt;
&lt;ruby&gt;簫&lt;rt&gt;siāo&lt;/rt&gt;&lt;/ruby&gt;
&lt;ruby&gt;者&lt;rt&gt;ziá&lt;/rt&gt;&lt;/ruby&gt;
，
&lt;ruby&gt;倚&lt;rt&gt;í&lt;/rt&gt;&lt;/ruby&gt;
&lt;ruby&gt;歌&lt;rt&gt;gō&lt;/rt&gt;&lt;/ruby&gt;
&lt;ruby&gt;而&lt;rt&gt;jì&lt;/rt&gt;&lt;/ruby&gt;
&lt;ruby&gt;和&lt;rt&gt;hò&lt;/rt&gt;&lt;/ruby&gt;
&lt;ruby&gt;之&lt;rt&gt;zī&lt;/rt&gt;&lt;/ruby&gt;
，
&lt;ruby&gt;其&lt;rt&gt;gì&lt;/rt&gt;&lt;/ruby&gt;
&lt;ruby&gt;聲&lt;rt&gt;sīng&lt;/rt&gt;&lt;/ruby&gt;
&lt;ruby&gt;嗚&lt;rt&gt;ōo&lt;/rt&gt;&lt;/ruby&gt;
&lt;ruby&gt;嗚&lt;rt&gt;ōo&lt;/rt&gt;&lt;/ruby&gt;
&lt;ruby&gt;然&lt;rt&gt;jiàn&lt;/rt&gt;&lt;/ruby&gt;
，
&lt;ruby&gt;如&lt;rt&gt;jù&lt;/rt&gt;&lt;/ruby&gt;
&lt;ruby&gt;怨&lt;rt&gt;uǎn&lt;/rt&gt;&lt;/ruby&gt;
&lt;ruby&gt;如&lt;rt&gt;jù&lt;/rt&gt;&lt;/ruby&gt;
&lt;ruby&gt;慕&lt;rt&gt;bbōo&lt;/rt&gt;&lt;/ruby&gt;
，
&lt;ruby&gt;如&lt;rt&gt;jù&lt;/rt&gt;&lt;/ruby&gt;
&lt;ruby&gt;泣&lt;rt&gt;kip&lt;/rt&gt;&lt;/ruby&gt;
&lt;ruby&gt;如&lt;rt&gt;jù&lt;/rt&gt;&lt;/ruby&gt;
&lt;ruby&gt;訴&lt;rt&gt;sǒo&lt;/rt&gt;&lt;/ruby&gt;
；
&lt;ruby&gt;餘&lt;rt&gt;ù&lt;/rt&gt;&lt;/ruby&gt;
&lt;ruby&gt;音&lt;rt&gt;īm&lt;/rt&gt;&lt;/ruby&gt;
&lt;ruby&gt;嫋&lt;rt&gt;liáo&lt;/rt&gt;&lt;/ruby&gt;
&lt;ruby&gt;嫋&lt;rt&gt;liáo&lt;/rt&gt;&lt;/ruby&gt;
，
&lt;ruby&gt;不&lt;rt&gt;but&lt;/rt&gt;&lt;/ruby&gt;
&lt;ruby&gt;絕&lt;rt&gt;zuát&lt;/rt&gt;&lt;/ruby&gt;
&lt;ruby&gt;如&lt;rt&gt;jù&lt;/rt&gt;&lt;/ruby&gt;
&lt;ruby&gt;縷&lt;rt&gt;lí&lt;/rt&gt;&lt;/ruby&gt;
；
&lt;ruby&gt;舞&lt;rt&gt;bbú&lt;/rt&gt;&lt;/ruby&gt;
&lt;ruby&gt;幽&lt;rt&gt;iū&lt;/rt&gt;&lt;/ruby&gt;
&lt;ruby&gt;壑&lt;rt&gt;hok&lt;/rt&gt;&lt;/ruby&gt;
&lt;ruby&gt;之&lt;rt&gt;zī&lt;/rt&gt;&lt;/ruby&gt;
&lt;ruby&gt;潛&lt;rt&gt;ziàm&lt;/rt&gt;&lt;/ruby&gt;
&lt;ruby&gt;蛟&lt;rt&gt;gāo&lt;/rt&gt;&lt;/ruby&gt;
，
&lt;ruby&gt;泣&lt;rt&gt;kip&lt;/rt&gt;&lt;/ruby&gt;
&lt;ruby&gt;孤&lt;rt&gt;gōo&lt;/rt&gt;&lt;/ruby&gt;
&lt;ruby&gt;舟&lt;rt&gt;ziū&lt;/rt&gt;&lt;/ruby&gt;
&lt;ruby&gt;之&lt;rt&gt;zī&lt;/rt&gt;&lt;/ruby&gt;
&lt;ruby&gt;嫠&lt;rt&gt;lì&lt;/rt&gt;&lt;/ruby&gt;
&lt;ruby&gt;婦&lt;rt&gt;hū&lt;/rt&gt;&lt;/ruby&gt;
。
&lt;/p&gt;
&lt;p&gt;
&lt;ruby&gt;蘇&lt;rt&gt;sōo&lt;/rt&gt;&lt;/ruby&gt;
&lt;ruby&gt;子&lt;rt&gt;zú&lt;/rt&gt;&lt;/ruby&gt;
&lt;ruby&gt;愀&lt;rt&gt;ciū&lt;/rt&gt;&lt;/ruby&gt;
&lt;ruby&gt;然&lt;rt&gt;jiàn&lt;/rt&gt;&lt;/ruby&gt;
，
&lt;ruby&gt;正&lt;rt&gt;zǐng&lt;/rt&gt;&lt;/ruby&gt;
&lt;ruby&gt;襟&lt;rt&gt;kīm&lt;/rt&gt;&lt;/ruby&gt;
&lt;ruby&gt;危&lt;rt&gt;ggùi&lt;/rt&gt;&lt;/ruby&gt;
&lt;ruby&gt;坐&lt;rt&gt;zō&lt;/rt&gt;&lt;/ruby&gt;
&lt;ruby&gt;而&lt;rt&gt;jì&lt;/rt&gt;&lt;/ruby&gt;
&lt;ruby&gt;問&lt;rt&gt;bbūn&lt;/rt&gt;&lt;/ruby&gt;
&lt;ruby&gt;客&lt;rt&gt;kik&lt;/rt&gt;&lt;/ruby&gt;
&lt;ruby&gt;曰&lt;rt&gt;uát&lt;/rt&gt;&lt;/ruby&gt;
&lt;ruby&gt;：&lt;rt&gt;&lt;/rt&gt;&lt;/ruby&gt;
「
&lt;ruby&gt;何&lt;rt&gt;hò&lt;/rt&gt;&lt;/ruby&gt;
&lt;ruby&gt;為&lt;rt&gt;ūi&lt;/rt&gt;&lt;/ruby&gt;
&lt;ruby&gt;其&lt;rt&gt;gì&lt;/rt&gt;&lt;/ruby&gt;
&lt;ruby&gt;然&lt;rt&gt;jiàn&lt;/rt&gt;&lt;/ruby&gt;
&lt;ruby&gt;也&lt;rt&gt;iā&lt;/rt&gt;&lt;/ruby&gt;
？
」
&lt;ruby&gt;客&lt;rt&gt;kik&lt;/rt&gt;&lt;/ruby&gt;
&lt;ruby&gt;曰&lt;rt&gt;uát&lt;/rt&gt;&lt;/ruby&gt;
&lt;ruby&gt;：&lt;rt&gt;&lt;/rt&gt;&lt;/ruby&gt;
「
&lt;ruby&gt;『&lt;rt&gt;&lt;/rt&gt;&lt;/ruby&gt;
&lt;ruby&gt;月&lt;rt&gt;gguát&lt;/rt&gt;&lt;/ruby&gt;
&lt;ruby&gt;明&lt;rt&gt;bbìng&lt;/rt&gt;&lt;/ruby&gt;
&lt;ruby&gt;星&lt;rt&gt;sīng&lt;/rt&gt;&lt;/ruby&gt;
&lt;ruby&gt;稀&lt;rt&gt;hī&lt;/rt&gt;&lt;/ruby&gt;
，
&lt;ruby&gt;烏&lt;rt&gt;ōo&lt;/rt&gt;&lt;/ruby&gt;
&lt;ruby&gt;鵲&lt;rt&gt;cik&lt;/rt&gt;&lt;/ruby&gt;
&lt;ruby&gt;南&lt;rt&gt;làm&lt;/rt&gt;&lt;/ruby&gt;
&lt;ruby&gt;飛&lt;rt&gt;hūi&lt;/rt&gt;&lt;/ruby&gt;
&lt;ruby&gt;』&lt;rt&gt;&lt;/rt&gt;&lt;/ruby&gt;
，
&lt;ruby&gt;此&lt;rt&gt;cú&lt;/rt&gt;&lt;/ruby&gt;
&lt;ruby&gt;非&lt;rt&gt;hūi&lt;/rt&gt;&lt;/ruby&gt;
&lt;ruby&gt;曹&lt;rt&gt;zò&lt;/rt&gt;&lt;/ruby&gt;
&lt;ruby&gt;孟&lt;rt&gt;bbīng&lt;/rt&gt;&lt;/ruby&gt;
&lt;ruby&gt;德&lt;rt&gt;dik&lt;/rt&gt;&lt;/ruby&gt;
&lt;ruby&gt;之&lt;rt&gt;zī&lt;/rt&gt;&lt;/ruby&gt;
&lt;ruby&gt;詩&lt;rt&gt;sī&lt;/rt&gt;&lt;/ruby&gt;
&lt;ruby&gt;乎&lt;rt&gt;hōo&lt;/rt&gt;&lt;/ruby&gt;
？
&lt;ruby&gt;西&lt;rt&gt;sē&lt;/rt&gt;&lt;/ruby&gt;
&lt;ruby&gt;望&lt;rt&gt;bbōng&lt;/rt&gt;&lt;/ruby&gt;
&lt;ruby&gt;夏&lt;rt&gt;hā&lt;/rt&gt;&lt;/ruby&gt;
&lt;ruby&gt;口&lt;rt&gt;kió&lt;/rt&gt;&lt;/ruby&gt;
，
&lt;ruby&gt;東&lt;rt&gt;dōng&lt;/rt&gt;&lt;/ruby&gt;
&lt;ruby&gt;望&lt;rt&gt;bbōng&lt;/rt&gt;&lt;/ruby&gt;
&lt;ruby&gt;武&lt;rt&gt;bbú&lt;/rt&gt;&lt;/ruby&gt;
&lt;ruby&gt;昌&lt;rt&gt;ciōng&lt;/rt&gt;&lt;/ruby&gt;
。
&lt;ruby&gt;山&lt;rt&gt;sān&lt;/rt&gt;&lt;/ruby&gt;
&lt;ruby&gt;川&lt;rt&gt;cuān&lt;/rt&gt;&lt;/ruby&gt;
&lt;ruby&gt;相&lt;rt&gt;siōng&lt;/rt&gt;&lt;/ruby&gt;
&lt;ruby&gt;繆&lt;rt&gt;bbiū&lt;/rt&gt;&lt;/ruby&gt;
，
&lt;ruby&gt;鬱&lt;rt&gt;ut&lt;/rt&gt;&lt;/ruby&gt;
&lt;ruby&gt;乎&lt;rt&gt;hōo&lt;/rt&gt;&lt;/ruby&gt;
&lt;ruby&gt;蒼&lt;rt&gt;cōng&lt;/rt&gt;&lt;/ruby&gt;
&lt;ruby&gt;蒼&lt;rt&gt;cōng&lt;/rt&gt;&lt;/ruby&gt;
，
&lt;ruby&gt;此&lt;rt&gt;cú&lt;/rt&gt;&lt;/ruby&gt;
&lt;ruby&gt;非&lt;rt&gt;hūi&lt;/rt&gt;&lt;/ruby&gt;
&lt;ruby&gt;孟&lt;rt&gt;bbīng&lt;/rt&gt;&lt;/ruby&gt;
&lt;ruby&gt;德&lt;rt&gt;dik&lt;/rt&gt;&lt;/ruby&gt;
&lt;ruby&gt;之&lt;rt&gt;zī&lt;/rt&gt;&lt;/ruby&gt;
&lt;ruby&gt;困&lt;rt&gt;kǔn&lt;/rt&gt;&lt;/ruby&gt;
&lt;ruby&gt;於&lt;rt&gt;ì&lt;/rt&gt;&lt;/ruby&gt;
&lt;ruby&gt;周&lt;rt&gt;ziū&lt;/rt&gt;&lt;/ruby&gt;
&lt;ruby&gt;郎&lt;rt&gt;lòng&lt;/rt&gt;&lt;/ruby&gt;
&lt;ruby&gt;者&lt;rt&gt;ziá&lt;/rt&gt;&lt;/ruby&gt;
&lt;ruby&gt;乎&lt;rt&gt;hōo&lt;/rt&gt;&lt;/ruby&gt;
？
&lt;ruby&gt;方&lt;rt&gt;hōng&lt;/rt&gt;&lt;/ruby&gt;
&lt;ruby&gt;其&lt;rt&gt;gì&lt;/rt&gt;&lt;/ruby&gt;
&lt;ruby&gt;破&lt;rt&gt;pǒ&lt;/rt&gt;&lt;/ruby&gt;
&lt;ruby&gt;荊&lt;rt&gt;gīng&lt;/rt&gt;&lt;/ruby&gt;
&lt;ruby&gt;州&lt;rt&gt;ziū&lt;/rt&gt;&lt;/ruby&gt;
，
&lt;ruby&gt;下&lt;rt&gt;hā&lt;/rt&gt;&lt;/ruby&gt;
&lt;ruby&gt;江&lt;rt&gt;gāng&lt;/rt&gt;&lt;/ruby&gt;
&lt;ruby&gt;陵&lt;rt&gt;lìng&lt;/rt&gt;&lt;/ruby&gt;
，
&lt;ruby&gt;順&lt;rt&gt;sūn&lt;/rt&gt;&lt;/ruby&gt;
&lt;ruby&gt;流&lt;rt&gt;liù&lt;/rt&gt;&lt;/ruby&gt;
&lt;ruby&gt;而&lt;rt&gt;jì&lt;/rt&gt;&lt;/ruby&gt;
&lt;ruby&gt;東&lt;rt&gt;dōng&lt;/rt&gt;&lt;/ruby&gt;
&lt;ruby&gt;也&lt;rt&gt;iā&lt;/rt&gt;&lt;/ruby&gt;
，
&lt;ruby&gt;舳&lt;rt&gt;diók&lt;/rt&gt;&lt;/ruby&gt;
&lt;ruby&gt;艫&lt;rt&gt;lòo&lt;/rt&gt;&lt;/ruby&gt;
&lt;ruby&gt;千&lt;rt&gt;ciān&lt;/rt&gt;&lt;/ruby&gt;
&lt;ruby&gt;里&lt;rt&gt;lí&lt;/rt&gt;&lt;/ruby&gt;
，
&lt;ruby&gt;旌&lt;rt&gt;zīng&lt;/rt&gt;&lt;/ruby&gt;
&lt;ruby&gt;旗&lt;rt&gt;gì&lt;/rt&gt;&lt;/ruby&gt;
&lt;ruby&gt;蔽&lt;rt&gt;bě&lt;/rt&gt;&lt;/ruby&gt;
&lt;ruby&gt;空&lt;rt&gt;kǒng&lt;/rt&gt;&lt;/ruby&gt;
，
&lt;ruby&gt;釃&lt;rt&gt;sū&lt;/rt&gt;&lt;/ruby&gt;
&lt;ruby&gt;酒&lt;rt&gt;ziú&lt;/rt&gt;&lt;/ruby&gt;
&lt;ruby&gt;臨&lt;rt&gt;lìm&lt;/rt&gt;&lt;/ruby&gt;
&lt;ruby&gt;江&lt;rt&gt;gāng&lt;/rt&gt;&lt;/ruby&gt;
，
&lt;ruby&gt;橫&lt;rt&gt;hīng&lt;/rt&gt;&lt;/ruby&gt;
&lt;ruby&gt;槊&lt;rt&gt;sók&lt;/rt&gt;&lt;/ruby&gt;
&lt;ruby&gt;賦&lt;rt&gt;hǔ&lt;/rt&gt;&lt;/ruby&gt;
&lt;ruby&gt;詩&lt;rt&gt;sī&lt;/rt&gt;&lt;/ruby&gt;
，
&lt;ruby&gt;固&lt;rt&gt;gǒo&lt;/rt&gt;&lt;/ruby&gt;
&lt;ruby&gt;一&lt;rt&gt;it&lt;/rt&gt;&lt;/ruby&gt;
&lt;ruby&gt;世&lt;rt&gt;sě&lt;/rt&gt;&lt;/ruby&gt;
&lt;ruby&gt;之&lt;rt&gt;zī&lt;/rt&gt;&lt;/ruby&gt;
&lt;ruby&gt;雄&lt;rt&gt;hiòng&lt;/rt&gt;&lt;/ruby&gt;
&lt;ruby&gt;也&lt;rt&gt;iā&lt;/rt&gt;&lt;/ruby&gt;
，
&lt;ruby&gt;而&lt;rt&gt;jì&lt;/rt&gt;&lt;/ruby&gt;
&lt;ruby&gt;今&lt;rt&gt;gīn&lt;/rt&gt;&lt;/ruby&gt;
&lt;ruby&gt;安&lt;rt&gt;ān&lt;/rt&gt;&lt;/ruby&gt;
&lt;ruby&gt;在&lt;rt&gt;zāi&lt;/rt&gt;&lt;/ruby&gt;
&lt;ruby&gt;哉&lt;rt&gt;zāi&lt;/rt&gt;&lt;/ruby&gt;
？
&lt;ruby&gt;況&lt;rt&gt;hóng&lt;/rt&gt;&lt;/ruby&gt;
&lt;ruby&gt;吾&lt;rt&gt;ggòo&lt;/rt&gt;&lt;/ruby&gt;
&lt;ruby&gt;與&lt;rt&gt;ú&lt;/rt&gt;&lt;/ruby&gt;
&lt;ruby&gt;子&lt;rt&gt;zú&lt;/rt&gt;&lt;/ruby&gt;
&lt;ruby&gt;漁&lt;rt&gt;ggù&lt;/rt&gt;&lt;/ruby&gt;
&lt;ruby&gt;樵&lt;rt&gt;ziào&lt;/rt&gt;&lt;/ruby&gt;
&lt;ruby&gt;於&lt;rt&gt;ì&lt;/rt&gt;&lt;/ruby&gt;
&lt;ruby&gt;江&lt;rt&gt;gāng&lt;/rt&gt;&lt;/ruby&gt;
&lt;ruby&gt;渚&lt;rt&gt;zú&lt;/rt&gt;&lt;/ruby&gt;
&lt;ruby&gt;之&lt;rt&gt;zī&lt;/rt&gt;&lt;/ruby&gt;
&lt;ruby&gt;上&lt;rt&gt;siōng&lt;/rt&gt;&lt;/ruby&gt;
，
&lt;ruby&gt;侶&lt;rt&gt;lū&lt;/rt&gt;&lt;/ruby&gt;
&lt;ruby&gt;魚&lt;rt&gt;ggù&lt;/rt&gt;&lt;/ruby&gt;
&lt;ruby&gt;蝦&lt;rt&gt;hè&lt;/rt&gt;&lt;/ruby&gt;
&lt;ruby&gt;而&lt;rt&gt;jì&lt;/rt&gt;&lt;/ruby&gt;
&lt;ruby&gt;友&lt;rt&gt;iú&lt;/rt&gt;&lt;/ruby&gt;
&lt;ruby&gt;糜&lt;rt&gt;bbì&lt;/rt&gt;&lt;/ruby&gt;
&lt;ruby&gt;鹿&lt;rt&gt;lók&lt;/rt&gt;&lt;/ruby&gt;
，
&lt;ruby&gt;駕&lt;rt&gt;gǎ&lt;/rt&gt;&lt;/ruby&gt;
&lt;ruby&gt;一&lt;rt&gt;it&lt;/rt&gt;&lt;/ruby&gt;
&lt;ruby&gt;葉&lt;rt&gt;iáp&lt;/rt&gt;&lt;/ruby&gt;
&lt;ruby&gt;之&lt;rt&gt;zī&lt;/rt&gt;&lt;/ruby&gt;
&lt;ruby&gt;扁&lt;rt&gt;bián&lt;/rt&gt;&lt;/ruby&gt;
&lt;ruby&gt;舟&lt;rt&gt;ziū&lt;/rt&gt;&lt;/ruby&gt;
，
&lt;ruby&gt;舉&lt;rt&gt;gí&lt;/rt&gt;&lt;/ruby&gt;
&lt;ruby&gt;匏&lt;rt&gt;bào&lt;/rt&gt;&lt;/ruby&gt;
&lt;ruby&gt;樽&lt;rt&gt;zūn&lt;/rt&gt;&lt;/ruby&gt;
&lt;ruby&gt;以&lt;rt&gt;í&lt;/rt&gt;&lt;/ruby&gt;
&lt;ruby&gt;相&lt;rt&gt;siōng&lt;/rt&gt;&lt;/ruby&gt;
&lt;ruby&gt;屬&lt;rt&gt;siók&lt;/rt&gt;&lt;/ruby&gt;
；
&lt;ruby&gt;寄&lt;rt&gt;gǐ&lt;/rt&gt;&lt;/ruby&gt;
&lt;ruby&gt;蜉&lt;rt&gt;hò&lt;/rt&gt;&lt;/ruby&gt;
&lt;ruby&gt;蝣&lt;rt&gt;iù&lt;/rt&gt;&lt;/ruby&gt;
&lt;ruby&gt;與&lt;rt&gt;ì&lt;/rt&gt;&lt;/ruby&gt;
&lt;ruby&gt;天&lt;rt&gt;tiān&lt;/rt&gt;&lt;/ruby&gt;
&lt;ruby&gt;地&lt;rt&gt;dē&lt;/rt&gt;&lt;/ruby&gt;
，
&lt;ruby&gt;渺&lt;rt&gt;bbiáo&lt;/rt&gt;&lt;/ruby&gt;
&lt;ruby&gt;滄&lt;rt&gt;cōng&lt;/rt&gt;&lt;/ruby&gt;
&lt;ruby&gt;海&lt;rt&gt;hái&lt;/rt&gt;&lt;/ruby&gt;
&lt;ruby&gt;之&lt;rt&gt;zī&lt;/rt&gt;&lt;/ruby&gt;
&lt;ruby&gt;一&lt;rt&gt;it&lt;/rt&gt;&lt;/ruby&gt;
&lt;ruby&gt;粟&lt;rt&gt;siok&lt;/rt&gt;&lt;/ruby&gt;
。
&lt;ruby&gt;哀&lt;rt&gt;āi&lt;/rt&gt;&lt;/ruby&gt;
&lt;ruby&gt;吾&lt;rt&gt;ggòo&lt;/rt&gt;&lt;/ruby&gt;
&lt;ruby&gt;生&lt;rt&gt;sīng&lt;/rt&gt;&lt;/ruby&gt;
&lt;ruby&gt;之&lt;rt&gt;zī&lt;/rt&gt;&lt;/ruby&gt;
&lt;ruby&gt;須&lt;rt&gt;sī&lt;/rt&gt;&lt;/ruby&gt;
&lt;ruby&gt;臾&lt;rt&gt;jì&lt;/rt&gt;&lt;/ruby&gt;
，
&lt;ruby&gt;羨&lt;rt&gt;siān&lt;/rt&gt;&lt;/ruby&gt;
&lt;ruby&gt;長&lt;rt&gt;diòng&lt;/rt&gt;&lt;/ruby&gt;
&lt;ruby&gt;江&lt;rt&gt;gāng&lt;/rt&gt;&lt;/ruby&gt;
&lt;ruby&gt;之&lt;rt&gt;zī&lt;/rt&gt;&lt;/ruby&gt;
&lt;ruby&gt;無&lt;rt&gt;bbù&lt;/rt&gt;&lt;/ruby&gt;
&lt;ruby&gt;窮&lt;rt&gt;giòng&lt;/rt&gt;&lt;/ruby&gt;
；
&lt;ruby&gt;挾&lt;rt&gt;ggiáp&lt;/rt&gt;&lt;/ruby&gt;
&lt;ruby&gt;飛&lt;rt&gt;hūi&lt;/rt&gt;&lt;/ruby&gt;
&lt;ruby&gt;仙&lt;rt&gt;siān&lt;/rt&gt;&lt;/ruby&gt;
&lt;ruby&gt;以&lt;rt&gt;í&lt;/rt&gt;&lt;/ruby&gt;
&lt;ruby&gt;遨&lt;rt&gt;ggò&lt;/rt&gt;&lt;/ruby&gt;
&lt;ruby&gt;遊&lt;rt&gt;iù&lt;/rt&gt;&lt;/ruby&gt;
，
&lt;ruby&gt;抱&lt;rt&gt;pāo&lt;/rt&gt;&lt;/ruby&gt;
&lt;ruby&gt;明&lt;rt&gt;bbìng&lt;/rt&gt;&lt;/ruby&gt;
&lt;ruby&gt;月&lt;rt&gt;gguát&lt;/rt&gt;&lt;/ruby&gt;
&lt;ruby&gt;而&lt;rt&gt;jì&lt;/rt&gt;&lt;/ruby&gt;
&lt;ruby&gt;長&lt;rt&gt;diòng&lt;/rt&gt;&lt;/ruby&gt;
&lt;ruby&gt;終&lt;rt&gt;ziōng&lt;/rt&gt;&lt;/ruby&gt;
。
&lt;ruby&gt;知&lt;rt&gt;dī&lt;/rt&gt;&lt;/ruby&gt;
&lt;ruby&gt;不&lt;rt&gt;but&lt;/rt&gt;&lt;/ruby&gt;
&lt;ruby&gt;可&lt;rt&gt;kó&lt;/rt&gt;&lt;/ruby&gt;
&lt;ruby&gt;乎&lt;rt&gt;hōo&lt;/rt&gt;&lt;/ruby&gt;
&lt;ruby&gt;驟&lt;rt&gt;zōo&lt;/rt&gt;&lt;/ruby&gt;
&lt;ruby&gt;得&lt;rt&gt;dik&lt;/rt&gt;&lt;/ruby&gt;
，
&lt;ruby&gt;托&lt;rt&gt;tok&lt;/rt&gt;&lt;/ruby&gt;
&lt;ruby&gt;遺&lt;rt&gt;ùi&lt;/rt&gt;&lt;/ruby&gt;
&lt;ruby&gt;響&lt;rt&gt;hiǒng&lt;/rt&gt;&lt;/ruby&gt;
&lt;ruby&gt;於&lt;rt&gt;ì&lt;/rt&gt;&lt;/ruby&gt;
&lt;ruby&gt;悲&lt;rt&gt;bī&lt;/rt&gt;&lt;/ruby&gt;
&lt;ruby&gt;風&lt;rt&gt;hōng&lt;/rt&gt;&lt;/ruby&gt;
。
」
&lt;/p&gt;
&lt;p&gt;
&lt;ruby&gt;蘇&lt;rt&gt;sōo&lt;/rt&gt;&lt;/ruby&gt;
&lt;ruby&gt;子&lt;rt&gt;zú&lt;/rt&gt;&lt;/ruby&gt;
&lt;ruby&gt;曰&lt;rt&gt;uát&lt;/rt&gt;&lt;/ruby&gt;
&lt;ruby&gt;：&lt;rt&gt;&lt;/rt&gt;&lt;/ruby&gt;
「
&lt;ruby&gt;客&lt;rt&gt;kik&lt;/rt&gt;&lt;/ruby&gt;
&lt;ruby&gt;亦&lt;rt&gt;ík&lt;/rt&gt;&lt;/ruby&gt;
&lt;ruby&gt;知&lt;rt&gt;dī&lt;/rt&gt;&lt;/ruby&gt;
&lt;ruby&gt;夫&lt;rt&gt;hū&lt;/rt&gt;&lt;/ruby&gt;
&lt;ruby&gt;水&lt;rt&gt;súi&lt;/rt&gt;&lt;/ruby&gt;
&lt;ruby&gt;與&lt;rt&gt;ú&lt;/rt&gt;&lt;/ruby&gt;
&lt;ruby&gt;月&lt;rt&gt;gguát&lt;/rt&gt;&lt;/ruby&gt;
&lt;ruby&gt;乎&lt;rt&gt;hōo&lt;/rt&gt;&lt;/ruby&gt;
？
&lt;ruby&gt;逝&lt;rt&gt;sē&lt;/rt&gt;&lt;/ruby&gt;
&lt;ruby&gt;者&lt;rt&gt;ziá&lt;/rt&gt;&lt;/ruby&gt;
&lt;ruby&gt;如&lt;rt&gt;jù&lt;/rt&gt;&lt;/ruby&gt;
&lt;ruby&gt;斯&lt;rt&gt;sū&lt;/rt&gt;&lt;/ruby&gt;
，
&lt;ruby&gt;而&lt;rt&gt;jì&lt;/rt&gt;&lt;/ruby&gt;
&lt;ruby&gt;未&lt;rt&gt;bbī&lt;/rt&gt;&lt;/ruby&gt;
&lt;ruby&gt;嘗&lt;rt&gt;siòng&lt;/rt&gt;&lt;/ruby&gt;
&lt;ruby&gt;往&lt;rt&gt;óng&lt;/rt&gt;&lt;/ruby&gt;
&lt;ruby&gt;也&lt;rt&gt;iā&lt;/rt&gt;&lt;/ruby&gt;
；
&lt;ruby&gt;盈&lt;rt&gt;ìng&lt;/rt&gt;&lt;/ruby&gt;
&lt;ruby&gt;虛&lt;rt&gt;hū&lt;/rt&gt;&lt;/ruby&gt;
&lt;ruby&gt;者&lt;rt&gt;ziá&lt;/rt&gt;&lt;/ruby&gt;
&lt;ruby&gt;如&lt;rt&gt;jù&lt;/rt&gt;&lt;/ruby&gt;
&lt;ruby&gt;彼&lt;rt&gt;bí&lt;/rt&gt;&lt;/ruby&gt;
，
&lt;ruby&gt;而&lt;rt&gt;jì&lt;/rt&gt;&lt;/ruby&gt;
&lt;ruby&gt;卒&lt;rt&gt;zut&lt;/rt&gt;&lt;/ruby&gt;
&lt;ruby&gt;莫&lt;rt&gt;bbók&lt;/rt&gt;&lt;/ruby&gt;
&lt;ruby&gt;消&lt;rt&gt;siāo&lt;/rt&gt;&lt;/ruby&gt;
&lt;ruby&gt;長&lt;rt&gt;dióng&lt;/rt&gt;&lt;/ruby&gt;
&lt;ruby&gt;也&lt;rt&gt;iā&lt;/rt&gt;&lt;/ruby&gt;
。
&lt;ruby&gt;蓋&lt;rt&gt;gǎi&lt;/rt&gt;&lt;/ruby&gt;
&lt;ruby&gt;將&lt;rt&gt;ziōng&lt;/rt&gt;&lt;/ruby&gt;
&lt;ruby&gt;自&lt;rt&gt;zū&lt;/rt&gt;&lt;/ruby&gt;
&lt;ruby&gt;其&lt;rt&gt;gì&lt;/rt&gt;&lt;/ruby&gt;
&lt;ruby&gt;變&lt;rt&gt;biǎn&lt;/rt&gt;&lt;/ruby&gt;
&lt;ruby&gt;者&lt;rt&gt;ziá&lt;/rt&gt;&lt;/ruby&gt;
&lt;ruby&gt;而&lt;rt&gt;jì&lt;/rt&gt;&lt;/ruby&gt;
&lt;ruby&gt;觀&lt;rt&gt;guān&lt;/rt&gt;&lt;/ruby&gt;
&lt;ruby&gt;之&lt;rt&gt;zī&lt;/rt&gt;&lt;/ruby&gt;
，
&lt;ruby&gt;則&lt;rt&gt;zik&lt;/rt&gt;&lt;/ruby&gt;
&lt;ruby&gt;天&lt;rt&gt;tiān&lt;/rt&gt;&lt;/ruby&gt;
&lt;ruby&gt;地&lt;rt&gt;dē&lt;/rt&gt;&lt;/ruby&gt;
&lt;ruby&gt;曾&lt;rt&gt;zīng&lt;/rt&gt;&lt;/ruby&gt;
&lt;ruby&gt;不&lt;rt&gt;but&lt;/rt&gt;&lt;/ruby&gt;
&lt;ruby&gt;能&lt;rt&gt;lìng&lt;/rt&gt;&lt;/ruby&gt;
&lt;ruby&gt;以&lt;rt&gt;í&lt;/rt&gt;&lt;/ruby&gt;
&lt;ruby&gt;一&lt;rt&gt;it&lt;/rt&gt;&lt;/ruby&gt;
&lt;ruby&gt;瞬&lt;rt&gt;sǔn&lt;/rt&gt;&lt;/ruby&gt;
；
&lt;ruby&gt;自&lt;rt&gt;zū&lt;/rt&gt;&lt;/ruby&gt;
&lt;ruby&gt;其&lt;rt&gt;gì&lt;/rt&gt;&lt;/ruby&gt;
&lt;ruby&gt;不&lt;rt&gt;but&lt;/rt&gt;&lt;/ruby&gt;
&lt;ruby&gt;變&lt;rt&gt;biǎn&lt;/rt&gt;&lt;/ruby&gt;
&lt;ruby&gt;者&lt;rt&gt;ziá&lt;/rt&gt;&lt;/ruby&gt;
&lt;ruby&gt;而&lt;rt&gt;jì&lt;/rt&gt;&lt;/ruby&gt;
&lt;ruby&gt;觀&lt;rt&gt;guān&lt;/rt&gt;&lt;/ruby&gt;
&lt;ruby&gt;之&lt;rt&gt;zī&lt;/rt&gt;&lt;/ruby&gt;
，
&lt;ruby&gt;則&lt;rt&gt;zik&lt;/rt&gt;&lt;/ruby&gt;
&lt;ruby&gt;物&lt;rt&gt;bbút&lt;/rt&gt;&lt;/ruby&gt;
&lt;ruby&gt;於&lt;rt&gt;ú&lt;/rt&gt;&lt;/ruby&gt;
&lt;ruby&gt;我&lt;rt&gt;ggóo&lt;/rt&gt;&lt;/ruby&gt;
&lt;ruby&gt;皆&lt;rt&gt;gāi&lt;/rt&gt;&lt;/ruby&gt;
&lt;ruby&gt;無&lt;rt&gt;bbù&lt;/rt&gt;&lt;/ruby&gt;
&lt;ruby&gt;盡&lt;rt&gt;zīn&lt;/rt&gt;&lt;/ruby&gt;
&lt;ruby&gt;也&lt;rt&gt;iā&lt;/rt&gt;&lt;/ruby&gt;
。
&lt;ruby&gt;而&lt;rt&gt;jì&lt;/rt&gt;&lt;/ruby&gt;
&lt;ruby&gt;又&lt;rt&gt;iū&lt;/rt&gt;&lt;/ruby&gt;
&lt;ruby&gt;何&lt;rt&gt;hò&lt;/rt&gt;&lt;/ruby&gt;
&lt;ruby&gt;羨&lt;rt&gt;siān&lt;/rt&gt;&lt;/ruby&gt;
&lt;ruby&gt;乎&lt;rt&gt;hōo&lt;/rt&gt;&lt;/ruby&gt;
？
&lt;ruby&gt;且&lt;rt&gt;cniá&lt;/rt&gt;&lt;/ruby&gt;
&lt;ruby&gt;夫&lt;rt&gt;hū&lt;/rt&gt;&lt;/ruby&gt;
&lt;ruby&gt;天&lt;rt&gt;tiān&lt;/rt&gt;&lt;/ruby&gt;
&lt;ruby&gt;地&lt;rt&gt;dē&lt;/rt&gt;&lt;/ruby&gt;
&lt;ruby&gt;之&lt;rt&gt;zī&lt;/rt&gt;&lt;/ruby&gt;
&lt;ruby&gt;間&lt;rt&gt;gān&lt;/rt&gt;&lt;/ruby&gt;
，
&lt;ruby&gt;物&lt;rt&gt;bbút&lt;/rt&gt;&lt;/ruby&gt;
&lt;ruby&gt;各&lt;rt&gt;gok&lt;/rt&gt;&lt;/ruby&gt;
&lt;ruby&gt;有&lt;rt&gt;iú&lt;/rt&gt;&lt;/ruby&gt;
&lt;ruby&gt;主&lt;rt&gt;zú&lt;/rt&gt;&lt;/ruby&gt;
。
&lt;ruby&gt;苟&lt;rt&gt;góo&lt;/rt&gt;&lt;/ruby&gt;
&lt;ruby&gt;非&lt;rt&gt;hūi&lt;/rt&gt;&lt;/ruby&gt;
&lt;ruby&gt;吾&lt;rt&gt;ggòo&lt;/rt&gt;&lt;/ruby&gt;
&lt;ruby&gt;之&lt;rt&gt;zī&lt;/rt&gt;&lt;/ruby&gt;
&lt;ruby&gt;所&lt;rt&gt;sóo&lt;/rt&gt;&lt;/ruby&gt;
&lt;ruby&gt;有&lt;rt&gt;iú&lt;/rt&gt;&lt;/ruby&gt;
，
&lt;ruby&gt;雖&lt;rt&gt;sūi&lt;/rt&gt;&lt;/ruby&gt;
&lt;ruby&gt;一&lt;rt&gt;it&lt;/rt&gt;&lt;/ruby&gt;
&lt;ruby&gt;毫&lt;rt&gt;hò&lt;/rt&gt;&lt;/ruby&gt;
&lt;ruby&gt;而&lt;rt&gt;jì&lt;/rt&gt;&lt;/ruby&gt;
&lt;ruby&gt;莫&lt;rt&gt;bbók&lt;/rt&gt;&lt;/ruby&gt;
&lt;ruby&gt;取&lt;rt&gt;cú&lt;/rt&gt;&lt;/ruby&gt;
。
&lt;ruby&gt;惟&lt;rt&gt;ì&lt;/rt&gt;&lt;/ruby&gt;
&lt;ruby&gt;江&lt;rt&gt;gāng&lt;/rt&gt;&lt;/ruby&gt;
&lt;ruby&gt;上&lt;rt&gt;siōng&lt;/rt&gt;&lt;/ruby&gt;
&lt;ruby&gt;之&lt;rt&gt;zī&lt;/rt&gt;&lt;/ruby&gt;
&lt;ruby&gt;清&lt;rt&gt;cīng&lt;/rt&gt;&lt;/ruby&gt;
&lt;ruby&gt;風&lt;rt&gt;hōng&lt;/rt&gt;&lt;/ruby&gt;
，
&lt;ruby&gt;與&lt;rt&gt;ú&lt;/rt&gt;&lt;/ruby&gt;
&lt;ruby&gt;山&lt;rt&gt;sān&lt;/rt&gt;&lt;/ruby&gt;
&lt;ruby&gt;間&lt;rt&gt;gān&lt;/rt&gt;&lt;/ruby&gt;
&lt;ruby&gt;之&lt;rt&gt;zī&lt;/rt&gt;&lt;/ruby&gt;
&lt;ruby&gt;明&lt;rt&gt;bbìng&lt;/rt&gt;&lt;/ruby&gt;
&lt;ruby&gt;月&lt;rt&gt;gguát&lt;/rt&gt;&lt;/ruby&gt;
，
&lt;ruby&gt;耳&lt;rt&gt;lí&lt;/rt&gt;&lt;/ruby&gt;
&lt;ruby&gt;得&lt;rt&gt;dik&lt;/rt&gt;&lt;/ruby&gt;
&lt;ruby&gt;之&lt;rt&gt;zī&lt;/rt&gt;&lt;/ruby&gt;
&lt;ruby&gt;而&lt;rt&gt;jì&lt;/rt&gt;&lt;/ruby&gt;
&lt;ruby&gt;為&lt;rt&gt;ūi&lt;/rt&gt;&lt;/ruby&gt;
&lt;ruby&gt;聲&lt;rt&gt;sīng&lt;/rt&gt;&lt;/ruby&gt;
，
&lt;ruby&gt;目&lt;rt&gt;bbók&lt;/rt&gt;&lt;/ruby&gt;
&lt;ruby&gt;遇&lt;rt&gt;ggū&lt;/rt&gt;&lt;/ruby&gt;
&lt;ruby&gt;之&lt;rt&gt;zī&lt;/rt&gt;&lt;/ruby&gt;
&lt;ruby&gt;而&lt;rt&gt;jì&lt;/rt&gt;&lt;/ruby&gt;
&lt;ruby&gt;成&lt;rt&gt;sīng&lt;/rt&gt;&lt;/ruby&gt;
&lt;ruby&gt;色&lt;rt&gt;sik&lt;/rt&gt;&lt;/ruby&gt;
。
&lt;ruby&gt;取&lt;rt&gt;cú&lt;/rt&gt;&lt;/ruby&gt;
&lt;ruby&gt;之&lt;rt&gt;zī&lt;/rt&gt;&lt;/ruby&gt;
&lt;ruby&gt;無&lt;rt&gt;bbù&lt;/rt&gt;&lt;/ruby&gt;
&lt;ruby&gt;禁&lt;rt&gt;gīm&lt;/rt&gt;&lt;/ruby&gt;
，
&lt;ruby&gt;用&lt;rt&gt;iōng&lt;/rt&gt;&lt;/ruby&gt;
&lt;ruby&gt;之&lt;rt&gt;zī&lt;/rt&gt;&lt;/ruby&gt;
&lt;ruby&gt;不&lt;rt&gt;but&lt;/rt&gt;&lt;/ruby&gt;
&lt;ruby&gt;竭&lt;rt&gt;giát&lt;/rt&gt;&lt;/ruby&gt;
。
&lt;ruby&gt;是&lt;rt&gt;sī&lt;/rt&gt;&lt;/ruby&gt;
&lt;ruby&gt;造&lt;rt&gt;zō&lt;/rt&gt;&lt;/ruby&gt;
&lt;ruby&gt;物&lt;rt&gt;bbút&lt;/rt&gt;&lt;/ruby&gt;
&lt;ruby&gt;者&lt;rt&gt;ziá&lt;/rt&gt;&lt;/ruby&gt;
&lt;ruby&gt;之&lt;rt&gt;zī&lt;/rt&gt;&lt;/ruby&gt;
&lt;ruby&gt;無&lt;rt&gt;bbù&lt;/rt&gt;&lt;/ruby&gt;
&lt;ruby&gt;盡&lt;rt&gt;zīn&lt;/rt&gt;&lt;/ruby&gt;
&lt;ruby&gt;藏&lt;rt&gt;zòng&lt;/rt&gt;&lt;/ruby&gt;
&lt;ruby&gt;也&lt;rt&gt;iā&lt;/rt&gt;&lt;/ruby&gt;
，
&lt;ruby&gt;而&lt;rt&gt;jì&lt;/rt&gt;&lt;/ruby&gt;
&lt;ruby&gt;吾&lt;rt&gt;ggòo&lt;/rt&gt;&lt;/ruby&gt;
&lt;ruby&gt;與&lt;rt&gt;ú&lt;/rt&gt;&lt;/ruby&gt;
&lt;ruby&gt;子&lt;rt&gt;zú&lt;/rt&gt;&lt;/ruby&gt;
&lt;ruby&gt;之&lt;rt&gt;zī&lt;/rt&gt;&lt;/ruby&gt;
&lt;ruby&gt;所&lt;rt&gt;sóo&lt;/rt&gt;&lt;/ruby&gt;
&lt;ruby&gt;共&lt;rt&gt;giōng&lt;/rt&gt;&lt;/ruby&gt;
&lt;ruby&gt;適&lt;rt&gt;sik&lt;/rt&gt;&lt;/ruby&gt;
。
」
&lt;/p&gt;
&lt;p&gt;
&lt;ruby&gt;客&lt;rt&gt;kik&lt;/rt&gt;&lt;/ruby&gt;
&lt;ruby&gt;喜&lt;rt&gt;hī&lt;/rt&gt;&lt;/ruby&gt;
&lt;ruby&gt;而&lt;rt&gt;jì&lt;/rt&gt;&lt;/ruby&gt;
&lt;ruby&gt;笑&lt;rt&gt;siǎo&lt;/rt&gt;&lt;/ruby&gt;
，
&lt;ruby&gt;洗&lt;rt&gt;sé&lt;/rt&gt;&lt;/ruby&gt;
&lt;ruby&gt;盞&lt;rt&gt;zán&lt;/rt&gt;&lt;/ruby&gt;
&lt;ruby&gt;更&lt;rt&gt;gīng&lt;/rt&gt;&lt;/ruby&gt;
&lt;ruby&gt;酌&lt;rt&gt;ziok&lt;/rt&gt;&lt;/ruby&gt;
。
&lt;ruby&gt;肴&lt;rt&gt;ggnào&lt;/rt&gt;&lt;/ruby&gt;
&lt;ruby&gt;核&lt;rt&gt;hík&lt;/rt&gt;&lt;/ruby&gt;
&lt;ruby&gt;既&lt;rt&gt;gǐ&lt;/rt&gt;&lt;/ruby&gt;
&lt;ruby&gt;盡&lt;rt&gt;zīn&lt;/rt&gt;&lt;/ruby&gt;
，
&lt;ruby&gt;杯&lt;rt&gt;buē&lt;/rt&gt;&lt;/ruby&gt;
&lt;ruby&gt;盤&lt;rt&gt;puàn&lt;/rt&gt;&lt;/ruby&gt;
&lt;ruby&gt;狼&lt;rt&gt;lòng&lt;/rt&gt;&lt;/ruby&gt;
&lt;ruby&gt;藉&lt;rt&gt;zík&lt;/rt&gt;&lt;/ruby&gt;
。
&lt;ruby&gt;相&lt;rt&gt;siōng&lt;/rt&gt;&lt;/ruby&gt;
&lt;ruby&gt;與&lt;rt&gt;ú&lt;/rt&gt;&lt;/ruby&gt;
&lt;ruby&gt;枕&lt;rt&gt;zím&lt;/rt&gt;&lt;/ruby&gt;
&lt;ruby&gt;藉&lt;rt&gt;zik&lt;/rt&gt;&lt;/ruby&gt;
&lt;ruby&gt;乎&lt;rt&gt;hōo&lt;/rt&gt;&lt;/ruby&gt;
&lt;ruby&gt;舟&lt;rt&gt;ziū&lt;/rt&gt;&lt;/ruby&gt;
&lt;ruby&gt;中&lt;rt&gt;diōng&lt;/rt&gt;&lt;/ruby&gt;
，
&lt;ruby&gt;不&lt;rt&gt;but&lt;/rt&gt;&lt;/ruby&gt;
&lt;ruby&gt;知&lt;rt&gt;dī&lt;/rt&gt;&lt;/ruby&gt;
&lt;ruby&gt;東&lt;rt&gt;dōng&lt;/rt&gt;&lt;/ruby&gt;
&lt;ruby&gt;方&lt;rt&gt;hōng&lt;/rt&gt;&lt;/ruby&gt;
&lt;ruby&gt;之&lt;rt&gt;zī&lt;/rt&gt;&lt;/ruby&gt;
&lt;ruby&gt;既&lt;rt&gt;gí&lt;/rt&gt;&lt;/ruby&gt;
&lt;ruby&gt;白&lt;rt&gt;bík&lt;/rt&gt;&lt;/ruby&gt;
。
</v>
      </c>
      <c r="M12" s="394"/>
      <c r="N12" s="394"/>
      <c r="O12" s="382"/>
      <c r="P12" s="393" t="str">
        <f ca="1">_xlfn.CONCAT(OFFSET( 【拼音】注音文章!M9, 0, 0, $B$12, 1) )</f>
        <v xml:space="preserve">《
&lt;ruby&gt;增&lt;rt&gt;曾經一&lt;/rt&gt;&lt;/ruby&gt;
&lt;ruby&gt;見&lt;rt&gt;求堅三&lt;/rt&gt;&lt;/ruby&gt;
&lt;ruby&gt;相&lt;rt&gt;時恭一&lt;/rt&gt;&lt;/ruby&gt;
&lt;ruby&gt;賦&lt;rt&gt;喜艍三&lt;/rt&gt;&lt;/ruby&gt;
》
&lt;/p&gt;
&lt;p&gt;
&lt;ruby&gt;壬&lt;rt&gt;入金五&lt;/rt&gt;&lt;/ruby&gt;
&lt;ruby&gt;戌&lt;rt&gt;時君四&lt;/rt&gt;&lt;/ruby&gt;
&lt;ruby&gt;之&lt;rt&gt;曾居一&lt;/rt&gt;&lt;/ruby&gt;
&lt;ruby&gt;秋&lt;rt&gt;出丩一&lt;/rt&gt;&lt;/ruby&gt;
，
&lt;ruby&gt;七&lt;rt&gt;出居一&lt;/rt&gt;&lt;/ruby&gt;
&lt;ruby&gt;月&lt;rt&gt;語觀八&lt;/rt&gt;&lt;/ruby&gt;
&lt;ruby&gt;既&lt;rt&gt;求居一&lt;/rt&gt;&lt;/ruby&gt;
&lt;ruby&gt;望&lt;rt&gt;門公七&lt;/rt&gt;&lt;/ruby&gt;
，
&lt;ruby&gt;蘇&lt;rt&gt;時沽一&lt;/rt&gt;&lt;/ruby&gt;
&lt;ruby&gt;子&lt;rt&gt;曾艍二&lt;/rt&gt;&lt;/ruby&gt;
&lt;ruby&gt;與&lt;rt&gt;英艍二&lt;/rt&gt;&lt;/ruby&gt;
&lt;ruby&gt;客&lt;rt&gt;去經四&lt;/rt&gt;&lt;/ruby&gt;
&lt;ruby&gt;泛&lt;rt&gt;喜觀三&lt;/rt&gt;&lt;/ruby&gt;
&lt;ruby&gt;舟&lt;rt&gt;曾丩一&lt;/rt&gt;&lt;/ruby&gt;
&lt;ruby&gt;遊&lt;rt&gt;英丩五&lt;/rt&gt;&lt;/ruby&gt;
&lt;ruby&gt;于&lt;rt&gt;英居一&lt;/rt&gt;&lt;/ruby&gt;
&lt;ruby&gt;赤&lt;rt&gt;出經四&lt;/rt&gt;&lt;/ruby&gt;
&lt;ruby&gt;壁&lt;rt&gt;邊經四&lt;/rt&gt;&lt;/ruby&gt;
&lt;ruby&gt;之&lt;rt&gt;曾居一&lt;/rt&gt;&lt;/ruby&gt;
&lt;ruby&gt;下&lt;rt&gt;喜膠七&lt;/rt&gt;&lt;/ruby&gt;
。
&lt;ruby&gt;清&lt;rt&gt;出經一&lt;/rt&gt;&lt;/ruby&gt;
&lt;ruby&gt;風&lt;rt&gt;喜公一&lt;/rt&gt;&lt;/ruby&gt;
&lt;ruby&gt;徐&lt;rt&gt;出居五&lt;/rt&gt;&lt;/ruby&gt;
&lt;ruby&gt;來&lt;rt&gt;柳皆五&lt;/rt&gt;&lt;/ruby&gt;
，
&lt;ruby&gt;水&lt;rt&gt;時規二&lt;/rt&gt;&lt;/ruby&gt;
&lt;ruby&gt;波&lt;rt&gt;頗高一&lt;/rt&gt;&lt;/ruby&gt;
&lt;ruby&gt;不&lt;rt&gt;邊君四&lt;/rt&gt;&lt;/ruby&gt;
&lt;ruby&gt;興&lt;rt&gt;喜經一&lt;/rt&gt;&lt;/ruby&gt;
。
&lt;ruby&gt;舉&lt;rt&gt;求居二&lt;/rt&gt;&lt;/ruby&gt;
&lt;ruby&gt;酒&lt;rt&gt;曾丩二&lt;/rt&gt;&lt;/ruby&gt;
&lt;ruby&gt;屬&lt;rt&gt;時恭八&lt;/rt&gt;&lt;/ruby&gt;
&lt;ruby&gt;客&lt;rt&gt;去經四&lt;/rt&gt;&lt;/ruby&gt;
，
&lt;ruby&gt;誦&lt;rt&gt;時恭七&lt;/rt&gt;&lt;/ruby&gt;
&lt;ruby&gt;明&lt;rt&gt;門經五&lt;/rt&gt;&lt;/ruby&gt;
&lt;ruby&gt;月&lt;rt&gt;語觀八&lt;/rt&gt;&lt;/ruby&gt;
&lt;ruby&gt;之&lt;rt&gt;曾居一&lt;/rt&gt;&lt;/ruby&gt;
&lt;ruby&gt;詩&lt;rt&gt;時居一&lt;/rt&gt;&lt;/ruby&gt;
，
&lt;ruby&gt;歌&lt;rt&gt;求高一&lt;/rt&gt;&lt;/ruby&gt;
&lt;ruby&gt;窈&lt;rt&gt;英嬌二&lt;/rt&gt;&lt;/ruby&gt;
&lt;ruby&gt;窕&lt;rt&gt;他嬌二&lt;/rt&gt;&lt;/ruby&gt;
&lt;ruby&gt;之&lt;rt&gt;曾居一&lt;/rt&gt;&lt;/ruby&gt;
&lt;ruby&gt;章&lt;rt&gt;曾恭一&lt;/rt&gt;&lt;/ruby&gt;
。
&lt;ruby&gt;少&lt;rt&gt;時嬌二&lt;/rt&gt;&lt;/ruby&gt;
&lt;ruby&gt;焉&lt;rt&gt;英堅一&lt;/rt&gt;&lt;/ruby&gt;
，
&lt;ruby&gt;月&lt;rt&gt;語觀八&lt;/rt&gt;&lt;/ruby&gt;
&lt;ruby&gt;出&lt;rt&gt;出君四&lt;/rt&gt;&lt;/ruby&gt;
&lt;ruby&gt;於&lt;rt&gt;英居五&lt;/rt&gt;&lt;/ruby&gt;
&lt;ruby&gt;東&lt;rt&gt;地公一&lt;/rt&gt;&lt;/ruby&gt;
&lt;ruby&gt;山&lt;rt&gt;時干一&lt;/rt&gt;&lt;/ruby&gt;
&lt;ruby&gt;之&lt;rt&gt;曾居一&lt;/rt&gt;&lt;/ruby&gt;
&lt;ruby&gt;上&lt;rt&gt;時恭七&lt;/rt&gt;&lt;/ruby&gt;
，
&lt;ruby&gt;徘&lt;rt&gt;邊皆五&lt;/rt&gt;&lt;/ruby&gt;
&lt;ruby&gt;徊&lt;rt&gt;喜檜五&lt;/rt&gt;&lt;/ruby&gt;
&lt;ruby&gt;於&lt;rt&gt;英居五&lt;/rt&gt;&lt;/ruby&gt;
&lt;ruby&gt;斗&lt;rt&gt;地沽二&lt;/rt&gt;&lt;/ruby&gt;
&lt;ruby&gt;牛&lt;rt&gt;語丩五&lt;/rt&gt;&lt;/ruby&gt;
&lt;ruby&gt;之&lt;rt&gt;曾居一&lt;/rt&gt;&lt;/ruby&gt;
&lt;ruby&gt;間&lt;rt&gt;求干一&lt;/rt&gt;&lt;/ruby&gt;
。
&lt;ruby&gt;白&lt;rt&gt;邊經八&lt;/rt&gt;&lt;/ruby&gt;
&lt;ruby&gt;露&lt;rt&gt;柳沽七&lt;/rt&gt;&lt;/ruby&gt;
&lt;ruby&gt;橫&lt;rt&gt;喜經五&lt;/rt&gt;&lt;/ruby&gt;
&lt;ruby&gt;江&lt;rt&gt;求江一&lt;/rt&gt;&lt;/ruby&gt;
，
&lt;ruby&gt;水&lt;rt&gt;時規二&lt;/rt&gt;&lt;/ruby&gt;
&lt;ruby&gt;光&lt;rt&gt;求公一&lt;/rt&gt;&lt;/ruby&gt;
&lt;ruby&gt;接&lt;rt&gt;曾兼四&lt;/rt&gt;&lt;/ruby&gt;
&lt;ruby&gt;天&lt;rt&gt;他堅一&lt;/rt&gt;&lt;/ruby&gt;
。
&lt;ruby&gt;縱&lt;rt&gt;出恭二&lt;/rt&gt;&lt;/ruby&gt;
&lt;ruby&gt;一&lt;rt&gt;英巾四&lt;/rt&gt;&lt;/ruby&gt;
&lt;ruby&gt;葦&lt;rt&gt;英規二&lt;/rt&gt;&lt;/ruby&gt;
&lt;ruby&gt;之&lt;rt&gt;曾居一&lt;/rt&gt;&lt;/ruby&gt;
&lt;ruby&gt;所&lt;rt&gt;時沽二&lt;/rt&gt;&lt;/ruby&gt;
&lt;ruby&gt;如&lt;rt&gt;入艍五&lt;/rt&gt;&lt;/ruby&gt;
，
&lt;ruby&gt;凌&lt;rt&gt;柳經五&lt;/rt&gt;&lt;/ruby&gt;
&lt;ruby&gt;萬&lt;rt&gt;門干七&lt;/rt&gt;&lt;/ruby&gt;
&lt;ruby&gt;頃&lt;rt&gt;去經二&lt;/rt&gt;&lt;/ruby&gt;
&lt;ruby&gt;之&lt;rt&gt;曾居一&lt;/rt&gt;&lt;/ruby&gt;
&lt;ruby&gt;茫&lt;rt&gt;門公五&lt;/rt&gt;&lt;/ruby&gt;
&lt;ruby&gt;然&lt;rt&gt;入堅五&lt;/rt&gt;&lt;/ruby&gt;
。
&lt;ruby&gt;浩&lt;rt&gt;喜高七&lt;/rt&gt;&lt;/ruby&gt;
&lt;ruby&gt;浩&lt;rt&gt;喜高七&lt;/rt&gt;&lt;/ruby&gt;
&lt;ruby&gt;乎&lt;rt&gt;喜沽七&lt;/rt&gt;&lt;/ruby&gt;
&lt;ruby&gt;如&lt;rt&gt;入艍五&lt;/rt&gt;&lt;/ruby&gt;
&lt;ruby&gt;馮&lt;rt&gt;邊經五&lt;/rt&gt;&lt;/ruby&gt;
&lt;ruby&gt;虛&lt;rt&gt;喜艍一&lt;/rt&gt;&lt;/ruby&gt;
&lt;ruby&gt;御&lt;rt&gt;語艍七&lt;/rt&gt;&lt;/ruby&gt;
&lt;ruby&gt;風&lt;rt&gt;喜公一&lt;/rt&gt;&lt;/ruby&gt;
，
&lt;ruby&gt;而&lt;rt&gt;入居五&lt;/rt&gt;&lt;/ruby&gt;
&lt;ruby&gt;不&lt;rt&gt;邊君四&lt;/rt&gt;&lt;/ruby&gt;
&lt;ruby&gt;知&lt;rt&gt;地居一&lt;/rt&gt;&lt;/ruby&gt;
&lt;ruby&gt;其&lt;rt&gt;求居五&lt;/rt&gt;&lt;/ruby&gt;
&lt;ruby&gt;所&lt;rt&gt;時沽二&lt;/rt&gt;&lt;/ruby&gt;
&lt;ruby&gt;止&lt;rt&gt;曾居二&lt;/rt&gt;&lt;/ruby&gt;
；
&lt;ruby&gt;飄&lt;rt&gt;頗嬌一&lt;/rt&gt;&lt;/ruby&gt;
&lt;ruby&gt;飄&lt;rt&gt;頗嬌一&lt;/rt&gt;&lt;/ruby&gt;
&lt;ruby&gt;乎&lt;rt&gt;喜沽七&lt;/rt&gt;&lt;/ruby&gt;
&lt;ruby&gt;如&lt;rt&gt;入艍五&lt;/rt&gt;&lt;/ruby&gt;
&lt;ruby&gt;遺&lt;rt&gt;英規五&lt;/rt&gt;&lt;/ruby&gt;
&lt;ruby&gt;世&lt;rt&gt;時伽三&lt;/rt&gt;&lt;/ruby&gt;
&lt;ruby&gt;獨&lt;rt&gt;地公八&lt;/rt&gt;&lt;/ruby&gt;
&lt;ruby&gt;立&lt;rt&gt;柳金八&lt;/rt&gt;&lt;/ruby&gt;
，
&lt;ruby&gt;羽&lt;rt&gt;英艍二&lt;/rt&gt;&lt;/ruby&gt;
&lt;ruby&gt;化&lt;rt&gt;喜瓜三&lt;/rt&gt;&lt;/ruby&gt;
&lt;ruby&gt;而&lt;rt&gt;入居五&lt;/rt&gt;&lt;/ruby&gt;
&lt;ruby&gt;登&lt;rt&gt;地經一&lt;/rt&gt;&lt;/ruby&gt;
&lt;ruby&gt;仙&lt;rt&gt;時堅一&lt;/rt&gt;&lt;/ruby&gt;
。
&lt;/p&gt;
&lt;p&gt;
&lt;ruby&gt;於&lt;rt&gt;英居五&lt;/rt&gt;&lt;/ruby&gt;
&lt;ruby&gt;是&lt;rt&gt;時居七&lt;/rt&gt;&lt;/ruby&gt;
&lt;ruby&gt;飲&lt;rt&gt;英金二&lt;/rt&gt;&lt;/ruby&gt;
&lt;ruby&gt;酒&lt;rt&gt;曾丩二&lt;/rt&gt;&lt;/ruby&gt;
&lt;ruby&gt;樂&lt;rt&gt;柳公八&lt;/rt&gt;&lt;/ruby&gt;
&lt;ruby&gt;甚&lt;rt&gt;時金七&lt;/rt&gt;&lt;/ruby&gt;
，
&lt;ruby&gt;扣&lt;rt&gt;去交二&lt;/rt&gt;&lt;/ruby&gt;
&lt;ruby&gt;舷&lt;rt&gt;喜堅五&lt;/rt&gt;&lt;/ruby&gt;
&lt;ruby&gt;而&lt;rt&gt;入居五&lt;/rt&gt;&lt;/ruby&gt;
&lt;ruby&gt;歌&lt;rt&gt;求高一&lt;/rt&gt;&lt;/ruby&gt;
&lt;ruby&gt;之&lt;rt&gt;曾居一&lt;/rt&gt;&lt;/ruby&gt;
。
&lt;ruby&gt;歌&lt;rt&gt;求高一&lt;/rt&gt;&lt;/ruby&gt;
&lt;ruby&gt;曰&lt;rt&gt;英觀八&lt;/rt&gt;&lt;/ruby&gt;
&lt;ruby&gt;：&lt;rt&gt;&lt;/rt&gt;&lt;/ruby&gt;
「
&lt;ruby&gt;桂&lt;rt&gt;求規三&lt;/rt&gt;&lt;/ruby&gt;
&lt;ruby&gt;棹&lt;rt&gt;曾交七&lt;/rt&gt;&lt;/ruby&gt;
&lt;ruby&gt;兮&lt;rt&gt;喜伽七&lt;/rt&gt;&lt;/ruby&gt;
&lt;ruby&gt;蘭&lt;rt&gt;柳干五&lt;/rt&gt;&lt;/ruby&gt;
&lt;ruby&gt;槳&lt;rt&gt;曾牛二&lt;/rt&gt;&lt;/ruby&gt;
，
&lt;ruby&gt;擊&lt;rt&gt;求經四&lt;/rt&gt;&lt;/ruby&gt;
&lt;ruby&gt;空&lt;rt&gt;去公一&lt;/rt&gt;&lt;/ruby&gt;
&lt;ruby&gt;明&lt;rt&gt;門經五&lt;/rt&gt;&lt;/ruby&gt;
&lt;ruby&gt;兮&lt;rt&gt;喜伽五&lt;/rt&gt;&lt;/ruby&gt;
&lt;ruby&gt;泝&lt;rt&gt;時沽三&lt;/rt&gt;&lt;/ruby&gt;
&lt;ruby&gt;流&lt;rt&gt;柳丩五&lt;/rt&gt;&lt;/ruby&gt;
&lt;ruby&gt;光&lt;rt&gt;求公一&lt;/rt&gt;&lt;/ruby&gt;
。
&lt;ruby&gt;渺&lt;rt&gt;門嬌二&lt;/rt&gt;&lt;/ruby&gt;
&lt;ruby&gt;渺&lt;rt&gt;門嬌二&lt;/rt&gt;&lt;/ruby&gt;
&lt;ruby&gt;兮&lt;rt&gt;喜伽五&lt;/rt&gt;&lt;/ruby&gt;
&lt;ruby&gt;予&lt;rt&gt;英艍二&lt;/rt&gt;&lt;/ruby&gt;
&lt;ruby&gt;懷&lt;rt&gt;喜乖五&lt;/rt&gt;&lt;/ruby&gt;
，
&lt;ruby&gt;望&lt;rt&gt;門公七&lt;/rt&gt;&lt;/ruby&gt;
&lt;ruby&gt;美&lt;rt&gt;門居二&lt;/rt&gt;&lt;/ruby&gt;
&lt;ruby&gt;人&lt;rt&gt;入巾五&lt;/rt&gt;&lt;/ruby&gt;
&lt;ruby&gt;兮&lt;rt&gt;喜伽五&lt;/rt&gt;&lt;/ruby&gt;
&lt;ruby&gt;天&lt;rt&gt;他堅一&lt;/rt&gt;&lt;/ruby&gt;
&lt;ruby&gt;一&lt;rt&gt;英巾四&lt;/rt&gt;&lt;/ruby&gt;
&lt;ruby&gt;方&lt;rt&gt;喜公一&lt;/rt&gt;&lt;/ruby&gt;
。
」
&lt;ruby&gt;客&lt;rt&gt;去經四&lt;/rt&gt;&lt;/ruby&gt;
&lt;ruby&gt;有&lt;rt&gt;英丩二&lt;/rt&gt;&lt;/ruby&gt;
&lt;ruby&gt;吹&lt;rt&gt;出規一&lt;/rt&gt;&lt;/ruby&gt;
&lt;ruby&gt;洞&lt;rt&gt;地公七&lt;/rt&gt;&lt;/ruby&gt;
&lt;ruby&gt;簫&lt;rt&gt;時嬌一&lt;/rt&gt;&lt;/ruby&gt;
&lt;ruby&gt;者&lt;rt&gt;曾迦二&lt;/rt&gt;&lt;/ruby&gt;
，
&lt;ruby&gt;倚&lt;rt&gt;英居二&lt;/rt&gt;&lt;/ruby&gt;
&lt;ruby&gt;歌&lt;rt&gt;求高一&lt;/rt&gt;&lt;/ruby&gt;
&lt;ruby&gt;而&lt;rt&gt;入居五&lt;/rt&gt;&lt;/ruby&gt;
&lt;ruby&gt;和&lt;rt&gt;喜高五&lt;/rt&gt;&lt;/ruby&gt;
&lt;ruby&gt;之&lt;rt&gt;曾居一&lt;/rt&gt;&lt;/ruby&gt;
，
&lt;ruby&gt;其&lt;rt&gt;求居五&lt;/rt&gt;&lt;/ruby&gt;
&lt;ruby&gt;聲&lt;rt&gt;時經一&lt;/rt&gt;&lt;/ruby&gt;
&lt;ruby&gt;嗚&lt;rt&gt;英沽一&lt;/rt&gt;&lt;/ruby&gt;
&lt;ruby&gt;嗚&lt;rt&gt;英沽一&lt;/rt&gt;&lt;/ruby&gt;
&lt;ruby&gt;然&lt;rt&gt;入堅五&lt;/rt&gt;&lt;/ruby&gt;
，
&lt;ruby&gt;如&lt;rt&gt;入艍五&lt;/rt&gt;&lt;/ruby&gt;
&lt;ruby&gt;怨&lt;rt&gt;英觀三&lt;/rt&gt;&lt;/ruby&gt;
&lt;ruby&gt;如&lt;rt&gt;入艍五&lt;/rt&gt;&lt;/ruby&gt;
&lt;ruby&gt;慕&lt;rt&gt;門沽七&lt;/rt&gt;&lt;/ruby&gt;
，
&lt;ruby&gt;如&lt;rt&gt;入艍五&lt;/rt&gt;&lt;/ruby&gt;
&lt;ruby&gt;泣&lt;rt&gt;去金四&lt;/rt&gt;&lt;/ruby&gt;
&lt;ruby&gt;如&lt;rt&gt;入艍五&lt;/rt&gt;&lt;/ruby&gt;
&lt;ruby&gt;訴&lt;rt&gt;時沽三&lt;/rt&gt;&lt;/ruby&gt;
；
&lt;ruby&gt;餘&lt;rt&gt;英艍五&lt;/rt&gt;&lt;/ruby&gt;
&lt;ruby&gt;音&lt;rt&gt;英金一&lt;/rt&gt;&lt;/ruby&gt;
&lt;ruby&gt;嫋&lt;rt&gt;柳嬌二&lt;/rt&gt;&lt;/ruby&gt;
&lt;ruby&gt;嫋&lt;rt&gt;柳嬌二&lt;/rt&gt;&lt;/ruby&gt;
，
&lt;ruby&gt;不&lt;rt&gt;邊君四&lt;/rt&gt;&lt;/ruby&gt;
&lt;ruby&gt;絕&lt;rt&gt;曾觀八&lt;/rt&gt;&lt;/ruby&gt;
&lt;ruby&gt;如&lt;rt&gt;入艍五&lt;/rt&gt;&lt;/ruby&gt;
&lt;ruby&gt;縷&lt;rt&gt;柳居二&lt;/rt&gt;&lt;/ruby&gt;
；
&lt;ruby&gt;舞&lt;rt&gt;門艍二&lt;/rt&gt;&lt;/ruby&gt;
&lt;ruby&gt;幽&lt;rt&gt;英丩一&lt;/rt&gt;&lt;/ruby&gt;
&lt;ruby&gt;壑&lt;rt&gt;喜公四&lt;/rt&gt;&lt;/ruby&gt;
&lt;ruby&gt;之&lt;rt&gt;曾居一&lt;/rt&gt;&lt;/ruby&gt;
&lt;ruby&gt;潛&lt;rt&gt;曾兼五&lt;/rt&gt;&lt;/ruby&gt;
&lt;ruby&gt;蛟&lt;rt&gt;求交一&lt;/rt&gt;&lt;/ruby&gt;
，
&lt;ruby&gt;泣&lt;rt&gt;去金四&lt;/rt&gt;&lt;/ruby&gt;
&lt;ruby&gt;孤&lt;rt&gt;求沽一&lt;/rt&gt;&lt;/ruby&gt;
&lt;ruby&gt;舟&lt;rt&gt;曾丩一&lt;/rt&gt;&lt;/ruby&gt;
&lt;ruby&gt;之&lt;rt&gt;曾居一&lt;/rt&gt;&lt;/ruby&gt;
&lt;ruby&gt;嫠&lt;rt&gt;柳居五&lt;/rt&gt;&lt;/ruby&gt;
&lt;ruby&gt;婦&lt;rt&gt;喜艍七&lt;/rt&gt;&lt;/ruby&gt;
。
&lt;/p&gt;
&lt;p&gt;
&lt;ruby&gt;蘇&lt;rt&gt;時沽一&lt;/rt&gt;&lt;/ruby&gt;
&lt;ruby&gt;子&lt;rt&gt;曾艍二&lt;/rt&gt;&lt;/ruby&gt;
&lt;ruby&gt;愀&lt;rt&gt;出丩一&lt;/rt&gt;&lt;/ruby&gt;
&lt;ruby&gt;然&lt;rt&gt;入堅五&lt;/rt&gt;&lt;/ruby&gt;
，
&lt;ruby&gt;正&lt;rt&gt;曾經三&lt;/rt&gt;&lt;/ruby&gt;
&lt;ruby&gt;襟&lt;rt&gt;去金一&lt;/rt&gt;&lt;/ruby&gt;
&lt;ruby&gt;危&lt;rt&gt;語規五&lt;/rt&gt;&lt;/ruby&gt;
&lt;ruby&gt;坐&lt;rt&gt;曾高七&lt;/rt&gt;&lt;/ruby&gt;
&lt;ruby&gt;而&lt;rt&gt;入居五&lt;/rt&gt;&lt;/ruby&gt;
&lt;ruby&gt;問&lt;rt&gt;門君七&lt;/rt&gt;&lt;/ruby&gt;
&lt;ruby&gt;客&lt;rt&gt;去經四&lt;/rt&gt;&lt;/ruby&gt;
&lt;ruby&gt;曰&lt;rt&gt;英觀八&lt;/rt&gt;&lt;/ruby&gt;
&lt;ruby&gt;：&lt;rt&gt;&lt;/rt&gt;&lt;/ruby&gt;
「
&lt;ruby&gt;何&lt;rt&gt;喜高五&lt;/rt&gt;&lt;/ruby&gt;
&lt;ruby&gt;為&lt;rt&gt;英規七&lt;/rt&gt;&lt;/ruby&gt;
&lt;ruby&gt;其&lt;rt&gt;求居五&lt;/rt&gt;&lt;/ruby&gt;
&lt;ruby&gt;然&lt;rt&gt;入堅五&lt;/rt&gt;&lt;/ruby&gt;
&lt;ruby&gt;也&lt;rt&gt;英迦七&lt;/rt&gt;&lt;/ruby&gt;
？
」
&lt;ruby&gt;客&lt;rt&gt;去經四&lt;/rt&gt;&lt;/ruby&gt;
&lt;ruby&gt;曰&lt;rt&gt;英觀八&lt;/rt&gt;&lt;/ruby&gt;
&lt;ruby&gt;：&lt;rt&gt;&lt;/rt&gt;&lt;/ruby&gt;
「
&lt;ruby&gt;『&lt;rt&gt;&lt;/rt&gt;&lt;/ruby&gt;
&lt;ruby&gt;月&lt;rt&gt;語觀八&lt;/rt&gt;&lt;/ruby&gt;
&lt;ruby&gt;明&lt;rt&gt;門經五&lt;/rt&gt;&lt;/ruby&gt;
&lt;ruby&gt;星&lt;rt&gt;時經一&lt;/rt&gt;&lt;/ruby&gt;
&lt;ruby&gt;稀&lt;rt&gt;喜居一&lt;/rt&gt;&lt;/ruby&gt;
，
&lt;ruby&gt;烏&lt;rt&gt;英沽一&lt;/rt&gt;&lt;/ruby&gt;
&lt;ruby&gt;鵲&lt;rt&gt;出經四&lt;/rt&gt;&lt;/ruby&gt;
&lt;ruby&gt;南&lt;rt&gt;柳甘五&lt;/rt&gt;&lt;/ruby&gt;
&lt;ruby&gt;飛&lt;rt&gt;喜規一&lt;/rt&gt;&lt;/ruby&gt;
&lt;ruby&gt;』&lt;rt&gt;&lt;/rt&gt;&lt;/ruby&gt;
，
&lt;ruby&gt;此&lt;rt&gt;出艍二&lt;/rt&gt;&lt;/ruby&gt;
&lt;ruby&gt;非&lt;rt&gt;喜規一&lt;/rt&gt;&lt;/ruby&gt;
&lt;ruby&gt;曹&lt;rt&gt;曾高五&lt;/rt&gt;&lt;/ruby&gt;
&lt;ruby&gt;孟&lt;rt&gt;門經七&lt;/rt&gt;&lt;/ruby&gt;
&lt;ruby&gt;德&lt;rt&gt;地經四&lt;/rt&gt;&lt;/ruby&gt;
&lt;ruby&gt;之&lt;rt&gt;曾居一&lt;/rt&gt;&lt;/ruby&gt;
&lt;ruby&gt;詩&lt;rt&gt;時居一&lt;/rt&gt;&lt;/ruby&gt;
&lt;ruby&gt;乎&lt;rt&gt;喜沽七&lt;/rt&gt;&lt;/ruby&gt;
？
&lt;ruby&gt;西&lt;rt&gt;時伽一&lt;/rt&gt;&lt;/ruby&gt;
&lt;ruby&gt;望&lt;rt&gt;門公七&lt;/rt&gt;&lt;/ruby&gt;
&lt;ruby&gt;夏&lt;rt&gt;喜膠七&lt;/rt&gt;&lt;/ruby&gt;
&lt;ruby&gt;口&lt;rt&gt;去茄二&lt;/rt&gt;&lt;/ruby&gt;
，
&lt;ruby&gt;東&lt;rt&gt;地公一&lt;/rt&gt;&lt;/ruby&gt;
&lt;ruby&gt;望&lt;rt&gt;門公七&lt;/rt&gt;&lt;/ruby&gt;
&lt;ruby&gt;武&lt;rt&gt;門艍二&lt;/rt&gt;&lt;/ruby&gt;
&lt;ruby&gt;昌&lt;rt&gt;出恭一&lt;/rt&gt;&lt;/ruby&gt;
。
&lt;ruby&gt;山&lt;rt&gt;時干一&lt;/rt&gt;&lt;/ruby&gt;
&lt;ruby&gt;川&lt;rt&gt;出觀一&lt;/rt&gt;&lt;/ruby&gt;
&lt;ruby&gt;相&lt;rt&gt;時恭一&lt;/rt&gt;&lt;/ruby&gt;
&lt;ruby&gt;繆&lt;rt&gt;門丩七&lt;/rt&gt;&lt;/ruby&gt;
，
&lt;ruby&gt;鬱&lt;rt&gt;英君四&lt;/rt&gt;&lt;/ruby&gt;
&lt;ruby&gt;乎&lt;rt&gt;喜沽七&lt;/rt&gt;&lt;/ruby&gt;
&lt;ruby&gt;蒼&lt;rt&gt;出公一&lt;/rt&gt;&lt;/ruby&gt;
&lt;ruby&gt;蒼&lt;rt&gt;出公一&lt;/rt&gt;&lt;/ruby&gt;
，
&lt;ruby&gt;此&lt;rt&gt;出艍二&lt;/rt&gt;&lt;/ruby&gt;
&lt;ruby&gt;非&lt;rt&gt;喜規一&lt;/rt&gt;&lt;/ruby&gt;
&lt;ruby&gt;孟&lt;rt&gt;門經七&lt;/rt&gt;&lt;/ruby&gt;
&lt;ruby&gt;德&lt;rt&gt;地經四&lt;/rt&gt;&lt;/ruby&gt;
&lt;ruby&gt;之&lt;rt&gt;曾居一&lt;/rt&gt;&lt;/ruby&gt;
&lt;ruby&gt;困&lt;rt&gt;去君三&lt;/rt&gt;&lt;/ruby&gt;
&lt;ruby&gt;於&lt;rt&gt;英居五&lt;/rt&gt;&lt;/ruby&gt;
&lt;ruby&gt;周&lt;rt&gt;曾丩一&lt;/rt&gt;&lt;/ruby&gt;
&lt;ruby&gt;郎&lt;rt&gt;柳公五&lt;/rt&gt;&lt;/ruby&gt;
&lt;ruby&gt;者&lt;rt&gt;曾迦二&lt;/rt&gt;&lt;/ruby&gt;
&lt;ruby&gt;乎&lt;rt&gt;喜沽七&lt;/rt&gt;&lt;/ruby&gt;
？
&lt;ruby&gt;方&lt;rt&gt;喜公一&lt;/rt&gt;&lt;/ruby&gt;
&lt;ruby&gt;其&lt;rt&gt;求居五&lt;/rt&gt;&lt;/ruby&gt;
&lt;ruby&gt;破&lt;rt&gt;頗高三&lt;/rt&gt;&lt;/ruby&gt;
&lt;ruby&gt;荊&lt;rt&gt;求經一&lt;/rt&gt;&lt;/ruby&gt;
&lt;ruby&gt;州&lt;rt&gt;曾丩一&lt;/rt&gt;&lt;/ruby&gt;
，
&lt;ruby&gt;下&lt;rt&gt;喜膠七&lt;/rt&gt;&lt;/ruby&gt;
&lt;ruby&gt;江&lt;rt&gt;求江一&lt;/rt&gt;&lt;/ruby&gt;
&lt;ruby&gt;陵&lt;rt&gt;柳經五&lt;/rt&gt;&lt;/ruby&gt;
，
&lt;ruby&gt;順&lt;rt&gt;時君七&lt;/rt&gt;&lt;/ruby&gt;
&lt;ruby&gt;流&lt;rt&gt;柳丩五&lt;/rt&gt;&lt;/ruby&gt;
&lt;ruby&gt;而&lt;rt&gt;入居五&lt;/rt&gt;&lt;/ruby&gt;
&lt;ruby&gt;東&lt;rt&gt;地公一&lt;/rt&gt;&lt;/ruby&gt;
&lt;ruby&gt;也&lt;rt&gt;英迦七&lt;/rt&gt;&lt;/ruby&gt;
，
&lt;ruby&gt;舳&lt;rt&gt;地恭八&lt;/rt&gt;&lt;/ruby&gt;
&lt;ruby&gt;艫&lt;rt&gt;柳沽五&lt;/rt&gt;&lt;/ruby&gt;
&lt;ruby&gt;千&lt;rt&gt;出堅一&lt;/rt&gt;&lt;/ruby&gt;
&lt;ruby&gt;里&lt;rt&gt;柳居二&lt;/rt&gt;&lt;/ruby&gt;
，
&lt;ruby&gt;旌&lt;rt&gt;曾經一&lt;/rt&gt;&lt;/ruby&gt;
&lt;ruby&gt;旗&lt;rt&gt;求居五&lt;/rt&gt;&lt;/ruby&gt;
&lt;ruby&gt;蔽&lt;rt&gt;邊伽三&lt;/rt&gt;&lt;/ruby&gt;
&lt;ruby&gt;空&lt;rt&gt;去公三&lt;/rt&gt;&lt;/ruby&gt;
，
&lt;ruby&gt;釃&lt;rt&gt;時艍一&lt;/rt&gt;&lt;/ruby&gt;
&lt;ruby&gt;酒&lt;rt&gt;曾丩二&lt;/rt&gt;&lt;/ruby&gt;
&lt;ruby&gt;臨&lt;rt&gt;柳金五&lt;/rt&gt;&lt;/ruby&gt;
&lt;ruby&gt;江&lt;rt&gt;求江一&lt;/rt&gt;&lt;/ruby&gt;
，
&lt;ruby&gt;橫&lt;rt&gt;喜經一&lt;/rt&gt;&lt;/ruby&gt;
&lt;ruby&gt;槊&lt;rt&gt;時公八&lt;/rt&gt;&lt;/ruby&gt;
&lt;ruby&gt;賦&lt;rt&gt;喜艍三&lt;/rt&gt;&lt;/ruby&gt;
&lt;ruby&gt;詩&lt;rt&gt;時居一&lt;/rt&gt;&lt;/ruby&gt;
，
&lt;ruby&gt;固&lt;rt&gt;求沽三&lt;/rt&gt;&lt;/ruby&gt;
&lt;ruby&gt;一&lt;rt&gt;英巾四&lt;/rt&gt;&lt;/ruby&gt;
&lt;ruby&gt;世&lt;rt&gt;時伽三&lt;/rt&gt;&lt;/ruby&gt;
&lt;ruby&gt;之&lt;rt&gt;曾居一&lt;/rt&gt;&lt;/ruby&gt;
&lt;ruby&gt;雄&lt;rt&gt;喜恭五&lt;/rt&gt;&lt;/ruby&gt;
&lt;ruby&gt;也&lt;rt&gt;英迦七&lt;/rt&gt;&lt;/ruby&gt;
，
&lt;ruby&gt;而&lt;rt&gt;入居五&lt;/rt&gt;&lt;/ruby&gt;
&lt;ruby&gt;今&lt;rt&gt;求巾一&lt;/rt&gt;&lt;/ruby&gt;
&lt;ruby&gt;安&lt;rt&gt;英干一&lt;/rt&gt;&lt;/ruby&gt;
&lt;ruby&gt;在&lt;rt&gt;曾皆七&lt;/rt&gt;&lt;/ruby&gt;
&lt;ruby&gt;哉&lt;rt&gt;曾皆一&lt;/rt&gt;&lt;/ruby&gt;
？
&lt;ruby&gt;況&lt;rt&gt;喜公二&lt;/rt&gt;&lt;/ruby&gt;
&lt;ruby&gt;吾&lt;rt&gt;語沽五&lt;/rt&gt;&lt;/ruby&gt;
&lt;ruby&gt;與&lt;rt&gt;英艍二&lt;/rt&gt;&lt;/ruby&gt;
&lt;ruby&gt;子&lt;rt&gt;曾艍二&lt;/rt&gt;&lt;/ruby&gt;
&lt;ruby&gt;漁&lt;rt&gt;語艍五&lt;/rt&gt;&lt;/ruby&gt;
&lt;ruby&gt;樵&lt;rt&gt;曾嬌五&lt;/rt&gt;&lt;/ruby&gt;
&lt;ruby&gt;於&lt;rt&gt;英居五&lt;/rt&gt;&lt;/ruby&gt;
&lt;ruby&gt;江&lt;rt&gt;求江一&lt;/rt&gt;&lt;/ruby&gt;
&lt;ruby&gt;渚&lt;rt&gt;曾艍二&lt;/rt&gt;&lt;/ruby&gt;
&lt;ruby&gt;之&lt;rt&gt;曾居一&lt;/rt&gt;&lt;/ruby&gt;
&lt;ruby&gt;上&lt;rt&gt;時恭七&lt;/rt&gt;&lt;/ruby&gt;
，
&lt;ruby&gt;侶&lt;rt&gt;柳艍七&lt;/rt&gt;&lt;/ruby&gt;
&lt;ruby&gt;魚&lt;rt&gt;語艍五&lt;/rt&gt;&lt;/ruby&gt;
&lt;ruby&gt;蝦&lt;rt&gt;喜伽五&lt;/rt&gt;&lt;/ruby&gt;
&lt;ruby&gt;而&lt;rt&gt;入居五&lt;/rt&gt;&lt;/ruby&gt;
&lt;ruby&gt;友&lt;rt&gt;英丩二&lt;/rt&gt;&lt;/ruby&gt;
&lt;ruby&gt;糜&lt;rt&gt;門居五&lt;/rt&gt;&lt;/ruby&gt;
&lt;ruby&gt;鹿&lt;rt&gt;柳公八&lt;/rt&gt;&lt;/ruby&gt;
，
&lt;ruby&gt;駕&lt;rt&gt;求膠三&lt;/rt&gt;&lt;/ruby&gt;
&lt;ruby&gt;一&lt;rt&gt;英巾四&lt;/rt&gt;&lt;/ruby&gt;
&lt;ruby&gt;葉&lt;rt&gt;英兼八&lt;/rt&gt;&lt;/ruby&gt;
&lt;ruby&gt;之&lt;rt&gt;曾居一&lt;/rt&gt;&lt;/ruby&gt;
&lt;ruby&gt;扁&lt;rt&gt;邊堅二&lt;/rt&gt;&lt;/ruby&gt;
&lt;ruby&gt;舟&lt;rt&gt;曾丩一&lt;/rt&gt;&lt;/ruby&gt;
，
&lt;ruby&gt;舉&lt;rt&gt;求居二&lt;/rt&gt;&lt;/ruby&gt;
&lt;ruby&gt;匏&lt;rt&gt;邊交五&lt;/rt&gt;&lt;/ruby&gt;
&lt;ruby&gt;樽&lt;rt&gt;曾君一&lt;/rt&gt;&lt;/ruby&gt;
&lt;ruby&gt;以&lt;rt&gt;英居二&lt;/rt&gt;&lt;/ruby&gt;
&lt;ruby&gt;相&lt;rt&gt;時恭一&lt;/rt&gt;&lt;/ruby&gt;
&lt;ruby&gt;屬&lt;rt&gt;時恭八&lt;/rt&gt;&lt;/ruby&gt;
；
&lt;ruby&gt;寄&lt;rt&gt;求居三&lt;/rt&gt;&lt;/ruby&gt;
&lt;ruby&gt;蜉&lt;rt&gt;喜高五&lt;/rt&gt;&lt;/ruby&gt;
&lt;ruby&gt;蝣&lt;rt&gt;英丩五&lt;/rt&gt;&lt;/ruby&gt;
&lt;ruby&gt;與&lt;rt&gt;英居五&lt;/rt&gt;&lt;/ruby&gt;
&lt;ruby&gt;天&lt;rt&gt;他堅一&lt;/rt&gt;&lt;/ruby&gt;
&lt;ruby&gt;地&lt;rt&gt;地伽七&lt;/rt&gt;&lt;/ruby&gt;
，
&lt;ruby&gt;渺&lt;rt&gt;門嬌二&lt;/rt&gt;&lt;/ruby&gt;
&lt;ruby&gt;滄&lt;rt&gt;出公一&lt;/rt&gt;&lt;/ruby&gt;
&lt;ruby&gt;海&lt;rt&gt;喜皆二&lt;/rt&gt;&lt;/ruby&gt;
&lt;ruby&gt;之&lt;rt&gt;曾居一&lt;/rt&gt;&lt;/ruby&gt;
&lt;ruby&gt;一&lt;rt&gt;英巾四&lt;/rt&gt;&lt;/ruby&gt;
&lt;ruby&gt;粟&lt;rt&gt;時恭四&lt;/rt&gt;&lt;/ruby&gt;
。
&lt;ruby&gt;哀&lt;rt&gt;英皆一&lt;/rt&gt;&lt;/ruby&gt;
&lt;ruby&gt;吾&lt;rt&gt;語沽五&lt;/rt&gt;&lt;/ruby&gt;
&lt;ruby&gt;生&lt;rt&gt;時經一&lt;/rt&gt;&lt;/ruby&gt;
&lt;ruby&gt;之&lt;rt&gt;曾居一&lt;/rt&gt;&lt;/ruby&gt;
&lt;ruby&gt;須&lt;rt&gt;時居一&lt;/rt&gt;&lt;/ruby&gt;
&lt;ruby&gt;臾&lt;rt&gt;入居五&lt;/rt&gt;&lt;/ruby&gt;
，
&lt;ruby&gt;羨&lt;rt&gt;時堅七&lt;/rt&gt;&lt;/ruby&gt;
&lt;ruby&gt;長&lt;rt&gt;地恭五&lt;/rt&gt;&lt;/ruby&gt;
&lt;ruby&gt;江&lt;rt&gt;求江一&lt;/rt&gt;&lt;/ruby&gt;
&lt;ruby&gt;之&lt;rt&gt;曾居一&lt;/rt&gt;&lt;/ruby&gt;
&lt;ruby&gt;無&lt;rt&gt;門艍五&lt;/rt&gt;&lt;/ruby&gt;
&lt;ruby&gt;窮&lt;rt&gt;求恭五&lt;/rt&gt;&lt;/ruby&gt;
；
&lt;ruby&gt;挾&lt;rt&gt;語兼八&lt;/rt&gt;&lt;/ruby&gt;
&lt;ruby&gt;飛&lt;rt&gt;喜規一&lt;/rt&gt;&lt;/ruby&gt;
&lt;ruby&gt;仙&lt;rt&gt;時堅一&lt;/rt&gt;&lt;/ruby&gt;
&lt;ruby&gt;以&lt;rt&gt;英居二&lt;/rt&gt;&lt;/ruby&gt;
&lt;ruby&gt;遨&lt;rt&gt;語高五&lt;/rt&gt;&lt;/ruby&gt;
&lt;ruby&gt;遊&lt;rt&gt;英丩五&lt;/rt&gt;&lt;/ruby&gt;
，
&lt;ruby&gt;抱&lt;rt&gt;頗交七&lt;/rt&gt;&lt;/ruby&gt;
&lt;ruby&gt;明&lt;rt&gt;門經五&lt;/rt&gt;&lt;/ruby&gt;
&lt;ruby&gt;月&lt;rt&gt;語觀八&lt;/rt&gt;&lt;/ruby&gt;
&lt;ruby&gt;而&lt;rt&gt;入居五&lt;/rt&gt;&lt;/ruby&gt;
&lt;ruby&gt;長&lt;rt&gt;地恭五&lt;/rt&gt;&lt;/ruby&gt;
&lt;ruby&gt;終&lt;rt&gt;曾恭一&lt;/rt&gt;&lt;/ruby&gt;
。
&lt;ruby&gt;知&lt;rt&gt;地居一&lt;/rt&gt;&lt;/ruby&gt;
&lt;ruby&gt;不&lt;rt&gt;邊君四&lt;/rt&gt;&lt;/ruby&gt;
&lt;ruby&gt;可&lt;rt&gt;去高二&lt;/rt&gt;&lt;/ruby&gt;
&lt;ruby&gt;乎&lt;rt&gt;喜沽七&lt;/rt&gt;&lt;/ruby&gt;
&lt;ruby&gt;驟&lt;rt&gt;曾沽七&lt;/rt&gt;&lt;/ruby&gt;
&lt;ruby&gt;得&lt;rt&gt;地經四&lt;/rt&gt;&lt;/ruby&gt;
，
&lt;ruby&gt;托&lt;rt&gt;他公四&lt;/rt&gt;&lt;/ruby&gt;
&lt;ruby&gt;遺&lt;rt&gt;英規五&lt;/rt&gt;&lt;/ruby&gt;
&lt;ruby&gt;響&lt;rt&gt;喜恭三&lt;/rt&gt;&lt;/ruby&gt;
&lt;ruby&gt;於&lt;rt&gt;英居五&lt;/rt&gt;&lt;/ruby&gt;
&lt;ruby&gt;悲&lt;rt&gt;邊居一&lt;/rt&gt;&lt;/ruby&gt;
&lt;ruby&gt;風&lt;rt&gt;喜公一&lt;/rt&gt;&lt;/ruby&gt;
。
」
&lt;/p&gt;
&lt;p&gt;
&lt;ruby&gt;蘇&lt;rt&gt;時沽一&lt;/rt&gt;&lt;/ruby&gt;
&lt;ruby&gt;子&lt;rt&gt;曾艍二&lt;/rt&gt;&lt;/ruby&gt;
&lt;ruby&gt;曰&lt;rt&gt;英觀八&lt;/rt&gt;&lt;/ruby&gt;
&lt;ruby&gt;：&lt;rt&gt;&lt;/rt&gt;&lt;/ruby&gt;
「
&lt;ruby&gt;客&lt;rt&gt;去經四&lt;/rt&gt;&lt;/ruby&gt;
&lt;ruby&gt;亦&lt;rt&gt;英經八&lt;/rt&gt;&lt;/ruby&gt;
&lt;ruby&gt;知&lt;rt&gt;地居一&lt;/rt&gt;&lt;/ruby&gt;
&lt;ruby&gt;夫&lt;rt&gt;喜艍一&lt;/rt&gt;&lt;/ruby&gt;
&lt;ruby&gt;水&lt;rt&gt;時規二&lt;/rt&gt;&lt;/ruby&gt;
&lt;ruby&gt;與&lt;rt&gt;英艍二&lt;/rt&gt;&lt;/ruby&gt;
&lt;ruby&gt;月&lt;rt&gt;語觀八&lt;/rt&gt;&lt;/ruby&gt;
&lt;ruby&gt;乎&lt;rt&gt;喜沽七&lt;/rt&gt;&lt;/ruby&gt;
？
&lt;ruby&gt;逝&lt;rt&gt;時伽七&lt;/rt&gt;&lt;/ruby&gt;
&lt;ruby&gt;者&lt;rt&gt;曾迦二&lt;/rt&gt;&lt;/ruby&gt;
&lt;ruby&gt;如&lt;rt&gt;入艍五&lt;/rt&gt;&lt;/ruby&gt;
&lt;ruby&gt;斯&lt;rt&gt;時艍一&lt;/rt&gt;&lt;/ruby&gt;
，
&lt;ruby&gt;而&lt;rt&gt;入居五&lt;/rt&gt;&lt;/ruby&gt;
&lt;ruby&gt;未&lt;rt&gt;門居七&lt;/rt&gt;&lt;/ruby&gt;
&lt;ruby&gt;嘗&lt;rt&gt;時恭五&lt;/rt&gt;&lt;/ruby&gt;
&lt;ruby&gt;往&lt;rt&gt;英公二&lt;/rt&gt;&lt;/ruby&gt;
&lt;ruby&gt;也&lt;rt&gt;英迦七&lt;/rt&gt;&lt;/ruby&gt;
；
&lt;ruby&gt;盈&lt;rt&gt;英經五&lt;/rt&gt;&lt;/ruby&gt;
&lt;ruby&gt;虛&lt;rt&gt;喜艍一&lt;/rt&gt;&lt;/ruby&gt;
&lt;ruby&gt;者&lt;rt&gt;曾迦二&lt;/rt&gt;&lt;/ruby&gt;
&lt;ruby&gt;如&lt;rt&gt;入艍五&lt;/rt&gt;&lt;/ruby&gt;
&lt;ruby&gt;彼&lt;rt&gt;邊居二&lt;/rt&gt;&lt;/ruby&gt;
，
&lt;ruby&gt;而&lt;rt&gt;入居五&lt;/rt&gt;&lt;/ruby&gt;
&lt;ruby&gt;卒&lt;rt&gt;曾君四&lt;/rt&gt;&lt;/ruby&gt;
&lt;ruby&gt;莫&lt;rt&gt;門公八&lt;/rt&gt;&lt;/ruby&gt;
&lt;ruby&gt;消&lt;rt&gt;時嬌一&lt;/rt&gt;&lt;/ruby&gt;
&lt;ruby&gt;長&lt;rt&gt;地恭二&lt;/rt&gt;&lt;/ruby&gt;
&lt;ruby&gt;也&lt;rt&gt;英迦七&lt;/rt&gt;&lt;/ruby&gt;
。
&lt;ruby&gt;蓋&lt;rt&gt;求皆三&lt;/rt&gt;&lt;/ruby&gt;
&lt;ruby&gt;將&lt;rt&gt;曾恭一&lt;/rt&gt;&lt;/ruby&gt;
&lt;ruby&gt;自&lt;rt&gt;曾艍七&lt;/rt&gt;&lt;/ruby&gt;
&lt;ruby&gt;其&lt;rt&gt;求居五&lt;/rt&gt;&lt;/ruby&gt;
&lt;ruby&gt;變&lt;rt&gt;邊堅三&lt;/rt&gt;&lt;/ruby&gt;
&lt;ruby&gt;者&lt;rt&gt;曾迦二&lt;/rt&gt;&lt;/ruby&gt;
&lt;ruby&gt;而&lt;rt&gt;入居五&lt;/rt&gt;&lt;/ruby&gt;
&lt;ruby&gt;觀&lt;rt&gt;求觀一&lt;/rt&gt;&lt;/ruby&gt;
&lt;ruby&gt;之&lt;rt&gt;曾居一&lt;/rt&gt;&lt;/ruby&gt;
，
&lt;ruby&gt;則&lt;rt&gt;曾經四&lt;/rt&gt;&lt;/ruby&gt;
&lt;ruby&gt;天&lt;rt&gt;他堅一&lt;/rt&gt;&lt;/ruby&gt;
&lt;ruby&gt;地&lt;rt&gt;地伽七&lt;/rt&gt;&lt;/ruby&gt;
&lt;ruby&gt;曾&lt;rt&gt;曾經一&lt;/rt&gt;&lt;/ruby&gt;
&lt;ruby&gt;不&lt;rt&gt;邊君四&lt;/rt&gt;&lt;/ruby&gt;
&lt;ruby&gt;能&lt;rt&gt;柳經五&lt;/rt&gt;&lt;/ruby&gt;
&lt;ruby&gt;以&lt;rt&gt;英居二&lt;/rt&gt;&lt;/ruby&gt;
&lt;ruby&gt;一&lt;rt&gt;英巾四&lt;/rt&gt;&lt;/ruby&gt;
&lt;ruby&gt;瞬&lt;rt&gt;時君三&lt;/rt&gt;&lt;/ruby&gt;
；
&lt;ruby&gt;自&lt;rt&gt;曾艍七&lt;/rt&gt;&lt;/ruby&gt;
&lt;ruby&gt;其&lt;rt&gt;求居五&lt;/rt&gt;&lt;/ruby&gt;
&lt;ruby&gt;不&lt;rt&gt;邊君四&lt;/rt&gt;&lt;/ruby&gt;
&lt;ruby&gt;變&lt;rt&gt;邊堅三&lt;/rt&gt;&lt;/ruby&gt;
&lt;ruby&gt;者&lt;rt&gt;曾迦二&lt;/rt&gt;&lt;/ruby&gt;
&lt;ruby&gt;而&lt;rt&gt;入居五&lt;/rt&gt;&lt;/ruby&gt;
&lt;ruby&gt;觀&lt;rt&gt;求觀一&lt;/rt&gt;&lt;/ruby&gt;
&lt;ruby&gt;之&lt;rt&gt;曾居一&lt;/rt&gt;&lt;/ruby&gt;
，
&lt;ruby&gt;則&lt;rt&gt;曾經四&lt;/rt&gt;&lt;/ruby&gt;
&lt;ruby&gt;物&lt;rt&gt;門君八&lt;/rt&gt;&lt;/ruby&gt;
&lt;ruby&gt;於&lt;rt&gt;英艍二&lt;/rt&gt;&lt;/ruby&gt;
&lt;ruby&gt;我&lt;rt&gt;語沽二&lt;/rt&gt;&lt;/ruby&gt;
&lt;ruby&gt;皆&lt;rt&gt;求皆一&lt;/rt&gt;&lt;/ruby&gt;
&lt;ruby&gt;無&lt;rt&gt;門艍五&lt;/rt&gt;&lt;/ruby&gt;
&lt;ruby&gt;盡&lt;rt&gt;曾巾七&lt;/rt&gt;&lt;/ruby&gt;
&lt;ruby&gt;也&lt;rt&gt;英迦七&lt;/rt&gt;&lt;/ruby&gt;
。
&lt;ruby&gt;而&lt;rt&gt;入居五&lt;/rt&gt;&lt;/ruby&gt;
&lt;ruby&gt;又&lt;rt&gt;英丩七&lt;/rt&gt;&lt;/ruby&gt;
&lt;ruby&gt;何&lt;rt&gt;喜高五&lt;/rt&gt;&lt;/ruby&gt;
&lt;ruby&gt;羨&lt;rt&gt;時堅七&lt;/rt&gt;&lt;/ruby&gt;
&lt;ruby&gt;乎&lt;rt&gt;喜沽七&lt;/rt&gt;&lt;/ruby&gt;
？
&lt;ruby&gt;且&lt;rt&gt;出驚二&lt;/rt&gt;&lt;/ruby&gt;
&lt;ruby&gt;夫&lt;rt&gt;喜艍一&lt;/rt&gt;&lt;/ruby&gt;
&lt;ruby&gt;天&lt;rt&gt;他堅一&lt;/rt&gt;&lt;/ruby&gt;
&lt;ruby&gt;地&lt;rt&gt;地伽七&lt;/rt&gt;&lt;/ruby&gt;
&lt;ruby&gt;之&lt;rt&gt;曾居一&lt;/rt&gt;&lt;/ruby&gt;
&lt;ruby&gt;間&lt;rt&gt;求干一&lt;/rt&gt;&lt;/ruby&gt;
，
&lt;ruby&gt;物&lt;rt&gt;門君八&lt;/rt&gt;&lt;/ruby&gt;
&lt;ruby&gt;各&lt;rt&gt;求公四&lt;/rt&gt;&lt;/ruby&gt;
&lt;ruby&gt;有&lt;rt&gt;英丩二&lt;/rt&gt;&lt;/ruby&gt;
&lt;ruby&gt;主&lt;rt&gt;曾艍二&lt;/rt&gt;&lt;/ruby&gt;
。
&lt;ruby&gt;苟&lt;rt&gt;求沽二&lt;/rt&gt;&lt;/ruby&gt;
&lt;ruby&gt;非&lt;rt&gt;喜規一&lt;/rt&gt;&lt;/ruby&gt;
&lt;ruby&gt;吾&lt;rt&gt;語沽五&lt;/rt&gt;&lt;/ruby&gt;
&lt;ruby&gt;之&lt;rt&gt;曾居一&lt;/rt&gt;&lt;/ruby&gt;
&lt;ruby&gt;所&lt;rt&gt;時沽二&lt;/rt&gt;&lt;/ruby&gt;
&lt;ruby&gt;有&lt;rt&gt;英丩二&lt;/rt&gt;&lt;/ruby&gt;
，
&lt;ruby&gt;雖&lt;rt&gt;時規一&lt;/rt&gt;&lt;/ruby&gt;
&lt;ruby&gt;一&lt;rt&gt;英巾四&lt;/rt&gt;&lt;/ruby&gt;
&lt;ruby&gt;毫&lt;rt&gt;喜高五&lt;/rt&gt;&lt;/ruby&gt;
&lt;ruby&gt;而&lt;rt&gt;入居五&lt;/rt&gt;&lt;/ruby&gt;
&lt;ruby&gt;莫&lt;rt&gt;門公八&lt;/rt&gt;&lt;/ruby&gt;
&lt;ruby&gt;取&lt;rt&gt;出艍二&lt;/rt&gt;&lt;/ruby&gt;
。
&lt;ruby&gt;惟&lt;rt&gt;英居五&lt;/rt&gt;&lt;/ruby&gt;
&lt;ruby&gt;江&lt;rt&gt;求江一&lt;/rt&gt;&lt;/ruby&gt;
&lt;ruby&gt;上&lt;rt&gt;時恭七&lt;/rt&gt;&lt;/ruby&gt;
&lt;ruby&gt;之&lt;rt&gt;曾居一&lt;/rt&gt;&lt;/ruby&gt;
&lt;ruby&gt;清&lt;rt&gt;出經一&lt;/rt&gt;&lt;/ruby&gt;
&lt;ruby&gt;風&lt;rt&gt;喜公一&lt;/rt&gt;&lt;/ruby&gt;
，
&lt;ruby&gt;與&lt;rt&gt;英艍二&lt;/rt&gt;&lt;/ruby&gt;
&lt;ruby&gt;山&lt;rt&gt;時干一&lt;/rt&gt;&lt;/ruby&gt;
&lt;ruby&gt;間&lt;rt&gt;求干一&lt;/rt&gt;&lt;/ruby&gt;
&lt;ruby&gt;之&lt;rt&gt;曾居一&lt;/rt&gt;&lt;/ruby&gt;
&lt;ruby&gt;明&lt;rt&gt;門經五&lt;/rt&gt;&lt;/ruby&gt;
&lt;ruby&gt;月&lt;rt&gt;語觀八&lt;/rt&gt;&lt;/ruby&gt;
，
&lt;ruby&gt;耳&lt;rt&gt;柳居二&lt;/rt&gt;&lt;/ruby&gt;
&lt;ruby&gt;得&lt;rt&gt;地經四&lt;/rt&gt;&lt;/ruby&gt;
&lt;ruby&gt;之&lt;rt&gt;曾居一&lt;/rt&gt;&lt;/ruby&gt;
&lt;ruby&gt;而&lt;rt&gt;入居五&lt;/rt&gt;&lt;/ruby&gt;
&lt;ruby&gt;為&lt;rt&gt;英規七&lt;/rt&gt;&lt;/ruby&gt;
&lt;ruby&gt;聲&lt;rt&gt;時經一&lt;/rt&gt;&lt;/ruby&gt;
，
&lt;ruby&gt;目&lt;rt&gt;門公八&lt;/rt&gt;&lt;/ruby&gt;
&lt;ruby&gt;遇&lt;rt&gt;語艍七&lt;/rt&gt;&lt;/ruby&gt;
&lt;ruby&gt;之&lt;rt&gt;曾居一&lt;/rt&gt;&lt;/ruby&gt;
&lt;ruby&gt;而&lt;rt&gt;入居五&lt;/rt&gt;&lt;/ruby&gt;
&lt;ruby&gt;成&lt;rt&gt;時經一&lt;/rt&gt;&lt;/ruby&gt;
&lt;ruby&gt;色&lt;rt&gt;時經四&lt;/rt&gt;&lt;/ruby&gt;
。
&lt;ruby&gt;取&lt;rt&gt;出艍二&lt;/rt&gt;&lt;/ruby&gt;
&lt;ruby&gt;之&lt;rt&gt;曾居一&lt;/rt&gt;&lt;/ruby&gt;
&lt;ruby&gt;無&lt;rt&gt;門艍五&lt;/rt&gt;&lt;/ruby&gt;
&lt;ruby&gt;禁&lt;rt&gt;求金一&lt;/rt&gt;&lt;/ruby&gt;
，
&lt;ruby&gt;用&lt;rt&gt;英恭七&lt;/rt&gt;&lt;/ruby&gt;
&lt;ruby&gt;之&lt;rt&gt;曾居一&lt;/rt&gt;&lt;/ruby&gt;
&lt;ruby&gt;不&lt;rt&gt;邊君四&lt;/rt&gt;&lt;/ruby&gt;
&lt;ruby&gt;竭&lt;rt&gt;求堅八&lt;/rt&gt;&lt;/ruby&gt;
。
&lt;ruby&gt;是&lt;rt&gt;時居七&lt;/rt&gt;&lt;/ruby&gt;
&lt;ruby&gt;造&lt;rt&gt;曾高七&lt;/rt&gt;&lt;/ruby&gt;
&lt;ruby&gt;物&lt;rt&gt;門君八&lt;/rt&gt;&lt;/ruby&gt;
&lt;ruby&gt;者&lt;rt&gt;曾迦二&lt;/rt&gt;&lt;/ruby&gt;
&lt;ruby&gt;之&lt;rt&gt;曾居一&lt;/rt&gt;&lt;/ruby&gt;
&lt;ruby&gt;無&lt;rt&gt;門艍五&lt;/rt&gt;&lt;/ruby&gt;
&lt;ruby&gt;盡&lt;rt&gt;曾巾七&lt;/rt&gt;&lt;/ruby&gt;
&lt;ruby&gt;藏&lt;rt&gt;曾公五&lt;/rt&gt;&lt;/ruby&gt;
&lt;ruby&gt;也&lt;rt&gt;英迦七&lt;/rt&gt;&lt;/ruby&gt;
，
&lt;ruby&gt;而&lt;rt&gt;入居五&lt;/rt&gt;&lt;/ruby&gt;
&lt;ruby&gt;吾&lt;rt&gt;語沽五&lt;/rt&gt;&lt;/ruby&gt;
&lt;ruby&gt;與&lt;rt&gt;英艍二&lt;/rt&gt;&lt;/ruby&gt;
&lt;ruby&gt;子&lt;rt&gt;曾艍二&lt;/rt&gt;&lt;/ruby&gt;
&lt;ruby&gt;之&lt;rt&gt;曾居一&lt;/rt&gt;&lt;/ruby&gt;
&lt;ruby&gt;所&lt;rt&gt;時沽二&lt;/rt&gt;&lt;/ruby&gt;
&lt;ruby&gt;共&lt;rt&gt;求恭七&lt;/rt&gt;&lt;/ruby&gt;
&lt;ruby&gt;適&lt;rt&gt;時經四&lt;/rt&gt;&lt;/ruby&gt;
。
」
&lt;/p&gt;
&lt;p&gt;
&lt;ruby&gt;客&lt;rt&gt;去經四&lt;/rt&gt;&lt;/ruby&gt;
&lt;ruby&gt;喜&lt;rt&gt;喜居一&lt;/rt&gt;&lt;/ruby&gt;
&lt;ruby&gt;而&lt;rt&gt;入居五&lt;/rt&gt;&lt;/ruby&gt;
&lt;ruby&gt;笑&lt;rt&gt;時嬌三&lt;/rt&gt;&lt;/ruby&gt;
，
&lt;ruby&gt;洗&lt;rt&gt;時伽二&lt;/rt&gt;&lt;/ruby&gt;
&lt;ruby&gt;盞&lt;rt&gt;曾干二&lt;/rt&gt;&lt;/ruby&gt;
&lt;ruby&gt;更&lt;rt&gt;求經一&lt;/rt&gt;&lt;/ruby&gt;
&lt;ruby&gt;酌&lt;rt&gt;曾恭四&lt;/rt&gt;&lt;/ruby&gt;
。
&lt;ruby&gt;肴&lt;rt&gt;語爻五&lt;/rt&gt;&lt;/ruby&gt;
&lt;ruby&gt;核&lt;rt&gt;喜經八&lt;/rt&gt;&lt;/ruby&gt;
&lt;ruby&gt;既&lt;rt&gt;求居三&lt;/rt&gt;&lt;/ruby&gt;
&lt;ruby&gt;盡&lt;rt&gt;曾巾七&lt;/rt&gt;&lt;/ruby&gt;
，
&lt;ruby&gt;杯&lt;rt&gt;邊檜一&lt;/rt&gt;&lt;/ruby&gt;
&lt;ruby&gt;盤&lt;rt&gt;頗觀五&lt;/rt&gt;&lt;/ruby&gt;
&lt;ruby&gt;狼&lt;rt&gt;柳公五&lt;/rt&gt;&lt;/ruby&gt;
&lt;ruby&gt;藉&lt;rt&gt;曾經八&lt;/rt&gt;&lt;/ruby&gt;
。
&lt;ruby&gt;相&lt;rt&gt;時恭一&lt;/rt&gt;&lt;/ruby&gt;
&lt;ruby&gt;與&lt;rt&gt;英艍二&lt;/rt&gt;&lt;/ruby&gt;
&lt;ruby&gt;枕&lt;rt&gt;曾金二&lt;/rt&gt;&lt;/ruby&gt;
&lt;ruby&gt;藉&lt;rt&gt;曾經四&lt;/rt&gt;&lt;/ruby&gt;
&lt;ruby&gt;乎&lt;rt&gt;喜沽七&lt;/rt&gt;&lt;/ruby&gt;
&lt;ruby&gt;舟&lt;rt&gt;曾丩一&lt;/rt&gt;&lt;/ruby&gt;
&lt;ruby&gt;中&lt;rt&gt;地恭一&lt;/rt&gt;&lt;/ruby&gt;
，
&lt;ruby&gt;不&lt;rt&gt;邊君四&lt;/rt&gt;&lt;/ruby&gt;
&lt;ruby&gt;知&lt;rt&gt;地居一&lt;/rt&gt;&lt;/ruby&gt;
&lt;ruby&gt;東&lt;rt&gt;地公一&lt;/rt&gt;&lt;/ruby&gt;
&lt;ruby&gt;方&lt;rt&gt;喜公一&lt;/rt&gt;&lt;/ruby&gt;
&lt;ruby&gt;之&lt;rt&gt;曾居一&lt;/rt&gt;&lt;/ruby&gt;
&lt;ruby&gt;既&lt;rt&gt;求居二&lt;/rt&gt;&lt;/ruby&gt;
&lt;ruby&gt;白&lt;rt&gt;邊經八&lt;/rt&gt;&lt;/ruby&gt;
。
</v>
      </c>
      <c r="Q12" s="394"/>
      <c r="R12" s="394"/>
      <c r="S12" s="382"/>
      <c r="T12" s="393" t="str">
        <f ca="1">_xlfn.CONCAT(OFFSET( 【拼音】注音文章!Q9, 0, 0, $B$12, 1) )</f>
        <v xml:space="preserve">《
&lt;ruby&gt;增&lt;rtc&gt;ㄐㄧㄥ&lt;/rtc&gt;&lt;/ruby&gt;
&lt;ruby&gt;見&lt;rtc&gt;ㄍㄧㄢ˪&lt;/rtc&gt;&lt;/ruby&gt;
&lt;ruby&gt;相&lt;rtc&gt;ㄒㄧㆲ&lt;/rtc&gt;&lt;/ruby&gt;
&lt;ruby&gt;賦&lt;rtc&gt;ㄏㄨ˪&lt;/rtc&gt;&lt;/ruby&gt;
》
&lt;/p&gt;
&lt;p&gt;
&lt;ruby&gt;壬&lt;rtc&gt;ㆢㄧㆬˊ&lt;/rtc&gt;&lt;/ruby&gt;
&lt;ruby&gt;戌&lt;rtc&gt;ㄙㄨㆵ&lt;/rtc&gt;&lt;/ruby&gt;
&lt;ruby&gt;之&lt;rtc&gt;ㄐㄧ&lt;/rtc&gt;&lt;/ruby&gt;
&lt;ruby&gt;秋&lt;rtc&gt;ㄑㄧㄨ&lt;/rtc&gt;&lt;/ruby&gt;
，
&lt;ruby&gt;七&lt;rtc&gt;ㄑㄧ&lt;/rtc&gt;&lt;/ruby&gt;
&lt;ruby&gt;月&lt;rtc&gt;ㆣㄨㄚㆵ˙&lt;/rtc&gt;&lt;/ruby&gt;
&lt;ruby&gt;既&lt;rtc&gt;ㄍㄧ&lt;/rtc&gt;&lt;/ruby&gt;
&lt;ruby&gt;望&lt;rtc&gt;ㆠㆲ˫&lt;/rtc&gt;&lt;/ruby&gt;
，
&lt;ruby&gt;蘇&lt;rtc&gt;ㄙㆦ&lt;/rtc&gt;&lt;/ruby&gt;
&lt;ruby&gt;子&lt;rtc&gt;ㄗㄨˋ&lt;/rtc&gt;&lt;/ruby&gt;
&lt;ruby&gt;與&lt;rtc&gt;ㄨˋ&lt;/rtc&gt;&lt;/ruby&gt;
&lt;ruby&gt;客&lt;rtc&gt;ㄎㄧㆻ&lt;/rtc&gt;&lt;/ruby&gt;
&lt;ruby&gt;泛&lt;rtc&gt;ㄏㄨㄢ˪&lt;/rtc&gt;&lt;/ruby&gt;
&lt;ruby&gt;舟&lt;rtc&gt;ㄐㄧㄨ&lt;/rtc&gt;&lt;/ruby&gt;
&lt;ruby&gt;遊&lt;rtc&gt;ㄧㄨˊ&lt;/rtc&gt;&lt;/ruby&gt;
&lt;ruby&gt;于&lt;rtc&gt;ㄧ&lt;/rtc&gt;&lt;/ruby&gt;
&lt;ruby&gt;赤&lt;rtc&gt;ㄑㄧㆻ&lt;/rtc&gt;&lt;/ruby&gt;
&lt;ruby&gt;壁&lt;rtc&gt;ㄅㄧㆻ&lt;/rtc&gt;&lt;/ruby&gt;
&lt;ruby&gt;之&lt;rtc&gt;ㄐㄧ&lt;/rtc&gt;&lt;/ruby&gt;
&lt;ruby&gt;下&lt;rtc&gt;ㄏㄚ˫&lt;/rtc&gt;&lt;/ruby&gt;
。
&lt;ruby&gt;清&lt;rtc&gt;ㄑㄧㄥ&lt;/rtc&gt;&lt;/ruby&gt;
&lt;ruby&gt;風&lt;rtc&gt;ㄏㆲ&lt;/rtc&gt;&lt;/ruby&gt;
&lt;ruby&gt;徐&lt;rtc&gt;ㄑㄧˊ&lt;/rtc&gt;&lt;/ruby&gt;
&lt;ruby&gt;來&lt;rtc&gt;ㄌㄞˊ&lt;/rtc&gt;&lt;/ruby&gt;
，
&lt;ruby&gt;水&lt;rtc&gt;ㄙㄨㄧˋ&lt;/rtc&gt;&lt;/ruby&gt;
&lt;ruby&gt;波&lt;rtc&gt;ㄆㄜ&lt;/rtc&gt;&lt;/ruby&gt;
&lt;ruby&gt;不&lt;rtc&gt;ㄅㄨㆵ&lt;/rtc&gt;&lt;/ruby&gt;
&lt;ruby&gt;興&lt;rtc&gt;ㄏㄧㄥ&lt;/rtc&gt;&lt;/ruby&gt;
。
&lt;ruby&gt;舉&lt;rtc&gt;ㄍㄧˋ&lt;/rtc&gt;&lt;/ruby&gt;
&lt;ruby&gt;酒&lt;rtc&gt;ㄐㄧㄨˋ&lt;/rtc&gt;&lt;/ruby&gt;
&lt;ruby&gt;屬&lt;rtc&gt;ㄒㄧㆦㆻ˙&lt;/rtc&gt;&lt;/ruby&gt;
&lt;ruby&gt;客&lt;rtc&gt;ㄎㄧㆻ&lt;/rtc&gt;&lt;/ruby&gt;
，
&lt;ruby&gt;誦&lt;rtc&gt;ㄒㄧㆲ˫&lt;/rtc&gt;&lt;/ruby&gt;
&lt;ruby&gt;明&lt;rtc&gt;ㆠㄧㄥˊ&lt;/rtc&gt;&lt;/ruby&gt;
&lt;ruby&gt;月&lt;rtc&gt;ㆣㄨㄚㆵ˙&lt;/rtc&gt;&lt;/ruby&gt;
&lt;ruby&gt;之&lt;rtc&gt;ㄐㄧ&lt;/rtc&gt;&lt;/ruby&gt;
&lt;ruby&gt;詩&lt;rtc&gt;ㄒㄧ&lt;/rtc&gt;&lt;/ruby&gt;
，
&lt;ruby&gt;歌&lt;rtc&gt;ㄍㄜ&lt;/rtc&gt;&lt;/ruby&gt;
&lt;ruby&gt;窈&lt;rtc&gt;ㄧㄠˋ&lt;/rtc&gt;&lt;/ruby&gt;
&lt;ruby&gt;窕&lt;rtc&gt;ㄊㄧㄠˋ&lt;/rtc&gt;&lt;/ruby&gt;
&lt;ruby&gt;之&lt;rtc&gt;ㄐㄧ&lt;/rtc&gt;&lt;/ruby&gt;
&lt;ruby&gt;章&lt;rtc&gt;ㄐㄧㆲ&lt;/rtc&gt;&lt;/ruby&gt;
。
&lt;ruby&gt;少&lt;rtc&gt;ㄒㄧㄠˋ&lt;/rtc&gt;&lt;/ruby&gt;
&lt;ruby&gt;焉&lt;rtc&gt;ㄧㄢ&lt;/rtc&gt;&lt;/ruby&gt;
，
&lt;ruby&gt;月&lt;rtc&gt;ㆣㄨㄚㆵ˙&lt;/rtc&gt;&lt;/ruby&gt;
&lt;ruby&gt;出&lt;rtc&gt;ㄘㄨㆵ&lt;/rtc&gt;&lt;/ruby&gt;
&lt;ruby&gt;於&lt;rtc&gt;ㄧˊ&lt;/rtc&gt;&lt;/ruby&gt;
&lt;ruby&gt;東&lt;rtc&gt;ㄉㆲ&lt;/rtc&gt;&lt;/ruby&gt;
&lt;ruby&gt;山&lt;rtc&gt;ㄙㄢ&lt;/rtc&gt;&lt;/ruby&gt;
&lt;ruby&gt;之&lt;rtc&gt;ㄐㄧ&lt;/rtc&gt;&lt;/ruby&gt;
&lt;ruby&gt;上&lt;rtc&gt;ㄒㄧㆲ˫&lt;/rtc&gt;&lt;/ruby&gt;
，
&lt;ruby&gt;徘&lt;rtc&gt;ㄅㄞˊ&lt;/rtc&gt;&lt;/ruby&gt;
&lt;ruby&gt;徊&lt;rtc&gt;ㄏㄨㆤˊ&lt;/rtc&gt;&lt;/ruby&gt;
&lt;ruby&gt;於&lt;rtc&gt;ㄧˊ&lt;/rtc&gt;&lt;/ruby&gt;
&lt;ruby&gt;斗&lt;rtc&gt;ㄉㆦˋ&lt;/rtc&gt;&lt;/ruby&gt;
&lt;ruby&gt;牛&lt;rtc&gt;ㆣㄧㄨˊ&lt;/rtc&gt;&lt;/ruby&gt;
&lt;ruby&gt;之&lt;rtc&gt;ㄐㄧ&lt;/rtc&gt;&lt;/ruby&gt;
&lt;ruby&gt;間&lt;rtc&gt;ㄍㄢ&lt;/rtc&gt;&lt;/ruby&gt;
。
&lt;ruby&gt;白&lt;rtc&gt;ㄅㄧㆻ˙&lt;/rtc&gt;&lt;/ruby&gt;
&lt;ruby&gt;露&lt;rtc&gt;ㄌㆦ˫&lt;/rtc&gt;&lt;/ruby&gt;
&lt;ruby&gt;橫&lt;rtc&gt;ㄏㄧㄥˊ&lt;/rtc&gt;&lt;/ruby&gt;
&lt;ruby&gt;江&lt;rtc&gt;ㄍㄤ&lt;/rtc&gt;&lt;/ruby&gt;
，
&lt;ruby&gt;水&lt;rtc&gt;ㄙㄨㄧˋ&lt;/rtc&gt;&lt;/ruby&gt;
&lt;ruby&gt;光&lt;rtc&gt;ㄍㆲ&lt;/rtc&gt;&lt;/ruby&gt;
&lt;ruby&gt;接&lt;rtc&gt;ㄐㄧㄚㆴ&lt;/rtc&gt;&lt;/ruby&gt;
&lt;ruby&gt;天&lt;rtc&gt;ㄊㄧㄢ&lt;/rtc&gt;&lt;/ruby&gt;
。
&lt;ruby&gt;縱&lt;rtc&gt;ㄑㄧㆲˋ&lt;/rtc&gt;&lt;/ruby&gt;
&lt;ruby&gt;一&lt;rtc&gt;ㄧㆵ&lt;/rtc&gt;&lt;/ruby&gt;
&lt;ruby&gt;葦&lt;rtc&gt;ㄨㄧˋ&lt;/rtc&gt;&lt;/ruby&gt;
&lt;ruby&gt;之&lt;rtc&gt;ㄐㄧ&lt;/rtc&gt;&lt;/ruby&gt;
&lt;ruby&gt;所&lt;rtc&gt;ㄙㆦˋ&lt;/rtc&gt;&lt;/ruby&gt;
&lt;ruby&gt;如&lt;rtc&gt;ㆡㄨˊ&lt;/rtc&gt;&lt;/ruby&gt;
，
&lt;ruby&gt;凌&lt;rtc&gt;ㄌㄧㄥˊ&lt;/rtc&gt;&lt;/ruby&gt;
&lt;ruby&gt;萬&lt;rtc&gt;ㆠㄢ˫&lt;/rtc&gt;&lt;/ruby&gt;
&lt;ruby&gt;頃&lt;rtc&gt;ㄎㄧㄥˋ&lt;/rtc&gt;&lt;/ruby&gt;
&lt;ruby&gt;之&lt;rtc&gt;ㄐㄧ&lt;/rtc&gt;&lt;/ruby&gt;
&lt;ruby&gt;茫&lt;rtc&gt;ㆠㆲˊ&lt;/rtc&gt;&lt;/ruby&gt;
&lt;ruby&gt;然&lt;rtc&gt;ㆡㄧㄢˊ&lt;/rtc&gt;&lt;/ruby&gt;
。
&lt;ruby&gt;浩&lt;rtc&gt;ㄏㄜ˫&lt;/rtc&gt;&lt;/ruby&gt;
&lt;ruby&gt;浩&lt;rtc&gt;ㄏㄜ˫&lt;/rtc&gt;&lt;/ruby&gt;
&lt;ruby&gt;乎&lt;rtc&gt;ㄏㆦ˫&lt;/rtc&gt;&lt;/ruby&gt;
&lt;ruby&gt;如&lt;rtc&gt;ㆡㄨˊ&lt;/rtc&gt;&lt;/ruby&gt;
&lt;ruby&gt;馮&lt;rtc&gt;ㄅㄧㄥˊ&lt;/rtc&gt;&lt;/ruby&gt;
&lt;ruby&gt;虛&lt;rtc&gt;ㄏㄨ&lt;/rtc&gt;&lt;/ruby&gt;
&lt;ruby&gt;御&lt;rtc&gt;ㆣㄨ˫&lt;/rtc&gt;&lt;/ruby&gt;
&lt;ruby&gt;風&lt;rtc&gt;ㄏㆲ&lt;/rtc&gt;&lt;/ruby&gt;
，
&lt;ruby&gt;而&lt;rtc&gt;ㆢㄧˊ&lt;/rtc&gt;&lt;/ruby&gt;
&lt;ruby&gt;不&lt;rtc&gt;ㄅㄨㆵ&lt;/rtc&gt;&lt;/ruby&gt;
&lt;ruby&gt;知&lt;rtc&gt;ㄉㄧ&lt;/rtc&gt;&lt;/ruby&gt;
&lt;ruby&gt;其&lt;rtc&gt;ㄍㄧˊ&lt;/rtc&gt;&lt;/ruby&gt;
&lt;ruby&gt;所&lt;rtc&gt;ㄙㆦˋ&lt;/rtc&gt;&lt;/ruby&gt;
&lt;ruby&gt;止&lt;rtc&gt;ㄐㄧˋ&lt;/rtc&gt;&lt;/ruby&gt;
；
&lt;ruby&gt;飄&lt;rtc&gt;ㄆㄧㄠ&lt;/rtc&gt;&lt;/ruby&gt;
&lt;ruby&gt;飄&lt;rtc&gt;ㄆㄧㄠ&lt;/rtc&gt;&lt;/ruby&gt;
&lt;ruby&gt;乎&lt;rtc&gt;ㄏㆦ˫&lt;/rtc&gt;&lt;/ruby&gt;
&lt;ruby&gt;如&lt;rtc&gt;ㆡㄨˊ&lt;/rtc&gt;&lt;/ruby&gt;
&lt;ruby&gt;遺&lt;rtc&gt;ㄨㄧˊ&lt;/rtc&gt;&lt;/ruby&gt;
&lt;ruby&gt;世&lt;rtc&gt;ㄙㆤ˪&lt;/rtc&gt;&lt;/ruby&gt;
&lt;ruby&gt;獨&lt;rtc&gt;ㄉㆦㆻ˙&lt;/rtc&gt;&lt;/ruby&gt;
&lt;ruby&gt;立&lt;rtc&gt;ㄌ一ㆴ˙&lt;/rtc&gt;&lt;/ruby&gt;
，
&lt;ruby&gt;羽&lt;rtc&gt;ㄨˋ&lt;/rtc&gt;&lt;/ruby&gt;
&lt;ruby&gt;化&lt;rtc&gt;ㄏㄨㄚ˪&lt;/rtc&gt;&lt;/ruby&gt;
&lt;ruby&gt;而&lt;rtc&gt;ㆢㄧˊ&lt;/rtc&gt;&lt;/ruby&gt;
&lt;ruby&gt;登&lt;rtc&gt;ㄉㄧㄥ&lt;/rtc&gt;&lt;/ruby&gt;
&lt;ruby&gt;仙&lt;rtc&gt;ㄙㄧㄢ&lt;/rtc&gt;&lt;/ruby&gt;
。
&lt;/p&gt;
&lt;p&gt;
&lt;ruby&gt;於&lt;rtc&gt;ㄧˊ&lt;/rtc&gt;&lt;/ruby&gt;
&lt;ruby&gt;是&lt;rtc&gt;ㄒㄧ˫&lt;/rtc&gt;&lt;/ruby&gt;
&lt;ruby&gt;飲&lt;rtc&gt;ㄧㆬˋ&lt;/rtc&gt;&lt;/ruby&gt;
&lt;ruby&gt;酒&lt;rtc&gt;ㄐㄧㄨˋ&lt;/rtc&gt;&lt;/ruby&gt;
&lt;ruby&gt;樂&lt;rtc&gt;ㄌㆦㆻ˙&lt;/rtc&gt;&lt;/ruby&gt;
&lt;ruby&gt;甚&lt;rtc&gt;ㄒㄧㆬ˫&lt;/rtc&gt;&lt;/ruby&gt;
，
&lt;ruby&gt;扣&lt;rtc&gt;ㄎㄠˋ&lt;/rtc&gt;&lt;/ruby&gt;
&lt;ruby&gt;舷&lt;rtc&gt;ㄏㄧㄢˊ&lt;/rtc&gt;&lt;/ruby&gt;
&lt;ruby&gt;而&lt;rtc&gt;ㆢㄧˊ&lt;/rtc&gt;&lt;/ruby&gt;
&lt;ruby&gt;歌&lt;rtc&gt;ㄍㄜ&lt;/rtc&gt;&lt;/ruby&gt;
&lt;ruby&gt;之&lt;rtc&gt;ㄐㄧ&lt;/rtc&gt;&lt;/ruby&gt;
。
&lt;ruby&gt;歌&lt;rtc&gt;ㄍㄜ&lt;/rtc&gt;&lt;/ruby&gt;
&lt;ruby&gt;曰&lt;rtc&gt;ㄨㄚㆵ˙&lt;/rtc&gt;&lt;/ruby&gt;
&lt;ruby&gt;：&lt;rtc&gt;&lt;/rtc&gt;&lt;/ruby&gt;
「
&lt;ruby&gt;桂&lt;rtc&gt;ㄍㄨㄧ˪&lt;/rtc&gt;&lt;/ruby&gt;
&lt;ruby&gt;棹&lt;rtc&gt;ㄗㄠ˫&lt;/rtc&gt;&lt;/ruby&gt;
&lt;ruby&gt;兮&lt;rtc&gt;ㄏㆤ˫&lt;/rtc&gt;&lt;/ruby&gt;
&lt;ruby&gt;蘭&lt;rtc&gt;ㄌㄢˊ&lt;/rtc&gt;&lt;/ruby&gt;
&lt;ruby&gt;槳&lt;rtc&gt;ㄐㄧㆫˋ&lt;/rtc&gt;&lt;/ruby&gt;
，
&lt;ruby&gt;擊&lt;rtc&gt;ㄍㄧㆻ&lt;/rtc&gt;&lt;/ruby&gt;
&lt;ruby&gt;空&lt;rtc&gt;ㄎㆲ&lt;/rtc&gt;&lt;/ruby&gt;
&lt;ruby&gt;明&lt;rtc&gt;ㆠㄧㄥˊ&lt;/rtc&gt;&lt;/ruby&gt;
&lt;ruby&gt;兮&lt;rtc&gt;ㄏㆤˊ&lt;/rtc&gt;&lt;/ruby&gt;
&lt;ruby&gt;泝&lt;rtc&gt;ㄙㆦ˪&lt;/rtc&gt;&lt;/ruby&gt;
&lt;ruby&gt;流&lt;rtc&gt;ㄌㄧㄨˊ&lt;/rtc&gt;&lt;/ruby&gt;
&lt;ruby&gt;光&lt;rtc&gt;ㄍㆲ&lt;/rtc&gt;&lt;/ruby&gt;
。
&lt;ruby&gt;渺&lt;rtc&gt;ㆠㄧㄠˋ&lt;/rtc&gt;&lt;/ruby&gt;
&lt;ruby&gt;渺&lt;rtc&gt;ㆠㄧㄠˋ&lt;/rtc&gt;&lt;/ruby&gt;
&lt;ruby&gt;兮&lt;rtc&gt;ㄏㆤˊ&lt;/rtc&gt;&lt;/ruby&gt;
&lt;ruby&gt;予&lt;rtc&gt;ㄨˋ&lt;/rtc&gt;&lt;/ruby&gt;
&lt;ruby&gt;懷&lt;rtc&gt;ㄏㄨㄞˊ&lt;/rtc&gt;&lt;/ruby&gt;
，
&lt;ruby&gt;望&lt;rtc&gt;ㆠㆲ˫&lt;/rtc&gt;&lt;/ruby&gt;
&lt;ruby&gt;美&lt;rtc&gt;ㆠㄧˋ&lt;/rtc&gt;&lt;/ruby&gt;
&lt;ruby&gt;人&lt;rtc&gt;ㆢㄧㄣˊ&lt;/rtc&gt;&lt;/ruby&gt;
&lt;ruby&gt;兮&lt;rtc&gt;ㄏㆤˊ&lt;/rtc&gt;&lt;/ruby&gt;
&lt;ruby&gt;天&lt;rtc&gt;ㄊㄧㄢ&lt;/rtc&gt;&lt;/ruby&gt;
&lt;ruby&gt;一&lt;rtc&gt;ㄧㆵ&lt;/rtc&gt;&lt;/ruby&gt;
&lt;ruby&gt;方&lt;rtc&gt;ㄏㆲ&lt;/rtc&gt;&lt;/ruby&gt;
。
」
&lt;ruby&gt;客&lt;rtc&gt;ㄎㄧㆻ&lt;/rtc&gt;&lt;/ruby&gt;
&lt;ruby&gt;有&lt;rtc&gt;ㄧㄨˋ&lt;/rtc&gt;&lt;/ruby&gt;
&lt;ruby&gt;吹&lt;rtc&gt;ㄘㄨㄧ&lt;/rtc&gt;&lt;/ruby&gt;
&lt;ruby&gt;洞&lt;rtc&gt;ㄉㆲ˫&lt;/rtc&gt;&lt;/ruby&gt;
&lt;ruby&gt;簫&lt;rtc&gt;ㄒㄧㄠ&lt;/rtc&gt;&lt;/ruby&gt;
&lt;ruby&gt;者&lt;rtc&gt;ㄐㄧㄚˋ&lt;/rtc&gt;&lt;/ruby&gt;
，
&lt;ruby&gt;倚&lt;rtc&gt;ㄧˋ&lt;/rtc&gt;&lt;/ruby&gt;
&lt;ruby&gt;歌&lt;rtc&gt;ㄍㄜ&lt;/rtc&gt;&lt;/ruby&gt;
&lt;ruby&gt;而&lt;rtc&gt;ㆢㄧˊ&lt;/rtc&gt;&lt;/ruby&gt;
&lt;ruby&gt;和&lt;rtc&gt;ㄏㄜˊ&lt;/rtc&gt;&lt;/ruby&gt;
&lt;ruby&gt;之&lt;rtc&gt;ㄐㄧ&lt;/rtc&gt;&lt;/ruby&gt;
，
&lt;ruby&gt;其&lt;rtc&gt;ㄍㄧˊ&lt;/rtc&gt;&lt;/ruby&gt;
&lt;ruby&gt;聲&lt;rtc&gt;ㄒㄧㄥ&lt;/rtc&gt;&lt;/ruby&gt;
&lt;ruby&gt;嗚&lt;rtc&gt;ㆦ&lt;/rtc&gt;&lt;/ruby&gt;
&lt;ruby&gt;嗚&lt;rtc&gt;ㆦ&lt;/rtc&gt;&lt;/ruby&gt;
&lt;ruby&gt;然&lt;rtc&gt;ㆡㄧㄢˊ&lt;/rtc&gt;&lt;/ruby&gt;
，
&lt;ruby&gt;如&lt;rtc&gt;ㆡㄨˊ&lt;/rtc&gt;&lt;/ruby&gt;
&lt;ruby&gt;怨&lt;rtc&gt;ㄨㄢ˪&lt;/rtc&gt;&lt;/ruby&gt;
&lt;ruby&gt;如&lt;rtc&gt;ㆡㄨˊ&lt;/rtc&gt;&lt;/ruby&gt;
&lt;ruby&gt;慕&lt;rtc&gt;ㆠㆦ˫&lt;/rtc&gt;&lt;/ruby&gt;
，
&lt;ruby&gt;如&lt;rtc&gt;ㆡㄨˊ&lt;/rtc&gt;&lt;/ruby&gt;
&lt;ruby&gt;泣&lt;rtc&gt;ㄎ一ㆴ&lt;/rtc&gt;&lt;/ruby&gt;
&lt;ruby&gt;如&lt;rtc&gt;ㆡㄨˊ&lt;/rtc&gt;&lt;/ruby&gt;
&lt;ruby&gt;訴&lt;rtc&gt;ㄙㆦ˪&lt;/rtc&gt;&lt;/ruby&gt;
；
&lt;ruby&gt;餘&lt;rtc&gt;ㄨˊ&lt;/rtc&gt;&lt;/ruby&gt;
&lt;ruby&gt;音&lt;rtc&gt;ㄧㆬ&lt;/rtc&gt;&lt;/ruby&gt;
&lt;ruby&gt;嫋&lt;rtc&gt;ㄌㄧㄠˋ&lt;/rtc&gt;&lt;/ruby&gt;
&lt;ruby&gt;嫋&lt;rtc&gt;ㄌㄧㄠˋ&lt;/rtc&gt;&lt;/ruby&gt;
，
&lt;ruby&gt;不&lt;rtc&gt;ㄅㄨㆵ&lt;/rtc&gt;&lt;/ruby&gt;
&lt;ruby&gt;絕&lt;rtc&gt;ㄗㄨㄚㆵ˙&lt;/rtc&gt;&lt;/ruby&gt;
&lt;ruby&gt;如&lt;rtc&gt;ㆡㄨˊ&lt;/rtc&gt;&lt;/ruby&gt;
&lt;ruby&gt;縷&lt;rtc&gt;ㄌㄧˋ&lt;/rtc&gt;&lt;/ruby&gt;
；
&lt;ruby&gt;舞&lt;rtc&gt;ㆠㄨˋ&lt;/rtc&gt;&lt;/ruby&gt;
&lt;ruby&gt;幽&lt;rtc&gt;ㄧㄨ&lt;/rtc&gt;&lt;/ruby&gt;
&lt;ruby&gt;壑&lt;rtc&gt;ㄏㆦㆻ&lt;/rtc&gt;&lt;/ruby&gt;
&lt;ruby&gt;之&lt;rtc&gt;ㄐㄧ&lt;/rtc&gt;&lt;/ruby&gt;
&lt;ruby&gt;潛&lt;rtc&gt;ㄐㄧㆰˊ&lt;/rtc&gt;&lt;/ruby&gt;
&lt;ruby&gt;蛟&lt;rtc&gt;ㄍㄠ&lt;/rtc&gt;&lt;/ruby&gt;
，
&lt;ruby&gt;泣&lt;rtc&gt;ㄎ一ㆴ&lt;/rtc&gt;&lt;/ruby&gt;
&lt;ruby&gt;孤&lt;rtc&gt;ㄍㆦ&lt;/rtc&gt;&lt;/ruby&gt;
&lt;ruby&gt;舟&lt;rtc&gt;ㄐㄧㄨ&lt;/rtc&gt;&lt;/ruby&gt;
&lt;ruby&gt;之&lt;rtc&gt;ㄐㄧ&lt;/rtc&gt;&lt;/ruby&gt;
&lt;ruby&gt;嫠&lt;rtc&gt;ㄌㄧˊ&lt;/rtc&gt;&lt;/ruby&gt;
&lt;ruby&gt;婦&lt;rtc&gt;ㄏㄨ˫&lt;/rtc&gt;&lt;/ruby&gt;
。
&lt;/p&gt;
&lt;p&gt;
&lt;ruby&gt;蘇&lt;rtc&gt;ㄙㆦ&lt;/rtc&gt;&lt;/ruby&gt;
&lt;ruby&gt;子&lt;rtc&gt;ㄗㄨˋ&lt;/rtc&gt;&lt;/ruby&gt;
&lt;ruby&gt;愀&lt;rtc&gt;ㄑㄧㄨ&lt;/rtc&gt;&lt;/ruby&gt;
&lt;ruby&gt;然&lt;rtc&gt;ㆡㄧㄢˊ&lt;/rtc&gt;&lt;/ruby&gt;
，
&lt;ruby&gt;正&lt;rtc&gt;ㄐㄧㄥ˪&lt;/rtc&gt;&lt;/ruby&gt;
&lt;ruby&gt;襟&lt;rtc&gt;ㄎㄧㆬ&lt;/rtc&gt;&lt;/ruby&gt;
&lt;ruby&gt;危&lt;rtc&gt;ㆣㄨㄧˊ&lt;/rtc&gt;&lt;/ruby&gt;
&lt;ruby&gt;坐&lt;rtc&gt;ㄗㄜ˫&lt;/rtc&gt;&lt;/ruby&gt;
&lt;ruby&gt;而&lt;rtc&gt;ㆢㄧˊ&lt;/rtc&gt;&lt;/ruby&gt;
&lt;ruby&gt;問&lt;rtc&gt;ㆠㄨㄣ˫&lt;/rtc&gt;&lt;/ruby&gt;
&lt;ruby&gt;客&lt;rtc&gt;ㄎㄧㆻ&lt;/rtc&gt;&lt;/ruby&gt;
&lt;ruby&gt;曰&lt;rtc&gt;ㄨㄚㆵ˙&lt;/rtc&gt;&lt;/ruby&gt;
&lt;ruby&gt;：&lt;rtc&gt;&lt;/rtc&gt;&lt;/ruby&gt;
「
&lt;ruby&gt;何&lt;rtc&gt;ㄏㄜˊ&lt;/rtc&gt;&lt;/ruby&gt;
&lt;ruby&gt;為&lt;rtc&gt;ㄨㄧ˫&lt;/rtc&gt;&lt;/ruby&gt;
&lt;ruby&gt;其&lt;rtc&gt;ㄍㄧˊ&lt;/rtc&gt;&lt;/ruby&gt;
&lt;ruby&gt;然&lt;rtc&gt;ㆡㄧㄢˊ&lt;/rtc&gt;&lt;/ruby&gt;
&lt;ruby&gt;也&lt;rtc&gt;ㄧㄚ˫&lt;/rtc&gt;&lt;/ruby&gt;
？
」
&lt;ruby&gt;客&lt;rtc&gt;ㄎㄧㆻ&lt;/rtc&gt;&lt;/ruby&gt;
&lt;ruby&gt;曰&lt;rtc&gt;ㄨㄚㆵ˙&lt;/rtc&gt;&lt;/ruby&gt;
&lt;ruby&gt;：&lt;rtc&gt;&lt;/rtc&gt;&lt;/ruby&gt;
「
&lt;ruby&gt;『&lt;rtc&gt;&lt;/rtc&gt;&lt;/ruby&gt;
&lt;ruby&gt;月&lt;rtc&gt;ㆣㄨㄚㆵ˙&lt;/rtc&gt;&lt;/ruby&gt;
&lt;ruby&gt;明&lt;rtc&gt;ㆠㄧㄥˊ&lt;/rtc&gt;&lt;/ruby&gt;
&lt;ruby&gt;星&lt;rtc&gt;ㄒㄧㄥ&lt;/rtc&gt;&lt;/ruby&gt;
&lt;ruby&gt;稀&lt;rtc&gt;ㄏㄧ&lt;/rtc&gt;&lt;/ruby&gt;
，
&lt;ruby&gt;烏&lt;rtc&gt;ㆦ&lt;/rtc&gt;&lt;/ruby&gt;
&lt;ruby&gt;鵲&lt;rtc&gt;ㄑㄧㆻ&lt;/rtc&gt;&lt;/ruby&gt;
&lt;ruby&gt;南&lt;rtc&gt;ㄌㆰˊ&lt;/rtc&gt;&lt;/ruby&gt;
&lt;ruby&gt;飛&lt;rtc&gt;ㄏㄨㄧ&lt;/rtc&gt;&lt;/ruby&gt;
&lt;ruby&gt;』&lt;rtc&gt;&lt;/rtc&gt;&lt;/ruby&gt;
，
&lt;ruby&gt;此&lt;rtc&gt;ㄘㄨˋ&lt;/rtc&gt;&lt;/ruby&gt;
&lt;ruby&gt;非&lt;rtc&gt;ㄏㄨㄧ&lt;/rtc&gt;&lt;/ruby&gt;
&lt;ruby&gt;曹&lt;rtc&gt;ㄗㄜˊ&lt;/rtc&gt;&lt;/ruby&gt;
&lt;ruby&gt;孟&lt;rtc&gt;ㆠㄧㄥ˫&lt;/rtc&gt;&lt;/ruby&gt;
&lt;ruby&gt;德&lt;rtc&gt;ㄉㄧㆻ&lt;/rtc&gt;&lt;/ruby&gt;
&lt;ruby&gt;之&lt;rtc&gt;ㄐㄧ&lt;/rtc&gt;&lt;/ruby&gt;
&lt;ruby&gt;詩&lt;rtc&gt;ㄒㄧ&lt;/rtc&gt;&lt;/ruby&gt;
&lt;ruby&gt;乎&lt;rtc&gt;ㄏㆦ˫&lt;/rtc&gt;&lt;/ruby&gt;
？
&lt;ruby&gt;西&lt;rtc&gt;ㄙㆤ&lt;/rtc&gt;&lt;/ruby&gt;
&lt;ruby&gt;望&lt;rtc&gt;ㆠㆲ˫&lt;/rtc&gt;&lt;/ruby&gt;
&lt;ruby&gt;夏&lt;rtc&gt;ㄏㄚ˫&lt;/rtc&gt;&lt;/ruby&gt;
&lt;ruby&gt;口&lt;rtc&gt;ㄎㄧㄜˋ&lt;/rtc&gt;&lt;/ruby&gt;
，
&lt;ruby&gt;東&lt;rtc&gt;ㄉㆲ&lt;/rtc&gt;&lt;/ruby&gt;
&lt;ruby&gt;望&lt;rtc&gt;ㆠㆲ˫&lt;/rtc&gt;&lt;/ruby&gt;
&lt;ruby&gt;武&lt;rtc&gt;ㆠㄨˋ&lt;/rtc&gt;&lt;/ruby&gt;
&lt;ruby&gt;昌&lt;rtc&gt;ㄑㄧㆲ&lt;/rtc&gt;&lt;/ruby&gt;
。
&lt;ruby&gt;山&lt;rtc&gt;ㄙㄢ&lt;/rtc&gt;&lt;/ruby&gt;
&lt;ruby&gt;川&lt;rtc&gt;ㄘㄨㄢ&lt;/rtc&gt;&lt;/ruby&gt;
&lt;ruby&gt;相&lt;rtc&gt;ㄒㄧㆲ&lt;/rtc&gt;&lt;/ruby&gt;
&lt;ruby&gt;繆&lt;rtc&gt;ㆠㄧㄨ˫&lt;/rtc&gt;&lt;/ruby&gt;
，
&lt;ruby&gt;鬱&lt;rtc&gt;ㄨㆵ&lt;/rtc&gt;&lt;/ruby&gt;
&lt;ruby&gt;乎&lt;rtc&gt;ㄏㆦ˫&lt;/rtc&gt;&lt;/ruby&gt;
&lt;ruby&gt;蒼&lt;rtc&gt;ㄘㆲ&lt;/rtc&gt;&lt;/ruby&gt;
&lt;ruby&gt;蒼&lt;rtc&gt;ㄘㆲ&lt;/rtc&gt;&lt;/ruby&gt;
，
&lt;ruby&gt;此&lt;rtc&gt;ㄘㄨˋ&lt;/rtc&gt;&lt;/ruby&gt;
&lt;ruby&gt;非&lt;rtc&gt;ㄏㄨㄧ&lt;/rtc&gt;&lt;/ruby&gt;
&lt;ruby&gt;孟&lt;rtc&gt;ㆠㄧㄥ˫&lt;/rtc&gt;&lt;/ruby&gt;
&lt;ruby&gt;德&lt;rtc&gt;ㄉㄧㆻ&lt;/rtc&gt;&lt;/ruby&gt;
&lt;ruby&gt;之&lt;rtc&gt;ㄐㄧ&lt;/rtc&gt;&lt;/ruby&gt;
&lt;ruby&gt;困&lt;rtc&gt;ㄎㄨㄣ˪&lt;/rtc&gt;&lt;/ruby&gt;
&lt;ruby&gt;於&lt;rtc&gt;ㄧˊ&lt;/rtc&gt;&lt;/ruby&gt;
&lt;ruby&gt;周&lt;rtc&gt;ㄐㄧㄨ&lt;/rtc&gt;&lt;/ruby&gt;
&lt;ruby&gt;郎&lt;rtc&gt;ㄌㆲˊ&lt;/rtc&gt;&lt;/ruby&gt;
&lt;ruby&gt;者&lt;rtc&gt;ㄐㄧㄚˋ&lt;/rtc&gt;&lt;/ruby&gt;
&lt;ruby&gt;乎&lt;rtc&gt;ㄏㆦ˫&lt;/rtc&gt;&lt;/ruby&gt;
？
&lt;ruby&gt;方&lt;rtc&gt;ㄏㆲ&lt;/rtc&gt;&lt;/ruby&gt;
&lt;ruby&gt;其&lt;rtc&gt;ㄍㄧˊ&lt;/rtc&gt;&lt;/ruby&gt;
&lt;ruby&gt;破&lt;rtc&gt;ㄆㄜ˪&lt;/rtc&gt;&lt;/ruby&gt;
&lt;ruby&gt;荊&lt;rtc&gt;ㄍㄧㄥ&lt;/rtc&gt;&lt;/ruby&gt;
&lt;ruby&gt;州&lt;rtc&gt;ㄐㄧㄨ&lt;/rtc&gt;&lt;/ruby&gt;
，
&lt;ruby&gt;下&lt;rtc&gt;ㄏㄚ˫&lt;/rtc&gt;&lt;/ruby&gt;
&lt;ruby&gt;江&lt;rtc&gt;ㄍㄤ&lt;/rtc&gt;&lt;/ruby&gt;
&lt;ruby&gt;陵&lt;rtc&gt;ㄌㄧㄥˊ&lt;/rtc&gt;&lt;/ruby&gt;
，
&lt;ruby&gt;順&lt;rtc&gt;ㄙㄨㄣ˫&lt;/rtc&gt;&lt;/ruby&gt;
&lt;ruby&gt;流&lt;rtc&gt;ㄌㄧㄨˊ&lt;/rtc&gt;&lt;/ruby&gt;
&lt;ruby&gt;而&lt;rtc&gt;ㆢㄧˊ&lt;/rtc&gt;&lt;/ruby&gt;
&lt;ruby&gt;東&lt;rtc&gt;ㄉㆲ&lt;/rtc&gt;&lt;/ruby&gt;
&lt;ruby&gt;也&lt;rtc&gt;ㄧㄚ˫&lt;/rtc&gt;&lt;/ruby&gt;
，
&lt;ruby&gt;舳&lt;rtc&gt;ㄉㄧㆦㆻ˙&lt;/rtc&gt;&lt;/ruby&gt;
&lt;ruby&gt;艫&lt;rtc&gt;ㄌㆦˊ&lt;/rtc&gt;&lt;/ruby&gt;
&lt;ruby&gt;千&lt;rtc&gt;ㄘㄧㄢ&lt;/rtc&gt;&lt;/ruby&gt;
&lt;ruby&gt;里&lt;rtc&gt;ㄌㄧˋ&lt;/rtc&gt;&lt;/ruby&gt;
，
&lt;ruby&gt;旌&lt;rtc&gt;ㄐㄧㄥ&lt;/rtc&gt;&lt;/ruby&gt;
&lt;ruby&gt;旗&lt;rtc&gt;ㄍㄧˊ&lt;/rtc&gt;&lt;/ruby&gt;
&lt;ruby&gt;蔽&lt;rtc&gt;ㄅㆤ˪&lt;/rtc&gt;&lt;/ruby&gt;
&lt;ruby&gt;空&lt;rtc&gt;ㄎㆲ˪&lt;/rtc&gt;&lt;/ruby&gt;
，
&lt;ruby&gt;釃&lt;rtc&gt;ㄙㄨ&lt;/rtc&gt;&lt;/ruby&gt;
&lt;ruby&gt;酒&lt;rtc&gt;ㄐㄧㄨˋ&lt;/rtc&gt;&lt;/ruby&gt;
&lt;ruby&gt;臨&lt;rtc&gt;ㄌㄧㆬˊ&lt;/rtc&gt;&lt;/ruby&gt;
&lt;ruby&gt;江&lt;rtc&gt;ㄍㄤ&lt;/rtc&gt;&lt;/ruby&gt;
，
&lt;ruby&gt;橫&lt;rtc&gt;ㄏㄧㄥ&lt;/rtc&gt;&lt;/ruby&gt;
&lt;ruby&gt;槊&lt;rtc&gt;ㄙㆦㆻ˙&lt;/rtc&gt;&lt;/ruby&gt;
&lt;ruby&gt;賦&lt;rtc&gt;ㄏㄨ˪&lt;/rtc&gt;&lt;/ruby&gt;
&lt;ruby&gt;詩&lt;rtc&gt;ㄒㄧ&lt;/rtc&gt;&lt;/ruby&gt;
，
&lt;ruby&gt;固&lt;rtc&gt;ㄍㆦ˪&lt;/rtc&gt;&lt;/ruby&gt;
&lt;ruby&gt;一&lt;rtc&gt;ㄧㆵ&lt;/rtc&gt;&lt;/ruby&gt;
&lt;ruby&gt;世&lt;rtc&gt;ㄙㆤ˪&lt;/rtc&gt;&lt;/ruby&gt;
&lt;ruby&gt;之&lt;rtc&gt;ㄐㄧ&lt;/rtc&gt;&lt;/ruby&gt;
&lt;ruby&gt;雄&lt;rtc&gt;ㄏㄧㆲˊ&lt;/rtc&gt;&lt;/ruby&gt;
&lt;ruby&gt;也&lt;rtc&gt;ㄧㄚ˫&lt;/rtc&gt;&lt;/ruby&gt;
，
&lt;ruby&gt;而&lt;rtc&gt;ㆢㄧˊ&lt;/rtc&gt;&lt;/ruby&gt;
&lt;ruby&gt;今&lt;rtc&gt;ㄍㄧㄣ&lt;/rtc&gt;&lt;/ruby&gt;
&lt;ruby&gt;安&lt;rtc&gt;ㄢ&lt;/rtc&gt;&lt;/ruby&gt;
&lt;ruby&gt;在&lt;rtc&gt;ㄗㄞ˫&lt;/rtc&gt;&lt;/ruby&gt;
&lt;ruby&gt;哉&lt;rtc&gt;ㄗㄞ&lt;/rtc&gt;&lt;/ruby&gt;
？
&lt;ruby&gt;況&lt;rtc&gt;ㄏㆲˋ&lt;/rtc&gt;&lt;/ruby&gt;
&lt;ruby&gt;吾&lt;rtc&gt;ㄫㆦˊ&lt;/rtc&gt;&lt;/ruby&gt;
&lt;ruby&gt;與&lt;rtc&gt;ㄨˋ&lt;/rtc&gt;&lt;/ruby&gt;
&lt;ruby&gt;子&lt;rtc&gt;ㄗㄨˋ&lt;/rtc&gt;&lt;/ruby&gt;
&lt;ruby&gt;漁&lt;rtc&gt;ㆣㄨˊ&lt;/rtc&gt;&lt;/ruby&gt;
&lt;ruby&gt;樵&lt;rtc&gt;ㄐㄧㄠˊ&lt;/rtc&gt;&lt;/ruby&gt;
&lt;ruby&gt;於&lt;rtc&gt;ㄧˊ&lt;/rtc&gt;&lt;/ruby&gt;
&lt;ruby&gt;江&lt;rtc&gt;ㄍㄤ&lt;/rtc&gt;&lt;/ruby&gt;
&lt;ruby&gt;渚&lt;rtc&gt;ㄗㄨˋ&lt;/rtc&gt;&lt;/ruby&gt;
&lt;ruby&gt;之&lt;rtc&gt;ㄐㄧ&lt;/rtc&gt;&lt;/ruby&gt;
&lt;ruby&gt;上&lt;rtc&gt;ㄒㄧㆲ˫&lt;/rtc&gt;&lt;/ruby&gt;
，
&lt;ruby&gt;侶&lt;rtc&gt;ㄌㄨ˫&lt;/rtc&gt;&lt;/ruby&gt;
&lt;ruby&gt;魚&lt;rtc&gt;ㆣㄨˊ&lt;/rtc&gt;&lt;/ruby&gt;
&lt;ruby&gt;蝦&lt;rtc&gt;ㄏㆤˊ&lt;/rtc&gt;&lt;/ruby&gt;
&lt;ruby&gt;而&lt;rtc&gt;ㆢㄧˊ&lt;/rtc&gt;&lt;/ruby&gt;
&lt;ruby&gt;友&lt;rtc&gt;ㄧㄨˋ&lt;/rtc&gt;&lt;/ruby&gt;
&lt;ruby&gt;糜&lt;rtc&gt;ㆠㄧˊ&lt;/rtc&gt;&lt;/ruby&gt;
&lt;ruby&gt;鹿&lt;rtc&gt;ㄌㆦㆻ˙&lt;/rtc&gt;&lt;/ruby&gt;
，
&lt;ruby&gt;駕&lt;rtc&gt;ㄍㄚ˪&lt;/rtc&gt;&lt;/ruby&gt;
&lt;ruby&gt;一&lt;rtc&gt;ㄧㆵ&lt;/rtc&gt;&lt;/ruby&gt;
&lt;ruby&gt;葉&lt;rtc&gt;ㄧㄚㆴ˙&lt;/rtc&gt;&lt;/ruby&gt;
&lt;ruby&gt;之&lt;rtc&gt;ㄐㄧ&lt;/rtc&gt;&lt;/ruby&gt;
&lt;ruby&gt;扁&lt;rtc&gt;ㄅㄧㄢˋ&lt;/rtc&gt;&lt;/ruby&gt;
&lt;ruby&gt;舟&lt;rtc&gt;ㄐㄧㄨ&lt;/rtc&gt;&lt;/ruby&gt;
，
&lt;ruby&gt;舉&lt;rtc&gt;ㄍㄧˋ&lt;/rtc&gt;&lt;/ruby&gt;
&lt;ruby&gt;匏&lt;rtc&gt;ㄅㄠˊ&lt;/rtc&gt;&lt;/ruby&gt;
&lt;ruby&gt;樽&lt;rtc&gt;ㄗㄨㄣ&lt;/rtc&gt;&lt;/ruby&gt;
&lt;ruby&gt;以&lt;rtc&gt;ㄧˋ&lt;/rtc&gt;&lt;/ruby&gt;
&lt;ruby&gt;相&lt;rtc&gt;ㄒㄧㆲ&lt;/rtc&gt;&lt;/ruby&gt;
&lt;ruby&gt;屬&lt;rtc&gt;ㄒㄧㆦㆻ˙&lt;/rtc&gt;&lt;/ruby&gt;
；
&lt;ruby&gt;寄&lt;rtc&gt;ㄍㄧ˪&lt;/rtc&gt;&lt;/ruby&gt;
&lt;ruby&gt;蜉&lt;rtc&gt;ㄏㄜˊ&lt;/rtc&gt;&lt;/ruby&gt;
&lt;ruby&gt;蝣&lt;rtc&gt;ㄧㄨˊ&lt;/rtc&gt;&lt;/ruby&gt;
&lt;ruby&gt;與&lt;rtc&gt;ㄧˊ&lt;/rtc&gt;&lt;/ruby&gt;
&lt;ruby&gt;天&lt;rtc&gt;ㄊㄧㄢ&lt;/rtc&gt;&lt;/ruby&gt;
&lt;ruby&gt;地&lt;rtc&gt;ㄉㆤ˫&lt;/rtc&gt;&lt;/ruby&gt;
，
&lt;ruby&gt;渺&lt;rtc&gt;ㆠㄧㄠˋ&lt;/rtc&gt;&lt;/ruby&gt;
&lt;ruby&gt;滄&lt;rtc&gt;ㄘㆲ&lt;/rtc&gt;&lt;/ruby&gt;
&lt;ruby&gt;海&lt;rtc&gt;ㄏㄞˋ&lt;/rtc&gt;&lt;/ruby&gt;
&lt;ruby&gt;之&lt;rtc&gt;ㄐㄧ&lt;/rtc&gt;&lt;/ruby&gt;
&lt;ruby&gt;一&lt;rtc&gt;ㄧㆵ&lt;/rtc&gt;&lt;/ruby&gt;
&lt;ruby&gt;粟&lt;rtc&gt;ㄒㄧㆦㆻ&lt;/rtc&gt;&lt;/ruby&gt;
。
&lt;ruby&gt;哀&lt;rtc&gt;ㄞ&lt;/rtc&gt;&lt;/ruby&gt;
&lt;ruby&gt;吾&lt;rtc&gt;ㄫㆦˊ&lt;/rtc&gt;&lt;/ruby&gt;
&lt;ruby&gt;生&lt;rtc&gt;ㄒㄧㄥ&lt;/rtc&gt;&lt;/ruby&gt;
&lt;ruby&gt;之&lt;rtc&gt;ㄐㄧ&lt;/rtc&gt;&lt;/ruby&gt;
&lt;ruby&gt;須&lt;rtc&gt;ㄒㄧ&lt;/rtc&gt;&lt;/ruby&gt;
&lt;ruby&gt;臾&lt;rtc&gt;ㆢㄧˊ&lt;/rtc&gt;&lt;/ruby&gt;
，
&lt;ruby&gt;羨&lt;rtc&gt;ㄙㄧㄢ˫&lt;/rtc&gt;&lt;/ruby&gt;
&lt;ruby&gt;長&lt;rtc&gt;ㄉㄧㆲˊ&lt;/rtc&gt;&lt;/ruby&gt;
&lt;ruby&gt;江&lt;rtc&gt;ㄍㄤ&lt;/rtc&gt;&lt;/ruby&gt;
&lt;ruby&gt;之&lt;rtc&gt;ㄐㄧ&lt;/rtc&gt;&lt;/ruby&gt;
&lt;ruby&gt;無&lt;rtc&gt;ㆠㄨˊ&lt;/rtc&gt;&lt;/ruby&gt;
&lt;ruby&gt;窮&lt;rtc&gt;ㄍㄧㆲˊ&lt;/rtc&gt;&lt;/ruby&gt;
；
&lt;ruby&gt;挾&lt;rtc&gt;ㆣㄧㄚㆴ˙&lt;/rtc&gt;&lt;/ruby&gt;
&lt;ruby&gt;飛&lt;rtc&gt;ㄏㄨㄧ&lt;/rtc&gt;&lt;/ruby&gt;
&lt;ruby&gt;仙&lt;rtc&gt;ㄙㄧㄢ&lt;/rtc&gt;&lt;/ruby&gt;
&lt;ruby&gt;以&lt;rtc&gt;ㄧˋ&lt;/rtc&gt;&lt;/ruby&gt;
&lt;ruby&gt;遨&lt;rtc&gt;ㆣㄜˊ&lt;/rtc&gt;&lt;/ruby&gt;
&lt;ruby&gt;遊&lt;rtc&gt;ㄧㄨˊ&lt;/rtc&gt;&lt;/ruby&gt;
，
&lt;ruby&gt;抱&lt;rtc&gt;ㄆㄠ˫&lt;/rtc&gt;&lt;/ruby&gt;
&lt;ruby&gt;明&lt;rtc&gt;ㆠㄧㄥˊ&lt;/rtc&gt;&lt;/ruby&gt;
&lt;ruby&gt;月&lt;rtc&gt;ㆣㄨㄚㆵ˙&lt;/rtc&gt;&lt;/ruby&gt;
&lt;ruby&gt;而&lt;rtc&gt;ㆢㄧˊ&lt;/rtc&gt;&lt;/ruby&gt;
&lt;ruby&gt;長&lt;rtc&gt;ㄉㄧㆲˊ&lt;/rtc&gt;&lt;/ruby&gt;
&lt;ruby&gt;終&lt;rtc&gt;ㄐㄧㆲ&lt;/rtc&gt;&lt;/ruby&gt;
。
&lt;ruby&gt;知&lt;rtc&gt;ㄉㄧ&lt;/rtc&gt;&lt;/ruby&gt;
&lt;ruby&gt;不&lt;rtc&gt;ㄅㄨㆵ&lt;/rtc&gt;&lt;/ruby&gt;
&lt;ruby&gt;可&lt;rtc&gt;ㄎㄜˋ&lt;/rtc&gt;&lt;/ruby&gt;
&lt;ruby&gt;乎&lt;rtc&gt;ㄏㆦ˫&lt;/rtc&gt;&lt;/ruby&gt;
&lt;ruby&gt;驟&lt;rtc&gt;ㄗㆦ˫&lt;/rtc&gt;&lt;/ruby&gt;
&lt;ruby&gt;得&lt;rtc&gt;ㄉㄧㆻ&lt;/rtc&gt;&lt;/ruby&gt;
，
&lt;ruby&gt;托&lt;rtc&gt;ㄊㆦㆻ&lt;/rtc&gt;&lt;/ruby&gt;
&lt;ruby&gt;遺&lt;rtc&gt;ㄨㄧˊ&lt;/rtc&gt;&lt;/ruby&gt;
&lt;ruby&gt;響&lt;rtc&gt;ㄏㄧㆲ˪&lt;/rtc&gt;&lt;/ruby&gt;
&lt;ruby&gt;於&lt;rtc&gt;ㄧˊ&lt;/rtc&gt;&lt;/ruby&gt;
&lt;ruby&gt;悲&lt;rtc&gt;ㄅㄧ&lt;/rtc&gt;&lt;/ruby&gt;
&lt;ruby&gt;風&lt;rtc&gt;ㄏㆲ&lt;/rtc&gt;&lt;/ruby&gt;
。
」
&lt;/p&gt;
&lt;p&gt;
&lt;ruby&gt;蘇&lt;rtc&gt;ㄙㆦ&lt;/rtc&gt;&lt;/ruby&gt;
&lt;ruby&gt;子&lt;rtc&gt;ㄗㄨˋ&lt;/rtc&gt;&lt;/ruby&gt;
&lt;ruby&gt;曰&lt;rtc&gt;ㄨㄚㆵ˙&lt;/rtc&gt;&lt;/ruby&gt;
&lt;ruby&gt;：&lt;rtc&gt;&lt;/rtc&gt;&lt;/ruby&gt;
「
&lt;ruby&gt;客&lt;rtc&gt;ㄎㄧㆻ&lt;/rtc&gt;&lt;/ruby&gt;
&lt;ruby&gt;亦&lt;rtc&gt;ㄧㆻ˙&lt;/rtc&gt;&lt;/ruby&gt;
&lt;ruby&gt;知&lt;rtc&gt;ㄉㄧ&lt;/rtc&gt;&lt;/ruby&gt;
&lt;ruby&gt;夫&lt;rtc&gt;ㄏㄨ&lt;/rtc&gt;&lt;/ruby&gt;
&lt;ruby&gt;水&lt;rtc&gt;ㄙㄨㄧˋ&lt;/rtc&gt;&lt;/ruby&gt;
&lt;ruby&gt;與&lt;rtc&gt;ㄨˋ&lt;/rtc&gt;&lt;/ruby&gt;
&lt;ruby&gt;月&lt;rtc&gt;ㆣㄨㄚㆵ˙&lt;/rtc&gt;&lt;/ruby&gt;
&lt;ruby&gt;乎&lt;rtc&gt;ㄏㆦ˫&lt;/rtc&gt;&lt;/ruby&gt;
？
&lt;ruby&gt;逝&lt;rtc&gt;ㄙㆤ˫&lt;/rtc&gt;&lt;/ruby&gt;
&lt;ruby&gt;者&lt;rtc&gt;ㄐㄧㄚˋ&lt;/rtc&gt;&lt;/ruby&gt;
&lt;ruby&gt;如&lt;rtc&gt;ㆡㄨˊ&lt;/rtc&gt;&lt;/ruby&gt;
&lt;ruby&gt;斯&lt;rtc&gt;ㄙㄨ&lt;/rtc&gt;&lt;/ruby&gt;
，
&lt;ruby&gt;而&lt;rtc&gt;ㆢㄧˊ&lt;/rtc&gt;&lt;/ruby&gt;
&lt;ruby&gt;未&lt;rtc&gt;ㆠㄧ˫&lt;/rtc&gt;&lt;/ruby&gt;
&lt;ruby&gt;嘗&lt;rtc&gt;ㄒㄧㆲˊ&lt;/rtc&gt;&lt;/ruby&gt;
&lt;ruby&gt;往&lt;rtc&gt;ㆲˋ&lt;/rtc&gt;&lt;/ruby&gt;
&lt;ruby&gt;也&lt;rtc&gt;ㄧㄚ˫&lt;/rtc&gt;&lt;/ruby&gt;
；
&lt;ruby&gt;盈&lt;rtc&gt;ㄧㄥˊ&lt;/rtc&gt;&lt;/ruby&gt;
&lt;ruby&gt;虛&lt;rtc&gt;ㄏㄨ&lt;/rtc&gt;&lt;/ruby&gt;
&lt;ruby&gt;者&lt;rtc&gt;ㄐㄧㄚˋ&lt;/rtc&gt;&lt;/ruby&gt;
&lt;ruby&gt;如&lt;rtc&gt;ㆡㄨˊ&lt;/rtc&gt;&lt;/ruby&gt;
&lt;ruby&gt;彼&lt;rtc&gt;ㄅㄧˋ&lt;/rtc&gt;&lt;/ruby&gt;
，
&lt;ruby&gt;而&lt;rtc&gt;ㆢㄧˊ&lt;/rtc&gt;&lt;/ruby&gt;
&lt;ruby&gt;卒&lt;rtc&gt;ㄗㄨㆵ&lt;/rtc&gt;&lt;/ruby&gt;
&lt;ruby&gt;莫&lt;rtc&gt;ㆠㆦㆻ˙&lt;/rtc&gt;&lt;/ruby&gt;
&lt;ruby&gt;消&lt;rtc&gt;ㄒㄧㄠ&lt;/rtc&gt;&lt;/ruby&gt;
&lt;ruby&gt;長&lt;rtc&gt;ㄉㄧㆲˋ&lt;/rtc&gt;&lt;/ruby&gt;
&lt;ruby&gt;也&lt;rtc&gt;ㄧㄚ˫&lt;/rtc&gt;&lt;/ruby&gt;
。
&lt;ruby&gt;蓋&lt;rtc&gt;ㄍㄞ˪&lt;/rtc&gt;&lt;/ruby&gt;
&lt;ruby&gt;將&lt;rtc&gt;ㄐㄧㆲ&lt;/rtc&gt;&lt;/ruby&gt;
&lt;ruby&gt;自&lt;rtc&gt;ㄗㄨ˫&lt;/rtc&gt;&lt;/ruby&gt;
&lt;ruby&gt;其&lt;rtc&gt;ㄍㄧˊ&lt;/rtc&gt;&lt;/ruby&gt;
&lt;ruby&gt;變&lt;rtc&gt;ㄅㄧㄢ˪&lt;/rtc&gt;&lt;/ruby&gt;
&lt;ruby&gt;者&lt;rtc&gt;ㄐㄧㄚˋ&lt;/rtc&gt;&lt;/ruby&gt;
&lt;ruby&gt;而&lt;rtc&gt;ㆢㄧˊ&lt;/rtc&gt;&lt;/ruby&gt;
&lt;ruby&gt;觀&lt;rtc&gt;ㄍㄨㄢ&lt;/rtc&gt;&lt;/ruby&gt;
&lt;ruby&gt;之&lt;rtc&gt;ㄐㄧ&lt;/rtc&gt;&lt;/ruby&gt;
，
&lt;ruby&gt;則&lt;rtc&gt;ㄐㄧㆻ&lt;/rtc&gt;&lt;/ruby&gt;
&lt;ruby&gt;天&lt;rtc&gt;ㄊㄧㄢ&lt;/rtc&gt;&lt;/ruby&gt;
&lt;ruby&gt;地&lt;rtc&gt;ㄉㆤ˫&lt;/rtc&gt;&lt;/ruby&gt;
&lt;ruby&gt;曾&lt;rtc&gt;ㄐㄧㄥ&lt;/rtc&gt;&lt;/ruby&gt;
&lt;ruby&gt;不&lt;rtc&gt;ㄅㄨㆵ&lt;/rtc&gt;&lt;/ruby&gt;
&lt;ruby&gt;能&lt;rtc&gt;ㄌㄧㄥˊ&lt;/rtc&gt;&lt;/ruby&gt;
&lt;ruby&gt;以&lt;rtc&gt;ㄧˋ&lt;/rtc&gt;&lt;/ruby&gt;
&lt;ruby&gt;一&lt;rtc&gt;ㄧㆵ&lt;/rtc&gt;&lt;/ruby&gt;
&lt;ruby&gt;瞬&lt;rtc&gt;ㄙㄨㄣ˪&lt;/rtc&gt;&lt;/ruby&gt;
；
&lt;ruby&gt;自&lt;rtc&gt;ㄗㄨ˫&lt;/rtc&gt;&lt;/ruby&gt;
&lt;ruby&gt;其&lt;rtc&gt;ㄍㄧˊ&lt;/rtc&gt;&lt;/ruby&gt;
&lt;ruby&gt;不&lt;rtc&gt;ㄅㄨㆵ&lt;/rtc&gt;&lt;/ruby&gt;
&lt;ruby&gt;變&lt;rtc&gt;ㄅㄧㄢ˪&lt;/rtc&gt;&lt;/ruby&gt;
&lt;ruby&gt;者&lt;rtc&gt;ㄐㄧㄚˋ&lt;/rtc&gt;&lt;/ruby&gt;
&lt;ruby&gt;而&lt;rtc&gt;ㆢㄧˊ&lt;/rtc&gt;&lt;/ruby&gt;
&lt;ruby&gt;觀&lt;rtc&gt;ㄍㄨㄢ&lt;/rtc&gt;&lt;/ruby&gt;
&lt;ruby&gt;之&lt;rtc&gt;ㄐㄧ&lt;/rtc&gt;&lt;/ruby&gt;
，
&lt;ruby&gt;則&lt;rtc&gt;ㄐㄧㆻ&lt;/rtc&gt;&lt;/ruby&gt;
&lt;ruby&gt;物&lt;rtc&gt;ㆠㄨㆵ˙&lt;/rtc&gt;&lt;/ruby&gt;
&lt;ruby&gt;於&lt;rtc&gt;ㄨˋ&lt;/rtc&gt;&lt;/ruby&gt;
&lt;ruby&gt;我&lt;rtc&gt;ㄫㆦˋ&lt;/rtc&gt;&lt;/ruby&gt;
&lt;ruby&gt;皆&lt;rtc&gt;ㄍㄞ&lt;/rtc&gt;&lt;/ruby&gt;
&lt;ruby&gt;無&lt;rtc&gt;ㆠㄨˊ&lt;/rtc&gt;&lt;/ruby&gt;
&lt;ruby&gt;盡&lt;rtc&gt;ㄐㄧㄣ˫&lt;/rtc&gt;&lt;/ruby&gt;
&lt;ruby&gt;也&lt;rtc&gt;ㄧㄚ˫&lt;/rtc&gt;&lt;/ruby&gt;
。
&lt;ruby&gt;而&lt;rtc&gt;ㆢㄧˊ&lt;/rtc&gt;&lt;/ruby&gt;
&lt;ruby&gt;又&lt;rtc&gt;ㄧㄨ˫&lt;/rtc&gt;&lt;/ruby&gt;
&lt;ruby&gt;何&lt;rtc&gt;ㄏㄜˊ&lt;/rtc&gt;&lt;/ruby&gt;
&lt;ruby&gt;羨&lt;rtc&gt;ㄙㄧㄢ˫&lt;/rtc&gt;&lt;/ruby&gt;
&lt;ruby&gt;乎&lt;rtc&gt;ㄏㆦ˫&lt;/rtc&gt;&lt;/ruby&gt;
？
&lt;ruby&gt;且&lt;rtc&gt;ㄑㄧㆩˋ&lt;/rtc&gt;&lt;/ruby&gt;
&lt;ruby&gt;夫&lt;rtc&gt;ㄏㄨ&lt;/rtc&gt;&lt;/ruby&gt;
&lt;ruby&gt;天&lt;rtc&gt;ㄊㄧㄢ&lt;/rtc&gt;&lt;/ruby&gt;
&lt;ruby&gt;地&lt;rtc&gt;ㄉㆤ˫&lt;/rtc&gt;&lt;/ruby&gt;
&lt;ruby&gt;之&lt;rtc&gt;ㄐㄧ&lt;/rtc&gt;&lt;/ruby&gt;
&lt;ruby&gt;間&lt;rtc&gt;ㄍㄢ&lt;/rtc&gt;&lt;/ruby&gt;
，
&lt;ruby&gt;物&lt;rtc&gt;ㆠㄨㆵ˙&lt;/rtc&gt;&lt;/ruby&gt;
&lt;ruby&gt;各&lt;rtc&gt;ㄍㆦㆻ&lt;/rtc&gt;&lt;/ruby&gt;
&lt;ruby&gt;有&lt;rtc&gt;ㄧㄨˋ&lt;/rtc&gt;&lt;/ruby&gt;
&lt;ruby&gt;主&lt;rtc&gt;ㄗㄨˋ&lt;/rtc&gt;&lt;/ruby&gt;
。
&lt;ruby&gt;苟&lt;rtc&gt;ㄍㆦˋ&lt;/rtc&gt;&lt;/ruby&gt;
&lt;ruby&gt;非&lt;rtc&gt;ㄏㄨㄧ&lt;/rtc&gt;&lt;/ruby&gt;
&lt;ruby&gt;吾&lt;rtc&gt;ㄫㆦˊ&lt;/rtc&gt;&lt;/ruby&gt;
&lt;ruby&gt;之&lt;rtc&gt;ㄐㄧ&lt;/rtc&gt;&lt;/ruby&gt;
&lt;ruby&gt;所&lt;rtc&gt;ㄙㆦˋ&lt;/rtc&gt;&lt;/ruby&gt;
&lt;ruby&gt;有&lt;rtc&gt;ㄧㄨˋ&lt;/rtc&gt;&lt;/ruby&gt;
，
&lt;ruby&gt;雖&lt;rtc&gt;ㄙㄨㄧ&lt;/rtc&gt;&lt;/ruby&gt;
&lt;ruby&gt;一&lt;rtc&gt;ㄧㆵ&lt;/rtc&gt;&lt;/ruby&gt;
&lt;ruby&gt;毫&lt;rtc&gt;ㄏㄜˊ&lt;/rtc&gt;&lt;/ruby&gt;
&lt;ruby&gt;而&lt;rtc&gt;ㆢㄧˊ&lt;/rtc&gt;&lt;/ruby&gt;
&lt;ruby&gt;莫&lt;rtc&gt;ㆠㆦㆻ˙&lt;/rtc&gt;&lt;/ruby&gt;
&lt;ruby&gt;取&lt;rtc&gt;ㄘㄨˋ&lt;/rtc&gt;&lt;/ruby&gt;
。
&lt;ruby&gt;惟&lt;rtc&gt;ㄧˊ&lt;/rtc&gt;&lt;/ruby&gt;
&lt;ruby&gt;江&lt;rtc&gt;ㄍㄤ&lt;/rtc&gt;&lt;/ruby&gt;
&lt;ruby&gt;上&lt;rtc&gt;ㄒㄧㆲ˫&lt;/rtc&gt;&lt;/ruby&gt;
&lt;ruby&gt;之&lt;rtc&gt;ㄐㄧ&lt;/rtc&gt;&lt;/ruby&gt;
&lt;ruby&gt;清&lt;rtc&gt;ㄑㄧㄥ&lt;/rtc&gt;&lt;/ruby&gt;
&lt;ruby&gt;風&lt;rtc&gt;ㄏㆲ&lt;/rtc&gt;&lt;/ruby&gt;
，
&lt;ruby&gt;與&lt;rtc&gt;ㄨˋ&lt;/rtc&gt;&lt;/ruby&gt;
&lt;ruby&gt;山&lt;rtc&gt;ㄙㄢ&lt;/rtc&gt;&lt;/ruby&gt;
&lt;ruby&gt;間&lt;rtc&gt;ㄍㄢ&lt;/rtc&gt;&lt;/ruby&gt;
&lt;ruby&gt;之&lt;rtc&gt;ㄐㄧ&lt;/rtc&gt;&lt;/ruby&gt;
&lt;ruby&gt;明&lt;rtc&gt;ㆠㄧㄥˊ&lt;/rtc&gt;&lt;/ruby&gt;
&lt;ruby&gt;月&lt;rtc&gt;ㆣㄨㄚㆵ˙&lt;/rtc&gt;&lt;/ruby&gt;
，
&lt;ruby&gt;耳&lt;rtc&gt;ㄋㄧˋ&lt;/rtc&gt;&lt;/ruby&gt;
&lt;ruby&gt;得&lt;rtc&gt;ㄉㄧㆻ&lt;/rtc&gt;&lt;/ruby&gt;
&lt;ruby&gt;之&lt;rtc&gt;ㄐㄧ&lt;/rtc&gt;&lt;/ruby&gt;
&lt;ruby&gt;而&lt;rtc&gt;ㆢㄧˊ&lt;/rtc&gt;&lt;/ruby&gt;
&lt;ruby&gt;為&lt;rtc&gt;ㄨㄧ˫&lt;/rtc&gt;&lt;/ruby&gt;
&lt;ruby&gt;聲&lt;rtc&gt;ㄒㄧㄥ&lt;/rtc&gt;&lt;/ruby&gt;
，
&lt;ruby&gt;目&lt;rtc&gt;ㆠㆦㆻ˙&lt;/rtc&gt;&lt;/ruby&gt;
&lt;ruby&gt;遇&lt;rtc&gt;ㆣㄨ˫&lt;/rtc&gt;&lt;/ruby&gt;
&lt;ruby&gt;之&lt;rtc&gt;ㄐㄧ&lt;/rtc&gt;&lt;/ruby&gt;
&lt;ruby&gt;而&lt;rtc&gt;ㆢㄧˊ&lt;/rtc&gt;&lt;/ruby&gt;
&lt;ruby&gt;成&lt;rtc&gt;ㄒㄧㄥ&lt;/rtc&gt;&lt;/ruby&gt;
&lt;ruby&gt;色&lt;rtc&gt;ㄒㄧㆻ&lt;/rtc&gt;&lt;/ruby&gt;
。
&lt;ruby&gt;取&lt;rtc&gt;ㄘㄨˋ&lt;/rtc&gt;&lt;/ruby&gt;
&lt;ruby&gt;之&lt;rtc&gt;ㄐㄧ&lt;/rtc&gt;&lt;/ruby&gt;
&lt;ruby&gt;無&lt;rtc&gt;ㆠㄨˊ&lt;/rtc&gt;&lt;/ruby&gt;
&lt;ruby&gt;禁&lt;rtc&gt;ㄍㄧㆬ&lt;/rtc&gt;&lt;/ruby&gt;
，
&lt;ruby&gt;用&lt;rtc&gt;ㄧㆲ˫&lt;/rtc&gt;&lt;/ruby&gt;
&lt;ruby&gt;之&lt;rtc&gt;ㄐㄧ&lt;/rtc&gt;&lt;/ruby&gt;
&lt;ruby&gt;不&lt;rtc&gt;ㄅㄨㆵ&lt;/rtc&gt;&lt;/ruby&gt;
&lt;ruby&gt;竭&lt;rtc&gt;ㄍㄧㄚㆵ˙&lt;/rtc&gt;&lt;/ruby&gt;
。
&lt;ruby&gt;是&lt;rtc&gt;ㄒㄧ˫&lt;/rtc&gt;&lt;/ruby&gt;
&lt;ruby&gt;造&lt;rtc&gt;ㄗㄜ˫&lt;/rtc&gt;&lt;/ruby&gt;
&lt;ruby&gt;物&lt;rtc&gt;ㆠㄨㆵ˙&lt;/rtc&gt;&lt;/ruby&gt;
&lt;ruby&gt;者&lt;rtc&gt;ㄐㄧㄚˋ&lt;/rtc&gt;&lt;/ruby&gt;
&lt;ruby&gt;之&lt;rtc&gt;ㄐㄧ&lt;/rtc&gt;&lt;/ruby&gt;
&lt;ruby&gt;無&lt;rtc&gt;ㆠㄨˊ&lt;/rtc&gt;&lt;/ruby&gt;
&lt;ruby&gt;盡&lt;rtc&gt;ㄐㄧㄣ˫&lt;/rtc&gt;&lt;/ruby&gt;
&lt;ruby&gt;藏&lt;rtc&gt;ㄗㆲˊ&lt;/rtc&gt;&lt;/ruby&gt;
&lt;ruby&gt;也&lt;rtc&gt;ㄧㄚ˫&lt;/rtc&gt;&lt;/ruby&gt;
，
&lt;ruby&gt;而&lt;rtc&gt;ㆢㄧˊ&lt;/rtc&gt;&lt;/ruby&gt;
&lt;ruby&gt;吾&lt;rtc&gt;ㄫㆦˊ&lt;/rtc&gt;&lt;/ruby&gt;
&lt;ruby&gt;與&lt;rtc&gt;ㄨˋ&lt;/rtc&gt;&lt;/ruby&gt;
&lt;ruby&gt;子&lt;rtc&gt;ㄗㄨˋ&lt;/rtc&gt;&lt;/ruby&gt;
&lt;ruby&gt;之&lt;rtc&gt;ㄐㄧ&lt;/rtc&gt;&lt;/ruby&gt;
&lt;ruby&gt;所&lt;rtc&gt;ㄙㆦˋ&lt;/rtc&gt;&lt;/ruby&gt;
&lt;ruby&gt;共&lt;rtc&gt;ㄍㄧㆲ˫&lt;/rtc&gt;&lt;/ruby&gt;
&lt;ruby&gt;適&lt;rtc&gt;ㄒㄧㆻ&lt;/rtc&gt;&lt;/ruby&gt;
。
」
&lt;/p&gt;
&lt;p&gt;
&lt;ruby&gt;客&lt;rtc&gt;ㄎㄧㆻ&lt;/rtc&gt;&lt;/ruby&gt;
&lt;ruby&gt;喜&lt;rtc&gt;ㄏㄧ&lt;/rtc&gt;&lt;/ruby&gt;
&lt;ruby&gt;而&lt;rtc&gt;ㆢㄧˊ&lt;/rtc&gt;&lt;/ruby&gt;
&lt;ruby&gt;笑&lt;rtc&gt;ㄒㄧㄠ˪&lt;/rtc&gt;&lt;/ruby&gt;
，
&lt;ruby&gt;洗&lt;rtc&gt;ㄙㆤˋ&lt;/rtc&gt;&lt;/ruby&gt;
&lt;ruby&gt;盞&lt;rtc&gt;ㄗㄢˋ&lt;/rtc&gt;&lt;/ruby&gt;
&lt;ruby&gt;更&lt;rtc&gt;ㄍㄧㄥ&lt;/rtc&gt;&lt;/ruby&gt;
&lt;ruby&gt;酌&lt;rtc&gt;ㄐㄧㆦㆻ&lt;/rtc&gt;&lt;/ruby&gt;
。
&lt;ruby&gt;肴&lt;rtc&gt;ㆣㆯˊ&lt;/rtc&gt;&lt;/ruby&gt;
&lt;ruby&gt;核&lt;rtc&gt;ㄏㄧㆻ˙&lt;/rtc&gt;&lt;/ruby&gt;
&lt;ruby&gt;既&lt;rtc&gt;ㄍㄧ˪&lt;/rtc&gt;&lt;/ruby&gt;
&lt;ruby&gt;盡&lt;rtc&gt;ㄐㄧㄣ˫&lt;/rtc&gt;&lt;/ruby&gt;
，
&lt;ruby&gt;杯&lt;rtc&gt;ㄅㄨㆤ&lt;/rtc&gt;&lt;/ruby&gt;
&lt;ruby&gt;盤&lt;rtc&gt;ㄆㄨㄢˊ&lt;/rtc&gt;&lt;/ruby&gt;
&lt;ruby&gt;狼&lt;rtc&gt;ㄌㆲˊ&lt;/rtc&gt;&lt;/ruby&gt;
&lt;ruby&gt;藉&lt;rtc&gt;ㄐㄧㆻ˙&lt;/rtc&gt;&lt;/ruby&gt;
。
&lt;ruby&gt;相&lt;rtc&gt;ㄒㄧㆲ&lt;/rtc&gt;&lt;/ruby&gt;
&lt;ruby&gt;與&lt;rtc&gt;ㄨˋ&lt;/rtc&gt;&lt;/ruby&gt;
&lt;ruby&gt;枕&lt;rtc&gt;ㄐㄧㆬˋ&lt;/rtc&gt;&lt;/ruby&gt;
&lt;ruby&gt;藉&lt;rtc&gt;ㄐㄧㆻ&lt;/rtc&gt;&lt;/ruby&gt;
&lt;ruby&gt;乎&lt;rtc&gt;ㄏㆦ˫&lt;/rtc&gt;&lt;/ruby&gt;
&lt;ruby&gt;舟&lt;rtc&gt;ㄐㄧㄨ&lt;/rtc&gt;&lt;/ruby&gt;
&lt;ruby&gt;中&lt;rtc&gt;ㄉㄧㆲ&lt;/rtc&gt;&lt;/ruby&gt;
，
&lt;ruby&gt;不&lt;rtc&gt;ㄅㄨㆵ&lt;/rtc&gt;&lt;/ruby&gt;
&lt;ruby&gt;知&lt;rtc&gt;ㄉㄧ&lt;/rtc&gt;&lt;/ruby&gt;
&lt;ruby&gt;東&lt;rtc&gt;ㄉㆲ&lt;/rtc&gt;&lt;/ruby&gt;
&lt;ruby&gt;方&lt;rtc&gt;ㄏㆲ&lt;/rtc&gt;&lt;/ruby&gt;
&lt;ruby&gt;之&lt;rtc&gt;ㄐㄧ&lt;/rtc&gt;&lt;/ruby&gt;
&lt;ruby&gt;既&lt;rtc&gt;ㄍㄧˋ&lt;/rtc&gt;&lt;/ruby&gt;
&lt;ruby&gt;白&lt;rtc&gt;ㄅㄧㆻ˙&lt;/rtc&gt;&lt;/ruby&gt;
。
</v>
      </c>
      <c r="U12" s="394"/>
      <c r="V12" s="394"/>
      <c r="W12" s="382"/>
      <c r="X12" s="393" t="str">
        <f ca="1">_xlfn.CONCAT(OFFSET( 【拼音】注音文章!R9, 0, 0, $B$12, 1) )</f>
        <v xml:space="preserve">《
&lt;ruby&gt;增&lt;rt&gt;tsing&lt;/rt&gt;&lt;rtc&gt;ㄐㄧㄥ&lt;/rtc&gt;&lt;/ruby&gt;
&lt;ruby&gt;見&lt;rt&gt;kiàn&lt;/rt&gt;&lt;rtc&gt;ㄍㄧㄢ˪&lt;/rtc&gt;&lt;/ruby&gt;
&lt;ruby&gt;相&lt;rt&gt;siong&lt;/rt&gt;&lt;rtc&gt;ㄒㄧㆲ&lt;/rtc&gt;&lt;/ruby&gt;
&lt;ruby&gt;賦&lt;rt&gt;hù&lt;/rt&gt;&lt;rtc&gt;ㄏㄨ˪&lt;/rtc&gt;&lt;/ruby&gt;
》
&lt;/p&gt;
&lt;p&gt;
&lt;ruby&gt;壬&lt;rt&gt;jîm&lt;/rt&gt;&lt;rtc&gt;ㆢㄧㆬˊ&lt;/rtc&gt;&lt;/ruby&gt;
&lt;ruby&gt;戌&lt;rt&gt;sut&lt;/rt&gt;&lt;rtc&gt;ㄙㄨㆵ&lt;/rtc&gt;&lt;/ruby&gt;
&lt;ruby&gt;之&lt;rt&gt;tsi&lt;/rt&gt;&lt;rtc&gt;ㄐㄧ&lt;/rtc&gt;&lt;/ruby&gt;
&lt;ruby&gt;秋&lt;rt&gt;tshiu&lt;/rt&gt;&lt;rtc&gt;ㄑㄧㄨ&lt;/rtc&gt;&lt;/ruby&gt;
，
&lt;ruby&gt;七&lt;rt&gt;tshi&lt;/rt&gt;&lt;rtc&gt;ㄑㄧ&lt;/rtc&gt;&lt;/ruby&gt;
&lt;ruby&gt;月&lt;rt&gt;gua̍t&lt;/rt&gt;&lt;rtc&gt;ㆣㄨㄚㆵ˙&lt;/rtc&gt;&lt;/ruby&gt;
&lt;ruby&gt;既&lt;rt&gt;ki&lt;/rt&gt;&lt;rtc&gt;ㄍㄧ&lt;/rtc&gt;&lt;/ruby&gt;
&lt;ruby&gt;望&lt;rt&gt;bōng&lt;/rt&gt;&lt;rtc&gt;ㆠㆲ˫&lt;/rtc&gt;&lt;/ruby&gt;
，
&lt;ruby&gt;蘇&lt;rt&gt;soo&lt;/rt&gt;&lt;rtc&gt;ㄙㆦ&lt;/rtc&gt;&lt;/ruby&gt;
&lt;ruby&gt;子&lt;rt&gt;tsú&lt;/rt&gt;&lt;rtc&gt;ㄗㄨˋ&lt;/rtc&gt;&lt;/ruby&gt;
&lt;ruby&gt;與&lt;rt&gt;ú&lt;/rt&gt;&lt;rtc&gt;ㄨˋ&lt;/rtc&gt;&lt;/ruby&gt;
&lt;ruby&gt;客&lt;rt&gt;khik&lt;/rt&gt;&lt;rtc&gt;ㄎㄧㆻ&lt;/rtc&gt;&lt;/ruby&gt;
&lt;ruby&gt;泛&lt;rt&gt;huàn&lt;/rt&gt;&lt;rtc&gt;ㄏㄨㄢ˪&lt;/rtc&gt;&lt;/ruby&gt;
&lt;ruby&gt;舟&lt;rt&gt;tsiu&lt;/rt&gt;&lt;rtc&gt;ㄐㄧㄨ&lt;/rtc&gt;&lt;/ruby&gt;
&lt;ruby&gt;遊&lt;rt&gt;iû&lt;/rt&gt;&lt;rtc&gt;ㄧㄨˊ&lt;/rtc&gt;&lt;/ruby&gt;
&lt;ruby&gt;于&lt;rt&gt;i&lt;/rt&gt;&lt;rtc&gt;ㄧ&lt;/rtc&gt;&lt;/ruby&gt;
&lt;ruby&gt;赤&lt;rt&gt;tshik&lt;/rt&gt;&lt;rtc&gt;ㄑㄧㆻ&lt;/rtc&gt;&lt;/ruby&gt;
&lt;ruby&gt;壁&lt;rt&gt;pik&lt;/rt&gt;&lt;rtc&gt;ㄅㄧㆻ&lt;/rtc&gt;&lt;/ruby&gt;
&lt;ruby&gt;之&lt;rt&gt;tsi&lt;/rt&gt;&lt;rtc&gt;ㄐㄧ&lt;/rtc&gt;&lt;/ruby&gt;
&lt;ruby&gt;下&lt;rt&gt;hā&lt;/rt&gt;&lt;rtc&gt;ㄏㄚ˫&lt;/rtc&gt;&lt;/ruby&gt;
。
&lt;ruby&gt;清&lt;rt&gt;tshing&lt;/rt&gt;&lt;rtc&gt;ㄑㄧㄥ&lt;/rtc&gt;&lt;/ruby&gt;
&lt;ruby&gt;風&lt;rt&gt;hong&lt;/rt&gt;&lt;rtc&gt;ㄏㆲ&lt;/rtc&gt;&lt;/ruby&gt;
&lt;ruby&gt;徐&lt;rt&gt;tshî&lt;/rt&gt;&lt;rtc&gt;ㄑㄧˊ&lt;/rtc&gt;&lt;/ruby&gt;
&lt;ruby&gt;來&lt;rt&gt;lâi&lt;/rt&gt;&lt;rtc&gt;ㄌㄞˊ&lt;/rtc&gt;&lt;/ruby&gt;
，
&lt;ruby&gt;水&lt;rt&gt;súi&lt;/rt&gt;&lt;rtc&gt;ㄙㄨㄧˋ&lt;/rtc&gt;&lt;/ruby&gt;
&lt;ruby&gt;波&lt;rt&gt;pho&lt;/rt&gt;&lt;rtc&gt;ㄆㄜ&lt;/rtc&gt;&lt;/ruby&gt;
&lt;ruby&gt;不&lt;rt&gt;put&lt;/rt&gt;&lt;rtc&gt;ㄅㄨㆵ&lt;/rtc&gt;&lt;/ruby&gt;
&lt;ruby&gt;興&lt;rt&gt;hing&lt;/rt&gt;&lt;rtc&gt;ㄏㄧㄥ&lt;/rtc&gt;&lt;/ruby&gt;
。
&lt;ruby&gt;舉&lt;rt&gt;kí&lt;/rt&gt;&lt;rtc&gt;ㄍㄧˋ&lt;/rtc&gt;&lt;/ruby&gt;
&lt;ruby&gt;酒&lt;rt&gt;tsiú&lt;/rt&gt;&lt;rtc&gt;ㄐㄧㄨˋ&lt;/rtc&gt;&lt;/ruby&gt;
&lt;ruby&gt;屬&lt;rt&gt;sio̍k&lt;/rt&gt;&lt;rtc&gt;ㄒㄧㆦㆻ˙&lt;/rtc&gt;&lt;/ruby&gt;
&lt;ruby&gt;客&lt;rt&gt;khik&lt;/rt&gt;&lt;rtc&gt;ㄎㄧㆻ&lt;/rtc&gt;&lt;/ruby&gt;
，
&lt;ruby&gt;誦&lt;rt&gt;siōng&lt;/rt&gt;&lt;rtc&gt;ㄒㄧㆲ˫&lt;/rtc&gt;&lt;/ruby&gt;
&lt;ruby&gt;明&lt;rt&gt;bîng&lt;/rt&gt;&lt;rtc&gt;ㆠㄧㄥˊ&lt;/rtc&gt;&lt;/ruby&gt;
&lt;ruby&gt;月&lt;rt&gt;gua̍t&lt;/rt&gt;&lt;rtc&gt;ㆣㄨㄚㆵ˙&lt;/rtc&gt;&lt;/ruby&gt;
&lt;ruby&gt;之&lt;rt&gt;tsi&lt;/rt&gt;&lt;rtc&gt;ㄐㄧ&lt;/rtc&gt;&lt;/ruby&gt;
&lt;ruby&gt;詩&lt;rt&gt;si&lt;/rt&gt;&lt;rtc&gt;ㄒㄧ&lt;/rtc&gt;&lt;/ruby&gt;
，
&lt;ruby&gt;歌&lt;rt&gt;ko&lt;/rt&gt;&lt;rtc&gt;ㄍㄜ&lt;/rtc&gt;&lt;/ruby&gt;
&lt;ruby&gt;窈&lt;rt&gt;iáu&lt;/rt&gt;&lt;rtc&gt;ㄧㄠˋ&lt;/rtc&gt;&lt;/ruby&gt;
&lt;ruby&gt;窕&lt;rt&gt;thiáu&lt;/rt&gt;&lt;rtc&gt;ㄊㄧㄠˋ&lt;/rtc&gt;&lt;/ruby&gt;
&lt;ruby&gt;之&lt;rt&gt;tsi&lt;/rt&gt;&lt;rtc&gt;ㄐㄧ&lt;/rtc&gt;&lt;/ruby&gt;
&lt;ruby&gt;章&lt;rt&gt;tsiong&lt;/rt&gt;&lt;rtc&gt;ㄐㄧㆲ&lt;/rtc&gt;&lt;/ruby&gt;
。
&lt;ruby&gt;少&lt;rt&gt;siáu&lt;/rt&gt;&lt;rtc&gt;ㄒㄧㄠˋ&lt;/rtc&gt;&lt;/ruby&gt;
&lt;ruby&gt;焉&lt;rt&gt;ian&lt;/rt&gt;&lt;rtc&gt;ㄧㄢ&lt;/rtc&gt;&lt;/ruby&gt;
，
&lt;ruby&gt;月&lt;rt&gt;gua̍t&lt;/rt&gt;&lt;rtc&gt;ㆣㄨㄚㆵ˙&lt;/rtc&gt;&lt;/ruby&gt;
&lt;ruby&gt;出&lt;rt&gt;tshut&lt;/rt&gt;&lt;rtc&gt;ㄘㄨㆵ&lt;/rtc&gt;&lt;/ruby&gt;
&lt;ruby&gt;於&lt;rt&gt;î&lt;/rt&gt;&lt;rtc&gt;ㄧˊ&lt;/rtc&gt;&lt;/ruby&gt;
&lt;ruby&gt;東&lt;rt&gt;tong&lt;/rt&gt;&lt;rtc&gt;ㄉㆲ&lt;/rtc&gt;&lt;/ruby&gt;
&lt;ruby&gt;山&lt;rt&gt;san&lt;/rt&gt;&lt;rtc&gt;ㄙㄢ&lt;/rtc&gt;&lt;/ruby&gt;
&lt;ruby&gt;之&lt;rt&gt;tsi&lt;/rt&gt;&lt;rtc&gt;ㄐㄧ&lt;/rtc&gt;&lt;/ruby&gt;
&lt;ruby&gt;上&lt;rt&gt;siōng&lt;/rt&gt;&lt;rtc&gt;ㄒㄧㆲ˫&lt;/rtc&gt;&lt;/ruby&gt;
，
&lt;ruby&gt;徘&lt;rt&gt;pâi&lt;/rt&gt;&lt;rtc&gt;ㄅㄞˊ&lt;/rtc&gt;&lt;/ruby&gt;
&lt;ruby&gt;徊&lt;rt&gt;huê&lt;/rt&gt;&lt;rtc&gt;ㄏㄨㆤˊ&lt;/rtc&gt;&lt;/ruby&gt;
&lt;ruby&gt;於&lt;rt&gt;î&lt;/rt&gt;&lt;rtc&gt;ㄧˊ&lt;/rtc&gt;&lt;/ruby&gt;
&lt;ruby&gt;斗&lt;rt&gt;tóo&lt;/rt&gt;&lt;rtc&gt;ㄉㆦˋ&lt;/rtc&gt;&lt;/ruby&gt;
&lt;ruby&gt;牛&lt;rt&gt;giû&lt;/rt&gt;&lt;rtc&gt;ㆣㄧㄨˊ&lt;/rtc&gt;&lt;/ruby&gt;
&lt;ruby&gt;之&lt;rt&gt;tsi&lt;/rt&gt;&lt;rtc&gt;ㄐㄧ&lt;/rtc&gt;&lt;/ruby&gt;
&lt;ruby&gt;間&lt;rt&gt;kan&lt;/rt&gt;&lt;rtc&gt;ㄍㄢ&lt;/rtc&gt;&lt;/ruby&gt;
。
&lt;ruby&gt;白&lt;rt&gt;pi̍k&lt;/rt&gt;&lt;rtc&gt;ㄅㄧㆻ˙&lt;/rtc&gt;&lt;/ruby&gt;
&lt;ruby&gt;露&lt;rt&gt;lōo&lt;/rt&gt;&lt;rtc&gt;ㄌㆦ˫&lt;/rtc&gt;&lt;/ruby&gt;
&lt;ruby&gt;橫&lt;rt&gt;hîng&lt;/rt&gt;&lt;rtc&gt;ㄏㄧㄥˊ&lt;/rtc&gt;&lt;/ruby&gt;
&lt;ruby&gt;江&lt;rt&gt;kang&lt;/rt&gt;&lt;rtc&gt;ㄍㄤ&lt;/rtc&gt;&lt;/ruby&gt;
，
&lt;ruby&gt;水&lt;rt&gt;súi&lt;/rt&gt;&lt;rtc&gt;ㄙㄨㄧˋ&lt;/rtc&gt;&lt;/ruby&gt;
&lt;ruby&gt;光&lt;rt&gt;kong&lt;/rt&gt;&lt;rtc&gt;ㄍㆲ&lt;/rtc&gt;&lt;/ruby&gt;
&lt;ruby&gt;接&lt;rt&gt;tsiap&lt;/rt&gt;&lt;rtc&gt;ㄐㄧㄚㆴ&lt;/rtc&gt;&lt;/ruby&gt;
&lt;ruby&gt;天&lt;rt&gt;thian&lt;/rt&gt;&lt;rtc&gt;ㄊㄧㄢ&lt;/rtc&gt;&lt;/ruby&gt;
。
&lt;ruby&gt;縱&lt;rt&gt;tshióng&lt;/rt&gt;&lt;rtc&gt;ㄑㄧㆲˋ&lt;/rtc&gt;&lt;/ruby&gt;
&lt;ruby&gt;一&lt;rt&gt;it&lt;/rt&gt;&lt;rtc&gt;ㄧㆵ&lt;/rtc&gt;&lt;/ruby&gt;
&lt;ruby&gt;葦&lt;rt&gt;úi&lt;/rt&gt;&lt;rtc&gt;ㄨㄧˋ&lt;/rtc&gt;&lt;/ruby&gt;
&lt;ruby&gt;之&lt;rt&gt;tsi&lt;/rt&gt;&lt;rtc&gt;ㄐㄧ&lt;/rtc&gt;&lt;/ruby&gt;
&lt;ruby&gt;所&lt;rt&gt;sóo&lt;/rt&gt;&lt;rtc&gt;ㄙㆦˋ&lt;/rtc&gt;&lt;/ruby&gt;
&lt;ruby&gt;如&lt;rt&gt;jû&lt;/rt&gt;&lt;rtc&gt;ㆡㄨˊ&lt;/rtc&gt;&lt;/ruby&gt;
，
&lt;ruby&gt;凌&lt;rt&gt;lîng&lt;/rt&gt;&lt;rtc&gt;ㄌㄧㄥˊ&lt;/rtc&gt;&lt;/ruby&gt;
&lt;ruby&gt;萬&lt;rt&gt;bān&lt;/rt&gt;&lt;rtc&gt;ㆠㄢ˫&lt;/rtc&gt;&lt;/ruby&gt;
&lt;ruby&gt;頃&lt;rt&gt;khíng&lt;/rt&gt;&lt;rtc&gt;ㄎㄧㄥˋ&lt;/rtc&gt;&lt;/ruby&gt;
&lt;ruby&gt;之&lt;rt&gt;tsi&lt;/rt&gt;&lt;rtc&gt;ㄐㄧ&lt;/rtc&gt;&lt;/ruby&gt;
&lt;ruby&gt;茫&lt;rt&gt;bông&lt;/rt&gt;&lt;rtc&gt;ㆠㆲˊ&lt;/rtc&gt;&lt;/ruby&gt;
&lt;ruby&gt;然&lt;rt&gt;jiân&lt;/rt&gt;&lt;rtc&gt;ㆡㄧㄢˊ&lt;/rtc&gt;&lt;/ruby&gt;
。
&lt;ruby&gt;浩&lt;rt&gt;hō&lt;/rt&gt;&lt;rtc&gt;ㄏㄜ˫&lt;/rtc&gt;&lt;/ruby&gt;
&lt;ruby&gt;浩&lt;rt&gt;hō&lt;/rt&gt;&lt;rtc&gt;ㄏㄜ˫&lt;/rtc&gt;&lt;/ruby&gt;
&lt;ruby&gt;乎&lt;rt&gt;hōo&lt;/rt&gt;&lt;rtc&gt;ㄏㆦ˫&lt;/rtc&gt;&lt;/ruby&gt;
&lt;ruby&gt;如&lt;rt&gt;jû&lt;/rt&gt;&lt;rtc&gt;ㆡㄨˊ&lt;/rtc&gt;&lt;/ruby&gt;
&lt;ruby&gt;馮&lt;rt&gt;pîng&lt;/rt&gt;&lt;rtc&gt;ㄅㄧㄥˊ&lt;/rtc&gt;&lt;/ruby&gt;
&lt;ruby&gt;虛&lt;rt&gt;hu&lt;/rt&gt;&lt;rtc&gt;ㄏㄨ&lt;/rtc&gt;&lt;/ruby&gt;
&lt;ruby&gt;御&lt;rt&gt;gū&lt;/rt&gt;&lt;rtc&gt;ㆣㄨ˫&lt;/rtc&gt;&lt;/ruby&gt;
&lt;ruby&gt;風&lt;rt&gt;hong&lt;/rt&gt;&lt;rtc&gt;ㄏㆲ&lt;/rtc&gt;&lt;/ruby&gt;
，
&lt;ruby&gt;而&lt;rt&gt;jî&lt;/rt&gt;&lt;rtc&gt;ㆢㄧˊ&lt;/rtc&gt;&lt;/ruby&gt;
&lt;ruby&gt;不&lt;rt&gt;put&lt;/rt&gt;&lt;rtc&gt;ㄅㄨㆵ&lt;/rtc&gt;&lt;/ruby&gt;
&lt;ruby&gt;知&lt;rt&gt;ti&lt;/rt&gt;&lt;rtc&gt;ㄉㄧ&lt;/rtc&gt;&lt;/ruby&gt;
&lt;ruby&gt;其&lt;rt&gt;kî&lt;/rt&gt;&lt;rtc&gt;ㄍㄧˊ&lt;/rtc&gt;&lt;/ruby&gt;
&lt;ruby&gt;所&lt;rt&gt;sóo&lt;/rt&gt;&lt;rtc&gt;ㄙㆦˋ&lt;/rtc&gt;&lt;/ruby&gt;
&lt;ruby&gt;止&lt;rt&gt;tsí&lt;/rt&gt;&lt;rtc&gt;ㄐㄧˋ&lt;/rtc&gt;&lt;/ruby&gt;
；
&lt;ruby&gt;飄&lt;rt&gt;phiau&lt;/rt&gt;&lt;rtc&gt;ㄆㄧㄠ&lt;/rtc&gt;&lt;/ruby&gt;
&lt;ruby&gt;飄&lt;rt&gt;phiau&lt;/rt&gt;&lt;rtc&gt;ㄆㄧㄠ&lt;/rtc&gt;&lt;/ruby&gt;
&lt;ruby&gt;乎&lt;rt&gt;hōo&lt;/rt&gt;&lt;rtc&gt;ㄏㆦ˫&lt;/rtc&gt;&lt;/ruby&gt;
&lt;ruby&gt;如&lt;rt&gt;jû&lt;/rt&gt;&lt;rtc&gt;ㆡㄨˊ&lt;/rtc&gt;&lt;/ruby&gt;
&lt;ruby&gt;遺&lt;rt&gt;ûi&lt;/rt&gt;&lt;rtc&gt;ㄨㄧˊ&lt;/rtc&gt;&lt;/ruby&gt;
&lt;ruby&gt;世&lt;rt&gt;sè&lt;/rt&gt;&lt;rtc&gt;ㄙㆤ˪&lt;/rtc&gt;&lt;/ruby&gt;
&lt;ruby&gt;獨&lt;rt&gt;to̍k&lt;/rt&gt;&lt;rtc&gt;ㄉㆦㆻ˙&lt;/rtc&gt;&lt;/ruby&gt;
&lt;ruby&gt;立&lt;rt&gt;li̍p&lt;/rt&gt;&lt;rtc&gt;ㄌ一ㆴ˙&lt;/rtc&gt;&lt;/ruby&gt;
，
&lt;ruby&gt;羽&lt;rt&gt;ú&lt;/rt&gt;&lt;rtc&gt;ㄨˋ&lt;/rtc&gt;&lt;/ruby&gt;
&lt;ruby&gt;化&lt;rt&gt;huà&lt;/rt&gt;&lt;rtc&gt;ㄏㄨㄚ˪&lt;/rtc&gt;&lt;/ruby&gt;
&lt;ruby&gt;而&lt;rt&gt;jî&lt;/rt&gt;&lt;rtc&gt;ㆢㄧˊ&lt;/rtc&gt;&lt;/ruby&gt;
&lt;ruby&gt;登&lt;rt&gt;ting&lt;/rt&gt;&lt;rtc&gt;ㄉㄧㄥ&lt;/rtc&gt;&lt;/ruby&gt;
&lt;ruby&gt;仙&lt;rt&gt;sian&lt;/rt&gt;&lt;rtc&gt;ㄙㄧㄢ&lt;/rtc&gt;&lt;/ruby&gt;
。
&lt;/p&gt;
&lt;p&gt;
&lt;ruby&gt;於&lt;rt&gt;î&lt;/rt&gt;&lt;rtc&gt;ㄧˊ&lt;/rtc&gt;&lt;/ruby&gt;
&lt;ruby&gt;是&lt;rt&gt;sī&lt;/rt&gt;&lt;rtc&gt;ㄒㄧ˫&lt;/rtc&gt;&lt;/ruby&gt;
&lt;ruby&gt;飲&lt;rt&gt;ím&lt;/rt&gt;&lt;rtc&gt;ㄧㆬˋ&lt;/rtc&gt;&lt;/ruby&gt;
&lt;ruby&gt;酒&lt;rt&gt;tsiú&lt;/rt&gt;&lt;rtc&gt;ㄐㄧㄨˋ&lt;/rtc&gt;&lt;/ruby&gt;
&lt;ruby&gt;樂&lt;rt&gt;lo̍k&lt;/rt&gt;&lt;rtc&gt;ㄌㆦㆻ˙&lt;/rtc&gt;&lt;/ruby&gt;
&lt;ruby&gt;甚&lt;rt&gt;sīm&lt;/rt&gt;&lt;rtc&gt;ㄒㄧㆬ˫&lt;/rtc&gt;&lt;/ruby&gt;
，
&lt;ruby&gt;扣&lt;rt&gt;kháu&lt;/rt&gt;&lt;rtc&gt;ㄎㄠˋ&lt;/rtc&gt;&lt;/ruby&gt;
&lt;ruby&gt;舷&lt;rt&gt;hiân&lt;/rt&gt;&lt;rtc&gt;ㄏㄧㄢˊ&lt;/rtc&gt;&lt;/ruby&gt;
&lt;ruby&gt;而&lt;rt&gt;jî&lt;/rt&gt;&lt;rtc&gt;ㆢㄧˊ&lt;/rtc&gt;&lt;/ruby&gt;
&lt;ruby&gt;歌&lt;rt&gt;ko&lt;/rt&gt;&lt;rtc&gt;ㄍㄜ&lt;/rtc&gt;&lt;/ruby&gt;
&lt;ruby&gt;之&lt;rt&gt;tsi&lt;/rt&gt;&lt;rtc&gt;ㄐㄧ&lt;/rtc&gt;&lt;/ruby&gt;
。
&lt;ruby&gt;歌&lt;rt&gt;ko&lt;/rt&gt;&lt;rtc&gt;ㄍㄜ&lt;/rtc&gt;&lt;/ruby&gt;
&lt;ruby&gt;曰&lt;rt&gt;ua̍t&lt;/rt&gt;&lt;rtc&gt;ㄨㄚㆵ˙&lt;/rtc&gt;&lt;/ruby&gt;
&lt;ruby&gt;：&lt;rt&gt;&lt;/rt&gt;&lt;rtc&gt;&lt;/rtc&gt;&lt;/ruby&gt;
「
&lt;ruby&gt;桂&lt;rt&gt;kùi&lt;/rt&gt;&lt;rtc&gt;ㄍㄨㄧ˪&lt;/rtc&gt;&lt;/ruby&gt;
&lt;ruby&gt;棹&lt;rt&gt;tsāu&lt;/rt&gt;&lt;rtc&gt;ㄗㄠ˫&lt;/rtc&gt;&lt;/ruby&gt;
&lt;ruby&gt;兮&lt;rt&gt;hē&lt;/rt&gt;&lt;rtc&gt;ㄏㆤ˫&lt;/rtc&gt;&lt;/ruby&gt;
&lt;ruby&gt;蘭&lt;rt&gt;lân&lt;/rt&gt;&lt;rtc&gt;ㄌㄢˊ&lt;/rtc&gt;&lt;/ruby&gt;
&lt;ruby&gt;槳&lt;rt&gt;tsiúnn&lt;/rt&gt;&lt;rtc&gt;ㄐㄧㆫˋ&lt;/rtc&gt;&lt;/ruby&gt;
，
&lt;ruby&gt;擊&lt;rt&gt;kik&lt;/rt&gt;&lt;rtc&gt;ㄍㄧㆻ&lt;/rtc&gt;&lt;/ruby&gt;
&lt;ruby&gt;空&lt;rt&gt;khong&lt;/rt&gt;&lt;rtc&gt;ㄎㆲ&lt;/rtc&gt;&lt;/ruby&gt;
&lt;ruby&gt;明&lt;rt&gt;bîng&lt;/rt&gt;&lt;rtc&gt;ㆠㄧㄥˊ&lt;/rtc&gt;&lt;/ruby&gt;
&lt;ruby&gt;兮&lt;rt&gt;hê&lt;/rt&gt;&lt;rtc&gt;ㄏㆤˊ&lt;/rtc&gt;&lt;/ruby&gt;
&lt;ruby&gt;泝&lt;rt&gt;sòo&lt;/rt&gt;&lt;rtc&gt;ㄙㆦ˪&lt;/rtc&gt;&lt;/ruby&gt;
&lt;ruby&gt;流&lt;rt&gt;liû&lt;/rt&gt;&lt;rtc&gt;ㄌㄧㄨˊ&lt;/rtc&gt;&lt;/ruby&gt;
&lt;ruby&gt;光&lt;rt&gt;kong&lt;/rt&gt;&lt;rtc&gt;ㄍㆲ&lt;/rtc&gt;&lt;/ruby&gt;
。
&lt;ruby&gt;渺&lt;rt&gt;biáu&lt;/rt&gt;&lt;rtc&gt;ㆠㄧㄠˋ&lt;/rtc&gt;&lt;/ruby&gt;
&lt;ruby&gt;渺&lt;rt&gt;biáu&lt;/rt&gt;&lt;rtc&gt;ㆠㄧㄠˋ&lt;/rtc&gt;&lt;/ruby&gt;
&lt;ruby&gt;兮&lt;rt&gt;hê&lt;/rt&gt;&lt;rtc&gt;ㄏㆤˊ&lt;/rtc&gt;&lt;/ruby&gt;
&lt;ruby&gt;予&lt;rt&gt;ú&lt;/rt&gt;&lt;rtc&gt;ㄨˋ&lt;/rtc&gt;&lt;/ruby&gt;
&lt;ruby&gt;懷&lt;rt&gt;huâi&lt;/rt&gt;&lt;rtc&gt;ㄏㄨㄞˊ&lt;/rtc&gt;&lt;/ruby&gt;
，
&lt;ruby&gt;望&lt;rt&gt;bōng&lt;/rt&gt;&lt;rtc&gt;ㆠㆲ˫&lt;/rtc&gt;&lt;/ruby&gt;
&lt;ruby&gt;美&lt;rt&gt;bí&lt;/rt&gt;&lt;rtc&gt;ㆠㄧˋ&lt;/rtc&gt;&lt;/ruby&gt;
&lt;ruby&gt;人&lt;rt&gt;jîn&lt;/rt&gt;&lt;rtc&gt;ㆢㄧㄣˊ&lt;/rtc&gt;&lt;/ruby&gt;
&lt;ruby&gt;兮&lt;rt&gt;hê&lt;/rt&gt;&lt;rtc&gt;ㄏㆤˊ&lt;/rtc&gt;&lt;/ruby&gt;
&lt;ruby&gt;天&lt;rt&gt;thian&lt;/rt&gt;&lt;rtc&gt;ㄊㄧㄢ&lt;/rtc&gt;&lt;/ruby&gt;
&lt;ruby&gt;一&lt;rt&gt;it&lt;/rt&gt;&lt;rtc&gt;ㄧㆵ&lt;/rtc&gt;&lt;/ruby&gt;
&lt;ruby&gt;方&lt;rt&gt;hong&lt;/rt&gt;&lt;rtc&gt;ㄏㆲ&lt;/rtc&gt;&lt;/ruby&gt;
。
」
&lt;ruby&gt;客&lt;rt&gt;khik&lt;/rt&gt;&lt;rtc&gt;ㄎㄧㆻ&lt;/rtc&gt;&lt;/ruby&gt;
&lt;ruby&gt;有&lt;rt&gt;iú&lt;/rt&gt;&lt;rtc&gt;ㄧㄨˋ&lt;/rtc&gt;&lt;/ruby&gt;
&lt;ruby&gt;吹&lt;rt&gt;tshui&lt;/rt&gt;&lt;rtc&gt;ㄘㄨㄧ&lt;/rtc&gt;&lt;/ruby&gt;
&lt;ruby&gt;洞&lt;rt&gt;tōng&lt;/rt&gt;&lt;rtc&gt;ㄉㆲ˫&lt;/rtc&gt;&lt;/ruby&gt;
&lt;ruby&gt;簫&lt;rt&gt;siau&lt;/rt&gt;&lt;rtc&gt;ㄒㄧㄠ&lt;/rtc&gt;&lt;/ruby&gt;
&lt;ruby&gt;者&lt;rt&gt;tsiá&lt;/rt&gt;&lt;rtc&gt;ㄐㄧㄚˋ&lt;/rtc&gt;&lt;/ruby&gt;
，
&lt;ruby&gt;倚&lt;rt&gt;í&lt;/rt&gt;&lt;rtc&gt;ㄧˋ&lt;/rtc&gt;&lt;/ruby&gt;
&lt;ruby&gt;歌&lt;rt&gt;ko&lt;/rt&gt;&lt;rtc&gt;ㄍㄜ&lt;/rtc&gt;&lt;/ruby&gt;
&lt;ruby&gt;而&lt;rt&gt;jî&lt;/rt&gt;&lt;rtc&gt;ㆢㄧˊ&lt;/rtc&gt;&lt;/ruby&gt;
&lt;ruby&gt;和&lt;rt&gt;hô&lt;/rt&gt;&lt;rtc&gt;ㄏㄜˊ&lt;/rtc&gt;&lt;/ruby&gt;
&lt;ruby&gt;之&lt;rt&gt;tsi&lt;/rt&gt;&lt;rtc&gt;ㄐㄧ&lt;/rtc&gt;&lt;/ruby&gt;
，
&lt;ruby&gt;其&lt;rt&gt;kî&lt;/rt&gt;&lt;rtc&gt;ㄍㄧˊ&lt;/rtc&gt;&lt;/ruby&gt;
&lt;ruby&gt;聲&lt;rt&gt;sing&lt;/rt&gt;&lt;rtc&gt;ㄒㄧㄥ&lt;/rtc&gt;&lt;/ruby&gt;
&lt;ruby&gt;嗚&lt;rt&gt;oo&lt;/rt&gt;&lt;rtc&gt;ㆦ&lt;/rtc&gt;&lt;/ruby&gt;
&lt;ruby&gt;嗚&lt;rt&gt;oo&lt;/rt&gt;&lt;rtc&gt;ㆦ&lt;/rtc&gt;&lt;/ruby&gt;
&lt;ruby&gt;然&lt;rt&gt;jiân&lt;/rt&gt;&lt;rtc&gt;ㆡㄧㄢˊ&lt;/rtc&gt;&lt;/ruby&gt;
，
&lt;ruby&gt;如&lt;rt&gt;jû&lt;/rt&gt;&lt;rtc&gt;ㆡㄨˊ&lt;/rtc&gt;&lt;/ruby&gt;
&lt;ruby&gt;怨&lt;rt&gt;uàn&lt;/rt&gt;&lt;rtc&gt;ㄨㄢ˪&lt;/rtc&gt;&lt;/ruby&gt;
&lt;ruby&gt;如&lt;rt&gt;jû&lt;/rt&gt;&lt;rtc&gt;ㆡㄨˊ&lt;/rtc&gt;&lt;/ruby&gt;
&lt;ruby&gt;慕&lt;rt&gt;bōo&lt;/rt&gt;&lt;rtc&gt;ㆠㆦ˫&lt;/rtc&gt;&lt;/ruby&gt;
，
&lt;ruby&gt;如&lt;rt&gt;jû&lt;/rt&gt;&lt;rtc&gt;ㆡㄨˊ&lt;/rtc&gt;&lt;/ruby&gt;
&lt;ruby&gt;泣&lt;rt&gt;khip&lt;/rt&gt;&lt;rtc&gt;ㄎ一ㆴ&lt;/rtc&gt;&lt;/ruby&gt;
&lt;ruby&gt;如&lt;rt&gt;jû&lt;/rt&gt;&lt;rtc&gt;ㆡㄨˊ&lt;/rtc&gt;&lt;/ruby&gt;
&lt;ruby&gt;訴&lt;rt&gt;sòo&lt;/rt&gt;&lt;rtc&gt;ㄙㆦ˪&lt;/rtc&gt;&lt;/ruby&gt;
；
&lt;ruby&gt;餘&lt;rt&gt;û&lt;/rt&gt;&lt;rtc&gt;ㄨˊ&lt;/rtc&gt;&lt;/ruby&gt;
&lt;ruby&gt;音&lt;rt&gt;im&lt;/rt&gt;&lt;rtc&gt;ㄧㆬ&lt;/rtc&gt;&lt;/ruby&gt;
&lt;ruby&gt;嫋&lt;rt&gt;liáu&lt;/rt&gt;&lt;rtc&gt;ㄌㄧㄠˋ&lt;/rtc&gt;&lt;/ruby&gt;
&lt;ruby&gt;嫋&lt;rt&gt;liáu&lt;/rt&gt;&lt;rtc&gt;ㄌㄧㄠˋ&lt;/rtc&gt;&lt;/ruby&gt;
，
&lt;ruby&gt;不&lt;rt&gt;put&lt;/rt&gt;&lt;rtc&gt;ㄅㄨㆵ&lt;/rtc&gt;&lt;/ruby&gt;
&lt;ruby&gt;絕&lt;rt&gt;tsua̍t&lt;/rt&gt;&lt;rtc&gt;ㄗㄨㄚㆵ˙&lt;/rtc&gt;&lt;/ruby&gt;
&lt;ruby&gt;如&lt;rt&gt;jû&lt;/rt&gt;&lt;rtc&gt;ㆡㄨˊ&lt;/rtc&gt;&lt;/ruby&gt;
&lt;ruby&gt;縷&lt;rt&gt;lí&lt;/rt&gt;&lt;rtc&gt;ㄌㄧˋ&lt;/rtc&gt;&lt;/ruby&gt;
；
&lt;ruby&gt;舞&lt;rt&gt;bú&lt;/rt&gt;&lt;rtc&gt;ㆠㄨˋ&lt;/rtc&gt;&lt;/ruby&gt;
&lt;ruby&gt;幽&lt;rt&gt;iu&lt;/rt&gt;&lt;rtc&gt;ㄧㄨ&lt;/rtc&gt;&lt;/ruby&gt;
&lt;ruby&gt;壑&lt;rt&gt;hok&lt;/rt&gt;&lt;rtc&gt;ㄏㆦㆻ&lt;/rtc&gt;&lt;/ruby&gt;
&lt;ruby&gt;之&lt;rt&gt;tsi&lt;/rt&gt;&lt;rtc&gt;ㄐㄧ&lt;/rtc&gt;&lt;/ruby&gt;
&lt;ruby&gt;潛&lt;rt&gt;tsiâm&lt;/rt&gt;&lt;rtc&gt;ㄐㄧㆰˊ&lt;/rtc&gt;&lt;/ruby&gt;
&lt;ruby&gt;蛟&lt;rt&gt;kau&lt;/rt&gt;&lt;rtc&gt;ㄍㄠ&lt;/rtc&gt;&lt;/ruby&gt;
，
&lt;ruby&gt;泣&lt;rt&gt;khip&lt;/rt&gt;&lt;rtc&gt;ㄎ一ㆴ&lt;/rtc&gt;&lt;/ruby&gt;
&lt;ruby&gt;孤&lt;rt&gt;koo&lt;/rt&gt;&lt;rtc&gt;ㄍㆦ&lt;/rtc&gt;&lt;/ruby&gt;
&lt;ruby&gt;舟&lt;rt&gt;tsiu&lt;/rt&gt;&lt;rtc&gt;ㄐㄧㄨ&lt;/rtc&gt;&lt;/ruby&gt;
&lt;ruby&gt;之&lt;rt&gt;tsi&lt;/rt&gt;&lt;rtc&gt;ㄐㄧ&lt;/rtc&gt;&lt;/ruby&gt;
&lt;ruby&gt;嫠&lt;rt&gt;lî&lt;/rt&gt;&lt;rtc&gt;ㄌㄧˊ&lt;/rtc&gt;&lt;/ruby&gt;
&lt;ruby&gt;婦&lt;rt&gt;hū&lt;/rt&gt;&lt;rtc&gt;ㄏㄨ˫&lt;/rtc&gt;&lt;/ruby&gt;
。
&lt;/p&gt;
&lt;p&gt;
&lt;ruby&gt;蘇&lt;rt&gt;soo&lt;/rt&gt;&lt;rtc&gt;ㄙㆦ&lt;/rtc&gt;&lt;/ruby&gt;
&lt;ruby&gt;子&lt;rt&gt;tsú&lt;/rt&gt;&lt;rtc&gt;ㄗㄨˋ&lt;/rtc&gt;&lt;/ruby&gt;
&lt;ruby&gt;愀&lt;rt&gt;tshiu&lt;/rt&gt;&lt;rtc&gt;ㄑㄧㄨ&lt;/rtc&gt;&lt;/ruby&gt;
&lt;ruby&gt;然&lt;rt&gt;jiân&lt;/rt&gt;&lt;rtc&gt;ㆡㄧㄢˊ&lt;/rtc&gt;&lt;/ruby&gt;
，
&lt;ruby&gt;正&lt;rt&gt;tsìng&lt;/rt&gt;&lt;rtc&gt;ㄐㄧㄥ˪&lt;/rtc&gt;&lt;/ruby&gt;
&lt;ruby&gt;襟&lt;rt&gt;khim&lt;/rt&gt;&lt;rtc&gt;ㄎㄧㆬ&lt;/rtc&gt;&lt;/ruby&gt;
&lt;ruby&gt;危&lt;rt&gt;gûi&lt;/rt&gt;&lt;rtc&gt;ㆣㄨㄧˊ&lt;/rtc&gt;&lt;/ruby&gt;
&lt;ruby&gt;坐&lt;rt&gt;tsō&lt;/rt&gt;&lt;rtc&gt;ㄗㄜ˫&lt;/rtc&gt;&lt;/ruby&gt;
&lt;ruby&gt;而&lt;rt&gt;jî&lt;/rt&gt;&lt;rtc&gt;ㆢㄧˊ&lt;/rtc&gt;&lt;/ruby&gt;
&lt;ruby&gt;問&lt;rt&gt;būn&lt;/rt&gt;&lt;rtc&gt;ㆠㄨㄣ˫&lt;/rtc&gt;&lt;/ruby&gt;
&lt;ruby&gt;客&lt;rt&gt;khik&lt;/rt&gt;&lt;rtc&gt;ㄎㄧㆻ&lt;/rtc&gt;&lt;/ruby&gt;
&lt;ruby&gt;曰&lt;rt&gt;ua̍t&lt;/rt&gt;&lt;rtc&gt;ㄨㄚㆵ˙&lt;/rtc&gt;&lt;/ruby&gt;
&lt;ruby&gt;：&lt;rt&gt;&lt;/rt&gt;&lt;rtc&gt;&lt;/rtc&gt;&lt;/ruby&gt;
「
&lt;ruby&gt;何&lt;rt&gt;hô&lt;/rt&gt;&lt;rtc&gt;ㄏㄜˊ&lt;/rtc&gt;&lt;/ruby&gt;
&lt;ruby&gt;為&lt;rt&gt;ūi&lt;/rt&gt;&lt;rtc&gt;ㄨㄧ˫&lt;/rtc&gt;&lt;/ruby&gt;
&lt;ruby&gt;其&lt;rt&gt;kî&lt;/rt&gt;&lt;rtc&gt;ㄍㄧˊ&lt;/rtc&gt;&lt;/ruby&gt;
&lt;ruby&gt;然&lt;rt&gt;jiân&lt;/rt&gt;&lt;rtc&gt;ㆡㄧㄢˊ&lt;/rtc&gt;&lt;/ruby&gt;
&lt;ruby&gt;也&lt;rt&gt;iā&lt;/rt&gt;&lt;rtc&gt;ㄧㄚ˫&lt;/rtc&gt;&lt;/ruby&gt;
？
」
&lt;ruby&gt;客&lt;rt&gt;khik&lt;/rt&gt;&lt;rtc&gt;ㄎㄧㆻ&lt;/rtc&gt;&lt;/ruby&gt;
&lt;ruby&gt;曰&lt;rt&gt;ua̍t&lt;/rt&gt;&lt;rtc&gt;ㄨㄚㆵ˙&lt;/rtc&gt;&lt;/ruby&gt;
&lt;ruby&gt;：&lt;rt&gt;&lt;/rt&gt;&lt;rtc&gt;&lt;/rtc&gt;&lt;/ruby&gt;
「
&lt;ruby&gt;『&lt;rt&gt;&lt;/rt&gt;&lt;rtc&gt;&lt;/rtc&gt;&lt;/ruby&gt;
&lt;ruby&gt;月&lt;rt&gt;gua̍t&lt;/rt&gt;&lt;rtc&gt;ㆣㄨㄚㆵ˙&lt;/rtc&gt;&lt;/ruby&gt;
&lt;ruby&gt;明&lt;rt&gt;bîng&lt;/rt&gt;&lt;rtc&gt;ㆠㄧㄥˊ&lt;/rtc&gt;&lt;/ruby&gt;
&lt;ruby&gt;星&lt;rt&gt;sing&lt;/rt&gt;&lt;rtc&gt;ㄒㄧㄥ&lt;/rtc&gt;&lt;/ruby&gt;
&lt;ruby&gt;稀&lt;rt&gt;hi&lt;/rt&gt;&lt;rtc&gt;ㄏㄧ&lt;/rtc&gt;&lt;/ruby&gt;
，
&lt;ruby&gt;烏&lt;rt&gt;oo&lt;/rt&gt;&lt;rtc&gt;ㆦ&lt;/rtc&gt;&lt;/ruby&gt;
&lt;ruby&gt;鵲&lt;rt&gt;tshik&lt;/rt&gt;&lt;rtc&gt;ㄑㄧㆻ&lt;/rtc&gt;&lt;/ruby&gt;
&lt;ruby&gt;南&lt;rt&gt;lâm&lt;/rt&gt;&lt;rtc&gt;ㄌㆰˊ&lt;/rtc&gt;&lt;/ruby&gt;
&lt;ruby&gt;飛&lt;rt&gt;hui&lt;/rt&gt;&lt;rtc&gt;ㄏㄨㄧ&lt;/rtc&gt;&lt;/ruby&gt;
&lt;ruby&gt;』&lt;rt&gt;&lt;/rt&gt;&lt;rtc&gt;&lt;/rtc&gt;&lt;/ruby&gt;
，
&lt;ruby&gt;此&lt;rt&gt;tshú&lt;/rt&gt;&lt;rtc&gt;ㄘㄨˋ&lt;/rtc&gt;&lt;/ruby&gt;
&lt;ruby&gt;非&lt;rt&gt;hui&lt;/rt&gt;&lt;rtc&gt;ㄏㄨㄧ&lt;/rtc&gt;&lt;/ruby&gt;
&lt;ruby&gt;曹&lt;rt&gt;tsô&lt;/rt&gt;&lt;rtc&gt;ㄗㄜˊ&lt;/rtc&gt;&lt;/ruby&gt;
&lt;ruby&gt;孟&lt;rt&gt;bīng&lt;/rt&gt;&lt;rtc&gt;ㆠㄧㄥ˫&lt;/rtc&gt;&lt;/ruby&gt;
&lt;ruby&gt;德&lt;rt&gt;tik&lt;/rt&gt;&lt;rtc&gt;ㄉㄧㆻ&lt;/rtc&gt;&lt;/ruby&gt;
&lt;ruby&gt;之&lt;rt&gt;tsi&lt;/rt&gt;&lt;rtc&gt;ㄐㄧ&lt;/rtc&gt;&lt;/ruby&gt;
&lt;ruby&gt;詩&lt;rt&gt;si&lt;/rt&gt;&lt;rtc&gt;ㄒㄧ&lt;/rtc&gt;&lt;/ruby&gt;
&lt;ruby&gt;乎&lt;rt&gt;hōo&lt;/rt&gt;&lt;rtc&gt;ㄏㆦ˫&lt;/rtc&gt;&lt;/ruby&gt;
？
&lt;ruby&gt;西&lt;rt&gt;se&lt;/rt&gt;&lt;rtc&gt;ㄙㆤ&lt;/rtc&gt;&lt;/ruby&gt;
&lt;ruby&gt;望&lt;rt&gt;bōng&lt;/rt&gt;&lt;rtc&gt;ㆠㆲ˫&lt;/rtc&gt;&lt;/ruby&gt;
&lt;ruby&gt;夏&lt;rt&gt;hā&lt;/rt&gt;&lt;rtc&gt;ㄏㄚ˫&lt;/rtc&gt;&lt;/ruby&gt;
&lt;ruby&gt;口&lt;rt&gt;khió&lt;/rt&gt;&lt;rtc&gt;ㄎㄧㄜˋ&lt;/rtc&gt;&lt;/ruby&gt;
，
&lt;ruby&gt;東&lt;rt&gt;tong&lt;/rt&gt;&lt;rtc&gt;ㄉㆲ&lt;/rtc&gt;&lt;/ruby&gt;
&lt;ruby&gt;望&lt;rt&gt;bōng&lt;/rt&gt;&lt;rtc&gt;ㆠㆲ˫&lt;/rtc&gt;&lt;/ruby&gt;
&lt;ruby&gt;武&lt;rt&gt;bú&lt;/rt&gt;&lt;rtc&gt;ㆠㄨˋ&lt;/rtc&gt;&lt;/ruby&gt;
&lt;ruby&gt;昌&lt;rt&gt;tshiong&lt;/rt&gt;&lt;rtc&gt;ㄑㄧㆲ&lt;/rtc&gt;&lt;/ruby&gt;
。
&lt;ruby&gt;山&lt;rt&gt;san&lt;/rt&gt;&lt;rtc&gt;ㄙㄢ&lt;/rtc&gt;&lt;/ruby&gt;
&lt;ruby&gt;川&lt;rt&gt;tshuan&lt;/rt&gt;&lt;rtc&gt;ㄘㄨㄢ&lt;/rtc&gt;&lt;/ruby&gt;
&lt;ruby&gt;相&lt;rt&gt;siong&lt;/rt&gt;&lt;rtc&gt;ㄒㄧㆲ&lt;/rtc&gt;&lt;/ruby&gt;
&lt;ruby&gt;繆&lt;rt&gt;biū&lt;/rt&gt;&lt;rtc&gt;ㆠㄧㄨ˫&lt;/rtc&gt;&lt;/ruby&gt;
，
&lt;ruby&gt;鬱&lt;rt&gt;ut&lt;/rt&gt;&lt;rtc&gt;ㄨㆵ&lt;/rtc&gt;&lt;/ruby&gt;
&lt;ruby&gt;乎&lt;rt&gt;hōo&lt;/rt&gt;&lt;rtc&gt;ㄏㆦ˫&lt;/rtc&gt;&lt;/ruby&gt;
&lt;ruby&gt;蒼&lt;rt&gt;tshong&lt;/rt&gt;&lt;rtc&gt;ㄘㆲ&lt;/rtc&gt;&lt;/ruby&gt;
&lt;ruby&gt;蒼&lt;rt&gt;tshong&lt;/rt&gt;&lt;rtc&gt;ㄘㆲ&lt;/rtc&gt;&lt;/ruby&gt;
，
&lt;ruby&gt;此&lt;rt&gt;tshú&lt;/rt&gt;&lt;rtc&gt;ㄘㄨˋ&lt;/rtc&gt;&lt;/ruby&gt;
&lt;ruby&gt;非&lt;rt&gt;hui&lt;/rt&gt;&lt;rtc&gt;ㄏㄨㄧ&lt;/rtc&gt;&lt;/ruby&gt;
&lt;ruby&gt;孟&lt;rt&gt;bīng&lt;/rt&gt;&lt;rtc&gt;ㆠㄧㄥ˫&lt;/rtc&gt;&lt;/ruby&gt;
&lt;ruby&gt;德&lt;rt&gt;tik&lt;/rt&gt;&lt;rtc&gt;ㄉㄧㆻ&lt;/rtc&gt;&lt;/ruby&gt;
&lt;ruby&gt;之&lt;rt&gt;tsi&lt;/rt&gt;&lt;rtc&gt;ㄐㄧ&lt;/rtc&gt;&lt;/ruby&gt;
&lt;ruby&gt;困&lt;rt&gt;khùn&lt;/rt&gt;&lt;rtc&gt;ㄎㄨㄣ˪&lt;/rtc&gt;&lt;/ruby&gt;
&lt;ruby&gt;於&lt;rt&gt;î&lt;/rt&gt;&lt;rtc&gt;ㄧˊ&lt;/rtc&gt;&lt;/ruby&gt;
&lt;ruby&gt;周&lt;rt&gt;tsiu&lt;/rt&gt;&lt;rtc&gt;ㄐㄧㄨ&lt;/rtc&gt;&lt;/ruby&gt;
&lt;ruby&gt;郎&lt;rt&gt;lông&lt;/rt&gt;&lt;rtc&gt;ㄌㆲˊ&lt;/rtc&gt;&lt;/ruby&gt;
&lt;ruby&gt;者&lt;rt&gt;tsiá&lt;/rt&gt;&lt;rtc&gt;ㄐㄧㄚˋ&lt;/rtc&gt;&lt;/ruby&gt;
&lt;ruby&gt;乎&lt;rt&gt;hōo&lt;/rt&gt;&lt;rtc&gt;ㄏㆦ˫&lt;/rtc&gt;&lt;/ruby&gt;
？
&lt;ruby&gt;方&lt;rt&gt;hong&lt;/rt&gt;&lt;rtc&gt;ㄏㆲ&lt;/rtc&gt;&lt;/ruby&gt;
&lt;ruby&gt;其&lt;rt&gt;kî&lt;/rt&gt;&lt;rtc&gt;ㄍㄧˊ&lt;/rtc&gt;&lt;/ruby&gt;
&lt;ruby&gt;破&lt;rt&gt;phò&lt;/rt&gt;&lt;rtc&gt;ㄆㄜ˪&lt;/rtc&gt;&lt;/ruby&gt;
&lt;ruby&gt;荊&lt;rt&gt;king&lt;/rt&gt;&lt;rtc&gt;ㄍㄧㄥ&lt;/rtc&gt;&lt;/ruby&gt;
&lt;ruby&gt;州&lt;rt&gt;tsiu&lt;/rt&gt;&lt;rtc&gt;ㄐㄧㄨ&lt;/rtc&gt;&lt;/ruby&gt;
，
&lt;ruby&gt;下&lt;rt&gt;hā&lt;/rt&gt;&lt;rtc&gt;ㄏㄚ˫&lt;/rtc&gt;&lt;/ruby&gt;
&lt;ruby&gt;江&lt;rt&gt;kang&lt;/rt&gt;&lt;rtc&gt;ㄍㄤ&lt;/rtc&gt;&lt;/ruby&gt;
&lt;ruby&gt;陵&lt;rt&gt;lîng&lt;/rt&gt;&lt;rtc&gt;ㄌㄧㄥˊ&lt;/rtc&gt;&lt;/ruby&gt;
，
&lt;ruby&gt;順&lt;rt&gt;sūn&lt;/rt&gt;&lt;rtc&gt;ㄙㄨㄣ˫&lt;/rtc&gt;&lt;/ruby&gt;
&lt;ruby&gt;流&lt;rt&gt;liû&lt;/rt&gt;&lt;rtc&gt;ㄌㄧㄨˊ&lt;/rtc&gt;&lt;/ruby&gt;
&lt;ruby&gt;而&lt;rt&gt;jî&lt;/rt&gt;&lt;rtc&gt;ㆢㄧˊ&lt;/rtc&gt;&lt;/ruby&gt;
&lt;ruby&gt;東&lt;rt&gt;tong&lt;/rt&gt;&lt;rtc&gt;ㄉㆲ&lt;/rtc&gt;&lt;/ruby&gt;
&lt;ruby&gt;也&lt;rt&gt;iā&lt;/rt&gt;&lt;rtc&gt;ㄧㄚ˫&lt;/rtc&gt;&lt;/ruby&gt;
，
&lt;ruby&gt;舳&lt;rt&gt;tio̍k&lt;/rt&gt;&lt;rtc&gt;ㄉㄧㆦㆻ˙&lt;/rtc&gt;&lt;/ruby&gt;
&lt;ruby&gt;艫&lt;rt&gt;lôo&lt;/rt&gt;&lt;rtc&gt;ㄌㆦˊ&lt;/rtc&gt;&lt;/ruby&gt;
&lt;ruby&gt;千&lt;rt&gt;tshian&lt;/rt&gt;&lt;rtc&gt;ㄘㄧㄢ&lt;/rtc&gt;&lt;/ruby&gt;
&lt;ruby&gt;里&lt;rt&gt;lí&lt;/rt&gt;&lt;rtc&gt;ㄌㄧˋ&lt;/rtc&gt;&lt;/ruby&gt;
，
&lt;ruby&gt;旌&lt;rt&gt;tsing&lt;/rt&gt;&lt;rtc&gt;ㄐㄧㄥ&lt;/rtc&gt;&lt;/ruby&gt;
&lt;ruby&gt;旗&lt;rt&gt;kî&lt;/rt&gt;&lt;rtc&gt;ㄍㄧˊ&lt;/rtc&gt;&lt;/ruby&gt;
&lt;ruby&gt;蔽&lt;rt&gt;pè&lt;/rt&gt;&lt;rtc&gt;ㄅㆤ˪&lt;/rtc&gt;&lt;/ruby&gt;
&lt;ruby&gt;空&lt;rt&gt;khòng&lt;/rt&gt;&lt;rtc&gt;ㄎㆲ˪&lt;/rtc&gt;&lt;/ruby&gt;
，
&lt;ruby&gt;釃&lt;rt&gt;su&lt;/rt&gt;&lt;rtc&gt;ㄙㄨ&lt;/rtc&gt;&lt;/ruby&gt;
&lt;ruby&gt;酒&lt;rt&gt;tsiú&lt;/rt&gt;&lt;rtc&gt;ㄐㄧㄨˋ&lt;/rtc&gt;&lt;/ruby&gt;
&lt;ruby&gt;臨&lt;rt&gt;lîm&lt;/rt&gt;&lt;rtc&gt;ㄌㄧㆬˊ&lt;/rtc&gt;&lt;/ruby&gt;
&lt;ruby&gt;江&lt;rt&gt;kang&lt;/rt&gt;&lt;rtc&gt;ㄍㄤ&lt;/rtc&gt;&lt;/ruby&gt;
，
&lt;ruby&gt;橫&lt;rt&gt;hing&lt;/rt&gt;&lt;rtc&gt;ㄏㄧㄥ&lt;/rtc&gt;&lt;/ruby&gt;
&lt;ruby&gt;槊&lt;rt&gt;so̍k&lt;/rt&gt;&lt;rtc&gt;ㄙㆦㆻ˙&lt;/rtc&gt;&lt;/ruby&gt;
&lt;ruby&gt;賦&lt;rt&gt;hù&lt;/rt&gt;&lt;rtc&gt;ㄏㄨ˪&lt;/rtc&gt;&lt;/ruby&gt;
&lt;ruby&gt;詩&lt;rt&gt;si&lt;/rt&gt;&lt;rtc&gt;ㄒㄧ&lt;/rtc&gt;&lt;/ruby&gt;
，
&lt;ruby&gt;固&lt;rt&gt;kòo&lt;/rt&gt;&lt;rtc&gt;ㄍㆦ˪&lt;/rtc&gt;&lt;/ruby&gt;
&lt;ruby&gt;一&lt;rt&gt;it&lt;/rt&gt;&lt;rtc&gt;ㄧㆵ&lt;/rtc&gt;&lt;/ruby&gt;
&lt;ruby&gt;世&lt;rt&gt;sè&lt;/rt&gt;&lt;rtc&gt;ㄙㆤ˪&lt;/rtc&gt;&lt;/ruby&gt;
&lt;ruby&gt;之&lt;rt&gt;tsi&lt;/rt&gt;&lt;rtc&gt;ㄐㄧ&lt;/rtc&gt;&lt;/ruby&gt;
&lt;ruby&gt;雄&lt;rt&gt;hiông&lt;/rt&gt;&lt;rtc&gt;ㄏㄧㆲˊ&lt;/rtc&gt;&lt;/ruby&gt;
&lt;ruby&gt;也&lt;rt&gt;iā&lt;/rt&gt;&lt;rtc&gt;ㄧㄚ˫&lt;/rtc&gt;&lt;/ruby&gt;
，
&lt;ruby&gt;而&lt;rt&gt;jî&lt;/rt&gt;&lt;rtc&gt;ㆢㄧˊ&lt;/rtc&gt;&lt;/ruby&gt;
&lt;ruby&gt;今&lt;rt&gt;kin&lt;/rt&gt;&lt;rtc&gt;ㄍㄧㄣ&lt;/rtc&gt;&lt;/ruby&gt;
&lt;ruby&gt;安&lt;rt&gt;an&lt;/rt&gt;&lt;rtc&gt;ㄢ&lt;/rtc&gt;&lt;/ruby&gt;
&lt;ruby&gt;在&lt;rt&gt;tsāi&lt;/rt&gt;&lt;rtc&gt;ㄗㄞ˫&lt;/rtc&gt;&lt;/ruby&gt;
&lt;ruby&gt;哉&lt;rt&gt;tsai&lt;/rt&gt;&lt;rtc&gt;ㄗㄞ&lt;/rtc&gt;&lt;/ruby&gt;
？
&lt;ruby&gt;況&lt;rt&gt;hóng&lt;/rt&gt;&lt;rtc&gt;ㄏㆲˋ&lt;/rtc&gt;&lt;/ruby&gt;
&lt;ruby&gt;吾&lt;rt&gt;ngôo&lt;/rt&gt;&lt;rtc&gt;ㄫㆦˊ&lt;/rtc&gt;&lt;/ruby&gt;
&lt;ruby&gt;與&lt;rt&gt;ú&lt;/rt&gt;&lt;rtc&gt;ㄨˋ&lt;/rtc&gt;&lt;/ruby&gt;
&lt;ruby&gt;子&lt;rt&gt;tsú&lt;/rt&gt;&lt;rtc&gt;ㄗㄨˋ&lt;/rtc&gt;&lt;/ruby&gt;
&lt;ruby&gt;漁&lt;rt&gt;gû&lt;/rt&gt;&lt;rtc&gt;ㆣㄨˊ&lt;/rtc&gt;&lt;/ruby&gt;
&lt;ruby&gt;樵&lt;rt&gt;tsiâu&lt;/rt&gt;&lt;rtc&gt;ㄐㄧㄠˊ&lt;/rtc&gt;&lt;/ruby&gt;
&lt;ruby&gt;於&lt;rt&gt;î&lt;/rt&gt;&lt;rtc&gt;ㄧˊ&lt;/rtc&gt;&lt;/ruby&gt;
&lt;ruby&gt;江&lt;rt&gt;kang&lt;/rt&gt;&lt;rtc&gt;ㄍㄤ&lt;/rtc&gt;&lt;/ruby&gt;
&lt;ruby&gt;渚&lt;rt&gt;tsú&lt;/rt&gt;&lt;rtc&gt;ㄗㄨˋ&lt;/rtc&gt;&lt;/ruby&gt;
&lt;ruby&gt;之&lt;rt&gt;tsi&lt;/rt&gt;&lt;rtc&gt;ㄐㄧ&lt;/rtc&gt;&lt;/ruby&gt;
&lt;ruby&gt;上&lt;rt&gt;siōng&lt;/rt&gt;&lt;rtc&gt;ㄒㄧㆲ˫&lt;/rtc&gt;&lt;/ruby&gt;
，
&lt;ruby&gt;侶&lt;rt&gt;lū&lt;/rt&gt;&lt;rtc&gt;ㄌㄨ˫&lt;/rtc&gt;&lt;/ruby&gt;
&lt;ruby&gt;魚&lt;rt&gt;gû&lt;/rt&gt;&lt;rtc&gt;ㆣㄨˊ&lt;/rtc&gt;&lt;/ruby&gt;
&lt;ruby&gt;蝦&lt;rt&gt;hê&lt;/rt&gt;&lt;rtc&gt;ㄏㆤˊ&lt;/rtc&gt;&lt;/ruby&gt;
&lt;ruby&gt;而&lt;rt&gt;jî&lt;/rt&gt;&lt;rtc&gt;ㆢㄧˊ&lt;/rtc&gt;&lt;/ruby&gt;
&lt;ruby&gt;友&lt;rt&gt;iú&lt;/rt&gt;&lt;rtc&gt;ㄧㄨˋ&lt;/rtc&gt;&lt;/ruby&gt;
&lt;ruby&gt;糜&lt;rt&gt;bî&lt;/rt&gt;&lt;rtc&gt;ㆠㄧˊ&lt;/rtc&gt;&lt;/ruby&gt;
&lt;ruby&gt;鹿&lt;rt&gt;lo̍k&lt;/rt&gt;&lt;rtc&gt;ㄌㆦㆻ˙&lt;/rtc&gt;&lt;/ruby&gt;
，
&lt;ruby&gt;駕&lt;rt&gt;kà&lt;/rt&gt;&lt;rtc&gt;ㄍㄚ˪&lt;/rtc&gt;&lt;/ruby&gt;
&lt;ruby&gt;一&lt;rt&gt;it&lt;/rt&gt;&lt;rtc&gt;ㄧㆵ&lt;/rtc&gt;&lt;/ruby&gt;
&lt;ruby&gt;葉&lt;rt&gt;ia̍p&lt;/rt&gt;&lt;rtc&gt;ㄧㄚㆴ˙&lt;/rtc&gt;&lt;/ruby&gt;
&lt;ruby&gt;之&lt;rt&gt;tsi&lt;/rt&gt;&lt;rtc&gt;ㄐㄧ&lt;/rtc&gt;&lt;/ruby&gt;
&lt;ruby&gt;扁&lt;rt&gt;pián&lt;/rt&gt;&lt;rtc&gt;ㄅㄧㄢˋ&lt;/rtc&gt;&lt;/ruby&gt;
&lt;ruby&gt;舟&lt;rt&gt;tsiu&lt;/rt&gt;&lt;rtc&gt;ㄐㄧㄨ&lt;/rtc&gt;&lt;/ruby&gt;
，
&lt;ruby&gt;舉&lt;rt&gt;kí&lt;/rt&gt;&lt;rtc&gt;ㄍㄧˋ&lt;/rtc&gt;&lt;/ruby&gt;
&lt;ruby&gt;匏&lt;rt&gt;pâu&lt;/rt&gt;&lt;rtc&gt;ㄅㄠˊ&lt;/rtc&gt;&lt;/ruby&gt;
&lt;ruby&gt;樽&lt;rt&gt;tsun&lt;/rt&gt;&lt;rtc&gt;ㄗㄨㄣ&lt;/rtc&gt;&lt;/ruby&gt;
&lt;ruby&gt;以&lt;rt&gt;í&lt;/rt&gt;&lt;rtc&gt;ㄧˋ&lt;/rtc&gt;&lt;/ruby&gt;
&lt;ruby&gt;相&lt;rt&gt;siong&lt;/rt&gt;&lt;rtc&gt;ㄒㄧㆲ&lt;/rtc&gt;&lt;/ruby&gt;
&lt;ruby&gt;屬&lt;rt&gt;sio̍k&lt;/rt&gt;&lt;rtc&gt;ㄒㄧㆦㆻ˙&lt;/rtc&gt;&lt;/ruby&gt;
；
&lt;ruby&gt;寄&lt;rt&gt;kì&lt;/rt&gt;&lt;rtc&gt;ㄍㄧ˪&lt;/rtc&gt;&lt;/ruby&gt;
&lt;ruby&gt;蜉&lt;rt&gt;hô&lt;/rt&gt;&lt;rtc&gt;ㄏㄜˊ&lt;/rtc&gt;&lt;/ruby&gt;
&lt;ruby&gt;蝣&lt;rt&gt;iû&lt;/rt&gt;&lt;rtc&gt;ㄧㄨˊ&lt;/rtc&gt;&lt;/ruby&gt;
&lt;ruby&gt;與&lt;rt&gt;î&lt;/rt&gt;&lt;rtc&gt;ㄧˊ&lt;/rtc&gt;&lt;/ruby&gt;
&lt;ruby&gt;天&lt;rt&gt;thian&lt;/rt&gt;&lt;rtc&gt;ㄊㄧㄢ&lt;/rtc&gt;&lt;/ruby&gt;
&lt;ruby&gt;地&lt;rt&gt;tē&lt;/rt&gt;&lt;rtc&gt;ㄉㆤ˫&lt;/rtc&gt;&lt;/ruby&gt;
，
&lt;ruby&gt;渺&lt;rt&gt;biáu&lt;/rt&gt;&lt;rtc&gt;ㆠㄧㄠˋ&lt;/rtc&gt;&lt;/ruby&gt;
&lt;ruby&gt;滄&lt;rt&gt;tshong&lt;/rt&gt;&lt;rtc&gt;ㄘㆲ&lt;/rtc&gt;&lt;/ruby&gt;
&lt;ruby&gt;海&lt;rt&gt;hái&lt;/rt&gt;&lt;rtc&gt;ㄏㄞˋ&lt;/rtc&gt;&lt;/ruby&gt;
&lt;ruby&gt;之&lt;rt&gt;tsi&lt;/rt&gt;&lt;rtc&gt;ㄐㄧ&lt;/rtc&gt;&lt;/ruby&gt;
&lt;ruby&gt;一&lt;rt&gt;it&lt;/rt&gt;&lt;rtc&gt;ㄧㆵ&lt;/rtc&gt;&lt;/ruby&gt;
&lt;ruby&gt;粟&lt;rt&gt;siok&lt;/rt&gt;&lt;rtc&gt;ㄒㄧㆦㆻ&lt;/rtc&gt;&lt;/ruby&gt;
。
&lt;ruby&gt;哀&lt;rt&gt;ai&lt;/rt&gt;&lt;rtc&gt;ㄞ&lt;/rtc&gt;&lt;/ruby&gt;
&lt;ruby&gt;吾&lt;rt&gt;ngôo&lt;/rt&gt;&lt;rtc&gt;ㄫㆦˊ&lt;/rtc&gt;&lt;/ruby&gt;
&lt;ruby&gt;生&lt;rt&gt;sing&lt;/rt&gt;&lt;rtc&gt;ㄒㄧㄥ&lt;/rtc&gt;&lt;/ruby&gt;
&lt;ruby&gt;之&lt;rt&gt;tsi&lt;/rt&gt;&lt;rtc&gt;ㄐㄧ&lt;/rtc&gt;&lt;/ruby&gt;
&lt;ruby&gt;須&lt;rt&gt;si&lt;/rt&gt;&lt;rtc&gt;ㄒㄧ&lt;/rtc&gt;&lt;/ruby&gt;
&lt;ruby&gt;臾&lt;rt&gt;jî&lt;/rt&gt;&lt;rtc&gt;ㆢㄧˊ&lt;/rtc&gt;&lt;/ruby&gt;
，
&lt;ruby&gt;羨&lt;rt&gt;siān&lt;/rt&gt;&lt;rtc&gt;ㄙㄧㄢ˫&lt;/rtc&gt;&lt;/ruby&gt;
&lt;ruby&gt;長&lt;rt&gt;tiông&lt;/rt&gt;&lt;rtc&gt;ㄉㄧㆲˊ&lt;/rtc&gt;&lt;/ruby&gt;
&lt;ruby&gt;江&lt;rt&gt;kang&lt;/rt&gt;&lt;rtc&gt;ㄍㄤ&lt;/rtc&gt;&lt;/ruby&gt;
&lt;ruby&gt;之&lt;rt&gt;tsi&lt;/rt&gt;&lt;rtc&gt;ㄐㄧ&lt;/rtc&gt;&lt;/ruby&gt;
&lt;ruby&gt;無&lt;rt&gt;bû&lt;/rt&gt;&lt;rtc&gt;ㆠㄨˊ&lt;/rtc&gt;&lt;/ruby&gt;
&lt;ruby&gt;窮&lt;rt&gt;kiông&lt;/rt&gt;&lt;rtc&gt;ㄍㄧㆲˊ&lt;/rtc&gt;&lt;/ruby&gt;
；
&lt;ruby&gt;挾&lt;rt&gt;gia̍p&lt;/rt&gt;&lt;rtc&gt;ㆣㄧㄚㆴ˙&lt;/rtc&gt;&lt;/ruby&gt;
&lt;ruby&gt;飛&lt;rt&gt;hui&lt;/rt&gt;&lt;rtc&gt;ㄏㄨㄧ&lt;/rtc&gt;&lt;/ruby&gt;
&lt;ruby&gt;仙&lt;rt&gt;sian&lt;/rt&gt;&lt;rtc&gt;ㄙㄧㄢ&lt;/rtc&gt;&lt;/ruby&gt;
&lt;ruby&gt;以&lt;rt&gt;í&lt;/rt&gt;&lt;rtc&gt;ㄧˋ&lt;/rtc&gt;&lt;/ruby&gt;
&lt;ruby&gt;遨&lt;rt&gt;gô&lt;/rt&gt;&lt;rtc&gt;ㆣㄜˊ&lt;/rtc&gt;&lt;/ruby&gt;
&lt;ruby&gt;遊&lt;rt&gt;iû&lt;/rt&gt;&lt;rtc&gt;ㄧㄨˊ&lt;/rtc&gt;&lt;/ruby&gt;
，
&lt;ruby&gt;抱&lt;rt&gt;phāu&lt;/rt&gt;&lt;rtc&gt;ㄆㄠ˫&lt;/rtc&gt;&lt;/ruby&gt;
&lt;ruby&gt;明&lt;rt&gt;bîng&lt;/rt&gt;&lt;rtc&gt;ㆠㄧㄥˊ&lt;/rtc&gt;&lt;/ruby&gt;
&lt;ruby&gt;月&lt;rt&gt;gua̍t&lt;/rt&gt;&lt;rtc&gt;ㆣㄨㄚㆵ˙&lt;/rtc&gt;&lt;/ruby&gt;
&lt;ruby&gt;而&lt;rt&gt;jî&lt;/rt&gt;&lt;rtc&gt;ㆢㄧˊ&lt;/rtc&gt;&lt;/ruby&gt;
&lt;ruby&gt;長&lt;rt&gt;tiông&lt;/rt&gt;&lt;rtc&gt;ㄉㄧㆲˊ&lt;/rtc&gt;&lt;/ruby&gt;
&lt;ruby&gt;終&lt;rt&gt;tsiong&lt;/rt&gt;&lt;rtc&gt;ㄐㄧㆲ&lt;/rtc&gt;&lt;/ruby&gt;
。
&lt;ruby&gt;知&lt;rt&gt;ti&lt;/rt&gt;&lt;rtc&gt;ㄉㄧ&lt;/rtc&gt;&lt;/ruby&gt;
&lt;ruby&gt;不&lt;rt&gt;put&lt;/rt&gt;&lt;rtc&gt;ㄅㄨㆵ&lt;/rtc&gt;&lt;/ruby&gt;
&lt;ruby&gt;可&lt;rt&gt;khó&lt;/rt&gt;&lt;rtc&gt;ㄎㄜˋ&lt;/rtc&gt;&lt;/ruby&gt;
&lt;ruby&gt;乎&lt;rt&gt;hōo&lt;/rt&gt;&lt;rtc&gt;ㄏㆦ˫&lt;/rtc&gt;&lt;/ruby&gt;
&lt;ruby&gt;驟&lt;rt&gt;tsōo&lt;/rt&gt;&lt;rtc&gt;ㄗㆦ˫&lt;/rtc&gt;&lt;/ruby&gt;
&lt;ruby&gt;得&lt;rt&gt;tik&lt;/rt&gt;&lt;rtc&gt;ㄉㄧㆻ&lt;/rtc&gt;&lt;/ruby&gt;
，
&lt;ruby&gt;托&lt;rt&gt;thok&lt;/rt&gt;&lt;rtc&gt;ㄊㆦㆻ&lt;/rtc&gt;&lt;/ruby&gt;
&lt;ruby&gt;遺&lt;rt&gt;ûi&lt;/rt&gt;&lt;rtc&gt;ㄨㄧˊ&lt;/rtc&gt;&lt;/ruby&gt;
&lt;ruby&gt;響&lt;rt&gt;hiòng&lt;/rt&gt;&lt;rtc&gt;ㄏㄧㆲ˪&lt;/rtc&gt;&lt;/ruby&gt;
&lt;ruby&gt;於&lt;rt&gt;î&lt;/rt&gt;&lt;rtc&gt;ㄧˊ&lt;/rtc&gt;&lt;/ruby&gt;
&lt;ruby&gt;悲&lt;rt&gt;pi&lt;/rt&gt;&lt;rtc&gt;ㄅㄧ&lt;/rtc&gt;&lt;/ruby&gt;
&lt;ruby&gt;風&lt;rt&gt;hong&lt;/rt&gt;&lt;rtc&gt;ㄏㆲ&lt;/rtc&gt;&lt;/ruby&gt;
。
」
&lt;/p&gt;
&lt;p&gt;
&lt;ruby&gt;蘇&lt;rt&gt;soo&lt;/rt&gt;&lt;rtc&gt;ㄙㆦ&lt;/rtc&gt;&lt;/ruby&gt;
&lt;ruby&gt;子&lt;rt&gt;tsú&lt;/rt&gt;&lt;rtc&gt;ㄗㄨˋ&lt;/rtc&gt;&lt;/ruby&gt;
&lt;ruby&gt;曰&lt;rt&gt;ua̍t&lt;/rt&gt;&lt;rtc&gt;ㄨㄚㆵ˙&lt;/rtc&gt;&lt;/ruby&gt;
&lt;ruby&gt;：&lt;rt&gt;&lt;/rt&gt;&lt;rtc&gt;&lt;/rtc&gt;&lt;/ruby&gt;
「
&lt;ruby&gt;客&lt;rt&gt;khik&lt;/rt&gt;&lt;rtc&gt;ㄎㄧㆻ&lt;/rtc&gt;&lt;/ruby&gt;
&lt;ruby&gt;亦&lt;rt&gt;i̍k&lt;/rt&gt;&lt;rtc&gt;ㄧㆻ˙&lt;/rtc&gt;&lt;/ruby&gt;
&lt;ruby&gt;知&lt;rt&gt;ti&lt;/rt&gt;&lt;rtc&gt;ㄉㄧ&lt;/rtc&gt;&lt;/ruby&gt;
&lt;ruby&gt;夫&lt;rt&gt;hu&lt;/rt&gt;&lt;rtc&gt;ㄏㄨ&lt;/rtc&gt;&lt;/ruby&gt;
&lt;ruby&gt;水&lt;rt&gt;súi&lt;/rt&gt;&lt;rtc&gt;ㄙㄨㄧˋ&lt;/rtc&gt;&lt;/ruby&gt;
&lt;ruby&gt;與&lt;rt&gt;ú&lt;/rt&gt;&lt;rtc&gt;ㄨˋ&lt;/rtc&gt;&lt;/ruby&gt;
&lt;ruby&gt;月&lt;rt&gt;gua̍t&lt;/rt&gt;&lt;rtc&gt;ㆣㄨㄚㆵ˙&lt;/rtc&gt;&lt;/ruby&gt;
&lt;ruby&gt;乎&lt;rt&gt;hōo&lt;/rt&gt;&lt;rtc&gt;ㄏㆦ˫&lt;/rtc&gt;&lt;/ruby&gt;
？
&lt;ruby&gt;逝&lt;rt&gt;sē&lt;/rt&gt;&lt;rtc&gt;ㄙㆤ˫&lt;/rtc&gt;&lt;/ruby&gt;
&lt;ruby&gt;者&lt;rt&gt;tsiá&lt;/rt&gt;&lt;rtc&gt;ㄐㄧㄚˋ&lt;/rtc&gt;&lt;/ruby&gt;
&lt;ruby&gt;如&lt;rt&gt;jû&lt;/rt&gt;&lt;rtc&gt;ㆡㄨˊ&lt;/rtc&gt;&lt;/ruby&gt;
&lt;ruby&gt;斯&lt;rt&gt;su&lt;/rt&gt;&lt;rtc&gt;ㄙㄨ&lt;/rtc&gt;&lt;/ruby&gt;
，
&lt;ruby&gt;而&lt;rt&gt;jî&lt;/rt&gt;&lt;rtc&gt;ㆢㄧˊ&lt;/rtc&gt;&lt;/ruby&gt;
&lt;ruby&gt;未&lt;rt&gt;bī&lt;/rt&gt;&lt;rtc&gt;ㆠㄧ˫&lt;/rtc&gt;&lt;/ruby&gt;
&lt;ruby&gt;嘗&lt;rt&gt;siông&lt;/rt&gt;&lt;rtc&gt;ㄒㄧㆲˊ&lt;/rtc&gt;&lt;/ruby&gt;
&lt;ruby&gt;往&lt;rt&gt;óng&lt;/rt&gt;&lt;rtc&gt;ㆲˋ&lt;/rtc&gt;&lt;/ruby&gt;
&lt;ruby&gt;也&lt;rt&gt;iā&lt;/rt&gt;&lt;rtc&gt;ㄧㄚ˫&lt;/rtc&gt;&lt;/ruby&gt;
；
&lt;ruby&gt;盈&lt;rt&gt;îng&lt;/rt&gt;&lt;rtc&gt;ㄧㄥˊ&lt;/rtc&gt;&lt;/ruby&gt;
&lt;ruby&gt;虛&lt;rt&gt;hu&lt;/rt&gt;&lt;rtc&gt;ㄏㄨ&lt;/rtc&gt;&lt;/ruby&gt;
&lt;ruby&gt;者&lt;rt&gt;tsiá&lt;/rt&gt;&lt;rtc&gt;ㄐㄧㄚˋ&lt;/rtc&gt;&lt;/ruby&gt;
&lt;ruby&gt;如&lt;rt&gt;jû&lt;/rt&gt;&lt;rtc&gt;ㆡㄨˊ&lt;/rtc&gt;&lt;/ruby&gt;
&lt;ruby&gt;彼&lt;rt&gt;pí&lt;/rt&gt;&lt;rtc&gt;ㄅㄧˋ&lt;/rtc&gt;&lt;/ruby&gt;
，
&lt;ruby&gt;而&lt;rt&gt;jî&lt;/rt&gt;&lt;rtc&gt;ㆢㄧˊ&lt;/rtc&gt;&lt;/ruby&gt;
&lt;ruby&gt;卒&lt;rt&gt;tsut&lt;/rt&gt;&lt;rtc&gt;ㄗㄨㆵ&lt;/rtc&gt;&lt;/ruby&gt;
&lt;ruby&gt;莫&lt;rt&gt;bo̍k&lt;/rt&gt;&lt;rtc&gt;ㆠㆦㆻ˙&lt;/rtc&gt;&lt;/ruby&gt;
&lt;ruby&gt;消&lt;rt&gt;siau&lt;/rt&gt;&lt;rtc&gt;ㄒㄧㄠ&lt;/rtc&gt;&lt;/ruby&gt;
&lt;ruby&gt;長&lt;rt&gt;tióng&lt;/rt&gt;&lt;rtc&gt;ㄉㄧㆲˋ&lt;/rtc&gt;&lt;/ruby&gt;
&lt;ruby&gt;也&lt;rt&gt;iā&lt;/rt&gt;&lt;rtc&gt;ㄧㄚ˫&lt;/rtc&gt;&lt;/ruby&gt;
。
&lt;ruby&gt;蓋&lt;rt&gt;kài&lt;/rt&gt;&lt;rtc&gt;ㄍㄞ˪&lt;/rtc&gt;&lt;/ruby&gt;
&lt;ruby&gt;將&lt;rt&gt;tsiong&lt;/rt&gt;&lt;rtc&gt;ㄐㄧㆲ&lt;/rtc&gt;&lt;/ruby&gt;
&lt;ruby&gt;自&lt;rt&gt;tsū&lt;/rt&gt;&lt;rtc&gt;ㄗㄨ˫&lt;/rtc&gt;&lt;/ruby&gt;
&lt;ruby&gt;其&lt;rt&gt;kî&lt;/rt&gt;&lt;rtc&gt;ㄍㄧˊ&lt;/rtc&gt;&lt;/ruby&gt;
&lt;ruby&gt;變&lt;rt&gt;piàn&lt;/rt&gt;&lt;rtc&gt;ㄅㄧㄢ˪&lt;/rtc&gt;&lt;/ruby&gt;
&lt;ruby&gt;者&lt;rt&gt;tsiá&lt;/rt&gt;&lt;rtc&gt;ㄐㄧㄚˋ&lt;/rtc&gt;&lt;/ruby&gt;
&lt;ruby&gt;而&lt;rt&gt;jî&lt;/rt&gt;&lt;rtc&gt;ㆢㄧˊ&lt;/rtc&gt;&lt;/ruby&gt;
&lt;ruby&gt;觀&lt;rt&gt;kuan&lt;/rt&gt;&lt;rtc&gt;ㄍㄨㄢ&lt;/rtc&gt;&lt;/ruby&gt;
&lt;ruby&gt;之&lt;rt&gt;tsi&lt;/rt&gt;&lt;rtc&gt;ㄐㄧ&lt;/rtc&gt;&lt;/ruby&gt;
，
&lt;ruby&gt;則&lt;rt&gt;tsik&lt;/rt&gt;&lt;rtc&gt;ㄐㄧㆻ&lt;/rtc&gt;&lt;/ruby&gt;
&lt;ruby&gt;天&lt;rt&gt;thian&lt;/rt&gt;&lt;rtc&gt;ㄊㄧㄢ&lt;/rtc&gt;&lt;/ruby&gt;
&lt;ruby&gt;地&lt;rt&gt;tē&lt;/rt&gt;&lt;rtc&gt;ㄉㆤ˫&lt;/rtc&gt;&lt;/ruby&gt;
&lt;ruby&gt;曾&lt;rt&gt;tsing&lt;/rt&gt;&lt;rtc&gt;ㄐㄧㄥ&lt;/rtc&gt;&lt;/ruby&gt;
&lt;ruby&gt;不&lt;rt&gt;put&lt;/rt&gt;&lt;rtc&gt;ㄅㄨㆵ&lt;/rtc&gt;&lt;/ruby&gt;
&lt;ruby&gt;能&lt;rt&gt;lîng&lt;/rt&gt;&lt;rtc&gt;ㄌㄧㄥˊ&lt;/rtc&gt;&lt;/ruby&gt;
&lt;ruby&gt;以&lt;rt&gt;í&lt;/rt&gt;&lt;rtc&gt;ㄧˋ&lt;/rtc&gt;&lt;/ruby&gt;
&lt;ruby&gt;一&lt;rt&gt;it&lt;/rt&gt;&lt;rtc&gt;ㄧㆵ&lt;/rtc&gt;&lt;/ruby&gt;
&lt;ruby&gt;瞬&lt;rt&gt;sùn&lt;/rt&gt;&lt;rtc&gt;ㄙㄨㄣ˪&lt;/rtc&gt;&lt;/ruby&gt;
；
&lt;ruby&gt;自&lt;rt&gt;tsū&lt;/rt&gt;&lt;rtc&gt;ㄗㄨ˫&lt;/rtc&gt;&lt;/ruby&gt;
&lt;ruby&gt;其&lt;rt&gt;kî&lt;/rt&gt;&lt;rtc&gt;ㄍㄧˊ&lt;/rtc&gt;&lt;/ruby&gt;
&lt;ruby&gt;不&lt;rt&gt;put&lt;/rt&gt;&lt;rtc&gt;ㄅㄨㆵ&lt;/rtc&gt;&lt;/ruby&gt;
&lt;ruby&gt;變&lt;rt&gt;piàn&lt;/rt&gt;&lt;rtc&gt;ㄅㄧㄢ˪&lt;/rtc&gt;&lt;/ruby&gt;
&lt;ruby&gt;者&lt;rt&gt;tsiá&lt;/rt&gt;&lt;rtc&gt;ㄐㄧㄚˋ&lt;/rtc&gt;&lt;/ruby&gt;
&lt;ruby&gt;而&lt;rt&gt;jî&lt;/rt&gt;&lt;rtc&gt;ㆢㄧˊ&lt;/rtc&gt;&lt;/ruby&gt;
&lt;ruby&gt;觀&lt;rt&gt;kuan&lt;/rt&gt;&lt;rtc&gt;ㄍㄨㄢ&lt;/rtc&gt;&lt;/ruby&gt;
&lt;ruby&gt;之&lt;rt&gt;tsi&lt;/rt&gt;&lt;rtc&gt;ㄐㄧ&lt;/rtc&gt;&lt;/ruby&gt;
，
&lt;ruby&gt;則&lt;rt&gt;tsik&lt;/rt&gt;&lt;rtc&gt;ㄐㄧㆻ&lt;/rtc&gt;&lt;/ruby&gt;
&lt;ruby&gt;物&lt;rt&gt;bu̍t&lt;/rt&gt;&lt;rtc&gt;ㆠㄨㆵ˙&lt;/rtc&gt;&lt;/ruby&gt;
&lt;ruby&gt;於&lt;rt&gt;ú&lt;/rt&gt;&lt;rtc&gt;ㄨˋ&lt;/rtc&gt;&lt;/ruby&gt;
&lt;ruby&gt;我&lt;rt&gt;ngóo&lt;/rt&gt;&lt;rtc&gt;ㄫㆦˋ&lt;/rtc&gt;&lt;/ruby&gt;
&lt;ruby&gt;皆&lt;rt&gt;kai&lt;/rt&gt;&lt;rtc&gt;ㄍㄞ&lt;/rtc&gt;&lt;/ruby&gt;
&lt;ruby&gt;無&lt;rt&gt;bû&lt;/rt&gt;&lt;rtc&gt;ㆠㄨˊ&lt;/rtc&gt;&lt;/ruby&gt;
&lt;ruby&gt;盡&lt;rt&gt;tsīn&lt;/rt&gt;&lt;rtc&gt;ㄐㄧㄣ˫&lt;/rtc&gt;&lt;/ruby&gt;
&lt;ruby&gt;也&lt;rt&gt;iā&lt;/rt&gt;&lt;rtc&gt;ㄧㄚ˫&lt;/rtc&gt;&lt;/ruby&gt;
。
&lt;ruby&gt;而&lt;rt&gt;jî&lt;/rt&gt;&lt;rtc&gt;ㆢㄧˊ&lt;/rtc&gt;&lt;/ruby&gt;
&lt;ruby&gt;又&lt;rt&gt;iū&lt;/rt&gt;&lt;rtc&gt;ㄧㄨ˫&lt;/rtc&gt;&lt;/ruby&gt;
&lt;ruby&gt;何&lt;rt&gt;hô&lt;/rt&gt;&lt;rtc&gt;ㄏㄜˊ&lt;/rtc&gt;&lt;/ruby&gt;
&lt;ruby&gt;羨&lt;rt&gt;siān&lt;/rt&gt;&lt;rtc&gt;ㄙㄧㄢ˫&lt;/rtc&gt;&lt;/ruby&gt;
&lt;ruby&gt;乎&lt;rt&gt;hōo&lt;/rt&gt;&lt;rtc&gt;ㄏㆦ˫&lt;/rtc&gt;&lt;/ruby&gt;
？
&lt;ruby&gt;且&lt;rt&gt;tshiánnh&lt;/rt&gt;&lt;rtc&gt;ㄑㄧㆩˋ&lt;/rtc&gt;&lt;/ruby&gt;
&lt;ruby&gt;夫&lt;rt&gt;hu&lt;/rt&gt;&lt;rtc&gt;ㄏㄨ&lt;/rtc&gt;&lt;/ruby&gt;
&lt;ruby&gt;天&lt;rt&gt;thian&lt;/rt&gt;&lt;rtc&gt;ㄊㄧㄢ&lt;/rtc&gt;&lt;/ruby&gt;
&lt;ruby&gt;地&lt;rt&gt;tē&lt;/rt&gt;&lt;rtc&gt;ㄉㆤ˫&lt;/rtc&gt;&lt;/ruby&gt;
&lt;ruby&gt;之&lt;rt&gt;tsi&lt;/rt&gt;&lt;rtc&gt;ㄐㄧ&lt;/rtc&gt;&lt;/ruby&gt;
&lt;ruby&gt;間&lt;rt&gt;kan&lt;/rt&gt;&lt;rtc&gt;ㄍㄢ&lt;/rtc&gt;&lt;/ruby&gt;
，
&lt;ruby&gt;物&lt;rt&gt;bu̍t&lt;/rt&gt;&lt;rtc&gt;ㆠㄨㆵ˙&lt;/rtc&gt;&lt;/ruby&gt;
&lt;ruby&gt;各&lt;rt&gt;kok&lt;/rt&gt;&lt;rtc&gt;ㄍㆦㆻ&lt;/rtc&gt;&lt;/ruby&gt;
&lt;ruby&gt;有&lt;rt&gt;iú&lt;/rt&gt;&lt;rtc&gt;ㄧㄨˋ&lt;/rtc&gt;&lt;/ruby&gt;
&lt;ruby&gt;主&lt;rt&gt;tsú&lt;/rt&gt;&lt;rtc&gt;ㄗㄨˋ&lt;/rtc&gt;&lt;/ruby&gt;
。
&lt;ruby&gt;苟&lt;rt&gt;kóo&lt;/rt&gt;&lt;rtc&gt;ㄍㆦˋ&lt;/rtc&gt;&lt;/ruby&gt;
&lt;ruby&gt;非&lt;rt&gt;hui&lt;/rt&gt;&lt;rtc&gt;ㄏㄨㄧ&lt;/rtc&gt;&lt;/ruby&gt;
&lt;ruby&gt;吾&lt;rt&gt;ngôo&lt;/rt&gt;&lt;rtc&gt;ㄫㆦˊ&lt;/rtc&gt;&lt;/ruby&gt;
&lt;ruby&gt;之&lt;rt&gt;tsi&lt;/rt&gt;&lt;rtc&gt;ㄐㄧ&lt;/rtc&gt;&lt;/ruby&gt;
&lt;ruby&gt;所&lt;rt&gt;sóo&lt;/rt&gt;&lt;rtc&gt;ㄙㆦˋ&lt;/rtc&gt;&lt;/ruby&gt;
&lt;ruby&gt;有&lt;rt&gt;iú&lt;/rt&gt;&lt;rtc&gt;ㄧㄨˋ&lt;/rtc&gt;&lt;/ruby&gt;
，
&lt;ruby&gt;雖&lt;rt&gt;sui&lt;/rt&gt;&lt;rtc&gt;ㄙㄨㄧ&lt;/rtc&gt;&lt;/ruby&gt;
&lt;ruby&gt;一&lt;rt&gt;it&lt;/rt&gt;&lt;rtc&gt;ㄧㆵ&lt;/rtc&gt;&lt;/ruby&gt;
&lt;ruby&gt;毫&lt;rt&gt;hô&lt;/rt&gt;&lt;rtc&gt;ㄏㄜˊ&lt;/rtc&gt;&lt;/ruby&gt;
&lt;ruby&gt;而&lt;rt&gt;jî&lt;/rt&gt;&lt;rtc&gt;ㆢㄧˊ&lt;/rtc&gt;&lt;/ruby&gt;
&lt;ruby&gt;莫&lt;rt&gt;bo̍k&lt;/rt&gt;&lt;rtc&gt;ㆠㆦㆻ˙&lt;/rtc&gt;&lt;/ruby&gt;
&lt;ruby&gt;取&lt;rt&gt;tshú&lt;/rt&gt;&lt;rtc&gt;ㄘㄨˋ&lt;/rtc&gt;&lt;/ruby&gt;
。
&lt;ruby&gt;惟&lt;rt&gt;î&lt;/rt&gt;&lt;rtc&gt;ㄧˊ&lt;/rtc&gt;&lt;/ruby&gt;
&lt;ruby&gt;江&lt;rt&gt;kang&lt;/rt&gt;&lt;rtc&gt;ㄍㄤ&lt;/rtc&gt;&lt;/ruby&gt;
&lt;ruby&gt;上&lt;rt&gt;siōng&lt;/rt&gt;&lt;rtc&gt;ㄒㄧㆲ˫&lt;/rtc&gt;&lt;/ruby&gt;
&lt;ruby&gt;之&lt;rt&gt;tsi&lt;/rt&gt;&lt;rtc&gt;ㄐㄧ&lt;/rtc&gt;&lt;/ruby&gt;
&lt;ruby&gt;清&lt;rt&gt;tshing&lt;/rt&gt;&lt;rtc&gt;ㄑㄧㄥ&lt;/rtc&gt;&lt;/ruby&gt;
&lt;ruby&gt;風&lt;rt&gt;hong&lt;/rt&gt;&lt;rtc&gt;ㄏㆲ&lt;/rtc&gt;&lt;/ruby&gt;
，
&lt;ruby&gt;與&lt;rt&gt;ú&lt;/rt&gt;&lt;rtc&gt;ㄨˋ&lt;/rtc&gt;&lt;/ruby&gt;
&lt;ruby&gt;山&lt;rt&gt;san&lt;/rt&gt;&lt;rtc&gt;ㄙㄢ&lt;/rtc&gt;&lt;/ruby&gt;
&lt;ruby&gt;間&lt;rt&gt;kan&lt;/rt&gt;&lt;rtc&gt;ㄍㄢ&lt;/rtc&gt;&lt;/ruby&gt;
&lt;ruby&gt;之&lt;rt&gt;tsi&lt;/rt&gt;&lt;rtc&gt;ㄐㄧ&lt;/rtc&gt;&lt;/ruby&gt;
&lt;ruby&gt;明&lt;rt&gt;bîng&lt;/rt&gt;&lt;rtc&gt;ㆠㄧㄥˊ&lt;/rtc&gt;&lt;/ruby&gt;
&lt;ruby&gt;月&lt;rt&gt;gua̍t&lt;/rt&gt;&lt;rtc&gt;ㆣㄨㄚㆵ˙&lt;/rtc&gt;&lt;/ruby&gt;
，
&lt;ruby&gt;耳&lt;rt&gt;ní&lt;/rt&gt;&lt;rtc&gt;ㄋㄧˋ&lt;/rtc&gt;&lt;/ruby&gt;
&lt;ruby&gt;得&lt;rt&gt;tik&lt;/rt&gt;&lt;rtc&gt;ㄉㄧㆻ&lt;/rtc&gt;&lt;/ruby&gt;
&lt;ruby&gt;之&lt;rt&gt;tsi&lt;/rt&gt;&lt;rtc&gt;ㄐㄧ&lt;/rtc&gt;&lt;/ruby&gt;
&lt;ruby&gt;而&lt;rt&gt;jî&lt;/rt&gt;&lt;rtc&gt;ㆢㄧˊ&lt;/rtc&gt;&lt;/ruby&gt;
&lt;ruby&gt;為&lt;rt&gt;ūi&lt;/rt&gt;&lt;rtc&gt;ㄨㄧ˫&lt;/rtc&gt;&lt;/ruby&gt;
&lt;ruby&gt;聲&lt;rt&gt;sing&lt;/rt&gt;&lt;rtc&gt;ㄒㄧㄥ&lt;/rtc&gt;&lt;/ruby&gt;
，
&lt;ruby&gt;目&lt;rt&gt;bo̍k&lt;/rt&gt;&lt;rtc&gt;ㆠㆦㆻ˙&lt;/rtc&gt;&lt;/ruby&gt;
&lt;ruby&gt;遇&lt;rt&gt;gū&lt;/rt&gt;&lt;rtc&gt;ㆣㄨ˫&lt;/rtc&gt;&lt;/ruby&gt;
&lt;ruby&gt;之&lt;rt&gt;tsi&lt;/rt&gt;&lt;rtc&gt;ㄐㄧ&lt;/rtc&gt;&lt;/ruby&gt;
&lt;ruby&gt;而&lt;rt&gt;jî&lt;/rt&gt;&lt;rtc&gt;ㆢㄧˊ&lt;/rtc&gt;&lt;/ruby&gt;
&lt;ruby&gt;成&lt;rt&gt;sing&lt;/rt&gt;&lt;rtc&gt;ㄒㄧㄥ&lt;/rtc&gt;&lt;/ruby&gt;
&lt;ruby&gt;色&lt;rt&gt;sik&lt;/rt&gt;&lt;rtc&gt;ㄒㄧㆻ&lt;/rtc&gt;&lt;/ruby&gt;
。
&lt;ruby&gt;取&lt;rt&gt;tshú&lt;/rt&gt;&lt;rtc&gt;ㄘㄨˋ&lt;/rtc&gt;&lt;/ruby&gt;
&lt;ruby&gt;之&lt;rt&gt;tsi&lt;/rt&gt;&lt;rtc&gt;ㄐㄧ&lt;/rtc&gt;&lt;/ruby&gt;
&lt;ruby&gt;無&lt;rt&gt;bû&lt;/rt&gt;&lt;rtc&gt;ㆠㄨˊ&lt;/rtc&gt;&lt;/ruby&gt;
&lt;ruby&gt;禁&lt;rt&gt;kim&lt;/rt&gt;&lt;rtc&gt;ㄍㄧㆬ&lt;/rtc&gt;&lt;/ruby&gt;
，
&lt;ruby&gt;用&lt;rt&gt;iōng&lt;/rt&gt;&lt;rtc&gt;ㄧㆲ˫&lt;/rtc&gt;&lt;/ruby&gt;
&lt;ruby&gt;之&lt;rt&gt;tsi&lt;/rt&gt;&lt;rtc&gt;ㄐㄧ&lt;/rtc&gt;&lt;/ruby&gt;
&lt;ruby&gt;不&lt;rt&gt;put&lt;/rt&gt;&lt;rtc&gt;ㄅㄨㆵ&lt;/rtc&gt;&lt;/ruby&gt;
&lt;ruby&gt;竭&lt;rt&gt;kia̍t&lt;/rt&gt;&lt;rtc&gt;ㄍㄧㄚㆵ˙&lt;/rtc&gt;&lt;/ruby&gt;
。
&lt;ruby&gt;是&lt;rt&gt;sī&lt;/rt&gt;&lt;rtc&gt;ㄒㄧ˫&lt;/rtc&gt;&lt;/ruby&gt;
&lt;ruby&gt;造&lt;rt&gt;tsō&lt;/rt&gt;&lt;rtc&gt;ㄗㄜ˫&lt;/rtc&gt;&lt;/ruby&gt;
&lt;ruby&gt;物&lt;rt&gt;bu̍t&lt;/rt&gt;&lt;rtc&gt;ㆠㄨㆵ˙&lt;/rtc&gt;&lt;/ruby&gt;
&lt;ruby&gt;者&lt;rt&gt;tsiá&lt;/rt&gt;&lt;rtc&gt;ㄐㄧㄚˋ&lt;/rtc&gt;&lt;/ruby&gt;
&lt;ruby&gt;之&lt;rt&gt;tsi&lt;/rt&gt;&lt;rtc&gt;ㄐㄧ&lt;/rtc&gt;&lt;/ruby&gt;
&lt;ruby&gt;無&lt;rt&gt;bû&lt;/rt&gt;&lt;rtc&gt;ㆠㄨˊ&lt;/rtc&gt;&lt;/ruby&gt;
&lt;ruby&gt;盡&lt;rt&gt;tsīn&lt;/rt&gt;&lt;rtc&gt;ㄐㄧㄣ˫&lt;/rtc&gt;&lt;/ruby&gt;
&lt;ruby&gt;藏&lt;rt&gt;tsông&lt;/rt&gt;&lt;rtc&gt;ㄗㆲˊ&lt;/rtc&gt;&lt;/ruby&gt;
&lt;ruby&gt;也&lt;rt&gt;iā&lt;/rt&gt;&lt;rtc&gt;ㄧㄚ˫&lt;/rtc&gt;&lt;/ruby&gt;
，
&lt;ruby&gt;而&lt;rt&gt;jî&lt;/rt&gt;&lt;rtc&gt;ㆢㄧˊ&lt;/rtc&gt;&lt;/ruby&gt;
&lt;ruby&gt;吾&lt;rt&gt;ngôo&lt;/rt&gt;&lt;rtc&gt;ㄫㆦˊ&lt;/rtc&gt;&lt;/ruby&gt;
&lt;ruby&gt;與&lt;rt&gt;ú&lt;/rt&gt;&lt;rtc&gt;ㄨˋ&lt;/rtc&gt;&lt;/ruby&gt;
&lt;ruby&gt;子&lt;rt&gt;tsú&lt;/rt&gt;&lt;rtc&gt;ㄗㄨˋ&lt;/rtc&gt;&lt;/ruby&gt;
&lt;ruby&gt;之&lt;rt&gt;tsi&lt;/rt&gt;&lt;rtc&gt;ㄐㄧ&lt;/rtc&gt;&lt;/ruby&gt;
&lt;ruby&gt;所&lt;rt&gt;sóo&lt;/rt&gt;&lt;rtc&gt;ㄙㆦˋ&lt;/rtc&gt;&lt;/ruby&gt;
&lt;ruby&gt;共&lt;rt&gt;kiōng&lt;/rt&gt;&lt;rtc&gt;ㄍㄧㆲ˫&lt;/rtc&gt;&lt;/ruby&gt;
&lt;ruby&gt;適&lt;rt&gt;sik&lt;/rt&gt;&lt;rtc&gt;ㄒㄧㆻ&lt;/rtc&gt;&lt;/ruby&gt;
。
」
&lt;/p&gt;
&lt;p&gt;
&lt;ruby&gt;客&lt;rt&gt;khik&lt;/rt&gt;&lt;rtc&gt;ㄎㄧㆻ&lt;/rtc&gt;&lt;/ruby&gt;
&lt;ruby&gt;喜&lt;rt&gt;hi&lt;/rt&gt;&lt;rtc&gt;ㄏㄧ&lt;/rtc&gt;&lt;/ruby&gt;
&lt;ruby&gt;而&lt;rt&gt;jî&lt;/rt&gt;&lt;rtc&gt;ㆢㄧˊ&lt;/rtc&gt;&lt;/ruby&gt;
&lt;ruby&gt;笑&lt;rt&gt;siàu&lt;/rt&gt;&lt;rtc&gt;ㄒㄧㄠ˪&lt;/rtc&gt;&lt;/ruby&gt;
，
&lt;ruby&gt;洗&lt;rt&gt;sé&lt;/rt&gt;&lt;rtc&gt;ㄙㆤˋ&lt;/rtc&gt;&lt;/ruby&gt;
&lt;ruby&gt;盞&lt;rt&gt;tsán&lt;/rt&gt;&lt;rtc&gt;ㄗㄢˋ&lt;/rtc&gt;&lt;/ruby&gt;
&lt;ruby&gt;更&lt;rt&gt;king&lt;/rt&gt;&lt;rtc&gt;ㄍㄧㄥ&lt;/rtc&gt;&lt;/ruby&gt;
&lt;ruby&gt;酌&lt;rt&gt;tsiok&lt;/rt&gt;&lt;rtc&gt;ㄐㄧㆦㆻ&lt;/rtc&gt;&lt;/ruby&gt;
。
&lt;ruby&gt;肴&lt;rt&gt;gâunn&lt;/rt&gt;&lt;rtc&gt;ㆣㆯˊ&lt;/rtc&gt;&lt;/ruby&gt;
&lt;ruby&gt;核&lt;rt&gt;hi̍k&lt;/rt&gt;&lt;rtc&gt;ㄏㄧㆻ˙&lt;/rtc&gt;&lt;/ruby&gt;
&lt;ruby&gt;既&lt;rt&gt;kì&lt;/rt&gt;&lt;rtc&gt;ㄍㄧ˪&lt;/rtc&gt;&lt;/ruby&gt;
&lt;ruby&gt;盡&lt;rt&gt;tsīn&lt;/rt&gt;&lt;rtc&gt;ㄐㄧㄣ˫&lt;/rtc&gt;&lt;/ruby&gt;
，
&lt;ruby&gt;杯&lt;rt&gt;pue&lt;/rt&gt;&lt;rtc&gt;ㄅㄨㆤ&lt;/rtc&gt;&lt;/ruby&gt;
&lt;ruby&gt;盤&lt;rt&gt;phuân&lt;/rt&gt;&lt;rtc&gt;ㄆㄨㄢˊ&lt;/rtc&gt;&lt;/ruby&gt;
&lt;ruby&gt;狼&lt;rt&gt;lông&lt;/rt&gt;&lt;rtc&gt;ㄌㆲˊ&lt;/rtc&gt;&lt;/ruby&gt;
&lt;ruby&gt;藉&lt;rt&gt;tsi̍k&lt;/rt&gt;&lt;rtc&gt;ㄐㄧㆻ˙&lt;/rtc&gt;&lt;/ruby&gt;
。
&lt;ruby&gt;相&lt;rt&gt;siong&lt;/rt&gt;&lt;rtc&gt;ㄒㄧㆲ&lt;/rtc&gt;&lt;/ruby&gt;
&lt;ruby&gt;與&lt;rt&gt;ú&lt;/rt&gt;&lt;rtc&gt;ㄨˋ&lt;/rtc&gt;&lt;/ruby&gt;
&lt;ruby&gt;枕&lt;rt&gt;tsím&lt;/rt&gt;&lt;rtc&gt;ㄐㄧㆬˋ&lt;/rtc&gt;&lt;/ruby&gt;
&lt;ruby&gt;藉&lt;rt&gt;tsik&lt;/rt&gt;&lt;rtc&gt;ㄐㄧㆻ&lt;/rtc&gt;&lt;/ruby&gt;
&lt;ruby&gt;乎&lt;rt&gt;hōo&lt;/rt&gt;&lt;rtc&gt;ㄏㆦ˫&lt;/rtc&gt;&lt;/ruby&gt;
&lt;ruby&gt;舟&lt;rt&gt;tsiu&lt;/rt&gt;&lt;rtc&gt;ㄐㄧㄨ&lt;/rtc&gt;&lt;/ruby&gt;
&lt;ruby&gt;中&lt;rt&gt;tiong&lt;/rt&gt;&lt;rtc&gt;ㄉㄧㆲ&lt;/rtc&gt;&lt;/ruby&gt;
，
&lt;ruby&gt;不&lt;rt&gt;put&lt;/rt&gt;&lt;rtc&gt;ㄅㄨㆵ&lt;/rtc&gt;&lt;/ruby&gt;
&lt;ruby&gt;知&lt;rt&gt;ti&lt;/rt&gt;&lt;rtc&gt;ㄉㄧ&lt;/rtc&gt;&lt;/ruby&gt;
&lt;ruby&gt;東&lt;rt&gt;tong&lt;/rt&gt;&lt;rtc&gt;ㄉㆲ&lt;/rtc&gt;&lt;/ruby&gt;
&lt;ruby&gt;方&lt;rt&gt;hong&lt;/rt&gt;&lt;rtc&gt;ㄏㆲ&lt;/rtc&gt;&lt;/ruby&gt;
&lt;ruby&gt;之&lt;rt&gt;tsi&lt;/rt&gt;&lt;rtc&gt;ㄐㄧ&lt;/rtc&gt;&lt;/ruby&gt;
&lt;ruby&gt;既&lt;rt&gt;kí&lt;/rt&gt;&lt;rtc&gt;ㄍㄧˋ&lt;/rtc&gt;&lt;/ruby&gt;
&lt;ruby&gt;白&lt;rt&gt;pi̍k&lt;/rt&gt;&lt;rtc&gt;ㄅㄧㆻ˙&lt;/rtc&gt;&lt;/ruby&gt;
。
</v>
      </c>
      <c r="Y12" s="394"/>
      <c r="Z12" s="394"/>
      <c r="AA12" s="394"/>
      <c r="AB12" s="367"/>
      <c r="AC12" s="389"/>
      <c r="AD12" s="390"/>
      <c r="AE12" s="390"/>
      <c r="AF12" s="366"/>
      <c r="AG12" s="366"/>
      <c r="AH12" s="366"/>
      <c r="AI12" s="366"/>
      <c r="AJ12" s="366"/>
      <c r="AK12" s="366"/>
      <c r="AL12" s="366"/>
    </row>
    <row r="13" spans="1:38" s="368" customFormat="1" ht="213" customHeight="1">
      <c r="A13" s="366"/>
      <c r="B13" s="1"/>
      <c r="C13" s="366"/>
      <c r="D13" s="395" t="s">
        <v>12</v>
      </c>
      <c r="E13" s="390"/>
      <c r="F13" s="390"/>
      <c r="G13" s="382"/>
      <c r="H13" s="395" t="s">
        <v>12</v>
      </c>
      <c r="I13" s="390"/>
      <c r="J13" s="390"/>
      <c r="K13" s="366"/>
      <c r="L13" s="395" t="s">
        <v>13</v>
      </c>
      <c r="M13" s="390"/>
      <c r="N13" s="390"/>
      <c r="O13" s="382"/>
      <c r="P13" s="395" t="s">
        <v>13</v>
      </c>
      <c r="Q13" s="390"/>
      <c r="R13" s="390"/>
      <c r="S13" s="382"/>
      <c r="T13" s="395" t="s">
        <v>14</v>
      </c>
      <c r="U13" s="390"/>
      <c r="V13" s="390"/>
      <c r="W13" s="382"/>
      <c r="X13" s="391" t="s">
        <v>14</v>
      </c>
      <c r="Y13" s="392"/>
      <c r="Z13" s="392"/>
      <c r="AA13" s="392"/>
      <c r="AB13" s="367"/>
      <c r="AC13" s="366"/>
      <c r="AD13" s="366"/>
      <c r="AE13" s="366"/>
      <c r="AF13" s="366"/>
      <c r="AG13" s="366"/>
      <c r="AH13" s="366"/>
      <c r="AI13" s="366"/>
      <c r="AJ13" s="366"/>
      <c r="AK13" s="366"/>
      <c r="AL13" s="366"/>
    </row>
    <row r="14" spans="1:38" ht="19.5" customHeight="1">
      <c r="B14" s="1"/>
      <c r="O14" s="382"/>
      <c r="S14" s="382"/>
      <c r="W14" s="382"/>
      <c r="AB14" s="5"/>
    </row>
    <row r="15" spans="1:38" ht="13">
      <c r="B15" s="1"/>
    </row>
    <row r="16" spans="1:38" ht="13">
      <c r="B16" s="1"/>
    </row>
    <row r="17" spans="2:2" ht="13">
      <c r="B17" s="1"/>
    </row>
    <row r="18" spans="2:2" ht="13">
      <c r="B18" s="1"/>
    </row>
    <row r="19" spans="2:2" ht="13">
      <c r="B19" s="1"/>
    </row>
    <row r="20" spans="2:2" ht="13">
      <c r="B20" s="1"/>
    </row>
    <row r="21" spans="2:2" ht="13">
      <c r="B21" s="1"/>
    </row>
    <row r="22" spans="2:2" ht="13">
      <c r="B22" s="1"/>
    </row>
    <row r="23" spans="2:2" ht="13">
      <c r="B23" s="1"/>
    </row>
    <row r="24" spans="2:2" ht="13">
      <c r="B24" s="1"/>
    </row>
    <row r="25" spans="2:2" ht="13">
      <c r="B25" s="1"/>
    </row>
    <row r="26" spans="2:2" ht="13">
      <c r="B26" s="1"/>
    </row>
    <row r="27" spans="2:2" ht="13">
      <c r="B27" s="1"/>
    </row>
    <row r="28" spans="2:2" ht="13">
      <c r="B28" s="1"/>
    </row>
    <row r="29" spans="2:2" ht="13">
      <c r="B29" s="1"/>
    </row>
    <row r="30" spans="2:2" ht="13">
      <c r="B30" s="1"/>
    </row>
    <row r="31" spans="2:2" ht="13">
      <c r="B31" s="1"/>
    </row>
    <row r="32" spans="2:2" ht="13">
      <c r="B32" s="1"/>
    </row>
    <row r="33" spans="2:2" ht="13">
      <c r="B33" s="1"/>
    </row>
    <row r="34" spans="2:2" ht="13">
      <c r="B34" s="1"/>
    </row>
    <row r="35" spans="2:2" ht="13">
      <c r="B35" s="1"/>
    </row>
    <row r="36" spans="2:2" ht="13">
      <c r="B36" s="1"/>
    </row>
    <row r="37" spans="2:2" ht="13">
      <c r="B37" s="1"/>
    </row>
    <row r="38" spans="2:2" ht="13">
      <c r="B38" s="1"/>
    </row>
    <row r="39" spans="2:2" ht="13">
      <c r="B39" s="1"/>
    </row>
    <row r="40" spans="2:2" ht="13">
      <c r="B40" s="1"/>
    </row>
    <row r="41" spans="2:2" ht="13">
      <c r="B41" s="1"/>
    </row>
    <row r="42" spans="2:2" ht="13">
      <c r="B42" s="1"/>
    </row>
    <row r="43" spans="2:2" ht="13">
      <c r="B43" s="1"/>
    </row>
    <row r="44" spans="2:2" ht="13">
      <c r="B44" s="1"/>
    </row>
    <row r="45" spans="2:2" ht="13">
      <c r="B45" s="1"/>
    </row>
    <row r="46" spans="2:2" ht="13">
      <c r="B46" s="1"/>
    </row>
    <row r="47" spans="2:2" ht="13">
      <c r="B47" s="1"/>
    </row>
    <row r="48" spans="2:2" ht="13">
      <c r="B48" s="1"/>
    </row>
    <row r="49" spans="2:2" ht="13">
      <c r="B49" s="1"/>
    </row>
    <row r="50" spans="2:2" ht="13">
      <c r="B50" s="1"/>
    </row>
    <row r="51" spans="2:2" ht="13">
      <c r="B51" s="1"/>
    </row>
    <row r="52" spans="2:2" ht="13">
      <c r="B52" s="1"/>
    </row>
    <row r="53" spans="2:2" ht="13">
      <c r="B53" s="1"/>
    </row>
    <row r="54" spans="2:2" ht="13">
      <c r="B54" s="1"/>
    </row>
    <row r="55" spans="2:2" ht="13">
      <c r="B55" s="1"/>
    </row>
    <row r="56" spans="2:2" ht="13">
      <c r="B56" s="1"/>
    </row>
    <row r="57" spans="2:2" ht="13">
      <c r="B57" s="1"/>
    </row>
    <row r="58" spans="2:2" ht="13">
      <c r="B58" s="1"/>
    </row>
    <row r="59" spans="2:2" ht="13">
      <c r="B59" s="1"/>
    </row>
    <row r="60" spans="2:2" ht="13">
      <c r="B60" s="1"/>
    </row>
    <row r="61" spans="2:2" ht="13">
      <c r="B61" s="1"/>
    </row>
    <row r="62" spans="2:2" ht="13">
      <c r="B62" s="1"/>
    </row>
    <row r="63" spans="2:2" ht="13">
      <c r="B63" s="1"/>
    </row>
    <row r="64" spans="2:2" ht="13">
      <c r="B64" s="1"/>
    </row>
    <row r="65" spans="2:2" ht="13">
      <c r="B65" s="1"/>
    </row>
    <row r="66" spans="2:2" ht="13">
      <c r="B66" s="1"/>
    </row>
    <row r="67" spans="2:2" ht="13">
      <c r="B67" s="1"/>
    </row>
    <row r="68" spans="2:2" ht="13">
      <c r="B68" s="1"/>
    </row>
    <row r="69" spans="2:2" ht="13">
      <c r="B69" s="1"/>
    </row>
    <row r="70" spans="2:2" ht="13">
      <c r="B70" s="1"/>
    </row>
    <row r="71" spans="2:2" ht="13">
      <c r="B71" s="1"/>
    </row>
    <row r="72" spans="2:2" ht="13">
      <c r="B72" s="1"/>
    </row>
    <row r="73" spans="2:2" ht="13">
      <c r="B73" s="1"/>
    </row>
    <row r="74" spans="2:2" ht="13">
      <c r="B74" s="1"/>
    </row>
    <row r="75" spans="2:2" ht="13">
      <c r="B75" s="1"/>
    </row>
    <row r="76" spans="2:2" ht="13">
      <c r="B76" s="1"/>
    </row>
    <row r="77" spans="2:2" ht="13">
      <c r="B77" s="1"/>
    </row>
    <row r="78" spans="2:2" ht="13">
      <c r="B78" s="1"/>
    </row>
    <row r="79" spans="2:2" ht="13">
      <c r="B79" s="1"/>
    </row>
    <row r="80" spans="2:2" ht="13">
      <c r="B80" s="1"/>
    </row>
    <row r="81" spans="2:2" ht="13">
      <c r="B81" s="1"/>
    </row>
    <row r="82" spans="2:2" ht="13">
      <c r="B82" s="1"/>
    </row>
    <row r="83" spans="2:2" ht="13">
      <c r="B83" s="1"/>
    </row>
    <row r="84" spans="2:2" ht="13">
      <c r="B84" s="1"/>
    </row>
    <row r="85" spans="2:2" ht="13">
      <c r="B85" s="1"/>
    </row>
    <row r="86" spans="2:2" ht="13">
      <c r="B86" s="1"/>
    </row>
    <row r="87" spans="2:2" ht="13">
      <c r="B87" s="1"/>
    </row>
    <row r="88" spans="2:2" ht="13">
      <c r="B88" s="1"/>
    </row>
    <row r="89" spans="2:2" ht="13">
      <c r="B89" s="1"/>
    </row>
    <row r="90" spans="2:2" ht="13">
      <c r="B90" s="1"/>
    </row>
    <row r="91" spans="2:2" ht="13">
      <c r="B91" s="1"/>
    </row>
    <row r="92" spans="2:2" ht="13">
      <c r="B92" s="1"/>
    </row>
    <row r="93" spans="2:2" ht="13">
      <c r="B93" s="1"/>
    </row>
    <row r="94" spans="2:2" ht="13">
      <c r="B94" s="1"/>
    </row>
    <row r="95" spans="2:2" ht="13">
      <c r="B95" s="1"/>
    </row>
    <row r="96" spans="2:2" ht="13">
      <c r="B96" s="1"/>
    </row>
    <row r="97" spans="2:2" ht="13">
      <c r="B97" s="1"/>
    </row>
    <row r="98" spans="2:2" ht="13">
      <c r="B98" s="1"/>
    </row>
    <row r="99" spans="2:2" ht="13">
      <c r="B99" s="1"/>
    </row>
    <row r="100" spans="2:2" ht="13">
      <c r="B100" s="1"/>
    </row>
    <row r="101" spans="2:2" ht="13">
      <c r="B101" s="1"/>
    </row>
    <row r="102" spans="2:2" ht="13">
      <c r="B102" s="1"/>
    </row>
    <row r="103" spans="2:2" ht="13">
      <c r="B103" s="1"/>
    </row>
    <row r="104" spans="2:2" ht="13">
      <c r="B104" s="1"/>
    </row>
    <row r="105" spans="2:2" ht="13">
      <c r="B105" s="1"/>
    </row>
    <row r="106" spans="2:2" ht="13">
      <c r="B106" s="1"/>
    </row>
    <row r="107" spans="2:2" ht="13">
      <c r="B107" s="1"/>
    </row>
    <row r="108" spans="2:2" ht="13">
      <c r="B108" s="1"/>
    </row>
    <row r="109" spans="2:2" ht="13">
      <c r="B109" s="1"/>
    </row>
    <row r="110" spans="2:2" ht="13">
      <c r="B110" s="1"/>
    </row>
    <row r="111" spans="2:2" ht="13">
      <c r="B111" s="1"/>
    </row>
    <row r="112" spans="2:2" ht="13">
      <c r="B112" s="1"/>
    </row>
    <row r="113" spans="2:2" ht="13">
      <c r="B113" s="1"/>
    </row>
    <row r="114" spans="2:2" ht="13">
      <c r="B114" s="1"/>
    </row>
    <row r="115" spans="2:2" ht="13">
      <c r="B115" s="1"/>
    </row>
    <row r="116" spans="2:2" ht="13">
      <c r="B116" s="1"/>
    </row>
    <row r="117" spans="2:2" ht="13">
      <c r="B117" s="1"/>
    </row>
    <row r="118" spans="2:2" ht="13">
      <c r="B118" s="1"/>
    </row>
    <row r="119" spans="2:2" ht="13">
      <c r="B119" s="1"/>
    </row>
    <row r="120" spans="2:2" ht="13">
      <c r="B120" s="1"/>
    </row>
    <row r="121" spans="2:2" ht="13">
      <c r="B121" s="1"/>
    </row>
    <row r="122" spans="2:2" ht="13">
      <c r="B122" s="1"/>
    </row>
    <row r="123" spans="2:2" ht="13">
      <c r="B123" s="1"/>
    </row>
    <row r="124" spans="2:2" ht="13">
      <c r="B124" s="1"/>
    </row>
    <row r="125" spans="2:2" ht="13">
      <c r="B125" s="1"/>
    </row>
    <row r="126" spans="2:2" ht="13">
      <c r="B126" s="1"/>
    </row>
    <row r="127" spans="2:2" ht="13">
      <c r="B127" s="1"/>
    </row>
    <row r="128" spans="2:2" ht="13">
      <c r="B128" s="1"/>
    </row>
    <row r="129" spans="2:2" ht="13">
      <c r="B129" s="1"/>
    </row>
    <row r="130" spans="2:2" ht="13">
      <c r="B130" s="1"/>
    </row>
    <row r="131" spans="2:2" ht="13">
      <c r="B131" s="1"/>
    </row>
    <row r="132" spans="2:2" ht="13">
      <c r="B132" s="1"/>
    </row>
    <row r="133" spans="2:2" ht="13">
      <c r="B133" s="1"/>
    </row>
    <row r="134" spans="2:2" ht="13">
      <c r="B134" s="1"/>
    </row>
    <row r="135" spans="2:2" ht="13">
      <c r="B135" s="1"/>
    </row>
    <row r="136" spans="2:2" ht="13">
      <c r="B136" s="1"/>
    </row>
    <row r="137" spans="2:2" ht="13">
      <c r="B137" s="1"/>
    </row>
    <row r="138" spans="2:2" ht="13">
      <c r="B138" s="1"/>
    </row>
    <row r="139" spans="2:2" ht="13">
      <c r="B139" s="1"/>
    </row>
    <row r="140" spans="2:2" ht="13">
      <c r="B140" s="1"/>
    </row>
    <row r="141" spans="2:2" ht="13">
      <c r="B141" s="1"/>
    </row>
    <row r="142" spans="2:2" ht="13">
      <c r="B142" s="1"/>
    </row>
    <row r="143" spans="2:2" ht="13">
      <c r="B143" s="1"/>
    </row>
    <row r="144" spans="2:2" ht="13">
      <c r="B144" s="1"/>
    </row>
    <row r="145" spans="2:2" ht="13">
      <c r="B145" s="1"/>
    </row>
    <row r="146" spans="2:2" ht="13">
      <c r="B146" s="1"/>
    </row>
    <row r="147" spans="2:2" ht="13">
      <c r="B147" s="1"/>
    </row>
    <row r="148" spans="2:2" ht="13">
      <c r="B148" s="1"/>
    </row>
    <row r="149" spans="2:2" ht="13">
      <c r="B149" s="1"/>
    </row>
    <row r="150" spans="2:2" ht="13">
      <c r="B150" s="1"/>
    </row>
    <row r="151" spans="2:2" ht="13">
      <c r="B151" s="1"/>
    </row>
    <row r="152" spans="2:2" ht="13">
      <c r="B152" s="1"/>
    </row>
    <row r="153" spans="2:2" ht="13">
      <c r="B153" s="1"/>
    </row>
    <row r="154" spans="2:2" ht="13">
      <c r="B154" s="1"/>
    </row>
    <row r="155" spans="2:2" ht="13">
      <c r="B155" s="1"/>
    </row>
    <row r="156" spans="2:2" ht="13">
      <c r="B156" s="1"/>
    </row>
    <row r="157" spans="2:2" ht="13">
      <c r="B157" s="1"/>
    </row>
    <row r="158" spans="2:2" ht="13">
      <c r="B158" s="1"/>
    </row>
    <row r="159" spans="2:2" ht="13">
      <c r="B159" s="1"/>
    </row>
    <row r="160" spans="2:2" ht="13">
      <c r="B160" s="1"/>
    </row>
    <row r="161" spans="2:2" ht="13">
      <c r="B161" s="1"/>
    </row>
    <row r="162" spans="2:2" ht="13">
      <c r="B162" s="1"/>
    </row>
    <row r="163" spans="2:2" ht="13">
      <c r="B163" s="1"/>
    </row>
    <row r="164" spans="2:2" ht="13">
      <c r="B164" s="1"/>
    </row>
    <row r="165" spans="2:2" ht="13">
      <c r="B165" s="1"/>
    </row>
    <row r="166" spans="2:2" ht="13">
      <c r="B166" s="1"/>
    </row>
    <row r="167" spans="2:2" ht="13">
      <c r="B167" s="1"/>
    </row>
    <row r="168" spans="2:2" ht="13">
      <c r="B168" s="1"/>
    </row>
    <row r="169" spans="2:2" ht="13">
      <c r="B169" s="1"/>
    </row>
    <row r="170" spans="2:2" ht="13">
      <c r="B170" s="1"/>
    </row>
    <row r="171" spans="2:2" ht="13">
      <c r="B171" s="1"/>
    </row>
    <row r="172" spans="2:2" ht="13">
      <c r="B172" s="1"/>
    </row>
    <row r="173" spans="2:2" ht="13">
      <c r="B173" s="1"/>
    </row>
    <row r="174" spans="2:2" ht="13">
      <c r="B174" s="1"/>
    </row>
    <row r="175" spans="2:2" ht="13">
      <c r="B175" s="1"/>
    </row>
    <row r="176" spans="2:2" ht="13">
      <c r="B176" s="1"/>
    </row>
    <row r="177" spans="2:2" ht="13">
      <c r="B177" s="1"/>
    </row>
    <row r="178" spans="2:2" ht="13">
      <c r="B178" s="1"/>
    </row>
    <row r="179" spans="2:2" ht="13">
      <c r="B179" s="1"/>
    </row>
    <row r="180" spans="2:2" ht="13">
      <c r="B180" s="1"/>
    </row>
    <row r="181" spans="2:2" ht="13">
      <c r="B181" s="1"/>
    </row>
    <row r="182" spans="2:2" ht="13">
      <c r="B182" s="1"/>
    </row>
    <row r="183" spans="2:2" ht="13">
      <c r="B183" s="1"/>
    </row>
    <row r="184" spans="2:2" ht="13">
      <c r="B184" s="1"/>
    </row>
    <row r="185" spans="2:2" ht="13">
      <c r="B185" s="1"/>
    </row>
    <row r="186" spans="2:2" ht="13">
      <c r="B186" s="1"/>
    </row>
    <row r="187" spans="2:2" ht="13">
      <c r="B187" s="1"/>
    </row>
    <row r="188" spans="2:2" ht="13">
      <c r="B188" s="1"/>
    </row>
    <row r="189" spans="2:2" ht="13">
      <c r="B189" s="1"/>
    </row>
    <row r="190" spans="2:2" ht="13">
      <c r="B190" s="1"/>
    </row>
    <row r="191" spans="2:2" ht="13">
      <c r="B191" s="1"/>
    </row>
    <row r="192" spans="2:2" ht="13">
      <c r="B192" s="1"/>
    </row>
    <row r="193" spans="2:2" ht="13">
      <c r="B193" s="1"/>
    </row>
    <row r="194" spans="2:2" ht="13">
      <c r="B194" s="1"/>
    </row>
    <row r="195" spans="2:2" ht="13">
      <c r="B195" s="1"/>
    </row>
    <row r="196" spans="2:2" ht="13">
      <c r="B196" s="1"/>
    </row>
    <row r="197" spans="2:2" ht="13">
      <c r="B197" s="1"/>
    </row>
    <row r="198" spans="2:2" ht="13">
      <c r="B198" s="1"/>
    </row>
    <row r="199" spans="2:2" ht="13">
      <c r="B199" s="1"/>
    </row>
    <row r="200" spans="2:2" ht="13">
      <c r="B200" s="1"/>
    </row>
    <row r="201" spans="2:2" ht="13">
      <c r="B201" s="1"/>
    </row>
    <row r="202" spans="2:2" ht="13">
      <c r="B202" s="1"/>
    </row>
    <row r="203" spans="2:2" ht="13">
      <c r="B203" s="1"/>
    </row>
    <row r="204" spans="2:2" ht="13">
      <c r="B204" s="1"/>
    </row>
    <row r="205" spans="2:2" ht="13">
      <c r="B205" s="1"/>
    </row>
    <row r="206" spans="2:2" ht="13">
      <c r="B206" s="1"/>
    </row>
    <row r="207" spans="2:2" ht="13">
      <c r="B207" s="1"/>
    </row>
    <row r="208" spans="2:2" ht="13">
      <c r="B208" s="1"/>
    </row>
    <row r="209" spans="2:2" ht="13">
      <c r="B209" s="1"/>
    </row>
    <row r="210" spans="2:2" ht="13">
      <c r="B210" s="1"/>
    </row>
    <row r="211" spans="2:2" ht="13">
      <c r="B211" s="1"/>
    </row>
    <row r="212" spans="2:2" ht="13">
      <c r="B212" s="1"/>
    </row>
    <row r="213" spans="2:2" ht="13">
      <c r="B213" s="1"/>
    </row>
    <row r="214" spans="2:2" ht="13">
      <c r="B214" s="1"/>
    </row>
    <row r="215" spans="2:2" ht="13">
      <c r="B215" s="1"/>
    </row>
    <row r="216" spans="2:2" ht="13">
      <c r="B216" s="1"/>
    </row>
    <row r="217" spans="2:2" ht="13">
      <c r="B217" s="1"/>
    </row>
    <row r="218" spans="2:2" ht="13">
      <c r="B218" s="1"/>
    </row>
    <row r="219" spans="2:2" ht="13">
      <c r="B219" s="1"/>
    </row>
    <row r="220" spans="2:2" ht="13">
      <c r="B220" s="1"/>
    </row>
    <row r="221" spans="2:2" ht="13">
      <c r="B221" s="1"/>
    </row>
    <row r="222" spans="2:2" ht="13">
      <c r="B222" s="1"/>
    </row>
    <row r="223" spans="2:2" ht="13">
      <c r="B223" s="1"/>
    </row>
    <row r="224" spans="2:2" ht="13">
      <c r="B224" s="1"/>
    </row>
    <row r="225" spans="2:2" ht="13">
      <c r="B225" s="1"/>
    </row>
    <row r="226" spans="2:2" ht="13">
      <c r="B226" s="1"/>
    </row>
    <row r="227" spans="2:2" ht="13">
      <c r="B227" s="1"/>
    </row>
    <row r="228" spans="2:2" ht="13">
      <c r="B228" s="1"/>
    </row>
    <row r="229" spans="2:2" ht="13">
      <c r="B229" s="1"/>
    </row>
    <row r="230" spans="2:2" ht="13">
      <c r="B230" s="1"/>
    </row>
    <row r="231" spans="2:2" ht="13">
      <c r="B231" s="1"/>
    </row>
    <row r="232" spans="2:2" ht="13">
      <c r="B232" s="1"/>
    </row>
    <row r="233" spans="2:2" ht="13">
      <c r="B233" s="1"/>
    </row>
    <row r="234" spans="2:2" ht="13">
      <c r="B234" s="1"/>
    </row>
    <row r="235" spans="2:2" ht="13">
      <c r="B235" s="1"/>
    </row>
    <row r="236" spans="2:2" ht="13">
      <c r="B236" s="1"/>
    </row>
    <row r="237" spans="2:2" ht="13">
      <c r="B237" s="1"/>
    </row>
    <row r="238" spans="2:2" ht="13">
      <c r="B238" s="1"/>
    </row>
    <row r="239" spans="2:2" ht="13">
      <c r="B239" s="1"/>
    </row>
    <row r="240" spans="2:2" ht="13">
      <c r="B240" s="1"/>
    </row>
    <row r="241" spans="2:2" ht="13">
      <c r="B241" s="1"/>
    </row>
    <row r="242" spans="2:2" ht="13">
      <c r="B242" s="1"/>
    </row>
    <row r="243" spans="2:2" ht="13">
      <c r="B243" s="1"/>
    </row>
    <row r="244" spans="2:2" ht="13">
      <c r="B244" s="1"/>
    </row>
    <row r="245" spans="2:2" ht="13">
      <c r="B245" s="1"/>
    </row>
    <row r="246" spans="2:2" ht="13">
      <c r="B246" s="1"/>
    </row>
    <row r="247" spans="2:2" ht="13">
      <c r="B247" s="1"/>
    </row>
    <row r="248" spans="2:2" ht="13">
      <c r="B248" s="1"/>
    </row>
    <row r="249" spans="2:2" ht="13">
      <c r="B249" s="1"/>
    </row>
    <row r="250" spans="2:2" ht="13">
      <c r="B250" s="1"/>
    </row>
    <row r="251" spans="2:2" ht="13">
      <c r="B251" s="1"/>
    </row>
    <row r="252" spans="2:2" ht="13">
      <c r="B252" s="1"/>
    </row>
    <row r="253" spans="2:2" ht="13">
      <c r="B253" s="1"/>
    </row>
    <row r="254" spans="2:2" ht="13">
      <c r="B254" s="1"/>
    </row>
    <row r="255" spans="2:2" ht="13">
      <c r="B255" s="1"/>
    </row>
    <row r="256" spans="2:2" ht="13">
      <c r="B256" s="1"/>
    </row>
    <row r="257" spans="2:2" ht="13">
      <c r="B257" s="1"/>
    </row>
    <row r="258" spans="2:2" ht="13">
      <c r="B258" s="1"/>
    </row>
    <row r="259" spans="2:2" ht="13">
      <c r="B259" s="1"/>
    </row>
    <row r="260" spans="2:2" ht="13">
      <c r="B260" s="1"/>
    </row>
    <row r="261" spans="2:2" ht="13">
      <c r="B261" s="1"/>
    </row>
    <row r="262" spans="2:2" ht="13">
      <c r="B262" s="1"/>
    </row>
    <row r="263" spans="2:2" ht="13">
      <c r="B263" s="1"/>
    </row>
    <row r="264" spans="2:2" ht="13">
      <c r="B264" s="1"/>
    </row>
    <row r="265" spans="2:2" ht="13">
      <c r="B265" s="1"/>
    </row>
    <row r="266" spans="2:2" ht="13">
      <c r="B266" s="1"/>
    </row>
    <row r="267" spans="2:2" ht="13">
      <c r="B267" s="1"/>
    </row>
    <row r="268" spans="2:2" ht="13">
      <c r="B268" s="1"/>
    </row>
    <row r="269" spans="2:2" ht="13">
      <c r="B269" s="1"/>
    </row>
    <row r="270" spans="2:2" ht="13">
      <c r="B270" s="1"/>
    </row>
    <row r="271" spans="2:2" ht="13">
      <c r="B271" s="1"/>
    </row>
    <row r="272" spans="2:2" ht="13">
      <c r="B272" s="1"/>
    </row>
    <row r="273" spans="2:2" ht="13">
      <c r="B273" s="1"/>
    </row>
    <row r="274" spans="2:2" ht="13">
      <c r="B274" s="1"/>
    </row>
    <row r="275" spans="2:2" ht="13">
      <c r="B275" s="1"/>
    </row>
    <row r="276" spans="2:2" ht="13">
      <c r="B276" s="1"/>
    </row>
    <row r="277" spans="2:2" ht="13">
      <c r="B277" s="1"/>
    </row>
    <row r="278" spans="2:2" ht="13">
      <c r="B278" s="1"/>
    </row>
    <row r="279" spans="2:2" ht="13">
      <c r="B279" s="1"/>
    </row>
    <row r="280" spans="2:2" ht="13">
      <c r="B280" s="1"/>
    </row>
    <row r="281" spans="2:2" ht="13">
      <c r="B281" s="1"/>
    </row>
    <row r="282" spans="2:2" ht="13">
      <c r="B282" s="1"/>
    </row>
    <row r="283" spans="2:2" ht="13">
      <c r="B283" s="1"/>
    </row>
    <row r="284" spans="2:2" ht="13">
      <c r="B284" s="1"/>
    </row>
    <row r="285" spans="2:2" ht="13">
      <c r="B285" s="1"/>
    </row>
    <row r="286" spans="2:2" ht="13">
      <c r="B286" s="1"/>
    </row>
    <row r="287" spans="2:2" ht="13">
      <c r="B287" s="1"/>
    </row>
    <row r="288" spans="2:2" ht="13">
      <c r="B288" s="1"/>
    </row>
    <row r="289" spans="2:2" ht="13">
      <c r="B289" s="1"/>
    </row>
    <row r="290" spans="2:2" ht="13">
      <c r="B290" s="1"/>
    </row>
    <row r="291" spans="2:2" ht="13">
      <c r="B291" s="1"/>
    </row>
    <row r="292" spans="2:2" ht="13">
      <c r="B292" s="1"/>
    </row>
    <row r="293" spans="2:2" ht="13">
      <c r="B293" s="1"/>
    </row>
    <row r="294" spans="2:2" ht="13">
      <c r="B294" s="1"/>
    </row>
    <row r="295" spans="2:2" ht="13">
      <c r="B295" s="1"/>
    </row>
    <row r="296" spans="2:2" ht="13">
      <c r="B296" s="1"/>
    </row>
    <row r="297" spans="2:2" ht="13">
      <c r="B297" s="1"/>
    </row>
    <row r="298" spans="2:2" ht="13">
      <c r="B298" s="1"/>
    </row>
    <row r="299" spans="2:2" ht="13">
      <c r="B299" s="1"/>
    </row>
    <row r="300" spans="2:2" ht="13">
      <c r="B300" s="1"/>
    </row>
    <row r="301" spans="2:2" ht="13">
      <c r="B301" s="1"/>
    </row>
    <row r="302" spans="2:2" ht="13">
      <c r="B302" s="1"/>
    </row>
    <row r="303" spans="2:2" ht="13">
      <c r="B303" s="1"/>
    </row>
    <row r="304" spans="2:2" ht="13">
      <c r="B304" s="1"/>
    </row>
    <row r="305" spans="2:2" ht="13">
      <c r="B305" s="1"/>
    </row>
    <row r="306" spans="2:2" ht="13">
      <c r="B306" s="1"/>
    </row>
    <row r="307" spans="2:2" ht="13">
      <c r="B307" s="1"/>
    </row>
    <row r="308" spans="2:2" ht="13">
      <c r="B308" s="1"/>
    </row>
    <row r="309" spans="2:2" ht="13">
      <c r="B309" s="1"/>
    </row>
    <row r="310" spans="2:2" ht="13">
      <c r="B310" s="1"/>
    </row>
    <row r="311" spans="2:2" ht="13">
      <c r="B311" s="1"/>
    </row>
    <row r="312" spans="2:2" ht="13">
      <c r="B312" s="1"/>
    </row>
    <row r="313" spans="2:2" ht="13">
      <c r="B313" s="1"/>
    </row>
    <row r="314" spans="2:2" ht="13">
      <c r="B314" s="1"/>
    </row>
    <row r="315" spans="2:2" ht="13">
      <c r="B315" s="1"/>
    </row>
    <row r="316" spans="2:2" ht="13">
      <c r="B316" s="1"/>
    </row>
    <row r="317" spans="2:2" ht="13">
      <c r="B317" s="1"/>
    </row>
    <row r="318" spans="2:2" ht="13">
      <c r="B318" s="1"/>
    </row>
    <row r="319" spans="2:2" ht="13">
      <c r="B319" s="1"/>
    </row>
    <row r="320" spans="2:2" ht="13">
      <c r="B320" s="1"/>
    </row>
    <row r="321" spans="2:2" ht="13">
      <c r="B321" s="1"/>
    </row>
    <row r="322" spans="2:2" ht="13">
      <c r="B322" s="1"/>
    </row>
    <row r="323" spans="2:2" ht="13">
      <c r="B323" s="1"/>
    </row>
    <row r="324" spans="2:2" ht="13">
      <c r="B324" s="1"/>
    </row>
    <row r="325" spans="2:2" ht="13">
      <c r="B325" s="1"/>
    </row>
    <row r="326" spans="2:2" ht="13">
      <c r="B326" s="1"/>
    </row>
    <row r="327" spans="2:2" ht="13">
      <c r="B327" s="1"/>
    </row>
    <row r="328" spans="2:2" ht="13">
      <c r="B328" s="1"/>
    </row>
    <row r="329" spans="2:2" ht="13">
      <c r="B329" s="1"/>
    </row>
    <row r="330" spans="2:2" ht="13">
      <c r="B330" s="1"/>
    </row>
    <row r="331" spans="2:2" ht="13">
      <c r="B331" s="1"/>
    </row>
    <row r="332" spans="2:2" ht="13">
      <c r="B332" s="1"/>
    </row>
    <row r="333" spans="2:2" ht="13">
      <c r="B333" s="1"/>
    </row>
    <row r="334" spans="2:2" ht="13">
      <c r="B334" s="1"/>
    </row>
    <row r="335" spans="2:2" ht="13">
      <c r="B335" s="1"/>
    </row>
    <row r="336" spans="2:2" ht="13">
      <c r="B336" s="1"/>
    </row>
    <row r="337" spans="2:2" ht="13">
      <c r="B337" s="1"/>
    </row>
    <row r="338" spans="2:2" ht="13">
      <c r="B338" s="1"/>
    </row>
    <row r="339" spans="2:2" ht="13">
      <c r="B339" s="1"/>
    </row>
    <row r="340" spans="2:2" ht="13">
      <c r="B340" s="1"/>
    </row>
    <row r="341" spans="2:2" ht="13">
      <c r="B341" s="1"/>
    </row>
    <row r="342" spans="2:2" ht="13">
      <c r="B342" s="1"/>
    </row>
    <row r="343" spans="2:2" ht="13">
      <c r="B343" s="1"/>
    </row>
    <row r="344" spans="2:2" ht="13">
      <c r="B344" s="1"/>
    </row>
    <row r="345" spans="2:2" ht="13">
      <c r="B345" s="1"/>
    </row>
    <row r="346" spans="2:2" ht="13">
      <c r="B346" s="1"/>
    </row>
    <row r="347" spans="2:2" ht="13">
      <c r="B347" s="1"/>
    </row>
    <row r="348" spans="2:2" ht="13">
      <c r="B348" s="1"/>
    </row>
    <row r="349" spans="2:2" ht="13">
      <c r="B349" s="1"/>
    </row>
    <row r="350" spans="2:2" ht="13">
      <c r="B350" s="1"/>
    </row>
    <row r="351" spans="2:2" ht="13">
      <c r="B351" s="1"/>
    </row>
    <row r="352" spans="2:2" ht="13">
      <c r="B352" s="1"/>
    </row>
    <row r="353" spans="2:2" ht="13">
      <c r="B353" s="1"/>
    </row>
    <row r="354" spans="2:2" ht="13">
      <c r="B354" s="1"/>
    </row>
    <row r="355" spans="2:2" ht="13">
      <c r="B355" s="1"/>
    </row>
    <row r="356" spans="2:2" ht="13">
      <c r="B356" s="1"/>
    </row>
    <row r="357" spans="2:2" ht="13">
      <c r="B357" s="1"/>
    </row>
    <row r="358" spans="2:2" ht="13">
      <c r="B358" s="1"/>
    </row>
    <row r="359" spans="2:2" ht="13">
      <c r="B359" s="1"/>
    </row>
    <row r="360" spans="2:2" ht="13">
      <c r="B360" s="1"/>
    </row>
    <row r="361" spans="2:2" ht="13">
      <c r="B361" s="1"/>
    </row>
    <row r="362" spans="2:2" ht="13">
      <c r="B362" s="1"/>
    </row>
    <row r="363" spans="2:2" ht="13">
      <c r="B363" s="1"/>
    </row>
    <row r="364" spans="2:2" ht="13">
      <c r="B364" s="1"/>
    </row>
    <row r="365" spans="2:2" ht="13">
      <c r="B365" s="1"/>
    </row>
    <row r="366" spans="2:2" ht="13">
      <c r="B366" s="1"/>
    </row>
    <row r="367" spans="2:2" ht="13">
      <c r="B367" s="1"/>
    </row>
    <row r="368" spans="2:2" ht="13">
      <c r="B368" s="1"/>
    </row>
    <row r="369" spans="2:2" ht="13">
      <c r="B369" s="1"/>
    </row>
    <row r="370" spans="2:2" ht="13">
      <c r="B370" s="1"/>
    </row>
    <row r="371" spans="2:2" ht="13">
      <c r="B371" s="1"/>
    </row>
    <row r="372" spans="2:2" ht="13">
      <c r="B372" s="1"/>
    </row>
    <row r="373" spans="2:2" ht="13">
      <c r="B373" s="1"/>
    </row>
    <row r="374" spans="2:2" ht="13">
      <c r="B374" s="1"/>
    </row>
    <row r="375" spans="2:2" ht="13">
      <c r="B375" s="1"/>
    </row>
    <row r="376" spans="2:2" ht="13">
      <c r="B376" s="1"/>
    </row>
    <row r="377" spans="2:2" ht="13">
      <c r="B377" s="1"/>
    </row>
    <row r="378" spans="2:2" ht="13">
      <c r="B378" s="1"/>
    </row>
    <row r="379" spans="2:2" ht="13">
      <c r="B379" s="1"/>
    </row>
    <row r="380" spans="2:2" ht="13">
      <c r="B380" s="1"/>
    </row>
    <row r="381" spans="2:2" ht="13">
      <c r="B381" s="1"/>
    </row>
    <row r="382" spans="2:2" ht="13">
      <c r="B382" s="1"/>
    </row>
    <row r="383" spans="2:2" ht="13">
      <c r="B383" s="1"/>
    </row>
    <row r="384" spans="2:2" ht="13">
      <c r="B384" s="1"/>
    </row>
    <row r="385" spans="2:2" ht="13">
      <c r="B385" s="1"/>
    </row>
    <row r="386" spans="2:2" ht="13">
      <c r="B386" s="1"/>
    </row>
    <row r="387" spans="2:2" ht="13">
      <c r="B387" s="1"/>
    </row>
    <row r="388" spans="2:2" ht="13">
      <c r="B388" s="1"/>
    </row>
    <row r="389" spans="2:2" ht="13">
      <c r="B389" s="1"/>
    </row>
    <row r="390" spans="2:2" ht="13">
      <c r="B390" s="1"/>
    </row>
    <row r="391" spans="2:2" ht="13">
      <c r="B391" s="1"/>
    </row>
    <row r="392" spans="2:2" ht="13">
      <c r="B392" s="1"/>
    </row>
    <row r="393" spans="2:2" ht="13">
      <c r="B393" s="1"/>
    </row>
    <row r="394" spans="2:2" ht="13">
      <c r="B394" s="1"/>
    </row>
    <row r="395" spans="2:2" ht="13">
      <c r="B395" s="1"/>
    </row>
    <row r="396" spans="2:2" ht="13">
      <c r="B396" s="1"/>
    </row>
    <row r="397" spans="2:2" ht="13">
      <c r="B397" s="1"/>
    </row>
    <row r="398" spans="2:2" ht="13">
      <c r="B398" s="1"/>
    </row>
    <row r="399" spans="2:2" ht="13">
      <c r="B399" s="1"/>
    </row>
    <row r="400" spans="2:2" ht="13">
      <c r="B400" s="1"/>
    </row>
    <row r="401" spans="2:2" ht="13">
      <c r="B401" s="1"/>
    </row>
    <row r="402" spans="2:2" ht="13">
      <c r="B402" s="1"/>
    </row>
    <row r="403" spans="2:2" ht="13">
      <c r="B403" s="1"/>
    </row>
    <row r="404" spans="2:2" ht="13">
      <c r="B404" s="1"/>
    </row>
    <row r="405" spans="2:2" ht="13">
      <c r="B405" s="1"/>
    </row>
    <row r="406" spans="2:2" ht="13">
      <c r="B406" s="1"/>
    </row>
    <row r="407" spans="2:2" ht="13">
      <c r="B407" s="1"/>
    </row>
    <row r="408" spans="2:2" ht="13">
      <c r="B408" s="1"/>
    </row>
    <row r="409" spans="2:2" ht="13">
      <c r="B409" s="1"/>
    </row>
    <row r="410" spans="2:2" ht="13">
      <c r="B410" s="1"/>
    </row>
    <row r="411" spans="2:2" ht="13">
      <c r="B411" s="1"/>
    </row>
    <row r="412" spans="2:2" ht="13">
      <c r="B412" s="1"/>
    </row>
    <row r="413" spans="2:2" ht="13">
      <c r="B413" s="1"/>
    </row>
    <row r="414" spans="2:2" ht="13">
      <c r="B414" s="1"/>
    </row>
    <row r="415" spans="2:2" ht="13">
      <c r="B415" s="1"/>
    </row>
    <row r="416" spans="2:2" ht="13">
      <c r="B416" s="1"/>
    </row>
    <row r="417" spans="2:2" ht="13">
      <c r="B417" s="1"/>
    </row>
    <row r="418" spans="2:2" ht="13">
      <c r="B418" s="1"/>
    </row>
    <row r="419" spans="2:2" ht="13">
      <c r="B419" s="1"/>
    </row>
    <row r="420" spans="2:2" ht="13">
      <c r="B420" s="1"/>
    </row>
    <row r="421" spans="2:2" ht="13">
      <c r="B421" s="1"/>
    </row>
    <row r="422" spans="2:2" ht="13">
      <c r="B422" s="1"/>
    </row>
    <row r="423" spans="2:2" ht="13">
      <c r="B423" s="1"/>
    </row>
    <row r="424" spans="2:2" ht="13">
      <c r="B424" s="1"/>
    </row>
    <row r="425" spans="2:2" ht="13">
      <c r="B425" s="1"/>
    </row>
    <row r="426" spans="2:2" ht="13">
      <c r="B426" s="1"/>
    </row>
    <row r="427" spans="2:2" ht="13">
      <c r="B427" s="1"/>
    </row>
    <row r="428" spans="2:2" ht="13">
      <c r="B428" s="1"/>
    </row>
    <row r="429" spans="2:2" ht="13">
      <c r="B429" s="1"/>
    </row>
    <row r="430" spans="2:2" ht="13">
      <c r="B430" s="1"/>
    </row>
    <row r="431" spans="2:2" ht="13">
      <c r="B431" s="1"/>
    </row>
    <row r="432" spans="2:2" ht="13">
      <c r="B432" s="1"/>
    </row>
    <row r="433" spans="2:2" ht="13">
      <c r="B433" s="1"/>
    </row>
    <row r="434" spans="2:2" ht="13">
      <c r="B434" s="1"/>
    </row>
    <row r="435" spans="2:2" ht="13">
      <c r="B435" s="1"/>
    </row>
    <row r="436" spans="2:2" ht="13">
      <c r="B436" s="1"/>
    </row>
    <row r="437" spans="2:2" ht="13">
      <c r="B437" s="1"/>
    </row>
    <row r="438" spans="2:2" ht="13">
      <c r="B438" s="1"/>
    </row>
    <row r="439" spans="2:2" ht="13">
      <c r="B439" s="1"/>
    </row>
    <row r="440" spans="2:2" ht="13">
      <c r="B440" s="1"/>
    </row>
    <row r="441" spans="2:2" ht="13">
      <c r="B441" s="1"/>
    </row>
    <row r="442" spans="2:2" ht="13">
      <c r="B442" s="1"/>
    </row>
    <row r="443" spans="2:2" ht="13">
      <c r="B443" s="1"/>
    </row>
    <row r="444" spans="2:2" ht="13">
      <c r="B444" s="1"/>
    </row>
    <row r="445" spans="2:2" ht="13">
      <c r="B445" s="1"/>
    </row>
    <row r="446" spans="2:2" ht="13">
      <c r="B446" s="1"/>
    </row>
    <row r="447" spans="2:2" ht="13">
      <c r="B447" s="1"/>
    </row>
    <row r="448" spans="2:2" ht="13">
      <c r="B448" s="1"/>
    </row>
    <row r="449" spans="2:2" ht="13">
      <c r="B449" s="1"/>
    </row>
    <row r="450" spans="2:2" ht="13">
      <c r="B450" s="1"/>
    </row>
    <row r="451" spans="2:2" ht="13">
      <c r="B451" s="1"/>
    </row>
    <row r="452" spans="2:2" ht="13">
      <c r="B452" s="1"/>
    </row>
    <row r="453" spans="2:2" ht="13">
      <c r="B453" s="1"/>
    </row>
    <row r="454" spans="2:2" ht="13">
      <c r="B454" s="1"/>
    </row>
    <row r="455" spans="2:2" ht="13">
      <c r="B455" s="1"/>
    </row>
    <row r="456" spans="2:2" ht="13">
      <c r="B456" s="1"/>
    </row>
    <row r="457" spans="2:2" ht="13">
      <c r="B457" s="1"/>
    </row>
    <row r="458" spans="2:2" ht="13">
      <c r="B458" s="1"/>
    </row>
    <row r="459" spans="2:2" ht="13">
      <c r="B459" s="1"/>
    </row>
    <row r="460" spans="2:2" ht="13">
      <c r="B460" s="1"/>
    </row>
    <row r="461" spans="2:2" ht="13">
      <c r="B461" s="1"/>
    </row>
    <row r="462" spans="2:2" ht="13">
      <c r="B462" s="1"/>
    </row>
    <row r="463" spans="2:2" ht="13">
      <c r="B463" s="1"/>
    </row>
    <row r="464" spans="2:2" ht="13">
      <c r="B464" s="1"/>
    </row>
    <row r="465" spans="2:2" ht="13">
      <c r="B465" s="1"/>
    </row>
    <row r="466" spans="2:2" ht="13">
      <c r="B466" s="1"/>
    </row>
    <row r="467" spans="2:2" ht="13">
      <c r="B467" s="1"/>
    </row>
    <row r="468" spans="2:2" ht="13">
      <c r="B468" s="1"/>
    </row>
    <row r="469" spans="2:2" ht="13">
      <c r="B469" s="1"/>
    </row>
    <row r="470" spans="2:2" ht="13">
      <c r="B470" s="1"/>
    </row>
    <row r="471" spans="2:2" ht="13">
      <c r="B471" s="1"/>
    </row>
    <row r="472" spans="2:2" ht="13">
      <c r="B472" s="1"/>
    </row>
    <row r="473" spans="2:2" ht="13">
      <c r="B473" s="1"/>
    </row>
    <row r="474" spans="2:2" ht="13">
      <c r="B474" s="1"/>
    </row>
    <row r="475" spans="2:2" ht="13">
      <c r="B475" s="1"/>
    </row>
    <row r="476" spans="2:2" ht="13">
      <c r="B476" s="1"/>
    </row>
    <row r="477" spans="2:2" ht="13">
      <c r="B477" s="1"/>
    </row>
    <row r="478" spans="2:2" ht="13">
      <c r="B478" s="1"/>
    </row>
    <row r="479" spans="2:2" ht="13">
      <c r="B479" s="1"/>
    </row>
    <row r="480" spans="2:2" ht="13">
      <c r="B480" s="1"/>
    </row>
    <row r="481" spans="2:2" ht="13">
      <c r="B481" s="1"/>
    </row>
    <row r="482" spans="2:2" ht="13">
      <c r="B482" s="1"/>
    </row>
    <row r="483" spans="2:2" ht="13">
      <c r="B483" s="1"/>
    </row>
    <row r="484" spans="2:2" ht="13">
      <c r="B484" s="1"/>
    </row>
    <row r="485" spans="2:2" ht="13">
      <c r="B485" s="1"/>
    </row>
    <row r="486" spans="2:2" ht="13">
      <c r="B486" s="1"/>
    </row>
    <row r="487" spans="2:2" ht="13">
      <c r="B487" s="1"/>
    </row>
    <row r="488" spans="2:2" ht="13">
      <c r="B488" s="1"/>
    </row>
    <row r="489" spans="2:2" ht="13">
      <c r="B489" s="1"/>
    </row>
    <row r="490" spans="2:2" ht="13">
      <c r="B490" s="1"/>
    </row>
    <row r="491" spans="2:2" ht="13">
      <c r="B491" s="1"/>
    </row>
    <row r="492" spans="2:2" ht="13">
      <c r="B492" s="1"/>
    </row>
    <row r="493" spans="2:2" ht="13">
      <c r="B493" s="1"/>
    </row>
    <row r="494" spans="2:2" ht="13">
      <c r="B494" s="1"/>
    </row>
    <row r="495" spans="2:2" ht="13">
      <c r="B495" s="1"/>
    </row>
    <row r="496" spans="2:2" ht="13">
      <c r="B496" s="1"/>
    </row>
    <row r="497" spans="2:2" ht="13">
      <c r="B497" s="1"/>
    </row>
    <row r="498" spans="2:2" ht="13">
      <c r="B498" s="1"/>
    </row>
    <row r="499" spans="2:2" ht="13">
      <c r="B499" s="1"/>
    </row>
    <row r="500" spans="2:2" ht="13">
      <c r="B500" s="1"/>
    </row>
    <row r="501" spans="2:2" ht="13">
      <c r="B501" s="1"/>
    </row>
    <row r="502" spans="2:2" ht="13">
      <c r="B502" s="1"/>
    </row>
    <row r="503" spans="2:2" ht="13">
      <c r="B503" s="1"/>
    </row>
    <row r="504" spans="2:2" ht="13">
      <c r="B504" s="1"/>
    </row>
    <row r="505" spans="2:2" ht="13">
      <c r="B505" s="1"/>
    </row>
    <row r="506" spans="2:2" ht="13">
      <c r="B506" s="1"/>
    </row>
    <row r="507" spans="2:2" ht="13">
      <c r="B507" s="1"/>
    </row>
    <row r="508" spans="2:2" ht="13">
      <c r="B508" s="1"/>
    </row>
    <row r="509" spans="2:2" ht="13">
      <c r="B509" s="1"/>
    </row>
    <row r="510" spans="2:2" ht="13">
      <c r="B510" s="1"/>
    </row>
    <row r="511" spans="2:2" ht="13">
      <c r="B511" s="1"/>
    </row>
    <row r="512" spans="2:2" ht="13">
      <c r="B512" s="1"/>
    </row>
    <row r="513" spans="2:2" ht="13">
      <c r="B513" s="1"/>
    </row>
    <row r="514" spans="2:2" ht="13">
      <c r="B514" s="1"/>
    </row>
    <row r="515" spans="2:2" ht="13">
      <c r="B515" s="1"/>
    </row>
    <row r="516" spans="2:2" ht="13">
      <c r="B516" s="1"/>
    </row>
    <row r="517" spans="2:2" ht="13">
      <c r="B517" s="1"/>
    </row>
    <row r="518" spans="2:2" ht="13">
      <c r="B518" s="1"/>
    </row>
    <row r="519" spans="2:2" ht="13">
      <c r="B519" s="1"/>
    </row>
    <row r="520" spans="2:2" ht="13">
      <c r="B520" s="1"/>
    </row>
    <row r="521" spans="2:2" ht="13">
      <c r="B521" s="1"/>
    </row>
    <row r="522" spans="2:2" ht="13">
      <c r="B522" s="1"/>
    </row>
    <row r="523" spans="2:2" ht="13">
      <c r="B523" s="1"/>
    </row>
    <row r="524" spans="2:2" ht="13">
      <c r="B524" s="1"/>
    </row>
    <row r="525" spans="2:2" ht="13">
      <c r="B525" s="1"/>
    </row>
    <row r="526" spans="2:2" ht="13">
      <c r="B526" s="1"/>
    </row>
    <row r="527" spans="2:2" ht="13">
      <c r="B527" s="1"/>
    </row>
    <row r="528" spans="2:2" ht="13">
      <c r="B528" s="1"/>
    </row>
    <row r="529" spans="2:2" ht="13">
      <c r="B529" s="1"/>
    </row>
    <row r="530" spans="2:2" ht="13">
      <c r="B530" s="1"/>
    </row>
    <row r="531" spans="2:2" ht="13">
      <c r="B531" s="1"/>
    </row>
    <row r="532" spans="2:2" ht="13">
      <c r="B532" s="1"/>
    </row>
    <row r="533" spans="2:2" ht="13">
      <c r="B533" s="1"/>
    </row>
    <row r="534" spans="2:2" ht="13">
      <c r="B534" s="1"/>
    </row>
    <row r="535" spans="2:2" ht="13">
      <c r="B535" s="1"/>
    </row>
    <row r="536" spans="2:2" ht="13">
      <c r="B536" s="1"/>
    </row>
    <row r="537" spans="2:2" ht="13">
      <c r="B537" s="1"/>
    </row>
    <row r="538" spans="2:2" ht="13">
      <c r="B538" s="1"/>
    </row>
    <row r="539" spans="2:2" ht="13">
      <c r="B539" s="1"/>
    </row>
    <row r="540" spans="2:2" ht="13">
      <c r="B540" s="1"/>
    </row>
    <row r="541" spans="2:2" ht="13">
      <c r="B541" s="1"/>
    </row>
    <row r="542" spans="2:2" ht="13">
      <c r="B542" s="1"/>
    </row>
    <row r="543" spans="2:2" ht="13">
      <c r="B543" s="1"/>
    </row>
    <row r="544" spans="2:2" ht="13">
      <c r="B544" s="1"/>
    </row>
    <row r="545" spans="2:2" ht="13">
      <c r="B545" s="1"/>
    </row>
    <row r="546" spans="2:2" ht="13">
      <c r="B546" s="1"/>
    </row>
    <row r="547" spans="2:2" ht="13">
      <c r="B547" s="1"/>
    </row>
    <row r="548" spans="2:2" ht="13">
      <c r="B548" s="1"/>
    </row>
    <row r="549" spans="2:2" ht="13">
      <c r="B549" s="1"/>
    </row>
    <row r="550" spans="2:2" ht="13">
      <c r="B550" s="1"/>
    </row>
    <row r="551" spans="2:2" ht="13">
      <c r="B551" s="1"/>
    </row>
    <row r="552" spans="2:2" ht="13">
      <c r="B552" s="1"/>
    </row>
    <row r="553" spans="2:2" ht="13">
      <c r="B553" s="1"/>
    </row>
    <row r="554" spans="2:2" ht="13">
      <c r="B554" s="1"/>
    </row>
    <row r="555" spans="2:2" ht="13">
      <c r="B555" s="1"/>
    </row>
    <row r="556" spans="2:2" ht="13">
      <c r="B556" s="1"/>
    </row>
    <row r="557" spans="2:2" ht="13">
      <c r="B557" s="1"/>
    </row>
    <row r="558" spans="2:2" ht="13">
      <c r="B558" s="1"/>
    </row>
    <row r="559" spans="2:2" ht="13">
      <c r="B559" s="1"/>
    </row>
    <row r="560" spans="2:2" ht="13">
      <c r="B560" s="1"/>
    </row>
    <row r="561" spans="2:2" ht="13">
      <c r="B561" s="1"/>
    </row>
    <row r="562" spans="2:2" ht="13">
      <c r="B562" s="1"/>
    </row>
    <row r="563" spans="2:2" ht="13">
      <c r="B563" s="1"/>
    </row>
    <row r="564" spans="2:2" ht="13">
      <c r="B564" s="1"/>
    </row>
    <row r="565" spans="2:2" ht="13">
      <c r="B565" s="1"/>
    </row>
    <row r="566" spans="2:2" ht="13">
      <c r="B566" s="1"/>
    </row>
    <row r="567" spans="2:2" ht="13">
      <c r="B567" s="1"/>
    </row>
    <row r="568" spans="2:2" ht="13">
      <c r="B568" s="1"/>
    </row>
    <row r="569" spans="2:2" ht="13">
      <c r="B569" s="1"/>
    </row>
    <row r="570" spans="2:2" ht="13">
      <c r="B570" s="1"/>
    </row>
    <row r="571" spans="2:2" ht="13">
      <c r="B571" s="1"/>
    </row>
    <row r="572" spans="2:2" ht="13">
      <c r="B572" s="1"/>
    </row>
    <row r="573" spans="2:2" ht="13">
      <c r="B573" s="1"/>
    </row>
    <row r="574" spans="2:2" ht="13">
      <c r="B574" s="1"/>
    </row>
    <row r="575" spans="2:2" ht="13">
      <c r="B575" s="1"/>
    </row>
    <row r="576" spans="2:2" ht="13">
      <c r="B576" s="1"/>
    </row>
    <row r="577" spans="2:2" ht="13">
      <c r="B577" s="1"/>
    </row>
    <row r="578" spans="2:2" ht="13">
      <c r="B578" s="1"/>
    </row>
    <row r="579" spans="2:2" ht="13">
      <c r="B579" s="1"/>
    </row>
    <row r="580" spans="2:2" ht="13">
      <c r="B580" s="1"/>
    </row>
    <row r="581" spans="2:2" ht="13">
      <c r="B581" s="1"/>
    </row>
    <row r="582" spans="2:2" ht="13">
      <c r="B582" s="1"/>
    </row>
    <row r="583" spans="2:2" ht="13">
      <c r="B583" s="1"/>
    </row>
    <row r="584" spans="2:2" ht="13">
      <c r="B584" s="1"/>
    </row>
    <row r="585" spans="2:2" ht="13">
      <c r="B585" s="1"/>
    </row>
    <row r="586" spans="2:2" ht="13">
      <c r="B586" s="1"/>
    </row>
    <row r="587" spans="2:2" ht="13">
      <c r="B587" s="1"/>
    </row>
    <row r="588" spans="2:2" ht="13">
      <c r="B588" s="1"/>
    </row>
    <row r="589" spans="2:2" ht="13">
      <c r="B589" s="1"/>
    </row>
    <row r="590" spans="2:2" ht="13">
      <c r="B590" s="1"/>
    </row>
    <row r="591" spans="2:2" ht="13">
      <c r="B591" s="1"/>
    </row>
    <row r="592" spans="2:2" ht="13">
      <c r="B592" s="1"/>
    </row>
    <row r="593" spans="2:2" ht="13">
      <c r="B593" s="1"/>
    </row>
    <row r="594" spans="2:2" ht="13">
      <c r="B594" s="1"/>
    </row>
    <row r="595" spans="2:2" ht="13">
      <c r="B595" s="1"/>
    </row>
    <row r="596" spans="2:2" ht="13">
      <c r="B596" s="1"/>
    </row>
    <row r="597" spans="2:2" ht="13">
      <c r="B597" s="1"/>
    </row>
    <row r="598" spans="2:2" ht="13">
      <c r="B598" s="1"/>
    </row>
    <row r="599" spans="2:2" ht="13">
      <c r="B599" s="1"/>
    </row>
    <row r="600" spans="2:2" ht="13">
      <c r="B600" s="1"/>
    </row>
    <row r="601" spans="2:2" ht="13">
      <c r="B601" s="1"/>
    </row>
    <row r="602" spans="2:2" ht="13">
      <c r="B602" s="1"/>
    </row>
    <row r="603" spans="2:2" ht="13">
      <c r="B603" s="1"/>
    </row>
    <row r="604" spans="2:2" ht="13">
      <c r="B604" s="1"/>
    </row>
    <row r="605" spans="2:2" ht="13">
      <c r="B605" s="1"/>
    </row>
    <row r="606" spans="2:2" ht="13">
      <c r="B606" s="1"/>
    </row>
    <row r="607" spans="2:2" ht="13">
      <c r="B607" s="1"/>
    </row>
    <row r="608" spans="2:2" ht="13">
      <c r="B608" s="1"/>
    </row>
    <row r="609" spans="2:2" ht="13">
      <c r="B609" s="1"/>
    </row>
    <row r="610" spans="2:2" ht="13">
      <c r="B610" s="1"/>
    </row>
    <row r="611" spans="2:2" ht="13">
      <c r="B611" s="1"/>
    </row>
    <row r="612" spans="2:2" ht="13">
      <c r="B612" s="1"/>
    </row>
    <row r="613" spans="2:2" ht="13">
      <c r="B613" s="1"/>
    </row>
    <row r="614" spans="2:2" ht="13">
      <c r="B614" s="1"/>
    </row>
    <row r="615" spans="2:2" ht="13">
      <c r="B615" s="1"/>
    </row>
    <row r="616" spans="2:2" ht="13">
      <c r="B616" s="1"/>
    </row>
    <row r="617" spans="2:2" ht="13">
      <c r="B617" s="1"/>
    </row>
    <row r="618" spans="2:2" ht="13">
      <c r="B618" s="1"/>
    </row>
    <row r="619" spans="2:2" ht="13">
      <c r="B619" s="1"/>
    </row>
    <row r="620" spans="2:2" ht="13">
      <c r="B620" s="1"/>
    </row>
    <row r="621" spans="2:2" ht="13">
      <c r="B621" s="1"/>
    </row>
    <row r="622" spans="2:2" ht="13">
      <c r="B622" s="1"/>
    </row>
    <row r="623" spans="2:2" ht="13">
      <c r="B623" s="1"/>
    </row>
    <row r="624" spans="2:2" ht="13">
      <c r="B624" s="1"/>
    </row>
    <row r="625" spans="2:2" ht="13">
      <c r="B625" s="1"/>
    </row>
    <row r="626" spans="2:2" ht="13">
      <c r="B626" s="1"/>
    </row>
    <row r="627" spans="2:2" ht="13">
      <c r="B627" s="1"/>
    </row>
    <row r="628" spans="2:2" ht="13">
      <c r="B628" s="1"/>
    </row>
    <row r="629" spans="2:2" ht="13">
      <c r="B629" s="1"/>
    </row>
    <row r="630" spans="2:2" ht="13">
      <c r="B630" s="1"/>
    </row>
    <row r="631" spans="2:2" ht="13">
      <c r="B631" s="1"/>
    </row>
    <row r="632" spans="2:2" ht="13">
      <c r="B632" s="1"/>
    </row>
    <row r="633" spans="2:2" ht="13">
      <c r="B633" s="1"/>
    </row>
    <row r="634" spans="2:2" ht="13">
      <c r="B634" s="1"/>
    </row>
    <row r="635" spans="2:2" ht="13">
      <c r="B635" s="1"/>
    </row>
    <row r="636" spans="2:2" ht="13">
      <c r="B636" s="1"/>
    </row>
    <row r="637" spans="2:2" ht="13">
      <c r="B637" s="1"/>
    </row>
    <row r="638" spans="2:2" ht="13">
      <c r="B638" s="1"/>
    </row>
    <row r="639" spans="2:2" ht="13">
      <c r="B639" s="1"/>
    </row>
    <row r="640" spans="2:2" ht="13">
      <c r="B640" s="1"/>
    </row>
    <row r="641" spans="2:2" ht="13">
      <c r="B641" s="1"/>
    </row>
    <row r="642" spans="2:2" ht="13">
      <c r="B642" s="1"/>
    </row>
    <row r="643" spans="2:2" ht="13">
      <c r="B643" s="1"/>
    </row>
    <row r="644" spans="2:2" ht="13">
      <c r="B644" s="1"/>
    </row>
    <row r="645" spans="2:2" ht="13">
      <c r="B645" s="1"/>
    </row>
    <row r="646" spans="2:2" ht="13">
      <c r="B646" s="1"/>
    </row>
    <row r="647" spans="2:2" ht="13">
      <c r="B647" s="1"/>
    </row>
    <row r="648" spans="2:2" ht="13">
      <c r="B648" s="1"/>
    </row>
    <row r="649" spans="2:2" ht="13">
      <c r="B649" s="1"/>
    </row>
    <row r="650" spans="2:2" ht="13">
      <c r="B650" s="1"/>
    </row>
    <row r="651" spans="2:2" ht="13">
      <c r="B651" s="1"/>
    </row>
    <row r="652" spans="2:2" ht="13">
      <c r="B652" s="1"/>
    </row>
    <row r="653" spans="2:2" ht="13">
      <c r="B653" s="1"/>
    </row>
    <row r="654" spans="2:2" ht="13">
      <c r="B654" s="1"/>
    </row>
    <row r="655" spans="2:2" ht="13">
      <c r="B655" s="1"/>
    </row>
    <row r="656" spans="2:2" ht="13">
      <c r="B656" s="1"/>
    </row>
    <row r="657" spans="2:2" ht="13">
      <c r="B657" s="1"/>
    </row>
    <row r="658" spans="2:2" ht="13">
      <c r="B658" s="1"/>
    </row>
    <row r="659" spans="2:2" ht="13">
      <c r="B659" s="1"/>
    </row>
    <row r="660" spans="2:2" ht="13">
      <c r="B660" s="1"/>
    </row>
    <row r="661" spans="2:2" ht="13">
      <c r="B661" s="1"/>
    </row>
    <row r="662" spans="2:2" ht="13">
      <c r="B662" s="1"/>
    </row>
    <row r="663" spans="2:2" ht="13">
      <c r="B663" s="1"/>
    </row>
    <row r="664" spans="2:2" ht="13">
      <c r="B664" s="1"/>
    </row>
    <row r="665" spans="2:2" ht="13">
      <c r="B665" s="1"/>
    </row>
    <row r="666" spans="2:2" ht="13">
      <c r="B666" s="1"/>
    </row>
    <row r="667" spans="2:2" ht="13">
      <c r="B667" s="1"/>
    </row>
    <row r="668" spans="2:2" ht="13">
      <c r="B668" s="1"/>
    </row>
    <row r="669" spans="2:2" ht="13">
      <c r="B669" s="1"/>
    </row>
    <row r="670" spans="2:2" ht="13">
      <c r="B670" s="1"/>
    </row>
    <row r="671" spans="2:2" ht="13">
      <c r="B671" s="1"/>
    </row>
    <row r="672" spans="2:2" ht="13">
      <c r="B672" s="1"/>
    </row>
    <row r="673" spans="2:2" ht="13">
      <c r="B673" s="1"/>
    </row>
    <row r="674" spans="2:2" ht="13">
      <c r="B674" s="1"/>
    </row>
    <row r="675" spans="2:2" ht="13">
      <c r="B675" s="1"/>
    </row>
    <row r="676" spans="2:2" ht="13">
      <c r="B676" s="1"/>
    </row>
    <row r="677" spans="2:2" ht="13">
      <c r="B677" s="1"/>
    </row>
    <row r="678" spans="2:2" ht="13">
      <c r="B678" s="1"/>
    </row>
    <row r="679" spans="2:2" ht="13">
      <c r="B679" s="1"/>
    </row>
    <row r="680" spans="2:2" ht="13">
      <c r="B680" s="1"/>
    </row>
    <row r="681" spans="2:2" ht="13">
      <c r="B681" s="1"/>
    </row>
    <row r="682" spans="2:2" ht="13">
      <c r="B682" s="1"/>
    </row>
    <row r="683" spans="2:2" ht="13">
      <c r="B683" s="1"/>
    </row>
    <row r="684" spans="2:2" ht="13">
      <c r="B684" s="1"/>
    </row>
    <row r="685" spans="2:2" ht="13">
      <c r="B685" s="1"/>
    </row>
    <row r="686" spans="2:2" ht="13">
      <c r="B686" s="1"/>
    </row>
    <row r="687" spans="2:2" ht="13">
      <c r="B687" s="1"/>
    </row>
    <row r="688" spans="2:2" ht="13">
      <c r="B688" s="1"/>
    </row>
    <row r="689" spans="2:2" ht="13">
      <c r="B689" s="1"/>
    </row>
    <row r="690" spans="2:2" ht="13">
      <c r="B690" s="1"/>
    </row>
    <row r="691" spans="2:2" ht="13">
      <c r="B691" s="1"/>
    </row>
    <row r="692" spans="2:2" ht="13">
      <c r="B692" s="1"/>
    </row>
    <row r="693" spans="2:2" ht="13">
      <c r="B693" s="1"/>
    </row>
    <row r="694" spans="2:2" ht="13">
      <c r="B694" s="1"/>
    </row>
    <row r="695" spans="2:2" ht="13">
      <c r="B695" s="1"/>
    </row>
    <row r="696" spans="2:2" ht="13">
      <c r="B696" s="1"/>
    </row>
    <row r="697" spans="2:2" ht="13">
      <c r="B697" s="1"/>
    </row>
    <row r="698" spans="2:2" ht="13">
      <c r="B698" s="1"/>
    </row>
    <row r="699" spans="2:2" ht="13">
      <c r="B699" s="1"/>
    </row>
    <row r="700" spans="2:2" ht="13">
      <c r="B700" s="1"/>
    </row>
    <row r="701" spans="2:2" ht="13">
      <c r="B701" s="1"/>
    </row>
    <row r="702" spans="2:2" ht="13">
      <c r="B702" s="1"/>
    </row>
    <row r="703" spans="2:2" ht="13">
      <c r="B703" s="1"/>
    </row>
    <row r="704" spans="2:2" ht="13">
      <c r="B704" s="1"/>
    </row>
    <row r="705" spans="2:2" ht="13">
      <c r="B705" s="1"/>
    </row>
    <row r="706" spans="2:2" ht="13">
      <c r="B706" s="1"/>
    </row>
    <row r="707" spans="2:2" ht="13">
      <c r="B707" s="1"/>
    </row>
    <row r="708" spans="2:2" ht="13">
      <c r="B708" s="1"/>
    </row>
    <row r="709" spans="2:2" ht="13">
      <c r="B709" s="1"/>
    </row>
    <row r="710" spans="2:2" ht="13">
      <c r="B710" s="1"/>
    </row>
    <row r="711" spans="2:2" ht="13">
      <c r="B711" s="1"/>
    </row>
    <row r="712" spans="2:2" ht="13">
      <c r="B712" s="1"/>
    </row>
    <row r="713" spans="2:2" ht="13">
      <c r="B713" s="1"/>
    </row>
    <row r="714" spans="2:2" ht="13">
      <c r="B714" s="1"/>
    </row>
    <row r="715" spans="2:2" ht="13">
      <c r="B715" s="1"/>
    </row>
    <row r="716" spans="2:2" ht="13">
      <c r="B716" s="1"/>
    </row>
    <row r="717" spans="2:2" ht="13">
      <c r="B717" s="1"/>
    </row>
    <row r="718" spans="2:2" ht="13">
      <c r="B718" s="1"/>
    </row>
    <row r="719" spans="2:2" ht="13">
      <c r="B719" s="1"/>
    </row>
    <row r="720" spans="2:2" ht="13">
      <c r="B720" s="1"/>
    </row>
    <row r="721" spans="2:2" ht="13">
      <c r="B721" s="1"/>
    </row>
    <row r="722" spans="2:2" ht="13">
      <c r="B722" s="1"/>
    </row>
    <row r="723" spans="2:2" ht="13">
      <c r="B723" s="1"/>
    </row>
    <row r="724" spans="2:2" ht="13">
      <c r="B724" s="1"/>
    </row>
    <row r="725" spans="2:2" ht="13">
      <c r="B725" s="1"/>
    </row>
    <row r="726" spans="2:2" ht="13">
      <c r="B726" s="1"/>
    </row>
    <row r="727" spans="2:2" ht="13">
      <c r="B727" s="1"/>
    </row>
    <row r="728" spans="2:2" ht="13">
      <c r="B728" s="1"/>
    </row>
    <row r="729" spans="2:2" ht="13">
      <c r="B729" s="1"/>
    </row>
    <row r="730" spans="2:2" ht="13">
      <c r="B730" s="1"/>
    </row>
    <row r="731" spans="2:2" ht="13">
      <c r="B731" s="1"/>
    </row>
    <row r="732" spans="2:2" ht="13">
      <c r="B732" s="1"/>
    </row>
    <row r="733" spans="2:2" ht="13">
      <c r="B733" s="1"/>
    </row>
    <row r="734" spans="2:2" ht="13">
      <c r="B734" s="1"/>
    </row>
    <row r="735" spans="2:2" ht="13">
      <c r="B735" s="1"/>
    </row>
    <row r="736" spans="2:2" ht="13">
      <c r="B736" s="1"/>
    </row>
    <row r="737" spans="2:2" ht="13">
      <c r="B737" s="1"/>
    </row>
    <row r="738" spans="2:2" ht="13">
      <c r="B738" s="1"/>
    </row>
    <row r="739" spans="2:2" ht="13">
      <c r="B739" s="1"/>
    </row>
    <row r="740" spans="2:2" ht="13">
      <c r="B740" s="1"/>
    </row>
    <row r="741" spans="2:2" ht="13">
      <c r="B741" s="1"/>
    </row>
    <row r="742" spans="2:2" ht="13">
      <c r="B742" s="1"/>
    </row>
    <row r="743" spans="2:2" ht="13">
      <c r="B743" s="1"/>
    </row>
    <row r="744" spans="2:2" ht="13">
      <c r="B744" s="1"/>
    </row>
    <row r="745" spans="2:2" ht="13">
      <c r="B745" s="1"/>
    </row>
    <row r="746" spans="2:2" ht="13">
      <c r="B746" s="1"/>
    </row>
    <row r="747" spans="2:2" ht="13">
      <c r="B747" s="1"/>
    </row>
    <row r="748" spans="2:2" ht="13">
      <c r="B748" s="1"/>
    </row>
    <row r="749" spans="2:2" ht="13">
      <c r="B749" s="1"/>
    </row>
    <row r="750" spans="2:2" ht="13">
      <c r="B750" s="1"/>
    </row>
    <row r="751" spans="2:2" ht="13">
      <c r="B751" s="1"/>
    </row>
    <row r="752" spans="2:2" ht="13">
      <c r="B752" s="1"/>
    </row>
    <row r="753" spans="2:2" ht="13">
      <c r="B753" s="1"/>
    </row>
    <row r="754" spans="2:2" ht="13">
      <c r="B754" s="1"/>
    </row>
    <row r="755" spans="2:2" ht="13">
      <c r="B755" s="1"/>
    </row>
    <row r="756" spans="2:2" ht="13">
      <c r="B756" s="1"/>
    </row>
    <row r="757" spans="2:2" ht="13">
      <c r="B757" s="1"/>
    </row>
    <row r="758" spans="2:2" ht="13">
      <c r="B758" s="1"/>
    </row>
    <row r="759" spans="2:2" ht="13">
      <c r="B759" s="1"/>
    </row>
    <row r="760" spans="2:2" ht="13">
      <c r="B760" s="1"/>
    </row>
    <row r="761" spans="2:2" ht="13">
      <c r="B761" s="1"/>
    </row>
    <row r="762" spans="2:2" ht="13">
      <c r="B762" s="1"/>
    </row>
    <row r="763" spans="2:2" ht="13">
      <c r="B763" s="1"/>
    </row>
    <row r="764" spans="2:2" ht="13">
      <c r="B764" s="1"/>
    </row>
    <row r="765" spans="2:2" ht="13">
      <c r="B765" s="1"/>
    </row>
    <row r="766" spans="2:2" ht="13">
      <c r="B766" s="1"/>
    </row>
    <row r="767" spans="2:2" ht="13">
      <c r="B767" s="1"/>
    </row>
    <row r="768" spans="2:2" ht="13">
      <c r="B768" s="1"/>
    </row>
    <row r="769" spans="2:2" ht="13">
      <c r="B769" s="1"/>
    </row>
    <row r="770" spans="2:2" ht="13">
      <c r="B770" s="1"/>
    </row>
    <row r="771" spans="2:2" ht="13">
      <c r="B771" s="1"/>
    </row>
    <row r="772" spans="2:2" ht="13">
      <c r="B772" s="1"/>
    </row>
    <row r="773" spans="2:2" ht="13">
      <c r="B773" s="1"/>
    </row>
    <row r="774" spans="2:2" ht="13">
      <c r="B774" s="1"/>
    </row>
    <row r="775" spans="2:2" ht="13">
      <c r="B775" s="1"/>
    </row>
    <row r="776" spans="2:2" ht="13">
      <c r="B776" s="1"/>
    </row>
    <row r="777" spans="2:2" ht="13">
      <c r="B777" s="1"/>
    </row>
    <row r="778" spans="2:2" ht="13">
      <c r="B778" s="1"/>
    </row>
    <row r="779" spans="2:2" ht="13">
      <c r="B779" s="1"/>
    </row>
    <row r="780" spans="2:2" ht="13">
      <c r="B780" s="1"/>
    </row>
    <row r="781" spans="2:2" ht="13">
      <c r="B781" s="1"/>
    </row>
    <row r="782" spans="2:2" ht="13">
      <c r="B782" s="1"/>
    </row>
    <row r="783" spans="2:2" ht="13">
      <c r="B783" s="1"/>
    </row>
    <row r="784" spans="2:2" ht="13">
      <c r="B784" s="1"/>
    </row>
    <row r="785" spans="2:2" ht="13">
      <c r="B785" s="1"/>
    </row>
    <row r="786" spans="2:2" ht="13">
      <c r="B786" s="1"/>
    </row>
    <row r="787" spans="2:2" ht="13">
      <c r="B787" s="1"/>
    </row>
    <row r="788" spans="2:2" ht="13">
      <c r="B788" s="1"/>
    </row>
    <row r="789" spans="2:2" ht="13">
      <c r="B789" s="1"/>
    </row>
    <row r="790" spans="2:2" ht="13">
      <c r="B790" s="1"/>
    </row>
    <row r="791" spans="2:2" ht="13">
      <c r="B791" s="1"/>
    </row>
    <row r="792" spans="2:2" ht="13">
      <c r="B792" s="1"/>
    </row>
    <row r="793" spans="2:2" ht="13">
      <c r="B793" s="1"/>
    </row>
    <row r="794" spans="2:2" ht="13">
      <c r="B794" s="1"/>
    </row>
    <row r="795" spans="2:2" ht="13">
      <c r="B795" s="1"/>
    </row>
    <row r="796" spans="2:2" ht="13">
      <c r="B796" s="1"/>
    </row>
    <row r="797" spans="2:2" ht="13">
      <c r="B797" s="1"/>
    </row>
    <row r="798" spans="2:2" ht="13">
      <c r="B798" s="1"/>
    </row>
    <row r="799" spans="2:2" ht="13">
      <c r="B799" s="1"/>
    </row>
    <row r="800" spans="2:2" ht="13">
      <c r="B800" s="1"/>
    </row>
    <row r="801" spans="2:2" ht="13">
      <c r="B801" s="1"/>
    </row>
    <row r="802" spans="2:2" ht="13">
      <c r="B802" s="1"/>
    </row>
    <row r="803" spans="2:2" ht="13">
      <c r="B803" s="1"/>
    </row>
    <row r="804" spans="2:2" ht="13">
      <c r="B804" s="1"/>
    </row>
    <row r="805" spans="2:2" ht="13">
      <c r="B805" s="1"/>
    </row>
    <row r="806" spans="2:2" ht="13">
      <c r="B806" s="1"/>
    </row>
    <row r="807" spans="2:2" ht="13">
      <c r="B807" s="1"/>
    </row>
    <row r="808" spans="2:2" ht="13">
      <c r="B808" s="1"/>
    </row>
    <row r="809" spans="2:2" ht="13">
      <c r="B809" s="1"/>
    </row>
    <row r="810" spans="2:2" ht="13">
      <c r="B810" s="1"/>
    </row>
    <row r="811" spans="2:2" ht="13">
      <c r="B811" s="1"/>
    </row>
    <row r="812" spans="2:2" ht="13">
      <c r="B812" s="1"/>
    </row>
    <row r="813" spans="2:2" ht="13">
      <c r="B813" s="1"/>
    </row>
    <row r="814" spans="2:2" ht="13">
      <c r="B814" s="1"/>
    </row>
    <row r="815" spans="2:2" ht="13">
      <c r="B815" s="1"/>
    </row>
    <row r="816" spans="2:2" ht="13">
      <c r="B816" s="1"/>
    </row>
    <row r="817" spans="2:2" ht="13">
      <c r="B817" s="1"/>
    </row>
    <row r="818" spans="2:2" ht="13">
      <c r="B818" s="1"/>
    </row>
    <row r="819" spans="2:2" ht="13">
      <c r="B819" s="1"/>
    </row>
    <row r="820" spans="2:2" ht="13">
      <c r="B820" s="1"/>
    </row>
    <row r="821" spans="2:2" ht="13">
      <c r="B821" s="1"/>
    </row>
    <row r="822" spans="2:2" ht="13">
      <c r="B822" s="1"/>
    </row>
    <row r="823" spans="2:2" ht="13">
      <c r="B823" s="1"/>
    </row>
    <row r="824" spans="2:2" ht="13">
      <c r="B824" s="1"/>
    </row>
    <row r="825" spans="2:2" ht="13">
      <c r="B825" s="1"/>
    </row>
    <row r="826" spans="2:2" ht="13">
      <c r="B826" s="1"/>
    </row>
    <row r="827" spans="2:2" ht="13">
      <c r="B827" s="1"/>
    </row>
    <row r="828" spans="2:2" ht="13">
      <c r="B828" s="1"/>
    </row>
    <row r="829" spans="2:2" ht="13">
      <c r="B829" s="1"/>
    </row>
    <row r="830" spans="2:2" ht="13">
      <c r="B830" s="1"/>
    </row>
    <row r="831" spans="2:2" ht="13">
      <c r="B831" s="1"/>
    </row>
    <row r="832" spans="2:2" ht="13">
      <c r="B832" s="1"/>
    </row>
    <row r="833" spans="2:2" ht="13">
      <c r="B833" s="1"/>
    </row>
    <row r="834" spans="2:2" ht="13">
      <c r="B834" s="1"/>
    </row>
    <row r="835" spans="2:2" ht="13">
      <c r="B835" s="1"/>
    </row>
    <row r="836" spans="2:2" ht="13">
      <c r="B836" s="1"/>
    </row>
    <row r="837" spans="2:2" ht="13">
      <c r="B837" s="1"/>
    </row>
    <row r="838" spans="2:2" ht="13">
      <c r="B838" s="1"/>
    </row>
    <row r="839" spans="2:2" ht="13">
      <c r="B839" s="1"/>
    </row>
    <row r="840" spans="2:2" ht="13">
      <c r="B840" s="1"/>
    </row>
    <row r="841" spans="2:2" ht="13">
      <c r="B841" s="1"/>
    </row>
    <row r="842" spans="2:2" ht="13">
      <c r="B842" s="1"/>
    </row>
    <row r="843" spans="2:2" ht="13">
      <c r="B843" s="1"/>
    </row>
    <row r="844" spans="2:2" ht="13">
      <c r="B844" s="1"/>
    </row>
    <row r="845" spans="2:2" ht="13">
      <c r="B845" s="1"/>
    </row>
    <row r="846" spans="2:2" ht="13">
      <c r="B846" s="1"/>
    </row>
    <row r="847" spans="2:2" ht="13">
      <c r="B847" s="1"/>
    </row>
    <row r="848" spans="2:2" ht="13">
      <c r="B848" s="1"/>
    </row>
    <row r="849" spans="2:2" ht="13">
      <c r="B849" s="1"/>
    </row>
    <row r="850" spans="2:2" ht="13">
      <c r="B850" s="1"/>
    </row>
    <row r="851" spans="2:2" ht="13">
      <c r="B851" s="1"/>
    </row>
    <row r="852" spans="2:2" ht="13">
      <c r="B852" s="1"/>
    </row>
    <row r="853" spans="2:2" ht="13">
      <c r="B853" s="1"/>
    </row>
    <row r="854" spans="2:2" ht="13">
      <c r="B854" s="1"/>
    </row>
    <row r="855" spans="2:2" ht="13">
      <c r="B855" s="1"/>
    </row>
    <row r="856" spans="2:2" ht="13">
      <c r="B856" s="1"/>
    </row>
    <row r="857" spans="2:2" ht="13">
      <c r="B857" s="1"/>
    </row>
    <row r="858" spans="2:2" ht="13">
      <c r="B858" s="1"/>
    </row>
    <row r="859" spans="2:2" ht="13">
      <c r="B859" s="1"/>
    </row>
    <row r="860" spans="2:2" ht="13">
      <c r="B860" s="1"/>
    </row>
    <row r="861" spans="2:2" ht="13">
      <c r="B861" s="1"/>
    </row>
    <row r="862" spans="2:2" ht="13">
      <c r="B862" s="1"/>
    </row>
    <row r="863" spans="2:2" ht="13">
      <c r="B863" s="1"/>
    </row>
    <row r="864" spans="2:2" ht="13">
      <c r="B864" s="1"/>
    </row>
    <row r="865" spans="2:2" ht="13">
      <c r="B865" s="1"/>
    </row>
    <row r="866" spans="2:2" ht="13">
      <c r="B866" s="1"/>
    </row>
    <row r="867" spans="2:2" ht="13">
      <c r="B867" s="1"/>
    </row>
    <row r="868" spans="2:2" ht="13">
      <c r="B868" s="1"/>
    </row>
    <row r="869" spans="2:2" ht="13">
      <c r="B869" s="1"/>
    </row>
    <row r="870" spans="2:2" ht="13">
      <c r="B870" s="1"/>
    </row>
    <row r="871" spans="2:2" ht="13">
      <c r="B871" s="1"/>
    </row>
    <row r="872" spans="2:2" ht="13">
      <c r="B872" s="1"/>
    </row>
    <row r="873" spans="2:2" ht="13">
      <c r="B873" s="1"/>
    </row>
    <row r="874" spans="2:2" ht="13">
      <c r="B874" s="1"/>
    </row>
    <row r="875" spans="2:2" ht="13">
      <c r="B875" s="1"/>
    </row>
    <row r="876" spans="2:2" ht="13">
      <c r="B876" s="1"/>
    </row>
    <row r="877" spans="2:2" ht="13">
      <c r="B877" s="1"/>
    </row>
    <row r="878" spans="2:2" ht="13">
      <c r="B878" s="1"/>
    </row>
    <row r="879" spans="2:2" ht="13">
      <c r="B879" s="1"/>
    </row>
    <row r="880" spans="2:2" ht="13">
      <c r="B880" s="1"/>
    </row>
    <row r="881" spans="2:2" ht="13">
      <c r="B881" s="1"/>
    </row>
    <row r="882" spans="2:2" ht="13">
      <c r="B882" s="1"/>
    </row>
    <row r="883" spans="2:2" ht="13">
      <c r="B883" s="1"/>
    </row>
    <row r="884" spans="2:2" ht="13">
      <c r="B884" s="1"/>
    </row>
    <row r="885" spans="2:2" ht="13">
      <c r="B885" s="1"/>
    </row>
    <row r="886" spans="2:2" ht="13">
      <c r="B886" s="1"/>
    </row>
    <row r="887" spans="2:2" ht="13">
      <c r="B887" s="1"/>
    </row>
    <row r="888" spans="2:2" ht="13">
      <c r="B888" s="1"/>
    </row>
    <row r="889" spans="2:2" ht="13">
      <c r="B889" s="1"/>
    </row>
    <row r="890" spans="2:2" ht="13">
      <c r="B890" s="1"/>
    </row>
    <row r="891" spans="2:2" ht="13">
      <c r="B891" s="1"/>
    </row>
    <row r="892" spans="2:2" ht="13">
      <c r="B892" s="1"/>
    </row>
    <row r="893" spans="2:2" ht="13">
      <c r="B893" s="1"/>
    </row>
    <row r="894" spans="2:2" ht="13">
      <c r="B894" s="1"/>
    </row>
    <row r="895" spans="2:2" ht="13">
      <c r="B895" s="1"/>
    </row>
    <row r="896" spans="2:2" ht="13">
      <c r="B896" s="1"/>
    </row>
    <row r="897" spans="2:2" ht="13">
      <c r="B897" s="1"/>
    </row>
    <row r="898" spans="2:2" ht="13">
      <c r="B898" s="1"/>
    </row>
    <row r="899" spans="2:2" ht="13">
      <c r="B899" s="1"/>
    </row>
    <row r="900" spans="2:2" ht="13">
      <c r="B900" s="1"/>
    </row>
    <row r="901" spans="2:2" ht="13">
      <c r="B901" s="1"/>
    </row>
    <row r="902" spans="2:2" ht="13">
      <c r="B902" s="1"/>
    </row>
    <row r="903" spans="2:2" ht="13">
      <c r="B903" s="1"/>
    </row>
    <row r="904" spans="2:2" ht="13">
      <c r="B904" s="1"/>
    </row>
    <row r="905" spans="2:2" ht="13">
      <c r="B905" s="1"/>
    </row>
    <row r="906" spans="2:2" ht="13">
      <c r="B906" s="1"/>
    </row>
    <row r="907" spans="2:2" ht="13">
      <c r="B907" s="1"/>
    </row>
    <row r="908" spans="2:2" ht="13">
      <c r="B908" s="1"/>
    </row>
    <row r="909" spans="2:2" ht="13">
      <c r="B909" s="1"/>
    </row>
    <row r="910" spans="2:2" ht="13">
      <c r="B910" s="1"/>
    </row>
    <row r="911" spans="2:2" ht="13">
      <c r="B911" s="1"/>
    </row>
    <row r="912" spans="2:2" ht="13">
      <c r="B912" s="1"/>
    </row>
    <row r="913" spans="2:2" ht="13">
      <c r="B913" s="1"/>
    </row>
    <row r="914" spans="2:2" ht="13">
      <c r="B914" s="1"/>
    </row>
    <row r="915" spans="2:2" ht="13">
      <c r="B915" s="1"/>
    </row>
    <row r="916" spans="2:2" ht="13">
      <c r="B916" s="1"/>
    </row>
    <row r="917" spans="2:2" ht="13">
      <c r="B917" s="1"/>
    </row>
    <row r="918" spans="2:2" ht="13">
      <c r="B918" s="1"/>
    </row>
    <row r="919" spans="2:2" ht="13">
      <c r="B919" s="1"/>
    </row>
    <row r="920" spans="2:2" ht="13">
      <c r="B920" s="1"/>
    </row>
    <row r="921" spans="2:2" ht="13">
      <c r="B921" s="1"/>
    </row>
    <row r="922" spans="2:2" ht="13">
      <c r="B922" s="1"/>
    </row>
    <row r="923" spans="2:2" ht="13">
      <c r="B923" s="1"/>
    </row>
    <row r="924" spans="2:2" ht="13">
      <c r="B924" s="1"/>
    </row>
    <row r="925" spans="2:2" ht="13">
      <c r="B925" s="1"/>
    </row>
    <row r="926" spans="2:2" ht="13">
      <c r="B926" s="1"/>
    </row>
    <row r="927" spans="2:2" ht="13">
      <c r="B927" s="1"/>
    </row>
    <row r="928" spans="2:2" ht="13">
      <c r="B928" s="1"/>
    </row>
    <row r="929" spans="2:2" ht="13">
      <c r="B929" s="1"/>
    </row>
    <row r="930" spans="2:2" ht="13">
      <c r="B930" s="1"/>
    </row>
    <row r="931" spans="2:2" ht="13">
      <c r="B931" s="1"/>
    </row>
    <row r="932" spans="2:2" ht="13">
      <c r="B932" s="1"/>
    </row>
    <row r="933" spans="2:2" ht="13">
      <c r="B933" s="1"/>
    </row>
    <row r="934" spans="2:2" ht="13">
      <c r="B934" s="1"/>
    </row>
    <row r="935" spans="2:2" ht="13">
      <c r="B935" s="1"/>
    </row>
    <row r="936" spans="2:2" ht="13">
      <c r="B936" s="1"/>
    </row>
    <row r="937" spans="2:2" ht="13">
      <c r="B937" s="1"/>
    </row>
    <row r="938" spans="2:2" ht="13">
      <c r="B938" s="1"/>
    </row>
    <row r="939" spans="2:2" ht="13">
      <c r="B939" s="1"/>
    </row>
    <row r="940" spans="2:2" ht="13">
      <c r="B940" s="1"/>
    </row>
    <row r="941" spans="2:2" ht="13">
      <c r="B941" s="1"/>
    </row>
    <row r="942" spans="2:2" ht="13">
      <c r="B942" s="1"/>
    </row>
    <row r="943" spans="2:2" ht="13">
      <c r="B943" s="1"/>
    </row>
    <row r="944" spans="2:2" ht="13">
      <c r="B944" s="1"/>
    </row>
    <row r="945" spans="2:2" ht="13">
      <c r="B945" s="1"/>
    </row>
    <row r="946" spans="2:2" ht="13">
      <c r="B946" s="1"/>
    </row>
    <row r="947" spans="2:2" ht="13">
      <c r="B947" s="1"/>
    </row>
    <row r="948" spans="2:2" ht="13">
      <c r="B948" s="1"/>
    </row>
    <row r="949" spans="2:2" ht="13">
      <c r="B949" s="1"/>
    </row>
    <row r="950" spans="2:2" ht="13">
      <c r="B950" s="1"/>
    </row>
    <row r="951" spans="2:2" ht="13">
      <c r="B951" s="1"/>
    </row>
    <row r="952" spans="2:2" ht="13">
      <c r="B952" s="1"/>
    </row>
    <row r="953" spans="2:2" ht="13">
      <c r="B953" s="1"/>
    </row>
    <row r="954" spans="2:2" ht="13">
      <c r="B954" s="1"/>
    </row>
    <row r="955" spans="2:2" ht="13">
      <c r="B955" s="1"/>
    </row>
    <row r="956" spans="2:2" ht="13">
      <c r="B956" s="1"/>
    </row>
    <row r="957" spans="2:2" ht="13">
      <c r="B957" s="1"/>
    </row>
    <row r="958" spans="2:2" ht="13">
      <c r="B958" s="1"/>
    </row>
    <row r="959" spans="2:2" ht="13">
      <c r="B959" s="1"/>
    </row>
    <row r="960" spans="2:2" ht="13">
      <c r="B960" s="1"/>
    </row>
    <row r="961" spans="2:2" ht="13">
      <c r="B961" s="1"/>
    </row>
    <row r="962" spans="2:2" ht="13">
      <c r="B962" s="1"/>
    </row>
    <row r="963" spans="2:2" ht="13">
      <c r="B963" s="1"/>
    </row>
    <row r="964" spans="2:2" ht="13">
      <c r="B964" s="1"/>
    </row>
    <row r="965" spans="2:2" ht="13">
      <c r="B965" s="1"/>
    </row>
    <row r="966" spans="2:2" ht="13">
      <c r="B966" s="1"/>
    </row>
    <row r="967" spans="2:2" ht="13">
      <c r="B967" s="1"/>
    </row>
    <row r="968" spans="2:2" ht="13">
      <c r="B968" s="1"/>
    </row>
    <row r="969" spans="2:2" ht="13">
      <c r="B969" s="1"/>
    </row>
    <row r="970" spans="2:2" ht="13">
      <c r="B970" s="1"/>
    </row>
    <row r="971" spans="2:2" ht="13">
      <c r="B971" s="1"/>
    </row>
    <row r="972" spans="2:2" ht="13">
      <c r="B972" s="1"/>
    </row>
    <row r="973" spans="2:2" ht="13">
      <c r="B973" s="1"/>
    </row>
    <row r="974" spans="2:2" ht="13">
      <c r="B974" s="1"/>
    </row>
    <row r="975" spans="2:2" ht="13">
      <c r="B975" s="1"/>
    </row>
    <row r="976" spans="2:2" ht="13">
      <c r="B976" s="1"/>
    </row>
    <row r="977" spans="2:2" ht="13">
      <c r="B977" s="1"/>
    </row>
    <row r="978" spans="2:2" ht="13">
      <c r="B978" s="1"/>
    </row>
    <row r="979" spans="2:2" ht="13">
      <c r="B979" s="1"/>
    </row>
    <row r="980" spans="2:2" ht="13">
      <c r="B980" s="1"/>
    </row>
    <row r="981" spans="2:2" ht="13">
      <c r="B981" s="1"/>
    </row>
    <row r="982" spans="2:2" ht="13">
      <c r="B982" s="1"/>
    </row>
    <row r="983" spans="2:2" ht="13">
      <c r="B983" s="1"/>
    </row>
    <row r="984" spans="2:2" ht="13">
      <c r="B984" s="1"/>
    </row>
    <row r="985" spans="2:2" ht="13">
      <c r="B985" s="1"/>
    </row>
    <row r="986" spans="2:2" ht="13">
      <c r="B986" s="1"/>
    </row>
    <row r="987" spans="2:2" ht="13">
      <c r="B987" s="1"/>
    </row>
    <row r="988" spans="2:2" ht="13">
      <c r="B988" s="1"/>
    </row>
    <row r="989" spans="2:2" ht="13">
      <c r="B989" s="1"/>
    </row>
    <row r="990" spans="2:2" ht="13">
      <c r="B990" s="1"/>
    </row>
    <row r="991" spans="2:2" ht="13">
      <c r="B991" s="1"/>
    </row>
    <row r="992" spans="2:2" ht="13">
      <c r="B992" s="1"/>
    </row>
    <row r="993" spans="2:2" ht="13">
      <c r="B993" s="1"/>
    </row>
    <row r="994" spans="2:2" ht="13">
      <c r="B994" s="1"/>
    </row>
    <row r="995" spans="2:2" ht="13">
      <c r="B995" s="1"/>
    </row>
    <row r="996" spans="2:2" ht="13">
      <c r="B996" s="1"/>
    </row>
    <row r="997" spans="2:2" ht="13">
      <c r="B997" s="1"/>
    </row>
    <row r="998" spans="2:2" ht="13">
      <c r="B998" s="1"/>
    </row>
    <row r="999" spans="2:2" ht="13">
      <c r="B999" s="1"/>
    </row>
  </sheetData>
  <sheetProtection sheet="1" objects="1" scenarios="1"/>
  <mergeCells count="27">
    <mergeCell ref="D11:F11"/>
    <mergeCell ref="D10:F10"/>
    <mergeCell ref="X12:AA12"/>
    <mergeCell ref="P12:R12"/>
    <mergeCell ref="D13:F13"/>
    <mergeCell ref="D12:F12"/>
    <mergeCell ref="T10:V10"/>
    <mergeCell ref="X10:AA10"/>
    <mergeCell ref="H11:J11"/>
    <mergeCell ref="H12:J12"/>
    <mergeCell ref="H13:J13"/>
    <mergeCell ref="AC12:AE12"/>
    <mergeCell ref="X13:AA13"/>
    <mergeCell ref="L11:N11"/>
    <mergeCell ref="T11:V11"/>
    <mergeCell ref="L12:N12"/>
    <mergeCell ref="T12:V12"/>
    <mergeCell ref="L13:N13"/>
    <mergeCell ref="P11:R11"/>
    <mergeCell ref="P13:R13"/>
    <mergeCell ref="T13:V13"/>
    <mergeCell ref="X11:AA11"/>
    <mergeCell ref="D4:S4"/>
    <mergeCell ref="D6:J6"/>
    <mergeCell ref="H10:J10"/>
    <mergeCell ref="L10:N10"/>
    <mergeCell ref="P10:R10"/>
  </mergeCells>
  <phoneticPr fontId="9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B1:AX1588"/>
  <sheetViews>
    <sheetView tabSelected="1" workbookViewId="0">
      <selection activeCell="AZ11" sqref="AZ11"/>
    </sheetView>
  </sheetViews>
  <sheetFormatPr baseColWidth="10" defaultColWidth="12.6640625" defaultRowHeight="27" outlineLevelRow="1" outlineLevelCol="1"/>
  <cols>
    <col min="1" max="1" width="1.6640625" style="282" customWidth="1"/>
    <col min="2" max="2" width="7" style="381" customWidth="1"/>
    <col min="3" max="3" width="7.1640625" style="282" customWidth="1"/>
    <col min="4" max="5" width="12.6640625" style="282"/>
    <col min="6" max="6" width="7.1640625" style="282" customWidth="1"/>
    <col min="7" max="8" width="15.83203125" style="324" customWidth="1"/>
    <col min="9" max="10" width="15.83203125" style="324" customWidth="1" outlineLevel="1"/>
    <col min="11" max="11" width="15.83203125" style="324" customWidth="1" collapsed="1"/>
    <col min="12" max="17" width="36.1640625" style="282" hidden="1" customWidth="1" outlineLevel="1"/>
    <col min="18" max="18" width="45.1640625" style="282" hidden="1" customWidth="1" outlineLevel="1"/>
    <col min="19" max="19" width="3" style="282" customWidth="1" collapsed="1"/>
    <col min="20" max="24" width="12.83203125" style="282" hidden="1" customWidth="1" outlineLevel="1"/>
    <col min="25" max="25" width="3" style="282" customWidth="1" collapsed="1"/>
    <col min="26" max="27" width="12.83203125" style="282" hidden="1" customWidth="1" outlineLevel="1"/>
    <col min="28" max="28" width="3" style="282" customWidth="1" collapsed="1"/>
    <col min="29" max="30" width="16.1640625" style="282" hidden="1" customWidth="1" outlineLevel="1"/>
    <col min="31" max="31" width="12.83203125" style="282" hidden="1" customWidth="1" outlineLevel="1"/>
    <col min="32" max="35" width="15.1640625" style="282" hidden="1" customWidth="1" outlineLevel="1"/>
    <col min="36" max="36" width="3" style="282" customWidth="1" collapsed="1"/>
    <col min="37" max="38" width="12.83203125" style="282" hidden="1" customWidth="1" outlineLevel="1"/>
    <col min="39" max="39" width="12.6640625" style="282" hidden="1" customWidth="1" outlineLevel="1"/>
    <col min="40" max="40" width="12.83203125" style="282" hidden="1" customWidth="1" outlineLevel="1"/>
    <col min="41" max="42" width="15.1640625" style="282" hidden="1" customWidth="1" outlineLevel="1"/>
    <col min="43" max="43" width="3" style="282" customWidth="1" collapsed="1"/>
    <col min="44" max="46" width="15.1640625" style="282" hidden="1" customWidth="1" outlineLevel="1"/>
    <col min="47" max="47" width="3" style="282" customWidth="1" collapsed="1"/>
    <col min="48" max="50" width="15.1640625" style="282" hidden="1" customWidth="1" outlineLevel="1"/>
    <col min="51" max="51" width="3" style="282" customWidth="1"/>
    <col min="52" max="16384" width="12.6640625" style="282"/>
  </cols>
  <sheetData>
    <row r="1" spans="2:50" collapsed="1"/>
    <row r="2" spans="2:50" ht="35" hidden="1" outlineLevel="1">
      <c r="B2" s="379"/>
      <c r="C2" s="289"/>
      <c r="D2" s="290"/>
      <c r="E2" s="288"/>
      <c r="F2" s="288"/>
      <c r="G2" s="320"/>
      <c r="H2" s="285"/>
      <c r="I2" s="285"/>
      <c r="J2" s="285"/>
      <c r="K2" s="291"/>
      <c r="L2" s="264"/>
      <c r="M2" s="264"/>
      <c r="N2" s="264"/>
      <c r="O2" s="264"/>
      <c r="P2" s="264"/>
      <c r="Q2" s="292"/>
      <c r="R2" s="292"/>
      <c r="S2" s="288"/>
      <c r="T2" s="293" t="s">
        <v>15</v>
      </c>
      <c r="U2" s="294"/>
      <c r="V2" s="294"/>
      <c r="W2" s="294"/>
      <c r="X2" s="294"/>
      <c r="Y2" s="295"/>
      <c r="Z2" s="296" t="s">
        <v>16</v>
      </c>
      <c r="AA2" s="297"/>
      <c r="AB2" s="295"/>
      <c r="AC2" s="298" t="s">
        <v>15</v>
      </c>
      <c r="AD2" s="299"/>
      <c r="AE2" s="299"/>
      <c r="AF2" s="299"/>
      <c r="AG2" s="299"/>
      <c r="AH2" s="299"/>
      <c r="AI2" s="299"/>
      <c r="AJ2" s="295"/>
      <c r="AK2" s="300" t="s">
        <v>17</v>
      </c>
      <c r="AL2" s="301"/>
      <c r="AM2" s="301"/>
      <c r="AN2" s="301"/>
      <c r="AO2" s="301"/>
      <c r="AP2" s="301"/>
      <c r="AQ2" s="295"/>
      <c r="AR2" s="302" t="s">
        <v>4</v>
      </c>
      <c r="AS2" s="301"/>
      <c r="AT2" s="301"/>
      <c r="AU2" s="295"/>
      <c r="AV2" s="302" t="s">
        <v>18</v>
      </c>
      <c r="AW2" s="301"/>
      <c r="AX2" s="301"/>
    </row>
    <row r="3" spans="2:50" ht="35" hidden="1" outlineLevel="1">
      <c r="B3" s="379"/>
      <c r="C3" s="289"/>
      <c r="D3" s="290"/>
      <c r="E3" s="288"/>
      <c r="F3" s="288"/>
      <c r="G3" s="320"/>
      <c r="H3" s="285"/>
      <c r="I3" s="285"/>
      <c r="J3" s="285"/>
      <c r="K3" s="291"/>
      <c r="L3" s="264" t="s">
        <v>4</v>
      </c>
      <c r="M3" s="264" t="s">
        <v>6</v>
      </c>
      <c r="N3" s="264" t="s">
        <v>19</v>
      </c>
      <c r="O3" s="264" t="s">
        <v>4</v>
      </c>
      <c r="P3" s="264" t="s">
        <v>18</v>
      </c>
      <c r="Q3" s="292" t="s">
        <v>7</v>
      </c>
      <c r="R3" s="292" t="s">
        <v>20</v>
      </c>
      <c r="S3" s="288"/>
      <c r="T3" s="288"/>
      <c r="U3" s="303"/>
      <c r="V3" s="303"/>
      <c r="W3" s="303"/>
      <c r="X3" s="303"/>
      <c r="Y3" s="304"/>
      <c r="Z3" s="303"/>
      <c r="AA3" s="303"/>
      <c r="AB3" s="304"/>
      <c r="AC3" s="303"/>
      <c r="AD3" s="303"/>
      <c r="AE3" s="303"/>
      <c r="AF3" s="303"/>
      <c r="AG3" s="303"/>
      <c r="AH3" s="303"/>
      <c r="AI3" s="303"/>
      <c r="AJ3" s="304"/>
      <c r="AK3" s="288"/>
      <c r="AL3" s="303"/>
      <c r="AM3" s="303"/>
      <c r="AN3" s="303"/>
      <c r="AO3" s="303"/>
      <c r="AP3" s="303"/>
      <c r="AQ3" s="304"/>
      <c r="AR3" s="303"/>
      <c r="AS3" s="288"/>
      <c r="AT3" s="303"/>
      <c r="AU3" s="304"/>
      <c r="AV3" s="303"/>
      <c r="AW3" s="288"/>
      <c r="AX3" s="303"/>
    </row>
    <row r="4" spans="2:50" ht="35" hidden="1" outlineLevel="1">
      <c r="B4" s="379"/>
      <c r="C4" s="285"/>
      <c r="D4" s="286"/>
      <c r="E4" s="286"/>
      <c r="F4" s="286"/>
      <c r="G4" s="305"/>
      <c r="H4" s="286"/>
      <c r="I4" s="286"/>
      <c r="J4" s="286"/>
      <c r="K4" s="306"/>
      <c r="L4" s="307" t="s">
        <v>21</v>
      </c>
      <c r="M4" s="307" t="s">
        <v>21</v>
      </c>
      <c r="N4" s="307" t="s">
        <v>21</v>
      </c>
      <c r="O4" s="307" t="s">
        <v>21</v>
      </c>
      <c r="P4" s="307" t="s">
        <v>21</v>
      </c>
      <c r="Q4" s="307" t="s">
        <v>22</v>
      </c>
      <c r="R4" s="308">
        <v>9</v>
      </c>
      <c r="S4" s="285"/>
      <c r="T4" s="303"/>
      <c r="U4" s="303"/>
      <c r="V4" s="303"/>
      <c r="W4" s="303"/>
      <c r="X4" s="303"/>
      <c r="Y4" s="304"/>
      <c r="Z4" s="303"/>
      <c r="AA4" s="309" t="s">
        <v>23</v>
      </c>
      <c r="AB4" s="304"/>
      <c r="AC4" s="303"/>
      <c r="AD4" s="309" t="s">
        <v>24</v>
      </c>
      <c r="AE4" s="309" t="s">
        <v>25</v>
      </c>
      <c r="AF4" s="309"/>
      <c r="AG4" s="309"/>
      <c r="AH4" s="309" t="s">
        <v>23</v>
      </c>
      <c r="AI4" s="303"/>
      <c r="AJ4" s="304"/>
      <c r="AK4" s="288"/>
      <c r="AL4" s="303"/>
      <c r="AM4" s="303"/>
      <c r="AN4" s="303"/>
      <c r="AO4" s="309" t="s">
        <v>26</v>
      </c>
      <c r="AP4" s="303"/>
      <c r="AQ4" s="304"/>
      <c r="AR4" s="309" t="s">
        <v>27</v>
      </c>
      <c r="AS4" s="309" t="s">
        <v>28</v>
      </c>
      <c r="AT4" s="303"/>
      <c r="AU4" s="304"/>
      <c r="AV4" s="309" t="s">
        <v>29</v>
      </c>
      <c r="AW4" s="309" t="s">
        <v>30</v>
      </c>
      <c r="AX4" s="303"/>
    </row>
    <row r="5" spans="2:50" ht="35" hidden="1" outlineLevel="1">
      <c r="B5" s="379"/>
      <c r="C5" s="303"/>
      <c r="D5" s="286"/>
      <c r="E5" s="286"/>
      <c r="F5" s="286"/>
      <c r="G5" s="305"/>
      <c r="H5" s="286"/>
      <c r="I5" s="286"/>
      <c r="J5" s="286"/>
      <c r="K5" s="306"/>
      <c r="L5" s="308">
        <v>3</v>
      </c>
      <c r="M5" s="308">
        <v>6</v>
      </c>
      <c r="N5" s="308">
        <v>6</v>
      </c>
      <c r="O5" s="308">
        <v>6</v>
      </c>
      <c r="P5" s="308">
        <v>6</v>
      </c>
      <c r="Q5" s="308">
        <v>6</v>
      </c>
      <c r="R5" s="308">
        <v>7</v>
      </c>
      <c r="S5" s="285"/>
      <c r="T5" s="303"/>
      <c r="U5" s="303"/>
      <c r="V5" s="303"/>
      <c r="W5" s="303"/>
      <c r="X5" s="303"/>
      <c r="Y5" s="304"/>
      <c r="Z5" s="303"/>
      <c r="AA5" s="308">
        <v>4</v>
      </c>
      <c r="AB5" s="304"/>
      <c r="AC5" s="303"/>
      <c r="AD5" s="308">
        <v>4</v>
      </c>
      <c r="AE5" s="308">
        <v>5</v>
      </c>
      <c r="AF5" s="308"/>
      <c r="AG5" s="308"/>
      <c r="AH5" s="308">
        <v>6</v>
      </c>
      <c r="AI5" s="303"/>
      <c r="AJ5" s="304"/>
      <c r="AK5" s="288"/>
      <c r="AL5" s="303"/>
      <c r="AM5" s="303"/>
      <c r="AN5" s="303"/>
      <c r="AO5" s="308">
        <v>6</v>
      </c>
      <c r="AP5" s="303"/>
      <c r="AQ5" s="304"/>
      <c r="AR5" s="308">
        <v>8</v>
      </c>
      <c r="AS5" s="308">
        <v>7</v>
      </c>
      <c r="AT5" s="303"/>
      <c r="AU5" s="304"/>
      <c r="AV5" s="308">
        <v>9</v>
      </c>
      <c r="AW5" s="308">
        <v>8</v>
      </c>
      <c r="AX5" s="303"/>
    </row>
    <row r="6" spans="2:50" hidden="1" outlineLevel="1">
      <c r="B6" s="379"/>
      <c r="C6" s="285"/>
      <c r="D6" s="286"/>
      <c r="E6" s="286"/>
      <c r="F6" s="286"/>
      <c r="G6" s="305"/>
      <c r="H6" s="286"/>
      <c r="I6" s="286"/>
      <c r="J6" s="286"/>
      <c r="K6" s="306"/>
      <c r="L6" s="292"/>
      <c r="M6" s="292"/>
      <c r="N6" s="292"/>
      <c r="O6" s="292"/>
      <c r="P6" s="292"/>
      <c r="Q6" s="292"/>
      <c r="R6" s="292"/>
      <c r="S6" s="285"/>
      <c r="T6" s="303"/>
      <c r="U6" s="303"/>
      <c r="V6" s="303"/>
      <c r="W6" s="303"/>
      <c r="X6" s="303"/>
      <c r="Y6" s="304"/>
      <c r="Z6" s="303"/>
      <c r="AA6" s="303"/>
      <c r="AB6" s="304"/>
      <c r="AC6" s="303"/>
      <c r="AD6" s="303"/>
      <c r="AE6" s="303"/>
      <c r="AF6" s="303"/>
      <c r="AG6" s="303"/>
      <c r="AH6" s="303"/>
      <c r="AI6" s="303"/>
      <c r="AJ6" s="304"/>
      <c r="AK6" s="303"/>
      <c r="AL6" s="303"/>
      <c r="AM6" s="303"/>
      <c r="AN6" s="303"/>
      <c r="AO6" s="303"/>
      <c r="AP6" s="303"/>
      <c r="AQ6" s="304"/>
      <c r="AR6" s="303"/>
      <c r="AS6" s="303"/>
      <c r="AT6" s="303"/>
      <c r="AU6" s="304"/>
      <c r="AV6" s="303"/>
      <c r="AW6" s="303"/>
      <c r="AX6" s="303"/>
    </row>
    <row r="7" spans="2:50">
      <c r="B7" s="379"/>
      <c r="C7" s="285"/>
      <c r="D7" s="286"/>
      <c r="E7" s="286"/>
      <c r="F7" s="286"/>
      <c r="G7" s="305"/>
      <c r="H7" s="286"/>
      <c r="I7" s="286"/>
      <c r="J7" s="286"/>
      <c r="K7" s="306"/>
      <c r="L7" s="292"/>
      <c r="M7" s="292"/>
      <c r="N7" s="292"/>
      <c r="O7" s="292"/>
      <c r="P7" s="292"/>
      <c r="Q7" s="292"/>
      <c r="R7" s="292"/>
      <c r="S7" s="285"/>
      <c r="T7" s="264"/>
      <c r="U7" s="264"/>
      <c r="V7" s="264"/>
      <c r="W7" s="264"/>
      <c r="X7" s="264"/>
      <c r="Y7" s="287"/>
      <c r="Z7" s="264"/>
      <c r="AA7" s="264"/>
      <c r="AB7" s="287"/>
      <c r="AC7" s="264"/>
      <c r="AD7" s="303"/>
      <c r="AE7" s="303"/>
      <c r="AF7" s="303"/>
      <c r="AG7" s="303"/>
      <c r="AH7" s="303"/>
      <c r="AI7" s="303"/>
      <c r="AJ7" s="287"/>
      <c r="AK7" s="264"/>
      <c r="AL7" s="264"/>
      <c r="AM7" s="264"/>
      <c r="AN7" s="264"/>
      <c r="AO7" s="303"/>
      <c r="AP7" s="303"/>
      <c r="AQ7" s="287"/>
      <c r="AR7" s="303"/>
      <c r="AS7" s="264"/>
      <c r="AT7" s="303"/>
      <c r="AU7" s="287"/>
      <c r="AV7" s="303"/>
      <c r="AW7" s="264"/>
      <c r="AX7" s="303"/>
    </row>
    <row r="8" spans="2:50" s="325" customFormat="1" ht="22">
      <c r="B8" s="310" t="s">
        <v>31</v>
      </c>
      <c r="C8" s="310" t="s">
        <v>32</v>
      </c>
      <c r="D8" s="310" t="s">
        <v>16</v>
      </c>
      <c r="E8" s="310" t="s">
        <v>33</v>
      </c>
      <c r="F8" s="310" t="s">
        <v>34</v>
      </c>
      <c r="G8" s="310" t="s">
        <v>6</v>
      </c>
      <c r="H8" s="310" t="s">
        <v>3</v>
      </c>
      <c r="I8" s="311" t="s">
        <v>4</v>
      </c>
      <c r="J8" s="310" t="s">
        <v>18</v>
      </c>
      <c r="K8" s="310" t="s">
        <v>35</v>
      </c>
      <c r="L8" s="310" t="s">
        <v>36</v>
      </c>
      <c r="M8" s="310" t="s">
        <v>37</v>
      </c>
      <c r="N8" s="310" t="s">
        <v>37</v>
      </c>
      <c r="O8" s="310" t="s">
        <v>37</v>
      </c>
      <c r="P8" s="310" t="s">
        <v>37</v>
      </c>
      <c r="Q8" s="312" t="s">
        <v>38</v>
      </c>
      <c r="R8" s="312" t="s">
        <v>39</v>
      </c>
      <c r="S8" s="264"/>
      <c r="T8" s="313" t="s">
        <v>40</v>
      </c>
      <c r="U8" s="313" t="s">
        <v>32</v>
      </c>
      <c r="V8" s="313" t="s">
        <v>41</v>
      </c>
      <c r="W8" s="313" t="s">
        <v>42</v>
      </c>
      <c r="X8" s="313" t="s">
        <v>43</v>
      </c>
      <c r="Y8" s="369"/>
      <c r="Z8" s="376" t="s">
        <v>44</v>
      </c>
      <c r="AA8" s="376" t="s">
        <v>6</v>
      </c>
      <c r="AB8" s="369"/>
      <c r="AC8" s="378" t="s">
        <v>45</v>
      </c>
      <c r="AD8" s="378" t="s">
        <v>46</v>
      </c>
      <c r="AE8" s="378" t="s">
        <v>47</v>
      </c>
      <c r="AF8" s="378" t="s">
        <v>48</v>
      </c>
      <c r="AG8" s="378" t="s">
        <v>49</v>
      </c>
      <c r="AH8" s="378" t="s">
        <v>50</v>
      </c>
      <c r="AI8" s="378" t="s">
        <v>51</v>
      </c>
      <c r="AJ8" s="369"/>
      <c r="AK8" s="371" t="s">
        <v>52</v>
      </c>
      <c r="AL8" s="371" t="s">
        <v>53</v>
      </c>
      <c r="AM8" s="371" t="s">
        <v>54</v>
      </c>
      <c r="AN8" s="371" t="s">
        <v>16</v>
      </c>
      <c r="AO8" s="371" t="s">
        <v>26</v>
      </c>
      <c r="AP8" s="372" t="s">
        <v>51</v>
      </c>
      <c r="AQ8" s="369"/>
      <c r="AR8" s="371" t="s">
        <v>27</v>
      </c>
      <c r="AS8" s="371" t="s">
        <v>28</v>
      </c>
      <c r="AT8" s="372" t="s">
        <v>51</v>
      </c>
      <c r="AU8" s="369"/>
      <c r="AV8" s="371" t="s">
        <v>29</v>
      </c>
      <c r="AW8" s="371" t="s">
        <v>30</v>
      </c>
      <c r="AX8" s="372" t="s">
        <v>51</v>
      </c>
    </row>
    <row r="9" spans="2:50">
      <c r="B9" s="380">
        <f t="shared" ref="B9:B263" si="0">ROW() - ROW($8:$8)</f>
        <v>1</v>
      </c>
      <c r="C9" s="314" t="str">
        <f>MID(文章!$D$4, B9, 1)</f>
        <v>《</v>
      </c>
      <c r="D9" s="365"/>
      <c r="E9" s="365"/>
      <c r="F9" s="365"/>
      <c r="G9" s="315" t="str">
        <f t="array" ref="G9">IF( OR($T9, NOT($U9), $W9), "", $AA9 &amp; $AH9 &amp; INDEX(中文數值資料表, $AG9, 2) )</f>
        <v/>
      </c>
      <c r="H9" s="321" t="str">
        <f t="shared" ref="H9:H263" si="1">IF( NOT($T9), TRIM( $D9 &amp; $AI9), "")</f>
        <v/>
      </c>
      <c r="I9" s="322" t="str">
        <f t="shared" ref="I9:I263" si="2">IF( NOT($T9), TRIM( $AR9 &amp; $AT9 ), "")</f>
        <v/>
      </c>
      <c r="J9" s="323" t="str">
        <f t="shared" ref="J9:J263" si="3">IF( NOT($T9), TRIM($AV9 &amp; $AX9), "")</f>
        <v/>
      </c>
      <c r="K9" s="316" t="str">
        <f t="shared" ref="K9:K263" si="4">IF( NOT($T9), TRIM($AO9 &amp; $AP9), "")</f>
        <v/>
      </c>
      <c r="L9" s="317" t="str">
        <f t="shared" ref="L9:L10" ca="1" si="5">IF( $T9, "\ltjruby{" &amp; $C9 &amp; "}{}\" &amp; CHAR(10), IF($C9=CHAR(10), "\vskip 0.5 cm" &amp; CHAR(10), "\ltjruby{" &amp; $C9 &amp; "}{" &amp; INDIRECT( ADDRESS(ROW(), COLUMN() - $L$5) ) &amp; "}\" &amp; CHAR(10)))</f>
        <v xml:space="preserve">\ltjruby{《}{}\
</v>
      </c>
      <c r="M9" s="317" t="str">
        <f ca="1">IF( $T9, ($C9 &amp; CHAR(10)), IF($C9=CHAR(10), (CHAR(10) &amp; "&lt;/p&gt;" &amp; CHAR(10) &amp; "&lt;p&gt;" &amp; CHAR(10)), "&lt;ruby&gt;" &amp; $C9 &amp; "&lt;rt&gt;" &amp; INDIRECT( ADDRESS(ROW(), COLUMN() - $O$5) ) &amp; "&lt;/rt&gt;&lt;/ruby&gt;" &amp; CHAR(10))
)</f>
        <v xml:space="preserve">《
</v>
      </c>
      <c r="N9" s="317" t="str">
        <f ca="1">IF( $T9, ($C9 &amp; CHAR(10)), IF($C9=CHAR(10), (CHAR(10) &amp; "&lt;/p&gt;" &amp; CHAR(10) &amp; "&lt;p&gt;" &amp; CHAR(10)), "&lt;ruby&gt;" &amp; $C9 &amp; "&lt;rt&gt;" &amp; INDIRECT( ADDRESS(ROW(), COLUMN() - $N$5) ) &amp; "&lt;/rt&gt;&lt;/ruby&gt;" &amp; CHAR(10)))</f>
        <v xml:space="preserve">《
</v>
      </c>
      <c r="O9" s="317" t="str">
        <f ca="1">IF( $T9, ($C9 &amp; CHAR(10)), IF($C9=CHAR(10), (CHAR(10) &amp; "&lt;/p&gt;" &amp; CHAR(10) &amp; "&lt;p&gt;" &amp; CHAR(10)), "&lt;ruby&gt;" &amp; $C9 &amp; "&lt;rt&gt;" &amp; INDIRECT( ADDRESS(ROW(), COLUMN() - $O$5) ) &amp; "&lt;/rt&gt;&lt;/ruby&gt;" &amp; CHAR(10)))</f>
        <v xml:space="preserve">《
</v>
      </c>
      <c r="P9" s="317" t="str">
        <f ca="1">IF( $T9, ($C9 &amp; CHAR(10)), IF($C9=CHAR(10), (CHAR(10) &amp; "&lt;/p&gt;" &amp; CHAR(10) &amp; "&lt;p&gt;" &amp; CHAR(10)), "&lt;ruby&gt;" &amp; $C9 &amp; "&lt;rt&gt;" &amp; INDIRECT( ADDRESS(ROW(), COLUMN() - $O$5) ) &amp; "&lt;/rt&gt;&lt;/ruby&gt;" &amp; CHAR(10)))</f>
        <v xml:space="preserve">《
</v>
      </c>
      <c r="Q9" s="318" t="str">
        <f ca="1">IF( $T9, ($C9 &amp; CHAR(10)), IF($C9=CHAR(10), (CHAR(10) &amp; "&lt;/p&gt;" &amp; CHAR(10) &amp; "&lt;p&gt;" &amp; CHAR(10)), "&lt;ruby&gt;" &amp; $C9 &amp; "&lt;rtc&gt;" &amp; INDIRECT( ADDRESS(ROW(), COLUMN() - $Q$5) ) &amp; "&lt;/rtc&gt;&lt;/ruby&gt;" &amp; CHAR(10)))</f>
        <v xml:space="preserve">《
</v>
      </c>
      <c r="R9" s="318" t="str">
        <f ca="1">IF( $T9, ($C9 &amp; CHAR(10)), IF($C9=CHAR(10), (CHAR(10) &amp; "&lt;/p&gt;" &amp; CHAR(10) &amp; "&lt;p&gt;" &amp; CHAR(10)), "&lt;ruby&gt;" &amp; $C9  &amp; "&lt;rt&gt;" &amp; INDIRECT( ADDRESS(ROW(), COLUMN() - $R$4) ) &amp; "&lt;/rt&gt;" &amp; "&lt;rtc&gt;" &amp; INDIRECT( ADDRESS(ROW(), COLUMN() - $R$5) ) &amp; "&lt;/rtc&gt;&lt;/ruby&gt;"&amp; CHAR(10)))</f>
        <v xml:space="preserve">《
</v>
      </c>
      <c r="S9" s="285"/>
      <c r="T9" s="319" t="b">
        <f t="shared" ref="T9:T72" si="6">IFERROR( IF( MATCH($C9, 標題符號清單, 0) &gt; 0, TRUE, FALSE), FALSE)</f>
        <v>1</v>
      </c>
      <c r="U9" s="319" t="b">
        <f t="shared" ref="U9:U73" si="7">AND( NOT($T9), $C9&lt;&gt;"", $C9&lt;&gt;CHAR(10) )</f>
        <v>0</v>
      </c>
      <c r="V9" s="319" t="b">
        <f t="shared" ref="V9:V73" si="8">IF( OR($T9, NOT($U9)), TRUE, IF($D9="", TRUE, FALSE) )</f>
        <v>1</v>
      </c>
      <c r="W9" s="319" t="b">
        <f t="shared" ref="W9:W73" si="9">IF( OR($T9, NOT($U9)), TRUE, IF($E9="", TRUE, FALSE))</f>
        <v>1</v>
      </c>
      <c r="X9" s="319" t="b">
        <f t="shared" ref="X9:X73" si="10">AND($U9, $F9="")</f>
        <v>0</v>
      </c>
      <c r="Y9" s="370"/>
      <c r="Z9" s="377" t="str">
        <f t="shared" ref="Z9:Z200" si="11">IF(OR($T9, NOT($U9)), "", IF($D9="", 18, MATCH($D9, 白話字聲母清單, 0)) )</f>
        <v/>
      </c>
      <c r="AA9" s="373" t="str">
        <f t="array" ref="AA9">IF( $Z9="", "", INDEX(白話字聲母資料表, $Z9, $AA$5))</f>
        <v/>
      </c>
      <c r="AB9" s="370"/>
      <c r="AC9" s="377" t="str">
        <f t="shared" ref="AC9:AC10" si="12">IF( $W9, "", MATCH(E9, 白話字韻母清單, 0) )</f>
        <v/>
      </c>
      <c r="AD9" s="373" t="str">
        <f t="array" ref="AD9">IF( $W9, "", INDEX(白話字韻母資料表, AC9, $AD$5))</f>
        <v/>
      </c>
      <c r="AE9" s="373" t="str">
        <f t="array" ref="AE9">IF( $W9, "", IF( INDEX(白話字韻母資料表, AC9, $AE$5) = "入聲", TRUE, FALSE) )</f>
        <v/>
      </c>
      <c r="AF9" s="374" t="str">
        <f t="shared" ref="AF9:AF73" si="13">IF($U9=FALSE, "", IF($AE9=TRUE, 4, 1))</f>
        <v/>
      </c>
      <c r="AG9" s="374" t="str">
        <f t="shared" ref="AG9:AG15" si="14">IF($T9=TRUE, "", IF($F9="", $AF9, $F9))</f>
        <v/>
      </c>
      <c r="AH9" s="374" t="str">
        <f t="array" ref="AH9">IF( $W9, "", INDEX(白話字韻母資料表, $AC9, $AH$5))</f>
        <v/>
      </c>
      <c r="AI9" s="374" t="str">
        <f t="array" ref="AI9">IF($W9, "", INDEX(白話字韻母八聲調資料表, $AD9, $AG9))</f>
        <v/>
      </c>
      <c r="AJ9" s="370"/>
      <c r="AK9" s="373" t="b">
        <f t="shared" ref="AK9:AK73" si="15">IF( OR($D9="ch", $D9="chh", $D9="j", $D9="s"), TRUE, FALSE)</f>
        <v>0</v>
      </c>
      <c r="AL9" s="373" t="str">
        <f>IF( $AK9, IFERROR( IF(MATCH( $E9, 顎音化聲母!$H$9:$H$37, 0), TRUE, FALSE), FALSE), "")</f>
        <v/>
      </c>
      <c r="AM9" s="373" t="str">
        <f t="array" ref="AM9">IF( AND($AK9, $AL9), INDEX(顎音化聲母資料表, MATCH( $D9 &amp; $E9, 顎音化聲母!$L$5:$L$136, 0), 3), "")</f>
        <v/>
      </c>
      <c r="AN9" s="373" t="str">
        <f t="shared" ref="AN9:AN10" si="16">IF($V9, "", Z9)</f>
        <v/>
      </c>
      <c r="AO9" s="374" t="str">
        <f t="array" ref="AO9">IF($AN9="", "", IF( $AM9&lt;&gt;"", $AM9,INDEX(白話字聲母資料表, $AN9, $AO$5)))</f>
        <v/>
      </c>
      <c r="AP9" s="374" t="str">
        <f t="array" ref="AP9">IF($W9, "", INDEX(方音八音反切資料表, $AD9, $AG9))</f>
        <v/>
      </c>
      <c r="AQ9" s="370"/>
      <c r="AR9" s="374" t="str">
        <f t="array" ref="AR9">IF($V9, "", INDEX(白話字聲母資料表, $Z9, $AR$5))</f>
        <v/>
      </c>
      <c r="AS9" s="375" t="str">
        <f t="array" ref="AS9">IF($W9, "", INDEX(白話字韻母資料表, $AC9, $AR$5))</f>
        <v/>
      </c>
      <c r="AT9" s="374" t="str">
        <f t="array" ref="AT9">IF($W9, "", INDEX(台羅韻母八聲調資料表, $AD9, $AG9))</f>
        <v/>
      </c>
      <c r="AU9" s="370"/>
      <c r="AV9" s="374" t="str">
        <f t="array" ref="AV9">IF($V9, "", INDEX(白話字聲母資料表, $Z9, $AV$5))</f>
        <v/>
      </c>
      <c r="AW9" s="375" t="str">
        <f t="array" ref="AW9">IF($W9, "", INDEX(白話字韻母資料表, $AC9, $AW$5))</f>
        <v/>
      </c>
      <c r="AX9" s="374" t="str">
        <f t="array" ref="AX9">IF($W9, "", INDEX(閩拼韻母八聲調資料表, $AD9, $AG9))</f>
        <v/>
      </c>
    </row>
    <row r="10" spans="2:50">
      <c r="B10" s="380">
        <f t="shared" si="0"/>
        <v>2</v>
      </c>
      <c r="C10" s="314" t="str">
        <f>MID(文章!$D$4, B10, 1)</f>
        <v>增</v>
      </c>
      <c r="D10" s="365" t="s">
        <v>55</v>
      </c>
      <c r="E10" s="365" t="s">
        <v>56</v>
      </c>
      <c r="F10" s="365"/>
      <c r="G10" s="315" t="str">
        <f t="array" ref="G10">IF( OR($T10, NOT($U10), $W10), "", $AA10 &amp; $AH10 &amp; INDEX(中文數值資料表, $AG10, 2) )</f>
        <v>曾經一</v>
      </c>
      <c r="H10" s="321" t="str">
        <f t="shared" si="1"/>
        <v>cheng</v>
      </c>
      <c r="I10" s="322" t="str">
        <f t="shared" si="2"/>
        <v>tsing</v>
      </c>
      <c r="J10" s="323" t="str">
        <f t="shared" si="3"/>
        <v>zīng</v>
      </c>
      <c r="K10" s="316" t="str">
        <f t="shared" si="4"/>
        <v>ㄐㄧㄥ</v>
      </c>
      <c r="L10" s="317" t="str">
        <f t="shared" ca="1" si="5"/>
        <v xml:space="preserve">\ltjruby{增}{tsing}\
</v>
      </c>
      <c r="M10" s="317" t="str">
        <f t="shared" ref="M10:M73" ca="1" si="17">IF( $T10, ($C10 &amp; CHAR(10)), IF($C10=CHAR(10), (CHAR(10) &amp; "&lt;/p&gt;" &amp; CHAR(10) &amp; "&lt;p&gt;" &amp; CHAR(10)), "&lt;ruby&gt;" &amp; $C10 &amp; "&lt;rt&gt;" &amp; INDIRECT( ADDRESS(ROW(), COLUMN() - $O$5) ) &amp; "&lt;/rt&gt;&lt;/ruby&gt;" &amp; CHAR(10))
)</f>
        <v xml:space="preserve">&lt;ruby&gt;增&lt;rt&gt;曾經一&lt;/rt&gt;&lt;/ruby&gt;
</v>
      </c>
      <c r="N10" s="317" t="str">
        <f t="shared" ref="N10:N73" ca="1" si="18">IF( $T10, ($C10 &amp; CHAR(10)), IF($C10=CHAR(10), (CHAR(10) &amp; "&lt;/p&gt;" &amp; CHAR(10) &amp; "&lt;p&gt;" &amp; CHAR(10)), "&lt;ruby&gt;" &amp; $C10 &amp; "&lt;rt&gt;" &amp; INDIRECT( ADDRESS(ROW(), COLUMN() - $N$5) ) &amp; "&lt;/rt&gt;&lt;/ruby&gt;" &amp; CHAR(10)))</f>
        <v xml:space="preserve">&lt;ruby&gt;增&lt;rt&gt;cheng&lt;/rt&gt;&lt;/ruby&gt;
</v>
      </c>
      <c r="O10" s="317" t="str">
        <f t="shared" ref="O10:P73" ca="1" si="19">IF( $T10, ($C10 &amp; CHAR(10)), IF($C10=CHAR(10), (CHAR(10) &amp; "&lt;/p&gt;" &amp; CHAR(10) &amp; "&lt;p&gt;" &amp; CHAR(10)), "&lt;ruby&gt;" &amp; $C10 &amp; "&lt;rt&gt;" &amp; INDIRECT( ADDRESS(ROW(), COLUMN() - $O$5) ) &amp; "&lt;/rt&gt;&lt;/ruby&gt;" &amp; CHAR(10)))</f>
        <v xml:space="preserve">&lt;ruby&gt;增&lt;rt&gt;tsing&lt;/rt&gt;&lt;/ruby&gt;
</v>
      </c>
      <c r="P10" s="317" t="str">
        <f t="shared" ca="1" si="19"/>
        <v xml:space="preserve">&lt;ruby&gt;增&lt;rt&gt;zīng&lt;/rt&gt;&lt;/ruby&gt;
</v>
      </c>
      <c r="Q10" s="318" t="str">
        <f t="shared" ref="Q10:Q73" ca="1" si="20">IF( $T10, ($C10 &amp; CHAR(10)), IF($C10=CHAR(10), (CHAR(10) &amp; "&lt;/p&gt;" &amp; CHAR(10) &amp; "&lt;p&gt;" &amp; CHAR(10)), "&lt;ruby&gt;" &amp; $C10 &amp; "&lt;rtc&gt;" &amp; INDIRECT( ADDRESS(ROW(), COLUMN() - $Q$5) ) &amp; "&lt;/rtc&gt;&lt;/ruby&gt;" &amp; CHAR(10)))</f>
        <v xml:space="preserve">&lt;ruby&gt;增&lt;rtc&gt;ㄐㄧㄥ&lt;/rtc&gt;&lt;/ruby&gt;
</v>
      </c>
      <c r="R10" s="318" t="str">
        <f t="shared" ref="R10:R73" ca="1" si="21">IF( $T10, ($C10 &amp; CHAR(10)), IF($C10=CHAR(10), (CHAR(10) &amp; "&lt;/p&gt;" &amp; CHAR(10) &amp; "&lt;p&gt;" &amp; CHAR(10)), "&lt;ruby&gt;" &amp; $C10  &amp; "&lt;rt&gt;" &amp; INDIRECT( ADDRESS(ROW(), COLUMN() - $R$4) ) &amp; "&lt;/rt&gt;" &amp; "&lt;rtc&gt;" &amp; INDIRECT( ADDRESS(ROW(), COLUMN() - $R$5) ) &amp; "&lt;/rtc&gt;&lt;/ruby&gt;"&amp; CHAR(10)))</f>
        <v xml:space="preserve">&lt;ruby&gt;增&lt;rt&gt;tsing&lt;/rt&gt;&lt;rtc&gt;ㄐㄧㄥ&lt;/rtc&gt;&lt;/ruby&gt;
</v>
      </c>
      <c r="S10" s="285"/>
      <c r="T10" s="319" t="b">
        <f t="shared" si="6"/>
        <v>0</v>
      </c>
      <c r="U10" s="319" t="b">
        <f t="shared" si="7"/>
        <v>1</v>
      </c>
      <c r="V10" s="319" t="b">
        <f t="shared" si="8"/>
        <v>0</v>
      </c>
      <c r="W10" s="319" t="b">
        <f t="shared" si="9"/>
        <v>0</v>
      </c>
      <c r="X10" s="319" t="b">
        <f t="shared" si="10"/>
        <v>1</v>
      </c>
      <c r="Y10" s="370"/>
      <c r="Z10" s="377">
        <f t="shared" si="11"/>
        <v>2</v>
      </c>
      <c r="AA10" s="373" t="str">
        <f t="array" ref="AA10">IF( $Z10="", "", INDEX(白話字聲母資料表, $Z10, $AA$5))</f>
        <v>曾</v>
      </c>
      <c r="AB10" s="370"/>
      <c r="AC10" s="377">
        <f t="shared" si="12"/>
        <v>20</v>
      </c>
      <c r="AD10" s="373">
        <f t="array" ref="AD10">IF( $W10, "", INDEX(白話字韻母資料表, AC10, $AD$5))</f>
        <v>9</v>
      </c>
      <c r="AE10" s="373" t="b">
        <f t="array" ref="AE10">IF( $W10, "", IF( INDEX(白話字韻母資料表, AC10, $AE$5) = "入聲", TRUE, FALSE) )</f>
        <v>0</v>
      </c>
      <c r="AF10" s="374">
        <f t="shared" si="13"/>
        <v>1</v>
      </c>
      <c r="AG10" s="374">
        <f t="shared" si="14"/>
        <v>1</v>
      </c>
      <c r="AH10" s="374" t="str">
        <f t="array" ref="AH10">IF( $W10, "", INDEX(白話字韻母資料表, $AC10, $AH$5))</f>
        <v>經</v>
      </c>
      <c r="AI10" s="374" t="str">
        <f t="array" ref="AI10">IF($W10, "", INDEX(白話字韻母八聲調資料表, $AD10, $AG10))</f>
        <v>eng</v>
      </c>
      <c r="AJ10" s="370"/>
      <c r="AK10" s="373" t="b">
        <f t="shared" si="15"/>
        <v>1</v>
      </c>
      <c r="AL10" s="373" t="b">
        <f>IF( $AK10, IFERROR( IF(MATCH( $E10, 顎音化聲母!$H$9:$H$37, 0), TRUE, FALSE), FALSE), "")</f>
        <v>1</v>
      </c>
      <c r="AM10" s="373" t="str">
        <f t="array" ref="AM10">IF( AND($AK10, $AL10), INDEX(顎音化聲母資料表, MATCH( $D10 &amp; $E10, 顎音化聲母!$L$5:$L$136, 0), 3), "")</f>
        <v>ㄐ</v>
      </c>
      <c r="AN10" s="373">
        <f t="shared" si="16"/>
        <v>2</v>
      </c>
      <c r="AO10" s="374" t="str">
        <f t="array" ref="AO10">IF($AN10="", "", IF( $AM10&lt;&gt;"", $AM10,INDEX(白話字聲母資料表, $AN10, $AO$5)))</f>
        <v>ㄐ</v>
      </c>
      <c r="AP10" s="374" t="str">
        <f t="array" ref="AP10">IF($W10, "", INDEX(方音八音反切資料表, $AD10, $AG10))</f>
        <v>ㄧㄥ</v>
      </c>
      <c r="AQ10" s="370"/>
      <c r="AR10" s="374" t="str">
        <f t="array" ref="AR10">IF($V10, "", INDEX(白話字聲母資料表, $Z10, $AR$5))</f>
        <v>ts</v>
      </c>
      <c r="AS10" s="375" t="str">
        <f t="array" ref="AS10">IF($W10, "", INDEX(白話字韻母資料表, $AC10, $AR$5))</f>
        <v>ing</v>
      </c>
      <c r="AT10" s="374" t="str">
        <f t="array" ref="AT10">IF($W10, "", INDEX(台羅韻母八聲調資料表, $AD10, $AG10))</f>
        <v>ing</v>
      </c>
      <c r="AU10" s="370"/>
      <c r="AV10" s="374" t="str">
        <f t="array" ref="AV10">IF($V10, "", INDEX(白話字聲母資料表, $Z10, $AV$5))</f>
        <v>z</v>
      </c>
      <c r="AW10" s="375" t="str">
        <f t="array" ref="AW10">IF($W10, "", INDEX(白話字韻母資料表, $AC10, $AW$5))</f>
        <v>ing</v>
      </c>
      <c r="AX10" s="374" t="str">
        <f t="array" ref="AX10">IF($W10, "", INDEX(閩拼韻母八聲調資料表, $AD10, $AG10))</f>
        <v>īng</v>
      </c>
    </row>
    <row r="11" spans="2:50">
      <c r="B11" s="380">
        <f t="shared" si="0"/>
        <v>3</v>
      </c>
      <c r="C11" s="314" t="str">
        <f>MID(文章!$D$4, B11, 1)</f>
        <v>見</v>
      </c>
      <c r="D11" s="365" t="s">
        <v>57</v>
      </c>
      <c r="E11" s="365" t="s">
        <v>58</v>
      </c>
      <c r="F11" s="365">
        <v>3</v>
      </c>
      <c r="G11" s="315" t="str">
        <f t="array" ref="G11">IF( OR($T11, NOT($U11), $W11), "", $AA11 &amp; $AH11 &amp; INDEX(中文數值資料表, $AG11, 2) )</f>
        <v>求堅三</v>
      </c>
      <c r="H11" s="321" t="str">
        <f t="shared" si="1"/>
        <v>kiàn</v>
      </c>
      <c r="I11" s="322" t="str">
        <f t="shared" si="2"/>
        <v>kiàn</v>
      </c>
      <c r="J11" s="323" t="str">
        <f t="shared" si="3"/>
        <v>giǎn</v>
      </c>
      <c r="K11" s="316" t="str">
        <f t="shared" si="4"/>
        <v>ㄍㄧㄢ˪</v>
      </c>
      <c r="L11" s="317" t="str">
        <f t="shared" ref="L11:L74" ca="1" si="22">IF( $T11, "\ltjruby{" &amp; $C11 &amp; "}{}\" &amp; CHAR(10), IF($C11=CHAR(10), "\vskip 0.5 cm" &amp; CHAR(10), "\ltjruby{" &amp; $C11 &amp; "}{" &amp; INDIRECT( ADDRESS(ROW(), COLUMN() - $L$5) ) &amp; "}\" &amp; CHAR(10)))</f>
        <v xml:space="preserve">\ltjruby{見}{kiàn}\
</v>
      </c>
      <c r="M11" s="317" t="str">
        <f t="shared" ca="1" si="17"/>
        <v xml:space="preserve">&lt;ruby&gt;見&lt;rt&gt;求堅三&lt;/rt&gt;&lt;/ruby&gt;
</v>
      </c>
      <c r="N11" s="317" t="str">
        <f t="shared" ca="1" si="18"/>
        <v xml:space="preserve">&lt;ruby&gt;見&lt;rt&gt;kiàn&lt;/rt&gt;&lt;/ruby&gt;
</v>
      </c>
      <c r="O11" s="317" t="str">
        <f t="shared" ca="1" si="19"/>
        <v xml:space="preserve">&lt;ruby&gt;見&lt;rt&gt;kiàn&lt;/rt&gt;&lt;/ruby&gt;
</v>
      </c>
      <c r="P11" s="317" t="str">
        <f t="shared" ca="1" si="19"/>
        <v xml:space="preserve">&lt;ruby&gt;見&lt;rt&gt;giǎn&lt;/rt&gt;&lt;/ruby&gt;
</v>
      </c>
      <c r="Q11" s="318" t="str">
        <f t="shared" ca="1" si="20"/>
        <v xml:space="preserve">&lt;ruby&gt;見&lt;rtc&gt;ㄍㄧㄢ˪&lt;/rtc&gt;&lt;/ruby&gt;
</v>
      </c>
      <c r="R11" s="318" t="str">
        <f t="shared" ca="1" si="21"/>
        <v xml:space="preserve">&lt;ruby&gt;見&lt;rt&gt;kiàn&lt;/rt&gt;&lt;rtc&gt;ㄍㄧㄢ˪&lt;/rtc&gt;&lt;/ruby&gt;
</v>
      </c>
      <c r="S11" s="285"/>
      <c r="T11" s="319" t="b">
        <f t="shared" si="6"/>
        <v>0</v>
      </c>
      <c r="U11" s="319" t="b">
        <f t="shared" si="7"/>
        <v>1</v>
      </c>
      <c r="V11" s="319" t="b">
        <f t="shared" si="8"/>
        <v>0</v>
      </c>
      <c r="W11" s="319" t="b">
        <f t="shared" si="9"/>
        <v>0</v>
      </c>
      <c r="X11" s="319" t="b">
        <f t="shared" si="10"/>
        <v>0</v>
      </c>
      <c r="Y11" s="370"/>
      <c r="Z11" s="377">
        <f t="shared" si="11"/>
        <v>7</v>
      </c>
      <c r="AA11" s="373" t="str">
        <f t="array" ref="AA11">IF( $Z11="", "", INDEX(白話字聲母資料表, $Z11, $AA$5))</f>
        <v>求</v>
      </c>
      <c r="AB11" s="370"/>
      <c r="AC11" s="377">
        <f t="shared" ref="AC11:AC73" si="23">IF( $W11, "", MATCH(E11, 白話字韻母清單, 0) )</f>
        <v>29</v>
      </c>
      <c r="AD11" s="373">
        <f t="array" ref="AD11">IF( $W11, "", INDEX(白話字韻母資料表, AC11, $AD$5))</f>
        <v>2</v>
      </c>
      <c r="AE11" s="373" t="b">
        <f t="array" ref="AE11">IF( $W11, "", IF( INDEX(白話字韻母資料表, AC11, $AE$5) = "入聲", TRUE, FALSE) )</f>
        <v>0</v>
      </c>
      <c r="AF11" s="374">
        <f t="shared" si="13"/>
        <v>1</v>
      </c>
      <c r="AG11" s="374">
        <f t="shared" si="14"/>
        <v>3</v>
      </c>
      <c r="AH11" s="374" t="str">
        <f t="array" ref="AH11">IF( $W11, "", INDEX(白話字韻母資料表, $AC11, $AH$5))</f>
        <v>堅</v>
      </c>
      <c r="AI11" s="374" t="str">
        <f t="array" ref="AI11">IF($W11, "", INDEX(白話字韻母八聲調資料表, $AD11, $AG11))</f>
        <v>iàn</v>
      </c>
      <c r="AJ11" s="370"/>
      <c r="AK11" s="373" t="b">
        <f t="shared" si="15"/>
        <v>0</v>
      </c>
      <c r="AL11" s="373" t="str">
        <f>IF( $AK11, IFERROR( IF(MATCH( $E11, 顎音化聲母!$H$9:$H$37, 0), TRUE, FALSE), FALSE), "")</f>
        <v/>
      </c>
      <c r="AM11" s="373" t="str">
        <f t="array" ref="AM11">IF( AND($AK11, $AL11), INDEX(顎音化聲母資料表, MATCH( $D11 &amp; $E11, 顎音化聲母!$L$5:$L$136, 0), 3), "")</f>
        <v/>
      </c>
      <c r="AN11" s="373">
        <f t="shared" ref="AN11:AN73" si="24">IF($V11, "", Z11)</f>
        <v>7</v>
      </c>
      <c r="AO11" s="374" t="str">
        <f t="array" ref="AO11">IF($AN11="", "", IF( $AM11&lt;&gt;"", $AM11,INDEX(白話字聲母資料表, $AN11, $AO$5)))</f>
        <v>ㄍ</v>
      </c>
      <c r="AP11" s="374" t="str">
        <f t="array" ref="AP11">IF($W11, "", INDEX(方音八音反切資料表, $AD11, $AG11))</f>
        <v>ㄧㄢ˪</v>
      </c>
      <c r="AQ11" s="370"/>
      <c r="AR11" s="374" t="str">
        <f t="array" ref="AR11">IF($V11, "", INDEX(白話字聲母資料表, $Z11, $AR$5))</f>
        <v>k</v>
      </c>
      <c r="AS11" s="375" t="str">
        <f t="array" ref="AS11">IF($W11, "", INDEX(白話字韻母資料表, $AC11, $AR$5))</f>
        <v>ian</v>
      </c>
      <c r="AT11" s="374" t="str">
        <f t="array" ref="AT11">IF($W11, "", INDEX(台羅韻母八聲調資料表, $AD11, $AG11))</f>
        <v>iàn</v>
      </c>
      <c r="AU11" s="370"/>
      <c r="AV11" s="374" t="str">
        <f t="array" ref="AV11">IF($V11, "", INDEX(白話字聲母資料表, $Z11, $AV$5))</f>
        <v>g</v>
      </c>
      <c r="AW11" s="375" t="str">
        <f t="array" ref="AW11">IF($W11, "", INDEX(白話字韻母資料表, $AC11, $AW$5))</f>
        <v>ian</v>
      </c>
      <c r="AX11" s="374" t="str">
        <f t="array" ref="AX11">IF($W11, "", INDEX(閩拼韻母八聲調資料表, $AD11, $AG11))</f>
        <v>iǎn</v>
      </c>
    </row>
    <row r="12" spans="2:50">
      <c r="B12" s="380">
        <f t="shared" si="0"/>
        <v>4</v>
      </c>
      <c r="C12" s="314" t="str">
        <f>MID(文章!$D$4, B12, 1)</f>
        <v>相</v>
      </c>
      <c r="D12" s="365" t="s">
        <v>59</v>
      </c>
      <c r="E12" s="365" t="s">
        <v>60</v>
      </c>
      <c r="F12" s="365"/>
      <c r="G12" s="315" t="str">
        <f t="array" ref="G12">IF( OR($T12, NOT($U12), $W12), "", $AA12 &amp; $AH12 &amp; INDEX(中文數值資料表, $AG12, 2) )</f>
        <v>時恭一</v>
      </c>
      <c r="H12" s="321" t="str">
        <f t="shared" si="1"/>
        <v>siong</v>
      </c>
      <c r="I12" s="322" t="str">
        <f t="shared" si="2"/>
        <v>siong</v>
      </c>
      <c r="J12" s="323" t="str">
        <f t="shared" si="3"/>
        <v>siōng</v>
      </c>
      <c r="K12" s="316" t="str">
        <f t="shared" si="4"/>
        <v>ㄒㄧㆲ</v>
      </c>
      <c r="L12" s="317" t="str">
        <f t="shared" ca="1" si="22"/>
        <v xml:space="preserve">\ltjruby{相}{siong}\
</v>
      </c>
      <c r="M12" s="317" t="str">
        <f t="shared" ca="1" si="17"/>
        <v xml:space="preserve">&lt;ruby&gt;相&lt;rt&gt;時恭一&lt;/rt&gt;&lt;/ruby&gt;
</v>
      </c>
      <c r="N12" s="317" t="str">
        <f t="shared" ca="1" si="18"/>
        <v xml:space="preserve">&lt;ruby&gt;相&lt;rt&gt;siong&lt;/rt&gt;&lt;/ruby&gt;
</v>
      </c>
      <c r="O12" s="317" t="str">
        <f t="shared" ca="1" si="19"/>
        <v xml:space="preserve">&lt;ruby&gt;相&lt;rt&gt;siong&lt;/rt&gt;&lt;/ruby&gt;
</v>
      </c>
      <c r="P12" s="317" t="str">
        <f t="shared" ca="1" si="19"/>
        <v xml:space="preserve">&lt;ruby&gt;相&lt;rt&gt;siōng&lt;/rt&gt;&lt;/ruby&gt;
</v>
      </c>
      <c r="Q12" s="318" t="str">
        <f t="shared" ca="1" si="20"/>
        <v xml:space="preserve">&lt;ruby&gt;相&lt;rtc&gt;ㄒㄧㆲ&lt;/rtc&gt;&lt;/ruby&gt;
</v>
      </c>
      <c r="R12" s="318" t="str">
        <f t="shared" ca="1" si="21"/>
        <v xml:space="preserve">&lt;ruby&gt;相&lt;rt&gt;siong&lt;/rt&gt;&lt;rtc&gt;ㄒㄧㆲ&lt;/rtc&gt;&lt;/ruby&gt;
</v>
      </c>
      <c r="S12" s="285"/>
      <c r="T12" s="319" t="b">
        <f t="shared" si="6"/>
        <v>0</v>
      </c>
      <c r="U12" s="319" t="b">
        <f t="shared" si="7"/>
        <v>1</v>
      </c>
      <c r="V12" s="319" t="b">
        <f t="shared" si="8"/>
        <v>0</v>
      </c>
      <c r="W12" s="319" t="b">
        <f t="shared" si="9"/>
        <v>0</v>
      </c>
      <c r="X12" s="319" t="b">
        <f t="shared" si="10"/>
        <v>1</v>
      </c>
      <c r="Y12" s="370"/>
      <c r="Z12" s="377">
        <f t="shared" si="11"/>
        <v>15</v>
      </c>
      <c r="AA12" s="373" t="str">
        <f t="array" ref="AA12">IF( $Z12="", "", INDEX(白話字聲母資料表, $Z12, $AA$5))</f>
        <v>時</v>
      </c>
      <c r="AB12" s="370"/>
      <c r="AC12" s="377">
        <f t="shared" si="23"/>
        <v>42</v>
      </c>
      <c r="AD12" s="373">
        <f t="array" ref="AD12">IF( $W12, "", INDEX(白話字韻母資料表, AC12, $AD$5))</f>
        <v>14</v>
      </c>
      <c r="AE12" s="373" t="b">
        <f t="array" ref="AE12">IF( $W12, "", IF( INDEX(白話字韻母資料表, AC12, $AE$5) = "入聲", TRUE, FALSE) )</f>
        <v>0</v>
      </c>
      <c r="AF12" s="374">
        <f t="shared" si="13"/>
        <v>1</v>
      </c>
      <c r="AG12" s="374">
        <f t="shared" si="14"/>
        <v>1</v>
      </c>
      <c r="AH12" s="374" t="str">
        <f t="array" ref="AH12">IF( $W12, "", INDEX(白話字韻母資料表, $AC12, $AH$5))</f>
        <v>恭</v>
      </c>
      <c r="AI12" s="374" t="str">
        <f t="array" ref="AI12">IF($W12, "", INDEX(白話字韻母八聲調資料表, $AD12, $AG12))</f>
        <v>iong</v>
      </c>
      <c r="AJ12" s="370"/>
      <c r="AK12" s="373" t="b">
        <f t="shared" si="15"/>
        <v>1</v>
      </c>
      <c r="AL12" s="373" t="b">
        <f>IF( $AK12, IFERROR( IF(MATCH( $E12, 顎音化聲母!$H$9:$H$37, 0), TRUE, FALSE), FALSE), "")</f>
        <v>1</v>
      </c>
      <c r="AM12" s="373" t="str">
        <f t="array" ref="AM12">IF( AND($AK12, $AL12), INDEX(顎音化聲母資料表, MATCH( $D12 &amp; $E12, 顎音化聲母!$L$5:$L$136, 0), 3), "")</f>
        <v>ㄒ</v>
      </c>
      <c r="AN12" s="373">
        <f t="shared" si="24"/>
        <v>15</v>
      </c>
      <c r="AO12" s="374" t="str">
        <f t="array" ref="AO12">IF($AN12="", "", IF( $AM12&lt;&gt;"", $AM12,INDEX(白話字聲母資料表, $AN12, $AO$5)))</f>
        <v>ㄒ</v>
      </c>
      <c r="AP12" s="374" t="str">
        <f t="array" ref="AP12">IF($W12, "", INDEX(方音八音反切資料表, $AD12, $AG12))</f>
        <v>ㄧㆲ</v>
      </c>
      <c r="AQ12" s="370"/>
      <c r="AR12" s="374" t="str">
        <f t="array" ref="AR12">IF($V12, "", INDEX(白話字聲母資料表, $Z12, $AR$5))</f>
        <v>s</v>
      </c>
      <c r="AS12" s="375" t="str">
        <f t="array" ref="AS12">IF($W12, "", INDEX(白話字韻母資料表, $AC12, $AR$5))</f>
        <v>iong</v>
      </c>
      <c r="AT12" s="374" t="str">
        <f t="array" ref="AT12">IF($W12, "", INDEX(台羅韻母八聲調資料表, $AD12, $AG12))</f>
        <v>iong</v>
      </c>
      <c r="AU12" s="370"/>
      <c r="AV12" s="374" t="str">
        <f t="array" ref="AV12">IF($V12, "", INDEX(白話字聲母資料表, $Z12, $AV$5))</f>
        <v>s</v>
      </c>
      <c r="AW12" s="375" t="str">
        <f t="array" ref="AW12">IF($W12, "", INDEX(白話字韻母資料表, $AC12, $AW$5))</f>
        <v>iong</v>
      </c>
      <c r="AX12" s="374" t="str">
        <f t="array" ref="AX12">IF($W12, "", INDEX(閩拼韻母八聲調資料表, $AD12, $AG12))</f>
        <v>iōng</v>
      </c>
    </row>
    <row r="13" spans="2:50">
      <c r="B13" s="380">
        <f t="shared" si="0"/>
        <v>5</v>
      </c>
      <c r="C13" s="314" t="str">
        <f>MID(文章!$D$4, B13, 1)</f>
        <v>賦</v>
      </c>
      <c r="D13" s="365" t="s">
        <v>61</v>
      </c>
      <c r="E13" s="365" t="s">
        <v>62</v>
      </c>
      <c r="F13" s="365">
        <v>3</v>
      </c>
      <c r="G13" s="315" t="str">
        <f t="array" ref="G13">IF( OR($T13, NOT($U13), $W13), "", $AA13 &amp; $AH13 &amp; INDEX(中文數值資料表, $AG13, 2) )</f>
        <v>喜艍三</v>
      </c>
      <c r="H13" s="321" t="str">
        <f t="shared" si="1"/>
        <v>hù</v>
      </c>
      <c r="I13" s="322" t="str">
        <f t="shared" si="2"/>
        <v>hù</v>
      </c>
      <c r="J13" s="323" t="str">
        <f t="shared" si="3"/>
        <v>hǔ</v>
      </c>
      <c r="K13" s="316" t="str">
        <f t="shared" si="4"/>
        <v>ㄏㄨ˪</v>
      </c>
      <c r="L13" s="317" t="str">
        <f t="shared" ca="1" si="22"/>
        <v xml:space="preserve">\ltjruby{賦}{hù}\
</v>
      </c>
      <c r="M13" s="317" t="str">
        <f t="shared" ca="1" si="17"/>
        <v xml:space="preserve">&lt;ruby&gt;賦&lt;rt&gt;喜艍三&lt;/rt&gt;&lt;/ruby&gt;
</v>
      </c>
      <c r="N13" s="317" t="str">
        <f t="shared" ca="1" si="18"/>
        <v xml:space="preserve">&lt;ruby&gt;賦&lt;rt&gt;hù&lt;/rt&gt;&lt;/ruby&gt;
</v>
      </c>
      <c r="O13" s="317" t="str">
        <f t="shared" ca="1" si="19"/>
        <v xml:space="preserve">&lt;ruby&gt;賦&lt;rt&gt;hù&lt;/rt&gt;&lt;/ruby&gt;
</v>
      </c>
      <c r="P13" s="317" t="str">
        <f t="shared" ca="1" si="19"/>
        <v xml:space="preserve">&lt;ruby&gt;賦&lt;rt&gt;hǔ&lt;/rt&gt;&lt;/ruby&gt;
</v>
      </c>
      <c r="Q13" s="318" t="str">
        <f t="shared" ca="1" si="20"/>
        <v xml:space="preserve">&lt;ruby&gt;賦&lt;rtc&gt;ㄏㄨ˪&lt;/rtc&gt;&lt;/ruby&gt;
</v>
      </c>
      <c r="R13" s="318" t="str">
        <f t="shared" ca="1" si="21"/>
        <v xml:space="preserve">&lt;ruby&gt;賦&lt;rt&gt;hù&lt;/rt&gt;&lt;rtc&gt;ㄏㄨ˪&lt;/rtc&gt;&lt;/ruby&gt;
</v>
      </c>
      <c r="S13" s="285"/>
      <c r="T13" s="319" t="b">
        <f t="shared" si="6"/>
        <v>0</v>
      </c>
      <c r="U13" s="319" t="b">
        <f t="shared" si="7"/>
        <v>1</v>
      </c>
      <c r="V13" s="319" t="b">
        <f t="shared" si="8"/>
        <v>0</v>
      </c>
      <c r="W13" s="319" t="b">
        <f t="shared" si="9"/>
        <v>0</v>
      </c>
      <c r="X13" s="319" t="b">
        <f t="shared" si="10"/>
        <v>0</v>
      </c>
      <c r="Y13" s="370"/>
      <c r="Z13" s="377">
        <f t="shared" si="11"/>
        <v>5</v>
      </c>
      <c r="AA13" s="373" t="str">
        <f t="array" ref="AA13">IF( $Z13="", "", INDEX(白話字聲母資料表, $Z13, $AA$5))</f>
        <v>喜</v>
      </c>
      <c r="AB13" s="370"/>
      <c r="AC13" s="377">
        <f t="shared" si="23"/>
        <v>70</v>
      </c>
      <c r="AD13" s="373">
        <f t="array" ref="AD13">IF( $W13, "", INDEX(白話字韻母資料表, AC13, $AD$5))</f>
        <v>27</v>
      </c>
      <c r="AE13" s="373" t="b">
        <f t="array" ref="AE13">IF( $W13, "", IF( INDEX(白話字韻母資料表, AC13, $AE$5) = "入聲", TRUE, FALSE) )</f>
        <v>0</v>
      </c>
      <c r="AF13" s="374">
        <f t="shared" si="13"/>
        <v>1</v>
      </c>
      <c r="AG13" s="374">
        <f t="shared" si="14"/>
        <v>3</v>
      </c>
      <c r="AH13" s="374" t="str">
        <f t="array" ref="AH13">IF( $W13, "", INDEX(白話字韻母資料表, $AC13, $AH$5))</f>
        <v>艍</v>
      </c>
      <c r="AI13" s="374" t="str">
        <f t="array" ref="AI13">IF($W13, "", INDEX(白話字韻母八聲調資料表, $AD13, $AG13))</f>
        <v>ù</v>
      </c>
      <c r="AJ13" s="370"/>
      <c r="AK13" s="373" t="b">
        <f t="shared" si="15"/>
        <v>0</v>
      </c>
      <c r="AL13" s="373" t="str">
        <f>IF( $AK13, IFERROR( IF(MATCH( $E13, 顎音化聲母!$H$9:$H$37, 0), TRUE, FALSE), FALSE), "")</f>
        <v/>
      </c>
      <c r="AM13" s="373" t="str">
        <f t="array" ref="AM13">IF( AND($AK13, $AL13), INDEX(顎音化聲母資料表, MATCH( $D13 &amp; $E13, 顎音化聲母!$L$5:$L$136, 0), 3), "")</f>
        <v/>
      </c>
      <c r="AN13" s="373">
        <f t="shared" si="24"/>
        <v>5</v>
      </c>
      <c r="AO13" s="374" t="str">
        <f t="array" ref="AO13">IF($AN13="", "", IF( $AM13&lt;&gt;"", $AM13,INDEX(白話字聲母資料表, $AN13, $AO$5)))</f>
        <v>ㄏ</v>
      </c>
      <c r="AP13" s="374" t="str">
        <f t="array" ref="AP13">IF($W13, "", INDEX(方音八音反切資料表, $AD13, $AG13))</f>
        <v>ㄨ˪</v>
      </c>
      <c r="AQ13" s="370"/>
      <c r="AR13" s="374" t="str">
        <f t="array" ref="AR13">IF($V13, "", INDEX(白話字聲母資料表, $Z13, $AR$5))</f>
        <v>h</v>
      </c>
      <c r="AS13" s="375" t="str">
        <f t="array" ref="AS13">IF($W13, "", INDEX(白話字韻母資料表, $AC13, $AR$5))</f>
        <v>u</v>
      </c>
      <c r="AT13" s="374" t="str">
        <f t="array" ref="AT13">IF($W13, "", INDEX(台羅韻母八聲調資料表, $AD13, $AG13))</f>
        <v>ù</v>
      </c>
      <c r="AU13" s="370"/>
      <c r="AV13" s="374" t="str">
        <f t="array" ref="AV13">IF($V13, "", INDEX(白話字聲母資料表, $Z13, $AV$5))</f>
        <v>h</v>
      </c>
      <c r="AW13" s="375" t="str">
        <f t="array" ref="AW13">IF($W13, "", INDEX(白話字韻母資料表, $AC13, $AW$5))</f>
        <v>u</v>
      </c>
      <c r="AX13" s="374" t="str">
        <f t="array" ref="AX13">IF($W13, "", INDEX(閩拼韻母八聲調資料表, $AD13, $AG13))</f>
        <v>ǔ</v>
      </c>
    </row>
    <row r="14" spans="2:50">
      <c r="B14" s="380">
        <f t="shared" si="0"/>
        <v>6</v>
      </c>
      <c r="C14" s="314" t="str">
        <f>MID(文章!$D$4, B14, 1)</f>
        <v>》</v>
      </c>
      <c r="D14" s="365"/>
      <c r="E14" s="365"/>
      <c r="F14" s="365"/>
      <c r="G14" s="315" t="str">
        <f t="array" ref="G14">IF( OR($T14, NOT($U14), $W14), "", $AA14 &amp; $AH14 &amp; INDEX(中文數值資料表, $AG14, 2) )</f>
        <v/>
      </c>
      <c r="H14" s="321" t="str">
        <f t="shared" si="1"/>
        <v/>
      </c>
      <c r="I14" s="322" t="str">
        <f t="shared" si="2"/>
        <v/>
      </c>
      <c r="J14" s="323" t="str">
        <f t="shared" si="3"/>
        <v/>
      </c>
      <c r="K14" s="316" t="str">
        <f t="shared" si="4"/>
        <v/>
      </c>
      <c r="L14" s="317" t="str">
        <f t="shared" ca="1" si="22"/>
        <v xml:space="preserve">\ltjruby{》}{}\
</v>
      </c>
      <c r="M14" s="317" t="str">
        <f t="shared" ca="1" si="17"/>
        <v xml:space="preserve">》
</v>
      </c>
      <c r="N14" s="317" t="str">
        <f t="shared" ca="1" si="18"/>
        <v xml:space="preserve">》
</v>
      </c>
      <c r="O14" s="317" t="str">
        <f t="shared" ca="1" si="19"/>
        <v xml:space="preserve">》
</v>
      </c>
      <c r="P14" s="317" t="str">
        <f t="shared" ca="1" si="19"/>
        <v xml:space="preserve">》
</v>
      </c>
      <c r="Q14" s="318" t="str">
        <f t="shared" ca="1" si="20"/>
        <v xml:space="preserve">》
</v>
      </c>
      <c r="R14" s="318" t="str">
        <f t="shared" ca="1" si="21"/>
        <v xml:space="preserve">》
</v>
      </c>
      <c r="S14" s="285"/>
      <c r="T14" s="319" t="b">
        <f t="shared" si="6"/>
        <v>1</v>
      </c>
      <c r="U14" s="319" t="b">
        <f t="shared" si="7"/>
        <v>0</v>
      </c>
      <c r="V14" s="319" t="b">
        <f t="shared" si="8"/>
        <v>1</v>
      </c>
      <c r="W14" s="319" t="b">
        <f t="shared" si="9"/>
        <v>1</v>
      </c>
      <c r="X14" s="319" t="b">
        <f t="shared" si="10"/>
        <v>0</v>
      </c>
      <c r="Y14" s="370"/>
      <c r="Z14" s="377" t="str">
        <f t="shared" si="11"/>
        <v/>
      </c>
      <c r="AA14" s="373" t="str">
        <f t="array" ref="AA14">IF( $Z14="", "", INDEX(白話字聲母資料表, $Z14, $AA$5))</f>
        <v/>
      </c>
      <c r="AB14" s="370"/>
      <c r="AC14" s="377" t="str">
        <f t="shared" si="23"/>
        <v/>
      </c>
      <c r="AD14" s="373" t="str">
        <f t="array" ref="AD14">IF( $W14, "", INDEX(白話字韻母資料表, AC14, $AD$5))</f>
        <v/>
      </c>
      <c r="AE14" s="373" t="str">
        <f t="array" ref="AE14">IF( $W14, "", IF( INDEX(白話字韻母資料表, AC14, $AE$5) = "入聲", TRUE, FALSE) )</f>
        <v/>
      </c>
      <c r="AF14" s="374" t="str">
        <f t="shared" si="13"/>
        <v/>
      </c>
      <c r="AG14" s="374" t="str">
        <f t="shared" si="14"/>
        <v/>
      </c>
      <c r="AH14" s="374" t="str">
        <f t="array" ref="AH14">IF( $W14, "", INDEX(白話字韻母資料表, $AC14, $AH$5))</f>
        <v/>
      </c>
      <c r="AI14" s="374" t="str">
        <f t="array" ref="AI14">IF($W14, "", INDEX(白話字韻母八聲調資料表, $AD14, $AG14))</f>
        <v/>
      </c>
      <c r="AJ14" s="370"/>
      <c r="AK14" s="373" t="b">
        <f t="shared" si="15"/>
        <v>0</v>
      </c>
      <c r="AL14" s="373" t="str">
        <f>IF( $AK14, IFERROR( IF(MATCH( $E14, 顎音化聲母!$H$9:$H$37, 0), TRUE, FALSE), FALSE), "")</f>
        <v/>
      </c>
      <c r="AM14" s="373" t="str">
        <f t="array" ref="AM14">IF( AND($AK14, $AL14), INDEX(顎音化聲母資料表, MATCH( $D14 &amp; $E14, 顎音化聲母!$L$5:$L$136, 0), 3), "")</f>
        <v/>
      </c>
      <c r="AN14" s="373" t="str">
        <f t="shared" si="24"/>
        <v/>
      </c>
      <c r="AO14" s="374" t="str">
        <f t="array" ref="AO14">IF($AN14="", "", IF( $AM14&lt;&gt;"", $AM14,INDEX(白話字聲母資料表, $AN14, $AO$5)))</f>
        <v/>
      </c>
      <c r="AP14" s="374" t="str">
        <f t="array" ref="AP14">IF($W14, "", INDEX(方音八音反切資料表, $AD14, $AG14))</f>
        <v/>
      </c>
      <c r="AQ14" s="370"/>
      <c r="AR14" s="374" t="str">
        <f t="array" ref="AR14">IF($V14, "", INDEX(白話字聲母資料表, $Z14, $AR$5))</f>
        <v/>
      </c>
      <c r="AS14" s="375" t="str">
        <f t="array" ref="AS14">IF($W14, "", INDEX(白話字韻母資料表, $AC14, $AR$5))</f>
        <v/>
      </c>
      <c r="AT14" s="374" t="str">
        <f t="array" ref="AT14">IF($W14, "", INDEX(台羅韻母八聲調資料表, $AD14, $AG14))</f>
        <v/>
      </c>
      <c r="AU14" s="370"/>
      <c r="AV14" s="374" t="str">
        <f t="array" ref="AV14">IF($V14, "", INDEX(白話字聲母資料表, $Z14, $AV$5))</f>
        <v/>
      </c>
      <c r="AW14" s="375" t="str">
        <f t="array" ref="AW14">IF($W14, "", INDEX(白話字韻母資料表, $AC14, $AW$5))</f>
        <v/>
      </c>
      <c r="AX14" s="374" t="str">
        <f t="array" ref="AX14">IF($W14, "", INDEX(閩拼韻母八聲調資料表, $AD14, $AG14))</f>
        <v/>
      </c>
    </row>
    <row r="15" spans="2:50">
      <c r="B15" s="380">
        <f t="shared" si="0"/>
        <v>7</v>
      </c>
      <c r="C15" s="314" t="str">
        <f>MID(文章!$D$4, B15, 1)</f>
        <v xml:space="preserve">
</v>
      </c>
      <c r="D15" s="365"/>
      <c r="E15" s="365"/>
      <c r="F15" s="365"/>
      <c r="G15" s="315" t="str">
        <f t="array" ref="G15">IF( OR($T15, NOT($U15), $W15), "", $AA15 &amp; $AH15 &amp; INDEX(中文數值資料表, $AG15, 2) )</f>
        <v/>
      </c>
      <c r="H15" s="321" t="str">
        <f t="shared" si="1"/>
        <v/>
      </c>
      <c r="I15" s="322" t="str">
        <f t="shared" si="2"/>
        <v/>
      </c>
      <c r="J15" s="323" t="str">
        <f t="shared" si="3"/>
        <v/>
      </c>
      <c r="K15" s="316" t="str">
        <f t="shared" si="4"/>
        <v/>
      </c>
      <c r="L15" s="317" t="str">
        <f t="shared" ca="1" si="22"/>
        <v xml:space="preserve">\vskip 0.5 cm
</v>
      </c>
      <c r="M15" s="317" t="str">
        <f t="shared" ca="1" si="17"/>
        <v xml:space="preserve">
&lt;/p&gt;
&lt;p&gt;
</v>
      </c>
      <c r="N15" s="317" t="str">
        <f t="shared" ca="1" si="18"/>
        <v xml:space="preserve">
&lt;/p&gt;
&lt;p&gt;
</v>
      </c>
      <c r="O15" s="317" t="str">
        <f t="shared" ca="1" si="19"/>
        <v xml:space="preserve">
&lt;/p&gt;
&lt;p&gt;
</v>
      </c>
      <c r="P15" s="317" t="str">
        <f t="shared" ca="1" si="19"/>
        <v xml:space="preserve">
&lt;/p&gt;
&lt;p&gt;
</v>
      </c>
      <c r="Q15" s="318" t="str">
        <f t="shared" ca="1" si="20"/>
        <v xml:space="preserve">
&lt;/p&gt;
&lt;p&gt;
</v>
      </c>
      <c r="R15" s="318" t="str">
        <f t="shared" ca="1" si="21"/>
        <v xml:space="preserve">
&lt;/p&gt;
&lt;p&gt;
</v>
      </c>
      <c r="S15" s="285"/>
      <c r="T15" s="319" t="b">
        <f t="shared" si="6"/>
        <v>0</v>
      </c>
      <c r="U15" s="319" t="b">
        <f t="shared" si="7"/>
        <v>0</v>
      </c>
      <c r="V15" s="319" t="b">
        <f t="shared" si="8"/>
        <v>1</v>
      </c>
      <c r="W15" s="319" t="b">
        <f t="shared" si="9"/>
        <v>1</v>
      </c>
      <c r="X15" s="319" t="b">
        <f t="shared" si="10"/>
        <v>0</v>
      </c>
      <c r="Y15" s="370"/>
      <c r="Z15" s="377" t="str">
        <f t="shared" si="11"/>
        <v/>
      </c>
      <c r="AA15" s="373" t="str">
        <f t="array" ref="AA15">IF( $Z15="", "", INDEX(白話字聲母資料表, $Z15, $AA$5))</f>
        <v/>
      </c>
      <c r="AB15" s="370"/>
      <c r="AC15" s="377" t="str">
        <f t="shared" si="23"/>
        <v/>
      </c>
      <c r="AD15" s="373" t="str">
        <f t="array" ref="AD15">IF( $W15, "", INDEX(白話字韻母資料表, AC15, $AD$5))</f>
        <v/>
      </c>
      <c r="AE15" s="373" t="str">
        <f t="array" ref="AE15">IF( $W15, "", IF( INDEX(白話字韻母資料表, AC15, $AE$5) = "入聲", TRUE, FALSE) )</f>
        <v/>
      </c>
      <c r="AF15" s="374" t="str">
        <f t="shared" si="13"/>
        <v/>
      </c>
      <c r="AG15" s="374" t="str">
        <f t="shared" si="14"/>
        <v/>
      </c>
      <c r="AH15" s="374" t="str">
        <f t="array" ref="AH15">IF( $W15, "", INDEX(白話字韻母資料表, $AC15, $AH$5))</f>
        <v/>
      </c>
      <c r="AI15" s="374" t="str">
        <f t="array" ref="AI15">IF($W15, "", INDEX(白話字韻母八聲調資料表, $AD15, $AG15))</f>
        <v/>
      </c>
      <c r="AJ15" s="370"/>
      <c r="AK15" s="373" t="b">
        <f t="shared" si="15"/>
        <v>0</v>
      </c>
      <c r="AL15" s="373" t="str">
        <f>IF( $AK15, IFERROR( IF(MATCH( $E15, 顎音化聲母!$H$9:$H$37, 0), TRUE, FALSE), FALSE), "")</f>
        <v/>
      </c>
      <c r="AM15" s="373" t="str">
        <f t="array" ref="AM15">IF( AND($AK15, $AL15), INDEX(顎音化聲母資料表, MATCH( $D15 &amp; $E15, 顎音化聲母!$L$5:$L$136, 0), 3), "")</f>
        <v/>
      </c>
      <c r="AN15" s="373" t="str">
        <f t="shared" si="24"/>
        <v/>
      </c>
      <c r="AO15" s="374" t="str">
        <f t="array" ref="AO15">IF($AN15="", "", IF( $AM15&lt;&gt;"", $AM15,INDEX(白話字聲母資料表, $AN15, $AO$5)))</f>
        <v/>
      </c>
      <c r="AP15" s="374" t="str">
        <f t="array" ref="AP15">IF($W15, "", INDEX(方音八音反切資料表, $AD15, $AG15))</f>
        <v/>
      </c>
      <c r="AQ15" s="370"/>
      <c r="AR15" s="374" t="str">
        <f t="array" ref="AR15">IF($V15, "", INDEX(白話字聲母資料表, $Z15, $AR$5))</f>
        <v/>
      </c>
      <c r="AS15" s="375" t="str">
        <f t="array" ref="AS15">IF($W15, "", INDEX(白話字韻母資料表, $AC15, $AR$5))</f>
        <v/>
      </c>
      <c r="AT15" s="374" t="str">
        <f t="array" ref="AT15">IF($W15, "", INDEX(台羅韻母八聲調資料表, $AD15, $AG15))</f>
        <v/>
      </c>
      <c r="AU15" s="370"/>
      <c r="AV15" s="374" t="str">
        <f t="array" ref="AV15">IF($V15, "", INDEX(白話字聲母資料表, $Z15, $AV$5))</f>
        <v/>
      </c>
      <c r="AW15" s="375" t="str">
        <f t="array" ref="AW15">IF($W15, "", INDEX(白話字韻母資料表, $AC15, $AW$5))</f>
        <v/>
      </c>
      <c r="AX15" s="374" t="str">
        <f t="array" ref="AX15">IF($W15, "", INDEX(閩拼韻母八聲調資料表, $AD15, $AG15))</f>
        <v/>
      </c>
    </row>
    <row r="16" spans="2:50">
      <c r="B16" s="380">
        <f t="shared" si="0"/>
        <v>8</v>
      </c>
      <c r="C16" s="314" t="str">
        <f>MID(文章!$D$4, B16, 1)</f>
        <v>壬</v>
      </c>
      <c r="D16" s="365" t="s">
        <v>63</v>
      </c>
      <c r="E16" s="365" t="s">
        <v>64</v>
      </c>
      <c r="F16" s="365">
        <v>5</v>
      </c>
      <c r="G16" s="315" t="str">
        <f t="array" ref="G16">IF( OR($T16, NOT($U16), $W16), "", $AA16 &amp; $AH16 &amp; INDEX(中文數值資料表, $AG16, 2) )</f>
        <v>入金五</v>
      </c>
      <c r="H16" s="321" t="str">
        <f t="shared" si="1"/>
        <v>jîm</v>
      </c>
      <c r="I16" s="322" t="str">
        <f t="shared" si="2"/>
        <v>jîm</v>
      </c>
      <c r="J16" s="323" t="str">
        <f t="shared" si="3"/>
        <v>jìm</v>
      </c>
      <c r="K16" s="316" t="str">
        <f t="shared" si="4"/>
        <v>ㆢㄧㆬˊ</v>
      </c>
      <c r="L16" s="317" t="str">
        <f t="shared" ca="1" si="22"/>
        <v xml:space="preserve">\ltjruby{壬}{jîm}\
</v>
      </c>
      <c r="M16" s="317" t="str">
        <f t="shared" ca="1" si="17"/>
        <v xml:space="preserve">&lt;ruby&gt;壬&lt;rt&gt;入金五&lt;/rt&gt;&lt;/ruby&gt;
</v>
      </c>
      <c r="N16" s="317" t="str">
        <f t="shared" ca="1" si="18"/>
        <v xml:space="preserve">&lt;ruby&gt;壬&lt;rt&gt;jîm&lt;/rt&gt;&lt;/ruby&gt;
</v>
      </c>
      <c r="O16" s="317" t="str">
        <f t="shared" ca="1" si="19"/>
        <v xml:space="preserve">&lt;ruby&gt;壬&lt;rt&gt;jîm&lt;/rt&gt;&lt;/ruby&gt;
</v>
      </c>
      <c r="P16" s="317" t="str">
        <f t="shared" ca="1" si="19"/>
        <v xml:space="preserve">&lt;ruby&gt;壬&lt;rt&gt;jìm&lt;/rt&gt;&lt;/ruby&gt;
</v>
      </c>
      <c r="Q16" s="318" t="str">
        <f t="shared" ca="1" si="20"/>
        <v xml:space="preserve">&lt;ruby&gt;壬&lt;rtc&gt;ㆢㄧㆬˊ&lt;/rtc&gt;&lt;/ruby&gt;
</v>
      </c>
      <c r="R16" s="318" t="str">
        <f t="shared" ca="1" si="21"/>
        <v xml:space="preserve">&lt;ruby&gt;壬&lt;rt&gt;jîm&lt;/rt&gt;&lt;rtc&gt;ㆢㄧㆬˊ&lt;/rtc&gt;&lt;/ruby&gt;
</v>
      </c>
      <c r="S16" s="285"/>
      <c r="T16" s="319" t="b">
        <f t="shared" si="6"/>
        <v>0</v>
      </c>
      <c r="U16" s="319" t="b">
        <f t="shared" si="7"/>
        <v>1</v>
      </c>
      <c r="V16" s="319" t="b">
        <f t="shared" si="8"/>
        <v>0</v>
      </c>
      <c r="W16" s="319" t="b">
        <f t="shared" si="9"/>
        <v>0</v>
      </c>
      <c r="X16" s="319" t="b">
        <f t="shared" si="10"/>
        <v>0</v>
      </c>
      <c r="Y16" s="370"/>
      <c r="Z16" s="377">
        <f t="shared" si="11"/>
        <v>6</v>
      </c>
      <c r="AA16" s="373" t="str">
        <f t="array" ref="AA16">IF( $Z16="", "", INDEX(白話字聲母資料表, $Z16, $AA$5))</f>
        <v>入</v>
      </c>
      <c r="AB16" s="370"/>
      <c r="AC16" s="377">
        <f t="shared" si="23"/>
        <v>37</v>
      </c>
      <c r="AD16" s="373">
        <f t="array" ref="AD16">IF( $W16, "", INDEX(白話字韻母資料表, AC16, $AD$5))</f>
        <v>3</v>
      </c>
      <c r="AE16" s="373" t="b">
        <f t="array" ref="AE16">IF( $W16, "", IF( INDEX(白話字韻母資料表, AC16, $AE$5) = "入聲", TRUE, FALSE) )</f>
        <v>0</v>
      </c>
      <c r="AF16" s="374">
        <f t="shared" si="13"/>
        <v>1</v>
      </c>
      <c r="AG16" s="374">
        <f t="shared" ref="AG16:AG73" si="25">IF($T16, "", IF($F16="", $AF16, $F16))</f>
        <v>5</v>
      </c>
      <c r="AH16" s="374" t="str">
        <f t="array" ref="AH16">IF( $W16, "", INDEX(白話字韻母資料表, $AC16, $AH$5))</f>
        <v>金</v>
      </c>
      <c r="AI16" s="374" t="str">
        <f t="array" ref="AI16">IF($W16, "", INDEX(白話字韻母八聲調資料表, $AD16, $AG16))</f>
        <v>îm</v>
      </c>
      <c r="AJ16" s="370"/>
      <c r="AK16" s="373" t="b">
        <f t="shared" si="15"/>
        <v>1</v>
      </c>
      <c r="AL16" s="373" t="b">
        <f>IF( $AK16, IFERROR( IF(MATCH( $E16, 顎音化聲母!$H$9:$H$37, 0), TRUE, FALSE), FALSE), "")</f>
        <v>1</v>
      </c>
      <c r="AM16" s="373" t="str">
        <f t="array" ref="AM16">IF( AND($AK16, $AL16), INDEX(顎音化聲母資料表, MATCH( $D16 &amp; $E16, 顎音化聲母!$L$5:$L$136, 0), 3), "")</f>
        <v>ㆢ</v>
      </c>
      <c r="AN16" s="373">
        <f t="shared" si="24"/>
        <v>6</v>
      </c>
      <c r="AO16" s="374" t="str">
        <f t="array" ref="AO16">IF($AN16="", "", IF( $AM16&lt;&gt;"", $AM16,INDEX(白話字聲母資料表, $AN16, $AO$5)))</f>
        <v>ㆢ</v>
      </c>
      <c r="AP16" s="374" t="str">
        <f t="array" ref="AP16">IF($W16, "", INDEX(方音八音反切資料表, $AD16, $AG16))</f>
        <v>ㄧㆬˊ</v>
      </c>
      <c r="AQ16" s="370"/>
      <c r="AR16" s="374" t="str">
        <f t="array" ref="AR16">IF($V16, "", INDEX(白話字聲母資料表, $Z16, $AR$5))</f>
        <v>j</v>
      </c>
      <c r="AS16" s="375" t="str">
        <f t="array" ref="AS16">IF($W16, "", INDEX(白話字韻母資料表, $AC16, $AR$5))</f>
        <v>im</v>
      </c>
      <c r="AT16" s="374" t="str">
        <f t="array" ref="AT16">IF($W16, "", INDEX(台羅韻母八聲調資料表, $AD16, $AG16))</f>
        <v>îm</v>
      </c>
      <c r="AU16" s="370"/>
      <c r="AV16" s="374" t="str">
        <f t="array" ref="AV16">IF($V16, "", INDEX(白話字聲母資料表, $Z16, $AV$5))</f>
        <v>j</v>
      </c>
      <c r="AW16" s="375" t="str">
        <f t="array" ref="AW16">IF($W16, "", INDEX(白話字韻母資料表, $AC16, $AW$5))</f>
        <v>im</v>
      </c>
      <c r="AX16" s="374" t="str">
        <f t="array" ref="AX16">IF($W16, "", INDEX(閩拼韻母八聲調資料表, $AD16, $AG16))</f>
        <v>ìm</v>
      </c>
    </row>
    <row r="17" spans="2:50">
      <c r="B17" s="380">
        <f t="shared" si="0"/>
        <v>9</v>
      </c>
      <c r="C17" s="314" t="str">
        <f>MID(文章!$D$4, B17, 1)</f>
        <v>戌</v>
      </c>
      <c r="D17" s="365" t="s">
        <v>65</v>
      </c>
      <c r="E17" s="365" t="s">
        <v>66</v>
      </c>
      <c r="F17" s="365"/>
      <c r="G17" s="315" t="str">
        <f t="array" ref="G17">IF( OR($T17, NOT($U17), $W17), "", $AA17 &amp; $AH17 &amp; INDEX(中文數值資料表, $AG17, 2) )</f>
        <v>時君四</v>
      </c>
      <c r="H17" s="321" t="str">
        <f t="shared" si="1"/>
        <v>sut</v>
      </c>
      <c r="I17" s="322" t="str">
        <f t="shared" si="2"/>
        <v>sut</v>
      </c>
      <c r="J17" s="323" t="str">
        <f t="shared" si="3"/>
        <v>sut</v>
      </c>
      <c r="K17" s="316" t="str">
        <f t="shared" si="4"/>
        <v>ㄙㄨㆵ</v>
      </c>
      <c r="L17" s="317" t="str">
        <f t="shared" ca="1" si="22"/>
        <v xml:space="preserve">\ltjruby{戌}{sut}\
</v>
      </c>
      <c r="M17" s="317" t="str">
        <f t="shared" ca="1" si="17"/>
        <v xml:space="preserve">&lt;ruby&gt;戌&lt;rt&gt;時君四&lt;/rt&gt;&lt;/ruby&gt;
</v>
      </c>
      <c r="N17" s="317" t="str">
        <f t="shared" ca="1" si="18"/>
        <v xml:space="preserve">&lt;ruby&gt;戌&lt;rt&gt;sut&lt;/rt&gt;&lt;/ruby&gt;
</v>
      </c>
      <c r="O17" s="317" t="str">
        <f t="shared" ca="1" si="19"/>
        <v xml:space="preserve">&lt;ruby&gt;戌&lt;rt&gt;sut&lt;/rt&gt;&lt;/ruby&gt;
</v>
      </c>
      <c r="P17" s="317" t="str">
        <f t="shared" ca="1" si="19"/>
        <v xml:space="preserve">&lt;ruby&gt;戌&lt;rt&gt;sut&lt;/rt&gt;&lt;/ruby&gt;
</v>
      </c>
      <c r="Q17" s="318" t="str">
        <f t="shared" ca="1" si="20"/>
        <v xml:space="preserve">&lt;ruby&gt;戌&lt;rtc&gt;ㄙㄨㆵ&lt;/rtc&gt;&lt;/ruby&gt;
</v>
      </c>
      <c r="R17" s="318" t="str">
        <f t="shared" ca="1" si="21"/>
        <v xml:space="preserve">&lt;ruby&gt;戌&lt;rt&gt;sut&lt;/rt&gt;&lt;rtc&gt;ㄙㄨㆵ&lt;/rtc&gt;&lt;/ruby&gt;
</v>
      </c>
      <c r="S17" s="285"/>
      <c r="T17" s="319" t="b">
        <f t="shared" si="6"/>
        <v>0</v>
      </c>
      <c r="U17" s="319" t="b">
        <f t="shared" si="7"/>
        <v>1</v>
      </c>
      <c r="V17" s="319" t="b">
        <f t="shared" si="8"/>
        <v>0</v>
      </c>
      <c r="W17" s="319" t="b">
        <f t="shared" si="9"/>
        <v>0</v>
      </c>
      <c r="X17" s="319" t="b">
        <f t="shared" si="10"/>
        <v>1</v>
      </c>
      <c r="Y17" s="370"/>
      <c r="Z17" s="377">
        <f t="shared" si="11"/>
        <v>15</v>
      </c>
      <c r="AA17" s="373" t="str">
        <f t="array" ref="AA17">IF( $Z17="", "", INDEX(白話字聲母資料表, $Z17, $AA$5))</f>
        <v>時</v>
      </c>
      <c r="AB17" s="370"/>
      <c r="AC17" s="377">
        <f t="shared" si="23"/>
        <v>74</v>
      </c>
      <c r="AD17" s="373">
        <f t="array" ref="AD17">IF( $W17, "", INDEX(白話字韻母資料表, AC17, $AD$5))</f>
        <v>1</v>
      </c>
      <c r="AE17" s="373" t="b">
        <f t="array" ref="AE17">IF( $W17, "", IF( INDEX(白話字韻母資料表, AC17, $AE$5) = "入聲", TRUE, FALSE) )</f>
        <v>1</v>
      </c>
      <c r="AF17" s="374">
        <f t="shared" si="13"/>
        <v>4</v>
      </c>
      <c r="AG17" s="374">
        <f t="shared" si="25"/>
        <v>4</v>
      </c>
      <c r="AH17" s="374" t="str">
        <f t="array" ref="AH17">IF( $W17, "", INDEX(白話字韻母資料表, $AC17, $AH$5))</f>
        <v>君</v>
      </c>
      <c r="AI17" s="374" t="str">
        <f t="array" ref="AI17">IF($W17, "", INDEX(白話字韻母八聲調資料表, $AD17, $AG17))</f>
        <v>ut</v>
      </c>
      <c r="AJ17" s="370"/>
      <c r="AK17" s="373" t="b">
        <f t="shared" si="15"/>
        <v>1</v>
      </c>
      <c r="AL17" s="373" t="b">
        <f>IF( $AK17, IFERROR( IF(MATCH( $E17, 顎音化聲母!$H$9:$H$37, 0), TRUE, FALSE), FALSE), "")</f>
        <v>0</v>
      </c>
      <c r="AM17" s="373" t="str">
        <f t="array" ref="AM17">IF( AND($AK17, $AL17), INDEX(顎音化聲母資料表, MATCH( $D17 &amp; $E17, 顎音化聲母!$L$5:$L$136, 0), 3), "")</f>
        <v/>
      </c>
      <c r="AN17" s="373">
        <f t="shared" si="24"/>
        <v>15</v>
      </c>
      <c r="AO17" s="374" t="str">
        <f t="array" ref="AO17">IF($AN17="", "", IF( $AM17&lt;&gt;"", $AM17,INDEX(白話字聲母資料表, $AN17, $AO$5)))</f>
        <v>ㄙ</v>
      </c>
      <c r="AP17" s="374" t="str">
        <f t="array" ref="AP17">IF($W17, "", INDEX(方音八音反切資料表, $AD17, $AG17))</f>
        <v>ㄨㆵ</v>
      </c>
      <c r="AQ17" s="370"/>
      <c r="AR17" s="374" t="str">
        <f t="array" ref="AR17">IF($V17, "", INDEX(白話字聲母資料表, $Z17, $AR$5))</f>
        <v>s</v>
      </c>
      <c r="AS17" s="375" t="str">
        <f t="array" ref="AS17">IF($W17, "", INDEX(白話字韻母資料表, $AC17, $AR$5))</f>
        <v>ut</v>
      </c>
      <c r="AT17" s="374" t="str">
        <f t="array" ref="AT17">IF($W17, "", INDEX(台羅韻母八聲調資料表, $AD17, $AG17))</f>
        <v>ut</v>
      </c>
      <c r="AU17" s="370"/>
      <c r="AV17" s="374" t="str">
        <f t="array" ref="AV17">IF($V17, "", INDEX(白話字聲母資料表, $Z17, $AV$5))</f>
        <v>s</v>
      </c>
      <c r="AW17" s="375" t="str">
        <f t="array" ref="AW17">IF($W17, "", INDEX(白話字韻母資料表, $AC17, $AW$5))</f>
        <v>ut</v>
      </c>
      <c r="AX17" s="374" t="str">
        <f t="array" ref="AX17">IF($W17, "", INDEX(閩拼韻母八聲調資料表, $AD17, $AG17))</f>
        <v>ut</v>
      </c>
    </row>
    <row r="18" spans="2:50">
      <c r="B18" s="380">
        <f t="shared" si="0"/>
        <v>10</v>
      </c>
      <c r="C18" s="314" t="str">
        <f>MID(文章!$D$4, B18, 1)</f>
        <v>之</v>
      </c>
      <c r="D18" s="365" t="s">
        <v>55</v>
      </c>
      <c r="E18" s="365" t="s">
        <v>67</v>
      </c>
      <c r="F18" s="365"/>
      <c r="G18" s="315" t="str">
        <f t="array" ref="G18">IF( OR($T18, NOT($U18), $W18), "", $AA18 &amp; $AH18 &amp; INDEX(中文數值資料表, $AG18, 2) )</f>
        <v>曾居一</v>
      </c>
      <c r="H18" s="321" t="str">
        <f t="shared" si="1"/>
        <v>chi</v>
      </c>
      <c r="I18" s="322" t="str">
        <f t="shared" si="2"/>
        <v>tsi</v>
      </c>
      <c r="J18" s="323" t="str">
        <f t="shared" si="3"/>
        <v>zī</v>
      </c>
      <c r="K18" s="316" t="str">
        <f t="shared" si="4"/>
        <v>ㄐㄧ</v>
      </c>
      <c r="L18" s="317" t="str">
        <f t="shared" ca="1" si="22"/>
        <v xml:space="preserve">\ltjruby{之}{tsi}\
</v>
      </c>
      <c r="M18" s="317" t="str">
        <f t="shared" ca="1" si="17"/>
        <v xml:space="preserve">&lt;ruby&gt;之&lt;rt&gt;曾居一&lt;/rt&gt;&lt;/ruby&gt;
</v>
      </c>
      <c r="N18" s="317" t="str">
        <f t="shared" ca="1" si="18"/>
        <v xml:space="preserve">&lt;ruby&gt;之&lt;rt&gt;chi&lt;/rt&gt;&lt;/ruby&gt;
</v>
      </c>
      <c r="O18" s="317" t="str">
        <f t="shared" ca="1" si="19"/>
        <v xml:space="preserve">&lt;ruby&gt;之&lt;rt&gt;tsi&lt;/rt&gt;&lt;/ruby&gt;
</v>
      </c>
      <c r="P18" s="317" t="str">
        <f t="shared" ca="1" si="19"/>
        <v xml:space="preserve">&lt;ruby&gt;之&lt;rt&gt;zī&lt;/rt&gt;&lt;/ruby&gt;
</v>
      </c>
      <c r="Q18" s="318" t="str">
        <f t="shared" ca="1" si="20"/>
        <v xml:space="preserve">&lt;ruby&gt;之&lt;rtc&gt;ㄐㄧ&lt;/rtc&gt;&lt;/ruby&gt;
</v>
      </c>
      <c r="R18" s="318" t="str">
        <f t="shared" ca="1" si="21"/>
        <v xml:space="preserve">&lt;ruby&gt;之&lt;rt&gt;tsi&lt;/rt&gt;&lt;rtc&gt;ㄐㄧ&lt;/rtc&gt;&lt;/ruby&gt;
</v>
      </c>
      <c r="S18" s="285"/>
      <c r="T18" s="319" t="b">
        <f t="shared" si="6"/>
        <v>0</v>
      </c>
      <c r="U18" s="319" t="b">
        <f t="shared" si="7"/>
        <v>1</v>
      </c>
      <c r="V18" s="319" t="b">
        <f t="shared" si="8"/>
        <v>0</v>
      </c>
      <c r="W18" s="319" t="b">
        <f t="shared" si="9"/>
        <v>0</v>
      </c>
      <c r="X18" s="319" t="b">
        <f t="shared" si="10"/>
        <v>1</v>
      </c>
      <c r="Y18" s="370"/>
      <c r="Z18" s="377">
        <f t="shared" si="11"/>
        <v>2</v>
      </c>
      <c r="AA18" s="373" t="str">
        <f t="array" ref="AA18">IF( $Z18="", "", INDEX(白話字聲母資料表, $Z18, $AA$5))</f>
        <v>曾</v>
      </c>
      <c r="AB18" s="370"/>
      <c r="AC18" s="377">
        <f t="shared" si="23"/>
        <v>21</v>
      </c>
      <c r="AD18" s="373">
        <f t="array" ref="AD18">IF( $W18, "", INDEX(白話字韻母資料表, AC18, $AD$5))</f>
        <v>29</v>
      </c>
      <c r="AE18" s="373" t="b">
        <f t="array" ref="AE18">IF( $W18, "", IF( INDEX(白話字韻母資料表, AC18, $AE$5) = "入聲", TRUE, FALSE) )</f>
        <v>0</v>
      </c>
      <c r="AF18" s="374">
        <f t="shared" si="13"/>
        <v>1</v>
      </c>
      <c r="AG18" s="374">
        <f t="shared" si="25"/>
        <v>1</v>
      </c>
      <c r="AH18" s="374" t="str">
        <f t="array" ref="AH18">IF( $W18, "", INDEX(白話字韻母資料表, $AC18, $AH$5))</f>
        <v>居</v>
      </c>
      <c r="AI18" s="374" t="str">
        <f t="array" ref="AI18">IF($W18, "", INDEX(白話字韻母八聲調資料表, $AD18, $AG18))</f>
        <v>i</v>
      </c>
      <c r="AJ18" s="370"/>
      <c r="AK18" s="373" t="b">
        <f t="shared" si="15"/>
        <v>1</v>
      </c>
      <c r="AL18" s="373" t="b">
        <f>IF( $AK18, IFERROR( IF(MATCH( $E18, 顎音化聲母!$H$9:$H$37, 0), TRUE, FALSE), FALSE), "")</f>
        <v>1</v>
      </c>
      <c r="AM18" s="373" t="str">
        <f t="array" ref="AM18">IF( AND($AK18, $AL18), INDEX(顎音化聲母資料表, MATCH( $D18 &amp; $E18, 顎音化聲母!$L$5:$L$136, 0), 3), "")</f>
        <v>ㄐ</v>
      </c>
      <c r="AN18" s="373">
        <f t="shared" si="24"/>
        <v>2</v>
      </c>
      <c r="AO18" s="374" t="str">
        <f t="array" ref="AO18">IF($AN18="", "", IF( $AM18&lt;&gt;"", $AM18,INDEX(白話字聲母資料表, $AN18, $AO$5)))</f>
        <v>ㄐ</v>
      </c>
      <c r="AP18" s="374" t="str">
        <f t="array" ref="AP18">IF($W18, "", INDEX(方音八音反切資料表, $AD18, $AG18))</f>
        <v>ㄧ</v>
      </c>
      <c r="AQ18" s="370"/>
      <c r="AR18" s="374" t="str">
        <f t="array" ref="AR18">IF($V18, "", INDEX(白話字聲母資料表, $Z18, $AR$5))</f>
        <v>ts</v>
      </c>
      <c r="AS18" s="375" t="str">
        <f t="array" ref="AS18">IF($W18, "", INDEX(白話字韻母資料表, $AC18, $AR$5))</f>
        <v>i</v>
      </c>
      <c r="AT18" s="374" t="str">
        <f t="array" ref="AT18">IF($W18, "", INDEX(台羅韻母八聲調資料表, $AD18, $AG18))</f>
        <v>i</v>
      </c>
      <c r="AU18" s="370"/>
      <c r="AV18" s="374" t="str">
        <f t="array" ref="AV18">IF($V18, "", INDEX(白話字聲母資料表, $Z18, $AV$5))</f>
        <v>z</v>
      </c>
      <c r="AW18" s="375" t="str">
        <f t="array" ref="AW18">IF($W18, "", INDEX(白話字韻母資料表, $AC18, $AW$5))</f>
        <v>i</v>
      </c>
      <c r="AX18" s="374" t="str">
        <f t="array" ref="AX18">IF($W18, "", INDEX(閩拼韻母八聲調資料表, $AD18, $AG18))</f>
        <v>ī</v>
      </c>
    </row>
    <row r="19" spans="2:50">
      <c r="B19" s="380">
        <f t="shared" si="0"/>
        <v>11</v>
      </c>
      <c r="C19" s="314" t="str">
        <f>MID(文章!$D$4, B19, 1)</f>
        <v>秋</v>
      </c>
      <c r="D19" s="365" t="s">
        <v>68</v>
      </c>
      <c r="E19" s="365" t="s">
        <v>69</v>
      </c>
      <c r="F19" s="365"/>
      <c r="G19" s="315" t="str">
        <f t="array" ref="G19">IF( OR($T19, NOT($U19), $W19), "", $AA19 &amp; $AH19 &amp; INDEX(中文數值資料表, $AG19, 2) )</f>
        <v>出丩一</v>
      </c>
      <c r="H19" s="321" t="str">
        <f t="shared" si="1"/>
        <v>chhiu</v>
      </c>
      <c r="I19" s="322" t="str">
        <f t="shared" si="2"/>
        <v>tshiu</v>
      </c>
      <c r="J19" s="323" t="str">
        <f t="shared" si="3"/>
        <v>ciū</v>
      </c>
      <c r="K19" s="316" t="str">
        <f t="shared" si="4"/>
        <v>ㄑㄧㄨ</v>
      </c>
      <c r="L19" s="317" t="str">
        <f t="shared" ca="1" si="22"/>
        <v xml:space="preserve">\ltjruby{秋}{tshiu}\
</v>
      </c>
      <c r="M19" s="317" t="str">
        <f t="shared" ca="1" si="17"/>
        <v xml:space="preserve">&lt;ruby&gt;秋&lt;rt&gt;出丩一&lt;/rt&gt;&lt;/ruby&gt;
</v>
      </c>
      <c r="N19" s="317" t="str">
        <f t="shared" ca="1" si="18"/>
        <v xml:space="preserve">&lt;ruby&gt;秋&lt;rt&gt;chhiu&lt;/rt&gt;&lt;/ruby&gt;
</v>
      </c>
      <c r="O19" s="317" t="str">
        <f t="shared" ca="1" si="19"/>
        <v xml:space="preserve">&lt;ruby&gt;秋&lt;rt&gt;tshiu&lt;/rt&gt;&lt;/ruby&gt;
</v>
      </c>
      <c r="P19" s="317" t="str">
        <f t="shared" ca="1" si="19"/>
        <v xml:space="preserve">&lt;ruby&gt;秋&lt;rt&gt;ciū&lt;/rt&gt;&lt;/ruby&gt;
</v>
      </c>
      <c r="Q19" s="318" t="str">
        <f t="shared" ca="1" si="20"/>
        <v xml:space="preserve">&lt;ruby&gt;秋&lt;rtc&gt;ㄑㄧㄨ&lt;/rtc&gt;&lt;/ruby&gt;
</v>
      </c>
      <c r="R19" s="318" t="str">
        <f t="shared" ca="1" si="21"/>
        <v xml:space="preserve">&lt;ruby&gt;秋&lt;rt&gt;tshiu&lt;/rt&gt;&lt;rtc&gt;ㄑㄧㄨ&lt;/rtc&gt;&lt;/ruby&gt;
</v>
      </c>
      <c r="S19" s="285"/>
      <c r="T19" s="319" t="b">
        <f t="shared" si="6"/>
        <v>0</v>
      </c>
      <c r="U19" s="319" t="b">
        <f t="shared" si="7"/>
        <v>1</v>
      </c>
      <c r="V19" s="319" t="b">
        <f t="shared" si="8"/>
        <v>0</v>
      </c>
      <c r="W19" s="319" t="b">
        <f t="shared" si="9"/>
        <v>0</v>
      </c>
      <c r="X19" s="319" t="b">
        <f t="shared" si="10"/>
        <v>1</v>
      </c>
      <c r="Y19" s="370"/>
      <c r="Z19" s="377">
        <f t="shared" si="11"/>
        <v>3</v>
      </c>
      <c r="AA19" s="373" t="str">
        <f t="array" ref="AA19">IF( $Z19="", "", INDEX(白話字聲母資料表, $Z19, $AA$5))</f>
        <v>出</v>
      </c>
      <c r="AB19" s="370"/>
      <c r="AC19" s="377">
        <f t="shared" si="23"/>
        <v>45</v>
      </c>
      <c r="AD19" s="373">
        <f t="array" ref="AD19">IF( $W19, "", INDEX(白話字韻母資料表, AC19, $AD$5))</f>
        <v>30</v>
      </c>
      <c r="AE19" s="373" t="b">
        <f t="array" ref="AE19">IF( $W19, "", IF( INDEX(白話字韻母資料表, AC19, $AE$5) = "入聲", TRUE, FALSE) )</f>
        <v>0</v>
      </c>
      <c r="AF19" s="374">
        <f t="shared" si="13"/>
        <v>1</v>
      </c>
      <c r="AG19" s="374">
        <f t="shared" si="25"/>
        <v>1</v>
      </c>
      <c r="AH19" s="374" t="str">
        <f t="array" ref="AH19">IF( $W19, "", INDEX(白話字韻母資料表, $AC19, $AH$5))</f>
        <v>丩</v>
      </c>
      <c r="AI19" s="374" t="str">
        <f t="array" ref="AI19">IF($W19, "", INDEX(白話字韻母八聲調資料表, $AD19, $AG19))</f>
        <v>iu</v>
      </c>
      <c r="AJ19" s="370"/>
      <c r="AK19" s="373" t="b">
        <f t="shared" si="15"/>
        <v>1</v>
      </c>
      <c r="AL19" s="373" t="b">
        <f>IF( $AK19, IFERROR( IF(MATCH( $E19, 顎音化聲母!$H$9:$H$37, 0), TRUE, FALSE), FALSE), "")</f>
        <v>1</v>
      </c>
      <c r="AM19" s="373" t="str">
        <f t="array" ref="AM19">IF( AND($AK19, $AL19), INDEX(顎音化聲母資料表, MATCH( $D19 &amp; $E19, 顎音化聲母!$L$5:$L$136, 0), 3), "")</f>
        <v>ㄑ</v>
      </c>
      <c r="AN19" s="373">
        <f t="shared" si="24"/>
        <v>3</v>
      </c>
      <c r="AO19" s="374" t="str">
        <f t="array" ref="AO19">IF($AN19="", "", IF( $AM19&lt;&gt;"", $AM19,INDEX(白話字聲母資料表, $AN19, $AO$5)))</f>
        <v>ㄑ</v>
      </c>
      <c r="AP19" s="374" t="str">
        <f t="array" ref="AP19">IF($W19, "", INDEX(方音八音反切資料表, $AD19, $AG19))</f>
        <v>ㄧㄨ</v>
      </c>
      <c r="AQ19" s="370"/>
      <c r="AR19" s="374" t="str">
        <f t="array" ref="AR19">IF($V19, "", INDEX(白話字聲母資料表, $Z19, $AR$5))</f>
        <v>tsh</v>
      </c>
      <c r="AS19" s="375" t="str">
        <f t="array" ref="AS19">IF($W19, "", INDEX(白話字韻母資料表, $AC19, $AR$5))</f>
        <v>iu</v>
      </c>
      <c r="AT19" s="374" t="str">
        <f t="array" ref="AT19">IF($W19, "", INDEX(台羅韻母八聲調資料表, $AD19, $AG19))</f>
        <v>iu</v>
      </c>
      <c r="AU19" s="370"/>
      <c r="AV19" s="374" t="str">
        <f t="array" ref="AV19">IF($V19, "", INDEX(白話字聲母資料表, $Z19, $AV$5))</f>
        <v>c</v>
      </c>
      <c r="AW19" s="375" t="str">
        <f t="array" ref="AW19">IF($W19, "", INDEX(白話字韻母資料表, $AC19, $AW$5))</f>
        <v>iu</v>
      </c>
      <c r="AX19" s="374" t="str">
        <f t="array" ref="AX19">IF($W19, "", INDEX(閩拼韻母八聲調資料表, $AD19, $AG19))</f>
        <v>iū</v>
      </c>
    </row>
    <row r="20" spans="2:50">
      <c r="B20" s="380">
        <f t="shared" si="0"/>
        <v>12</v>
      </c>
      <c r="C20" s="314" t="str">
        <f>MID(文章!$D$4, B20, 1)</f>
        <v>，</v>
      </c>
      <c r="D20" s="365"/>
      <c r="E20" s="365"/>
      <c r="F20" s="365"/>
      <c r="G20" s="315" t="str">
        <f t="array" ref="G20">IF( OR($T20, NOT($U20), $W20), "", $AA20 &amp; $AH20 &amp; INDEX(中文數值資料表, $AG20, 2) )</f>
        <v/>
      </c>
      <c r="H20" s="321" t="str">
        <f t="shared" si="1"/>
        <v/>
      </c>
      <c r="I20" s="322" t="str">
        <f t="shared" si="2"/>
        <v/>
      </c>
      <c r="J20" s="323" t="str">
        <f t="shared" si="3"/>
        <v/>
      </c>
      <c r="K20" s="316" t="str">
        <f t="shared" si="4"/>
        <v/>
      </c>
      <c r="L20" s="317" t="str">
        <f t="shared" ca="1" si="22"/>
        <v xml:space="preserve">\ltjruby{，}{}\
</v>
      </c>
      <c r="M20" s="317" t="str">
        <f t="shared" ca="1" si="17"/>
        <v xml:space="preserve">，
</v>
      </c>
      <c r="N20" s="317" t="str">
        <f t="shared" ca="1" si="18"/>
        <v xml:space="preserve">，
</v>
      </c>
      <c r="O20" s="317" t="str">
        <f t="shared" ca="1" si="19"/>
        <v xml:space="preserve">，
</v>
      </c>
      <c r="P20" s="317" t="str">
        <f t="shared" ca="1" si="19"/>
        <v xml:space="preserve">，
</v>
      </c>
      <c r="Q20" s="318" t="str">
        <f t="shared" ca="1" si="20"/>
        <v xml:space="preserve">，
</v>
      </c>
      <c r="R20" s="318" t="str">
        <f t="shared" ca="1" si="21"/>
        <v xml:space="preserve">，
</v>
      </c>
      <c r="S20" s="285"/>
      <c r="T20" s="319" t="b">
        <f t="shared" si="6"/>
        <v>1</v>
      </c>
      <c r="U20" s="319" t="b">
        <f t="shared" si="7"/>
        <v>0</v>
      </c>
      <c r="V20" s="319" t="b">
        <f t="shared" si="8"/>
        <v>1</v>
      </c>
      <c r="W20" s="319" t="b">
        <f t="shared" si="9"/>
        <v>1</v>
      </c>
      <c r="X20" s="319" t="b">
        <f t="shared" si="10"/>
        <v>0</v>
      </c>
      <c r="Y20" s="370"/>
      <c r="Z20" s="377" t="str">
        <f t="shared" si="11"/>
        <v/>
      </c>
      <c r="AA20" s="373" t="str">
        <f t="array" ref="AA20">IF( $Z20="", "", INDEX(白話字聲母資料表, $Z20, $AA$5))</f>
        <v/>
      </c>
      <c r="AB20" s="370"/>
      <c r="AC20" s="377" t="str">
        <f t="shared" si="23"/>
        <v/>
      </c>
      <c r="AD20" s="373" t="str">
        <f t="array" ref="AD20">IF( $W20, "", INDEX(白話字韻母資料表, AC20, $AD$5))</f>
        <v/>
      </c>
      <c r="AE20" s="373" t="str">
        <f t="array" ref="AE20">IF( $W20, "", IF( INDEX(白話字韻母資料表, AC20, $AE$5) = "入聲", TRUE, FALSE) )</f>
        <v/>
      </c>
      <c r="AF20" s="374" t="str">
        <f t="shared" si="13"/>
        <v/>
      </c>
      <c r="AG20" s="374" t="str">
        <f t="shared" si="25"/>
        <v/>
      </c>
      <c r="AH20" s="374" t="str">
        <f t="array" ref="AH20">IF( $W20, "", INDEX(白話字韻母資料表, $AC20, $AH$5))</f>
        <v/>
      </c>
      <c r="AI20" s="374" t="str">
        <f t="array" ref="AI20">IF($W20, "", INDEX(白話字韻母八聲調資料表, $AD20, $AG20))</f>
        <v/>
      </c>
      <c r="AJ20" s="370"/>
      <c r="AK20" s="373" t="b">
        <f t="shared" si="15"/>
        <v>0</v>
      </c>
      <c r="AL20" s="373" t="str">
        <f>IF( $AK20, IFERROR( IF(MATCH( $E20, 顎音化聲母!$H$9:$H$37, 0), TRUE, FALSE), FALSE), "")</f>
        <v/>
      </c>
      <c r="AM20" s="373" t="str">
        <f t="array" ref="AM20">IF( AND($AK20, $AL20), INDEX(顎音化聲母資料表, MATCH( $D20 &amp; $E20, 顎音化聲母!$L$5:$L$136, 0), 3), "")</f>
        <v/>
      </c>
      <c r="AN20" s="373" t="str">
        <f t="shared" si="24"/>
        <v/>
      </c>
      <c r="AO20" s="374" t="str">
        <f t="array" ref="AO20">IF($AN20="", "", IF( $AM20&lt;&gt;"", $AM20,INDEX(白話字聲母資料表, $AN20, $AO$5)))</f>
        <v/>
      </c>
      <c r="AP20" s="374" t="str">
        <f t="array" ref="AP20">IF($W20, "", INDEX(方音八音反切資料表, $AD20, $AG20))</f>
        <v/>
      </c>
      <c r="AQ20" s="370"/>
      <c r="AR20" s="374" t="str">
        <f t="array" ref="AR20">IF($V20, "", INDEX(白話字聲母資料表, $Z20, $AR$5))</f>
        <v/>
      </c>
      <c r="AS20" s="375" t="str">
        <f t="array" ref="AS20">IF($W20, "", INDEX(白話字韻母資料表, $AC20, $AR$5))</f>
        <v/>
      </c>
      <c r="AT20" s="374" t="str">
        <f t="array" ref="AT20">IF($W20, "", INDEX(台羅韻母八聲調資料表, $AD20, $AG20))</f>
        <v/>
      </c>
      <c r="AU20" s="370"/>
      <c r="AV20" s="374" t="str">
        <f t="array" ref="AV20">IF($V20, "", INDEX(白話字聲母資料表, $Z20, $AV$5))</f>
        <v/>
      </c>
      <c r="AW20" s="375" t="str">
        <f t="array" ref="AW20">IF($W20, "", INDEX(白話字韻母資料表, $AC20, $AW$5))</f>
        <v/>
      </c>
      <c r="AX20" s="374" t="str">
        <f t="array" ref="AX20">IF($W20, "", INDEX(閩拼韻母八聲調資料表, $AD20, $AG20))</f>
        <v/>
      </c>
    </row>
    <row r="21" spans="2:50">
      <c r="B21" s="380">
        <f t="shared" si="0"/>
        <v>13</v>
      </c>
      <c r="C21" s="314" t="str">
        <f>MID(文章!$D$4, B21, 1)</f>
        <v>七</v>
      </c>
      <c r="D21" s="365" t="s">
        <v>68</v>
      </c>
      <c r="E21" s="365" t="s">
        <v>67</v>
      </c>
      <c r="F21" s="365"/>
      <c r="G21" s="315" t="str">
        <f t="array" ref="G21">IF( OR($T21, NOT($U21), $W21), "", $AA21 &amp; $AH21 &amp; INDEX(中文數值資料表, $AG21, 2) )</f>
        <v>出居一</v>
      </c>
      <c r="H21" s="321" t="str">
        <f t="shared" si="1"/>
        <v>chhi</v>
      </c>
      <c r="I21" s="322" t="str">
        <f t="shared" si="2"/>
        <v>tshi</v>
      </c>
      <c r="J21" s="323" t="str">
        <f t="shared" si="3"/>
        <v>cī</v>
      </c>
      <c r="K21" s="316" t="str">
        <f t="shared" si="4"/>
        <v>ㄑㄧ</v>
      </c>
      <c r="L21" s="317" t="str">
        <f t="shared" ca="1" si="22"/>
        <v xml:space="preserve">\ltjruby{七}{tshi}\
</v>
      </c>
      <c r="M21" s="317" t="str">
        <f t="shared" ca="1" si="17"/>
        <v xml:space="preserve">&lt;ruby&gt;七&lt;rt&gt;出居一&lt;/rt&gt;&lt;/ruby&gt;
</v>
      </c>
      <c r="N21" s="317" t="str">
        <f t="shared" ca="1" si="18"/>
        <v xml:space="preserve">&lt;ruby&gt;七&lt;rt&gt;chhi&lt;/rt&gt;&lt;/ruby&gt;
</v>
      </c>
      <c r="O21" s="317" t="str">
        <f t="shared" ca="1" si="19"/>
        <v xml:space="preserve">&lt;ruby&gt;七&lt;rt&gt;tshi&lt;/rt&gt;&lt;/ruby&gt;
</v>
      </c>
      <c r="P21" s="317" t="str">
        <f t="shared" ca="1" si="19"/>
        <v xml:space="preserve">&lt;ruby&gt;七&lt;rt&gt;cī&lt;/rt&gt;&lt;/ruby&gt;
</v>
      </c>
      <c r="Q21" s="318" t="str">
        <f t="shared" ca="1" si="20"/>
        <v xml:space="preserve">&lt;ruby&gt;七&lt;rtc&gt;ㄑㄧ&lt;/rtc&gt;&lt;/ruby&gt;
</v>
      </c>
      <c r="R21" s="318" t="str">
        <f t="shared" ca="1" si="21"/>
        <v xml:space="preserve">&lt;ruby&gt;七&lt;rt&gt;tshi&lt;/rt&gt;&lt;rtc&gt;ㄑㄧ&lt;/rtc&gt;&lt;/ruby&gt;
</v>
      </c>
      <c r="S21" s="285"/>
      <c r="T21" s="319" t="b">
        <f t="shared" si="6"/>
        <v>0</v>
      </c>
      <c r="U21" s="319" t="b">
        <f t="shared" si="7"/>
        <v>1</v>
      </c>
      <c r="V21" s="319" t="b">
        <f t="shared" si="8"/>
        <v>0</v>
      </c>
      <c r="W21" s="319" t="b">
        <f t="shared" si="9"/>
        <v>0</v>
      </c>
      <c r="X21" s="319" t="b">
        <f t="shared" si="10"/>
        <v>1</v>
      </c>
      <c r="Y21" s="370"/>
      <c r="Z21" s="377">
        <f t="shared" si="11"/>
        <v>3</v>
      </c>
      <c r="AA21" s="373" t="str">
        <f t="array" ref="AA21">IF( $Z21="", "", INDEX(白話字聲母資料表, $Z21, $AA$5))</f>
        <v>出</v>
      </c>
      <c r="AB21" s="370"/>
      <c r="AC21" s="377">
        <f t="shared" si="23"/>
        <v>21</v>
      </c>
      <c r="AD21" s="373">
        <f t="array" ref="AD21">IF( $W21, "", INDEX(白話字韻母資料表, AC21, $AD$5))</f>
        <v>29</v>
      </c>
      <c r="AE21" s="373" t="b">
        <f t="array" ref="AE21">IF( $W21, "", IF( INDEX(白話字韻母資料表, AC21, $AE$5) = "入聲", TRUE, FALSE) )</f>
        <v>0</v>
      </c>
      <c r="AF21" s="374">
        <f t="shared" si="13"/>
        <v>1</v>
      </c>
      <c r="AG21" s="374">
        <f t="shared" si="25"/>
        <v>1</v>
      </c>
      <c r="AH21" s="374" t="str">
        <f t="array" ref="AH21">IF( $W21, "", INDEX(白話字韻母資料表, $AC21, $AH$5))</f>
        <v>居</v>
      </c>
      <c r="AI21" s="374" t="str">
        <f t="array" ref="AI21">IF($W21, "", INDEX(白話字韻母八聲調資料表, $AD21, $AG21))</f>
        <v>i</v>
      </c>
      <c r="AJ21" s="370"/>
      <c r="AK21" s="373" t="b">
        <f t="shared" si="15"/>
        <v>1</v>
      </c>
      <c r="AL21" s="373" t="b">
        <f>IF( $AK21, IFERROR( IF(MATCH( $E21, 顎音化聲母!$H$9:$H$37, 0), TRUE, FALSE), FALSE), "")</f>
        <v>1</v>
      </c>
      <c r="AM21" s="373" t="str">
        <f t="array" ref="AM21">IF( AND($AK21, $AL21), INDEX(顎音化聲母資料表, MATCH( $D21 &amp; $E21, 顎音化聲母!$L$5:$L$136, 0), 3), "")</f>
        <v>ㄑ</v>
      </c>
      <c r="AN21" s="373">
        <f t="shared" si="24"/>
        <v>3</v>
      </c>
      <c r="AO21" s="374" t="str">
        <f t="array" ref="AO21">IF($AN21="", "", IF( $AM21&lt;&gt;"", $AM21,INDEX(白話字聲母資料表, $AN21, $AO$5)))</f>
        <v>ㄑ</v>
      </c>
      <c r="AP21" s="374" t="str">
        <f t="array" ref="AP21">IF($W21, "", INDEX(方音八音反切資料表, $AD21, $AG21))</f>
        <v>ㄧ</v>
      </c>
      <c r="AQ21" s="370"/>
      <c r="AR21" s="374" t="str">
        <f t="array" ref="AR21">IF($V21, "", INDEX(白話字聲母資料表, $Z21, $AR$5))</f>
        <v>tsh</v>
      </c>
      <c r="AS21" s="375" t="str">
        <f t="array" ref="AS21">IF($W21, "", INDEX(白話字韻母資料表, $AC21, $AR$5))</f>
        <v>i</v>
      </c>
      <c r="AT21" s="374" t="str">
        <f t="array" ref="AT21">IF($W21, "", INDEX(台羅韻母八聲調資料表, $AD21, $AG21))</f>
        <v>i</v>
      </c>
      <c r="AU21" s="370"/>
      <c r="AV21" s="374" t="str">
        <f t="array" ref="AV21">IF($V21, "", INDEX(白話字聲母資料表, $Z21, $AV$5))</f>
        <v>c</v>
      </c>
      <c r="AW21" s="375" t="str">
        <f t="array" ref="AW21">IF($W21, "", INDEX(白話字韻母資料表, $AC21, $AW$5))</f>
        <v>i</v>
      </c>
      <c r="AX21" s="374" t="str">
        <f t="array" ref="AX21">IF($W21, "", INDEX(閩拼韻母八聲調資料表, $AD21, $AG21))</f>
        <v>ī</v>
      </c>
    </row>
    <row r="22" spans="2:50">
      <c r="B22" s="380">
        <f t="shared" si="0"/>
        <v>14</v>
      </c>
      <c r="C22" s="314" t="str">
        <f>MID(文章!$D$4, B22, 1)</f>
        <v>月</v>
      </c>
      <c r="D22" s="365" t="s">
        <v>70</v>
      </c>
      <c r="E22" s="365" t="s">
        <v>71</v>
      </c>
      <c r="F22" s="365">
        <v>8</v>
      </c>
      <c r="G22" s="315" t="str">
        <f t="array" ref="G22">IF( OR($T22, NOT($U22), $W22), "", $AA22 &amp; $AH22 &amp; INDEX(中文數值資料表, $AG22, 2) )</f>
        <v>語觀八</v>
      </c>
      <c r="H22" s="321" t="str">
        <f t="shared" si="1"/>
        <v>goa̍t</v>
      </c>
      <c r="I22" s="322" t="str">
        <f t="shared" si="2"/>
        <v>gua̍t</v>
      </c>
      <c r="J22" s="323" t="str">
        <f t="shared" si="3"/>
        <v>gguát</v>
      </c>
      <c r="K22" s="316" t="str">
        <f t="shared" si="4"/>
        <v>ㆣㄨㄚㆵ˙</v>
      </c>
      <c r="L22" s="317" t="str">
        <f t="shared" ca="1" si="22"/>
        <v xml:space="preserve">\ltjruby{月}{gua̍t}\
</v>
      </c>
      <c r="M22" s="317" t="str">
        <f t="shared" ca="1" si="17"/>
        <v xml:space="preserve">&lt;ruby&gt;月&lt;rt&gt;語觀八&lt;/rt&gt;&lt;/ruby&gt;
</v>
      </c>
      <c r="N22" s="317" t="str">
        <f t="shared" ca="1" si="18"/>
        <v xml:space="preserve">&lt;ruby&gt;月&lt;rt&gt;goa̍t&lt;/rt&gt;&lt;/ruby&gt;
</v>
      </c>
      <c r="O22" s="317" t="str">
        <f t="shared" ca="1" si="19"/>
        <v xml:space="preserve">&lt;ruby&gt;月&lt;rt&gt;gua̍t&lt;/rt&gt;&lt;/ruby&gt;
</v>
      </c>
      <c r="P22" s="317" t="str">
        <f t="shared" ca="1" si="19"/>
        <v xml:space="preserve">&lt;ruby&gt;月&lt;rt&gt;gguát&lt;/rt&gt;&lt;/ruby&gt;
</v>
      </c>
      <c r="Q22" s="318" t="str">
        <f t="shared" ca="1" si="20"/>
        <v xml:space="preserve">&lt;ruby&gt;月&lt;rtc&gt;ㆣㄨㄚㆵ˙&lt;/rtc&gt;&lt;/ruby&gt;
</v>
      </c>
      <c r="R22" s="318" t="str">
        <f t="shared" ca="1" si="21"/>
        <v xml:space="preserve">&lt;ruby&gt;月&lt;rt&gt;gua̍t&lt;/rt&gt;&lt;rtc&gt;ㆣㄨㄚㆵ˙&lt;/rtc&gt;&lt;/ruby&gt;
</v>
      </c>
      <c r="S22" s="285"/>
      <c r="T22" s="319" t="b">
        <f t="shared" si="6"/>
        <v>0</v>
      </c>
      <c r="U22" s="319" t="b">
        <f t="shared" si="7"/>
        <v>1</v>
      </c>
      <c r="V22" s="319" t="b">
        <f t="shared" si="8"/>
        <v>0</v>
      </c>
      <c r="W22" s="319" t="b">
        <f t="shared" si="9"/>
        <v>0</v>
      </c>
      <c r="X22" s="319" t="b">
        <f t="shared" si="10"/>
        <v>0</v>
      </c>
      <c r="Y22" s="370"/>
      <c r="Z22" s="377">
        <f t="shared" si="11"/>
        <v>4</v>
      </c>
      <c r="AA22" s="373" t="str">
        <f t="array" ref="AA22">IF( $Z22="", "", INDEX(白話字聲母資料表, $Z22, $AA$5))</f>
        <v>語</v>
      </c>
      <c r="AB22" s="370"/>
      <c r="AC22" s="377">
        <f t="shared" si="23"/>
        <v>62</v>
      </c>
      <c r="AD22" s="373">
        <f t="array" ref="AD22">IF( $W22, "", INDEX(白話字韻母資料表, AC22, $AD$5))</f>
        <v>10</v>
      </c>
      <c r="AE22" s="373" t="b">
        <f t="array" ref="AE22">IF( $W22, "", IF( INDEX(白話字韻母資料表, AC22, $AE$5) = "入聲", TRUE, FALSE) )</f>
        <v>1</v>
      </c>
      <c r="AF22" s="374">
        <f t="shared" si="13"/>
        <v>4</v>
      </c>
      <c r="AG22" s="374">
        <f t="shared" si="25"/>
        <v>8</v>
      </c>
      <c r="AH22" s="374" t="str">
        <f t="array" ref="AH22">IF( $W22, "", INDEX(白話字韻母資料表, $AC22, $AH$5))</f>
        <v>觀</v>
      </c>
      <c r="AI22" s="374" t="str">
        <f t="array" ref="AI22">IF($W22, "", INDEX(白話字韻母八聲調資料表, $AD22, $AG22))</f>
        <v>oa̍t</v>
      </c>
      <c r="AJ22" s="370"/>
      <c r="AK22" s="373" t="b">
        <f t="shared" si="15"/>
        <v>0</v>
      </c>
      <c r="AL22" s="373" t="str">
        <f>IF( $AK22, IFERROR( IF(MATCH( $E22, 顎音化聲母!$H$9:$H$37, 0), TRUE, FALSE), FALSE), "")</f>
        <v/>
      </c>
      <c r="AM22" s="373" t="str">
        <f t="array" ref="AM22">IF( AND($AK22, $AL22), INDEX(顎音化聲母資料表, MATCH( $D22 &amp; $E22, 顎音化聲母!$L$5:$L$136, 0), 3), "")</f>
        <v/>
      </c>
      <c r="AN22" s="373">
        <f t="shared" si="24"/>
        <v>4</v>
      </c>
      <c r="AO22" s="374" t="str">
        <f t="array" ref="AO22">IF($AN22="", "", IF( $AM22&lt;&gt;"", $AM22,INDEX(白話字聲母資料表, $AN22, $AO$5)))</f>
        <v>ㆣ</v>
      </c>
      <c r="AP22" s="374" t="str">
        <f t="array" ref="AP22">IF($W22, "", INDEX(方音八音反切資料表, $AD22, $AG22))</f>
        <v>ㄨㄚㆵ˙</v>
      </c>
      <c r="AQ22" s="370"/>
      <c r="AR22" s="374" t="str">
        <f t="array" ref="AR22">IF($V22, "", INDEX(白話字聲母資料表, $Z22, $AR$5))</f>
        <v>g</v>
      </c>
      <c r="AS22" s="375" t="str">
        <f t="array" ref="AS22">IF($W22, "", INDEX(白話字韻母資料表, $AC22, $AR$5))</f>
        <v>uat</v>
      </c>
      <c r="AT22" s="374" t="str">
        <f t="array" ref="AT22">IF($W22, "", INDEX(台羅韻母八聲調資料表, $AD22, $AG22))</f>
        <v>ua̍t</v>
      </c>
      <c r="AU22" s="370"/>
      <c r="AV22" s="374" t="str">
        <f t="array" ref="AV22">IF($V22, "", INDEX(白話字聲母資料表, $Z22, $AV$5))</f>
        <v>gg</v>
      </c>
      <c r="AW22" s="375" t="str">
        <f t="array" ref="AW22">IF($W22, "", INDEX(白話字韻母資料表, $AC22, $AW$5))</f>
        <v>uat</v>
      </c>
      <c r="AX22" s="374" t="str">
        <f t="array" ref="AX22">IF($W22, "", INDEX(閩拼韻母八聲調資料表, $AD22, $AG22))</f>
        <v>uát</v>
      </c>
    </row>
    <row r="23" spans="2:50">
      <c r="B23" s="380">
        <f t="shared" si="0"/>
        <v>15</v>
      </c>
      <c r="C23" s="314" t="str">
        <f>MID(文章!$D$4, B23, 1)</f>
        <v>既</v>
      </c>
      <c r="D23" s="365" t="s">
        <v>72</v>
      </c>
      <c r="E23" s="365" t="s">
        <v>67</v>
      </c>
      <c r="F23" s="365"/>
      <c r="G23" s="315" t="str">
        <f t="array" ref="G23">IF( OR($T23, NOT($U23), $W23), "", $AA23 &amp; $AH23 &amp; INDEX(中文數值資料表, $AG23, 2) )</f>
        <v>求居一</v>
      </c>
      <c r="H23" s="321" t="str">
        <f t="shared" si="1"/>
        <v>ki</v>
      </c>
      <c r="I23" s="322" t="str">
        <f t="shared" si="2"/>
        <v>ki</v>
      </c>
      <c r="J23" s="323" t="str">
        <f t="shared" si="3"/>
        <v>gī</v>
      </c>
      <c r="K23" s="316" t="str">
        <f t="shared" si="4"/>
        <v>ㄍㄧ</v>
      </c>
      <c r="L23" s="317" t="str">
        <f t="shared" ca="1" si="22"/>
        <v xml:space="preserve">\ltjruby{既}{ki}\
</v>
      </c>
      <c r="M23" s="317" t="str">
        <f t="shared" ca="1" si="17"/>
        <v xml:space="preserve">&lt;ruby&gt;既&lt;rt&gt;求居一&lt;/rt&gt;&lt;/ruby&gt;
</v>
      </c>
      <c r="N23" s="317" t="str">
        <f t="shared" ca="1" si="18"/>
        <v xml:space="preserve">&lt;ruby&gt;既&lt;rt&gt;ki&lt;/rt&gt;&lt;/ruby&gt;
</v>
      </c>
      <c r="O23" s="317" t="str">
        <f t="shared" ca="1" si="19"/>
        <v xml:space="preserve">&lt;ruby&gt;既&lt;rt&gt;ki&lt;/rt&gt;&lt;/ruby&gt;
</v>
      </c>
      <c r="P23" s="317" t="str">
        <f t="shared" ca="1" si="19"/>
        <v xml:space="preserve">&lt;ruby&gt;既&lt;rt&gt;gī&lt;/rt&gt;&lt;/ruby&gt;
</v>
      </c>
      <c r="Q23" s="318" t="str">
        <f t="shared" ca="1" si="20"/>
        <v xml:space="preserve">&lt;ruby&gt;既&lt;rtc&gt;ㄍㄧ&lt;/rtc&gt;&lt;/ruby&gt;
</v>
      </c>
      <c r="R23" s="318" t="str">
        <f t="shared" ca="1" si="21"/>
        <v xml:space="preserve">&lt;ruby&gt;既&lt;rt&gt;ki&lt;/rt&gt;&lt;rtc&gt;ㄍㄧ&lt;/rtc&gt;&lt;/ruby&gt;
</v>
      </c>
      <c r="S23" s="285"/>
      <c r="T23" s="319" t="b">
        <f t="shared" si="6"/>
        <v>0</v>
      </c>
      <c r="U23" s="319" t="b">
        <f t="shared" si="7"/>
        <v>1</v>
      </c>
      <c r="V23" s="319" t="b">
        <f t="shared" si="8"/>
        <v>0</v>
      </c>
      <c r="W23" s="319" t="b">
        <f t="shared" si="9"/>
        <v>0</v>
      </c>
      <c r="X23" s="319" t="b">
        <f t="shared" si="10"/>
        <v>1</v>
      </c>
      <c r="Y23" s="370"/>
      <c r="Z23" s="377">
        <f t="shared" si="11"/>
        <v>7</v>
      </c>
      <c r="AA23" s="373" t="str">
        <f t="array" ref="AA23">IF( $Z23="", "", INDEX(白話字聲母資料表, $Z23, $AA$5))</f>
        <v>求</v>
      </c>
      <c r="AB23" s="370"/>
      <c r="AC23" s="377">
        <f t="shared" si="23"/>
        <v>21</v>
      </c>
      <c r="AD23" s="373">
        <f t="array" ref="AD23">IF( $W23, "", INDEX(白話字韻母資料表, AC23, $AD$5))</f>
        <v>29</v>
      </c>
      <c r="AE23" s="373" t="b">
        <f t="array" ref="AE23">IF( $W23, "", IF( INDEX(白話字韻母資料表, AC23, $AE$5) = "入聲", TRUE, FALSE) )</f>
        <v>0</v>
      </c>
      <c r="AF23" s="374">
        <f t="shared" si="13"/>
        <v>1</v>
      </c>
      <c r="AG23" s="374">
        <f t="shared" si="25"/>
        <v>1</v>
      </c>
      <c r="AH23" s="374" t="str">
        <f t="array" ref="AH23">IF( $W23, "", INDEX(白話字韻母資料表, $AC23, $AH$5))</f>
        <v>居</v>
      </c>
      <c r="AI23" s="374" t="str">
        <f t="array" ref="AI23">IF($W23, "", INDEX(白話字韻母八聲調資料表, $AD23, $AG23))</f>
        <v>i</v>
      </c>
      <c r="AJ23" s="370"/>
      <c r="AK23" s="373" t="b">
        <f t="shared" si="15"/>
        <v>0</v>
      </c>
      <c r="AL23" s="373" t="str">
        <f>IF( $AK23, IFERROR( IF(MATCH( $E23, 顎音化聲母!$H$9:$H$37, 0), TRUE, FALSE), FALSE), "")</f>
        <v/>
      </c>
      <c r="AM23" s="373" t="str">
        <f t="array" ref="AM23">IF( AND($AK23, $AL23), INDEX(顎音化聲母資料表, MATCH( $D23 &amp; $E23, 顎音化聲母!$L$5:$L$136, 0), 3), "")</f>
        <v/>
      </c>
      <c r="AN23" s="373">
        <f t="shared" si="24"/>
        <v>7</v>
      </c>
      <c r="AO23" s="374" t="str">
        <f t="array" ref="AO23">IF($AN23="", "", IF( $AM23&lt;&gt;"", $AM23,INDEX(白話字聲母資料表, $AN23, $AO$5)))</f>
        <v>ㄍ</v>
      </c>
      <c r="AP23" s="374" t="str">
        <f t="array" ref="AP23">IF($W23, "", INDEX(方音八音反切資料表, $AD23, $AG23))</f>
        <v>ㄧ</v>
      </c>
      <c r="AQ23" s="370"/>
      <c r="AR23" s="374" t="str">
        <f t="array" ref="AR23">IF($V23, "", INDEX(白話字聲母資料表, $Z23, $AR$5))</f>
        <v>k</v>
      </c>
      <c r="AS23" s="375" t="str">
        <f t="array" ref="AS23">IF($W23, "", INDEX(白話字韻母資料表, $AC23, $AR$5))</f>
        <v>i</v>
      </c>
      <c r="AT23" s="374" t="str">
        <f t="array" ref="AT23">IF($W23, "", INDEX(台羅韻母八聲調資料表, $AD23, $AG23))</f>
        <v>i</v>
      </c>
      <c r="AU23" s="370"/>
      <c r="AV23" s="374" t="str">
        <f t="array" ref="AV23">IF($V23, "", INDEX(白話字聲母資料表, $Z23, $AV$5))</f>
        <v>g</v>
      </c>
      <c r="AW23" s="375" t="str">
        <f t="array" ref="AW23">IF($W23, "", INDEX(白話字韻母資料表, $AC23, $AW$5))</f>
        <v>i</v>
      </c>
      <c r="AX23" s="374" t="str">
        <f t="array" ref="AX23">IF($W23, "", INDEX(閩拼韻母八聲調資料表, $AD23, $AG23))</f>
        <v>ī</v>
      </c>
    </row>
    <row r="24" spans="2:50">
      <c r="B24" s="380">
        <f t="shared" si="0"/>
        <v>16</v>
      </c>
      <c r="C24" s="314" t="str">
        <f>MID(文章!$D$4, B24, 1)</f>
        <v>望</v>
      </c>
      <c r="D24" s="365" t="s">
        <v>73</v>
      </c>
      <c r="E24" s="365" t="s">
        <v>74</v>
      </c>
      <c r="F24" s="365">
        <v>7</v>
      </c>
      <c r="G24" s="315" t="str">
        <f t="array" ref="G24">IF( OR($T24, NOT($U24), $W24), "", $AA24 &amp; $AH24 &amp; INDEX(中文數值資料表, $AG24, 2) )</f>
        <v>門公七</v>
      </c>
      <c r="H24" s="321" t="str">
        <f t="shared" si="1"/>
        <v>bōng</v>
      </c>
      <c r="I24" s="322" t="str">
        <f t="shared" si="2"/>
        <v>bōng</v>
      </c>
      <c r="J24" s="323" t="str">
        <f t="shared" si="3"/>
        <v>bbōng</v>
      </c>
      <c r="K24" s="316" t="str">
        <f t="shared" si="4"/>
        <v>ㆠㆲ˫</v>
      </c>
      <c r="L24" s="317" t="str">
        <f t="shared" ca="1" si="22"/>
        <v xml:space="preserve">\ltjruby{望}{bōng}\
</v>
      </c>
      <c r="M24" s="317" t="str">
        <f t="shared" ca="1" si="17"/>
        <v xml:space="preserve">&lt;ruby&gt;望&lt;rt&gt;門公七&lt;/rt&gt;&lt;/ruby&gt;
</v>
      </c>
      <c r="N24" s="317" t="str">
        <f t="shared" ca="1" si="18"/>
        <v xml:space="preserve">&lt;ruby&gt;望&lt;rt&gt;bōng&lt;/rt&gt;&lt;/ruby&gt;
</v>
      </c>
      <c r="O24" s="317" t="str">
        <f t="shared" ca="1" si="19"/>
        <v xml:space="preserve">&lt;ruby&gt;望&lt;rt&gt;bōng&lt;/rt&gt;&lt;/ruby&gt;
</v>
      </c>
      <c r="P24" s="317" t="str">
        <f t="shared" ca="1" si="19"/>
        <v xml:space="preserve">&lt;ruby&gt;望&lt;rt&gt;bbōng&lt;/rt&gt;&lt;/ruby&gt;
</v>
      </c>
      <c r="Q24" s="318" t="str">
        <f t="shared" ca="1" si="20"/>
        <v xml:space="preserve">&lt;ruby&gt;望&lt;rtc&gt;ㆠㆲ˫&lt;/rtc&gt;&lt;/ruby&gt;
</v>
      </c>
      <c r="R24" s="318" t="str">
        <f t="shared" ca="1" si="21"/>
        <v xml:space="preserve">&lt;ruby&gt;望&lt;rt&gt;bōng&lt;/rt&gt;&lt;rtc&gt;ㆠㆲ˫&lt;/rtc&gt;&lt;/ruby&gt;
</v>
      </c>
      <c r="S24" s="285"/>
      <c r="T24" s="319" t="b">
        <f t="shared" si="6"/>
        <v>0</v>
      </c>
      <c r="U24" s="319" t="b">
        <f t="shared" si="7"/>
        <v>1</v>
      </c>
      <c r="V24" s="319" t="b">
        <f t="shared" si="8"/>
        <v>0</v>
      </c>
      <c r="W24" s="319" t="b">
        <f t="shared" si="9"/>
        <v>0</v>
      </c>
      <c r="X24" s="319" t="b">
        <f t="shared" si="10"/>
        <v>0</v>
      </c>
      <c r="Y24" s="370"/>
      <c r="Z24" s="377">
        <f t="shared" si="11"/>
        <v>1</v>
      </c>
      <c r="AA24" s="373" t="str">
        <f t="array" ref="AA24">IF( $Z24="", "", INDEX(白話字聲母資料表, $Z24, $AA$5))</f>
        <v>門</v>
      </c>
      <c r="AB24" s="370"/>
      <c r="AC24" s="377">
        <f t="shared" si="23"/>
        <v>69</v>
      </c>
      <c r="AD24" s="373">
        <f t="array" ref="AD24">IF( $W24, "", INDEX(白話字韻母資料表, AC24, $AD$5))</f>
        <v>7</v>
      </c>
      <c r="AE24" s="373" t="b">
        <f t="array" ref="AE24">IF( $W24, "", IF( INDEX(白話字韻母資料表, AC24, $AE$5) = "入聲", TRUE, FALSE) )</f>
        <v>0</v>
      </c>
      <c r="AF24" s="374">
        <f t="shared" si="13"/>
        <v>1</v>
      </c>
      <c r="AG24" s="374">
        <f t="shared" si="25"/>
        <v>7</v>
      </c>
      <c r="AH24" s="374" t="str">
        <f t="array" ref="AH24">IF( $W24, "", INDEX(白話字韻母資料表, $AC24, $AH$5))</f>
        <v>公</v>
      </c>
      <c r="AI24" s="374" t="str">
        <f t="array" ref="AI24">IF($W24, "", INDEX(白話字韻母八聲調資料表, $AD24, $AG24))</f>
        <v>ōng</v>
      </c>
      <c r="AJ24" s="370"/>
      <c r="AK24" s="373" t="b">
        <f t="shared" si="15"/>
        <v>0</v>
      </c>
      <c r="AL24" s="373" t="str">
        <f>IF( $AK24, IFERROR( IF(MATCH( $E24, 顎音化聲母!$H$9:$H$37, 0), TRUE, FALSE), FALSE), "")</f>
        <v/>
      </c>
      <c r="AM24" s="373" t="str">
        <f t="array" ref="AM24">IF( AND($AK24, $AL24), INDEX(顎音化聲母資料表, MATCH( $D24 &amp; $E24, 顎音化聲母!$L$5:$L$136, 0), 3), "")</f>
        <v/>
      </c>
      <c r="AN24" s="373">
        <f t="shared" si="24"/>
        <v>1</v>
      </c>
      <c r="AO24" s="374" t="str">
        <f t="array" ref="AO24">IF($AN24="", "", IF( $AM24&lt;&gt;"", $AM24,INDEX(白話字聲母資料表, $AN24, $AO$5)))</f>
        <v>ㆠ</v>
      </c>
      <c r="AP24" s="374" t="str">
        <f t="array" ref="AP24">IF($W24, "", INDEX(方音八音反切資料表, $AD24, $AG24))</f>
        <v>ㆲ˫</v>
      </c>
      <c r="AQ24" s="370"/>
      <c r="AR24" s="374" t="str">
        <f t="array" ref="AR24">IF($V24, "", INDEX(白話字聲母資料表, $Z24, $AR$5))</f>
        <v>b</v>
      </c>
      <c r="AS24" s="375" t="str">
        <f t="array" ref="AS24">IF($W24, "", INDEX(白話字韻母資料表, $AC24, $AR$5))</f>
        <v>ong</v>
      </c>
      <c r="AT24" s="374" t="str">
        <f t="array" ref="AT24">IF($W24, "", INDEX(台羅韻母八聲調資料表, $AD24, $AG24))</f>
        <v>ōng</v>
      </c>
      <c r="AU24" s="370"/>
      <c r="AV24" s="374" t="str">
        <f t="array" ref="AV24">IF($V24, "", INDEX(白話字聲母資料表, $Z24, $AV$5))</f>
        <v>bb</v>
      </c>
      <c r="AW24" s="375" t="str">
        <f t="array" ref="AW24">IF($W24, "", INDEX(白話字韻母資料表, $AC24, $AW$5))</f>
        <v>ong</v>
      </c>
      <c r="AX24" s="374" t="str">
        <f t="array" ref="AX24">IF($W24, "", INDEX(閩拼韻母八聲調資料表, $AD24, $AG24))</f>
        <v>ōng</v>
      </c>
    </row>
    <row r="25" spans="2:50">
      <c r="B25" s="380">
        <f t="shared" si="0"/>
        <v>17</v>
      </c>
      <c r="C25" s="314" t="str">
        <f>MID(文章!$D$4, B25, 1)</f>
        <v>，</v>
      </c>
      <c r="D25" s="365"/>
      <c r="E25" s="365"/>
      <c r="F25" s="365"/>
      <c r="G25" s="315" t="str">
        <f t="array" ref="G25">IF( OR($T25, NOT($U25), $W25), "", $AA25 &amp; $AH25 &amp; INDEX(中文數值資料表, $AG25, 2) )</f>
        <v/>
      </c>
      <c r="H25" s="321" t="str">
        <f t="shared" si="1"/>
        <v/>
      </c>
      <c r="I25" s="322" t="str">
        <f t="shared" si="2"/>
        <v/>
      </c>
      <c r="J25" s="323" t="str">
        <f t="shared" si="3"/>
        <v/>
      </c>
      <c r="K25" s="316" t="str">
        <f t="shared" si="4"/>
        <v/>
      </c>
      <c r="L25" s="317" t="str">
        <f t="shared" ca="1" si="22"/>
        <v xml:space="preserve">\ltjruby{，}{}\
</v>
      </c>
      <c r="M25" s="317" t="str">
        <f t="shared" ca="1" si="17"/>
        <v xml:space="preserve">，
</v>
      </c>
      <c r="N25" s="317" t="str">
        <f t="shared" ca="1" si="18"/>
        <v xml:space="preserve">，
</v>
      </c>
      <c r="O25" s="317" t="str">
        <f t="shared" ca="1" si="19"/>
        <v xml:space="preserve">，
</v>
      </c>
      <c r="P25" s="317" t="str">
        <f t="shared" ca="1" si="19"/>
        <v xml:space="preserve">，
</v>
      </c>
      <c r="Q25" s="318" t="str">
        <f t="shared" ca="1" si="20"/>
        <v xml:space="preserve">，
</v>
      </c>
      <c r="R25" s="318" t="str">
        <f t="shared" ca="1" si="21"/>
        <v xml:space="preserve">，
</v>
      </c>
      <c r="S25" s="285"/>
      <c r="T25" s="319" t="b">
        <f t="shared" si="6"/>
        <v>1</v>
      </c>
      <c r="U25" s="319" t="b">
        <f t="shared" si="7"/>
        <v>0</v>
      </c>
      <c r="V25" s="319" t="b">
        <f t="shared" si="8"/>
        <v>1</v>
      </c>
      <c r="W25" s="319" t="b">
        <f t="shared" si="9"/>
        <v>1</v>
      </c>
      <c r="X25" s="319" t="b">
        <f t="shared" si="10"/>
        <v>0</v>
      </c>
      <c r="Y25" s="370"/>
      <c r="Z25" s="377" t="str">
        <f t="shared" si="11"/>
        <v/>
      </c>
      <c r="AA25" s="373" t="str">
        <f t="array" ref="AA25">IF( $Z25="", "", INDEX(白話字聲母資料表, $Z25, $AA$5))</f>
        <v/>
      </c>
      <c r="AB25" s="370"/>
      <c r="AC25" s="377" t="str">
        <f t="shared" si="23"/>
        <v/>
      </c>
      <c r="AD25" s="373" t="str">
        <f t="array" ref="AD25">IF( $W25, "", INDEX(白話字韻母資料表, AC25, $AD$5))</f>
        <v/>
      </c>
      <c r="AE25" s="373" t="str">
        <f t="array" ref="AE25">IF( $W25, "", IF( INDEX(白話字韻母資料表, AC25, $AE$5) = "入聲", TRUE, FALSE) )</f>
        <v/>
      </c>
      <c r="AF25" s="374" t="str">
        <f t="shared" si="13"/>
        <v/>
      </c>
      <c r="AG25" s="374" t="str">
        <f t="shared" si="25"/>
        <v/>
      </c>
      <c r="AH25" s="374" t="str">
        <f t="array" ref="AH25">IF( $W25, "", INDEX(白話字韻母資料表, $AC25, $AH$5))</f>
        <v/>
      </c>
      <c r="AI25" s="374" t="str">
        <f t="array" ref="AI25">IF($W25, "", INDEX(白話字韻母八聲調資料表, $AD25, $AG25))</f>
        <v/>
      </c>
      <c r="AJ25" s="370"/>
      <c r="AK25" s="373" t="b">
        <f t="shared" si="15"/>
        <v>0</v>
      </c>
      <c r="AL25" s="373" t="str">
        <f>IF( $AK25, IFERROR( IF(MATCH( $E25, 顎音化聲母!$H$9:$H$37, 0), TRUE, FALSE), FALSE), "")</f>
        <v/>
      </c>
      <c r="AM25" s="373" t="str">
        <f t="array" ref="AM25">IF( AND($AK25, $AL25), INDEX(顎音化聲母資料表, MATCH( $D25 &amp; $E25, 顎音化聲母!$L$5:$L$136, 0), 3), "")</f>
        <v/>
      </c>
      <c r="AN25" s="373" t="str">
        <f t="shared" si="24"/>
        <v/>
      </c>
      <c r="AO25" s="374" t="str">
        <f t="array" ref="AO25">IF($AN25="", "", IF( $AM25&lt;&gt;"", $AM25,INDEX(白話字聲母資料表, $AN25, $AO$5)))</f>
        <v/>
      </c>
      <c r="AP25" s="374" t="str">
        <f t="array" ref="AP25">IF($W25, "", INDEX(方音八音反切資料表, $AD25, $AG25))</f>
        <v/>
      </c>
      <c r="AQ25" s="370"/>
      <c r="AR25" s="374" t="str">
        <f t="array" ref="AR25">IF($V25, "", INDEX(白話字聲母資料表, $Z25, $AR$5))</f>
        <v/>
      </c>
      <c r="AS25" s="375" t="str">
        <f t="array" ref="AS25">IF($W25, "", INDEX(白話字韻母資料表, $AC25, $AR$5))</f>
        <v/>
      </c>
      <c r="AT25" s="374" t="str">
        <f t="array" ref="AT25">IF($W25, "", INDEX(台羅韻母八聲調資料表, $AD25, $AG25))</f>
        <v/>
      </c>
      <c r="AU25" s="370"/>
      <c r="AV25" s="374" t="str">
        <f t="array" ref="AV25">IF($V25, "", INDEX(白話字聲母資料表, $Z25, $AV$5))</f>
        <v/>
      </c>
      <c r="AW25" s="375" t="str">
        <f t="array" ref="AW25">IF($W25, "", INDEX(白話字韻母資料表, $AC25, $AW$5))</f>
        <v/>
      </c>
      <c r="AX25" s="374" t="str">
        <f t="array" ref="AX25">IF($W25, "", INDEX(閩拼韻母八聲調資料表, $AD25, $AG25))</f>
        <v/>
      </c>
    </row>
    <row r="26" spans="2:50">
      <c r="B26" s="380">
        <f t="shared" si="0"/>
        <v>18</v>
      </c>
      <c r="C26" s="314" t="str">
        <f>MID(文章!$D$4, B26, 1)</f>
        <v>蘇</v>
      </c>
      <c r="D26" s="365" t="s">
        <v>65</v>
      </c>
      <c r="E26" s="365" t="s">
        <v>75</v>
      </c>
      <c r="F26" s="365"/>
      <c r="G26" s="315" t="str">
        <f t="array" ref="G26">IF( OR($T26, NOT($U26), $W26), "", $AA26 &amp; $AH26 &amp; INDEX(中文數值資料表, $AG26, 2) )</f>
        <v>時沽一</v>
      </c>
      <c r="H26" s="321" t="str">
        <f t="shared" si="1"/>
        <v>so͘</v>
      </c>
      <c r="I26" s="322" t="str">
        <f t="shared" si="2"/>
        <v>soo</v>
      </c>
      <c r="J26" s="323" t="str">
        <f t="shared" si="3"/>
        <v>sōo</v>
      </c>
      <c r="K26" s="316" t="str">
        <f t="shared" si="4"/>
        <v>ㄙㆦ</v>
      </c>
      <c r="L26" s="317" t="str">
        <f t="shared" ca="1" si="22"/>
        <v xml:space="preserve">\ltjruby{蘇}{soo}\
</v>
      </c>
      <c r="M26" s="317" t="str">
        <f t="shared" ca="1" si="17"/>
        <v xml:space="preserve">&lt;ruby&gt;蘇&lt;rt&gt;時沽一&lt;/rt&gt;&lt;/ruby&gt;
</v>
      </c>
      <c r="N26" s="317" t="str">
        <f t="shared" ca="1" si="18"/>
        <v xml:space="preserve">&lt;ruby&gt;蘇&lt;rt&gt;so͘&lt;/rt&gt;&lt;/ruby&gt;
</v>
      </c>
      <c r="O26" s="317" t="str">
        <f t="shared" ca="1" si="19"/>
        <v xml:space="preserve">&lt;ruby&gt;蘇&lt;rt&gt;soo&lt;/rt&gt;&lt;/ruby&gt;
</v>
      </c>
      <c r="P26" s="317" t="str">
        <f t="shared" ca="1" si="19"/>
        <v xml:space="preserve">&lt;ruby&gt;蘇&lt;rt&gt;sōo&lt;/rt&gt;&lt;/ruby&gt;
</v>
      </c>
      <c r="Q26" s="318" t="str">
        <f t="shared" ca="1" si="20"/>
        <v xml:space="preserve">&lt;ruby&gt;蘇&lt;rtc&gt;ㄙㆦ&lt;/rtc&gt;&lt;/ruby&gt;
</v>
      </c>
      <c r="R26" s="318" t="str">
        <f t="shared" ca="1" si="21"/>
        <v xml:space="preserve">&lt;ruby&gt;蘇&lt;rt&gt;soo&lt;/rt&gt;&lt;rtc&gt;ㄙㆦ&lt;/rtc&gt;&lt;/ruby&gt;
</v>
      </c>
      <c r="S26" s="285"/>
      <c r="T26" s="319" t="b">
        <f t="shared" si="6"/>
        <v>0</v>
      </c>
      <c r="U26" s="319" t="b">
        <f t="shared" si="7"/>
        <v>1</v>
      </c>
      <c r="V26" s="319" t="b">
        <f t="shared" si="8"/>
        <v>0</v>
      </c>
      <c r="W26" s="319" t="b">
        <f t="shared" si="9"/>
        <v>0</v>
      </c>
      <c r="X26" s="319" t="b">
        <f t="shared" si="10"/>
        <v>1</v>
      </c>
      <c r="Y26" s="370"/>
      <c r="Z26" s="377">
        <f t="shared" si="11"/>
        <v>15</v>
      </c>
      <c r="AA26" s="373" t="str">
        <f t="array" ref="AA26">IF( $Z26="", "", INDEX(白話字聲母資料表, $Z26, $AA$5))</f>
        <v>時</v>
      </c>
      <c r="AB26" s="370"/>
      <c r="AC26" s="377">
        <f t="shared" si="23"/>
        <v>54</v>
      </c>
      <c r="AD26" s="373">
        <f t="array" ref="AD26">IF( $W26, "", INDEX(白話字韻母資料表, AC26, $AD$5))</f>
        <v>11</v>
      </c>
      <c r="AE26" s="373" t="b">
        <f t="array" ref="AE26">IF( $W26, "", IF( INDEX(白話字韻母資料表, AC26, $AE$5) = "入聲", TRUE, FALSE) )</f>
        <v>0</v>
      </c>
      <c r="AF26" s="374">
        <f t="shared" si="13"/>
        <v>1</v>
      </c>
      <c r="AG26" s="374">
        <f t="shared" si="25"/>
        <v>1</v>
      </c>
      <c r="AH26" s="374" t="str">
        <f t="array" ref="AH26">IF( $W26, "", INDEX(白話字韻母資料表, $AC26, $AH$5))</f>
        <v>沽</v>
      </c>
      <c r="AI26" s="374" t="str">
        <f t="array" ref="AI26">IF($W26, "", INDEX(白話字韻母八聲調資料表, $AD26, $AG26))</f>
        <v>o͘</v>
      </c>
      <c r="AJ26" s="370"/>
      <c r="AK26" s="373" t="b">
        <f t="shared" si="15"/>
        <v>1</v>
      </c>
      <c r="AL26" s="373" t="b">
        <f>IF( $AK26, IFERROR( IF(MATCH( $E26, 顎音化聲母!$H$9:$H$37, 0), TRUE, FALSE), FALSE), "")</f>
        <v>0</v>
      </c>
      <c r="AM26" s="373" t="str">
        <f t="array" ref="AM26">IF( AND($AK26, $AL26), INDEX(顎音化聲母資料表, MATCH( $D26 &amp; $E26, 顎音化聲母!$L$5:$L$136, 0), 3), "")</f>
        <v/>
      </c>
      <c r="AN26" s="373">
        <f t="shared" si="24"/>
        <v>15</v>
      </c>
      <c r="AO26" s="374" t="str">
        <f t="array" ref="AO26">IF($AN26="", "", IF( $AM26&lt;&gt;"", $AM26,INDEX(白話字聲母資料表, $AN26, $AO$5)))</f>
        <v>ㄙ</v>
      </c>
      <c r="AP26" s="374" t="str">
        <f t="array" ref="AP26">IF($W26, "", INDEX(方音八音反切資料表, $AD26, $AG26))</f>
        <v>ㆦ</v>
      </c>
      <c r="AQ26" s="370"/>
      <c r="AR26" s="374" t="str">
        <f t="array" ref="AR26">IF($V26, "", INDEX(白話字聲母資料表, $Z26, $AR$5))</f>
        <v>s</v>
      </c>
      <c r="AS26" s="375" t="str">
        <f t="array" ref="AS26">IF($W26, "", INDEX(白話字韻母資料表, $AC26, $AR$5))</f>
        <v>oo</v>
      </c>
      <c r="AT26" s="374" t="str">
        <f t="array" ref="AT26">IF($W26, "", INDEX(台羅韻母八聲調資料表, $AD26, $AG26))</f>
        <v>oo</v>
      </c>
      <c r="AU26" s="370"/>
      <c r="AV26" s="374" t="str">
        <f t="array" ref="AV26">IF($V26, "", INDEX(白話字聲母資料表, $Z26, $AV$5))</f>
        <v>s</v>
      </c>
      <c r="AW26" s="375" t="str">
        <f t="array" ref="AW26">IF($W26, "", INDEX(白話字韻母資料表, $AC26, $AW$5))</f>
        <v>oo</v>
      </c>
      <c r="AX26" s="374" t="str">
        <f t="array" ref="AX26">IF($W26, "", INDEX(閩拼韻母八聲調資料表, $AD26, $AG26))</f>
        <v>ōo</v>
      </c>
    </row>
    <row r="27" spans="2:50">
      <c r="B27" s="380">
        <f t="shared" si="0"/>
        <v>19</v>
      </c>
      <c r="C27" s="314" t="str">
        <f>MID(文章!$D$4, B27, 1)</f>
        <v>子</v>
      </c>
      <c r="D27" s="365" t="s">
        <v>55</v>
      </c>
      <c r="E27" s="365" t="s">
        <v>62</v>
      </c>
      <c r="F27" s="365">
        <v>2</v>
      </c>
      <c r="G27" s="315" t="str">
        <f t="array" ref="G27">IF( OR($T27, NOT($U27), $W27), "", $AA27 &amp; $AH27 &amp; INDEX(中文數值資料表, $AG27, 2) )</f>
        <v>曾艍二</v>
      </c>
      <c r="H27" s="321" t="str">
        <f t="shared" si="1"/>
        <v>chú</v>
      </c>
      <c r="I27" s="322" t="str">
        <f t="shared" si="2"/>
        <v>tsú</v>
      </c>
      <c r="J27" s="323" t="str">
        <f t="shared" si="3"/>
        <v>zú</v>
      </c>
      <c r="K27" s="316" t="str">
        <f t="shared" si="4"/>
        <v>ㄗㄨˋ</v>
      </c>
      <c r="L27" s="317" t="str">
        <f t="shared" ca="1" si="22"/>
        <v xml:space="preserve">\ltjruby{子}{tsú}\
</v>
      </c>
      <c r="M27" s="317" t="str">
        <f t="shared" ca="1" si="17"/>
        <v xml:space="preserve">&lt;ruby&gt;子&lt;rt&gt;曾艍二&lt;/rt&gt;&lt;/ruby&gt;
</v>
      </c>
      <c r="N27" s="317" t="str">
        <f t="shared" ca="1" si="18"/>
        <v xml:space="preserve">&lt;ruby&gt;子&lt;rt&gt;chú&lt;/rt&gt;&lt;/ruby&gt;
</v>
      </c>
      <c r="O27" s="317" t="str">
        <f t="shared" ca="1" si="19"/>
        <v xml:space="preserve">&lt;ruby&gt;子&lt;rt&gt;tsú&lt;/rt&gt;&lt;/ruby&gt;
</v>
      </c>
      <c r="P27" s="317" t="str">
        <f t="shared" ca="1" si="19"/>
        <v xml:space="preserve">&lt;ruby&gt;子&lt;rt&gt;zú&lt;/rt&gt;&lt;/ruby&gt;
</v>
      </c>
      <c r="Q27" s="318" t="str">
        <f t="shared" ca="1" si="20"/>
        <v xml:space="preserve">&lt;ruby&gt;子&lt;rtc&gt;ㄗㄨˋ&lt;/rtc&gt;&lt;/ruby&gt;
</v>
      </c>
      <c r="R27" s="318" t="str">
        <f t="shared" ca="1" si="21"/>
        <v xml:space="preserve">&lt;ruby&gt;子&lt;rt&gt;tsú&lt;/rt&gt;&lt;rtc&gt;ㄗㄨˋ&lt;/rtc&gt;&lt;/ruby&gt;
</v>
      </c>
      <c r="S27" s="285"/>
      <c r="T27" s="319" t="b">
        <f t="shared" si="6"/>
        <v>0</v>
      </c>
      <c r="U27" s="319" t="b">
        <f t="shared" si="7"/>
        <v>1</v>
      </c>
      <c r="V27" s="319" t="b">
        <f t="shared" si="8"/>
        <v>0</v>
      </c>
      <c r="W27" s="319" t="b">
        <f t="shared" si="9"/>
        <v>0</v>
      </c>
      <c r="X27" s="319" t="b">
        <f t="shared" si="10"/>
        <v>0</v>
      </c>
      <c r="Y27" s="370"/>
      <c r="Z27" s="377">
        <f t="shared" si="11"/>
        <v>2</v>
      </c>
      <c r="AA27" s="373" t="str">
        <f t="array" ref="AA27">IF( $Z27="", "", INDEX(白話字聲母資料表, $Z27, $AA$5))</f>
        <v>曾</v>
      </c>
      <c r="AB27" s="370"/>
      <c r="AC27" s="377">
        <f t="shared" si="23"/>
        <v>70</v>
      </c>
      <c r="AD27" s="373">
        <f t="array" ref="AD27">IF( $W27, "", INDEX(白話字韻母資料表, AC27, $AD$5))</f>
        <v>27</v>
      </c>
      <c r="AE27" s="373" t="b">
        <f t="array" ref="AE27">IF( $W27, "", IF( INDEX(白話字韻母資料表, AC27, $AE$5) = "入聲", TRUE, FALSE) )</f>
        <v>0</v>
      </c>
      <c r="AF27" s="374">
        <f t="shared" si="13"/>
        <v>1</v>
      </c>
      <c r="AG27" s="374">
        <f t="shared" si="25"/>
        <v>2</v>
      </c>
      <c r="AH27" s="374" t="str">
        <f t="array" ref="AH27">IF( $W27, "", INDEX(白話字韻母資料表, $AC27, $AH$5))</f>
        <v>艍</v>
      </c>
      <c r="AI27" s="374" t="str">
        <f t="array" ref="AI27">IF($W27, "", INDEX(白話字韻母八聲調資料表, $AD27, $AG27))</f>
        <v>ú</v>
      </c>
      <c r="AJ27" s="370"/>
      <c r="AK27" s="373" t="b">
        <f t="shared" si="15"/>
        <v>1</v>
      </c>
      <c r="AL27" s="373" t="b">
        <f>IF( $AK27, IFERROR( IF(MATCH( $E27, 顎音化聲母!$H$9:$H$37, 0), TRUE, FALSE), FALSE), "")</f>
        <v>0</v>
      </c>
      <c r="AM27" s="373" t="str">
        <f t="array" ref="AM27">IF( AND($AK27, $AL27), INDEX(顎音化聲母資料表, MATCH( $D27 &amp; $E27, 顎音化聲母!$L$5:$L$136, 0), 3), "")</f>
        <v/>
      </c>
      <c r="AN27" s="373">
        <f t="shared" si="24"/>
        <v>2</v>
      </c>
      <c r="AO27" s="374" t="str">
        <f t="array" ref="AO27">IF($AN27="", "", IF( $AM27&lt;&gt;"", $AM27,INDEX(白話字聲母資料表, $AN27, $AO$5)))</f>
        <v>ㄗ</v>
      </c>
      <c r="AP27" s="374" t="str">
        <f t="array" ref="AP27">IF($W27, "", INDEX(方音八音反切資料表, $AD27, $AG27))</f>
        <v>ㄨˋ</v>
      </c>
      <c r="AQ27" s="370"/>
      <c r="AR27" s="374" t="str">
        <f t="array" ref="AR27">IF($V27, "", INDEX(白話字聲母資料表, $Z27, $AR$5))</f>
        <v>ts</v>
      </c>
      <c r="AS27" s="375" t="str">
        <f t="array" ref="AS27">IF($W27, "", INDEX(白話字韻母資料表, $AC27, $AR$5))</f>
        <v>u</v>
      </c>
      <c r="AT27" s="374" t="str">
        <f t="array" ref="AT27">IF($W27, "", INDEX(台羅韻母八聲調資料表, $AD27, $AG27))</f>
        <v>ú</v>
      </c>
      <c r="AU27" s="370"/>
      <c r="AV27" s="374" t="str">
        <f t="array" ref="AV27">IF($V27, "", INDEX(白話字聲母資料表, $Z27, $AV$5))</f>
        <v>z</v>
      </c>
      <c r="AW27" s="375" t="str">
        <f t="array" ref="AW27">IF($W27, "", INDEX(白話字韻母資料表, $AC27, $AW$5))</f>
        <v>u</v>
      </c>
      <c r="AX27" s="374" t="str">
        <f t="array" ref="AX27">IF($W27, "", INDEX(閩拼韻母八聲調資料表, $AD27, $AG27))</f>
        <v>ú</v>
      </c>
    </row>
    <row r="28" spans="2:50">
      <c r="B28" s="380">
        <f t="shared" si="0"/>
        <v>20</v>
      </c>
      <c r="C28" s="314" t="str">
        <f>MID(文章!$D$4, B28, 1)</f>
        <v>與</v>
      </c>
      <c r="D28" s="365"/>
      <c r="E28" s="365" t="s">
        <v>62</v>
      </c>
      <c r="F28" s="365">
        <v>2</v>
      </c>
      <c r="G28" s="315" t="str">
        <f t="array" ref="G28">IF( OR($T28, NOT($U28), $W28), "", $AA28 &amp; $AH28 &amp; INDEX(中文數值資料表, $AG28, 2) )</f>
        <v>英艍二</v>
      </c>
      <c r="H28" s="321" t="str">
        <f t="shared" si="1"/>
        <v>ú</v>
      </c>
      <c r="I28" s="322" t="str">
        <f t="shared" si="2"/>
        <v>ú</v>
      </c>
      <c r="J28" s="323" t="str">
        <f t="shared" si="3"/>
        <v>ú</v>
      </c>
      <c r="K28" s="316" t="str">
        <f t="shared" si="4"/>
        <v>ㄨˋ</v>
      </c>
      <c r="L28" s="317" t="str">
        <f t="shared" ca="1" si="22"/>
        <v xml:space="preserve">\ltjruby{與}{ú}\
</v>
      </c>
      <c r="M28" s="317" t="str">
        <f t="shared" ca="1" si="17"/>
        <v xml:space="preserve">&lt;ruby&gt;與&lt;rt&gt;英艍二&lt;/rt&gt;&lt;/ruby&gt;
</v>
      </c>
      <c r="N28" s="317" t="str">
        <f t="shared" ca="1" si="18"/>
        <v xml:space="preserve">&lt;ruby&gt;與&lt;rt&gt;ú&lt;/rt&gt;&lt;/ruby&gt;
</v>
      </c>
      <c r="O28" s="317" t="str">
        <f t="shared" ca="1" si="19"/>
        <v xml:space="preserve">&lt;ruby&gt;與&lt;rt&gt;ú&lt;/rt&gt;&lt;/ruby&gt;
</v>
      </c>
      <c r="P28" s="317" t="str">
        <f t="shared" ca="1" si="19"/>
        <v xml:space="preserve">&lt;ruby&gt;與&lt;rt&gt;ú&lt;/rt&gt;&lt;/ruby&gt;
</v>
      </c>
      <c r="Q28" s="318" t="str">
        <f t="shared" ca="1" si="20"/>
        <v xml:space="preserve">&lt;ruby&gt;與&lt;rtc&gt;ㄨˋ&lt;/rtc&gt;&lt;/ruby&gt;
</v>
      </c>
      <c r="R28" s="318" t="str">
        <f t="shared" ca="1" si="21"/>
        <v xml:space="preserve">&lt;ruby&gt;與&lt;rt&gt;ú&lt;/rt&gt;&lt;rtc&gt;ㄨˋ&lt;/rtc&gt;&lt;/ruby&gt;
</v>
      </c>
      <c r="S28" s="285"/>
      <c r="T28" s="319" t="b">
        <f t="shared" si="6"/>
        <v>0</v>
      </c>
      <c r="U28" s="319" t="b">
        <f t="shared" si="7"/>
        <v>1</v>
      </c>
      <c r="V28" s="319" t="b">
        <f t="shared" si="8"/>
        <v>1</v>
      </c>
      <c r="W28" s="319" t="b">
        <f t="shared" si="9"/>
        <v>0</v>
      </c>
      <c r="X28" s="319" t="b">
        <f t="shared" si="10"/>
        <v>0</v>
      </c>
      <c r="Y28" s="370"/>
      <c r="Z28" s="377">
        <f t="shared" si="11"/>
        <v>18</v>
      </c>
      <c r="AA28" s="373" t="str">
        <f t="array" ref="AA28">IF( $Z28="", "", INDEX(白話字聲母資料表, $Z28, $AA$5))</f>
        <v>英</v>
      </c>
      <c r="AB28" s="370"/>
      <c r="AC28" s="377">
        <f t="shared" si="23"/>
        <v>70</v>
      </c>
      <c r="AD28" s="373">
        <f t="array" ref="AD28">IF( $W28, "", INDEX(白話字韻母資料表, AC28, $AD$5))</f>
        <v>27</v>
      </c>
      <c r="AE28" s="373" t="b">
        <f t="array" ref="AE28">IF( $W28, "", IF( INDEX(白話字韻母資料表, AC28, $AE$5) = "入聲", TRUE, FALSE) )</f>
        <v>0</v>
      </c>
      <c r="AF28" s="374">
        <f t="shared" si="13"/>
        <v>1</v>
      </c>
      <c r="AG28" s="374">
        <f t="shared" si="25"/>
        <v>2</v>
      </c>
      <c r="AH28" s="374" t="str">
        <f t="array" ref="AH28">IF( $W28, "", INDEX(白話字韻母資料表, $AC28, $AH$5))</f>
        <v>艍</v>
      </c>
      <c r="AI28" s="374" t="str">
        <f t="array" ref="AI28">IF($W28, "", INDEX(白話字韻母八聲調資料表, $AD28, $AG28))</f>
        <v>ú</v>
      </c>
      <c r="AJ28" s="370"/>
      <c r="AK28" s="373" t="b">
        <f t="shared" si="15"/>
        <v>0</v>
      </c>
      <c r="AL28" s="373" t="str">
        <f>IF( $AK28, IFERROR( IF(MATCH( $E28, 顎音化聲母!$H$9:$H$37, 0), TRUE, FALSE), FALSE), "")</f>
        <v/>
      </c>
      <c r="AM28" s="373" t="str">
        <f t="array" ref="AM28">IF( AND($AK28, $AL28), INDEX(顎音化聲母資料表, MATCH( $D28 &amp; $E28, 顎音化聲母!$L$5:$L$136, 0), 3), "")</f>
        <v/>
      </c>
      <c r="AN28" s="373" t="str">
        <f t="shared" si="24"/>
        <v/>
      </c>
      <c r="AO28" s="374" t="str">
        <f t="array" ref="AO28">IF($AN28="", "", IF( $AM28&lt;&gt;"", $AM28,INDEX(白話字聲母資料表, $AN28, $AO$5)))</f>
        <v/>
      </c>
      <c r="AP28" s="374" t="str">
        <f t="array" ref="AP28">IF($W28, "", INDEX(方音八音反切資料表, $AD28, $AG28))</f>
        <v>ㄨˋ</v>
      </c>
      <c r="AQ28" s="370"/>
      <c r="AR28" s="374" t="str">
        <f t="array" ref="AR28">IF($V28, "", INDEX(白話字聲母資料表, $Z28, $AR$5))</f>
        <v/>
      </c>
      <c r="AS28" s="375" t="str">
        <f t="array" ref="AS28">IF($W28, "", INDEX(白話字韻母資料表, $AC28, $AR$5))</f>
        <v>u</v>
      </c>
      <c r="AT28" s="374" t="str">
        <f t="array" ref="AT28">IF($W28, "", INDEX(台羅韻母八聲調資料表, $AD28, $AG28))</f>
        <v>ú</v>
      </c>
      <c r="AU28" s="370"/>
      <c r="AV28" s="374" t="str">
        <f t="array" ref="AV28">IF($V28, "", INDEX(白話字聲母資料表, $Z28, $AV$5))</f>
        <v/>
      </c>
      <c r="AW28" s="375" t="str">
        <f t="array" ref="AW28">IF($W28, "", INDEX(白話字韻母資料表, $AC28, $AW$5))</f>
        <v>u</v>
      </c>
      <c r="AX28" s="374" t="str">
        <f t="array" ref="AX28">IF($W28, "", INDEX(閩拼韻母八聲調資料表, $AD28, $AG28))</f>
        <v>ú</v>
      </c>
    </row>
    <row r="29" spans="2:50">
      <c r="B29" s="380">
        <f t="shared" si="0"/>
        <v>21</v>
      </c>
      <c r="C29" s="314" t="str">
        <f>MID(文章!$D$4, B29, 1)</f>
        <v>客</v>
      </c>
      <c r="D29" s="365" t="s">
        <v>76</v>
      </c>
      <c r="E29" s="365" t="s">
        <v>77</v>
      </c>
      <c r="F29" s="365"/>
      <c r="G29" s="315" t="str">
        <f t="array" ref="G29">IF( OR($T29, NOT($U29), $W29), "", $AA29 &amp; $AH29 &amp; INDEX(中文數值資料表, $AG29, 2) )</f>
        <v>去經四</v>
      </c>
      <c r="H29" s="321" t="str">
        <f t="shared" si="1"/>
        <v>khek</v>
      </c>
      <c r="I29" s="322" t="str">
        <f t="shared" si="2"/>
        <v>khik</v>
      </c>
      <c r="J29" s="323" t="str">
        <f t="shared" si="3"/>
        <v>kik</v>
      </c>
      <c r="K29" s="316" t="str">
        <f t="shared" si="4"/>
        <v>ㄎㄧㆻ</v>
      </c>
      <c r="L29" s="317" t="str">
        <f t="shared" ca="1" si="22"/>
        <v xml:space="preserve">\ltjruby{客}{khik}\
</v>
      </c>
      <c r="M29" s="317" t="str">
        <f t="shared" ca="1" si="17"/>
        <v xml:space="preserve">&lt;ruby&gt;客&lt;rt&gt;去經四&lt;/rt&gt;&lt;/ruby&gt;
</v>
      </c>
      <c r="N29" s="317" t="str">
        <f t="shared" ca="1" si="18"/>
        <v xml:space="preserve">&lt;ruby&gt;客&lt;rt&gt;khek&lt;/rt&gt;&lt;/ruby&gt;
</v>
      </c>
      <c r="O29" s="317" t="str">
        <f t="shared" ca="1" si="19"/>
        <v xml:space="preserve">&lt;ruby&gt;客&lt;rt&gt;khik&lt;/rt&gt;&lt;/ruby&gt;
</v>
      </c>
      <c r="P29" s="317" t="str">
        <f t="shared" ca="1" si="19"/>
        <v xml:space="preserve">&lt;ruby&gt;客&lt;rt&gt;kik&lt;/rt&gt;&lt;/ruby&gt;
</v>
      </c>
      <c r="Q29" s="318" t="str">
        <f t="shared" ca="1" si="20"/>
        <v xml:space="preserve">&lt;ruby&gt;客&lt;rtc&gt;ㄎㄧㆻ&lt;/rtc&gt;&lt;/ruby&gt;
</v>
      </c>
      <c r="R29" s="318" t="str">
        <f t="shared" ca="1" si="21"/>
        <v xml:space="preserve">&lt;ruby&gt;客&lt;rt&gt;khik&lt;/rt&gt;&lt;rtc&gt;ㄎㄧㆻ&lt;/rtc&gt;&lt;/ruby&gt;
</v>
      </c>
      <c r="S29" s="285"/>
      <c r="T29" s="319" t="b">
        <f t="shared" si="6"/>
        <v>0</v>
      </c>
      <c r="U29" s="319" t="b">
        <f t="shared" si="7"/>
        <v>1</v>
      </c>
      <c r="V29" s="319" t="b">
        <f t="shared" si="8"/>
        <v>0</v>
      </c>
      <c r="W29" s="319" t="b">
        <f t="shared" si="9"/>
        <v>0</v>
      </c>
      <c r="X29" s="319" t="b">
        <f t="shared" si="10"/>
        <v>1</v>
      </c>
      <c r="Y29" s="370"/>
      <c r="Z29" s="377">
        <f t="shared" si="11"/>
        <v>8</v>
      </c>
      <c r="AA29" s="373" t="str">
        <f t="array" ref="AA29">IF( $Z29="", "", INDEX(白話字聲母資料表, $Z29, $AA$5))</f>
        <v>去</v>
      </c>
      <c r="AB29" s="370"/>
      <c r="AC29" s="377">
        <f t="shared" si="23"/>
        <v>19</v>
      </c>
      <c r="AD29" s="373">
        <f t="array" ref="AD29">IF( $W29, "", INDEX(白話字韻母資料表, AC29, $AD$5))</f>
        <v>9</v>
      </c>
      <c r="AE29" s="373" t="b">
        <f t="array" ref="AE29">IF( $W29, "", IF( INDEX(白話字韻母資料表, AC29, $AE$5) = "入聲", TRUE, FALSE) )</f>
        <v>1</v>
      </c>
      <c r="AF29" s="374">
        <f t="shared" si="13"/>
        <v>4</v>
      </c>
      <c r="AG29" s="374">
        <f t="shared" si="25"/>
        <v>4</v>
      </c>
      <c r="AH29" s="374" t="str">
        <f t="array" ref="AH29">IF( $W29, "", INDEX(白話字韻母資料表, $AC29, $AH$5))</f>
        <v>經</v>
      </c>
      <c r="AI29" s="374" t="str">
        <f t="array" ref="AI29">IF($W29, "", INDEX(白話字韻母八聲調資料表, $AD29, $AG29))</f>
        <v>ek</v>
      </c>
      <c r="AJ29" s="370"/>
      <c r="AK29" s="373" t="b">
        <f t="shared" si="15"/>
        <v>0</v>
      </c>
      <c r="AL29" s="373" t="str">
        <f>IF( $AK29, IFERROR( IF(MATCH( $E29, 顎音化聲母!$H$9:$H$37, 0), TRUE, FALSE), FALSE), "")</f>
        <v/>
      </c>
      <c r="AM29" s="373" t="str">
        <f t="array" ref="AM29">IF( AND($AK29, $AL29), INDEX(顎音化聲母資料表, MATCH( $D29 &amp; $E29, 顎音化聲母!$L$5:$L$136, 0), 3), "")</f>
        <v/>
      </c>
      <c r="AN29" s="373">
        <f t="shared" si="24"/>
        <v>8</v>
      </c>
      <c r="AO29" s="374" t="str">
        <f t="array" ref="AO29">IF($AN29="", "", IF( $AM29&lt;&gt;"", $AM29,INDEX(白話字聲母資料表, $AN29, $AO$5)))</f>
        <v>ㄎ</v>
      </c>
      <c r="AP29" s="374" t="str">
        <f t="array" ref="AP29">IF($W29, "", INDEX(方音八音反切資料表, $AD29, $AG29))</f>
        <v>ㄧㆻ</v>
      </c>
      <c r="AQ29" s="370"/>
      <c r="AR29" s="374" t="str">
        <f t="array" ref="AR29">IF($V29, "", INDEX(白話字聲母資料表, $Z29, $AR$5))</f>
        <v>kh</v>
      </c>
      <c r="AS29" s="375" t="str">
        <f t="array" ref="AS29">IF($W29, "", INDEX(白話字韻母資料表, $AC29, $AR$5))</f>
        <v>ik</v>
      </c>
      <c r="AT29" s="374" t="str">
        <f t="array" ref="AT29">IF($W29, "", INDEX(台羅韻母八聲調資料表, $AD29, $AG29))</f>
        <v>ik</v>
      </c>
      <c r="AU29" s="370"/>
      <c r="AV29" s="374" t="str">
        <f t="array" ref="AV29">IF($V29, "", INDEX(白話字聲母資料表, $Z29, $AV$5))</f>
        <v>k</v>
      </c>
      <c r="AW29" s="375" t="str">
        <f t="array" ref="AW29">IF($W29, "", INDEX(白話字韻母資料表, $AC29, $AW$5))</f>
        <v>ik</v>
      </c>
      <c r="AX29" s="374" t="str">
        <f t="array" ref="AX29">IF($W29, "", INDEX(閩拼韻母八聲調資料表, $AD29, $AG29))</f>
        <v>ik</v>
      </c>
    </row>
    <row r="30" spans="2:50">
      <c r="B30" s="380">
        <f t="shared" si="0"/>
        <v>22</v>
      </c>
      <c r="C30" s="314" t="str">
        <f>MID(文章!$D$4, B30, 1)</f>
        <v>泛</v>
      </c>
      <c r="D30" s="365" t="s">
        <v>61</v>
      </c>
      <c r="E30" s="365" t="s">
        <v>78</v>
      </c>
      <c r="F30" s="365">
        <v>3</v>
      </c>
      <c r="G30" s="315" t="str">
        <f t="array" ref="G30">IF( OR($T30, NOT($U30), $W30), "", $AA30 &amp; $AH30 &amp; INDEX(中文數值資料表, $AG30, 2) )</f>
        <v>喜觀三</v>
      </c>
      <c r="H30" s="321" t="str">
        <f t="shared" si="1"/>
        <v>hoàn</v>
      </c>
      <c r="I30" s="322" t="str">
        <f t="shared" si="2"/>
        <v>huàn</v>
      </c>
      <c r="J30" s="323" t="str">
        <f t="shared" si="3"/>
        <v>huǎn</v>
      </c>
      <c r="K30" s="316" t="str">
        <f t="shared" si="4"/>
        <v>ㄏㄨㄢ˪</v>
      </c>
      <c r="L30" s="317" t="str">
        <f t="shared" ca="1" si="22"/>
        <v xml:space="preserve">\ltjruby{泛}{huàn}\
</v>
      </c>
      <c r="M30" s="317" t="str">
        <f t="shared" ca="1" si="17"/>
        <v xml:space="preserve">&lt;ruby&gt;泛&lt;rt&gt;喜觀三&lt;/rt&gt;&lt;/ruby&gt;
</v>
      </c>
      <c r="N30" s="317" t="str">
        <f t="shared" ca="1" si="18"/>
        <v xml:space="preserve">&lt;ruby&gt;泛&lt;rt&gt;hoàn&lt;/rt&gt;&lt;/ruby&gt;
</v>
      </c>
      <c r="O30" s="317" t="str">
        <f t="shared" ca="1" si="19"/>
        <v xml:space="preserve">&lt;ruby&gt;泛&lt;rt&gt;huàn&lt;/rt&gt;&lt;/ruby&gt;
</v>
      </c>
      <c r="P30" s="317" t="str">
        <f t="shared" ca="1" si="19"/>
        <v xml:space="preserve">&lt;ruby&gt;泛&lt;rt&gt;huǎn&lt;/rt&gt;&lt;/ruby&gt;
</v>
      </c>
      <c r="Q30" s="318" t="str">
        <f t="shared" ca="1" si="20"/>
        <v xml:space="preserve">&lt;ruby&gt;泛&lt;rtc&gt;ㄏㄨㄢ˪&lt;/rtc&gt;&lt;/ruby&gt;
</v>
      </c>
      <c r="R30" s="318" t="str">
        <f t="shared" ca="1" si="21"/>
        <v xml:space="preserve">&lt;ruby&gt;泛&lt;rt&gt;huàn&lt;/rt&gt;&lt;rtc&gt;ㄏㄨㄢ˪&lt;/rtc&gt;&lt;/ruby&gt;
</v>
      </c>
      <c r="S30" s="285"/>
      <c r="T30" s="319" t="b">
        <f t="shared" si="6"/>
        <v>0</v>
      </c>
      <c r="U30" s="319" t="b">
        <f t="shared" si="7"/>
        <v>1</v>
      </c>
      <c r="V30" s="319" t="b">
        <f t="shared" si="8"/>
        <v>0</v>
      </c>
      <c r="W30" s="319" t="b">
        <f t="shared" si="9"/>
        <v>0</v>
      </c>
      <c r="X30" s="319" t="b">
        <f t="shared" si="10"/>
        <v>0</v>
      </c>
      <c r="Y30" s="370"/>
      <c r="Z30" s="377">
        <f t="shared" si="11"/>
        <v>5</v>
      </c>
      <c r="AA30" s="373" t="str">
        <f t="array" ref="AA30">IF( $Z30="", "", INDEX(白話字聲母資料表, $Z30, $AA$5))</f>
        <v>喜</v>
      </c>
      <c r="AB30" s="370"/>
      <c r="AC30" s="377">
        <f t="shared" si="23"/>
        <v>60</v>
      </c>
      <c r="AD30" s="373">
        <f t="array" ref="AD30">IF( $W30, "", INDEX(白話字韻母資料表, AC30, $AD$5))</f>
        <v>10</v>
      </c>
      <c r="AE30" s="373" t="b">
        <f t="array" ref="AE30">IF( $W30, "", IF( INDEX(白話字韻母資料表, AC30, $AE$5) = "入聲", TRUE, FALSE) )</f>
        <v>0</v>
      </c>
      <c r="AF30" s="374">
        <f t="shared" si="13"/>
        <v>1</v>
      </c>
      <c r="AG30" s="374">
        <f t="shared" si="25"/>
        <v>3</v>
      </c>
      <c r="AH30" s="374" t="str">
        <f t="array" ref="AH30">IF( $W30, "", INDEX(白話字韻母資料表, $AC30, $AH$5))</f>
        <v>觀</v>
      </c>
      <c r="AI30" s="374" t="str">
        <f t="array" ref="AI30">IF($W30, "", INDEX(白話字韻母八聲調資料表, $AD30, $AG30))</f>
        <v>oàn</v>
      </c>
      <c r="AJ30" s="370"/>
      <c r="AK30" s="373" t="b">
        <f t="shared" si="15"/>
        <v>0</v>
      </c>
      <c r="AL30" s="373" t="str">
        <f>IF( $AK30, IFERROR( IF(MATCH( $E30, 顎音化聲母!$H$9:$H$37, 0), TRUE, FALSE), FALSE), "")</f>
        <v/>
      </c>
      <c r="AM30" s="373" t="str">
        <f t="array" ref="AM30">IF( AND($AK30, $AL30), INDEX(顎音化聲母資料表, MATCH( $D30 &amp; $E30, 顎音化聲母!$L$5:$L$136, 0), 3), "")</f>
        <v/>
      </c>
      <c r="AN30" s="373">
        <f t="shared" si="24"/>
        <v>5</v>
      </c>
      <c r="AO30" s="374" t="str">
        <f t="array" ref="AO30">IF($AN30="", "", IF( $AM30&lt;&gt;"", $AM30,INDEX(白話字聲母資料表, $AN30, $AO$5)))</f>
        <v>ㄏ</v>
      </c>
      <c r="AP30" s="374" t="str">
        <f t="array" ref="AP30">IF($W30, "", INDEX(方音八音反切資料表, $AD30, $AG30))</f>
        <v>ㄨㄢ˪</v>
      </c>
      <c r="AQ30" s="370"/>
      <c r="AR30" s="374" t="str">
        <f t="array" ref="AR30">IF($V30, "", INDEX(白話字聲母資料表, $Z30, $AR$5))</f>
        <v>h</v>
      </c>
      <c r="AS30" s="375" t="str">
        <f t="array" ref="AS30">IF($W30, "", INDEX(白話字韻母資料表, $AC30, $AR$5))</f>
        <v>uan</v>
      </c>
      <c r="AT30" s="374" t="str">
        <f t="array" ref="AT30">IF($W30, "", INDEX(台羅韻母八聲調資料表, $AD30, $AG30))</f>
        <v>uàn</v>
      </c>
      <c r="AU30" s="370"/>
      <c r="AV30" s="374" t="str">
        <f t="array" ref="AV30">IF($V30, "", INDEX(白話字聲母資料表, $Z30, $AV$5))</f>
        <v>h</v>
      </c>
      <c r="AW30" s="375" t="str">
        <f t="array" ref="AW30">IF($W30, "", INDEX(白話字韻母資料表, $AC30, $AW$5))</f>
        <v>uan</v>
      </c>
      <c r="AX30" s="374" t="str">
        <f t="array" ref="AX30">IF($W30, "", INDEX(閩拼韻母八聲調資料表, $AD30, $AG30))</f>
        <v>uǎn</v>
      </c>
    </row>
    <row r="31" spans="2:50">
      <c r="B31" s="380">
        <f t="shared" si="0"/>
        <v>23</v>
      </c>
      <c r="C31" s="314" t="str">
        <f>MID(文章!$D$4, B31, 1)</f>
        <v>舟</v>
      </c>
      <c r="D31" s="365" t="s">
        <v>55</v>
      </c>
      <c r="E31" s="365" t="s">
        <v>69</v>
      </c>
      <c r="F31" s="365"/>
      <c r="G31" s="315" t="str">
        <f t="array" ref="G31">IF( OR($T31, NOT($U31), $W31), "", $AA31 &amp; $AH31 &amp; INDEX(中文數值資料表, $AG31, 2) )</f>
        <v>曾丩一</v>
      </c>
      <c r="H31" s="321" t="str">
        <f t="shared" si="1"/>
        <v>chiu</v>
      </c>
      <c r="I31" s="322" t="str">
        <f t="shared" si="2"/>
        <v>tsiu</v>
      </c>
      <c r="J31" s="323" t="str">
        <f t="shared" si="3"/>
        <v>ziū</v>
      </c>
      <c r="K31" s="316" t="str">
        <f t="shared" si="4"/>
        <v>ㄐㄧㄨ</v>
      </c>
      <c r="L31" s="317" t="str">
        <f t="shared" ca="1" si="22"/>
        <v xml:space="preserve">\ltjruby{舟}{tsiu}\
</v>
      </c>
      <c r="M31" s="317" t="str">
        <f t="shared" ca="1" si="17"/>
        <v xml:space="preserve">&lt;ruby&gt;舟&lt;rt&gt;曾丩一&lt;/rt&gt;&lt;/ruby&gt;
</v>
      </c>
      <c r="N31" s="317" t="str">
        <f t="shared" ca="1" si="18"/>
        <v xml:space="preserve">&lt;ruby&gt;舟&lt;rt&gt;chiu&lt;/rt&gt;&lt;/ruby&gt;
</v>
      </c>
      <c r="O31" s="317" t="str">
        <f t="shared" ca="1" si="19"/>
        <v xml:space="preserve">&lt;ruby&gt;舟&lt;rt&gt;tsiu&lt;/rt&gt;&lt;/ruby&gt;
</v>
      </c>
      <c r="P31" s="317" t="str">
        <f t="shared" ca="1" si="19"/>
        <v xml:space="preserve">&lt;ruby&gt;舟&lt;rt&gt;ziū&lt;/rt&gt;&lt;/ruby&gt;
</v>
      </c>
      <c r="Q31" s="318" t="str">
        <f t="shared" ca="1" si="20"/>
        <v xml:space="preserve">&lt;ruby&gt;舟&lt;rtc&gt;ㄐㄧㄨ&lt;/rtc&gt;&lt;/ruby&gt;
</v>
      </c>
      <c r="R31" s="318" t="str">
        <f t="shared" ca="1" si="21"/>
        <v xml:space="preserve">&lt;ruby&gt;舟&lt;rt&gt;tsiu&lt;/rt&gt;&lt;rtc&gt;ㄐㄧㄨ&lt;/rtc&gt;&lt;/ruby&gt;
</v>
      </c>
      <c r="S31" s="285"/>
      <c r="T31" s="319" t="b">
        <f t="shared" si="6"/>
        <v>0</v>
      </c>
      <c r="U31" s="319" t="b">
        <f t="shared" si="7"/>
        <v>1</v>
      </c>
      <c r="V31" s="319" t="b">
        <f t="shared" si="8"/>
        <v>0</v>
      </c>
      <c r="W31" s="319" t="b">
        <f t="shared" si="9"/>
        <v>0</v>
      </c>
      <c r="X31" s="319" t="b">
        <f t="shared" si="10"/>
        <v>1</v>
      </c>
      <c r="Y31" s="370"/>
      <c r="Z31" s="377">
        <f t="shared" si="11"/>
        <v>2</v>
      </c>
      <c r="AA31" s="373" t="str">
        <f t="array" ref="AA31">IF( $Z31="", "", INDEX(白話字聲母資料表, $Z31, $AA$5))</f>
        <v>曾</v>
      </c>
      <c r="AB31" s="370"/>
      <c r="AC31" s="377">
        <f t="shared" si="23"/>
        <v>45</v>
      </c>
      <c r="AD31" s="373">
        <f t="array" ref="AD31">IF( $W31, "", INDEX(白話字韻母資料表, AC31, $AD$5))</f>
        <v>30</v>
      </c>
      <c r="AE31" s="373" t="b">
        <f t="array" ref="AE31">IF( $W31, "", IF( INDEX(白話字韻母資料表, AC31, $AE$5) = "入聲", TRUE, FALSE) )</f>
        <v>0</v>
      </c>
      <c r="AF31" s="374">
        <f t="shared" si="13"/>
        <v>1</v>
      </c>
      <c r="AG31" s="374">
        <f t="shared" si="25"/>
        <v>1</v>
      </c>
      <c r="AH31" s="374" t="str">
        <f t="array" ref="AH31">IF( $W31, "", INDEX(白話字韻母資料表, $AC31, $AH$5))</f>
        <v>丩</v>
      </c>
      <c r="AI31" s="374" t="str">
        <f t="array" ref="AI31">IF($W31, "", INDEX(白話字韻母八聲調資料表, $AD31, $AG31))</f>
        <v>iu</v>
      </c>
      <c r="AJ31" s="370"/>
      <c r="AK31" s="373" t="b">
        <f t="shared" si="15"/>
        <v>1</v>
      </c>
      <c r="AL31" s="373" t="b">
        <f>IF( $AK31, IFERROR( IF(MATCH( $E31, 顎音化聲母!$H$9:$H$37, 0), TRUE, FALSE), FALSE), "")</f>
        <v>1</v>
      </c>
      <c r="AM31" s="373" t="str">
        <f t="array" ref="AM31">IF( AND($AK31, $AL31), INDEX(顎音化聲母資料表, MATCH( $D31 &amp; $E31, 顎音化聲母!$L$5:$L$136, 0), 3), "")</f>
        <v>ㄐ</v>
      </c>
      <c r="AN31" s="373">
        <f t="shared" si="24"/>
        <v>2</v>
      </c>
      <c r="AO31" s="374" t="str">
        <f t="array" ref="AO31">IF($AN31="", "", IF( $AM31&lt;&gt;"", $AM31,INDEX(白話字聲母資料表, $AN31, $AO$5)))</f>
        <v>ㄐ</v>
      </c>
      <c r="AP31" s="374" t="str">
        <f t="array" ref="AP31">IF($W31, "", INDEX(方音八音反切資料表, $AD31, $AG31))</f>
        <v>ㄧㄨ</v>
      </c>
      <c r="AQ31" s="370"/>
      <c r="AR31" s="374" t="str">
        <f t="array" ref="AR31">IF($V31, "", INDEX(白話字聲母資料表, $Z31, $AR$5))</f>
        <v>ts</v>
      </c>
      <c r="AS31" s="375" t="str">
        <f t="array" ref="AS31">IF($W31, "", INDEX(白話字韻母資料表, $AC31, $AR$5))</f>
        <v>iu</v>
      </c>
      <c r="AT31" s="374" t="str">
        <f t="array" ref="AT31">IF($W31, "", INDEX(台羅韻母八聲調資料表, $AD31, $AG31))</f>
        <v>iu</v>
      </c>
      <c r="AU31" s="370"/>
      <c r="AV31" s="374" t="str">
        <f t="array" ref="AV31">IF($V31, "", INDEX(白話字聲母資料表, $Z31, $AV$5))</f>
        <v>z</v>
      </c>
      <c r="AW31" s="375" t="str">
        <f t="array" ref="AW31">IF($W31, "", INDEX(白話字韻母資料表, $AC31, $AW$5))</f>
        <v>iu</v>
      </c>
      <c r="AX31" s="374" t="str">
        <f t="array" ref="AX31">IF($W31, "", INDEX(閩拼韻母八聲調資料表, $AD31, $AG31))</f>
        <v>iū</v>
      </c>
    </row>
    <row r="32" spans="2:50">
      <c r="B32" s="380">
        <f t="shared" si="0"/>
        <v>24</v>
      </c>
      <c r="C32" s="314" t="str">
        <f>MID(文章!$D$4, B32, 1)</f>
        <v>遊</v>
      </c>
      <c r="D32" s="365"/>
      <c r="E32" s="365" t="s">
        <v>69</v>
      </c>
      <c r="F32" s="365">
        <v>5</v>
      </c>
      <c r="G32" s="315" t="str">
        <f t="array" ref="G32">IF( OR($T32, NOT($U32), $W32), "", $AA32 &amp; $AH32 &amp; INDEX(中文數值資料表, $AG32, 2) )</f>
        <v>英丩五</v>
      </c>
      <c r="H32" s="321" t="str">
        <f t="shared" si="1"/>
        <v>iû</v>
      </c>
      <c r="I32" s="322" t="str">
        <f t="shared" si="2"/>
        <v>iû</v>
      </c>
      <c r="J32" s="323" t="str">
        <f t="shared" si="3"/>
        <v>iù</v>
      </c>
      <c r="K32" s="316" t="str">
        <f t="shared" si="4"/>
        <v>ㄧㄨˊ</v>
      </c>
      <c r="L32" s="317" t="str">
        <f t="shared" ca="1" si="22"/>
        <v xml:space="preserve">\ltjruby{遊}{iû}\
</v>
      </c>
      <c r="M32" s="317" t="str">
        <f t="shared" ca="1" si="17"/>
        <v xml:space="preserve">&lt;ruby&gt;遊&lt;rt&gt;英丩五&lt;/rt&gt;&lt;/ruby&gt;
</v>
      </c>
      <c r="N32" s="317" t="str">
        <f t="shared" ca="1" si="18"/>
        <v xml:space="preserve">&lt;ruby&gt;遊&lt;rt&gt;iû&lt;/rt&gt;&lt;/ruby&gt;
</v>
      </c>
      <c r="O32" s="317" t="str">
        <f t="shared" ca="1" si="19"/>
        <v xml:space="preserve">&lt;ruby&gt;遊&lt;rt&gt;iû&lt;/rt&gt;&lt;/ruby&gt;
</v>
      </c>
      <c r="P32" s="317" t="str">
        <f t="shared" ca="1" si="19"/>
        <v xml:space="preserve">&lt;ruby&gt;遊&lt;rt&gt;iù&lt;/rt&gt;&lt;/ruby&gt;
</v>
      </c>
      <c r="Q32" s="318" t="str">
        <f t="shared" ca="1" si="20"/>
        <v xml:space="preserve">&lt;ruby&gt;遊&lt;rtc&gt;ㄧㄨˊ&lt;/rtc&gt;&lt;/ruby&gt;
</v>
      </c>
      <c r="R32" s="318" t="str">
        <f t="shared" ca="1" si="21"/>
        <v xml:space="preserve">&lt;ruby&gt;遊&lt;rt&gt;iû&lt;/rt&gt;&lt;rtc&gt;ㄧㄨˊ&lt;/rtc&gt;&lt;/ruby&gt;
</v>
      </c>
      <c r="S32" s="285"/>
      <c r="T32" s="319" t="b">
        <f t="shared" si="6"/>
        <v>0</v>
      </c>
      <c r="U32" s="319" t="b">
        <f t="shared" si="7"/>
        <v>1</v>
      </c>
      <c r="V32" s="319" t="b">
        <f t="shared" si="8"/>
        <v>1</v>
      </c>
      <c r="W32" s="319" t="b">
        <f t="shared" si="9"/>
        <v>0</v>
      </c>
      <c r="X32" s="319" t="b">
        <f t="shared" si="10"/>
        <v>0</v>
      </c>
      <c r="Y32" s="370"/>
      <c r="Z32" s="377">
        <f t="shared" si="11"/>
        <v>18</v>
      </c>
      <c r="AA32" s="373" t="str">
        <f t="array" ref="AA32">IF( $Z32="", "", INDEX(白話字聲母資料表, $Z32, $AA$5))</f>
        <v>英</v>
      </c>
      <c r="AB32" s="370"/>
      <c r="AC32" s="377">
        <f t="shared" si="23"/>
        <v>45</v>
      </c>
      <c r="AD32" s="373">
        <f t="array" ref="AD32">IF( $W32, "", INDEX(白話字韻母資料表, AC32, $AD$5))</f>
        <v>30</v>
      </c>
      <c r="AE32" s="373" t="b">
        <f t="array" ref="AE32">IF( $W32, "", IF( INDEX(白話字韻母資料表, AC32, $AE$5) = "入聲", TRUE, FALSE) )</f>
        <v>0</v>
      </c>
      <c r="AF32" s="374">
        <f t="shared" si="13"/>
        <v>1</v>
      </c>
      <c r="AG32" s="374">
        <f t="shared" si="25"/>
        <v>5</v>
      </c>
      <c r="AH32" s="374" t="str">
        <f t="array" ref="AH32">IF( $W32, "", INDEX(白話字韻母資料表, $AC32, $AH$5))</f>
        <v>丩</v>
      </c>
      <c r="AI32" s="374" t="str">
        <f t="array" ref="AI32">IF($W32, "", INDEX(白話字韻母八聲調資料表, $AD32, $AG32))</f>
        <v>iû</v>
      </c>
      <c r="AJ32" s="370"/>
      <c r="AK32" s="373" t="b">
        <f t="shared" si="15"/>
        <v>0</v>
      </c>
      <c r="AL32" s="373" t="str">
        <f>IF( $AK32, IFERROR( IF(MATCH( $E32, 顎音化聲母!$H$9:$H$37, 0), TRUE, FALSE), FALSE), "")</f>
        <v/>
      </c>
      <c r="AM32" s="373" t="str">
        <f t="array" ref="AM32">IF( AND($AK32, $AL32), INDEX(顎音化聲母資料表, MATCH( $D32 &amp; $E32, 顎音化聲母!$L$5:$L$136, 0), 3), "")</f>
        <v/>
      </c>
      <c r="AN32" s="373" t="str">
        <f t="shared" si="24"/>
        <v/>
      </c>
      <c r="AO32" s="374" t="str">
        <f t="array" ref="AO32">IF($AN32="", "", IF( $AM32&lt;&gt;"", $AM32,INDEX(白話字聲母資料表, $AN32, $AO$5)))</f>
        <v/>
      </c>
      <c r="AP32" s="374" t="str">
        <f t="array" ref="AP32">IF($W32, "", INDEX(方音八音反切資料表, $AD32, $AG32))</f>
        <v>ㄧㄨˊ</v>
      </c>
      <c r="AQ32" s="370"/>
      <c r="AR32" s="374" t="str">
        <f t="array" ref="AR32">IF($V32, "", INDEX(白話字聲母資料表, $Z32, $AR$5))</f>
        <v/>
      </c>
      <c r="AS32" s="375" t="str">
        <f t="array" ref="AS32">IF($W32, "", INDEX(白話字韻母資料表, $AC32, $AR$5))</f>
        <v>iu</v>
      </c>
      <c r="AT32" s="374" t="str">
        <f t="array" ref="AT32">IF($W32, "", INDEX(台羅韻母八聲調資料表, $AD32, $AG32))</f>
        <v>iû</v>
      </c>
      <c r="AU32" s="370"/>
      <c r="AV32" s="374" t="str">
        <f t="array" ref="AV32">IF($V32, "", INDEX(白話字聲母資料表, $Z32, $AV$5))</f>
        <v/>
      </c>
      <c r="AW32" s="375" t="str">
        <f t="array" ref="AW32">IF($W32, "", INDEX(白話字韻母資料表, $AC32, $AW$5))</f>
        <v>iu</v>
      </c>
      <c r="AX32" s="374" t="str">
        <f t="array" ref="AX32">IF($W32, "", INDEX(閩拼韻母八聲調資料表, $AD32, $AG32))</f>
        <v>iù</v>
      </c>
    </row>
    <row r="33" spans="2:50">
      <c r="B33" s="380">
        <f t="shared" si="0"/>
        <v>25</v>
      </c>
      <c r="C33" s="314" t="str">
        <f>MID(文章!$D$4, B33, 1)</f>
        <v>于</v>
      </c>
      <c r="D33" s="365"/>
      <c r="E33" s="365" t="s">
        <v>67</v>
      </c>
      <c r="F33" s="365"/>
      <c r="G33" s="315" t="str">
        <f t="array" ref="G33">IF( OR($T33, NOT($U33), $W33), "", $AA33 &amp; $AH33 &amp; INDEX(中文數值資料表, $AG33, 2) )</f>
        <v>英居一</v>
      </c>
      <c r="H33" s="321" t="str">
        <f t="shared" si="1"/>
        <v>i</v>
      </c>
      <c r="I33" s="322" t="str">
        <f t="shared" si="2"/>
        <v>i</v>
      </c>
      <c r="J33" s="323" t="str">
        <f t="shared" si="3"/>
        <v>ī</v>
      </c>
      <c r="K33" s="316" t="str">
        <f t="shared" si="4"/>
        <v>ㄧ</v>
      </c>
      <c r="L33" s="317" t="str">
        <f t="shared" ca="1" si="22"/>
        <v xml:space="preserve">\ltjruby{于}{i}\
</v>
      </c>
      <c r="M33" s="317" t="str">
        <f t="shared" ca="1" si="17"/>
        <v xml:space="preserve">&lt;ruby&gt;于&lt;rt&gt;英居一&lt;/rt&gt;&lt;/ruby&gt;
</v>
      </c>
      <c r="N33" s="317" t="str">
        <f t="shared" ca="1" si="18"/>
        <v xml:space="preserve">&lt;ruby&gt;于&lt;rt&gt;i&lt;/rt&gt;&lt;/ruby&gt;
</v>
      </c>
      <c r="O33" s="317" t="str">
        <f t="shared" ca="1" si="19"/>
        <v xml:space="preserve">&lt;ruby&gt;于&lt;rt&gt;i&lt;/rt&gt;&lt;/ruby&gt;
</v>
      </c>
      <c r="P33" s="317" t="str">
        <f t="shared" ca="1" si="19"/>
        <v xml:space="preserve">&lt;ruby&gt;于&lt;rt&gt;ī&lt;/rt&gt;&lt;/ruby&gt;
</v>
      </c>
      <c r="Q33" s="318" t="str">
        <f t="shared" ca="1" si="20"/>
        <v xml:space="preserve">&lt;ruby&gt;于&lt;rtc&gt;ㄧ&lt;/rtc&gt;&lt;/ruby&gt;
</v>
      </c>
      <c r="R33" s="318" t="str">
        <f t="shared" ca="1" si="21"/>
        <v xml:space="preserve">&lt;ruby&gt;于&lt;rt&gt;i&lt;/rt&gt;&lt;rtc&gt;ㄧ&lt;/rtc&gt;&lt;/ruby&gt;
</v>
      </c>
      <c r="S33" s="285"/>
      <c r="T33" s="319" t="b">
        <f t="shared" si="6"/>
        <v>0</v>
      </c>
      <c r="U33" s="319" t="b">
        <f t="shared" si="7"/>
        <v>1</v>
      </c>
      <c r="V33" s="319" t="b">
        <f t="shared" si="8"/>
        <v>1</v>
      </c>
      <c r="W33" s="319" t="b">
        <f t="shared" si="9"/>
        <v>0</v>
      </c>
      <c r="X33" s="319" t="b">
        <f t="shared" si="10"/>
        <v>1</v>
      </c>
      <c r="Y33" s="370"/>
      <c r="Z33" s="377">
        <f t="shared" si="11"/>
        <v>18</v>
      </c>
      <c r="AA33" s="373" t="str">
        <f t="array" ref="AA33">IF( $Z33="", "", INDEX(白話字聲母資料表, $Z33, $AA$5))</f>
        <v>英</v>
      </c>
      <c r="AB33" s="370"/>
      <c r="AC33" s="377">
        <f t="shared" si="23"/>
        <v>21</v>
      </c>
      <c r="AD33" s="373">
        <f t="array" ref="AD33">IF( $W33, "", INDEX(白話字韻母資料表, AC33, $AD$5))</f>
        <v>29</v>
      </c>
      <c r="AE33" s="373" t="b">
        <f t="array" ref="AE33">IF( $W33, "", IF( INDEX(白話字韻母資料表, AC33, $AE$5) = "入聲", TRUE, FALSE) )</f>
        <v>0</v>
      </c>
      <c r="AF33" s="374">
        <f t="shared" si="13"/>
        <v>1</v>
      </c>
      <c r="AG33" s="374">
        <f t="shared" si="25"/>
        <v>1</v>
      </c>
      <c r="AH33" s="374" t="str">
        <f t="array" ref="AH33">IF( $W33, "", INDEX(白話字韻母資料表, $AC33, $AH$5))</f>
        <v>居</v>
      </c>
      <c r="AI33" s="374" t="str">
        <f t="array" ref="AI33">IF($W33, "", INDEX(白話字韻母八聲調資料表, $AD33, $AG33))</f>
        <v>i</v>
      </c>
      <c r="AJ33" s="370"/>
      <c r="AK33" s="373" t="b">
        <f t="shared" si="15"/>
        <v>0</v>
      </c>
      <c r="AL33" s="373" t="str">
        <f>IF( $AK33, IFERROR( IF(MATCH( $E33, 顎音化聲母!$H$9:$H$37, 0), TRUE, FALSE), FALSE), "")</f>
        <v/>
      </c>
      <c r="AM33" s="373" t="str">
        <f t="array" ref="AM33">IF( AND($AK33, $AL33), INDEX(顎音化聲母資料表, MATCH( $D33 &amp; $E33, 顎音化聲母!$L$5:$L$136, 0), 3), "")</f>
        <v/>
      </c>
      <c r="AN33" s="373" t="str">
        <f t="shared" si="24"/>
        <v/>
      </c>
      <c r="AO33" s="374" t="str">
        <f t="array" ref="AO33">IF($AN33="", "", IF( $AM33&lt;&gt;"", $AM33,INDEX(白話字聲母資料表, $AN33, $AO$5)))</f>
        <v/>
      </c>
      <c r="AP33" s="374" t="str">
        <f t="array" ref="AP33">IF($W33, "", INDEX(方音八音反切資料表, $AD33, $AG33))</f>
        <v>ㄧ</v>
      </c>
      <c r="AQ33" s="370"/>
      <c r="AR33" s="374" t="str">
        <f t="array" ref="AR33">IF($V33, "", INDEX(白話字聲母資料表, $Z33, $AR$5))</f>
        <v/>
      </c>
      <c r="AS33" s="375" t="str">
        <f t="array" ref="AS33">IF($W33, "", INDEX(白話字韻母資料表, $AC33, $AR$5))</f>
        <v>i</v>
      </c>
      <c r="AT33" s="374" t="str">
        <f t="array" ref="AT33">IF($W33, "", INDEX(台羅韻母八聲調資料表, $AD33, $AG33))</f>
        <v>i</v>
      </c>
      <c r="AU33" s="370"/>
      <c r="AV33" s="374" t="str">
        <f t="array" ref="AV33">IF($V33, "", INDEX(白話字聲母資料表, $Z33, $AV$5))</f>
        <v/>
      </c>
      <c r="AW33" s="375" t="str">
        <f t="array" ref="AW33">IF($W33, "", INDEX(白話字韻母資料表, $AC33, $AW$5))</f>
        <v>i</v>
      </c>
      <c r="AX33" s="374" t="str">
        <f t="array" ref="AX33">IF($W33, "", INDEX(閩拼韻母八聲調資料表, $AD33, $AG33))</f>
        <v>ī</v>
      </c>
    </row>
    <row r="34" spans="2:50">
      <c r="B34" s="380">
        <f t="shared" si="0"/>
        <v>26</v>
      </c>
      <c r="C34" s="314" t="str">
        <f>MID(文章!$D$4, B34, 1)</f>
        <v>赤</v>
      </c>
      <c r="D34" s="365" t="s">
        <v>68</v>
      </c>
      <c r="E34" s="365" t="s">
        <v>77</v>
      </c>
      <c r="F34" s="365"/>
      <c r="G34" s="315" t="str">
        <f t="array" ref="G34">IF( OR($T34, NOT($U34), $W34), "", $AA34 &amp; $AH34 &amp; INDEX(中文數值資料表, $AG34, 2) )</f>
        <v>出經四</v>
      </c>
      <c r="H34" s="321" t="str">
        <f t="shared" si="1"/>
        <v>chhek</v>
      </c>
      <c r="I34" s="322" t="str">
        <f t="shared" si="2"/>
        <v>tshik</v>
      </c>
      <c r="J34" s="323" t="str">
        <f t="shared" si="3"/>
        <v>cik</v>
      </c>
      <c r="K34" s="316" t="str">
        <f t="shared" si="4"/>
        <v>ㄑㄧㆻ</v>
      </c>
      <c r="L34" s="317" t="str">
        <f t="shared" ca="1" si="22"/>
        <v xml:space="preserve">\ltjruby{赤}{tshik}\
</v>
      </c>
      <c r="M34" s="317" t="str">
        <f t="shared" ca="1" si="17"/>
        <v xml:space="preserve">&lt;ruby&gt;赤&lt;rt&gt;出經四&lt;/rt&gt;&lt;/ruby&gt;
</v>
      </c>
      <c r="N34" s="317" t="str">
        <f t="shared" ca="1" si="18"/>
        <v xml:space="preserve">&lt;ruby&gt;赤&lt;rt&gt;chhek&lt;/rt&gt;&lt;/ruby&gt;
</v>
      </c>
      <c r="O34" s="317" t="str">
        <f t="shared" ca="1" si="19"/>
        <v xml:space="preserve">&lt;ruby&gt;赤&lt;rt&gt;tshik&lt;/rt&gt;&lt;/ruby&gt;
</v>
      </c>
      <c r="P34" s="317" t="str">
        <f t="shared" ca="1" si="19"/>
        <v xml:space="preserve">&lt;ruby&gt;赤&lt;rt&gt;cik&lt;/rt&gt;&lt;/ruby&gt;
</v>
      </c>
      <c r="Q34" s="318" t="str">
        <f t="shared" ca="1" si="20"/>
        <v xml:space="preserve">&lt;ruby&gt;赤&lt;rtc&gt;ㄑㄧㆻ&lt;/rtc&gt;&lt;/ruby&gt;
</v>
      </c>
      <c r="R34" s="318" t="str">
        <f t="shared" ca="1" si="21"/>
        <v xml:space="preserve">&lt;ruby&gt;赤&lt;rt&gt;tshik&lt;/rt&gt;&lt;rtc&gt;ㄑㄧㆻ&lt;/rtc&gt;&lt;/ruby&gt;
</v>
      </c>
      <c r="S34" s="285"/>
      <c r="T34" s="319" t="b">
        <f t="shared" si="6"/>
        <v>0</v>
      </c>
      <c r="U34" s="319" t="b">
        <f t="shared" si="7"/>
        <v>1</v>
      </c>
      <c r="V34" s="319" t="b">
        <f t="shared" si="8"/>
        <v>0</v>
      </c>
      <c r="W34" s="319" t="b">
        <f t="shared" si="9"/>
        <v>0</v>
      </c>
      <c r="X34" s="319" t="b">
        <f t="shared" si="10"/>
        <v>1</v>
      </c>
      <c r="Y34" s="370"/>
      <c r="Z34" s="377">
        <f t="shared" si="11"/>
        <v>3</v>
      </c>
      <c r="AA34" s="373" t="str">
        <f t="array" ref="AA34">IF( $Z34="", "", INDEX(白話字聲母資料表, $Z34, $AA$5))</f>
        <v>出</v>
      </c>
      <c r="AB34" s="370"/>
      <c r="AC34" s="377">
        <f t="shared" si="23"/>
        <v>19</v>
      </c>
      <c r="AD34" s="373">
        <f t="array" ref="AD34">IF( $W34, "", INDEX(白話字韻母資料表, AC34, $AD$5))</f>
        <v>9</v>
      </c>
      <c r="AE34" s="373" t="b">
        <f t="array" ref="AE34">IF( $W34, "", IF( INDEX(白話字韻母資料表, AC34, $AE$5) = "入聲", TRUE, FALSE) )</f>
        <v>1</v>
      </c>
      <c r="AF34" s="374">
        <f t="shared" si="13"/>
        <v>4</v>
      </c>
      <c r="AG34" s="374">
        <f t="shared" si="25"/>
        <v>4</v>
      </c>
      <c r="AH34" s="374" t="str">
        <f t="array" ref="AH34">IF( $W34, "", INDEX(白話字韻母資料表, $AC34, $AH$5))</f>
        <v>經</v>
      </c>
      <c r="AI34" s="374" t="str">
        <f t="array" ref="AI34">IF($W34, "", INDEX(白話字韻母八聲調資料表, $AD34, $AG34))</f>
        <v>ek</v>
      </c>
      <c r="AJ34" s="370"/>
      <c r="AK34" s="373" t="b">
        <f t="shared" si="15"/>
        <v>1</v>
      </c>
      <c r="AL34" s="373" t="b">
        <f>IF( $AK34, IFERROR( IF(MATCH( $E34, 顎音化聲母!$H$9:$H$37, 0), TRUE, FALSE), FALSE), "")</f>
        <v>1</v>
      </c>
      <c r="AM34" s="373" t="str">
        <f t="array" ref="AM34">IF( AND($AK34, $AL34), INDEX(顎音化聲母資料表, MATCH( $D34 &amp; $E34, 顎音化聲母!$L$5:$L$136, 0), 3), "")</f>
        <v>ㄑ</v>
      </c>
      <c r="AN34" s="373">
        <f t="shared" si="24"/>
        <v>3</v>
      </c>
      <c r="AO34" s="374" t="str">
        <f t="array" ref="AO34">IF($AN34="", "", IF( $AM34&lt;&gt;"", $AM34,INDEX(白話字聲母資料表, $AN34, $AO$5)))</f>
        <v>ㄑ</v>
      </c>
      <c r="AP34" s="374" t="str">
        <f t="array" ref="AP34">IF($W34, "", INDEX(方音八音反切資料表, $AD34, $AG34))</f>
        <v>ㄧㆻ</v>
      </c>
      <c r="AQ34" s="370"/>
      <c r="AR34" s="374" t="str">
        <f t="array" ref="AR34">IF($V34, "", INDEX(白話字聲母資料表, $Z34, $AR$5))</f>
        <v>tsh</v>
      </c>
      <c r="AS34" s="375" t="str">
        <f t="array" ref="AS34">IF($W34, "", INDEX(白話字韻母資料表, $AC34, $AR$5))</f>
        <v>ik</v>
      </c>
      <c r="AT34" s="374" t="str">
        <f t="array" ref="AT34">IF($W34, "", INDEX(台羅韻母八聲調資料表, $AD34, $AG34))</f>
        <v>ik</v>
      </c>
      <c r="AU34" s="370"/>
      <c r="AV34" s="374" t="str">
        <f t="array" ref="AV34">IF($V34, "", INDEX(白話字聲母資料表, $Z34, $AV$5))</f>
        <v>c</v>
      </c>
      <c r="AW34" s="375" t="str">
        <f t="array" ref="AW34">IF($W34, "", INDEX(白話字韻母資料表, $AC34, $AW$5))</f>
        <v>ik</v>
      </c>
      <c r="AX34" s="374" t="str">
        <f t="array" ref="AX34">IF($W34, "", INDEX(閩拼韻母八聲調資料表, $AD34, $AG34))</f>
        <v>ik</v>
      </c>
    </row>
    <row r="35" spans="2:50">
      <c r="B35" s="380">
        <f t="shared" si="0"/>
        <v>27</v>
      </c>
      <c r="C35" s="314" t="str">
        <f>MID(文章!$D$4, B35, 1)</f>
        <v>壁</v>
      </c>
      <c r="D35" s="365" t="s">
        <v>79</v>
      </c>
      <c r="E35" s="365" t="s">
        <v>77</v>
      </c>
      <c r="F35" s="365"/>
      <c r="G35" s="315" t="str">
        <f t="array" ref="G35">IF( OR($T35, NOT($U35), $W35), "", $AA35 &amp; $AH35 &amp; INDEX(中文數值資料表, $AG35, 2) )</f>
        <v>邊經四</v>
      </c>
      <c r="H35" s="321" t="str">
        <f t="shared" si="1"/>
        <v>pek</v>
      </c>
      <c r="I35" s="322" t="str">
        <f t="shared" si="2"/>
        <v>pik</v>
      </c>
      <c r="J35" s="323" t="str">
        <f t="shared" si="3"/>
        <v>bik</v>
      </c>
      <c r="K35" s="316" t="str">
        <f t="shared" si="4"/>
        <v>ㄅㄧㆻ</v>
      </c>
      <c r="L35" s="317" t="str">
        <f t="shared" ca="1" si="22"/>
        <v xml:space="preserve">\ltjruby{壁}{pik}\
</v>
      </c>
      <c r="M35" s="317" t="str">
        <f t="shared" ca="1" si="17"/>
        <v xml:space="preserve">&lt;ruby&gt;壁&lt;rt&gt;邊經四&lt;/rt&gt;&lt;/ruby&gt;
</v>
      </c>
      <c r="N35" s="317" t="str">
        <f t="shared" ca="1" si="18"/>
        <v xml:space="preserve">&lt;ruby&gt;壁&lt;rt&gt;pek&lt;/rt&gt;&lt;/ruby&gt;
</v>
      </c>
      <c r="O35" s="317" t="str">
        <f t="shared" ca="1" si="19"/>
        <v xml:space="preserve">&lt;ruby&gt;壁&lt;rt&gt;pik&lt;/rt&gt;&lt;/ruby&gt;
</v>
      </c>
      <c r="P35" s="317" t="str">
        <f t="shared" ca="1" si="19"/>
        <v xml:space="preserve">&lt;ruby&gt;壁&lt;rt&gt;bik&lt;/rt&gt;&lt;/ruby&gt;
</v>
      </c>
      <c r="Q35" s="318" t="str">
        <f t="shared" ca="1" si="20"/>
        <v xml:space="preserve">&lt;ruby&gt;壁&lt;rtc&gt;ㄅㄧㆻ&lt;/rtc&gt;&lt;/ruby&gt;
</v>
      </c>
      <c r="R35" s="318" t="str">
        <f t="shared" ca="1" si="21"/>
        <v xml:space="preserve">&lt;ruby&gt;壁&lt;rt&gt;pik&lt;/rt&gt;&lt;rtc&gt;ㄅㄧㆻ&lt;/rtc&gt;&lt;/ruby&gt;
</v>
      </c>
      <c r="S35" s="285"/>
      <c r="T35" s="319" t="b">
        <f t="shared" si="6"/>
        <v>0</v>
      </c>
      <c r="U35" s="319" t="b">
        <f t="shared" si="7"/>
        <v>1</v>
      </c>
      <c r="V35" s="319" t="b">
        <f t="shared" si="8"/>
        <v>0</v>
      </c>
      <c r="W35" s="319" t="b">
        <f t="shared" si="9"/>
        <v>0</v>
      </c>
      <c r="X35" s="319" t="b">
        <f t="shared" si="10"/>
        <v>1</v>
      </c>
      <c r="Y35" s="370"/>
      <c r="Z35" s="377">
        <f t="shared" si="11"/>
        <v>13</v>
      </c>
      <c r="AA35" s="373" t="str">
        <f t="array" ref="AA35">IF( $Z35="", "", INDEX(白話字聲母資料表, $Z35, $AA$5))</f>
        <v>邊</v>
      </c>
      <c r="AB35" s="370"/>
      <c r="AC35" s="377">
        <f t="shared" si="23"/>
        <v>19</v>
      </c>
      <c r="AD35" s="373">
        <f t="array" ref="AD35">IF( $W35, "", INDEX(白話字韻母資料表, AC35, $AD$5))</f>
        <v>9</v>
      </c>
      <c r="AE35" s="373" t="b">
        <f t="array" ref="AE35">IF( $W35, "", IF( INDEX(白話字韻母資料表, AC35, $AE$5) = "入聲", TRUE, FALSE) )</f>
        <v>1</v>
      </c>
      <c r="AF35" s="374">
        <f t="shared" si="13"/>
        <v>4</v>
      </c>
      <c r="AG35" s="374">
        <f t="shared" si="25"/>
        <v>4</v>
      </c>
      <c r="AH35" s="374" t="str">
        <f t="array" ref="AH35">IF( $W35, "", INDEX(白話字韻母資料表, $AC35, $AH$5))</f>
        <v>經</v>
      </c>
      <c r="AI35" s="374" t="str">
        <f t="array" ref="AI35">IF($W35, "", INDEX(白話字韻母八聲調資料表, $AD35, $AG35))</f>
        <v>ek</v>
      </c>
      <c r="AJ35" s="370"/>
      <c r="AK35" s="373" t="b">
        <f t="shared" si="15"/>
        <v>0</v>
      </c>
      <c r="AL35" s="373" t="str">
        <f>IF( $AK35, IFERROR( IF(MATCH( $E35, 顎音化聲母!$H$9:$H$37, 0), TRUE, FALSE), FALSE), "")</f>
        <v/>
      </c>
      <c r="AM35" s="373" t="str">
        <f t="array" ref="AM35">IF( AND($AK35, $AL35), INDEX(顎音化聲母資料表, MATCH( $D35 &amp; $E35, 顎音化聲母!$L$5:$L$136, 0), 3), "")</f>
        <v/>
      </c>
      <c r="AN35" s="373">
        <f t="shared" si="24"/>
        <v>13</v>
      </c>
      <c r="AO35" s="374" t="str">
        <f t="array" ref="AO35">IF($AN35="", "", IF( $AM35&lt;&gt;"", $AM35,INDEX(白話字聲母資料表, $AN35, $AO$5)))</f>
        <v>ㄅ</v>
      </c>
      <c r="AP35" s="374" t="str">
        <f t="array" ref="AP35">IF($W35, "", INDEX(方音八音反切資料表, $AD35, $AG35))</f>
        <v>ㄧㆻ</v>
      </c>
      <c r="AQ35" s="370"/>
      <c r="AR35" s="374" t="str">
        <f t="array" ref="AR35">IF($V35, "", INDEX(白話字聲母資料表, $Z35, $AR$5))</f>
        <v>p</v>
      </c>
      <c r="AS35" s="375" t="str">
        <f t="array" ref="AS35">IF($W35, "", INDEX(白話字韻母資料表, $AC35, $AR$5))</f>
        <v>ik</v>
      </c>
      <c r="AT35" s="374" t="str">
        <f t="array" ref="AT35">IF($W35, "", INDEX(台羅韻母八聲調資料表, $AD35, $AG35))</f>
        <v>ik</v>
      </c>
      <c r="AU35" s="370"/>
      <c r="AV35" s="374" t="str">
        <f t="array" ref="AV35">IF($V35, "", INDEX(白話字聲母資料表, $Z35, $AV$5))</f>
        <v>b</v>
      </c>
      <c r="AW35" s="375" t="str">
        <f t="array" ref="AW35">IF($W35, "", INDEX(白話字韻母資料表, $AC35, $AW$5))</f>
        <v>ik</v>
      </c>
      <c r="AX35" s="374" t="str">
        <f t="array" ref="AX35">IF($W35, "", INDEX(閩拼韻母八聲調資料表, $AD35, $AG35))</f>
        <v>ik</v>
      </c>
    </row>
    <row r="36" spans="2:50">
      <c r="B36" s="380">
        <f t="shared" si="0"/>
        <v>28</v>
      </c>
      <c r="C36" s="314" t="str">
        <f>MID(文章!$D$4, B36, 1)</f>
        <v>之</v>
      </c>
      <c r="D36" s="365" t="s">
        <v>55</v>
      </c>
      <c r="E36" s="365" t="s">
        <v>67</v>
      </c>
      <c r="F36" s="365"/>
      <c r="G36" s="315" t="str">
        <f t="array" ref="G36">IF( OR($T36, NOT($U36), $W36), "", $AA36 &amp; $AH36 &amp; INDEX(中文數值資料表, $AG36, 2) )</f>
        <v>曾居一</v>
      </c>
      <c r="H36" s="321" t="str">
        <f t="shared" si="1"/>
        <v>chi</v>
      </c>
      <c r="I36" s="322" t="str">
        <f t="shared" si="2"/>
        <v>tsi</v>
      </c>
      <c r="J36" s="323" t="str">
        <f t="shared" si="3"/>
        <v>zī</v>
      </c>
      <c r="K36" s="316" t="str">
        <f t="shared" si="4"/>
        <v>ㄐㄧ</v>
      </c>
      <c r="L36" s="317" t="str">
        <f t="shared" ca="1" si="22"/>
        <v xml:space="preserve">\ltjruby{之}{tsi}\
</v>
      </c>
      <c r="M36" s="317" t="str">
        <f t="shared" ca="1" si="17"/>
        <v xml:space="preserve">&lt;ruby&gt;之&lt;rt&gt;曾居一&lt;/rt&gt;&lt;/ruby&gt;
</v>
      </c>
      <c r="N36" s="317" t="str">
        <f t="shared" ca="1" si="18"/>
        <v xml:space="preserve">&lt;ruby&gt;之&lt;rt&gt;chi&lt;/rt&gt;&lt;/ruby&gt;
</v>
      </c>
      <c r="O36" s="317" t="str">
        <f t="shared" ca="1" si="19"/>
        <v xml:space="preserve">&lt;ruby&gt;之&lt;rt&gt;tsi&lt;/rt&gt;&lt;/ruby&gt;
</v>
      </c>
      <c r="P36" s="317" t="str">
        <f t="shared" ca="1" si="19"/>
        <v xml:space="preserve">&lt;ruby&gt;之&lt;rt&gt;zī&lt;/rt&gt;&lt;/ruby&gt;
</v>
      </c>
      <c r="Q36" s="318" t="str">
        <f t="shared" ca="1" si="20"/>
        <v xml:space="preserve">&lt;ruby&gt;之&lt;rtc&gt;ㄐㄧ&lt;/rtc&gt;&lt;/ruby&gt;
</v>
      </c>
      <c r="R36" s="318" t="str">
        <f t="shared" ca="1" si="21"/>
        <v xml:space="preserve">&lt;ruby&gt;之&lt;rt&gt;tsi&lt;/rt&gt;&lt;rtc&gt;ㄐㄧ&lt;/rtc&gt;&lt;/ruby&gt;
</v>
      </c>
      <c r="S36" s="285"/>
      <c r="T36" s="319" t="b">
        <f t="shared" si="6"/>
        <v>0</v>
      </c>
      <c r="U36" s="319" t="b">
        <f t="shared" si="7"/>
        <v>1</v>
      </c>
      <c r="V36" s="319" t="b">
        <f t="shared" si="8"/>
        <v>0</v>
      </c>
      <c r="W36" s="319" t="b">
        <f t="shared" si="9"/>
        <v>0</v>
      </c>
      <c r="X36" s="319" t="b">
        <f t="shared" si="10"/>
        <v>1</v>
      </c>
      <c r="Y36" s="370"/>
      <c r="Z36" s="377">
        <f t="shared" si="11"/>
        <v>2</v>
      </c>
      <c r="AA36" s="373" t="str">
        <f t="array" ref="AA36">IF( $Z36="", "", INDEX(白話字聲母資料表, $Z36, $AA$5))</f>
        <v>曾</v>
      </c>
      <c r="AB36" s="370"/>
      <c r="AC36" s="377">
        <f t="shared" si="23"/>
        <v>21</v>
      </c>
      <c r="AD36" s="373">
        <f t="array" ref="AD36">IF( $W36, "", INDEX(白話字韻母資料表, AC36, $AD$5))</f>
        <v>29</v>
      </c>
      <c r="AE36" s="373" t="b">
        <f t="array" ref="AE36">IF( $W36, "", IF( INDEX(白話字韻母資料表, AC36, $AE$5) = "入聲", TRUE, FALSE) )</f>
        <v>0</v>
      </c>
      <c r="AF36" s="374">
        <f t="shared" si="13"/>
        <v>1</v>
      </c>
      <c r="AG36" s="374">
        <f t="shared" si="25"/>
        <v>1</v>
      </c>
      <c r="AH36" s="374" t="str">
        <f t="array" ref="AH36">IF( $W36, "", INDEX(白話字韻母資料表, $AC36, $AH$5))</f>
        <v>居</v>
      </c>
      <c r="AI36" s="374" t="str">
        <f t="array" ref="AI36">IF($W36, "", INDEX(白話字韻母八聲調資料表, $AD36, $AG36))</f>
        <v>i</v>
      </c>
      <c r="AJ36" s="370"/>
      <c r="AK36" s="373" t="b">
        <f t="shared" si="15"/>
        <v>1</v>
      </c>
      <c r="AL36" s="373" t="b">
        <f>IF( $AK36, IFERROR( IF(MATCH( $E36, 顎音化聲母!$H$9:$H$37, 0), TRUE, FALSE), FALSE), "")</f>
        <v>1</v>
      </c>
      <c r="AM36" s="373" t="str">
        <f t="array" ref="AM36">IF( AND($AK36, $AL36), INDEX(顎音化聲母資料表, MATCH( $D36 &amp; $E36, 顎音化聲母!$L$5:$L$136, 0), 3), "")</f>
        <v>ㄐ</v>
      </c>
      <c r="AN36" s="373">
        <f t="shared" si="24"/>
        <v>2</v>
      </c>
      <c r="AO36" s="374" t="str">
        <f t="array" ref="AO36">IF($AN36="", "", IF( $AM36&lt;&gt;"", $AM36,INDEX(白話字聲母資料表, $AN36, $AO$5)))</f>
        <v>ㄐ</v>
      </c>
      <c r="AP36" s="374" t="str">
        <f t="array" ref="AP36">IF($W36, "", INDEX(方音八音反切資料表, $AD36, $AG36))</f>
        <v>ㄧ</v>
      </c>
      <c r="AQ36" s="370"/>
      <c r="AR36" s="374" t="str">
        <f t="array" ref="AR36">IF($V36, "", INDEX(白話字聲母資料表, $Z36, $AR$5))</f>
        <v>ts</v>
      </c>
      <c r="AS36" s="375" t="str">
        <f t="array" ref="AS36">IF($W36, "", INDEX(白話字韻母資料表, $AC36, $AR$5))</f>
        <v>i</v>
      </c>
      <c r="AT36" s="374" t="str">
        <f t="array" ref="AT36">IF($W36, "", INDEX(台羅韻母八聲調資料表, $AD36, $AG36))</f>
        <v>i</v>
      </c>
      <c r="AU36" s="370"/>
      <c r="AV36" s="374" t="str">
        <f t="array" ref="AV36">IF($V36, "", INDEX(白話字聲母資料表, $Z36, $AV$5))</f>
        <v>z</v>
      </c>
      <c r="AW36" s="375" t="str">
        <f t="array" ref="AW36">IF($W36, "", INDEX(白話字韻母資料表, $AC36, $AW$5))</f>
        <v>i</v>
      </c>
      <c r="AX36" s="374" t="str">
        <f t="array" ref="AX36">IF($W36, "", INDEX(閩拼韻母八聲調資料表, $AD36, $AG36))</f>
        <v>ī</v>
      </c>
    </row>
    <row r="37" spans="2:50">
      <c r="B37" s="380">
        <f t="shared" si="0"/>
        <v>29</v>
      </c>
      <c r="C37" s="314" t="str">
        <f>MID(文章!$D$4, B37, 1)</f>
        <v>下</v>
      </c>
      <c r="D37" s="365" t="s">
        <v>61</v>
      </c>
      <c r="E37" s="365" t="s">
        <v>80</v>
      </c>
      <c r="F37" s="365">
        <v>7</v>
      </c>
      <c r="G37" s="315" t="str">
        <f t="array" ref="G37">IF( OR($T37, NOT($U37), $W37), "", $AA37 &amp; $AH37 &amp; INDEX(中文數值資料表, $AG37, 2) )</f>
        <v>喜膠七</v>
      </c>
      <c r="H37" s="321" t="str">
        <f t="shared" si="1"/>
        <v>hā</v>
      </c>
      <c r="I37" s="322" t="str">
        <f t="shared" si="2"/>
        <v>hā</v>
      </c>
      <c r="J37" s="323" t="str">
        <f t="shared" si="3"/>
        <v>hā</v>
      </c>
      <c r="K37" s="316" t="str">
        <f t="shared" si="4"/>
        <v>ㄏㄚ˫</v>
      </c>
      <c r="L37" s="317" t="str">
        <f t="shared" ca="1" si="22"/>
        <v xml:space="preserve">\ltjruby{下}{hā}\
</v>
      </c>
      <c r="M37" s="317" t="str">
        <f t="shared" ca="1" si="17"/>
        <v xml:space="preserve">&lt;ruby&gt;下&lt;rt&gt;喜膠七&lt;/rt&gt;&lt;/ruby&gt;
</v>
      </c>
      <c r="N37" s="317" t="str">
        <f t="shared" ca="1" si="18"/>
        <v xml:space="preserve">&lt;ruby&gt;下&lt;rt&gt;hā&lt;/rt&gt;&lt;/ruby&gt;
</v>
      </c>
      <c r="O37" s="317" t="str">
        <f t="shared" ca="1" si="19"/>
        <v xml:space="preserve">&lt;ruby&gt;下&lt;rt&gt;hā&lt;/rt&gt;&lt;/ruby&gt;
</v>
      </c>
      <c r="P37" s="317" t="str">
        <f t="shared" ca="1" si="19"/>
        <v xml:space="preserve">&lt;ruby&gt;下&lt;rt&gt;hā&lt;/rt&gt;&lt;/ruby&gt;
</v>
      </c>
      <c r="Q37" s="318" t="str">
        <f t="shared" ca="1" si="20"/>
        <v xml:space="preserve">&lt;ruby&gt;下&lt;rtc&gt;ㄏㄚ˫&lt;/rtc&gt;&lt;/ruby&gt;
</v>
      </c>
      <c r="R37" s="318" t="str">
        <f t="shared" ca="1" si="21"/>
        <v xml:space="preserve">&lt;ruby&gt;下&lt;rt&gt;hā&lt;/rt&gt;&lt;rtc&gt;ㄏㄚ˫&lt;/rtc&gt;&lt;/ruby&gt;
</v>
      </c>
      <c r="S37" s="285"/>
      <c r="T37" s="319" t="b">
        <f t="shared" si="6"/>
        <v>0</v>
      </c>
      <c r="U37" s="319" t="b">
        <f t="shared" si="7"/>
        <v>1</v>
      </c>
      <c r="V37" s="319" t="b">
        <f t="shared" si="8"/>
        <v>0</v>
      </c>
      <c r="W37" s="319" t="b">
        <f t="shared" si="9"/>
        <v>0</v>
      </c>
      <c r="X37" s="319" t="b">
        <f t="shared" si="10"/>
        <v>0</v>
      </c>
      <c r="Y37" s="370"/>
      <c r="Z37" s="377">
        <f t="shared" si="11"/>
        <v>5</v>
      </c>
      <c r="AA37" s="373" t="str">
        <f t="array" ref="AA37">IF( $Z37="", "", INDEX(白話字聲母資料表, $Z37, $AA$5))</f>
        <v>喜</v>
      </c>
      <c r="AB37" s="370"/>
      <c r="AC37" s="377">
        <f t="shared" si="23"/>
        <v>1</v>
      </c>
      <c r="AD37" s="373">
        <f t="array" ref="AD37">IF( $W37, "", INDEX(白話字韻母資料表, AC37, $AD$5))</f>
        <v>28</v>
      </c>
      <c r="AE37" s="373" t="b">
        <f t="array" ref="AE37">IF( $W37, "", IF( INDEX(白話字韻母資料表, AC37, $AE$5) = "入聲", TRUE, FALSE) )</f>
        <v>0</v>
      </c>
      <c r="AF37" s="374">
        <f t="shared" si="13"/>
        <v>1</v>
      </c>
      <c r="AG37" s="374">
        <f t="shared" si="25"/>
        <v>7</v>
      </c>
      <c r="AH37" s="374" t="str">
        <f t="array" ref="AH37">IF( $W37, "", INDEX(白話字韻母資料表, $AC37, $AH$5))</f>
        <v>膠</v>
      </c>
      <c r="AI37" s="374" t="str">
        <f t="array" ref="AI37">IF($W37, "", INDEX(白話字韻母八聲調資料表, $AD37, $AG37))</f>
        <v>ā</v>
      </c>
      <c r="AJ37" s="370"/>
      <c r="AK37" s="373" t="b">
        <f t="shared" si="15"/>
        <v>0</v>
      </c>
      <c r="AL37" s="373" t="str">
        <f>IF( $AK37, IFERROR( IF(MATCH( $E37, 顎音化聲母!$H$9:$H$37, 0), TRUE, FALSE), FALSE), "")</f>
        <v/>
      </c>
      <c r="AM37" s="373" t="str">
        <f t="array" ref="AM37">IF( AND($AK37, $AL37), INDEX(顎音化聲母資料表, MATCH( $D37 &amp; $E37, 顎音化聲母!$L$5:$L$136, 0), 3), "")</f>
        <v/>
      </c>
      <c r="AN37" s="373">
        <f t="shared" si="24"/>
        <v>5</v>
      </c>
      <c r="AO37" s="374" t="str">
        <f t="array" ref="AO37">IF($AN37="", "", IF( $AM37&lt;&gt;"", $AM37,INDEX(白話字聲母資料表, $AN37, $AO$5)))</f>
        <v>ㄏ</v>
      </c>
      <c r="AP37" s="374" t="str">
        <f t="array" ref="AP37">IF($W37, "", INDEX(方音八音反切資料表, $AD37, $AG37))</f>
        <v>ㄚ˫</v>
      </c>
      <c r="AQ37" s="370"/>
      <c r="AR37" s="374" t="str">
        <f t="array" ref="AR37">IF($V37, "", INDEX(白話字聲母資料表, $Z37, $AR$5))</f>
        <v>h</v>
      </c>
      <c r="AS37" s="375" t="str">
        <f t="array" ref="AS37">IF($W37, "", INDEX(白話字韻母資料表, $AC37, $AR$5))</f>
        <v>a</v>
      </c>
      <c r="AT37" s="374" t="str">
        <f t="array" ref="AT37">IF($W37, "", INDEX(台羅韻母八聲調資料表, $AD37, $AG37))</f>
        <v>ā</v>
      </c>
      <c r="AU37" s="370"/>
      <c r="AV37" s="374" t="str">
        <f t="array" ref="AV37">IF($V37, "", INDEX(白話字聲母資料表, $Z37, $AV$5))</f>
        <v>h</v>
      </c>
      <c r="AW37" s="375" t="str">
        <f t="array" ref="AW37">IF($W37, "", INDEX(白話字韻母資料表, $AC37, $AW$5))</f>
        <v>a</v>
      </c>
      <c r="AX37" s="374" t="str">
        <f t="array" ref="AX37">IF($W37, "", INDEX(閩拼韻母八聲調資料表, $AD37, $AG37))</f>
        <v>ā</v>
      </c>
    </row>
    <row r="38" spans="2:50">
      <c r="B38" s="380">
        <f t="shared" si="0"/>
        <v>30</v>
      </c>
      <c r="C38" s="314" t="str">
        <f>MID(文章!$D$4, B38, 1)</f>
        <v>。</v>
      </c>
      <c r="D38" s="365"/>
      <c r="E38" s="365"/>
      <c r="F38" s="365"/>
      <c r="G38" s="315" t="str">
        <f t="array" ref="G38">IF( OR($T38, NOT($U38), $W38), "", $AA38 &amp; $AH38 &amp; INDEX(中文數值資料表, $AG38, 2) )</f>
        <v/>
      </c>
      <c r="H38" s="321" t="str">
        <f t="shared" si="1"/>
        <v/>
      </c>
      <c r="I38" s="322" t="str">
        <f t="shared" si="2"/>
        <v/>
      </c>
      <c r="J38" s="323" t="str">
        <f t="shared" si="3"/>
        <v/>
      </c>
      <c r="K38" s="316" t="str">
        <f t="shared" si="4"/>
        <v/>
      </c>
      <c r="L38" s="317" t="str">
        <f t="shared" ca="1" si="22"/>
        <v xml:space="preserve">\ltjruby{。}{}\
</v>
      </c>
      <c r="M38" s="317" t="str">
        <f t="shared" ca="1" si="17"/>
        <v xml:space="preserve">。
</v>
      </c>
      <c r="N38" s="317" t="str">
        <f t="shared" ca="1" si="18"/>
        <v xml:space="preserve">。
</v>
      </c>
      <c r="O38" s="317" t="str">
        <f t="shared" ca="1" si="19"/>
        <v xml:space="preserve">。
</v>
      </c>
      <c r="P38" s="317" t="str">
        <f t="shared" ca="1" si="19"/>
        <v xml:space="preserve">。
</v>
      </c>
      <c r="Q38" s="318" t="str">
        <f t="shared" ca="1" si="20"/>
        <v xml:space="preserve">。
</v>
      </c>
      <c r="R38" s="318" t="str">
        <f t="shared" ca="1" si="21"/>
        <v xml:space="preserve">。
</v>
      </c>
      <c r="S38" s="285"/>
      <c r="T38" s="319" t="b">
        <f t="shared" si="6"/>
        <v>1</v>
      </c>
      <c r="U38" s="319" t="b">
        <f t="shared" si="7"/>
        <v>0</v>
      </c>
      <c r="V38" s="319" t="b">
        <f t="shared" si="8"/>
        <v>1</v>
      </c>
      <c r="W38" s="319" t="b">
        <f t="shared" si="9"/>
        <v>1</v>
      </c>
      <c r="X38" s="319" t="b">
        <f t="shared" si="10"/>
        <v>0</v>
      </c>
      <c r="Y38" s="370"/>
      <c r="Z38" s="377" t="str">
        <f t="shared" si="11"/>
        <v/>
      </c>
      <c r="AA38" s="373" t="str">
        <f t="array" ref="AA38">IF( $Z38="", "", INDEX(白話字聲母資料表, $Z38, $AA$5))</f>
        <v/>
      </c>
      <c r="AB38" s="370"/>
      <c r="AC38" s="377" t="str">
        <f t="shared" si="23"/>
        <v/>
      </c>
      <c r="AD38" s="373" t="str">
        <f t="array" ref="AD38">IF( $W38, "", INDEX(白話字韻母資料表, AC38, $AD$5))</f>
        <v/>
      </c>
      <c r="AE38" s="373" t="str">
        <f t="array" ref="AE38">IF( $W38, "", IF( INDEX(白話字韻母資料表, AC38, $AE$5) = "入聲", TRUE, FALSE) )</f>
        <v/>
      </c>
      <c r="AF38" s="374" t="str">
        <f t="shared" si="13"/>
        <v/>
      </c>
      <c r="AG38" s="374" t="str">
        <f t="shared" si="25"/>
        <v/>
      </c>
      <c r="AH38" s="374" t="str">
        <f t="array" ref="AH38">IF( $W38, "", INDEX(白話字韻母資料表, $AC38, $AH$5))</f>
        <v/>
      </c>
      <c r="AI38" s="374" t="str">
        <f t="array" ref="AI38">IF($W38, "", INDEX(白話字韻母八聲調資料表, $AD38, $AG38))</f>
        <v/>
      </c>
      <c r="AJ38" s="370"/>
      <c r="AK38" s="373" t="b">
        <f t="shared" si="15"/>
        <v>0</v>
      </c>
      <c r="AL38" s="373" t="str">
        <f>IF( $AK38, IFERROR( IF(MATCH( $E38, 顎音化聲母!$H$9:$H$37, 0), TRUE, FALSE), FALSE), "")</f>
        <v/>
      </c>
      <c r="AM38" s="373" t="str">
        <f t="array" ref="AM38">IF( AND($AK38, $AL38), INDEX(顎音化聲母資料表, MATCH( $D38 &amp; $E38, 顎音化聲母!$L$5:$L$136, 0), 3), "")</f>
        <v/>
      </c>
      <c r="AN38" s="373" t="str">
        <f t="shared" si="24"/>
        <v/>
      </c>
      <c r="AO38" s="374" t="str">
        <f t="array" ref="AO38">IF($AN38="", "", IF( $AM38&lt;&gt;"", $AM38,INDEX(白話字聲母資料表, $AN38, $AO$5)))</f>
        <v/>
      </c>
      <c r="AP38" s="374" t="str">
        <f t="array" ref="AP38">IF($W38, "", INDEX(方音八音反切資料表, $AD38, $AG38))</f>
        <v/>
      </c>
      <c r="AQ38" s="370"/>
      <c r="AR38" s="374" t="str">
        <f t="array" ref="AR38">IF($V38, "", INDEX(白話字聲母資料表, $Z38, $AR$5))</f>
        <v/>
      </c>
      <c r="AS38" s="375" t="str">
        <f t="array" ref="AS38">IF($W38, "", INDEX(白話字韻母資料表, $AC38, $AR$5))</f>
        <v/>
      </c>
      <c r="AT38" s="374" t="str">
        <f t="array" ref="AT38">IF($W38, "", INDEX(台羅韻母八聲調資料表, $AD38, $AG38))</f>
        <v/>
      </c>
      <c r="AU38" s="370"/>
      <c r="AV38" s="374" t="str">
        <f t="array" ref="AV38">IF($V38, "", INDEX(白話字聲母資料表, $Z38, $AV$5))</f>
        <v/>
      </c>
      <c r="AW38" s="375" t="str">
        <f t="array" ref="AW38">IF($W38, "", INDEX(白話字韻母資料表, $AC38, $AW$5))</f>
        <v/>
      </c>
      <c r="AX38" s="374" t="str">
        <f t="array" ref="AX38">IF($W38, "", INDEX(閩拼韻母八聲調資料表, $AD38, $AG38))</f>
        <v/>
      </c>
    </row>
    <row r="39" spans="2:50">
      <c r="B39" s="380">
        <f t="shared" si="0"/>
        <v>31</v>
      </c>
      <c r="C39" s="314" t="str">
        <f>MID(文章!$D$4, B39, 1)</f>
        <v>清</v>
      </c>
      <c r="D39" s="365" t="s">
        <v>68</v>
      </c>
      <c r="E39" s="365" t="s">
        <v>81</v>
      </c>
      <c r="F39" s="365"/>
      <c r="G39" s="315" t="str">
        <f t="array" ref="G39">IF( OR($T39, NOT($U39), $W39), "", $AA39 &amp; $AH39 &amp; INDEX(中文數值資料表, $AG39, 2) )</f>
        <v>出經一</v>
      </c>
      <c r="H39" s="321" t="str">
        <f t="shared" si="1"/>
        <v>chheng</v>
      </c>
      <c r="I39" s="322" t="str">
        <f t="shared" si="2"/>
        <v>tshing</v>
      </c>
      <c r="J39" s="323" t="str">
        <f t="shared" si="3"/>
        <v>cīng</v>
      </c>
      <c r="K39" s="316" t="str">
        <f t="shared" si="4"/>
        <v>ㄑㄧㄥ</v>
      </c>
      <c r="L39" s="317" t="str">
        <f t="shared" ca="1" si="22"/>
        <v xml:space="preserve">\ltjruby{清}{tshing}\
</v>
      </c>
      <c r="M39" s="317" t="str">
        <f t="shared" ca="1" si="17"/>
        <v xml:space="preserve">&lt;ruby&gt;清&lt;rt&gt;出經一&lt;/rt&gt;&lt;/ruby&gt;
</v>
      </c>
      <c r="N39" s="317" t="str">
        <f t="shared" ca="1" si="18"/>
        <v xml:space="preserve">&lt;ruby&gt;清&lt;rt&gt;chheng&lt;/rt&gt;&lt;/ruby&gt;
</v>
      </c>
      <c r="O39" s="317" t="str">
        <f t="shared" ca="1" si="19"/>
        <v xml:space="preserve">&lt;ruby&gt;清&lt;rt&gt;tshing&lt;/rt&gt;&lt;/ruby&gt;
</v>
      </c>
      <c r="P39" s="317" t="str">
        <f t="shared" ca="1" si="19"/>
        <v xml:space="preserve">&lt;ruby&gt;清&lt;rt&gt;cīng&lt;/rt&gt;&lt;/ruby&gt;
</v>
      </c>
      <c r="Q39" s="318" t="str">
        <f t="shared" ca="1" si="20"/>
        <v xml:space="preserve">&lt;ruby&gt;清&lt;rtc&gt;ㄑㄧㄥ&lt;/rtc&gt;&lt;/ruby&gt;
</v>
      </c>
      <c r="R39" s="318" t="str">
        <f t="shared" ca="1" si="21"/>
        <v xml:space="preserve">&lt;ruby&gt;清&lt;rt&gt;tshing&lt;/rt&gt;&lt;rtc&gt;ㄑㄧㄥ&lt;/rtc&gt;&lt;/ruby&gt;
</v>
      </c>
      <c r="S39" s="285"/>
      <c r="T39" s="319" t="b">
        <f t="shared" si="6"/>
        <v>0</v>
      </c>
      <c r="U39" s="319" t="b">
        <f t="shared" si="7"/>
        <v>1</v>
      </c>
      <c r="V39" s="319" t="b">
        <f t="shared" si="8"/>
        <v>0</v>
      </c>
      <c r="W39" s="319" t="b">
        <f t="shared" si="9"/>
        <v>0</v>
      </c>
      <c r="X39" s="319" t="b">
        <f t="shared" si="10"/>
        <v>1</v>
      </c>
      <c r="Y39" s="370"/>
      <c r="Z39" s="377">
        <f t="shared" si="11"/>
        <v>3</v>
      </c>
      <c r="AA39" s="373" t="str">
        <f t="array" ref="AA39">IF( $Z39="", "", INDEX(白話字聲母資料表, $Z39, $AA$5))</f>
        <v>出</v>
      </c>
      <c r="AB39" s="370"/>
      <c r="AC39" s="377">
        <f t="shared" si="23"/>
        <v>20</v>
      </c>
      <c r="AD39" s="373">
        <f t="array" ref="AD39">IF( $W39, "", INDEX(白話字韻母資料表, AC39, $AD$5))</f>
        <v>9</v>
      </c>
      <c r="AE39" s="373" t="b">
        <f t="array" ref="AE39">IF( $W39, "", IF( INDEX(白話字韻母資料表, AC39, $AE$5) = "入聲", TRUE, FALSE) )</f>
        <v>0</v>
      </c>
      <c r="AF39" s="374">
        <f t="shared" si="13"/>
        <v>1</v>
      </c>
      <c r="AG39" s="374">
        <f t="shared" si="25"/>
        <v>1</v>
      </c>
      <c r="AH39" s="374" t="str">
        <f t="array" ref="AH39">IF( $W39, "", INDEX(白話字韻母資料表, $AC39, $AH$5))</f>
        <v>經</v>
      </c>
      <c r="AI39" s="374" t="str">
        <f t="array" ref="AI39">IF($W39, "", INDEX(白話字韻母八聲調資料表, $AD39, $AG39))</f>
        <v>eng</v>
      </c>
      <c r="AJ39" s="370"/>
      <c r="AK39" s="373" t="b">
        <f t="shared" si="15"/>
        <v>1</v>
      </c>
      <c r="AL39" s="373" t="b">
        <f>IF( $AK39, IFERROR( IF(MATCH( $E39, 顎音化聲母!$H$9:$H$37, 0), TRUE, FALSE), FALSE), "")</f>
        <v>1</v>
      </c>
      <c r="AM39" s="373" t="str">
        <f t="array" ref="AM39">IF( AND($AK39, $AL39), INDEX(顎音化聲母資料表, MATCH( $D39 &amp; $E39, 顎音化聲母!$L$5:$L$136, 0), 3), "")</f>
        <v>ㄑ</v>
      </c>
      <c r="AN39" s="373">
        <f t="shared" si="24"/>
        <v>3</v>
      </c>
      <c r="AO39" s="374" t="str">
        <f t="array" ref="AO39">IF($AN39="", "", IF( $AM39&lt;&gt;"", $AM39,INDEX(白話字聲母資料表, $AN39, $AO$5)))</f>
        <v>ㄑ</v>
      </c>
      <c r="AP39" s="374" t="str">
        <f t="array" ref="AP39">IF($W39, "", INDEX(方音八音反切資料表, $AD39, $AG39))</f>
        <v>ㄧㄥ</v>
      </c>
      <c r="AQ39" s="370"/>
      <c r="AR39" s="374" t="str">
        <f t="array" ref="AR39">IF($V39, "", INDEX(白話字聲母資料表, $Z39, $AR$5))</f>
        <v>tsh</v>
      </c>
      <c r="AS39" s="375" t="str">
        <f t="array" ref="AS39">IF($W39, "", INDEX(白話字韻母資料表, $AC39, $AR$5))</f>
        <v>ing</v>
      </c>
      <c r="AT39" s="374" t="str">
        <f t="array" ref="AT39">IF($W39, "", INDEX(台羅韻母八聲調資料表, $AD39, $AG39))</f>
        <v>ing</v>
      </c>
      <c r="AU39" s="370"/>
      <c r="AV39" s="374" t="str">
        <f t="array" ref="AV39">IF($V39, "", INDEX(白話字聲母資料表, $Z39, $AV$5))</f>
        <v>c</v>
      </c>
      <c r="AW39" s="375" t="str">
        <f t="array" ref="AW39">IF($W39, "", INDEX(白話字韻母資料表, $AC39, $AW$5))</f>
        <v>ing</v>
      </c>
      <c r="AX39" s="374" t="str">
        <f t="array" ref="AX39">IF($W39, "", INDEX(閩拼韻母八聲調資料表, $AD39, $AG39))</f>
        <v>īng</v>
      </c>
    </row>
    <row r="40" spans="2:50">
      <c r="B40" s="380">
        <f t="shared" si="0"/>
        <v>32</v>
      </c>
      <c r="C40" s="314" t="str">
        <f>MID(文章!$D$4, B40, 1)</f>
        <v>風</v>
      </c>
      <c r="D40" s="365" t="s">
        <v>61</v>
      </c>
      <c r="E40" s="365" t="s">
        <v>74</v>
      </c>
      <c r="F40" s="365"/>
      <c r="G40" s="315" t="str">
        <f t="array" ref="G40">IF( OR($T40, NOT($U40), $W40), "", $AA40 &amp; $AH40 &amp; INDEX(中文數值資料表, $AG40, 2) )</f>
        <v>喜公一</v>
      </c>
      <c r="H40" s="321" t="str">
        <f t="shared" si="1"/>
        <v>hong</v>
      </c>
      <c r="I40" s="322" t="str">
        <f t="shared" si="2"/>
        <v>hong</v>
      </c>
      <c r="J40" s="323" t="str">
        <f t="shared" si="3"/>
        <v>hōng</v>
      </c>
      <c r="K40" s="316" t="str">
        <f t="shared" si="4"/>
        <v>ㄏㆲ</v>
      </c>
      <c r="L40" s="317" t="str">
        <f t="shared" ca="1" si="22"/>
        <v xml:space="preserve">\ltjruby{風}{hong}\
</v>
      </c>
      <c r="M40" s="317" t="str">
        <f t="shared" ca="1" si="17"/>
        <v xml:space="preserve">&lt;ruby&gt;風&lt;rt&gt;喜公一&lt;/rt&gt;&lt;/ruby&gt;
</v>
      </c>
      <c r="N40" s="317" t="str">
        <f t="shared" ca="1" si="18"/>
        <v xml:space="preserve">&lt;ruby&gt;風&lt;rt&gt;hong&lt;/rt&gt;&lt;/ruby&gt;
</v>
      </c>
      <c r="O40" s="317" t="str">
        <f t="shared" ca="1" si="19"/>
        <v xml:space="preserve">&lt;ruby&gt;風&lt;rt&gt;hong&lt;/rt&gt;&lt;/ruby&gt;
</v>
      </c>
      <c r="P40" s="317" t="str">
        <f t="shared" ca="1" si="19"/>
        <v xml:space="preserve">&lt;ruby&gt;風&lt;rt&gt;hōng&lt;/rt&gt;&lt;/ruby&gt;
</v>
      </c>
      <c r="Q40" s="318" t="str">
        <f t="shared" ca="1" si="20"/>
        <v xml:space="preserve">&lt;ruby&gt;風&lt;rtc&gt;ㄏㆲ&lt;/rtc&gt;&lt;/ruby&gt;
</v>
      </c>
      <c r="R40" s="318" t="str">
        <f t="shared" ca="1" si="21"/>
        <v xml:space="preserve">&lt;ruby&gt;風&lt;rt&gt;hong&lt;/rt&gt;&lt;rtc&gt;ㄏㆲ&lt;/rtc&gt;&lt;/ruby&gt;
</v>
      </c>
      <c r="S40" s="285"/>
      <c r="T40" s="319" t="b">
        <f t="shared" si="6"/>
        <v>0</v>
      </c>
      <c r="U40" s="319" t="b">
        <f t="shared" si="7"/>
        <v>1</v>
      </c>
      <c r="V40" s="319" t="b">
        <f t="shared" si="8"/>
        <v>0</v>
      </c>
      <c r="W40" s="319" t="b">
        <f t="shared" si="9"/>
        <v>0</v>
      </c>
      <c r="X40" s="319" t="b">
        <f t="shared" si="10"/>
        <v>1</v>
      </c>
      <c r="Y40" s="370"/>
      <c r="Z40" s="377">
        <f t="shared" si="11"/>
        <v>5</v>
      </c>
      <c r="AA40" s="373" t="str">
        <f t="array" ref="AA40">IF( $Z40="", "", INDEX(白話字聲母資料表, $Z40, $AA$5))</f>
        <v>喜</v>
      </c>
      <c r="AB40" s="370"/>
      <c r="AC40" s="377">
        <f t="shared" si="23"/>
        <v>69</v>
      </c>
      <c r="AD40" s="373">
        <f t="array" ref="AD40">IF( $W40, "", INDEX(白話字韻母資料表, AC40, $AD$5))</f>
        <v>7</v>
      </c>
      <c r="AE40" s="373" t="b">
        <f t="array" ref="AE40">IF( $W40, "", IF( INDEX(白話字韻母資料表, AC40, $AE$5) = "入聲", TRUE, FALSE) )</f>
        <v>0</v>
      </c>
      <c r="AF40" s="374">
        <f t="shared" si="13"/>
        <v>1</v>
      </c>
      <c r="AG40" s="374">
        <f t="shared" si="25"/>
        <v>1</v>
      </c>
      <c r="AH40" s="374" t="str">
        <f t="array" ref="AH40">IF( $W40, "", INDEX(白話字韻母資料表, $AC40, $AH$5))</f>
        <v>公</v>
      </c>
      <c r="AI40" s="374" t="str">
        <f t="array" ref="AI40">IF($W40, "", INDEX(白話字韻母八聲調資料表, $AD40, $AG40))</f>
        <v>ong</v>
      </c>
      <c r="AJ40" s="370"/>
      <c r="AK40" s="373" t="b">
        <f t="shared" si="15"/>
        <v>0</v>
      </c>
      <c r="AL40" s="373" t="str">
        <f>IF( $AK40, IFERROR( IF(MATCH( $E40, 顎音化聲母!$H$9:$H$37, 0), TRUE, FALSE), FALSE), "")</f>
        <v/>
      </c>
      <c r="AM40" s="373" t="str">
        <f t="array" ref="AM40">IF( AND($AK40, $AL40), INDEX(顎音化聲母資料表, MATCH( $D40 &amp; $E40, 顎音化聲母!$L$5:$L$136, 0), 3), "")</f>
        <v/>
      </c>
      <c r="AN40" s="373">
        <f t="shared" si="24"/>
        <v>5</v>
      </c>
      <c r="AO40" s="374" t="str">
        <f t="array" ref="AO40">IF($AN40="", "", IF( $AM40&lt;&gt;"", $AM40,INDEX(白話字聲母資料表, $AN40, $AO$5)))</f>
        <v>ㄏ</v>
      </c>
      <c r="AP40" s="374" t="str">
        <f t="array" ref="AP40">IF($W40, "", INDEX(方音八音反切資料表, $AD40, $AG40))</f>
        <v>ㆲ</v>
      </c>
      <c r="AQ40" s="370"/>
      <c r="AR40" s="374" t="str">
        <f t="array" ref="AR40">IF($V40, "", INDEX(白話字聲母資料表, $Z40, $AR$5))</f>
        <v>h</v>
      </c>
      <c r="AS40" s="375" t="str">
        <f t="array" ref="AS40">IF($W40, "", INDEX(白話字韻母資料表, $AC40, $AR$5))</f>
        <v>ong</v>
      </c>
      <c r="AT40" s="374" t="str">
        <f t="array" ref="AT40">IF($W40, "", INDEX(台羅韻母八聲調資料表, $AD40, $AG40))</f>
        <v>ong</v>
      </c>
      <c r="AU40" s="370"/>
      <c r="AV40" s="374" t="str">
        <f t="array" ref="AV40">IF($V40, "", INDEX(白話字聲母資料表, $Z40, $AV$5))</f>
        <v>h</v>
      </c>
      <c r="AW40" s="375" t="str">
        <f t="array" ref="AW40">IF($W40, "", INDEX(白話字韻母資料表, $AC40, $AW$5))</f>
        <v>ong</v>
      </c>
      <c r="AX40" s="374" t="str">
        <f t="array" ref="AX40">IF($W40, "", INDEX(閩拼韻母八聲調資料表, $AD40, $AG40))</f>
        <v>ōng</v>
      </c>
    </row>
    <row r="41" spans="2:50">
      <c r="B41" s="380">
        <f t="shared" si="0"/>
        <v>33</v>
      </c>
      <c r="C41" s="314" t="str">
        <f>MID(文章!$D$4, B41, 1)</f>
        <v>徐</v>
      </c>
      <c r="D41" s="365" t="s">
        <v>68</v>
      </c>
      <c r="E41" s="365" t="s">
        <v>67</v>
      </c>
      <c r="F41" s="365">
        <v>5</v>
      </c>
      <c r="G41" s="315" t="str">
        <f t="array" ref="G41">IF( OR($T41, NOT($U41), $W41), "", $AA41 &amp; $AH41 &amp; INDEX(中文數值資料表, $AG41, 2) )</f>
        <v>出居五</v>
      </c>
      <c r="H41" s="321" t="str">
        <f t="shared" si="1"/>
        <v>chhî</v>
      </c>
      <c r="I41" s="322" t="str">
        <f t="shared" si="2"/>
        <v>tshî</v>
      </c>
      <c r="J41" s="323" t="str">
        <f t="shared" si="3"/>
        <v>cì</v>
      </c>
      <c r="K41" s="316" t="str">
        <f t="shared" si="4"/>
        <v>ㄑㄧˊ</v>
      </c>
      <c r="L41" s="317" t="str">
        <f t="shared" ca="1" si="22"/>
        <v xml:space="preserve">\ltjruby{徐}{tshî}\
</v>
      </c>
      <c r="M41" s="317" t="str">
        <f t="shared" ca="1" si="17"/>
        <v xml:space="preserve">&lt;ruby&gt;徐&lt;rt&gt;出居五&lt;/rt&gt;&lt;/ruby&gt;
</v>
      </c>
      <c r="N41" s="317" t="str">
        <f t="shared" ca="1" si="18"/>
        <v xml:space="preserve">&lt;ruby&gt;徐&lt;rt&gt;chhî&lt;/rt&gt;&lt;/ruby&gt;
</v>
      </c>
      <c r="O41" s="317" t="str">
        <f t="shared" ca="1" si="19"/>
        <v xml:space="preserve">&lt;ruby&gt;徐&lt;rt&gt;tshî&lt;/rt&gt;&lt;/ruby&gt;
</v>
      </c>
      <c r="P41" s="317" t="str">
        <f t="shared" ca="1" si="19"/>
        <v xml:space="preserve">&lt;ruby&gt;徐&lt;rt&gt;cì&lt;/rt&gt;&lt;/ruby&gt;
</v>
      </c>
      <c r="Q41" s="318" t="str">
        <f t="shared" ca="1" si="20"/>
        <v xml:space="preserve">&lt;ruby&gt;徐&lt;rtc&gt;ㄑㄧˊ&lt;/rtc&gt;&lt;/ruby&gt;
</v>
      </c>
      <c r="R41" s="318" t="str">
        <f t="shared" ca="1" si="21"/>
        <v xml:space="preserve">&lt;ruby&gt;徐&lt;rt&gt;tshî&lt;/rt&gt;&lt;rtc&gt;ㄑㄧˊ&lt;/rtc&gt;&lt;/ruby&gt;
</v>
      </c>
      <c r="S41" s="285"/>
      <c r="T41" s="319" t="b">
        <f t="shared" si="6"/>
        <v>0</v>
      </c>
      <c r="U41" s="319" t="b">
        <f t="shared" si="7"/>
        <v>1</v>
      </c>
      <c r="V41" s="319" t="b">
        <f t="shared" si="8"/>
        <v>0</v>
      </c>
      <c r="W41" s="319" t="b">
        <f t="shared" si="9"/>
        <v>0</v>
      </c>
      <c r="X41" s="319" t="b">
        <f t="shared" si="10"/>
        <v>0</v>
      </c>
      <c r="Y41" s="370"/>
      <c r="Z41" s="377">
        <f t="shared" si="11"/>
        <v>3</v>
      </c>
      <c r="AA41" s="373" t="str">
        <f t="array" ref="AA41">IF( $Z41="", "", INDEX(白話字聲母資料表, $Z41, $AA$5))</f>
        <v>出</v>
      </c>
      <c r="AB41" s="370"/>
      <c r="AC41" s="377">
        <f t="shared" si="23"/>
        <v>21</v>
      </c>
      <c r="AD41" s="373">
        <f t="array" ref="AD41">IF( $W41, "", INDEX(白話字韻母資料表, AC41, $AD$5))</f>
        <v>29</v>
      </c>
      <c r="AE41" s="373" t="b">
        <f t="array" ref="AE41">IF( $W41, "", IF( INDEX(白話字韻母資料表, AC41, $AE$5) = "入聲", TRUE, FALSE) )</f>
        <v>0</v>
      </c>
      <c r="AF41" s="374">
        <f t="shared" si="13"/>
        <v>1</v>
      </c>
      <c r="AG41" s="374">
        <f t="shared" si="25"/>
        <v>5</v>
      </c>
      <c r="AH41" s="374" t="str">
        <f t="array" ref="AH41">IF( $W41, "", INDEX(白話字韻母資料表, $AC41, $AH$5))</f>
        <v>居</v>
      </c>
      <c r="AI41" s="374" t="str">
        <f t="array" ref="AI41">IF($W41, "", INDEX(白話字韻母八聲調資料表, $AD41, $AG41))</f>
        <v>î</v>
      </c>
      <c r="AJ41" s="370"/>
      <c r="AK41" s="373" t="b">
        <f t="shared" si="15"/>
        <v>1</v>
      </c>
      <c r="AL41" s="373" t="b">
        <f>IF( $AK41, IFERROR( IF(MATCH( $E41, 顎音化聲母!$H$9:$H$37, 0), TRUE, FALSE), FALSE), "")</f>
        <v>1</v>
      </c>
      <c r="AM41" s="373" t="str">
        <f t="array" ref="AM41">IF( AND($AK41, $AL41), INDEX(顎音化聲母資料表, MATCH( $D41 &amp; $E41, 顎音化聲母!$L$5:$L$136, 0), 3), "")</f>
        <v>ㄑ</v>
      </c>
      <c r="AN41" s="373">
        <f t="shared" si="24"/>
        <v>3</v>
      </c>
      <c r="AO41" s="374" t="str">
        <f t="array" ref="AO41">IF($AN41="", "", IF( $AM41&lt;&gt;"", $AM41,INDEX(白話字聲母資料表, $AN41, $AO$5)))</f>
        <v>ㄑ</v>
      </c>
      <c r="AP41" s="374" t="str">
        <f t="array" ref="AP41">IF($W41, "", INDEX(方音八音反切資料表, $AD41, $AG41))</f>
        <v>ㄧˊ</v>
      </c>
      <c r="AQ41" s="370"/>
      <c r="AR41" s="374" t="str">
        <f t="array" ref="AR41">IF($V41, "", INDEX(白話字聲母資料表, $Z41, $AR$5))</f>
        <v>tsh</v>
      </c>
      <c r="AS41" s="375" t="str">
        <f t="array" ref="AS41">IF($W41, "", INDEX(白話字韻母資料表, $AC41, $AR$5))</f>
        <v>i</v>
      </c>
      <c r="AT41" s="374" t="str">
        <f t="array" ref="AT41">IF($W41, "", INDEX(台羅韻母八聲調資料表, $AD41, $AG41))</f>
        <v>î</v>
      </c>
      <c r="AU41" s="370"/>
      <c r="AV41" s="374" t="str">
        <f t="array" ref="AV41">IF($V41, "", INDEX(白話字聲母資料表, $Z41, $AV$5))</f>
        <v>c</v>
      </c>
      <c r="AW41" s="375" t="str">
        <f t="array" ref="AW41">IF($W41, "", INDEX(白話字韻母資料表, $AC41, $AW$5))</f>
        <v>i</v>
      </c>
      <c r="AX41" s="374" t="str">
        <f t="array" ref="AX41">IF($W41, "", INDEX(閩拼韻母八聲調資料表, $AD41, $AG41))</f>
        <v>ì</v>
      </c>
    </row>
    <row r="42" spans="2:50">
      <c r="B42" s="380">
        <f t="shared" si="0"/>
        <v>34</v>
      </c>
      <c r="C42" s="314" t="str">
        <f>MID(文章!$D$4, B42, 1)</f>
        <v>來</v>
      </c>
      <c r="D42" s="365" t="s">
        <v>82</v>
      </c>
      <c r="E42" s="365" t="s">
        <v>83</v>
      </c>
      <c r="F42" s="365">
        <v>5</v>
      </c>
      <c r="G42" s="315" t="str">
        <f t="array" ref="G42">IF( OR($T42, NOT($U42), $W42), "", $AA42 &amp; $AH42 &amp; INDEX(中文數值資料表, $AG42, 2) )</f>
        <v>柳皆五</v>
      </c>
      <c r="H42" s="321" t="str">
        <f t="shared" si="1"/>
        <v>lâi</v>
      </c>
      <c r="I42" s="322" t="str">
        <f t="shared" si="2"/>
        <v>lâi</v>
      </c>
      <c r="J42" s="323" t="str">
        <f t="shared" si="3"/>
        <v>lài</v>
      </c>
      <c r="K42" s="316" t="str">
        <f t="shared" si="4"/>
        <v>ㄌㄞˊ</v>
      </c>
      <c r="L42" s="317" t="str">
        <f t="shared" ca="1" si="22"/>
        <v xml:space="preserve">\ltjruby{來}{lâi}\
</v>
      </c>
      <c r="M42" s="317" t="str">
        <f t="shared" ca="1" si="17"/>
        <v xml:space="preserve">&lt;ruby&gt;來&lt;rt&gt;柳皆五&lt;/rt&gt;&lt;/ruby&gt;
</v>
      </c>
      <c r="N42" s="317" t="str">
        <f t="shared" ca="1" si="18"/>
        <v xml:space="preserve">&lt;ruby&gt;來&lt;rt&gt;lâi&lt;/rt&gt;&lt;/ruby&gt;
</v>
      </c>
      <c r="O42" s="317" t="str">
        <f t="shared" ca="1" si="19"/>
        <v xml:space="preserve">&lt;ruby&gt;來&lt;rt&gt;lâi&lt;/rt&gt;&lt;/ruby&gt;
</v>
      </c>
      <c r="P42" s="317" t="str">
        <f t="shared" ca="1" si="19"/>
        <v xml:space="preserve">&lt;ruby&gt;來&lt;rt&gt;lài&lt;/rt&gt;&lt;/ruby&gt;
</v>
      </c>
      <c r="Q42" s="318" t="str">
        <f t="shared" ca="1" si="20"/>
        <v xml:space="preserve">&lt;ruby&gt;來&lt;rtc&gt;ㄌㄞˊ&lt;/rtc&gt;&lt;/ruby&gt;
</v>
      </c>
      <c r="R42" s="318" t="str">
        <f t="shared" ca="1" si="21"/>
        <v xml:space="preserve">&lt;ruby&gt;來&lt;rt&gt;lâi&lt;/rt&gt;&lt;rtc&gt;ㄌㄞˊ&lt;/rtc&gt;&lt;/ruby&gt;
</v>
      </c>
      <c r="S42" s="285"/>
      <c r="T42" s="319" t="b">
        <f t="shared" si="6"/>
        <v>0</v>
      </c>
      <c r="U42" s="319" t="b">
        <f t="shared" si="7"/>
        <v>1</v>
      </c>
      <c r="V42" s="319" t="b">
        <f t="shared" si="8"/>
        <v>0</v>
      </c>
      <c r="W42" s="319" t="b">
        <f t="shared" si="9"/>
        <v>0</v>
      </c>
      <c r="X42" s="319" t="b">
        <f t="shared" si="10"/>
        <v>0</v>
      </c>
      <c r="Y42" s="370"/>
      <c r="Z42" s="377">
        <f t="shared" si="11"/>
        <v>9</v>
      </c>
      <c r="AA42" s="373" t="str">
        <f t="array" ref="AA42">IF( $Z42="", "", INDEX(白話字聲母資料表, $Z42, $AA$5))</f>
        <v>柳</v>
      </c>
      <c r="AB42" s="370"/>
      <c r="AC42" s="377">
        <f t="shared" si="23"/>
        <v>5</v>
      </c>
      <c r="AD42" s="373">
        <f t="array" ref="AD42">IF( $W42, "", INDEX(白話字韻母資料表, AC42, $AD$5))</f>
        <v>16</v>
      </c>
      <c r="AE42" s="373" t="b">
        <f t="array" ref="AE42">IF( $W42, "", IF( INDEX(白話字韻母資料表, AC42, $AE$5) = "入聲", TRUE, FALSE) )</f>
        <v>0</v>
      </c>
      <c r="AF42" s="374">
        <f t="shared" si="13"/>
        <v>1</v>
      </c>
      <c r="AG42" s="374">
        <f t="shared" si="25"/>
        <v>5</v>
      </c>
      <c r="AH42" s="374" t="str">
        <f t="array" ref="AH42">IF( $W42, "", INDEX(白話字韻母資料表, $AC42, $AH$5))</f>
        <v>皆</v>
      </c>
      <c r="AI42" s="374" t="str">
        <f t="array" ref="AI42">IF($W42, "", INDEX(白話字韻母八聲調資料表, $AD42, $AG42))</f>
        <v>âi</v>
      </c>
      <c r="AJ42" s="370"/>
      <c r="AK42" s="373" t="b">
        <f t="shared" si="15"/>
        <v>0</v>
      </c>
      <c r="AL42" s="373" t="str">
        <f>IF( $AK42, IFERROR( IF(MATCH( $E42, 顎音化聲母!$H$9:$H$37, 0), TRUE, FALSE), FALSE), "")</f>
        <v/>
      </c>
      <c r="AM42" s="373" t="str">
        <f t="array" ref="AM42">IF( AND($AK42, $AL42), INDEX(顎音化聲母資料表, MATCH( $D42 &amp; $E42, 顎音化聲母!$L$5:$L$136, 0), 3), "")</f>
        <v/>
      </c>
      <c r="AN42" s="373">
        <f t="shared" si="24"/>
        <v>9</v>
      </c>
      <c r="AO42" s="374" t="str">
        <f t="array" ref="AO42">IF($AN42="", "", IF( $AM42&lt;&gt;"", $AM42,INDEX(白話字聲母資料表, $AN42, $AO$5)))</f>
        <v>ㄌ</v>
      </c>
      <c r="AP42" s="374" t="str">
        <f t="array" ref="AP42">IF($W42, "", INDEX(方音八音反切資料表, $AD42, $AG42))</f>
        <v>ㄞˊ</v>
      </c>
      <c r="AQ42" s="370"/>
      <c r="AR42" s="374" t="str">
        <f t="array" ref="AR42">IF($V42, "", INDEX(白話字聲母資料表, $Z42, $AR$5))</f>
        <v>l</v>
      </c>
      <c r="AS42" s="375" t="str">
        <f t="array" ref="AS42">IF($W42, "", INDEX(白話字韻母資料表, $AC42, $AR$5))</f>
        <v>ai</v>
      </c>
      <c r="AT42" s="374" t="str">
        <f t="array" ref="AT42">IF($W42, "", INDEX(台羅韻母八聲調資料表, $AD42, $AG42))</f>
        <v>âi</v>
      </c>
      <c r="AU42" s="370"/>
      <c r="AV42" s="374" t="str">
        <f t="array" ref="AV42">IF($V42, "", INDEX(白話字聲母資料表, $Z42, $AV$5))</f>
        <v>l</v>
      </c>
      <c r="AW42" s="375" t="str">
        <f t="array" ref="AW42">IF($W42, "", INDEX(白話字韻母資料表, $AC42, $AW$5))</f>
        <v>ai</v>
      </c>
      <c r="AX42" s="374" t="str">
        <f t="array" ref="AX42">IF($W42, "", INDEX(閩拼韻母八聲調資料表, $AD42, $AG42))</f>
        <v>ài</v>
      </c>
    </row>
    <row r="43" spans="2:50">
      <c r="B43" s="380">
        <f t="shared" si="0"/>
        <v>35</v>
      </c>
      <c r="C43" s="314" t="str">
        <f>MID(文章!$D$4, B43, 1)</f>
        <v>，</v>
      </c>
      <c r="D43" s="365"/>
      <c r="E43" s="365"/>
      <c r="F43" s="365"/>
      <c r="G43" s="315" t="str">
        <f t="array" ref="G43">IF( OR($T43, NOT($U43), $W43), "", $AA43 &amp; $AH43 &amp; INDEX(中文數值資料表, $AG43, 2) )</f>
        <v/>
      </c>
      <c r="H43" s="321" t="str">
        <f t="shared" si="1"/>
        <v/>
      </c>
      <c r="I43" s="322" t="str">
        <f t="shared" si="2"/>
        <v/>
      </c>
      <c r="J43" s="323" t="str">
        <f t="shared" si="3"/>
        <v/>
      </c>
      <c r="K43" s="316" t="str">
        <f t="shared" si="4"/>
        <v/>
      </c>
      <c r="L43" s="317" t="str">
        <f t="shared" ca="1" si="22"/>
        <v xml:space="preserve">\ltjruby{，}{}\
</v>
      </c>
      <c r="M43" s="317" t="str">
        <f t="shared" ca="1" si="17"/>
        <v xml:space="preserve">，
</v>
      </c>
      <c r="N43" s="317" t="str">
        <f t="shared" ca="1" si="18"/>
        <v xml:space="preserve">，
</v>
      </c>
      <c r="O43" s="317" t="str">
        <f t="shared" ca="1" si="19"/>
        <v xml:space="preserve">，
</v>
      </c>
      <c r="P43" s="317" t="str">
        <f t="shared" ca="1" si="19"/>
        <v xml:space="preserve">，
</v>
      </c>
      <c r="Q43" s="318" t="str">
        <f t="shared" ca="1" si="20"/>
        <v xml:space="preserve">，
</v>
      </c>
      <c r="R43" s="318" t="str">
        <f t="shared" ca="1" si="21"/>
        <v xml:space="preserve">，
</v>
      </c>
      <c r="S43" s="285"/>
      <c r="T43" s="319" t="b">
        <f t="shared" si="6"/>
        <v>1</v>
      </c>
      <c r="U43" s="319" t="b">
        <f t="shared" si="7"/>
        <v>0</v>
      </c>
      <c r="V43" s="319" t="b">
        <f t="shared" si="8"/>
        <v>1</v>
      </c>
      <c r="W43" s="319" t="b">
        <f t="shared" si="9"/>
        <v>1</v>
      </c>
      <c r="X43" s="319" t="b">
        <f t="shared" si="10"/>
        <v>0</v>
      </c>
      <c r="Y43" s="370"/>
      <c r="Z43" s="377" t="str">
        <f t="shared" si="11"/>
        <v/>
      </c>
      <c r="AA43" s="373" t="str">
        <f t="array" ref="AA43">IF( $Z43="", "", INDEX(白話字聲母資料表, $Z43, $AA$5))</f>
        <v/>
      </c>
      <c r="AB43" s="370"/>
      <c r="AC43" s="377" t="str">
        <f t="shared" si="23"/>
        <v/>
      </c>
      <c r="AD43" s="373" t="str">
        <f t="array" ref="AD43">IF( $W43, "", INDEX(白話字韻母資料表, AC43, $AD$5))</f>
        <v/>
      </c>
      <c r="AE43" s="373" t="str">
        <f t="array" ref="AE43">IF( $W43, "", IF( INDEX(白話字韻母資料表, AC43, $AE$5) = "入聲", TRUE, FALSE) )</f>
        <v/>
      </c>
      <c r="AF43" s="374" t="str">
        <f t="shared" si="13"/>
        <v/>
      </c>
      <c r="AG43" s="374" t="str">
        <f t="shared" si="25"/>
        <v/>
      </c>
      <c r="AH43" s="374" t="str">
        <f t="array" ref="AH43">IF( $W43, "", INDEX(白話字韻母資料表, $AC43, $AH$5))</f>
        <v/>
      </c>
      <c r="AI43" s="374" t="str">
        <f t="array" ref="AI43">IF($W43, "", INDEX(白話字韻母八聲調資料表, $AD43, $AG43))</f>
        <v/>
      </c>
      <c r="AJ43" s="370"/>
      <c r="AK43" s="373" t="b">
        <f t="shared" si="15"/>
        <v>0</v>
      </c>
      <c r="AL43" s="373" t="str">
        <f>IF( $AK43, IFERROR( IF(MATCH( $E43, 顎音化聲母!$H$9:$H$37, 0), TRUE, FALSE), FALSE), "")</f>
        <v/>
      </c>
      <c r="AM43" s="373" t="str">
        <f t="array" ref="AM43">IF( AND($AK43, $AL43), INDEX(顎音化聲母資料表, MATCH( $D43 &amp; $E43, 顎音化聲母!$L$5:$L$136, 0), 3), "")</f>
        <v/>
      </c>
      <c r="AN43" s="373" t="str">
        <f t="shared" si="24"/>
        <v/>
      </c>
      <c r="AO43" s="374" t="str">
        <f t="array" ref="AO43">IF($AN43="", "", IF( $AM43&lt;&gt;"", $AM43,INDEX(白話字聲母資料表, $AN43, $AO$5)))</f>
        <v/>
      </c>
      <c r="AP43" s="374" t="str">
        <f t="array" ref="AP43">IF($W43, "", INDEX(方音八音反切資料表, $AD43, $AG43))</f>
        <v/>
      </c>
      <c r="AQ43" s="370"/>
      <c r="AR43" s="374" t="str">
        <f t="array" ref="AR43">IF($V43, "", INDEX(白話字聲母資料表, $Z43, $AR$5))</f>
        <v/>
      </c>
      <c r="AS43" s="375" t="str">
        <f t="array" ref="AS43">IF($W43, "", INDEX(白話字韻母資料表, $AC43, $AR$5))</f>
        <v/>
      </c>
      <c r="AT43" s="374" t="str">
        <f t="array" ref="AT43">IF($W43, "", INDEX(台羅韻母八聲調資料表, $AD43, $AG43))</f>
        <v/>
      </c>
      <c r="AU43" s="370"/>
      <c r="AV43" s="374" t="str">
        <f t="array" ref="AV43">IF($V43, "", INDEX(白話字聲母資料表, $Z43, $AV$5))</f>
        <v/>
      </c>
      <c r="AW43" s="375" t="str">
        <f t="array" ref="AW43">IF($W43, "", INDEX(白話字韻母資料表, $AC43, $AW$5))</f>
        <v/>
      </c>
      <c r="AX43" s="374" t="str">
        <f t="array" ref="AX43">IF($W43, "", INDEX(閩拼韻母八聲調資料表, $AD43, $AG43))</f>
        <v/>
      </c>
    </row>
    <row r="44" spans="2:50">
      <c r="B44" s="380">
        <f t="shared" si="0"/>
        <v>36</v>
      </c>
      <c r="C44" s="314" t="str">
        <f>MID(文章!$D$4, B44, 1)</f>
        <v>水</v>
      </c>
      <c r="D44" s="365" t="s">
        <v>65</v>
      </c>
      <c r="E44" s="365" t="s">
        <v>84</v>
      </c>
      <c r="F44" s="365">
        <v>2</v>
      </c>
      <c r="G44" s="315" t="str">
        <f t="array" ref="G44">IF( OR($T44, NOT($U44), $W44), "", $AA44 &amp; $AH44 &amp; INDEX(中文數值資料表, $AG44, 2) )</f>
        <v>時規二</v>
      </c>
      <c r="H44" s="321" t="str">
        <f t="shared" si="1"/>
        <v>súi</v>
      </c>
      <c r="I44" s="322" t="str">
        <f t="shared" si="2"/>
        <v>súi</v>
      </c>
      <c r="J44" s="323" t="str">
        <f t="shared" si="3"/>
        <v>súi</v>
      </c>
      <c r="K44" s="316" t="str">
        <f t="shared" si="4"/>
        <v>ㄙㄨㄧˋ</v>
      </c>
      <c r="L44" s="317" t="str">
        <f t="shared" ca="1" si="22"/>
        <v xml:space="preserve">\ltjruby{水}{súi}\
</v>
      </c>
      <c r="M44" s="317" t="str">
        <f t="shared" ca="1" si="17"/>
        <v xml:space="preserve">&lt;ruby&gt;水&lt;rt&gt;時規二&lt;/rt&gt;&lt;/ruby&gt;
</v>
      </c>
      <c r="N44" s="317" t="str">
        <f t="shared" ca="1" si="18"/>
        <v xml:space="preserve">&lt;ruby&gt;水&lt;rt&gt;súi&lt;/rt&gt;&lt;/ruby&gt;
</v>
      </c>
      <c r="O44" s="317" t="str">
        <f t="shared" ca="1" si="19"/>
        <v xml:space="preserve">&lt;ruby&gt;水&lt;rt&gt;súi&lt;/rt&gt;&lt;/ruby&gt;
</v>
      </c>
      <c r="P44" s="317" t="str">
        <f t="shared" ca="1" si="19"/>
        <v xml:space="preserve">&lt;ruby&gt;水&lt;rt&gt;súi&lt;/rt&gt;&lt;/ruby&gt;
</v>
      </c>
      <c r="Q44" s="318" t="str">
        <f t="shared" ca="1" si="20"/>
        <v xml:space="preserve">&lt;ruby&gt;水&lt;rtc&gt;ㄙㄨㄧˋ&lt;/rtc&gt;&lt;/ruby&gt;
</v>
      </c>
      <c r="R44" s="318" t="str">
        <f t="shared" ca="1" si="21"/>
        <v xml:space="preserve">&lt;ruby&gt;水&lt;rt&gt;súi&lt;/rt&gt;&lt;rtc&gt;ㄙㄨㄧˋ&lt;/rtc&gt;&lt;/ruby&gt;
</v>
      </c>
      <c r="S44" s="285"/>
      <c r="T44" s="319" t="b">
        <f t="shared" si="6"/>
        <v>0</v>
      </c>
      <c r="U44" s="319" t="b">
        <f t="shared" si="7"/>
        <v>1</v>
      </c>
      <c r="V44" s="319" t="b">
        <f t="shared" si="8"/>
        <v>0</v>
      </c>
      <c r="W44" s="319" t="b">
        <f t="shared" si="9"/>
        <v>0</v>
      </c>
      <c r="X44" s="319" t="b">
        <f t="shared" si="10"/>
        <v>0</v>
      </c>
      <c r="Y44" s="370"/>
      <c r="Z44" s="377">
        <f t="shared" si="11"/>
        <v>15</v>
      </c>
      <c r="AA44" s="373" t="str">
        <f t="array" ref="AA44">IF( $Z44="", "", INDEX(白話字聲母資料表, $Z44, $AA$5))</f>
        <v>時</v>
      </c>
      <c r="AB44" s="370"/>
      <c r="AC44" s="377">
        <f t="shared" si="23"/>
        <v>72</v>
      </c>
      <c r="AD44" s="373">
        <f t="array" ref="AD44">IF( $W44, "", INDEX(白話字韻母資料表, AC44, $AD$5))</f>
        <v>4</v>
      </c>
      <c r="AE44" s="373" t="b">
        <f t="array" ref="AE44">IF( $W44, "", IF( INDEX(白話字韻母資料表, AC44, $AE$5) = "入聲", TRUE, FALSE) )</f>
        <v>0</v>
      </c>
      <c r="AF44" s="374">
        <f t="shared" si="13"/>
        <v>1</v>
      </c>
      <c r="AG44" s="374">
        <f t="shared" si="25"/>
        <v>2</v>
      </c>
      <c r="AH44" s="374" t="str">
        <f t="array" ref="AH44">IF( $W44, "", INDEX(白話字韻母資料表, $AC44, $AH$5))</f>
        <v>規</v>
      </c>
      <c r="AI44" s="374" t="str">
        <f t="array" ref="AI44">IF($W44, "", INDEX(白話字韻母八聲調資料表, $AD44, $AG44))</f>
        <v>úi</v>
      </c>
      <c r="AJ44" s="370"/>
      <c r="AK44" s="373" t="b">
        <f t="shared" si="15"/>
        <v>1</v>
      </c>
      <c r="AL44" s="373" t="b">
        <f>IF( $AK44, IFERROR( IF(MATCH( $E44, 顎音化聲母!$H$9:$H$37, 0), TRUE, FALSE), FALSE), "")</f>
        <v>0</v>
      </c>
      <c r="AM44" s="373" t="str">
        <f t="array" ref="AM44">IF( AND($AK44, $AL44), INDEX(顎音化聲母資料表, MATCH( $D44 &amp; $E44, 顎音化聲母!$L$5:$L$136, 0), 3), "")</f>
        <v/>
      </c>
      <c r="AN44" s="373">
        <f t="shared" si="24"/>
        <v>15</v>
      </c>
      <c r="AO44" s="374" t="str">
        <f t="array" ref="AO44">IF($AN44="", "", IF( $AM44&lt;&gt;"", $AM44,INDEX(白話字聲母資料表, $AN44, $AO$5)))</f>
        <v>ㄙ</v>
      </c>
      <c r="AP44" s="374" t="str">
        <f t="array" ref="AP44">IF($W44, "", INDEX(方音八音反切資料表, $AD44, $AG44))</f>
        <v>ㄨㄧˋ</v>
      </c>
      <c r="AQ44" s="370"/>
      <c r="AR44" s="374" t="str">
        <f t="array" ref="AR44">IF($V44, "", INDEX(白話字聲母資料表, $Z44, $AR$5))</f>
        <v>s</v>
      </c>
      <c r="AS44" s="375" t="str">
        <f t="array" ref="AS44">IF($W44, "", INDEX(白話字韻母資料表, $AC44, $AR$5))</f>
        <v>ui</v>
      </c>
      <c r="AT44" s="374" t="str">
        <f t="array" ref="AT44">IF($W44, "", INDEX(台羅韻母八聲調資料表, $AD44, $AG44))</f>
        <v>úi</v>
      </c>
      <c r="AU44" s="370"/>
      <c r="AV44" s="374" t="str">
        <f t="array" ref="AV44">IF($V44, "", INDEX(白話字聲母資料表, $Z44, $AV$5))</f>
        <v>s</v>
      </c>
      <c r="AW44" s="375" t="str">
        <f t="array" ref="AW44">IF($W44, "", INDEX(白話字韻母資料表, $AC44, $AW$5))</f>
        <v>ui</v>
      </c>
      <c r="AX44" s="374" t="str">
        <f t="array" ref="AX44">IF($W44, "", INDEX(閩拼韻母八聲調資料表, $AD44, $AG44))</f>
        <v>úi</v>
      </c>
    </row>
    <row r="45" spans="2:50">
      <c r="B45" s="380">
        <f t="shared" si="0"/>
        <v>37</v>
      </c>
      <c r="C45" s="314" t="str">
        <f>MID(文章!$D$4, B45, 1)</f>
        <v>波</v>
      </c>
      <c r="D45" s="365" t="s">
        <v>85</v>
      </c>
      <c r="E45" s="365" t="s">
        <v>86</v>
      </c>
      <c r="F45" s="365"/>
      <c r="G45" s="315" t="str">
        <f t="array" ref="G45">IF( OR($T45, NOT($U45), $W45), "", $AA45 &amp; $AH45 &amp; INDEX(中文數值資料表, $AG45, 2) )</f>
        <v>頗高一</v>
      </c>
      <c r="H45" s="321" t="str">
        <f t="shared" si="1"/>
        <v>pho</v>
      </c>
      <c r="I45" s="322" t="str">
        <f t="shared" si="2"/>
        <v>pho</v>
      </c>
      <c r="J45" s="323" t="str">
        <f t="shared" si="3"/>
        <v>pō</v>
      </c>
      <c r="K45" s="316" t="str">
        <f t="shared" si="4"/>
        <v>ㄆㄜ</v>
      </c>
      <c r="L45" s="317" t="str">
        <f t="shared" ca="1" si="22"/>
        <v xml:space="preserve">\ltjruby{波}{pho}\
</v>
      </c>
      <c r="M45" s="317" t="str">
        <f t="shared" ca="1" si="17"/>
        <v xml:space="preserve">&lt;ruby&gt;波&lt;rt&gt;頗高一&lt;/rt&gt;&lt;/ruby&gt;
</v>
      </c>
      <c r="N45" s="317" t="str">
        <f t="shared" ca="1" si="18"/>
        <v xml:space="preserve">&lt;ruby&gt;波&lt;rt&gt;pho&lt;/rt&gt;&lt;/ruby&gt;
</v>
      </c>
      <c r="O45" s="317" t="str">
        <f t="shared" ca="1" si="19"/>
        <v xml:space="preserve">&lt;ruby&gt;波&lt;rt&gt;pho&lt;/rt&gt;&lt;/ruby&gt;
</v>
      </c>
      <c r="P45" s="317" t="str">
        <f t="shared" ca="1" si="19"/>
        <v xml:space="preserve">&lt;ruby&gt;波&lt;rt&gt;pō&lt;/rt&gt;&lt;/ruby&gt;
</v>
      </c>
      <c r="Q45" s="318" t="str">
        <f t="shared" ca="1" si="20"/>
        <v xml:space="preserve">&lt;ruby&gt;波&lt;rtc&gt;ㄆㄜ&lt;/rtc&gt;&lt;/ruby&gt;
</v>
      </c>
      <c r="R45" s="318" t="str">
        <f t="shared" ca="1" si="21"/>
        <v xml:space="preserve">&lt;ruby&gt;波&lt;rt&gt;pho&lt;/rt&gt;&lt;rtc&gt;ㄆㄜ&lt;/rtc&gt;&lt;/ruby&gt;
</v>
      </c>
      <c r="S45" s="285"/>
      <c r="T45" s="319" t="b">
        <f t="shared" si="6"/>
        <v>0</v>
      </c>
      <c r="U45" s="319" t="b">
        <f t="shared" si="7"/>
        <v>1</v>
      </c>
      <c r="V45" s="319" t="b">
        <f t="shared" si="8"/>
        <v>0</v>
      </c>
      <c r="W45" s="319" t="b">
        <f t="shared" si="9"/>
        <v>0</v>
      </c>
      <c r="X45" s="319" t="b">
        <f t="shared" si="10"/>
        <v>1</v>
      </c>
      <c r="Y45" s="370"/>
      <c r="Z45" s="377">
        <f t="shared" si="11"/>
        <v>14</v>
      </c>
      <c r="AA45" s="373" t="str">
        <f t="array" ref="AA45">IF( $Z45="", "", INDEX(白話字聲母資料表, $Z45, $AA$5))</f>
        <v>頗</v>
      </c>
      <c r="AB45" s="370"/>
      <c r="AC45" s="377">
        <f t="shared" si="23"/>
        <v>52</v>
      </c>
      <c r="AD45" s="373">
        <f t="array" ref="AD45">IF( $W45, "", INDEX(白話字韻母資料表, AC45, $AD$5))</f>
        <v>15</v>
      </c>
      <c r="AE45" s="373" t="b">
        <f t="array" ref="AE45">IF( $W45, "", IF( INDEX(白話字韻母資料表, AC45, $AE$5) = "入聲", TRUE, FALSE) )</f>
        <v>0</v>
      </c>
      <c r="AF45" s="374">
        <f t="shared" si="13"/>
        <v>1</v>
      </c>
      <c r="AG45" s="374">
        <f t="shared" si="25"/>
        <v>1</v>
      </c>
      <c r="AH45" s="374" t="str">
        <f t="array" ref="AH45">IF( $W45, "", INDEX(白話字韻母資料表, $AC45, $AH$5))</f>
        <v>高</v>
      </c>
      <c r="AI45" s="374" t="str">
        <f t="array" ref="AI45">IF($W45, "", INDEX(白話字韻母八聲調資料表, $AD45, $AG45))</f>
        <v>o</v>
      </c>
      <c r="AJ45" s="370"/>
      <c r="AK45" s="373" t="b">
        <f t="shared" si="15"/>
        <v>0</v>
      </c>
      <c r="AL45" s="373" t="str">
        <f>IF( $AK45, IFERROR( IF(MATCH( $E45, 顎音化聲母!$H$9:$H$37, 0), TRUE, FALSE), FALSE), "")</f>
        <v/>
      </c>
      <c r="AM45" s="373" t="str">
        <f t="array" ref="AM45">IF( AND($AK45, $AL45), INDEX(顎音化聲母資料表, MATCH( $D45 &amp; $E45, 顎音化聲母!$L$5:$L$136, 0), 3), "")</f>
        <v/>
      </c>
      <c r="AN45" s="373">
        <f t="shared" si="24"/>
        <v>14</v>
      </c>
      <c r="AO45" s="374" t="str">
        <f t="array" ref="AO45">IF($AN45="", "", IF( $AM45&lt;&gt;"", $AM45,INDEX(白話字聲母資料表, $AN45, $AO$5)))</f>
        <v>ㄆ</v>
      </c>
      <c r="AP45" s="374" t="str">
        <f t="array" ref="AP45">IF($W45, "", INDEX(方音八音反切資料表, $AD45, $AG45))</f>
        <v>ㄜ</v>
      </c>
      <c r="AQ45" s="370"/>
      <c r="AR45" s="374" t="str">
        <f t="array" ref="AR45">IF($V45, "", INDEX(白話字聲母資料表, $Z45, $AR$5))</f>
        <v>ph</v>
      </c>
      <c r="AS45" s="375" t="str">
        <f t="array" ref="AS45">IF($W45, "", INDEX(白話字韻母資料表, $AC45, $AR$5))</f>
        <v>o</v>
      </c>
      <c r="AT45" s="374" t="str">
        <f t="array" ref="AT45">IF($W45, "", INDEX(台羅韻母八聲調資料表, $AD45, $AG45))</f>
        <v>o</v>
      </c>
      <c r="AU45" s="370"/>
      <c r="AV45" s="374" t="str">
        <f t="array" ref="AV45">IF($V45, "", INDEX(白話字聲母資料表, $Z45, $AV$5))</f>
        <v>p</v>
      </c>
      <c r="AW45" s="375" t="str">
        <f t="array" ref="AW45">IF($W45, "", INDEX(白話字韻母資料表, $AC45, $AW$5))</f>
        <v>o</v>
      </c>
      <c r="AX45" s="374" t="str">
        <f t="array" ref="AX45">IF($W45, "", INDEX(閩拼韻母八聲調資料表, $AD45, $AG45))</f>
        <v>ō</v>
      </c>
    </row>
    <row r="46" spans="2:50">
      <c r="B46" s="380">
        <f t="shared" si="0"/>
        <v>38</v>
      </c>
      <c r="C46" s="314" t="str">
        <f>MID(文章!$D$4, B46, 1)</f>
        <v>不</v>
      </c>
      <c r="D46" s="365" t="s">
        <v>79</v>
      </c>
      <c r="E46" s="365" t="s">
        <v>66</v>
      </c>
      <c r="F46" s="365"/>
      <c r="G46" s="315" t="str">
        <f t="array" ref="G46">IF( OR($T46, NOT($U46), $W46), "", $AA46 &amp; $AH46 &amp; INDEX(中文數值資料表, $AG46, 2) )</f>
        <v>邊君四</v>
      </c>
      <c r="H46" s="321" t="str">
        <f t="shared" si="1"/>
        <v>put</v>
      </c>
      <c r="I46" s="322" t="str">
        <f t="shared" si="2"/>
        <v>put</v>
      </c>
      <c r="J46" s="323" t="str">
        <f t="shared" si="3"/>
        <v>but</v>
      </c>
      <c r="K46" s="316" t="str">
        <f t="shared" si="4"/>
        <v>ㄅㄨㆵ</v>
      </c>
      <c r="L46" s="317" t="str">
        <f t="shared" ca="1" si="22"/>
        <v xml:space="preserve">\ltjruby{不}{put}\
</v>
      </c>
      <c r="M46" s="317" t="str">
        <f t="shared" ca="1" si="17"/>
        <v xml:space="preserve">&lt;ruby&gt;不&lt;rt&gt;邊君四&lt;/rt&gt;&lt;/ruby&gt;
</v>
      </c>
      <c r="N46" s="317" t="str">
        <f t="shared" ca="1" si="18"/>
        <v xml:space="preserve">&lt;ruby&gt;不&lt;rt&gt;put&lt;/rt&gt;&lt;/ruby&gt;
</v>
      </c>
      <c r="O46" s="317" t="str">
        <f t="shared" ca="1" si="19"/>
        <v xml:space="preserve">&lt;ruby&gt;不&lt;rt&gt;put&lt;/rt&gt;&lt;/ruby&gt;
</v>
      </c>
      <c r="P46" s="317" t="str">
        <f t="shared" ca="1" si="19"/>
        <v xml:space="preserve">&lt;ruby&gt;不&lt;rt&gt;but&lt;/rt&gt;&lt;/ruby&gt;
</v>
      </c>
      <c r="Q46" s="318" t="str">
        <f t="shared" ca="1" si="20"/>
        <v xml:space="preserve">&lt;ruby&gt;不&lt;rtc&gt;ㄅㄨㆵ&lt;/rtc&gt;&lt;/ruby&gt;
</v>
      </c>
      <c r="R46" s="318" t="str">
        <f t="shared" ca="1" si="21"/>
        <v xml:space="preserve">&lt;ruby&gt;不&lt;rt&gt;put&lt;/rt&gt;&lt;rtc&gt;ㄅㄨㆵ&lt;/rtc&gt;&lt;/ruby&gt;
</v>
      </c>
      <c r="S46" s="285"/>
      <c r="T46" s="319" t="b">
        <f t="shared" si="6"/>
        <v>0</v>
      </c>
      <c r="U46" s="319" t="b">
        <f t="shared" si="7"/>
        <v>1</v>
      </c>
      <c r="V46" s="319" t="b">
        <f t="shared" si="8"/>
        <v>0</v>
      </c>
      <c r="W46" s="319" t="b">
        <f t="shared" si="9"/>
        <v>0</v>
      </c>
      <c r="X46" s="319" t="b">
        <f t="shared" si="10"/>
        <v>1</v>
      </c>
      <c r="Y46" s="370"/>
      <c r="Z46" s="377">
        <f t="shared" si="11"/>
        <v>13</v>
      </c>
      <c r="AA46" s="373" t="str">
        <f t="array" ref="AA46">IF( $Z46="", "", INDEX(白話字聲母資料表, $Z46, $AA$5))</f>
        <v>邊</v>
      </c>
      <c r="AB46" s="370"/>
      <c r="AC46" s="377">
        <f t="shared" si="23"/>
        <v>74</v>
      </c>
      <c r="AD46" s="373">
        <f t="array" ref="AD46">IF( $W46, "", INDEX(白話字韻母資料表, AC46, $AD$5))</f>
        <v>1</v>
      </c>
      <c r="AE46" s="373" t="b">
        <f t="array" ref="AE46">IF( $W46, "", IF( INDEX(白話字韻母資料表, AC46, $AE$5) = "入聲", TRUE, FALSE) )</f>
        <v>1</v>
      </c>
      <c r="AF46" s="374">
        <f t="shared" si="13"/>
        <v>4</v>
      </c>
      <c r="AG46" s="374">
        <f t="shared" si="25"/>
        <v>4</v>
      </c>
      <c r="AH46" s="374" t="str">
        <f t="array" ref="AH46">IF( $W46, "", INDEX(白話字韻母資料表, $AC46, $AH$5))</f>
        <v>君</v>
      </c>
      <c r="AI46" s="374" t="str">
        <f t="array" ref="AI46">IF($W46, "", INDEX(白話字韻母八聲調資料表, $AD46, $AG46))</f>
        <v>ut</v>
      </c>
      <c r="AJ46" s="370"/>
      <c r="AK46" s="373" t="b">
        <f t="shared" si="15"/>
        <v>0</v>
      </c>
      <c r="AL46" s="373" t="str">
        <f>IF( $AK46, IFERROR( IF(MATCH( $E46, 顎音化聲母!$H$9:$H$37, 0), TRUE, FALSE), FALSE), "")</f>
        <v/>
      </c>
      <c r="AM46" s="373" t="str">
        <f t="array" ref="AM46">IF( AND($AK46, $AL46), INDEX(顎音化聲母資料表, MATCH( $D46 &amp; $E46, 顎音化聲母!$L$5:$L$136, 0), 3), "")</f>
        <v/>
      </c>
      <c r="AN46" s="373">
        <f t="shared" si="24"/>
        <v>13</v>
      </c>
      <c r="AO46" s="374" t="str">
        <f t="array" ref="AO46">IF($AN46="", "", IF( $AM46&lt;&gt;"", $AM46,INDEX(白話字聲母資料表, $AN46, $AO$5)))</f>
        <v>ㄅ</v>
      </c>
      <c r="AP46" s="374" t="str">
        <f t="array" ref="AP46">IF($W46, "", INDEX(方音八音反切資料表, $AD46, $AG46))</f>
        <v>ㄨㆵ</v>
      </c>
      <c r="AQ46" s="370"/>
      <c r="AR46" s="374" t="str">
        <f t="array" ref="AR46">IF($V46, "", INDEX(白話字聲母資料表, $Z46, $AR$5))</f>
        <v>p</v>
      </c>
      <c r="AS46" s="375" t="str">
        <f t="array" ref="AS46">IF($W46, "", INDEX(白話字韻母資料表, $AC46, $AR$5))</f>
        <v>ut</v>
      </c>
      <c r="AT46" s="374" t="str">
        <f t="array" ref="AT46">IF($W46, "", INDEX(台羅韻母八聲調資料表, $AD46, $AG46))</f>
        <v>ut</v>
      </c>
      <c r="AU46" s="370"/>
      <c r="AV46" s="374" t="str">
        <f t="array" ref="AV46">IF($V46, "", INDEX(白話字聲母資料表, $Z46, $AV$5))</f>
        <v>b</v>
      </c>
      <c r="AW46" s="375" t="str">
        <f t="array" ref="AW46">IF($W46, "", INDEX(白話字韻母資料表, $AC46, $AW$5))</f>
        <v>ut</v>
      </c>
      <c r="AX46" s="374" t="str">
        <f t="array" ref="AX46">IF($W46, "", INDEX(閩拼韻母八聲調資料表, $AD46, $AG46))</f>
        <v>ut</v>
      </c>
    </row>
    <row r="47" spans="2:50">
      <c r="B47" s="380">
        <f t="shared" si="0"/>
        <v>39</v>
      </c>
      <c r="C47" s="314" t="str">
        <f>MID(文章!$D$4, B47, 1)</f>
        <v>興</v>
      </c>
      <c r="D47" s="365" t="s">
        <v>61</v>
      </c>
      <c r="E47" s="365" t="s">
        <v>81</v>
      </c>
      <c r="F47" s="365"/>
      <c r="G47" s="315" t="str">
        <f t="array" ref="G47">IF( OR($T47, NOT($U47), $W47), "", $AA47 &amp; $AH47 &amp; INDEX(中文數值資料表, $AG47, 2) )</f>
        <v>喜經一</v>
      </c>
      <c r="H47" s="321" t="str">
        <f t="shared" si="1"/>
        <v>heng</v>
      </c>
      <c r="I47" s="322" t="str">
        <f t="shared" si="2"/>
        <v>hing</v>
      </c>
      <c r="J47" s="323" t="str">
        <f t="shared" si="3"/>
        <v>hīng</v>
      </c>
      <c r="K47" s="316" t="str">
        <f t="shared" si="4"/>
        <v>ㄏㄧㄥ</v>
      </c>
      <c r="L47" s="317" t="str">
        <f t="shared" ca="1" si="22"/>
        <v xml:space="preserve">\ltjruby{興}{hing}\
</v>
      </c>
      <c r="M47" s="317" t="str">
        <f t="shared" ca="1" si="17"/>
        <v xml:space="preserve">&lt;ruby&gt;興&lt;rt&gt;喜經一&lt;/rt&gt;&lt;/ruby&gt;
</v>
      </c>
      <c r="N47" s="317" t="str">
        <f t="shared" ca="1" si="18"/>
        <v xml:space="preserve">&lt;ruby&gt;興&lt;rt&gt;heng&lt;/rt&gt;&lt;/ruby&gt;
</v>
      </c>
      <c r="O47" s="317" t="str">
        <f t="shared" ca="1" si="19"/>
        <v xml:space="preserve">&lt;ruby&gt;興&lt;rt&gt;hing&lt;/rt&gt;&lt;/ruby&gt;
</v>
      </c>
      <c r="P47" s="317" t="str">
        <f t="shared" ca="1" si="19"/>
        <v xml:space="preserve">&lt;ruby&gt;興&lt;rt&gt;hīng&lt;/rt&gt;&lt;/ruby&gt;
</v>
      </c>
      <c r="Q47" s="318" t="str">
        <f t="shared" ca="1" si="20"/>
        <v xml:space="preserve">&lt;ruby&gt;興&lt;rtc&gt;ㄏㄧㄥ&lt;/rtc&gt;&lt;/ruby&gt;
</v>
      </c>
      <c r="R47" s="318" t="str">
        <f t="shared" ca="1" si="21"/>
        <v xml:space="preserve">&lt;ruby&gt;興&lt;rt&gt;hing&lt;/rt&gt;&lt;rtc&gt;ㄏㄧㄥ&lt;/rtc&gt;&lt;/ruby&gt;
</v>
      </c>
      <c r="S47" s="285"/>
      <c r="T47" s="319" t="b">
        <f t="shared" si="6"/>
        <v>0</v>
      </c>
      <c r="U47" s="319" t="b">
        <f t="shared" si="7"/>
        <v>1</v>
      </c>
      <c r="V47" s="319" t="b">
        <f t="shared" si="8"/>
        <v>0</v>
      </c>
      <c r="W47" s="319" t="b">
        <f t="shared" si="9"/>
        <v>0</v>
      </c>
      <c r="X47" s="319" t="b">
        <f t="shared" si="10"/>
        <v>1</v>
      </c>
      <c r="Y47" s="370"/>
      <c r="Z47" s="377">
        <f t="shared" si="11"/>
        <v>5</v>
      </c>
      <c r="AA47" s="373" t="str">
        <f t="array" ref="AA47">IF( $Z47="", "", INDEX(白話字聲母資料表, $Z47, $AA$5))</f>
        <v>喜</v>
      </c>
      <c r="AB47" s="370"/>
      <c r="AC47" s="377">
        <f t="shared" si="23"/>
        <v>20</v>
      </c>
      <c r="AD47" s="373">
        <f t="array" ref="AD47">IF( $W47, "", INDEX(白話字韻母資料表, AC47, $AD$5))</f>
        <v>9</v>
      </c>
      <c r="AE47" s="373" t="b">
        <f t="array" ref="AE47">IF( $W47, "", IF( INDEX(白話字韻母資料表, AC47, $AE$5) = "入聲", TRUE, FALSE) )</f>
        <v>0</v>
      </c>
      <c r="AF47" s="374">
        <f t="shared" si="13"/>
        <v>1</v>
      </c>
      <c r="AG47" s="374">
        <f t="shared" si="25"/>
        <v>1</v>
      </c>
      <c r="AH47" s="374" t="str">
        <f t="array" ref="AH47">IF( $W47, "", INDEX(白話字韻母資料表, $AC47, $AH$5))</f>
        <v>經</v>
      </c>
      <c r="AI47" s="374" t="str">
        <f t="array" ref="AI47">IF($W47, "", INDEX(白話字韻母八聲調資料表, $AD47, $AG47))</f>
        <v>eng</v>
      </c>
      <c r="AJ47" s="370"/>
      <c r="AK47" s="373" t="b">
        <f t="shared" si="15"/>
        <v>0</v>
      </c>
      <c r="AL47" s="373" t="str">
        <f>IF( $AK47, IFERROR( IF(MATCH( $E47, 顎音化聲母!$H$9:$H$37, 0), TRUE, FALSE), FALSE), "")</f>
        <v/>
      </c>
      <c r="AM47" s="373" t="str">
        <f t="array" ref="AM47">IF( AND($AK47, $AL47), INDEX(顎音化聲母資料表, MATCH( $D47 &amp; $E47, 顎音化聲母!$L$5:$L$136, 0), 3), "")</f>
        <v/>
      </c>
      <c r="AN47" s="373">
        <f t="shared" si="24"/>
        <v>5</v>
      </c>
      <c r="AO47" s="374" t="str">
        <f t="array" ref="AO47">IF($AN47="", "", IF( $AM47&lt;&gt;"", $AM47,INDEX(白話字聲母資料表, $AN47, $AO$5)))</f>
        <v>ㄏ</v>
      </c>
      <c r="AP47" s="374" t="str">
        <f t="array" ref="AP47">IF($W47, "", INDEX(方音八音反切資料表, $AD47, $AG47))</f>
        <v>ㄧㄥ</v>
      </c>
      <c r="AQ47" s="370"/>
      <c r="AR47" s="374" t="str">
        <f t="array" ref="AR47">IF($V47, "", INDEX(白話字聲母資料表, $Z47, $AR$5))</f>
        <v>h</v>
      </c>
      <c r="AS47" s="375" t="str">
        <f t="array" ref="AS47">IF($W47, "", INDEX(白話字韻母資料表, $AC47, $AR$5))</f>
        <v>ing</v>
      </c>
      <c r="AT47" s="374" t="str">
        <f t="array" ref="AT47">IF($W47, "", INDEX(台羅韻母八聲調資料表, $AD47, $AG47))</f>
        <v>ing</v>
      </c>
      <c r="AU47" s="370"/>
      <c r="AV47" s="374" t="str">
        <f t="array" ref="AV47">IF($V47, "", INDEX(白話字聲母資料表, $Z47, $AV$5))</f>
        <v>h</v>
      </c>
      <c r="AW47" s="375" t="str">
        <f t="array" ref="AW47">IF($W47, "", INDEX(白話字韻母資料表, $AC47, $AW$5))</f>
        <v>ing</v>
      </c>
      <c r="AX47" s="374" t="str">
        <f t="array" ref="AX47">IF($W47, "", INDEX(閩拼韻母八聲調資料表, $AD47, $AG47))</f>
        <v>īng</v>
      </c>
    </row>
    <row r="48" spans="2:50">
      <c r="B48" s="380">
        <f t="shared" si="0"/>
        <v>40</v>
      </c>
      <c r="C48" s="314" t="str">
        <f>MID(文章!$D$4, B48, 1)</f>
        <v>。</v>
      </c>
      <c r="D48" s="365"/>
      <c r="E48" s="365"/>
      <c r="F48" s="365"/>
      <c r="G48" s="315" t="str">
        <f t="array" ref="G48">IF( OR($T48, NOT($U48), $W48), "", $AA48 &amp; $AH48 &amp; INDEX(中文數值資料表, $AG48, 2) )</f>
        <v/>
      </c>
      <c r="H48" s="321" t="str">
        <f t="shared" si="1"/>
        <v/>
      </c>
      <c r="I48" s="322" t="str">
        <f t="shared" si="2"/>
        <v/>
      </c>
      <c r="J48" s="323" t="str">
        <f t="shared" si="3"/>
        <v/>
      </c>
      <c r="K48" s="316" t="str">
        <f t="shared" si="4"/>
        <v/>
      </c>
      <c r="L48" s="317" t="str">
        <f t="shared" ca="1" si="22"/>
        <v xml:space="preserve">\ltjruby{。}{}\
</v>
      </c>
      <c r="M48" s="317" t="str">
        <f t="shared" ca="1" si="17"/>
        <v xml:space="preserve">。
</v>
      </c>
      <c r="N48" s="317" t="str">
        <f t="shared" ca="1" si="18"/>
        <v xml:space="preserve">。
</v>
      </c>
      <c r="O48" s="317" t="str">
        <f t="shared" ca="1" si="19"/>
        <v xml:space="preserve">。
</v>
      </c>
      <c r="P48" s="317" t="str">
        <f t="shared" ca="1" si="19"/>
        <v xml:space="preserve">。
</v>
      </c>
      <c r="Q48" s="318" t="str">
        <f t="shared" ca="1" si="20"/>
        <v xml:space="preserve">。
</v>
      </c>
      <c r="R48" s="318" t="str">
        <f t="shared" ca="1" si="21"/>
        <v xml:space="preserve">。
</v>
      </c>
      <c r="S48" s="285"/>
      <c r="T48" s="319" t="b">
        <f t="shared" si="6"/>
        <v>1</v>
      </c>
      <c r="U48" s="319" t="b">
        <f t="shared" si="7"/>
        <v>0</v>
      </c>
      <c r="V48" s="319" t="b">
        <f t="shared" si="8"/>
        <v>1</v>
      </c>
      <c r="W48" s="319" t="b">
        <f t="shared" si="9"/>
        <v>1</v>
      </c>
      <c r="X48" s="319" t="b">
        <f t="shared" si="10"/>
        <v>0</v>
      </c>
      <c r="Y48" s="370"/>
      <c r="Z48" s="377" t="str">
        <f t="shared" si="11"/>
        <v/>
      </c>
      <c r="AA48" s="373" t="str">
        <f t="array" ref="AA48">IF( $Z48="", "", INDEX(白話字聲母資料表, $Z48, $AA$5))</f>
        <v/>
      </c>
      <c r="AB48" s="370"/>
      <c r="AC48" s="377" t="str">
        <f t="shared" si="23"/>
        <v/>
      </c>
      <c r="AD48" s="373" t="str">
        <f t="array" ref="AD48">IF( $W48, "", INDEX(白話字韻母資料表, AC48, $AD$5))</f>
        <v/>
      </c>
      <c r="AE48" s="373" t="str">
        <f t="array" ref="AE48">IF( $W48, "", IF( INDEX(白話字韻母資料表, AC48, $AE$5) = "入聲", TRUE, FALSE) )</f>
        <v/>
      </c>
      <c r="AF48" s="374" t="str">
        <f t="shared" si="13"/>
        <v/>
      </c>
      <c r="AG48" s="374" t="str">
        <f t="shared" si="25"/>
        <v/>
      </c>
      <c r="AH48" s="374" t="str">
        <f t="array" ref="AH48">IF( $W48, "", INDEX(白話字韻母資料表, $AC48, $AH$5))</f>
        <v/>
      </c>
      <c r="AI48" s="374" t="str">
        <f t="array" ref="AI48">IF($W48, "", INDEX(白話字韻母八聲調資料表, $AD48, $AG48))</f>
        <v/>
      </c>
      <c r="AJ48" s="370"/>
      <c r="AK48" s="373" t="b">
        <f t="shared" si="15"/>
        <v>0</v>
      </c>
      <c r="AL48" s="373" t="str">
        <f>IF( $AK48, IFERROR( IF(MATCH( $E48, 顎音化聲母!$H$9:$H$37, 0), TRUE, FALSE), FALSE), "")</f>
        <v/>
      </c>
      <c r="AM48" s="373" t="str">
        <f t="array" ref="AM48">IF( AND($AK48, $AL48), INDEX(顎音化聲母資料表, MATCH( $D48 &amp; $E48, 顎音化聲母!$L$5:$L$136, 0), 3), "")</f>
        <v/>
      </c>
      <c r="AN48" s="373" t="str">
        <f t="shared" si="24"/>
        <v/>
      </c>
      <c r="AO48" s="374" t="str">
        <f t="array" ref="AO48">IF($AN48="", "", IF( $AM48&lt;&gt;"", $AM48,INDEX(白話字聲母資料表, $AN48, $AO$5)))</f>
        <v/>
      </c>
      <c r="AP48" s="374" t="str">
        <f t="array" ref="AP48">IF($W48, "", INDEX(方音八音反切資料表, $AD48, $AG48))</f>
        <v/>
      </c>
      <c r="AQ48" s="370"/>
      <c r="AR48" s="374" t="str">
        <f t="array" ref="AR48">IF($V48, "", INDEX(白話字聲母資料表, $Z48, $AR$5))</f>
        <v/>
      </c>
      <c r="AS48" s="375" t="str">
        <f t="array" ref="AS48">IF($W48, "", INDEX(白話字韻母資料表, $AC48, $AR$5))</f>
        <v/>
      </c>
      <c r="AT48" s="374" t="str">
        <f t="array" ref="AT48">IF($W48, "", INDEX(台羅韻母八聲調資料表, $AD48, $AG48))</f>
        <v/>
      </c>
      <c r="AU48" s="370"/>
      <c r="AV48" s="374" t="str">
        <f t="array" ref="AV48">IF($V48, "", INDEX(白話字聲母資料表, $Z48, $AV$5))</f>
        <v/>
      </c>
      <c r="AW48" s="375" t="str">
        <f t="array" ref="AW48">IF($W48, "", INDEX(白話字韻母資料表, $AC48, $AW$5))</f>
        <v/>
      </c>
      <c r="AX48" s="374" t="str">
        <f t="array" ref="AX48">IF($W48, "", INDEX(閩拼韻母八聲調資料表, $AD48, $AG48))</f>
        <v/>
      </c>
    </row>
    <row r="49" spans="2:50">
      <c r="B49" s="380">
        <f t="shared" si="0"/>
        <v>41</v>
      </c>
      <c r="C49" s="314" t="str">
        <f>MID(文章!$D$4, B49, 1)</f>
        <v>舉</v>
      </c>
      <c r="D49" s="365" t="s">
        <v>72</v>
      </c>
      <c r="E49" s="365" t="s">
        <v>67</v>
      </c>
      <c r="F49" s="365">
        <v>2</v>
      </c>
      <c r="G49" s="315" t="str">
        <f t="array" ref="G49">IF( OR($T49, NOT($U49), $W49), "", $AA49 &amp; $AH49 &amp; INDEX(中文數值資料表, $AG49, 2) )</f>
        <v>求居二</v>
      </c>
      <c r="H49" s="321" t="str">
        <f t="shared" si="1"/>
        <v>kí</v>
      </c>
      <c r="I49" s="322" t="str">
        <f t="shared" si="2"/>
        <v>kí</v>
      </c>
      <c r="J49" s="323" t="str">
        <f t="shared" si="3"/>
        <v>gí</v>
      </c>
      <c r="K49" s="316" t="str">
        <f t="shared" si="4"/>
        <v>ㄍㄧˋ</v>
      </c>
      <c r="L49" s="317" t="str">
        <f t="shared" ca="1" si="22"/>
        <v xml:space="preserve">\ltjruby{舉}{kí}\
</v>
      </c>
      <c r="M49" s="317" t="str">
        <f t="shared" ca="1" si="17"/>
        <v xml:space="preserve">&lt;ruby&gt;舉&lt;rt&gt;求居二&lt;/rt&gt;&lt;/ruby&gt;
</v>
      </c>
      <c r="N49" s="317" t="str">
        <f t="shared" ca="1" si="18"/>
        <v xml:space="preserve">&lt;ruby&gt;舉&lt;rt&gt;kí&lt;/rt&gt;&lt;/ruby&gt;
</v>
      </c>
      <c r="O49" s="317" t="str">
        <f t="shared" ca="1" si="19"/>
        <v xml:space="preserve">&lt;ruby&gt;舉&lt;rt&gt;kí&lt;/rt&gt;&lt;/ruby&gt;
</v>
      </c>
      <c r="P49" s="317" t="str">
        <f t="shared" ca="1" si="19"/>
        <v xml:space="preserve">&lt;ruby&gt;舉&lt;rt&gt;gí&lt;/rt&gt;&lt;/ruby&gt;
</v>
      </c>
      <c r="Q49" s="318" t="str">
        <f t="shared" ca="1" si="20"/>
        <v xml:space="preserve">&lt;ruby&gt;舉&lt;rtc&gt;ㄍㄧˋ&lt;/rtc&gt;&lt;/ruby&gt;
</v>
      </c>
      <c r="R49" s="318" t="str">
        <f t="shared" ca="1" si="21"/>
        <v xml:space="preserve">&lt;ruby&gt;舉&lt;rt&gt;kí&lt;/rt&gt;&lt;rtc&gt;ㄍㄧˋ&lt;/rtc&gt;&lt;/ruby&gt;
</v>
      </c>
      <c r="S49" s="285"/>
      <c r="T49" s="319" t="b">
        <f t="shared" si="6"/>
        <v>0</v>
      </c>
      <c r="U49" s="319" t="b">
        <f t="shared" si="7"/>
        <v>1</v>
      </c>
      <c r="V49" s="319" t="b">
        <f t="shared" si="8"/>
        <v>0</v>
      </c>
      <c r="W49" s="319" t="b">
        <f t="shared" si="9"/>
        <v>0</v>
      </c>
      <c r="X49" s="319" t="b">
        <f t="shared" si="10"/>
        <v>0</v>
      </c>
      <c r="Y49" s="370"/>
      <c r="Z49" s="377">
        <f t="shared" si="11"/>
        <v>7</v>
      </c>
      <c r="AA49" s="373" t="str">
        <f t="array" ref="AA49">IF( $Z49="", "", INDEX(白話字聲母資料表, $Z49, $AA$5))</f>
        <v>求</v>
      </c>
      <c r="AB49" s="370"/>
      <c r="AC49" s="377">
        <f t="shared" si="23"/>
        <v>21</v>
      </c>
      <c r="AD49" s="373">
        <f t="array" ref="AD49">IF( $W49, "", INDEX(白話字韻母資料表, AC49, $AD$5))</f>
        <v>29</v>
      </c>
      <c r="AE49" s="373" t="b">
        <f t="array" ref="AE49">IF( $W49, "", IF( INDEX(白話字韻母資料表, AC49, $AE$5) = "入聲", TRUE, FALSE) )</f>
        <v>0</v>
      </c>
      <c r="AF49" s="374">
        <f t="shared" si="13"/>
        <v>1</v>
      </c>
      <c r="AG49" s="374">
        <f t="shared" si="25"/>
        <v>2</v>
      </c>
      <c r="AH49" s="374" t="str">
        <f t="array" ref="AH49">IF( $W49, "", INDEX(白話字韻母資料表, $AC49, $AH$5))</f>
        <v>居</v>
      </c>
      <c r="AI49" s="374" t="str">
        <f t="array" ref="AI49">IF($W49, "", INDEX(白話字韻母八聲調資料表, $AD49, $AG49))</f>
        <v>í</v>
      </c>
      <c r="AJ49" s="370"/>
      <c r="AK49" s="373" t="b">
        <f t="shared" si="15"/>
        <v>0</v>
      </c>
      <c r="AL49" s="373" t="str">
        <f>IF( $AK49, IFERROR( IF(MATCH( $E49, 顎音化聲母!$H$9:$H$37, 0), TRUE, FALSE), FALSE), "")</f>
        <v/>
      </c>
      <c r="AM49" s="373" t="str">
        <f t="array" ref="AM49">IF( AND($AK49, $AL49), INDEX(顎音化聲母資料表, MATCH( $D49 &amp; $E49, 顎音化聲母!$L$5:$L$136, 0), 3), "")</f>
        <v/>
      </c>
      <c r="AN49" s="373">
        <f t="shared" si="24"/>
        <v>7</v>
      </c>
      <c r="AO49" s="374" t="str">
        <f t="array" ref="AO49">IF($AN49="", "", IF( $AM49&lt;&gt;"", $AM49,INDEX(白話字聲母資料表, $AN49, $AO$5)))</f>
        <v>ㄍ</v>
      </c>
      <c r="AP49" s="374" t="str">
        <f t="array" ref="AP49">IF($W49, "", INDEX(方音八音反切資料表, $AD49, $AG49))</f>
        <v>ㄧˋ</v>
      </c>
      <c r="AQ49" s="370"/>
      <c r="AR49" s="374" t="str">
        <f t="array" ref="AR49">IF($V49, "", INDEX(白話字聲母資料表, $Z49, $AR$5))</f>
        <v>k</v>
      </c>
      <c r="AS49" s="375" t="str">
        <f t="array" ref="AS49">IF($W49, "", INDEX(白話字韻母資料表, $AC49, $AR$5))</f>
        <v>i</v>
      </c>
      <c r="AT49" s="374" t="str">
        <f t="array" ref="AT49">IF($W49, "", INDEX(台羅韻母八聲調資料表, $AD49, $AG49))</f>
        <v>í</v>
      </c>
      <c r="AU49" s="370"/>
      <c r="AV49" s="374" t="str">
        <f t="array" ref="AV49">IF($V49, "", INDEX(白話字聲母資料表, $Z49, $AV$5))</f>
        <v>g</v>
      </c>
      <c r="AW49" s="375" t="str">
        <f t="array" ref="AW49">IF($W49, "", INDEX(白話字韻母資料表, $AC49, $AW$5))</f>
        <v>i</v>
      </c>
      <c r="AX49" s="374" t="str">
        <f t="array" ref="AX49">IF($W49, "", INDEX(閩拼韻母八聲調資料表, $AD49, $AG49))</f>
        <v>í</v>
      </c>
    </row>
    <row r="50" spans="2:50">
      <c r="B50" s="380">
        <f t="shared" si="0"/>
        <v>42</v>
      </c>
      <c r="C50" s="314" t="str">
        <f>MID(文章!$D$4, B50, 1)</f>
        <v>酒</v>
      </c>
      <c r="D50" s="365" t="s">
        <v>55</v>
      </c>
      <c r="E50" s="365" t="s">
        <v>69</v>
      </c>
      <c r="F50" s="365">
        <v>2</v>
      </c>
      <c r="G50" s="315" t="str">
        <f t="array" ref="G50">IF( OR($T50, NOT($U50), $W50), "", $AA50 &amp; $AH50 &amp; INDEX(中文數值資料表, $AG50, 2) )</f>
        <v>曾丩二</v>
      </c>
      <c r="H50" s="321" t="str">
        <f t="shared" si="1"/>
        <v>chiú</v>
      </c>
      <c r="I50" s="322" t="str">
        <f t="shared" si="2"/>
        <v>tsiú</v>
      </c>
      <c r="J50" s="323" t="str">
        <f t="shared" si="3"/>
        <v>ziú</v>
      </c>
      <c r="K50" s="316" t="str">
        <f t="shared" si="4"/>
        <v>ㄐㄧㄨˋ</v>
      </c>
      <c r="L50" s="317" t="str">
        <f t="shared" ca="1" si="22"/>
        <v xml:space="preserve">\ltjruby{酒}{tsiú}\
</v>
      </c>
      <c r="M50" s="317" t="str">
        <f t="shared" ca="1" si="17"/>
        <v xml:space="preserve">&lt;ruby&gt;酒&lt;rt&gt;曾丩二&lt;/rt&gt;&lt;/ruby&gt;
</v>
      </c>
      <c r="N50" s="317" t="str">
        <f t="shared" ca="1" si="18"/>
        <v xml:space="preserve">&lt;ruby&gt;酒&lt;rt&gt;chiú&lt;/rt&gt;&lt;/ruby&gt;
</v>
      </c>
      <c r="O50" s="317" t="str">
        <f t="shared" ca="1" si="19"/>
        <v xml:space="preserve">&lt;ruby&gt;酒&lt;rt&gt;tsiú&lt;/rt&gt;&lt;/ruby&gt;
</v>
      </c>
      <c r="P50" s="317" t="str">
        <f t="shared" ca="1" si="19"/>
        <v xml:space="preserve">&lt;ruby&gt;酒&lt;rt&gt;ziú&lt;/rt&gt;&lt;/ruby&gt;
</v>
      </c>
      <c r="Q50" s="318" t="str">
        <f t="shared" ca="1" si="20"/>
        <v xml:space="preserve">&lt;ruby&gt;酒&lt;rtc&gt;ㄐㄧㄨˋ&lt;/rtc&gt;&lt;/ruby&gt;
</v>
      </c>
      <c r="R50" s="318" t="str">
        <f t="shared" ca="1" si="21"/>
        <v xml:space="preserve">&lt;ruby&gt;酒&lt;rt&gt;tsiú&lt;/rt&gt;&lt;rtc&gt;ㄐㄧㄨˋ&lt;/rtc&gt;&lt;/ruby&gt;
</v>
      </c>
      <c r="S50" s="285"/>
      <c r="T50" s="319" t="b">
        <f t="shared" si="6"/>
        <v>0</v>
      </c>
      <c r="U50" s="319" t="b">
        <f t="shared" si="7"/>
        <v>1</v>
      </c>
      <c r="V50" s="319" t="b">
        <f t="shared" si="8"/>
        <v>0</v>
      </c>
      <c r="W50" s="319" t="b">
        <f t="shared" si="9"/>
        <v>0</v>
      </c>
      <c r="X50" s="319" t="b">
        <f t="shared" si="10"/>
        <v>0</v>
      </c>
      <c r="Y50" s="370"/>
      <c r="Z50" s="377">
        <f t="shared" si="11"/>
        <v>2</v>
      </c>
      <c r="AA50" s="373" t="str">
        <f t="array" ref="AA50">IF( $Z50="", "", INDEX(白話字聲母資料表, $Z50, $AA$5))</f>
        <v>曾</v>
      </c>
      <c r="AB50" s="370"/>
      <c r="AC50" s="377">
        <f t="shared" si="23"/>
        <v>45</v>
      </c>
      <c r="AD50" s="373">
        <f t="array" ref="AD50">IF( $W50, "", INDEX(白話字韻母資料表, AC50, $AD$5))</f>
        <v>30</v>
      </c>
      <c r="AE50" s="373" t="b">
        <f t="array" ref="AE50">IF( $W50, "", IF( INDEX(白話字韻母資料表, AC50, $AE$5) = "入聲", TRUE, FALSE) )</f>
        <v>0</v>
      </c>
      <c r="AF50" s="374">
        <f t="shared" si="13"/>
        <v>1</v>
      </c>
      <c r="AG50" s="374">
        <f t="shared" si="25"/>
        <v>2</v>
      </c>
      <c r="AH50" s="374" t="str">
        <f t="array" ref="AH50">IF( $W50, "", INDEX(白話字韻母資料表, $AC50, $AH$5))</f>
        <v>丩</v>
      </c>
      <c r="AI50" s="374" t="str">
        <f t="array" ref="AI50">IF($W50, "", INDEX(白話字韻母八聲調資料表, $AD50, $AG50))</f>
        <v>iú</v>
      </c>
      <c r="AJ50" s="370"/>
      <c r="AK50" s="373" t="b">
        <f t="shared" si="15"/>
        <v>1</v>
      </c>
      <c r="AL50" s="373" t="b">
        <f>IF( $AK50, IFERROR( IF(MATCH( $E50, 顎音化聲母!$H$9:$H$37, 0), TRUE, FALSE), FALSE), "")</f>
        <v>1</v>
      </c>
      <c r="AM50" s="373" t="str">
        <f t="array" ref="AM50">IF( AND($AK50, $AL50), INDEX(顎音化聲母資料表, MATCH( $D50 &amp; $E50, 顎音化聲母!$L$5:$L$136, 0), 3), "")</f>
        <v>ㄐ</v>
      </c>
      <c r="AN50" s="373">
        <f t="shared" si="24"/>
        <v>2</v>
      </c>
      <c r="AO50" s="374" t="str">
        <f t="array" ref="AO50">IF($AN50="", "", IF( $AM50&lt;&gt;"", $AM50,INDEX(白話字聲母資料表, $AN50, $AO$5)))</f>
        <v>ㄐ</v>
      </c>
      <c r="AP50" s="374" t="str">
        <f t="array" ref="AP50">IF($W50, "", INDEX(方音八音反切資料表, $AD50, $AG50))</f>
        <v>ㄧㄨˋ</v>
      </c>
      <c r="AQ50" s="370"/>
      <c r="AR50" s="374" t="str">
        <f t="array" ref="AR50">IF($V50, "", INDEX(白話字聲母資料表, $Z50, $AR$5))</f>
        <v>ts</v>
      </c>
      <c r="AS50" s="375" t="str">
        <f t="array" ref="AS50">IF($W50, "", INDEX(白話字韻母資料表, $AC50, $AR$5))</f>
        <v>iu</v>
      </c>
      <c r="AT50" s="374" t="str">
        <f t="array" ref="AT50">IF($W50, "", INDEX(台羅韻母八聲調資料表, $AD50, $AG50))</f>
        <v>iú</v>
      </c>
      <c r="AU50" s="370"/>
      <c r="AV50" s="374" t="str">
        <f t="array" ref="AV50">IF($V50, "", INDEX(白話字聲母資料表, $Z50, $AV$5))</f>
        <v>z</v>
      </c>
      <c r="AW50" s="375" t="str">
        <f t="array" ref="AW50">IF($W50, "", INDEX(白話字韻母資料表, $AC50, $AW$5))</f>
        <v>iu</v>
      </c>
      <c r="AX50" s="374" t="str">
        <f t="array" ref="AX50">IF($W50, "", INDEX(閩拼韻母八聲調資料表, $AD50, $AG50))</f>
        <v>iú</v>
      </c>
    </row>
    <row r="51" spans="2:50">
      <c r="B51" s="380">
        <f t="shared" si="0"/>
        <v>43</v>
      </c>
      <c r="C51" s="314" t="str">
        <f>MID(文章!$D$4, B51, 1)</f>
        <v>屬</v>
      </c>
      <c r="D51" s="365" t="s">
        <v>65</v>
      </c>
      <c r="E51" s="365" t="s">
        <v>87</v>
      </c>
      <c r="F51" s="365">
        <v>8</v>
      </c>
      <c r="G51" s="315" t="str">
        <f t="array" ref="G51">IF( OR($T51, NOT($U51), $W51), "", $AA51 &amp; $AH51 &amp; INDEX(中文數值資料表, $AG51, 2) )</f>
        <v>時恭八</v>
      </c>
      <c r="H51" s="321" t="str">
        <f t="shared" si="1"/>
        <v>sio̍k</v>
      </c>
      <c r="I51" s="322" t="str">
        <f t="shared" si="2"/>
        <v>sio̍k</v>
      </c>
      <c r="J51" s="323" t="str">
        <f t="shared" si="3"/>
        <v>siók</v>
      </c>
      <c r="K51" s="316" t="str">
        <f t="shared" si="4"/>
        <v>ㄒㄧㆦㆻ˙</v>
      </c>
      <c r="L51" s="317" t="str">
        <f t="shared" ca="1" si="22"/>
        <v xml:space="preserve">\ltjruby{屬}{sio̍k}\
</v>
      </c>
      <c r="M51" s="317" t="str">
        <f t="shared" ca="1" si="17"/>
        <v xml:space="preserve">&lt;ruby&gt;屬&lt;rt&gt;時恭八&lt;/rt&gt;&lt;/ruby&gt;
</v>
      </c>
      <c r="N51" s="317" t="str">
        <f t="shared" ca="1" si="18"/>
        <v xml:space="preserve">&lt;ruby&gt;屬&lt;rt&gt;sio̍k&lt;/rt&gt;&lt;/ruby&gt;
</v>
      </c>
      <c r="O51" s="317" t="str">
        <f t="shared" ca="1" si="19"/>
        <v xml:space="preserve">&lt;ruby&gt;屬&lt;rt&gt;sio̍k&lt;/rt&gt;&lt;/ruby&gt;
</v>
      </c>
      <c r="P51" s="317" t="str">
        <f t="shared" ca="1" si="19"/>
        <v xml:space="preserve">&lt;ruby&gt;屬&lt;rt&gt;siók&lt;/rt&gt;&lt;/ruby&gt;
</v>
      </c>
      <c r="Q51" s="318" t="str">
        <f t="shared" ca="1" si="20"/>
        <v xml:space="preserve">&lt;ruby&gt;屬&lt;rtc&gt;ㄒㄧㆦㆻ˙&lt;/rtc&gt;&lt;/ruby&gt;
</v>
      </c>
      <c r="R51" s="318" t="str">
        <f t="shared" ca="1" si="21"/>
        <v xml:space="preserve">&lt;ruby&gt;屬&lt;rt&gt;sio̍k&lt;/rt&gt;&lt;rtc&gt;ㄒㄧㆦㆻ˙&lt;/rtc&gt;&lt;/ruby&gt;
</v>
      </c>
      <c r="S51" s="285"/>
      <c r="T51" s="319" t="b">
        <f t="shared" si="6"/>
        <v>0</v>
      </c>
      <c r="U51" s="319" t="b">
        <f t="shared" si="7"/>
        <v>1</v>
      </c>
      <c r="V51" s="319" t="b">
        <f t="shared" si="8"/>
        <v>0</v>
      </c>
      <c r="W51" s="319" t="b">
        <f t="shared" si="9"/>
        <v>0</v>
      </c>
      <c r="X51" s="319" t="b">
        <f t="shared" si="10"/>
        <v>0</v>
      </c>
      <c r="Y51" s="370"/>
      <c r="Z51" s="377">
        <f t="shared" si="11"/>
        <v>15</v>
      </c>
      <c r="AA51" s="373" t="str">
        <f t="array" ref="AA51">IF( $Z51="", "", INDEX(白話字聲母資料表, $Z51, $AA$5))</f>
        <v>時</v>
      </c>
      <c r="AB51" s="370"/>
      <c r="AC51" s="377">
        <f t="shared" si="23"/>
        <v>41</v>
      </c>
      <c r="AD51" s="373">
        <f t="array" ref="AD51">IF( $W51, "", INDEX(白話字韻母資料表, AC51, $AD$5))</f>
        <v>14</v>
      </c>
      <c r="AE51" s="373" t="b">
        <f t="array" ref="AE51">IF( $W51, "", IF( INDEX(白話字韻母資料表, AC51, $AE$5) = "入聲", TRUE, FALSE) )</f>
        <v>1</v>
      </c>
      <c r="AF51" s="374">
        <f t="shared" si="13"/>
        <v>4</v>
      </c>
      <c r="AG51" s="374">
        <f t="shared" si="25"/>
        <v>8</v>
      </c>
      <c r="AH51" s="374" t="str">
        <f t="array" ref="AH51">IF( $W51, "", INDEX(白話字韻母資料表, $AC51, $AH$5))</f>
        <v>恭</v>
      </c>
      <c r="AI51" s="374" t="str">
        <f t="array" ref="AI51">IF($W51, "", INDEX(白話字韻母八聲調資料表, $AD51, $AG51))</f>
        <v>io̍k</v>
      </c>
      <c r="AJ51" s="370"/>
      <c r="AK51" s="373" t="b">
        <f t="shared" si="15"/>
        <v>1</v>
      </c>
      <c r="AL51" s="373" t="b">
        <f>IF( $AK51, IFERROR( IF(MATCH( $E51, 顎音化聲母!$H$9:$H$37, 0), TRUE, FALSE), FALSE), "")</f>
        <v>1</v>
      </c>
      <c r="AM51" s="373" t="str">
        <f t="array" ref="AM51">IF( AND($AK51, $AL51), INDEX(顎音化聲母資料表, MATCH( $D51 &amp; $E51, 顎音化聲母!$L$5:$L$136, 0), 3), "")</f>
        <v>ㄒ</v>
      </c>
      <c r="AN51" s="373">
        <f t="shared" si="24"/>
        <v>15</v>
      </c>
      <c r="AO51" s="374" t="str">
        <f t="array" ref="AO51">IF($AN51="", "", IF( $AM51&lt;&gt;"", $AM51,INDEX(白話字聲母資料表, $AN51, $AO$5)))</f>
        <v>ㄒ</v>
      </c>
      <c r="AP51" s="374" t="str">
        <f t="array" ref="AP51">IF($W51, "", INDEX(方音八音反切資料表, $AD51, $AG51))</f>
        <v>ㄧㆦㆻ˙</v>
      </c>
      <c r="AQ51" s="370"/>
      <c r="AR51" s="374" t="str">
        <f t="array" ref="AR51">IF($V51, "", INDEX(白話字聲母資料表, $Z51, $AR$5))</f>
        <v>s</v>
      </c>
      <c r="AS51" s="375" t="str">
        <f t="array" ref="AS51">IF($W51, "", INDEX(白話字韻母資料表, $AC51, $AR$5))</f>
        <v>iok</v>
      </c>
      <c r="AT51" s="374" t="str">
        <f t="array" ref="AT51">IF($W51, "", INDEX(台羅韻母八聲調資料表, $AD51, $AG51))</f>
        <v>io̍k</v>
      </c>
      <c r="AU51" s="370"/>
      <c r="AV51" s="374" t="str">
        <f t="array" ref="AV51">IF($V51, "", INDEX(白話字聲母資料表, $Z51, $AV$5))</f>
        <v>s</v>
      </c>
      <c r="AW51" s="375" t="str">
        <f t="array" ref="AW51">IF($W51, "", INDEX(白話字韻母資料表, $AC51, $AW$5))</f>
        <v>iok</v>
      </c>
      <c r="AX51" s="374" t="str">
        <f t="array" ref="AX51">IF($W51, "", INDEX(閩拼韻母八聲調資料表, $AD51, $AG51))</f>
        <v>iók</v>
      </c>
    </row>
    <row r="52" spans="2:50">
      <c r="B52" s="380">
        <f t="shared" si="0"/>
        <v>44</v>
      </c>
      <c r="C52" s="314" t="str">
        <f>MID(文章!$D$4, B52, 1)</f>
        <v>客</v>
      </c>
      <c r="D52" s="365" t="s">
        <v>76</v>
      </c>
      <c r="E52" s="365" t="s">
        <v>77</v>
      </c>
      <c r="F52" s="365"/>
      <c r="G52" s="315" t="str">
        <f t="array" ref="G52">IF( OR($T52, NOT($U52), $W52), "", $AA52 &amp; $AH52 &amp; INDEX(中文數值資料表, $AG52, 2) )</f>
        <v>去經四</v>
      </c>
      <c r="H52" s="321" t="str">
        <f t="shared" si="1"/>
        <v>khek</v>
      </c>
      <c r="I52" s="322" t="str">
        <f t="shared" si="2"/>
        <v>khik</v>
      </c>
      <c r="J52" s="323" t="str">
        <f t="shared" si="3"/>
        <v>kik</v>
      </c>
      <c r="K52" s="316" t="str">
        <f t="shared" si="4"/>
        <v>ㄎㄧㆻ</v>
      </c>
      <c r="L52" s="317" t="str">
        <f t="shared" ca="1" si="22"/>
        <v xml:space="preserve">\ltjruby{客}{khik}\
</v>
      </c>
      <c r="M52" s="317" t="str">
        <f t="shared" ca="1" si="17"/>
        <v xml:space="preserve">&lt;ruby&gt;客&lt;rt&gt;去經四&lt;/rt&gt;&lt;/ruby&gt;
</v>
      </c>
      <c r="N52" s="317" t="str">
        <f t="shared" ca="1" si="18"/>
        <v xml:space="preserve">&lt;ruby&gt;客&lt;rt&gt;khek&lt;/rt&gt;&lt;/ruby&gt;
</v>
      </c>
      <c r="O52" s="317" t="str">
        <f t="shared" ca="1" si="19"/>
        <v xml:space="preserve">&lt;ruby&gt;客&lt;rt&gt;khik&lt;/rt&gt;&lt;/ruby&gt;
</v>
      </c>
      <c r="P52" s="317" t="str">
        <f t="shared" ca="1" si="19"/>
        <v xml:space="preserve">&lt;ruby&gt;客&lt;rt&gt;kik&lt;/rt&gt;&lt;/ruby&gt;
</v>
      </c>
      <c r="Q52" s="318" t="str">
        <f t="shared" ca="1" si="20"/>
        <v xml:space="preserve">&lt;ruby&gt;客&lt;rtc&gt;ㄎㄧㆻ&lt;/rtc&gt;&lt;/ruby&gt;
</v>
      </c>
      <c r="R52" s="318" t="str">
        <f t="shared" ca="1" si="21"/>
        <v xml:space="preserve">&lt;ruby&gt;客&lt;rt&gt;khik&lt;/rt&gt;&lt;rtc&gt;ㄎㄧㆻ&lt;/rtc&gt;&lt;/ruby&gt;
</v>
      </c>
      <c r="S52" s="285"/>
      <c r="T52" s="319" t="b">
        <f t="shared" si="6"/>
        <v>0</v>
      </c>
      <c r="U52" s="319" t="b">
        <f t="shared" si="7"/>
        <v>1</v>
      </c>
      <c r="V52" s="319" t="b">
        <f t="shared" si="8"/>
        <v>0</v>
      </c>
      <c r="W52" s="319" t="b">
        <f t="shared" si="9"/>
        <v>0</v>
      </c>
      <c r="X52" s="319" t="b">
        <f t="shared" si="10"/>
        <v>1</v>
      </c>
      <c r="Y52" s="370"/>
      <c r="Z52" s="377">
        <f t="shared" si="11"/>
        <v>8</v>
      </c>
      <c r="AA52" s="373" t="str">
        <f t="array" ref="AA52">IF( $Z52="", "", INDEX(白話字聲母資料表, $Z52, $AA$5))</f>
        <v>去</v>
      </c>
      <c r="AB52" s="370"/>
      <c r="AC52" s="377">
        <f t="shared" si="23"/>
        <v>19</v>
      </c>
      <c r="AD52" s="373">
        <f t="array" ref="AD52">IF( $W52, "", INDEX(白話字韻母資料表, AC52, $AD$5))</f>
        <v>9</v>
      </c>
      <c r="AE52" s="373" t="b">
        <f t="array" ref="AE52">IF( $W52, "", IF( INDEX(白話字韻母資料表, AC52, $AE$5) = "入聲", TRUE, FALSE) )</f>
        <v>1</v>
      </c>
      <c r="AF52" s="374">
        <f t="shared" si="13"/>
        <v>4</v>
      </c>
      <c r="AG52" s="374">
        <f t="shared" si="25"/>
        <v>4</v>
      </c>
      <c r="AH52" s="374" t="str">
        <f t="array" ref="AH52">IF( $W52, "", INDEX(白話字韻母資料表, $AC52, $AH$5))</f>
        <v>經</v>
      </c>
      <c r="AI52" s="374" t="str">
        <f t="array" ref="AI52">IF($W52, "", INDEX(白話字韻母八聲調資料表, $AD52, $AG52))</f>
        <v>ek</v>
      </c>
      <c r="AJ52" s="370"/>
      <c r="AK52" s="373" t="b">
        <f t="shared" si="15"/>
        <v>0</v>
      </c>
      <c r="AL52" s="373" t="str">
        <f>IF( $AK52, IFERROR( IF(MATCH( $E52, 顎音化聲母!$H$9:$H$37, 0), TRUE, FALSE), FALSE), "")</f>
        <v/>
      </c>
      <c r="AM52" s="373" t="str">
        <f t="array" ref="AM52">IF( AND($AK52, $AL52), INDEX(顎音化聲母資料表, MATCH( $D52 &amp; $E52, 顎音化聲母!$L$5:$L$136, 0), 3), "")</f>
        <v/>
      </c>
      <c r="AN52" s="373">
        <f t="shared" si="24"/>
        <v>8</v>
      </c>
      <c r="AO52" s="374" t="str">
        <f t="array" ref="AO52">IF($AN52="", "", IF( $AM52&lt;&gt;"", $AM52,INDEX(白話字聲母資料表, $AN52, $AO$5)))</f>
        <v>ㄎ</v>
      </c>
      <c r="AP52" s="374" t="str">
        <f t="array" ref="AP52">IF($W52, "", INDEX(方音八音反切資料表, $AD52, $AG52))</f>
        <v>ㄧㆻ</v>
      </c>
      <c r="AQ52" s="370"/>
      <c r="AR52" s="374" t="str">
        <f t="array" ref="AR52">IF($V52, "", INDEX(白話字聲母資料表, $Z52, $AR$5))</f>
        <v>kh</v>
      </c>
      <c r="AS52" s="375" t="str">
        <f t="array" ref="AS52">IF($W52, "", INDEX(白話字韻母資料表, $AC52, $AR$5))</f>
        <v>ik</v>
      </c>
      <c r="AT52" s="374" t="str">
        <f t="array" ref="AT52">IF($W52, "", INDEX(台羅韻母八聲調資料表, $AD52, $AG52))</f>
        <v>ik</v>
      </c>
      <c r="AU52" s="370"/>
      <c r="AV52" s="374" t="str">
        <f t="array" ref="AV52">IF($V52, "", INDEX(白話字聲母資料表, $Z52, $AV$5))</f>
        <v>k</v>
      </c>
      <c r="AW52" s="375" t="str">
        <f t="array" ref="AW52">IF($W52, "", INDEX(白話字韻母資料表, $AC52, $AW$5))</f>
        <v>ik</v>
      </c>
      <c r="AX52" s="374" t="str">
        <f t="array" ref="AX52">IF($W52, "", INDEX(閩拼韻母八聲調資料表, $AD52, $AG52))</f>
        <v>ik</v>
      </c>
    </row>
    <row r="53" spans="2:50">
      <c r="B53" s="380">
        <f t="shared" si="0"/>
        <v>45</v>
      </c>
      <c r="C53" s="314" t="str">
        <f>MID(文章!$D$4, B53, 1)</f>
        <v>，</v>
      </c>
      <c r="D53" s="365"/>
      <c r="E53" s="365"/>
      <c r="F53" s="365"/>
      <c r="G53" s="315" t="str">
        <f t="array" ref="G53">IF( OR($T53, NOT($U53), $W53), "", $AA53 &amp; $AH53 &amp; INDEX(中文數值資料表, $AG53, 2) )</f>
        <v/>
      </c>
      <c r="H53" s="321" t="str">
        <f t="shared" si="1"/>
        <v/>
      </c>
      <c r="I53" s="322" t="str">
        <f t="shared" si="2"/>
        <v/>
      </c>
      <c r="J53" s="323" t="str">
        <f t="shared" si="3"/>
        <v/>
      </c>
      <c r="K53" s="316" t="str">
        <f t="shared" si="4"/>
        <v/>
      </c>
      <c r="L53" s="317" t="str">
        <f t="shared" ca="1" si="22"/>
        <v xml:space="preserve">\ltjruby{，}{}\
</v>
      </c>
      <c r="M53" s="317" t="str">
        <f t="shared" ca="1" si="17"/>
        <v xml:space="preserve">，
</v>
      </c>
      <c r="N53" s="317" t="str">
        <f t="shared" ca="1" si="18"/>
        <v xml:space="preserve">，
</v>
      </c>
      <c r="O53" s="317" t="str">
        <f t="shared" ca="1" si="19"/>
        <v xml:space="preserve">，
</v>
      </c>
      <c r="P53" s="317" t="str">
        <f t="shared" ca="1" si="19"/>
        <v xml:space="preserve">，
</v>
      </c>
      <c r="Q53" s="318" t="str">
        <f t="shared" ca="1" si="20"/>
        <v xml:space="preserve">，
</v>
      </c>
      <c r="R53" s="318" t="str">
        <f t="shared" ca="1" si="21"/>
        <v xml:space="preserve">，
</v>
      </c>
      <c r="S53" s="285"/>
      <c r="T53" s="319" t="b">
        <f t="shared" si="6"/>
        <v>1</v>
      </c>
      <c r="U53" s="319" t="b">
        <f t="shared" si="7"/>
        <v>0</v>
      </c>
      <c r="V53" s="319" t="b">
        <f t="shared" si="8"/>
        <v>1</v>
      </c>
      <c r="W53" s="319" t="b">
        <f t="shared" si="9"/>
        <v>1</v>
      </c>
      <c r="X53" s="319" t="b">
        <f t="shared" si="10"/>
        <v>0</v>
      </c>
      <c r="Y53" s="370"/>
      <c r="Z53" s="377" t="str">
        <f t="shared" si="11"/>
        <v/>
      </c>
      <c r="AA53" s="373" t="str">
        <f t="array" ref="AA53">IF( $Z53="", "", INDEX(白話字聲母資料表, $Z53, $AA$5))</f>
        <v/>
      </c>
      <c r="AB53" s="370"/>
      <c r="AC53" s="377" t="str">
        <f t="shared" si="23"/>
        <v/>
      </c>
      <c r="AD53" s="373" t="str">
        <f t="array" ref="AD53">IF( $W53, "", INDEX(白話字韻母資料表, AC53, $AD$5))</f>
        <v/>
      </c>
      <c r="AE53" s="373" t="str">
        <f t="array" ref="AE53">IF( $W53, "", IF( INDEX(白話字韻母資料表, AC53, $AE$5) = "入聲", TRUE, FALSE) )</f>
        <v/>
      </c>
      <c r="AF53" s="374" t="str">
        <f t="shared" si="13"/>
        <v/>
      </c>
      <c r="AG53" s="374" t="str">
        <f t="shared" si="25"/>
        <v/>
      </c>
      <c r="AH53" s="374" t="str">
        <f t="array" ref="AH53">IF( $W53, "", INDEX(白話字韻母資料表, $AC53, $AH$5))</f>
        <v/>
      </c>
      <c r="AI53" s="374" t="str">
        <f t="array" ref="AI53">IF($W53, "", INDEX(白話字韻母八聲調資料表, $AD53, $AG53))</f>
        <v/>
      </c>
      <c r="AJ53" s="370"/>
      <c r="AK53" s="373" t="b">
        <f t="shared" si="15"/>
        <v>0</v>
      </c>
      <c r="AL53" s="373" t="str">
        <f>IF( $AK53, IFERROR( IF(MATCH( $E53, 顎音化聲母!$H$9:$H$37, 0), TRUE, FALSE), FALSE), "")</f>
        <v/>
      </c>
      <c r="AM53" s="373" t="str">
        <f t="array" ref="AM53">IF( AND($AK53, $AL53), INDEX(顎音化聲母資料表, MATCH( $D53 &amp; $E53, 顎音化聲母!$L$5:$L$136, 0), 3), "")</f>
        <v/>
      </c>
      <c r="AN53" s="373" t="str">
        <f t="shared" si="24"/>
        <v/>
      </c>
      <c r="AO53" s="374" t="str">
        <f t="array" ref="AO53">IF($AN53="", "", IF( $AM53&lt;&gt;"", $AM53,INDEX(白話字聲母資料表, $AN53, $AO$5)))</f>
        <v/>
      </c>
      <c r="AP53" s="374" t="str">
        <f t="array" ref="AP53">IF($W53, "", INDEX(方音八音反切資料表, $AD53, $AG53))</f>
        <v/>
      </c>
      <c r="AQ53" s="370"/>
      <c r="AR53" s="374" t="str">
        <f t="array" ref="AR53">IF($V53, "", INDEX(白話字聲母資料表, $Z53, $AR$5))</f>
        <v/>
      </c>
      <c r="AS53" s="375" t="str">
        <f t="array" ref="AS53">IF($W53, "", INDEX(白話字韻母資料表, $AC53, $AR$5))</f>
        <v/>
      </c>
      <c r="AT53" s="374" t="str">
        <f t="array" ref="AT53">IF($W53, "", INDEX(台羅韻母八聲調資料表, $AD53, $AG53))</f>
        <v/>
      </c>
      <c r="AU53" s="370"/>
      <c r="AV53" s="374" t="str">
        <f t="array" ref="AV53">IF($V53, "", INDEX(白話字聲母資料表, $Z53, $AV$5))</f>
        <v/>
      </c>
      <c r="AW53" s="375" t="str">
        <f t="array" ref="AW53">IF($W53, "", INDEX(白話字韻母資料表, $AC53, $AW$5))</f>
        <v/>
      </c>
      <c r="AX53" s="374" t="str">
        <f t="array" ref="AX53">IF($W53, "", INDEX(閩拼韻母八聲調資料表, $AD53, $AG53))</f>
        <v/>
      </c>
    </row>
    <row r="54" spans="2:50">
      <c r="B54" s="380">
        <f t="shared" si="0"/>
        <v>46</v>
      </c>
      <c r="C54" s="314" t="str">
        <f>MID(文章!$D$4, B54, 1)</f>
        <v>誦</v>
      </c>
      <c r="D54" s="365" t="s">
        <v>65</v>
      </c>
      <c r="E54" s="365" t="s">
        <v>88</v>
      </c>
      <c r="F54" s="365">
        <v>7</v>
      </c>
      <c r="G54" s="315" t="str">
        <f t="array" ref="G54">IF( OR($T54, NOT($U54), $W54), "", $AA54 &amp; $AH54 &amp; INDEX(中文數值資料表, $AG54, 2) )</f>
        <v>時恭七</v>
      </c>
      <c r="H54" s="321" t="str">
        <f t="shared" si="1"/>
        <v>siōng</v>
      </c>
      <c r="I54" s="322" t="str">
        <f t="shared" si="2"/>
        <v>siōng</v>
      </c>
      <c r="J54" s="323" t="str">
        <f t="shared" si="3"/>
        <v>siōng</v>
      </c>
      <c r="K54" s="316" t="str">
        <f t="shared" si="4"/>
        <v>ㄒㄧㆲ˫</v>
      </c>
      <c r="L54" s="317" t="str">
        <f t="shared" ca="1" si="22"/>
        <v xml:space="preserve">\ltjruby{誦}{siōng}\
</v>
      </c>
      <c r="M54" s="317" t="str">
        <f t="shared" ca="1" si="17"/>
        <v xml:space="preserve">&lt;ruby&gt;誦&lt;rt&gt;時恭七&lt;/rt&gt;&lt;/ruby&gt;
</v>
      </c>
      <c r="N54" s="317" t="str">
        <f t="shared" ca="1" si="18"/>
        <v xml:space="preserve">&lt;ruby&gt;誦&lt;rt&gt;siōng&lt;/rt&gt;&lt;/ruby&gt;
</v>
      </c>
      <c r="O54" s="317" t="str">
        <f t="shared" ca="1" si="19"/>
        <v xml:space="preserve">&lt;ruby&gt;誦&lt;rt&gt;siōng&lt;/rt&gt;&lt;/ruby&gt;
</v>
      </c>
      <c r="P54" s="317" t="str">
        <f t="shared" ca="1" si="19"/>
        <v xml:space="preserve">&lt;ruby&gt;誦&lt;rt&gt;siōng&lt;/rt&gt;&lt;/ruby&gt;
</v>
      </c>
      <c r="Q54" s="318" t="str">
        <f t="shared" ca="1" si="20"/>
        <v xml:space="preserve">&lt;ruby&gt;誦&lt;rtc&gt;ㄒㄧㆲ˫&lt;/rtc&gt;&lt;/ruby&gt;
</v>
      </c>
      <c r="R54" s="318" t="str">
        <f t="shared" ca="1" si="21"/>
        <v xml:space="preserve">&lt;ruby&gt;誦&lt;rt&gt;siōng&lt;/rt&gt;&lt;rtc&gt;ㄒㄧㆲ˫&lt;/rtc&gt;&lt;/ruby&gt;
</v>
      </c>
      <c r="S54" s="285"/>
      <c r="T54" s="319" t="b">
        <f t="shared" si="6"/>
        <v>0</v>
      </c>
      <c r="U54" s="319" t="b">
        <f t="shared" si="7"/>
        <v>1</v>
      </c>
      <c r="V54" s="319" t="b">
        <f t="shared" si="8"/>
        <v>0</v>
      </c>
      <c r="W54" s="319" t="b">
        <f t="shared" si="9"/>
        <v>0</v>
      </c>
      <c r="X54" s="319" t="b">
        <f t="shared" si="10"/>
        <v>0</v>
      </c>
      <c r="Y54" s="370"/>
      <c r="Z54" s="377">
        <f t="shared" si="11"/>
        <v>15</v>
      </c>
      <c r="AA54" s="373" t="str">
        <f t="array" ref="AA54">IF( $Z54="", "", INDEX(白話字聲母資料表, $Z54, $AA$5))</f>
        <v>時</v>
      </c>
      <c r="AB54" s="370"/>
      <c r="AC54" s="377">
        <f t="shared" si="23"/>
        <v>42</v>
      </c>
      <c r="AD54" s="373">
        <f t="array" ref="AD54">IF( $W54, "", INDEX(白話字韻母資料表, AC54, $AD$5))</f>
        <v>14</v>
      </c>
      <c r="AE54" s="373" t="b">
        <f t="array" ref="AE54">IF( $W54, "", IF( INDEX(白話字韻母資料表, AC54, $AE$5) = "入聲", TRUE, FALSE) )</f>
        <v>0</v>
      </c>
      <c r="AF54" s="374">
        <f t="shared" si="13"/>
        <v>1</v>
      </c>
      <c r="AG54" s="374">
        <f t="shared" si="25"/>
        <v>7</v>
      </c>
      <c r="AH54" s="374" t="str">
        <f t="array" ref="AH54">IF( $W54, "", INDEX(白話字韻母資料表, $AC54, $AH$5))</f>
        <v>恭</v>
      </c>
      <c r="AI54" s="374" t="str">
        <f t="array" ref="AI54">IF($W54, "", INDEX(白話字韻母八聲調資料表, $AD54, $AG54))</f>
        <v>iōng</v>
      </c>
      <c r="AJ54" s="370"/>
      <c r="AK54" s="373" t="b">
        <f t="shared" si="15"/>
        <v>1</v>
      </c>
      <c r="AL54" s="373" t="b">
        <f>IF( $AK54, IFERROR( IF(MATCH( $E54, 顎音化聲母!$H$9:$H$37, 0), TRUE, FALSE), FALSE), "")</f>
        <v>1</v>
      </c>
      <c r="AM54" s="373" t="str">
        <f t="array" ref="AM54">IF( AND($AK54, $AL54), INDEX(顎音化聲母資料表, MATCH( $D54 &amp; $E54, 顎音化聲母!$L$5:$L$136, 0), 3), "")</f>
        <v>ㄒ</v>
      </c>
      <c r="AN54" s="373">
        <f t="shared" si="24"/>
        <v>15</v>
      </c>
      <c r="AO54" s="374" t="str">
        <f t="array" ref="AO54">IF($AN54="", "", IF( $AM54&lt;&gt;"", $AM54,INDEX(白話字聲母資料表, $AN54, $AO$5)))</f>
        <v>ㄒ</v>
      </c>
      <c r="AP54" s="374" t="str">
        <f t="array" ref="AP54">IF($W54, "", INDEX(方音八音反切資料表, $AD54, $AG54))</f>
        <v>ㄧㆲ˫</v>
      </c>
      <c r="AQ54" s="370"/>
      <c r="AR54" s="374" t="str">
        <f t="array" ref="AR54">IF($V54, "", INDEX(白話字聲母資料表, $Z54, $AR$5))</f>
        <v>s</v>
      </c>
      <c r="AS54" s="375" t="str">
        <f t="array" ref="AS54">IF($W54, "", INDEX(白話字韻母資料表, $AC54, $AR$5))</f>
        <v>iong</v>
      </c>
      <c r="AT54" s="374" t="str">
        <f t="array" ref="AT54">IF($W54, "", INDEX(台羅韻母八聲調資料表, $AD54, $AG54))</f>
        <v>iōng</v>
      </c>
      <c r="AU54" s="370"/>
      <c r="AV54" s="374" t="str">
        <f t="array" ref="AV54">IF($V54, "", INDEX(白話字聲母資料表, $Z54, $AV$5))</f>
        <v>s</v>
      </c>
      <c r="AW54" s="375" t="str">
        <f t="array" ref="AW54">IF($W54, "", INDEX(白話字韻母資料表, $AC54, $AW$5))</f>
        <v>iong</v>
      </c>
      <c r="AX54" s="374" t="str">
        <f t="array" ref="AX54">IF($W54, "", INDEX(閩拼韻母八聲調資料表, $AD54, $AG54))</f>
        <v>iōng</v>
      </c>
    </row>
    <row r="55" spans="2:50">
      <c r="B55" s="380">
        <f t="shared" si="0"/>
        <v>47</v>
      </c>
      <c r="C55" s="314" t="str">
        <f>MID(文章!$D$4, B55, 1)</f>
        <v>明</v>
      </c>
      <c r="D55" s="365" t="s">
        <v>73</v>
      </c>
      <c r="E55" s="365" t="s">
        <v>81</v>
      </c>
      <c r="F55" s="365">
        <v>5</v>
      </c>
      <c r="G55" s="315" t="str">
        <f t="array" ref="G55">IF( OR($T55, NOT($U55), $W55), "", $AA55 &amp; $AH55 &amp; INDEX(中文數值資料表, $AG55, 2) )</f>
        <v>門經五</v>
      </c>
      <c r="H55" s="321" t="str">
        <f t="shared" si="1"/>
        <v>bêng</v>
      </c>
      <c r="I55" s="322" t="str">
        <f t="shared" si="2"/>
        <v>bîng</v>
      </c>
      <c r="J55" s="323" t="str">
        <f t="shared" si="3"/>
        <v>bbìng</v>
      </c>
      <c r="K55" s="316" t="str">
        <f t="shared" si="4"/>
        <v>ㆠㄧㄥˊ</v>
      </c>
      <c r="L55" s="317" t="str">
        <f t="shared" ca="1" si="22"/>
        <v xml:space="preserve">\ltjruby{明}{bîng}\
</v>
      </c>
      <c r="M55" s="317" t="str">
        <f t="shared" ca="1" si="17"/>
        <v xml:space="preserve">&lt;ruby&gt;明&lt;rt&gt;門經五&lt;/rt&gt;&lt;/ruby&gt;
</v>
      </c>
      <c r="N55" s="317" t="str">
        <f t="shared" ca="1" si="18"/>
        <v xml:space="preserve">&lt;ruby&gt;明&lt;rt&gt;bêng&lt;/rt&gt;&lt;/ruby&gt;
</v>
      </c>
      <c r="O55" s="317" t="str">
        <f t="shared" ca="1" si="19"/>
        <v xml:space="preserve">&lt;ruby&gt;明&lt;rt&gt;bîng&lt;/rt&gt;&lt;/ruby&gt;
</v>
      </c>
      <c r="P55" s="317" t="str">
        <f t="shared" ca="1" si="19"/>
        <v xml:space="preserve">&lt;ruby&gt;明&lt;rt&gt;bbìng&lt;/rt&gt;&lt;/ruby&gt;
</v>
      </c>
      <c r="Q55" s="318" t="str">
        <f t="shared" ca="1" si="20"/>
        <v xml:space="preserve">&lt;ruby&gt;明&lt;rtc&gt;ㆠㄧㄥˊ&lt;/rtc&gt;&lt;/ruby&gt;
</v>
      </c>
      <c r="R55" s="318" t="str">
        <f t="shared" ca="1" si="21"/>
        <v xml:space="preserve">&lt;ruby&gt;明&lt;rt&gt;bîng&lt;/rt&gt;&lt;rtc&gt;ㆠㄧㄥˊ&lt;/rtc&gt;&lt;/ruby&gt;
</v>
      </c>
      <c r="S55" s="285"/>
      <c r="T55" s="319" t="b">
        <f t="shared" si="6"/>
        <v>0</v>
      </c>
      <c r="U55" s="319" t="b">
        <f t="shared" si="7"/>
        <v>1</v>
      </c>
      <c r="V55" s="319" t="b">
        <f t="shared" si="8"/>
        <v>0</v>
      </c>
      <c r="W55" s="319" t="b">
        <f t="shared" si="9"/>
        <v>0</v>
      </c>
      <c r="X55" s="319" t="b">
        <f t="shared" si="10"/>
        <v>0</v>
      </c>
      <c r="Y55" s="370"/>
      <c r="Z55" s="377">
        <f t="shared" si="11"/>
        <v>1</v>
      </c>
      <c r="AA55" s="373" t="str">
        <f t="array" ref="AA55">IF( $Z55="", "", INDEX(白話字聲母資料表, $Z55, $AA$5))</f>
        <v>門</v>
      </c>
      <c r="AB55" s="370"/>
      <c r="AC55" s="377">
        <f t="shared" si="23"/>
        <v>20</v>
      </c>
      <c r="AD55" s="373">
        <f t="array" ref="AD55">IF( $W55, "", INDEX(白話字韻母資料表, AC55, $AD$5))</f>
        <v>9</v>
      </c>
      <c r="AE55" s="373" t="b">
        <f t="array" ref="AE55">IF( $W55, "", IF( INDEX(白話字韻母資料表, AC55, $AE$5) = "入聲", TRUE, FALSE) )</f>
        <v>0</v>
      </c>
      <c r="AF55" s="374">
        <f t="shared" si="13"/>
        <v>1</v>
      </c>
      <c r="AG55" s="374">
        <f t="shared" si="25"/>
        <v>5</v>
      </c>
      <c r="AH55" s="374" t="str">
        <f t="array" ref="AH55">IF( $W55, "", INDEX(白話字韻母資料表, $AC55, $AH$5))</f>
        <v>經</v>
      </c>
      <c r="AI55" s="374" t="str">
        <f t="array" ref="AI55">IF($W55, "", INDEX(白話字韻母八聲調資料表, $AD55, $AG55))</f>
        <v>êng</v>
      </c>
      <c r="AJ55" s="370"/>
      <c r="AK55" s="373" t="b">
        <f t="shared" si="15"/>
        <v>0</v>
      </c>
      <c r="AL55" s="373" t="str">
        <f>IF( $AK55, IFERROR( IF(MATCH( $E55, 顎音化聲母!$H$9:$H$37, 0), TRUE, FALSE), FALSE), "")</f>
        <v/>
      </c>
      <c r="AM55" s="373" t="str">
        <f t="array" ref="AM55">IF( AND($AK55, $AL55), INDEX(顎音化聲母資料表, MATCH( $D55 &amp; $E55, 顎音化聲母!$L$5:$L$136, 0), 3), "")</f>
        <v/>
      </c>
      <c r="AN55" s="373">
        <f t="shared" si="24"/>
        <v>1</v>
      </c>
      <c r="AO55" s="374" t="str">
        <f t="array" ref="AO55">IF($AN55="", "", IF( $AM55&lt;&gt;"", $AM55,INDEX(白話字聲母資料表, $AN55, $AO$5)))</f>
        <v>ㆠ</v>
      </c>
      <c r="AP55" s="374" t="str">
        <f t="array" ref="AP55">IF($W55, "", INDEX(方音八音反切資料表, $AD55, $AG55))</f>
        <v>ㄧㄥˊ</v>
      </c>
      <c r="AQ55" s="370"/>
      <c r="AR55" s="374" t="str">
        <f t="array" ref="AR55">IF($V55, "", INDEX(白話字聲母資料表, $Z55, $AR$5))</f>
        <v>b</v>
      </c>
      <c r="AS55" s="375" t="str">
        <f t="array" ref="AS55">IF($W55, "", INDEX(白話字韻母資料表, $AC55, $AR$5))</f>
        <v>ing</v>
      </c>
      <c r="AT55" s="374" t="str">
        <f t="array" ref="AT55">IF($W55, "", INDEX(台羅韻母八聲調資料表, $AD55, $AG55))</f>
        <v>îng</v>
      </c>
      <c r="AU55" s="370"/>
      <c r="AV55" s="374" t="str">
        <f t="array" ref="AV55">IF($V55, "", INDEX(白話字聲母資料表, $Z55, $AV$5))</f>
        <v>bb</v>
      </c>
      <c r="AW55" s="375" t="str">
        <f t="array" ref="AW55">IF($W55, "", INDEX(白話字韻母資料表, $AC55, $AW$5))</f>
        <v>ing</v>
      </c>
      <c r="AX55" s="374" t="str">
        <f t="array" ref="AX55">IF($W55, "", INDEX(閩拼韻母八聲調資料表, $AD55, $AG55))</f>
        <v>ìng</v>
      </c>
    </row>
    <row r="56" spans="2:50">
      <c r="B56" s="380">
        <f t="shared" si="0"/>
        <v>48</v>
      </c>
      <c r="C56" s="314" t="str">
        <f>MID(文章!$D$4, B56, 1)</f>
        <v>月</v>
      </c>
      <c r="D56" s="365" t="s">
        <v>70</v>
      </c>
      <c r="E56" s="365" t="s">
        <v>71</v>
      </c>
      <c r="F56" s="365">
        <v>8</v>
      </c>
      <c r="G56" s="315" t="str">
        <f t="array" ref="G56">IF( OR($T56, NOT($U56), $W56), "", $AA56 &amp; $AH56 &amp; INDEX(中文數值資料表, $AG56, 2) )</f>
        <v>語觀八</v>
      </c>
      <c r="H56" s="321" t="str">
        <f t="shared" si="1"/>
        <v>goa̍t</v>
      </c>
      <c r="I56" s="322" t="str">
        <f t="shared" si="2"/>
        <v>gua̍t</v>
      </c>
      <c r="J56" s="323" t="str">
        <f t="shared" si="3"/>
        <v>gguát</v>
      </c>
      <c r="K56" s="316" t="str">
        <f t="shared" si="4"/>
        <v>ㆣㄨㄚㆵ˙</v>
      </c>
      <c r="L56" s="317" t="str">
        <f t="shared" ca="1" si="22"/>
        <v xml:space="preserve">\ltjruby{月}{gua̍t}\
</v>
      </c>
      <c r="M56" s="317" t="str">
        <f t="shared" ca="1" si="17"/>
        <v xml:space="preserve">&lt;ruby&gt;月&lt;rt&gt;語觀八&lt;/rt&gt;&lt;/ruby&gt;
</v>
      </c>
      <c r="N56" s="317" t="str">
        <f t="shared" ca="1" si="18"/>
        <v xml:space="preserve">&lt;ruby&gt;月&lt;rt&gt;goa̍t&lt;/rt&gt;&lt;/ruby&gt;
</v>
      </c>
      <c r="O56" s="317" t="str">
        <f t="shared" ca="1" si="19"/>
        <v xml:space="preserve">&lt;ruby&gt;月&lt;rt&gt;gua̍t&lt;/rt&gt;&lt;/ruby&gt;
</v>
      </c>
      <c r="P56" s="317" t="str">
        <f t="shared" ca="1" si="19"/>
        <v xml:space="preserve">&lt;ruby&gt;月&lt;rt&gt;gguát&lt;/rt&gt;&lt;/ruby&gt;
</v>
      </c>
      <c r="Q56" s="318" t="str">
        <f t="shared" ca="1" si="20"/>
        <v xml:space="preserve">&lt;ruby&gt;月&lt;rtc&gt;ㆣㄨㄚㆵ˙&lt;/rtc&gt;&lt;/ruby&gt;
</v>
      </c>
      <c r="R56" s="318" t="str">
        <f t="shared" ca="1" si="21"/>
        <v xml:space="preserve">&lt;ruby&gt;月&lt;rt&gt;gua̍t&lt;/rt&gt;&lt;rtc&gt;ㆣㄨㄚㆵ˙&lt;/rtc&gt;&lt;/ruby&gt;
</v>
      </c>
      <c r="S56" s="285"/>
      <c r="T56" s="319" t="b">
        <f t="shared" si="6"/>
        <v>0</v>
      </c>
      <c r="U56" s="319" t="b">
        <f t="shared" si="7"/>
        <v>1</v>
      </c>
      <c r="V56" s="319" t="b">
        <f t="shared" si="8"/>
        <v>0</v>
      </c>
      <c r="W56" s="319" t="b">
        <f t="shared" si="9"/>
        <v>0</v>
      </c>
      <c r="X56" s="319" t="b">
        <f t="shared" si="10"/>
        <v>0</v>
      </c>
      <c r="Y56" s="370"/>
      <c r="Z56" s="377">
        <f t="shared" si="11"/>
        <v>4</v>
      </c>
      <c r="AA56" s="373" t="str">
        <f t="array" ref="AA56">IF( $Z56="", "", INDEX(白話字聲母資料表, $Z56, $AA$5))</f>
        <v>語</v>
      </c>
      <c r="AB56" s="370"/>
      <c r="AC56" s="377">
        <f t="shared" si="23"/>
        <v>62</v>
      </c>
      <c r="AD56" s="373">
        <f t="array" ref="AD56">IF( $W56, "", INDEX(白話字韻母資料表, AC56, $AD$5))</f>
        <v>10</v>
      </c>
      <c r="AE56" s="373" t="b">
        <f t="array" ref="AE56">IF( $W56, "", IF( INDEX(白話字韻母資料表, AC56, $AE$5) = "入聲", TRUE, FALSE) )</f>
        <v>1</v>
      </c>
      <c r="AF56" s="374">
        <f t="shared" si="13"/>
        <v>4</v>
      </c>
      <c r="AG56" s="374">
        <f t="shared" si="25"/>
        <v>8</v>
      </c>
      <c r="AH56" s="374" t="str">
        <f t="array" ref="AH56">IF( $W56, "", INDEX(白話字韻母資料表, $AC56, $AH$5))</f>
        <v>觀</v>
      </c>
      <c r="AI56" s="374" t="str">
        <f t="array" ref="AI56">IF($W56, "", INDEX(白話字韻母八聲調資料表, $AD56, $AG56))</f>
        <v>oa̍t</v>
      </c>
      <c r="AJ56" s="370"/>
      <c r="AK56" s="373" t="b">
        <f t="shared" si="15"/>
        <v>0</v>
      </c>
      <c r="AL56" s="373" t="str">
        <f>IF( $AK56, IFERROR( IF(MATCH( $E56, 顎音化聲母!$H$9:$H$37, 0), TRUE, FALSE), FALSE), "")</f>
        <v/>
      </c>
      <c r="AM56" s="373" t="str">
        <f t="array" ref="AM56">IF( AND($AK56, $AL56), INDEX(顎音化聲母資料表, MATCH( $D56 &amp; $E56, 顎音化聲母!$L$5:$L$136, 0), 3), "")</f>
        <v/>
      </c>
      <c r="AN56" s="373">
        <f t="shared" si="24"/>
        <v>4</v>
      </c>
      <c r="AO56" s="374" t="str">
        <f t="array" ref="AO56">IF($AN56="", "", IF( $AM56&lt;&gt;"", $AM56,INDEX(白話字聲母資料表, $AN56, $AO$5)))</f>
        <v>ㆣ</v>
      </c>
      <c r="AP56" s="374" t="str">
        <f t="array" ref="AP56">IF($W56, "", INDEX(方音八音反切資料表, $AD56, $AG56))</f>
        <v>ㄨㄚㆵ˙</v>
      </c>
      <c r="AQ56" s="370"/>
      <c r="AR56" s="374" t="str">
        <f t="array" ref="AR56">IF($V56, "", INDEX(白話字聲母資料表, $Z56, $AR$5))</f>
        <v>g</v>
      </c>
      <c r="AS56" s="375" t="str">
        <f t="array" ref="AS56">IF($W56, "", INDEX(白話字韻母資料表, $AC56, $AR$5))</f>
        <v>uat</v>
      </c>
      <c r="AT56" s="374" t="str">
        <f t="array" ref="AT56">IF($W56, "", INDEX(台羅韻母八聲調資料表, $AD56, $AG56))</f>
        <v>ua̍t</v>
      </c>
      <c r="AU56" s="370"/>
      <c r="AV56" s="374" t="str">
        <f t="array" ref="AV56">IF($V56, "", INDEX(白話字聲母資料表, $Z56, $AV$5))</f>
        <v>gg</v>
      </c>
      <c r="AW56" s="375" t="str">
        <f t="array" ref="AW56">IF($W56, "", INDEX(白話字韻母資料表, $AC56, $AW$5))</f>
        <v>uat</v>
      </c>
      <c r="AX56" s="374" t="str">
        <f t="array" ref="AX56">IF($W56, "", INDEX(閩拼韻母八聲調資料表, $AD56, $AG56))</f>
        <v>uát</v>
      </c>
    </row>
    <row r="57" spans="2:50">
      <c r="B57" s="380">
        <f t="shared" si="0"/>
        <v>49</v>
      </c>
      <c r="C57" s="314" t="str">
        <f>MID(文章!$D$4, B57, 1)</f>
        <v>之</v>
      </c>
      <c r="D57" s="365" t="s">
        <v>55</v>
      </c>
      <c r="E57" s="365" t="s">
        <v>67</v>
      </c>
      <c r="F57" s="365"/>
      <c r="G57" s="315" t="str">
        <f t="array" ref="G57">IF( OR($T57, NOT($U57), $W57), "", $AA57 &amp; $AH57 &amp; INDEX(中文數值資料表, $AG57, 2) )</f>
        <v>曾居一</v>
      </c>
      <c r="H57" s="321" t="str">
        <f t="shared" si="1"/>
        <v>chi</v>
      </c>
      <c r="I57" s="322" t="str">
        <f t="shared" si="2"/>
        <v>tsi</v>
      </c>
      <c r="J57" s="323" t="str">
        <f t="shared" si="3"/>
        <v>zī</v>
      </c>
      <c r="K57" s="316" t="str">
        <f t="shared" si="4"/>
        <v>ㄐㄧ</v>
      </c>
      <c r="L57" s="317" t="str">
        <f t="shared" ca="1" si="22"/>
        <v xml:space="preserve">\ltjruby{之}{tsi}\
</v>
      </c>
      <c r="M57" s="317" t="str">
        <f t="shared" ca="1" si="17"/>
        <v xml:space="preserve">&lt;ruby&gt;之&lt;rt&gt;曾居一&lt;/rt&gt;&lt;/ruby&gt;
</v>
      </c>
      <c r="N57" s="317" t="str">
        <f t="shared" ca="1" si="18"/>
        <v xml:space="preserve">&lt;ruby&gt;之&lt;rt&gt;chi&lt;/rt&gt;&lt;/ruby&gt;
</v>
      </c>
      <c r="O57" s="317" t="str">
        <f t="shared" ca="1" si="19"/>
        <v xml:space="preserve">&lt;ruby&gt;之&lt;rt&gt;tsi&lt;/rt&gt;&lt;/ruby&gt;
</v>
      </c>
      <c r="P57" s="317" t="str">
        <f t="shared" ca="1" si="19"/>
        <v xml:space="preserve">&lt;ruby&gt;之&lt;rt&gt;zī&lt;/rt&gt;&lt;/ruby&gt;
</v>
      </c>
      <c r="Q57" s="318" t="str">
        <f t="shared" ca="1" si="20"/>
        <v xml:space="preserve">&lt;ruby&gt;之&lt;rtc&gt;ㄐㄧ&lt;/rtc&gt;&lt;/ruby&gt;
</v>
      </c>
      <c r="R57" s="318" t="str">
        <f t="shared" ca="1" si="21"/>
        <v xml:space="preserve">&lt;ruby&gt;之&lt;rt&gt;tsi&lt;/rt&gt;&lt;rtc&gt;ㄐㄧ&lt;/rtc&gt;&lt;/ruby&gt;
</v>
      </c>
      <c r="S57" s="285"/>
      <c r="T57" s="319" t="b">
        <f t="shared" si="6"/>
        <v>0</v>
      </c>
      <c r="U57" s="319" t="b">
        <f t="shared" si="7"/>
        <v>1</v>
      </c>
      <c r="V57" s="319" t="b">
        <f t="shared" si="8"/>
        <v>0</v>
      </c>
      <c r="W57" s="319" t="b">
        <f t="shared" si="9"/>
        <v>0</v>
      </c>
      <c r="X57" s="319" t="b">
        <f t="shared" si="10"/>
        <v>1</v>
      </c>
      <c r="Y57" s="370"/>
      <c r="Z57" s="377">
        <f t="shared" si="11"/>
        <v>2</v>
      </c>
      <c r="AA57" s="373" t="str">
        <f t="array" ref="AA57">IF( $Z57="", "", INDEX(白話字聲母資料表, $Z57, $AA$5))</f>
        <v>曾</v>
      </c>
      <c r="AB57" s="370"/>
      <c r="AC57" s="377">
        <f t="shared" si="23"/>
        <v>21</v>
      </c>
      <c r="AD57" s="373">
        <f t="array" ref="AD57">IF( $W57, "", INDEX(白話字韻母資料表, AC57, $AD$5))</f>
        <v>29</v>
      </c>
      <c r="AE57" s="373" t="b">
        <f t="array" ref="AE57">IF( $W57, "", IF( INDEX(白話字韻母資料表, AC57, $AE$5) = "入聲", TRUE, FALSE) )</f>
        <v>0</v>
      </c>
      <c r="AF57" s="374">
        <f t="shared" si="13"/>
        <v>1</v>
      </c>
      <c r="AG57" s="374">
        <f t="shared" si="25"/>
        <v>1</v>
      </c>
      <c r="AH57" s="374" t="str">
        <f t="array" ref="AH57">IF( $W57, "", INDEX(白話字韻母資料表, $AC57, $AH$5))</f>
        <v>居</v>
      </c>
      <c r="AI57" s="374" t="str">
        <f t="array" ref="AI57">IF($W57, "", INDEX(白話字韻母八聲調資料表, $AD57, $AG57))</f>
        <v>i</v>
      </c>
      <c r="AJ57" s="370"/>
      <c r="AK57" s="373" t="b">
        <f t="shared" si="15"/>
        <v>1</v>
      </c>
      <c r="AL57" s="373" t="b">
        <f>IF( $AK57, IFERROR( IF(MATCH( $E57, 顎音化聲母!$H$9:$H$37, 0), TRUE, FALSE), FALSE), "")</f>
        <v>1</v>
      </c>
      <c r="AM57" s="373" t="str">
        <f t="array" ref="AM57">IF( AND($AK57, $AL57), INDEX(顎音化聲母資料表, MATCH( $D57 &amp; $E57, 顎音化聲母!$L$5:$L$136, 0), 3), "")</f>
        <v>ㄐ</v>
      </c>
      <c r="AN57" s="373">
        <f t="shared" si="24"/>
        <v>2</v>
      </c>
      <c r="AO57" s="374" t="str">
        <f t="array" ref="AO57">IF($AN57="", "", IF( $AM57&lt;&gt;"", $AM57,INDEX(白話字聲母資料表, $AN57, $AO$5)))</f>
        <v>ㄐ</v>
      </c>
      <c r="AP57" s="374" t="str">
        <f t="array" ref="AP57">IF($W57, "", INDEX(方音八音反切資料表, $AD57, $AG57))</f>
        <v>ㄧ</v>
      </c>
      <c r="AQ57" s="370"/>
      <c r="AR57" s="374" t="str">
        <f t="array" ref="AR57">IF($V57, "", INDEX(白話字聲母資料表, $Z57, $AR$5))</f>
        <v>ts</v>
      </c>
      <c r="AS57" s="375" t="str">
        <f t="array" ref="AS57">IF($W57, "", INDEX(白話字韻母資料表, $AC57, $AR$5))</f>
        <v>i</v>
      </c>
      <c r="AT57" s="374" t="str">
        <f t="array" ref="AT57">IF($W57, "", INDEX(台羅韻母八聲調資料表, $AD57, $AG57))</f>
        <v>i</v>
      </c>
      <c r="AU57" s="370"/>
      <c r="AV57" s="374" t="str">
        <f t="array" ref="AV57">IF($V57, "", INDEX(白話字聲母資料表, $Z57, $AV$5))</f>
        <v>z</v>
      </c>
      <c r="AW57" s="375" t="str">
        <f t="array" ref="AW57">IF($W57, "", INDEX(白話字韻母資料表, $AC57, $AW$5))</f>
        <v>i</v>
      </c>
      <c r="AX57" s="374" t="str">
        <f t="array" ref="AX57">IF($W57, "", INDEX(閩拼韻母八聲調資料表, $AD57, $AG57))</f>
        <v>ī</v>
      </c>
    </row>
    <row r="58" spans="2:50">
      <c r="B58" s="380">
        <f t="shared" si="0"/>
        <v>50</v>
      </c>
      <c r="C58" s="314" t="str">
        <f>MID(文章!$D$4, B58, 1)</f>
        <v>詩</v>
      </c>
      <c r="D58" s="365" t="s">
        <v>65</v>
      </c>
      <c r="E58" s="365" t="s">
        <v>67</v>
      </c>
      <c r="F58" s="365"/>
      <c r="G58" s="315" t="str">
        <f t="array" ref="G58">IF( OR($T58, NOT($U58), $W58), "", $AA58 &amp; $AH58 &amp; INDEX(中文數值資料表, $AG58, 2) )</f>
        <v>時居一</v>
      </c>
      <c r="H58" s="321" t="str">
        <f t="shared" si="1"/>
        <v>si</v>
      </c>
      <c r="I58" s="322" t="str">
        <f t="shared" si="2"/>
        <v>si</v>
      </c>
      <c r="J58" s="323" t="str">
        <f t="shared" si="3"/>
        <v>sī</v>
      </c>
      <c r="K58" s="316" t="str">
        <f t="shared" si="4"/>
        <v>ㄒㄧ</v>
      </c>
      <c r="L58" s="317" t="str">
        <f t="shared" ca="1" si="22"/>
        <v xml:space="preserve">\ltjruby{詩}{si}\
</v>
      </c>
      <c r="M58" s="317" t="str">
        <f t="shared" ca="1" si="17"/>
        <v xml:space="preserve">&lt;ruby&gt;詩&lt;rt&gt;時居一&lt;/rt&gt;&lt;/ruby&gt;
</v>
      </c>
      <c r="N58" s="317" t="str">
        <f t="shared" ca="1" si="18"/>
        <v xml:space="preserve">&lt;ruby&gt;詩&lt;rt&gt;si&lt;/rt&gt;&lt;/ruby&gt;
</v>
      </c>
      <c r="O58" s="317" t="str">
        <f t="shared" ca="1" si="19"/>
        <v xml:space="preserve">&lt;ruby&gt;詩&lt;rt&gt;si&lt;/rt&gt;&lt;/ruby&gt;
</v>
      </c>
      <c r="P58" s="317" t="str">
        <f t="shared" ca="1" si="19"/>
        <v xml:space="preserve">&lt;ruby&gt;詩&lt;rt&gt;sī&lt;/rt&gt;&lt;/ruby&gt;
</v>
      </c>
      <c r="Q58" s="318" t="str">
        <f t="shared" ca="1" si="20"/>
        <v xml:space="preserve">&lt;ruby&gt;詩&lt;rtc&gt;ㄒㄧ&lt;/rtc&gt;&lt;/ruby&gt;
</v>
      </c>
      <c r="R58" s="318" t="str">
        <f t="shared" ca="1" si="21"/>
        <v xml:space="preserve">&lt;ruby&gt;詩&lt;rt&gt;si&lt;/rt&gt;&lt;rtc&gt;ㄒㄧ&lt;/rtc&gt;&lt;/ruby&gt;
</v>
      </c>
      <c r="S58" s="285"/>
      <c r="T58" s="319" t="b">
        <f t="shared" si="6"/>
        <v>0</v>
      </c>
      <c r="U58" s="319" t="b">
        <f t="shared" si="7"/>
        <v>1</v>
      </c>
      <c r="V58" s="319" t="b">
        <f t="shared" si="8"/>
        <v>0</v>
      </c>
      <c r="W58" s="319" t="b">
        <f t="shared" si="9"/>
        <v>0</v>
      </c>
      <c r="X58" s="319" t="b">
        <f t="shared" si="10"/>
        <v>1</v>
      </c>
      <c r="Y58" s="370"/>
      <c r="Z58" s="377">
        <f t="shared" si="11"/>
        <v>15</v>
      </c>
      <c r="AA58" s="373" t="str">
        <f t="array" ref="AA58">IF( $Z58="", "", INDEX(白話字聲母資料表, $Z58, $AA$5))</f>
        <v>時</v>
      </c>
      <c r="AB58" s="370"/>
      <c r="AC58" s="377">
        <f t="shared" si="23"/>
        <v>21</v>
      </c>
      <c r="AD58" s="373">
        <f t="array" ref="AD58">IF( $W58, "", INDEX(白話字韻母資料表, AC58, $AD$5))</f>
        <v>29</v>
      </c>
      <c r="AE58" s="373" t="b">
        <f t="array" ref="AE58">IF( $W58, "", IF( INDEX(白話字韻母資料表, AC58, $AE$5) = "入聲", TRUE, FALSE) )</f>
        <v>0</v>
      </c>
      <c r="AF58" s="374">
        <f t="shared" si="13"/>
        <v>1</v>
      </c>
      <c r="AG58" s="374">
        <f t="shared" si="25"/>
        <v>1</v>
      </c>
      <c r="AH58" s="374" t="str">
        <f t="array" ref="AH58">IF( $W58, "", INDEX(白話字韻母資料表, $AC58, $AH$5))</f>
        <v>居</v>
      </c>
      <c r="AI58" s="374" t="str">
        <f t="array" ref="AI58">IF($W58, "", INDEX(白話字韻母八聲調資料表, $AD58, $AG58))</f>
        <v>i</v>
      </c>
      <c r="AJ58" s="370"/>
      <c r="AK58" s="373" t="b">
        <f t="shared" si="15"/>
        <v>1</v>
      </c>
      <c r="AL58" s="373" t="b">
        <f>IF( $AK58, IFERROR( IF(MATCH( $E58, 顎音化聲母!$H$9:$H$37, 0), TRUE, FALSE), FALSE), "")</f>
        <v>1</v>
      </c>
      <c r="AM58" s="373" t="str">
        <f t="array" ref="AM58">IF( AND($AK58, $AL58), INDEX(顎音化聲母資料表, MATCH( $D58 &amp; $E58, 顎音化聲母!$L$5:$L$136, 0), 3), "")</f>
        <v>ㄒ</v>
      </c>
      <c r="AN58" s="373">
        <f t="shared" si="24"/>
        <v>15</v>
      </c>
      <c r="AO58" s="374" t="str">
        <f t="array" ref="AO58">IF($AN58="", "", IF( $AM58&lt;&gt;"", $AM58,INDEX(白話字聲母資料表, $AN58, $AO$5)))</f>
        <v>ㄒ</v>
      </c>
      <c r="AP58" s="374" t="str">
        <f t="array" ref="AP58">IF($W58, "", INDEX(方音八音反切資料表, $AD58, $AG58))</f>
        <v>ㄧ</v>
      </c>
      <c r="AQ58" s="370"/>
      <c r="AR58" s="374" t="str">
        <f t="array" ref="AR58">IF($V58, "", INDEX(白話字聲母資料表, $Z58, $AR$5))</f>
        <v>s</v>
      </c>
      <c r="AS58" s="375" t="str">
        <f t="array" ref="AS58">IF($W58, "", INDEX(白話字韻母資料表, $AC58, $AR$5))</f>
        <v>i</v>
      </c>
      <c r="AT58" s="374" t="str">
        <f t="array" ref="AT58">IF($W58, "", INDEX(台羅韻母八聲調資料表, $AD58, $AG58))</f>
        <v>i</v>
      </c>
      <c r="AU58" s="370"/>
      <c r="AV58" s="374" t="str">
        <f t="array" ref="AV58">IF($V58, "", INDEX(白話字聲母資料表, $Z58, $AV$5))</f>
        <v>s</v>
      </c>
      <c r="AW58" s="375" t="str">
        <f t="array" ref="AW58">IF($W58, "", INDEX(白話字韻母資料表, $AC58, $AW$5))</f>
        <v>i</v>
      </c>
      <c r="AX58" s="374" t="str">
        <f t="array" ref="AX58">IF($W58, "", INDEX(閩拼韻母八聲調資料表, $AD58, $AG58))</f>
        <v>ī</v>
      </c>
    </row>
    <row r="59" spans="2:50">
      <c r="B59" s="380">
        <f t="shared" si="0"/>
        <v>51</v>
      </c>
      <c r="C59" s="314" t="str">
        <f>MID(文章!$D$4, B59, 1)</f>
        <v>，</v>
      </c>
      <c r="D59" s="365"/>
      <c r="E59" s="365"/>
      <c r="F59" s="365"/>
      <c r="G59" s="315" t="str">
        <f t="array" ref="G59">IF( OR($T59, NOT($U59), $W59), "", $AA59 &amp; $AH59 &amp; INDEX(中文數值資料表, $AG59, 2) )</f>
        <v/>
      </c>
      <c r="H59" s="321" t="str">
        <f t="shared" si="1"/>
        <v/>
      </c>
      <c r="I59" s="322" t="str">
        <f t="shared" si="2"/>
        <v/>
      </c>
      <c r="J59" s="323" t="str">
        <f t="shared" si="3"/>
        <v/>
      </c>
      <c r="K59" s="316" t="str">
        <f t="shared" si="4"/>
        <v/>
      </c>
      <c r="L59" s="317" t="str">
        <f t="shared" ca="1" si="22"/>
        <v xml:space="preserve">\ltjruby{，}{}\
</v>
      </c>
      <c r="M59" s="317" t="str">
        <f t="shared" ca="1" si="17"/>
        <v xml:space="preserve">，
</v>
      </c>
      <c r="N59" s="317" t="str">
        <f t="shared" ca="1" si="18"/>
        <v xml:space="preserve">，
</v>
      </c>
      <c r="O59" s="317" t="str">
        <f t="shared" ca="1" si="19"/>
        <v xml:space="preserve">，
</v>
      </c>
      <c r="P59" s="317" t="str">
        <f t="shared" ca="1" si="19"/>
        <v xml:space="preserve">，
</v>
      </c>
      <c r="Q59" s="318" t="str">
        <f t="shared" ca="1" si="20"/>
        <v xml:space="preserve">，
</v>
      </c>
      <c r="R59" s="318" t="str">
        <f t="shared" ca="1" si="21"/>
        <v xml:space="preserve">，
</v>
      </c>
      <c r="S59" s="285"/>
      <c r="T59" s="319" t="b">
        <f t="shared" si="6"/>
        <v>1</v>
      </c>
      <c r="U59" s="319" t="b">
        <f t="shared" si="7"/>
        <v>0</v>
      </c>
      <c r="V59" s="319" t="b">
        <f t="shared" si="8"/>
        <v>1</v>
      </c>
      <c r="W59" s="319" t="b">
        <f t="shared" si="9"/>
        <v>1</v>
      </c>
      <c r="X59" s="319" t="b">
        <f t="shared" si="10"/>
        <v>0</v>
      </c>
      <c r="Y59" s="370"/>
      <c r="Z59" s="377" t="str">
        <f t="shared" si="11"/>
        <v/>
      </c>
      <c r="AA59" s="373" t="str">
        <f t="array" ref="AA59">IF( $Z59="", "", INDEX(白話字聲母資料表, $Z59, $AA$5))</f>
        <v/>
      </c>
      <c r="AB59" s="370"/>
      <c r="AC59" s="377" t="str">
        <f t="shared" si="23"/>
        <v/>
      </c>
      <c r="AD59" s="373" t="str">
        <f t="array" ref="AD59">IF( $W59, "", INDEX(白話字韻母資料表, AC59, $AD$5))</f>
        <v/>
      </c>
      <c r="AE59" s="373" t="str">
        <f t="array" ref="AE59">IF( $W59, "", IF( INDEX(白話字韻母資料表, AC59, $AE$5) = "入聲", TRUE, FALSE) )</f>
        <v/>
      </c>
      <c r="AF59" s="374" t="str">
        <f t="shared" si="13"/>
        <v/>
      </c>
      <c r="AG59" s="374" t="str">
        <f t="shared" si="25"/>
        <v/>
      </c>
      <c r="AH59" s="374" t="str">
        <f t="array" ref="AH59">IF( $W59, "", INDEX(白話字韻母資料表, $AC59, $AH$5))</f>
        <v/>
      </c>
      <c r="AI59" s="374" t="str">
        <f t="array" ref="AI59">IF($W59, "", INDEX(白話字韻母八聲調資料表, $AD59, $AG59))</f>
        <v/>
      </c>
      <c r="AJ59" s="370"/>
      <c r="AK59" s="373" t="b">
        <f t="shared" si="15"/>
        <v>0</v>
      </c>
      <c r="AL59" s="373" t="str">
        <f>IF( $AK59, IFERROR( IF(MATCH( $E59, 顎音化聲母!$H$9:$H$37, 0), TRUE, FALSE), FALSE), "")</f>
        <v/>
      </c>
      <c r="AM59" s="373" t="str">
        <f t="array" ref="AM59">IF( AND($AK59, $AL59), INDEX(顎音化聲母資料表, MATCH( $D59 &amp; $E59, 顎音化聲母!$L$5:$L$136, 0), 3), "")</f>
        <v/>
      </c>
      <c r="AN59" s="373" t="str">
        <f t="shared" si="24"/>
        <v/>
      </c>
      <c r="AO59" s="374" t="str">
        <f t="array" ref="AO59">IF($AN59="", "", IF( $AM59&lt;&gt;"", $AM59,INDEX(白話字聲母資料表, $AN59, $AO$5)))</f>
        <v/>
      </c>
      <c r="AP59" s="374" t="str">
        <f t="array" ref="AP59">IF($W59, "", INDEX(方音八音反切資料表, $AD59, $AG59))</f>
        <v/>
      </c>
      <c r="AQ59" s="370"/>
      <c r="AR59" s="374" t="str">
        <f t="array" ref="AR59">IF($V59, "", INDEX(白話字聲母資料表, $Z59, $AR$5))</f>
        <v/>
      </c>
      <c r="AS59" s="375" t="str">
        <f t="array" ref="AS59">IF($W59, "", INDEX(白話字韻母資料表, $AC59, $AR$5))</f>
        <v/>
      </c>
      <c r="AT59" s="374" t="str">
        <f t="array" ref="AT59">IF($W59, "", INDEX(台羅韻母八聲調資料表, $AD59, $AG59))</f>
        <v/>
      </c>
      <c r="AU59" s="370"/>
      <c r="AV59" s="374" t="str">
        <f t="array" ref="AV59">IF($V59, "", INDEX(白話字聲母資料表, $Z59, $AV$5))</f>
        <v/>
      </c>
      <c r="AW59" s="375" t="str">
        <f t="array" ref="AW59">IF($W59, "", INDEX(白話字韻母資料表, $AC59, $AW$5))</f>
        <v/>
      </c>
      <c r="AX59" s="374" t="str">
        <f t="array" ref="AX59">IF($W59, "", INDEX(閩拼韻母八聲調資料表, $AD59, $AG59))</f>
        <v/>
      </c>
    </row>
    <row r="60" spans="2:50">
      <c r="B60" s="380">
        <f t="shared" si="0"/>
        <v>52</v>
      </c>
      <c r="C60" s="314" t="str">
        <f>MID(文章!$D$4, B60, 1)</f>
        <v>歌</v>
      </c>
      <c r="D60" s="365" t="s">
        <v>72</v>
      </c>
      <c r="E60" s="365" t="s">
        <v>86</v>
      </c>
      <c r="F60" s="365"/>
      <c r="G60" s="315" t="str">
        <f t="array" ref="G60">IF( OR($T60, NOT($U60), $W60), "", $AA60 &amp; $AH60 &amp; INDEX(中文數值資料表, $AG60, 2) )</f>
        <v>求高一</v>
      </c>
      <c r="H60" s="321" t="str">
        <f t="shared" si="1"/>
        <v>ko</v>
      </c>
      <c r="I60" s="322" t="str">
        <f t="shared" si="2"/>
        <v>ko</v>
      </c>
      <c r="J60" s="323" t="str">
        <f t="shared" si="3"/>
        <v>gō</v>
      </c>
      <c r="K60" s="316" t="str">
        <f t="shared" si="4"/>
        <v>ㄍㄜ</v>
      </c>
      <c r="L60" s="317" t="str">
        <f t="shared" ca="1" si="22"/>
        <v xml:space="preserve">\ltjruby{歌}{ko}\
</v>
      </c>
      <c r="M60" s="317" t="str">
        <f t="shared" ca="1" si="17"/>
        <v xml:space="preserve">&lt;ruby&gt;歌&lt;rt&gt;求高一&lt;/rt&gt;&lt;/ruby&gt;
</v>
      </c>
      <c r="N60" s="317" t="str">
        <f t="shared" ca="1" si="18"/>
        <v xml:space="preserve">&lt;ruby&gt;歌&lt;rt&gt;ko&lt;/rt&gt;&lt;/ruby&gt;
</v>
      </c>
      <c r="O60" s="317" t="str">
        <f t="shared" ca="1" si="19"/>
        <v xml:space="preserve">&lt;ruby&gt;歌&lt;rt&gt;ko&lt;/rt&gt;&lt;/ruby&gt;
</v>
      </c>
      <c r="P60" s="317" t="str">
        <f t="shared" ca="1" si="19"/>
        <v xml:space="preserve">&lt;ruby&gt;歌&lt;rt&gt;gō&lt;/rt&gt;&lt;/ruby&gt;
</v>
      </c>
      <c r="Q60" s="318" t="str">
        <f t="shared" ca="1" si="20"/>
        <v xml:space="preserve">&lt;ruby&gt;歌&lt;rtc&gt;ㄍㄜ&lt;/rtc&gt;&lt;/ruby&gt;
</v>
      </c>
      <c r="R60" s="318" t="str">
        <f t="shared" ca="1" si="21"/>
        <v xml:space="preserve">&lt;ruby&gt;歌&lt;rt&gt;ko&lt;/rt&gt;&lt;rtc&gt;ㄍㄜ&lt;/rtc&gt;&lt;/ruby&gt;
</v>
      </c>
      <c r="S60" s="285"/>
      <c r="T60" s="319" t="b">
        <f t="shared" si="6"/>
        <v>0</v>
      </c>
      <c r="U60" s="319" t="b">
        <f t="shared" si="7"/>
        <v>1</v>
      </c>
      <c r="V60" s="319" t="b">
        <f t="shared" si="8"/>
        <v>0</v>
      </c>
      <c r="W60" s="319" t="b">
        <f t="shared" si="9"/>
        <v>0</v>
      </c>
      <c r="X60" s="319" t="b">
        <f t="shared" si="10"/>
        <v>1</v>
      </c>
      <c r="Y60" s="370"/>
      <c r="Z60" s="377">
        <f t="shared" si="11"/>
        <v>7</v>
      </c>
      <c r="AA60" s="373" t="str">
        <f t="array" ref="AA60">IF( $Z60="", "", INDEX(白話字聲母資料表, $Z60, $AA$5))</f>
        <v>求</v>
      </c>
      <c r="AB60" s="370"/>
      <c r="AC60" s="377">
        <f t="shared" si="23"/>
        <v>52</v>
      </c>
      <c r="AD60" s="373">
        <f t="array" ref="AD60">IF( $W60, "", INDEX(白話字韻母資料表, AC60, $AD$5))</f>
        <v>15</v>
      </c>
      <c r="AE60" s="373" t="b">
        <f t="array" ref="AE60">IF( $W60, "", IF( INDEX(白話字韻母資料表, AC60, $AE$5) = "入聲", TRUE, FALSE) )</f>
        <v>0</v>
      </c>
      <c r="AF60" s="374">
        <f t="shared" si="13"/>
        <v>1</v>
      </c>
      <c r="AG60" s="374">
        <f t="shared" si="25"/>
        <v>1</v>
      </c>
      <c r="AH60" s="374" t="str">
        <f t="array" ref="AH60">IF( $W60, "", INDEX(白話字韻母資料表, $AC60, $AH$5))</f>
        <v>高</v>
      </c>
      <c r="AI60" s="374" t="str">
        <f t="array" ref="AI60">IF($W60, "", INDEX(白話字韻母八聲調資料表, $AD60, $AG60))</f>
        <v>o</v>
      </c>
      <c r="AJ60" s="370"/>
      <c r="AK60" s="373" t="b">
        <f t="shared" si="15"/>
        <v>0</v>
      </c>
      <c r="AL60" s="373" t="str">
        <f>IF( $AK60, IFERROR( IF(MATCH( $E60, 顎音化聲母!$H$9:$H$37, 0), TRUE, FALSE), FALSE), "")</f>
        <v/>
      </c>
      <c r="AM60" s="373" t="str">
        <f t="array" ref="AM60">IF( AND($AK60, $AL60), INDEX(顎音化聲母資料表, MATCH( $D60 &amp; $E60, 顎音化聲母!$L$5:$L$136, 0), 3), "")</f>
        <v/>
      </c>
      <c r="AN60" s="373">
        <f t="shared" si="24"/>
        <v>7</v>
      </c>
      <c r="AO60" s="374" t="str">
        <f t="array" ref="AO60">IF($AN60="", "", IF( $AM60&lt;&gt;"", $AM60,INDEX(白話字聲母資料表, $AN60, $AO$5)))</f>
        <v>ㄍ</v>
      </c>
      <c r="AP60" s="374" t="str">
        <f t="array" ref="AP60">IF($W60, "", INDEX(方音八音反切資料表, $AD60, $AG60))</f>
        <v>ㄜ</v>
      </c>
      <c r="AQ60" s="370"/>
      <c r="AR60" s="374" t="str">
        <f t="array" ref="AR60">IF($V60, "", INDEX(白話字聲母資料表, $Z60, $AR$5))</f>
        <v>k</v>
      </c>
      <c r="AS60" s="375" t="str">
        <f t="array" ref="AS60">IF($W60, "", INDEX(白話字韻母資料表, $AC60, $AR$5))</f>
        <v>o</v>
      </c>
      <c r="AT60" s="374" t="str">
        <f t="array" ref="AT60">IF($W60, "", INDEX(台羅韻母八聲調資料表, $AD60, $AG60))</f>
        <v>o</v>
      </c>
      <c r="AU60" s="370"/>
      <c r="AV60" s="374" t="str">
        <f t="array" ref="AV60">IF($V60, "", INDEX(白話字聲母資料表, $Z60, $AV$5))</f>
        <v>g</v>
      </c>
      <c r="AW60" s="375" t="str">
        <f t="array" ref="AW60">IF($W60, "", INDEX(白話字韻母資料表, $AC60, $AW$5))</f>
        <v>o</v>
      </c>
      <c r="AX60" s="374" t="str">
        <f t="array" ref="AX60">IF($W60, "", INDEX(閩拼韻母八聲調資料表, $AD60, $AG60))</f>
        <v>ō</v>
      </c>
    </row>
    <row r="61" spans="2:50">
      <c r="B61" s="380">
        <f t="shared" si="0"/>
        <v>53</v>
      </c>
      <c r="C61" s="314" t="str">
        <f>MID(文章!$D$4, B61, 1)</f>
        <v>窈</v>
      </c>
      <c r="D61" s="365"/>
      <c r="E61" s="365" t="s">
        <v>89</v>
      </c>
      <c r="F61" s="365">
        <v>2</v>
      </c>
      <c r="G61" s="315" t="str">
        <f t="array" ref="G61">IF( OR($T61, NOT($U61), $W61), "", $AA61 &amp; $AH61 &amp; INDEX(中文數值資料表, $AG61, 2) )</f>
        <v>英嬌二</v>
      </c>
      <c r="H61" s="321" t="str">
        <f t="shared" si="1"/>
        <v>iáu</v>
      </c>
      <c r="I61" s="322" t="str">
        <f t="shared" si="2"/>
        <v>iáu</v>
      </c>
      <c r="J61" s="323" t="str">
        <f t="shared" si="3"/>
        <v>iáo</v>
      </c>
      <c r="K61" s="316" t="str">
        <f t="shared" si="4"/>
        <v>ㄧㄠˋ</v>
      </c>
      <c r="L61" s="317" t="str">
        <f t="shared" ca="1" si="22"/>
        <v xml:space="preserve">\ltjruby{窈}{iáu}\
</v>
      </c>
      <c r="M61" s="317" t="str">
        <f t="shared" ca="1" si="17"/>
        <v xml:space="preserve">&lt;ruby&gt;窈&lt;rt&gt;英嬌二&lt;/rt&gt;&lt;/ruby&gt;
</v>
      </c>
      <c r="N61" s="317" t="str">
        <f t="shared" ca="1" si="18"/>
        <v xml:space="preserve">&lt;ruby&gt;窈&lt;rt&gt;iáu&lt;/rt&gt;&lt;/ruby&gt;
</v>
      </c>
      <c r="O61" s="317" t="str">
        <f t="shared" ca="1" si="19"/>
        <v xml:space="preserve">&lt;ruby&gt;窈&lt;rt&gt;iáu&lt;/rt&gt;&lt;/ruby&gt;
</v>
      </c>
      <c r="P61" s="317" t="str">
        <f t="shared" ca="1" si="19"/>
        <v xml:space="preserve">&lt;ruby&gt;窈&lt;rt&gt;iáo&lt;/rt&gt;&lt;/ruby&gt;
</v>
      </c>
      <c r="Q61" s="318" t="str">
        <f t="shared" ca="1" si="20"/>
        <v xml:space="preserve">&lt;ruby&gt;窈&lt;rtc&gt;ㄧㄠˋ&lt;/rtc&gt;&lt;/ruby&gt;
</v>
      </c>
      <c r="R61" s="318" t="str">
        <f t="shared" ca="1" si="21"/>
        <v xml:space="preserve">&lt;ruby&gt;窈&lt;rt&gt;iáu&lt;/rt&gt;&lt;rtc&gt;ㄧㄠˋ&lt;/rtc&gt;&lt;/ruby&gt;
</v>
      </c>
      <c r="S61" s="285"/>
      <c r="T61" s="319" t="b">
        <f t="shared" si="6"/>
        <v>0</v>
      </c>
      <c r="U61" s="319" t="b">
        <f t="shared" si="7"/>
        <v>1</v>
      </c>
      <c r="V61" s="319" t="b">
        <f t="shared" si="8"/>
        <v>1</v>
      </c>
      <c r="W61" s="319" t="b">
        <f t="shared" si="9"/>
        <v>0</v>
      </c>
      <c r="X61" s="319" t="b">
        <f t="shared" si="10"/>
        <v>0</v>
      </c>
      <c r="Y61" s="370"/>
      <c r="Z61" s="377">
        <f t="shared" si="11"/>
        <v>18</v>
      </c>
      <c r="AA61" s="373" t="str">
        <f t="array" ref="AA61">IF( $Z61="", "", INDEX(白話字聲母資料表, $Z61, $AA$5))</f>
        <v>英</v>
      </c>
      <c r="AB61" s="370"/>
      <c r="AC61" s="377">
        <f t="shared" si="23"/>
        <v>33</v>
      </c>
      <c r="AD61" s="373">
        <f t="array" ref="AD61">IF( $W61, "", INDEX(白話字韻母資料表, AC61, $AD$5))</f>
        <v>12</v>
      </c>
      <c r="AE61" s="373" t="b">
        <f t="array" ref="AE61">IF( $W61, "", IF( INDEX(白話字韻母資料表, AC61, $AE$5) = "入聲", TRUE, FALSE) )</f>
        <v>0</v>
      </c>
      <c r="AF61" s="374">
        <f t="shared" si="13"/>
        <v>1</v>
      </c>
      <c r="AG61" s="374">
        <f t="shared" si="25"/>
        <v>2</v>
      </c>
      <c r="AH61" s="374" t="str">
        <f t="array" ref="AH61">IF( $W61, "", INDEX(白話字韻母資料表, $AC61, $AH$5))</f>
        <v>嬌</v>
      </c>
      <c r="AI61" s="374" t="str">
        <f t="array" ref="AI61">IF($W61, "", INDEX(白話字韻母八聲調資料表, $AD61, $AG61))</f>
        <v>iáu</v>
      </c>
      <c r="AJ61" s="370"/>
      <c r="AK61" s="373" t="b">
        <f t="shared" si="15"/>
        <v>0</v>
      </c>
      <c r="AL61" s="373" t="str">
        <f>IF( $AK61, IFERROR( IF(MATCH( $E61, 顎音化聲母!$H$9:$H$37, 0), TRUE, FALSE), FALSE), "")</f>
        <v/>
      </c>
      <c r="AM61" s="373" t="str">
        <f t="array" ref="AM61">IF( AND($AK61, $AL61), INDEX(顎音化聲母資料表, MATCH( $D61 &amp; $E61, 顎音化聲母!$L$5:$L$136, 0), 3), "")</f>
        <v/>
      </c>
      <c r="AN61" s="373" t="str">
        <f t="shared" si="24"/>
        <v/>
      </c>
      <c r="AO61" s="374" t="str">
        <f t="array" ref="AO61">IF($AN61="", "", IF( $AM61&lt;&gt;"", $AM61,INDEX(白話字聲母資料表, $AN61, $AO$5)))</f>
        <v/>
      </c>
      <c r="AP61" s="374" t="str">
        <f t="array" ref="AP61">IF($W61, "", INDEX(方音八音反切資料表, $AD61, $AG61))</f>
        <v>ㄧㄠˋ</v>
      </c>
      <c r="AQ61" s="370"/>
      <c r="AR61" s="374" t="str">
        <f t="array" ref="AR61">IF($V61, "", INDEX(白話字聲母資料表, $Z61, $AR$5))</f>
        <v/>
      </c>
      <c r="AS61" s="375" t="str">
        <f t="array" ref="AS61">IF($W61, "", INDEX(白話字韻母資料表, $AC61, $AR$5))</f>
        <v>iao</v>
      </c>
      <c r="AT61" s="374" t="str">
        <f t="array" ref="AT61">IF($W61, "", INDEX(台羅韻母八聲調資料表, $AD61, $AG61))</f>
        <v>iáu</v>
      </c>
      <c r="AU61" s="370"/>
      <c r="AV61" s="374" t="str">
        <f t="array" ref="AV61">IF($V61, "", INDEX(白話字聲母資料表, $Z61, $AV$5))</f>
        <v/>
      </c>
      <c r="AW61" s="375" t="str">
        <f t="array" ref="AW61">IF($W61, "", INDEX(白話字韻母資料表, $AC61, $AW$5))</f>
        <v>iao</v>
      </c>
      <c r="AX61" s="374" t="str">
        <f t="array" ref="AX61">IF($W61, "", INDEX(閩拼韻母八聲調資料表, $AD61, $AG61))</f>
        <v>iáo</v>
      </c>
    </row>
    <row r="62" spans="2:50">
      <c r="B62" s="380">
        <f t="shared" si="0"/>
        <v>54</v>
      </c>
      <c r="C62" s="314" t="str">
        <f>MID(文章!$D$4, B62, 1)</f>
        <v>窕</v>
      </c>
      <c r="D62" s="365" t="s">
        <v>90</v>
      </c>
      <c r="E62" s="365" t="s">
        <v>89</v>
      </c>
      <c r="F62" s="365">
        <v>2</v>
      </c>
      <c r="G62" s="315" t="str">
        <f t="array" ref="G62">IF( OR($T62, NOT($U62), $W62), "", $AA62 &amp; $AH62 &amp; INDEX(中文數值資料表, $AG62, 2) )</f>
        <v>他嬌二</v>
      </c>
      <c r="H62" s="321" t="str">
        <f t="shared" si="1"/>
        <v>thiáu</v>
      </c>
      <c r="I62" s="322" t="str">
        <f t="shared" si="2"/>
        <v>thiáu</v>
      </c>
      <c r="J62" s="323" t="str">
        <f t="shared" si="3"/>
        <v>tiáo</v>
      </c>
      <c r="K62" s="316" t="str">
        <f t="shared" si="4"/>
        <v>ㄊㄧㄠˋ</v>
      </c>
      <c r="L62" s="317" t="str">
        <f t="shared" ca="1" si="22"/>
        <v xml:space="preserve">\ltjruby{窕}{thiáu}\
</v>
      </c>
      <c r="M62" s="317" t="str">
        <f t="shared" ca="1" si="17"/>
        <v xml:space="preserve">&lt;ruby&gt;窕&lt;rt&gt;他嬌二&lt;/rt&gt;&lt;/ruby&gt;
</v>
      </c>
      <c r="N62" s="317" t="str">
        <f t="shared" ca="1" si="18"/>
        <v xml:space="preserve">&lt;ruby&gt;窕&lt;rt&gt;thiáu&lt;/rt&gt;&lt;/ruby&gt;
</v>
      </c>
      <c r="O62" s="317" t="str">
        <f t="shared" ca="1" si="19"/>
        <v xml:space="preserve">&lt;ruby&gt;窕&lt;rt&gt;thiáu&lt;/rt&gt;&lt;/ruby&gt;
</v>
      </c>
      <c r="P62" s="317" t="str">
        <f t="shared" ca="1" si="19"/>
        <v xml:space="preserve">&lt;ruby&gt;窕&lt;rt&gt;tiáo&lt;/rt&gt;&lt;/ruby&gt;
</v>
      </c>
      <c r="Q62" s="318" t="str">
        <f t="shared" ca="1" si="20"/>
        <v xml:space="preserve">&lt;ruby&gt;窕&lt;rtc&gt;ㄊㄧㄠˋ&lt;/rtc&gt;&lt;/ruby&gt;
</v>
      </c>
      <c r="R62" s="318" t="str">
        <f t="shared" ca="1" si="21"/>
        <v xml:space="preserve">&lt;ruby&gt;窕&lt;rt&gt;thiáu&lt;/rt&gt;&lt;rtc&gt;ㄊㄧㄠˋ&lt;/rtc&gt;&lt;/ruby&gt;
</v>
      </c>
      <c r="S62" s="285"/>
      <c r="T62" s="319" t="b">
        <f t="shared" si="6"/>
        <v>0</v>
      </c>
      <c r="U62" s="319" t="b">
        <f t="shared" si="7"/>
        <v>1</v>
      </c>
      <c r="V62" s="319" t="b">
        <f t="shared" si="8"/>
        <v>0</v>
      </c>
      <c r="W62" s="319" t="b">
        <f t="shared" si="9"/>
        <v>0</v>
      </c>
      <c r="X62" s="319" t="b">
        <f t="shared" si="10"/>
        <v>0</v>
      </c>
      <c r="Y62" s="370"/>
      <c r="Z62" s="377">
        <f t="shared" si="11"/>
        <v>17</v>
      </c>
      <c r="AA62" s="373" t="str">
        <f t="array" ref="AA62">IF( $Z62="", "", INDEX(白話字聲母資料表, $Z62, $AA$5))</f>
        <v>他</v>
      </c>
      <c r="AB62" s="370"/>
      <c r="AC62" s="377">
        <f t="shared" si="23"/>
        <v>33</v>
      </c>
      <c r="AD62" s="373">
        <f t="array" ref="AD62">IF( $W62, "", INDEX(白話字韻母資料表, AC62, $AD$5))</f>
        <v>12</v>
      </c>
      <c r="AE62" s="373" t="b">
        <f t="array" ref="AE62">IF( $W62, "", IF( INDEX(白話字韻母資料表, AC62, $AE$5) = "入聲", TRUE, FALSE) )</f>
        <v>0</v>
      </c>
      <c r="AF62" s="374">
        <f t="shared" si="13"/>
        <v>1</v>
      </c>
      <c r="AG62" s="374">
        <f t="shared" si="25"/>
        <v>2</v>
      </c>
      <c r="AH62" s="374" t="str">
        <f t="array" ref="AH62">IF( $W62, "", INDEX(白話字韻母資料表, $AC62, $AH$5))</f>
        <v>嬌</v>
      </c>
      <c r="AI62" s="374" t="str">
        <f t="array" ref="AI62">IF($W62, "", INDEX(白話字韻母八聲調資料表, $AD62, $AG62))</f>
        <v>iáu</v>
      </c>
      <c r="AJ62" s="370"/>
      <c r="AK62" s="373" t="b">
        <f t="shared" si="15"/>
        <v>0</v>
      </c>
      <c r="AL62" s="373" t="str">
        <f>IF( $AK62, IFERROR( IF(MATCH( $E62, 顎音化聲母!$H$9:$H$37, 0), TRUE, FALSE), FALSE), "")</f>
        <v/>
      </c>
      <c r="AM62" s="373" t="str">
        <f t="array" ref="AM62">IF( AND($AK62, $AL62), INDEX(顎音化聲母資料表, MATCH( $D62 &amp; $E62, 顎音化聲母!$L$5:$L$136, 0), 3), "")</f>
        <v/>
      </c>
      <c r="AN62" s="373">
        <f t="shared" si="24"/>
        <v>17</v>
      </c>
      <c r="AO62" s="374" t="str">
        <f t="array" ref="AO62">IF($AN62="", "", IF( $AM62&lt;&gt;"", $AM62,INDEX(白話字聲母資料表, $AN62, $AO$5)))</f>
        <v>ㄊ</v>
      </c>
      <c r="AP62" s="374" t="str">
        <f t="array" ref="AP62">IF($W62, "", INDEX(方音八音反切資料表, $AD62, $AG62))</f>
        <v>ㄧㄠˋ</v>
      </c>
      <c r="AQ62" s="370"/>
      <c r="AR62" s="374" t="str">
        <f t="array" ref="AR62">IF($V62, "", INDEX(白話字聲母資料表, $Z62, $AR$5))</f>
        <v>th</v>
      </c>
      <c r="AS62" s="375" t="str">
        <f t="array" ref="AS62">IF($W62, "", INDEX(白話字韻母資料表, $AC62, $AR$5))</f>
        <v>iao</v>
      </c>
      <c r="AT62" s="374" t="str">
        <f t="array" ref="AT62">IF($W62, "", INDEX(台羅韻母八聲調資料表, $AD62, $AG62))</f>
        <v>iáu</v>
      </c>
      <c r="AU62" s="370"/>
      <c r="AV62" s="374" t="str">
        <f t="array" ref="AV62">IF($V62, "", INDEX(白話字聲母資料表, $Z62, $AV$5))</f>
        <v>t</v>
      </c>
      <c r="AW62" s="375" t="str">
        <f t="array" ref="AW62">IF($W62, "", INDEX(白話字韻母資料表, $AC62, $AW$5))</f>
        <v>iao</v>
      </c>
      <c r="AX62" s="374" t="str">
        <f t="array" ref="AX62">IF($W62, "", INDEX(閩拼韻母八聲調資料表, $AD62, $AG62))</f>
        <v>iáo</v>
      </c>
    </row>
    <row r="63" spans="2:50">
      <c r="B63" s="380">
        <f t="shared" si="0"/>
        <v>55</v>
      </c>
      <c r="C63" s="314" t="str">
        <f>MID(文章!$D$4, B63, 1)</f>
        <v>之</v>
      </c>
      <c r="D63" s="365" t="s">
        <v>55</v>
      </c>
      <c r="E63" s="365" t="s">
        <v>67</v>
      </c>
      <c r="F63" s="365"/>
      <c r="G63" s="315" t="str">
        <f t="array" ref="G63">IF( OR($T63, NOT($U63), $W63), "", $AA63 &amp; $AH63 &amp; INDEX(中文數值資料表, $AG63, 2) )</f>
        <v>曾居一</v>
      </c>
      <c r="H63" s="321" t="str">
        <f t="shared" si="1"/>
        <v>chi</v>
      </c>
      <c r="I63" s="322" t="str">
        <f t="shared" si="2"/>
        <v>tsi</v>
      </c>
      <c r="J63" s="323" t="str">
        <f t="shared" si="3"/>
        <v>zī</v>
      </c>
      <c r="K63" s="316" t="str">
        <f t="shared" si="4"/>
        <v>ㄐㄧ</v>
      </c>
      <c r="L63" s="317" t="str">
        <f t="shared" ca="1" si="22"/>
        <v xml:space="preserve">\ltjruby{之}{tsi}\
</v>
      </c>
      <c r="M63" s="317" t="str">
        <f t="shared" ca="1" si="17"/>
        <v xml:space="preserve">&lt;ruby&gt;之&lt;rt&gt;曾居一&lt;/rt&gt;&lt;/ruby&gt;
</v>
      </c>
      <c r="N63" s="317" t="str">
        <f t="shared" ca="1" si="18"/>
        <v xml:space="preserve">&lt;ruby&gt;之&lt;rt&gt;chi&lt;/rt&gt;&lt;/ruby&gt;
</v>
      </c>
      <c r="O63" s="317" t="str">
        <f t="shared" ca="1" si="19"/>
        <v xml:space="preserve">&lt;ruby&gt;之&lt;rt&gt;tsi&lt;/rt&gt;&lt;/ruby&gt;
</v>
      </c>
      <c r="P63" s="317" t="str">
        <f t="shared" ca="1" si="19"/>
        <v xml:space="preserve">&lt;ruby&gt;之&lt;rt&gt;zī&lt;/rt&gt;&lt;/ruby&gt;
</v>
      </c>
      <c r="Q63" s="318" t="str">
        <f t="shared" ca="1" si="20"/>
        <v xml:space="preserve">&lt;ruby&gt;之&lt;rtc&gt;ㄐㄧ&lt;/rtc&gt;&lt;/ruby&gt;
</v>
      </c>
      <c r="R63" s="318" t="str">
        <f t="shared" ca="1" si="21"/>
        <v xml:space="preserve">&lt;ruby&gt;之&lt;rt&gt;tsi&lt;/rt&gt;&lt;rtc&gt;ㄐㄧ&lt;/rtc&gt;&lt;/ruby&gt;
</v>
      </c>
      <c r="S63" s="285"/>
      <c r="T63" s="319" t="b">
        <f t="shared" si="6"/>
        <v>0</v>
      </c>
      <c r="U63" s="319" t="b">
        <f t="shared" si="7"/>
        <v>1</v>
      </c>
      <c r="V63" s="319" t="b">
        <f t="shared" si="8"/>
        <v>0</v>
      </c>
      <c r="W63" s="319" t="b">
        <f t="shared" si="9"/>
        <v>0</v>
      </c>
      <c r="X63" s="319" t="b">
        <f t="shared" si="10"/>
        <v>1</v>
      </c>
      <c r="Y63" s="370"/>
      <c r="Z63" s="377">
        <f t="shared" si="11"/>
        <v>2</v>
      </c>
      <c r="AA63" s="373" t="str">
        <f t="array" ref="AA63">IF( $Z63="", "", INDEX(白話字聲母資料表, $Z63, $AA$5))</f>
        <v>曾</v>
      </c>
      <c r="AB63" s="370"/>
      <c r="AC63" s="377">
        <f t="shared" si="23"/>
        <v>21</v>
      </c>
      <c r="AD63" s="373">
        <f t="array" ref="AD63">IF( $W63, "", INDEX(白話字韻母資料表, AC63, $AD$5))</f>
        <v>29</v>
      </c>
      <c r="AE63" s="373" t="b">
        <f t="array" ref="AE63">IF( $W63, "", IF( INDEX(白話字韻母資料表, AC63, $AE$5) = "入聲", TRUE, FALSE) )</f>
        <v>0</v>
      </c>
      <c r="AF63" s="374">
        <f t="shared" si="13"/>
        <v>1</v>
      </c>
      <c r="AG63" s="374">
        <f t="shared" si="25"/>
        <v>1</v>
      </c>
      <c r="AH63" s="374" t="str">
        <f t="array" ref="AH63">IF( $W63, "", INDEX(白話字韻母資料表, $AC63, $AH$5))</f>
        <v>居</v>
      </c>
      <c r="AI63" s="374" t="str">
        <f t="array" ref="AI63">IF($W63, "", INDEX(白話字韻母八聲調資料表, $AD63, $AG63))</f>
        <v>i</v>
      </c>
      <c r="AJ63" s="370"/>
      <c r="AK63" s="373" t="b">
        <f t="shared" si="15"/>
        <v>1</v>
      </c>
      <c r="AL63" s="373" t="b">
        <f>IF( $AK63, IFERROR( IF(MATCH( $E63, 顎音化聲母!$H$9:$H$37, 0), TRUE, FALSE), FALSE), "")</f>
        <v>1</v>
      </c>
      <c r="AM63" s="373" t="str">
        <f t="array" ref="AM63">IF( AND($AK63, $AL63), INDEX(顎音化聲母資料表, MATCH( $D63 &amp; $E63, 顎音化聲母!$L$5:$L$136, 0), 3), "")</f>
        <v>ㄐ</v>
      </c>
      <c r="AN63" s="373">
        <f t="shared" si="24"/>
        <v>2</v>
      </c>
      <c r="AO63" s="374" t="str">
        <f t="array" ref="AO63">IF($AN63="", "", IF( $AM63&lt;&gt;"", $AM63,INDEX(白話字聲母資料表, $AN63, $AO$5)))</f>
        <v>ㄐ</v>
      </c>
      <c r="AP63" s="374" t="str">
        <f t="array" ref="AP63">IF($W63, "", INDEX(方音八音反切資料表, $AD63, $AG63))</f>
        <v>ㄧ</v>
      </c>
      <c r="AQ63" s="370"/>
      <c r="AR63" s="374" t="str">
        <f t="array" ref="AR63">IF($V63, "", INDEX(白話字聲母資料表, $Z63, $AR$5))</f>
        <v>ts</v>
      </c>
      <c r="AS63" s="375" t="str">
        <f t="array" ref="AS63">IF($W63, "", INDEX(白話字韻母資料表, $AC63, $AR$5))</f>
        <v>i</v>
      </c>
      <c r="AT63" s="374" t="str">
        <f t="array" ref="AT63">IF($W63, "", INDEX(台羅韻母八聲調資料表, $AD63, $AG63))</f>
        <v>i</v>
      </c>
      <c r="AU63" s="370"/>
      <c r="AV63" s="374" t="str">
        <f t="array" ref="AV63">IF($V63, "", INDEX(白話字聲母資料表, $Z63, $AV$5))</f>
        <v>z</v>
      </c>
      <c r="AW63" s="375" t="str">
        <f t="array" ref="AW63">IF($W63, "", INDEX(白話字韻母資料表, $AC63, $AW$5))</f>
        <v>i</v>
      </c>
      <c r="AX63" s="374" t="str">
        <f t="array" ref="AX63">IF($W63, "", INDEX(閩拼韻母八聲調資料表, $AD63, $AG63))</f>
        <v>ī</v>
      </c>
    </row>
    <row r="64" spans="2:50">
      <c r="B64" s="380">
        <f t="shared" si="0"/>
        <v>56</v>
      </c>
      <c r="C64" s="314" t="str">
        <f>MID(文章!$D$4, B64, 1)</f>
        <v>章</v>
      </c>
      <c r="D64" s="365" t="s">
        <v>55</v>
      </c>
      <c r="E64" s="365" t="s">
        <v>88</v>
      </c>
      <c r="F64" s="365"/>
      <c r="G64" s="315" t="str">
        <f t="array" ref="G64">IF( OR($T64, NOT($U64), $W64), "", $AA64 &amp; $AH64 &amp; INDEX(中文數值資料表, $AG64, 2) )</f>
        <v>曾恭一</v>
      </c>
      <c r="H64" s="321" t="str">
        <f t="shared" si="1"/>
        <v>chiong</v>
      </c>
      <c r="I64" s="322" t="str">
        <f t="shared" si="2"/>
        <v>tsiong</v>
      </c>
      <c r="J64" s="323" t="str">
        <f t="shared" si="3"/>
        <v>ziōng</v>
      </c>
      <c r="K64" s="316" t="str">
        <f t="shared" si="4"/>
        <v>ㄐㄧㆲ</v>
      </c>
      <c r="L64" s="317" t="str">
        <f t="shared" ca="1" si="22"/>
        <v xml:space="preserve">\ltjruby{章}{tsiong}\
</v>
      </c>
      <c r="M64" s="317" t="str">
        <f t="shared" ca="1" si="17"/>
        <v xml:space="preserve">&lt;ruby&gt;章&lt;rt&gt;曾恭一&lt;/rt&gt;&lt;/ruby&gt;
</v>
      </c>
      <c r="N64" s="317" t="str">
        <f t="shared" ca="1" si="18"/>
        <v xml:space="preserve">&lt;ruby&gt;章&lt;rt&gt;chiong&lt;/rt&gt;&lt;/ruby&gt;
</v>
      </c>
      <c r="O64" s="317" t="str">
        <f t="shared" ca="1" si="19"/>
        <v xml:space="preserve">&lt;ruby&gt;章&lt;rt&gt;tsiong&lt;/rt&gt;&lt;/ruby&gt;
</v>
      </c>
      <c r="P64" s="317" t="str">
        <f t="shared" ca="1" si="19"/>
        <v xml:space="preserve">&lt;ruby&gt;章&lt;rt&gt;ziōng&lt;/rt&gt;&lt;/ruby&gt;
</v>
      </c>
      <c r="Q64" s="318" t="str">
        <f t="shared" ca="1" si="20"/>
        <v xml:space="preserve">&lt;ruby&gt;章&lt;rtc&gt;ㄐㄧㆲ&lt;/rtc&gt;&lt;/ruby&gt;
</v>
      </c>
      <c r="R64" s="318" t="str">
        <f t="shared" ca="1" si="21"/>
        <v xml:space="preserve">&lt;ruby&gt;章&lt;rt&gt;tsiong&lt;/rt&gt;&lt;rtc&gt;ㄐㄧㆲ&lt;/rtc&gt;&lt;/ruby&gt;
</v>
      </c>
      <c r="S64" s="285"/>
      <c r="T64" s="319" t="b">
        <f t="shared" si="6"/>
        <v>0</v>
      </c>
      <c r="U64" s="319" t="b">
        <f t="shared" si="7"/>
        <v>1</v>
      </c>
      <c r="V64" s="319" t="b">
        <f t="shared" si="8"/>
        <v>0</v>
      </c>
      <c r="W64" s="319" t="b">
        <f t="shared" si="9"/>
        <v>0</v>
      </c>
      <c r="X64" s="319" t="b">
        <f t="shared" si="10"/>
        <v>1</v>
      </c>
      <c r="Y64" s="370"/>
      <c r="Z64" s="377">
        <f t="shared" si="11"/>
        <v>2</v>
      </c>
      <c r="AA64" s="373" t="str">
        <f t="array" ref="AA64">IF( $Z64="", "", INDEX(白話字聲母資料表, $Z64, $AA$5))</f>
        <v>曾</v>
      </c>
      <c r="AB64" s="370"/>
      <c r="AC64" s="377">
        <f t="shared" si="23"/>
        <v>42</v>
      </c>
      <c r="AD64" s="373">
        <f t="array" ref="AD64">IF( $W64, "", INDEX(白話字韻母資料表, AC64, $AD$5))</f>
        <v>14</v>
      </c>
      <c r="AE64" s="373" t="b">
        <f t="array" ref="AE64">IF( $W64, "", IF( INDEX(白話字韻母資料表, AC64, $AE$5) = "入聲", TRUE, FALSE) )</f>
        <v>0</v>
      </c>
      <c r="AF64" s="374">
        <f t="shared" si="13"/>
        <v>1</v>
      </c>
      <c r="AG64" s="374">
        <f t="shared" si="25"/>
        <v>1</v>
      </c>
      <c r="AH64" s="374" t="str">
        <f t="array" ref="AH64">IF( $W64, "", INDEX(白話字韻母資料表, $AC64, $AH$5))</f>
        <v>恭</v>
      </c>
      <c r="AI64" s="374" t="str">
        <f t="array" ref="AI64">IF($W64, "", INDEX(白話字韻母八聲調資料表, $AD64, $AG64))</f>
        <v>iong</v>
      </c>
      <c r="AJ64" s="370"/>
      <c r="AK64" s="373" t="b">
        <f t="shared" si="15"/>
        <v>1</v>
      </c>
      <c r="AL64" s="373" t="b">
        <f>IF( $AK64, IFERROR( IF(MATCH( $E64, 顎音化聲母!$H$9:$H$37, 0), TRUE, FALSE), FALSE), "")</f>
        <v>1</v>
      </c>
      <c r="AM64" s="373" t="str">
        <f t="array" ref="AM64">IF( AND($AK64, $AL64), INDEX(顎音化聲母資料表, MATCH( $D64 &amp; $E64, 顎音化聲母!$L$5:$L$136, 0), 3), "")</f>
        <v>ㄐ</v>
      </c>
      <c r="AN64" s="373">
        <f t="shared" si="24"/>
        <v>2</v>
      </c>
      <c r="AO64" s="374" t="str">
        <f t="array" ref="AO64">IF($AN64="", "", IF( $AM64&lt;&gt;"", $AM64,INDEX(白話字聲母資料表, $AN64, $AO$5)))</f>
        <v>ㄐ</v>
      </c>
      <c r="AP64" s="374" t="str">
        <f t="array" ref="AP64">IF($W64, "", INDEX(方音八音反切資料表, $AD64, $AG64))</f>
        <v>ㄧㆲ</v>
      </c>
      <c r="AQ64" s="370"/>
      <c r="AR64" s="374" t="str">
        <f t="array" ref="AR64">IF($V64, "", INDEX(白話字聲母資料表, $Z64, $AR$5))</f>
        <v>ts</v>
      </c>
      <c r="AS64" s="375" t="str">
        <f t="array" ref="AS64">IF($W64, "", INDEX(白話字韻母資料表, $AC64, $AR$5))</f>
        <v>iong</v>
      </c>
      <c r="AT64" s="374" t="str">
        <f t="array" ref="AT64">IF($W64, "", INDEX(台羅韻母八聲調資料表, $AD64, $AG64))</f>
        <v>iong</v>
      </c>
      <c r="AU64" s="370"/>
      <c r="AV64" s="374" t="str">
        <f t="array" ref="AV64">IF($V64, "", INDEX(白話字聲母資料表, $Z64, $AV$5))</f>
        <v>z</v>
      </c>
      <c r="AW64" s="375" t="str">
        <f t="array" ref="AW64">IF($W64, "", INDEX(白話字韻母資料表, $AC64, $AW$5))</f>
        <v>iong</v>
      </c>
      <c r="AX64" s="374" t="str">
        <f t="array" ref="AX64">IF($W64, "", INDEX(閩拼韻母八聲調資料表, $AD64, $AG64))</f>
        <v>iōng</v>
      </c>
    </row>
    <row r="65" spans="2:50">
      <c r="B65" s="380">
        <f t="shared" si="0"/>
        <v>57</v>
      </c>
      <c r="C65" s="314" t="str">
        <f>MID(文章!$D$4, B65, 1)</f>
        <v>。</v>
      </c>
      <c r="D65" s="365"/>
      <c r="E65" s="365"/>
      <c r="F65" s="365"/>
      <c r="G65" s="315" t="str">
        <f t="array" ref="G65">IF( OR($T65, NOT($U65), $W65), "", $AA65 &amp; $AH65 &amp; INDEX(中文數值資料表, $AG65, 2) )</f>
        <v/>
      </c>
      <c r="H65" s="321" t="str">
        <f t="shared" si="1"/>
        <v/>
      </c>
      <c r="I65" s="322" t="str">
        <f t="shared" si="2"/>
        <v/>
      </c>
      <c r="J65" s="323" t="str">
        <f t="shared" si="3"/>
        <v/>
      </c>
      <c r="K65" s="316" t="str">
        <f t="shared" si="4"/>
        <v/>
      </c>
      <c r="L65" s="317" t="str">
        <f t="shared" ca="1" si="22"/>
        <v xml:space="preserve">\ltjruby{。}{}\
</v>
      </c>
      <c r="M65" s="317" t="str">
        <f t="shared" ca="1" si="17"/>
        <v xml:space="preserve">。
</v>
      </c>
      <c r="N65" s="317" t="str">
        <f t="shared" ca="1" si="18"/>
        <v xml:space="preserve">。
</v>
      </c>
      <c r="O65" s="317" t="str">
        <f t="shared" ca="1" si="19"/>
        <v xml:space="preserve">。
</v>
      </c>
      <c r="P65" s="317" t="str">
        <f t="shared" ca="1" si="19"/>
        <v xml:space="preserve">。
</v>
      </c>
      <c r="Q65" s="318" t="str">
        <f t="shared" ca="1" si="20"/>
        <v xml:space="preserve">。
</v>
      </c>
      <c r="R65" s="318" t="str">
        <f t="shared" ca="1" si="21"/>
        <v xml:space="preserve">。
</v>
      </c>
      <c r="S65" s="285"/>
      <c r="T65" s="319" t="b">
        <f t="shared" si="6"/>
        <v>1</v>
      </c>
      <c r="U65" s="319" t="b">
        <f t="shared" si="7"/>
        <v>0</v>
      </c>
      <c r="V65" s="319" t="b">
        <f t="shared" si="8"/>
        <v>1</v>
      </c>
      <c r="W65" s="319" t="b">
        <f t="shared" si="9"/>
        <v>1</v>
      </c>
      <c r="X65" s="319" t="b">
        <f t="shared" si="10"/>
        <v>0</v>
      </c>
      <c r="Y65" s="370"/>
      <c r="Z65" s="377" t="str">
        <f t="shared" si="11"/>
        <v/>
      </c>
      <c r="AA65" s="373" t="str">
        <f t="array" ref="AA65">IF( $Z65="", "", INDEX(白話字聲母資料表, $Z65, $AA$5))</f>
        <v/>
      </c>
      <c r="AB65" s="370"/>
      <c r="AC65" s="377" t="str">
        <f t="shared" si="23"/>
        <v/>
      </c>
      <c r="AD65" s="373" t="str">
        <f t="array" ref="AD65">IF( $W65, "", INDEX(白話字韻母資料表, AC65, $AD$5))</f>
        <v/>
      </c>
      <c r="AE65" s="373" t="str">
        <f t="array" ref="AE65">IF( $W65, "", IF( INDEX(白話字韻母資料表, AC65, $AE$5) = "入聲", TRUE, FALSE) )</f>
        <v/>
      </c>
      <c r="AF65" s="374" t="str">
        <f t="shared" si="13"/>
        <v/>
      </c>
      <c r="AG65" s="374" t="str">
        <f t="shared" si="25"/>
        <v/>
      </c>
      <c r="AH65" s="374" t="str">
        <f t="array" ref="AH65">IF( $W65, "", INDEX(白話字韻母資料表, $AC65, $AH$5))</f>
        <v/>
      </c>
      <c r="AI65" s="374" t="str">
        <f t="array" ref="AI65">IF($W65, "", INDEX(白話字韻母八聲調資料表, $AD65, $AG65))</f>
        <v/>
      </c>
      <c r="AJ65" s="370"/>
      <c r="AK65" s="373" t="b">
        <f t="shared" si="15"/>
        <v>0</v>
      </c>
      <c r="AL65" s="373" t="str">
        <f>IF( $AK65, IFERROR( IF(MATCH( $E65, 顎音化聲母!$H$9:$H$37, 0), TRUE, FALSE), FALSE), "")</f>
        <v/>
      </c>
      <c r="AM65" s="373" t="str">
        <f t="array" ref="AM65">IF( AND($AK65, $AL65), INDEX(顎音化聲母資料表, MATCH( $D65 &amp; $E65, 顎音化聲母!$L$5:$L$136, 0), 3), "")</f>
        <v/>
      </c>
      <c r="AN65" s="373" t="str">
        <f t="shared" si="24"/>
        <v/>
      </c>
      <c r="AO65" s="374" t="str">
        <f t="array" ref="AO65">IF($AN65="", "", IF( $AM65&lt;&gt;"", $AM65,INDEX(白話字聲母資料表, $AN65, $AO$5)))</f>
        <v/>
      </c>
      <c r="AP65" s="374" t="str">
        <f t="array" ref="AP65">IF($W65, "", INDEX(方音八音反切資料表, $AD65, $AG65))</f>
        <v/>
      </c>
      <c r="AQ65" s="370"/>
      <c r="AR65" s="374" t="str">
        <f t="array" ref="AR65">IF($V65, "", INDEX(白話字聲母資料表, $Z65, $AR$5))</f>
        <v/>
      </c>
      <c r="AS65" s="375" t="str">
        <f t="array" ref="AS65">IF($W65, "", INDEX(白話字韻母資料表, $AC65, $AR$5))</f>
        <v/>
      </c>
      <c r="AT65" s="374" t="str">
        <f t="array" ref="AT65">IF($W65, "", INDEX(台羅韻母八聲調資料表, $AD65, $AG65))</f>
        <v/>
      </c>
      <c r="AU65" s="370"/>
      <c r="AV65" s="374" t="str">
        <f t="array" ref="AV65">IF($V65, "", INDEX(白話字聲母資料表, $Z65, $AV$5))</f>
        <v/>
      </c>
      <c r="AW65" s="375" t="str">
        <f t="array" ref="AW65">IF($W65, "", INDEX(白話字韻母資料表, $AC65, $AW$5))</f>
        <v/>
      </c>
      <c r="AX65" s="374" t="str">
        <f t="array" ref="AX65">IF($W65, "", INDEX(閩拼韻母八聲調資料表, $AD65, $AG65))</f>
        <v/>
      </c>
    </row>
    <row r="66" spans="2:50">
      <c r="B66" s="380">
        <f t="shared" si="0"/>
        <v>58</v>
      </c>
      <c r="C66" s="314" t="str">
        <f>MID(文章!$D$4, B66, 1)</f>
        <v>少</v>
      </c>
      <c r="D66" s="365" t="s">
        <v>65</v>
      </c>
      <c r="E66" s="365" t="s">
        <v>89</v>
      </c>
      <c r="F66" s="365">
        <v>2</v>
      </c>
      <c r="G66" s="315" t="str">
        <f t="array" ref="G66">IF( OR($T66, NOT($U66), $W66), "", $AA66 &amp; $AH66 &amp; INDEX(中文數值資料表, $AG66, 2) )</f>
        <v>時嬌二</v>
      </c>
      <c r="H66" s="321" t="str">
        <f t="shared" si="1"/>
        <v>siáu</v>
      </c>
      <c r="I66" s="322" t="str">
        <f t="shared" si="2"/>
        <v>siáu</v>
      </c>
      <c r="J66" s="323" t="str">
        <f t="shared" si="3"/>
        <v>siáo</v>
      </c>
      <c r="K66" s="316" t="str">
        <f t="shared" si="4"/>
        <v>ㄒㄧㄠˋ</v>
      </c>
      <c r="L66" s="317" t="str">
        <f t="shared" ca="1" si="22"/>
        <v xml:space="preserve">\ltjruby{少}{siáu}\
</v>
      </c>
      <c r="M66" s="317" t="str">
        <f t="shared" ca="1" si="17"/>
        <v xml:space="preserve">&lt;ruby&gt;少&lt;rt&gt;時嬌二&lt;/rt&gt;&lt;/ruby&gt;
</v>
      </c>
      <c r="N66" s="317" t="str">
        <f t="shared" ca="1" si="18"/>
        <v xml:space="preserve">&lt;ruby&gt;少&lt;rt&gt;siáu&lt;/rt&gt;&lt;/ruby&gt;
</v>
      </c>
      <c r="O66" s="317" t="str">
        <f t="shared" ca="1" si="19"/>
        <v xml:space="preserve">&lt;ruby&gt;少&lt;rt&gt;siáu&lt;/rt&gt;&lt;/ruby&gt;
</v>
      </c>
      <c r="P66" s="317" t="str">
        <f t="shared" ca="1" si="19"/>
        <v xml:space="preserve">&lt;ruby&gt;少&lt;rt&gt;siáo&lt;/rt&gt;&lt;/ruby&gt;
</v>
      </c>
      <c r="Q66" s="318" t="str">
        <f t="shared" ca="1" si="20"/>
        <v xml:space="preserve">&lt;ruby&gt;少&lt;rtc&gt;ㄒㄧㄠˋ&lt;/rtc&gt;&lt;/ruby&gt;
</v>
      </c>
      <c r="R66" s="318" t="str">
        <f t="shared" ca="1" si="21"/>
        <v xml:space="preserve">&lt;ruby&gt;少&lt;rt&gt;siáu&lt;/rt&gt;&lt;rtc&gt;ㄒㄧㄠˋ&lt;/rtc&gt;&lt;/ruby&gt;
</v>
      </c>
      <c r="S66" s="285"/>
      <c r="T66" s="319" t="b">
        <f t="shared" si="6"/>
        <v>0</v>
      </c>
      <c r="U66" s="319" t="b">
        <f t="shared" si="7"/>
        <v>1</v>
      </c>
      <c r="V66" s="319" t="b">
        <f t="shared" si="8"/>
        <v>0</v>
      </c>
      <c r="W66" s="319" t="b">
        <f t="shared" si="9"/>
        <v>0</v>
      </c>
      <c r="X66" s="319" t="b">
        <f t="shared" si="10"/>
        <v>0</v>
      </c>
      <c r="Y66" s="370"/>
      <c r="Z66" s="377">
        <f t="shared" si="11"/>
        <v>15</v>
      </c>
      <c r="AA66" s="373" t="str">
        <f t="array" ref="AA66">IF( $Z66="", "", INDEX(白話字聲母資料表, $Z66, $AA$5))</f>
        <v>時</v>
      </c>
      <c r="AB66" s="370"/>
      <c r="AC66" s="377">
        <f t="shared" si="23"/>
        <v>33</v>
      </c>
      <c r="AD66" s="373">
        <f t="array" ref="AD66">IF( $W66, "", INDEX(白話字韻母資料表, AC66, $AD$5))</f>
        <v>12</v>
      </c>
      <c r="AE66" s="373" t="b">
        <f t="array" ref="AE66">IF( $W66, "", IF( INDEX(白話字韻母資料表, AC66, $AE$5) = "入聲", TRUE, FALSE) )</f>
        <v>0</v>
      </c>
      <c r="AF66" s="374">
        <f t="shared" si="13"/>
        <v>1</v>
      </c>
      <c r="AG66" s="374">
        <f t="shared" si="25"/>
        <v>2</v>
      </c>
      <c r="AH66" s="374" t="str">
        <f t="array" ref="AH66">IF( $W66, "", INDEX(白話字韻母資料表, $AC66, $AH$5))</f>
        <v>嬌</v>
      </c>
      <c r="AI66" s="374" t="str">
        <f t="array" ref="AI66">IF($W66, "", INDEX(白話字韻母八聲調資料表, $AD66, $AG66))</f>
        <v>iáu</v>
      </c>
      <c r="AJ66" s="370"/>
      <c r="AK66" s="373" t="b">
        <f t="shared" si="15"/>
        <v>1</v>
      </c>
      <c r="AL66" s="373" t="b">
        <f>IF( $AK66, IFERROR( IF(MATCH( $E66, 顎音化聲母!$H$9:$H$37, 0), TRUE, FALSE), FALSE), "")</f>
        <v>1</v>
      </c>
      <c r="AM66" s="373" t="str">
        <f t="array" ref="AM66">IF( AND($AK66, $AL66), INDEX(顎音化聲母資料表, MATCH( $D66 &amp; $E66, 顎音化聲母!$L$5:$L$136, 0), 3), "")</f>
        <v>ㄒ</v>
      </c>
      <c r="AN66" s="373">
        <f t="shared" si="24"/>
        <v>15</v>
      </c>
      <c r="AO66" s="374" t="str">
        <f t="array" ref="AO66">IF($AN66="", "", IF( $AM66&lt;&gt;"", $AM66,INDEX(白話字聲母資料表, $AN66, $AO$5)))</f>
        <v>ㄒ</v>
      </c>
      <c r="AP66" s="374" t="str">
        <f t="array" ref="AP66">IF($W66, "", INDEX(方音八音反切資料表, $AD66, $AG66))</f>
        <v>ㄧㄠˋ</v>
      </c>
      <c r="AQ66" s="370"/>
      <c r="AR66" s="374" t="str">
        <f t="array" ref="AR66">IF($V66, "", INDEX(白話字聲母資料表, $Z66, $AR$5))</f>
        <v>s</v>
      </c>
      <c r="AS66" s="375" t="str">
        <f t="array" ref="AS66">IF($W66, "", INDEX(白話字韻母資料表, $AC66, $AR$5))</f>
        <v>iao</v>
      </c>
      <c r="AT66" s="374" t="str">
        <f t="array" ref="AT66">IF($W66, "", INDEX(台羅韻母八聲調資料表, $AD66, $AG66))</f>
        <v>iáu</v>
      </c>
      <c r="AU66" s="370"/>
      <c r="AV66" s="374" t="str">
        <f t="array" ref="AV66">IF($V66, "", INDEX(白話字聲母資料表, $Z66, $AV$5))</f>
        <v>s</v>
      </c>
      <c r="AW66" s="375" t="str">
        <f t="array" ref="AW66">IF($W66, "", INDEX(白話字韻母資料表, $AC66, $AW$5))</f>
        <v>iao</v>
      </c>
      <c r="AX66" s="374" t="str">
        <f t="array" ref="AX66">IF($W66, "", INDEX(閩拼韻母八聲調資料表, $AD66, $AG66))</f>
        <v>iáo</v>
      </c>
    </row>
    <row r="67" spans="2:50">
      <c r="B67" s="380">
        <f t="shared" si="0"/>
        <v>59</v>
      </c>
      <c r="C67" s="314" t="str">
        <f>MID(文章!$D$4, B67, 1)</f>
        <v>焉</v>
      </c>
      <c r="D67" s="365"/>
      <c r="E67" s="365" t="s">
        <v>91</v>
      </c>
      <c r="F67" s="365"/>
      <c r="G67" s="315" t="str">
        <f t="array" ref="G67">IF( OR($T67, NOT($U67), $W67), "", $AA67 &amp; $AH67 &amp; INDEX(中文數值資料表, $AG67, 2) )</f>
        <v>英堅一</v>
      </c>
      <c r="H67" s="321" t="str">
        <f t="shared" si="1"/>
        <v>ian</v>
      </c>
      <c r="I67" s="322" t="str">
        <f t="shared" si="2"/>
        <v>ian</v>
      </c>
      <c r="J67" s="323" t="str">
        <f t="shared" si="3"/>
        <v>iān</v>
      </c>
      <c r="K67" s="316" t="str">
        <f t="shared" si="4"/>
        <v>ㄧㄢ</v>
      </c>
      <c r="L67" s="317" t="str">
        <f t="shared" ca="1" si="22"/>
        <v xml:space="preserve">\ltjruby{焉}{ian}\
</v>
      </c>
      <c r="M67" s="317" t="str">
        <f t="shared" ca="1" si="17"/>
        <v xml:space="preserve">&lt;ruby&gt;焉&lt;rt&gt;英堅一&lt;/rt&gt;&lt;/ruby&gt;
</v>
      </c>
      <c r="N67" s="317" t="str">
        <f t="shared" ca="1" si="18"/>
        <v xml:space="preserve">&lt;ruby&gt;焉&lt;rt&gt;ian&lt;/rt&gt;&lt;/ruby&gt;
</v>
      </c>
      <c r="O67" s="317" t="str">
        <f t="shared" ca="1" si="19"/>
        <v xml:space="preserve">&lt;ruby&gt;焉&lt;rt&gt;ian&lt;/rt&gt;&lt;/ruby&gt;
</v>
      </c>
      <c r="P67" s="317" t="str">
        <f t="shared" ca="1" si="19"/>
        <v xml:space="preserve">&lt;ruby&gt;焉&lt;rt&gt;iān&lt;/rt&gt;&lt;/ruby&gt;
</v>
      </c>
      <c r="Q67" s="318" t="str">
        <f t="shared" ca="1" si="20"/>
        <v xml:space="preserve">&lt;ruby&gt;焉&lt;rtc&gt;ㄧㄢ&lt;/rtc&gt;&lt;/ruby&gt;
</v>
      </c>
      <c r="R67" s="318" t="str">
        <f t="shared" ca="1" si="21"/>
        <v xml:space="preserve">&lt;ruby&gt;焉&lt;rt&gt;ian&lt;/rt&gt;&lt;rtc&gt;ㄧㄢ&lt;/rtc&gt;&lt;/ruby&gt;
</v>
      </c>
      <c r="S67" s="285"/>
      <c r="T67" s="319" t="b">
        <f t="shared" si="6"/>
        <v>0</v>
      </c>
      <c r="U67" s="319" t="b">
        <f t="shared" si="7"/>
        <v>1</v>
      </c>
      <c r="V67" s="319" t="b">
        <f t="shared" si="8"/>
        <v>1</v>
      </c>
      <c r="W67" s="319" t="b">
        <f t="shared" si="9"/>
        <v>0</v>
      </c>
      <c r="X67" s="319" t="b">
        <f t="shared" si="10"/>
        <v>1</v>
      </c>
      <c r="Y67" s="370"/>
      <c r="Z67" s="377">
        <f t="shared" si="11"/>
        <v>18</v>
      </c>
      <c r="AA67" s="373" t="str">
        <f t="array" ref="AA67">IF( $Z67="", "", INDEX(白話字聲母資料表, $Z67, $AA$5))</f>
        <v>英</v>
      </c>
      <c r="AB67" s="370"/>
      <c r="AC67" s="377">
        <f t="shared" si="23"/>
        <v>29</v>
      </c>
      <c r="AD67" s="373">
        <f t="array" ref="AD67">IF( $W67, "", INDEX(白話字韻母資料表, AC67, $AD$5))</f>
        <v>2</v>
      </c>
      <c r="AE67" s="373" t="b">
        <f t="array" ref="AE67">IF( $W67, "", IF( INDEX(白話字韻母資料表, AC67, $AE$5) = "入聲", TRUE, FALSE) )</f>
        <v>0</v>
      </c>
      <c r="AF67" s="374">
        <f t="shared" si="13"/>
        <v>1</v>
      </c>
      <c r="AG67" s="374">
        <f t="shared" si="25"/>
        <v>1</v>
      </c>
      <c r="AH67" s="374" t="str">
        <f t="array" ref="AH67">IF( $W67, "", INDEX(白話字韻母資料表, $AC67, $AH$5))</f>
        <v>堅</v>
      </c>
      <c r="AI67" s="374" t="str">
        <f t="array" ref="AI67">IF($W67, "", INDEX(白話字韻母八聲調資料表, $AD67, $AG67))</f>
        <v>ian</v>
      </c>
      <c r="AJ67" s="370"/>
      <c r="AK67" s="373" t="b">
        <f t="shared" si="15"/>
        <v>0</v>
      </c>
      <c r="AL67" s="373" t="str">
        <f>IF( $AK67, IFERROR( IF(MATCH( $E67, 顎音化聲母!$H$9:$H$37, 0), TRUE, FALSE), FALSE), "")</f>
        <v/>
      </c>
      <c r="AM67" s="373" t="str">
        <f t="array" ref="AM67">IF( AND($AK67, $AL67), INDEX(顎音化聲母資料表, MATCH( $D67 &amp; $E67, 顎音化聲母!$L$5:$L$136, 0), 3), "")</f>
        <v/>
      </c>
      <c r="AN67" s="373" t="str">
        <f t="shared" si="24"/>
        <v/>
      </c>
      <c r="AO67" s="374" t="str">
        <f t="array" ref="AO67">IF($AN67="", "", IF( $AM67&lt;&gt;"", $AM67,INDEX(白話字聲母資料表, $AN67, $AO$5)))</f>
        <v/>
      </c>
      <c r="AP67" s="374" t="str">
        <f t="array" ref="AP67">IF($W67, "", INDEX(方音八音反切資料表, $AD67, $AG67))</f>
        <v>ㄧㄢ</v>
      </c>
      <c r="AQ67" s="370"/>
      <c r="AR67" s="374" t="str">
        <f t="array" ref="AR67">IF($V67, "", INDEX(白話字聲母資料表, $Z67, $AR$5))</f>
        <v/>
      </c>
      <c r="AS67" s="375" t="str">
        <f t="array" ref="AS67">IF($W67, "", INDEX(白話字韻母資料表, $AC67, $AR$5))</f>
        <v>ian</v>
      </c>
      <c r="AT67" s="374" t="str">
        <f t="array" ref="AT67">IF($W67, "", INDEX(台羅韻母八聲調資料表, $AD67, $AG67))</f>
        <v>ian</v>
      </c>
      <c r="AU67" s="370"/>
      <c r="AV67" s="374" t="str">
        <f t="array" ref="AV67">IF($V67, "", INDEX(白話字聲母資料表, $Z67, $AV$5))</f>
        <v/>
      </c>
      <c r="AW67" s="375" t="str">
        <f t="array" ref="AW67">IF($W67, "", INDEX(白話字韻母資料表, $AC67, $AW$5))</f>
        <v>ian</v>
      </c>
      <c r="AX67" s="374" t="str">
        <f t="array" ref="AX67">IF($W67, "", INDEX(閩拼韻母八聲調資料表, $AD67, $AG67))</f>
        <v>iān</v>
      </c>
    </row>
    <row r="68" spans="2:50">
      <c r="B68" s="380">
        <f t="shared" si="0"/>
        <v>60</v>
      </c>
      <c r="C68" s="314" t="str">
        <f>MID(文章!$D$4, B68, 1)</f>
        <v>，</v>
      </c>
      <c r="D68" s="365"/>
      <c r="E68" s="365"/>
      <c r="F68" s="365"/>
      <c r="G68" s="315" t="str">
        <f t="array" ref="G68">IF( OR($T68, NOT($U68), $W68), "", $AA68 &amp; $AH68 &amp; INDEX(中文數值資料表, $AG68, 2) )</f>
        <v/>
      </c>
      <c r="H68" s="321" t="str">
        <f t="shared" si="1"/>
        <v/>
      </c>
      <c r="I68" s="322" t="str">
        <f t="shared" si="2"/>
        <v/>
      </c>
      <c r="J68" s="323" t="str">
        <f t="shared" si="3"/>
        <v/>
      </c>
      <c r="K68" s="316" t="str">
        <f t="shared" si="4"/>
        <v/>
      </c>
      <c r="L68" s="317" t="str">
        <f t="shared" ca="1" si="22"/>
        <v xml:space="preserve">\ltjruby{，}{}\
</v>
      </c>
      <c r="M68" s="317" t="str">
        <f t="shared" ca="1" si="17"/>
        <v xml:space="preserve">，
</v>
      </c>
      <c r="N68" s="317" t="str">
        <f t="shared" ca="1" si="18"/>
        <v xml:space="preserve">，
</v>
      </c>
      <c r="O68" s="317" t="str">
        <f t="shared" ca="1" si="19"/>
        <v xml:space="preserve">，
</v>
      </c>
      <c r="P68" s="317" t="str">
        <f t="shared" ca="1" si="19"/>
        <v xml:space="preserve">，
</v>
      </c>
      <c r="Q68" s="318" t="str">
        <f t="shared" ca="1" si="20"/>
        <v xml:space="preserve">，
</v>
      </c>
      <c r="R68" s="318" t="str">
        <f t="shared" ca="1" si="21"/>
        <v xml:space="preserve">，
</v>
      </c>
      <c r="S68" s="285"/>
      <c r="T68" s="319" t="b">
        <f t="shared" si="6"/>
        <v>1</v>
      </c>
      <c r="U68" s="319" t="b">
        <f t="shared" si="7"/>
        <v>0</v>
      </c>
      <c r="V68" s="319" t="b">
        <f t="shared" si="8"/>
        <v>1</v>
      </c>
      <c r="W68" s="319" t="b">
        <f t="shared" si="9"/>
        <v>1</v>
      </c>
      <c r="X68" s="319" t="b">
        <f t="shared" si="10"/>
        <v>0</v>
      </c>
      <c r="Y68" s="370"/>
      <c r="Z68" s="377" t="str">
        <f t="shared" si="11"/>
        <v/>
      </c>
      <c r="AA68" s="373" t="str">
        <f t="array" ref="AA68">IF( $Z68="", "", INDEX(白話字聲母資料表, $Z68, $AA$5))</f>
        <v/>
      </c>
      <c r="AB68" s="370"/>
      <c r="AC68" s="377" t="str">
        <f t="shared" si="23"/>
        <v/>
      </c>
      <c r="AD68" s="373" t="str">
        <f t="array" ref="AD68">IF( $W68, "", INDEX(白話字韻母資料表, AC68, $AD$5))</f>
        <v/>
      </c>
      <c r="AE68" s="373" t="str">
        <f t="array" ref="AE68">IF( $W68, "", IF( INDEX(白話字韻母資料表, AC68, $AE$5) = "入聲", TRUE, FALSE) )</f>
        <v/>
      </c>
      <c r="AF68" s="374" t="str">
        <f t="shared" si="13"/>
        <v/>
      </c>
      <c r="AG68" s="374" t="str">
        <f t="shared" si="25"/>
        <v/>
      </c>
      <c r="AH68" s="374" t="str">
        <f t="array" ref="AH68">IF( $W68, "", INDEX(白話字韻母資料表, $AC68, $AH$5))</f>
        <v/>
      </c>
      <c r="AI68" s="374" t="str">
        <f t="array" ref="AI68">IF($W68, "", INDEX(白話字韻母八聲調資料表, $AD68, $AG68))</f>
        <v/>
      </c>
      <c r="AJ68" s="370"/>
      <c r="AK68" s="373" t="b">
        <f t="shared" si="15"/>
        <v>0</v>
      </c>
      <c r="AL68" s="373" t="str">
        <f>IF( $AK68, IFERROR( IF(MATCH( $E68, 顎音化聲母!$H$9:$H$37, 0), TRUE, FALSE), FALSE), "")</f>
        <v/>
      </c>
      <c r="AM68" s="373" t="str">
        <f t="array" ref="AM68">IF( AND($AK68, $AL68), INDEX(顎音化聲母資料表, MATCH( $D68 &amp; $E68, 顎音化聲母!$L$5:$L$136, 0), 3), "")</f>
        <v/>
      </c>
      <c r="AN68" s="373" t="str">
        <f t="shared" si="24"/>
        <v/>
      </c>
      <c r="AO68" s="374" t="str">
        <f t="array" ref="AO68">IF($AN68="", "", IF( $AM68&lt;&gt;"", $AM68,INDEX(白話字聲母資料表, $AN68, $AO$5)))</f>
        <v/>
      </c>
      <c r="AP68" s="374" t="str">
        <f t="array" ref="AP68">IF($W68, "", INDEX(方音八音反切資料表, $AD68, $AG68))</f>
        <v/>
      </c>
      <c r="AQ68" s="370"/>
      <c r="AR68" s="374" t="str">
        <f t="array" ref="AR68">IF($V68, "", INDEX(白話字聲母資料表, $Z68, $AR$5))</f>
        <v/>
      </c>
      <c r="AS68" s="375" t="str">
        <f t="array" ref="AS68">IF($W68, "", INDEX(白話字韻母資料表, $AC68, $AR$5))</f>
        <v/>
      </c>
      <c r="AT68" s="374" t="str">
        <f t="array" ref="AT68">IF($W68, "", INDEX(台羅韻母八聲調資料表, $AD68, $AG68))</f>
        <v/>
      </c>
      <c r="AU68" s="370"/>
      <c r="AV68" s="374" t="str">
        <f t="array" ref="AV68">IF($V68, "", INDEX(白話字聲母資料表, $Z68, $AV$5))</f>
        <v/>
      </c>
      <c r="AW68" s="375" t="str">
        <f t="array" ref="AW68">IF($W68, "", INDEX(白話字韻母資料表, $AC68, $AW$5))</f>
        <v/>
      </c>
      <c r="AX68" s="374" t="str">
        <f t="array" ref="AX68">IF($W68, "", INDEX(閩拼韻母八聲調資料表, $AD68, $AG68))</f>
        <v/>
      </c>
    </row>
    <row r="69" spans="2:50">
      <c r="B69" s="380">
        <f t="shared" si="0"/>
        <v>61</v>
      </c>
      <c r="C69" s="314" t="str">
        <f>MID(文章!$D$4, B69, 1)</f>
        <v>月</v>
      </c>
      <c r="D69" s="365" t="s">
        <v>70</v>
      </c>
      <c r="E69" s="365" t="s">
        <v>71</v>
      </c>
      <c r="F69" s="365">
        <v>8</v>
      </c>
      <c r="G69" s="315" t="str">
        <f t="array" ref="G69">IF( OR($T69, NOT($U69), $W69), "", $AA69 &amp; $AH69 &amp; INDEX(中文數值資料表, $AG69, 2) )</f>
        <v>語觀八</v>
      </c>
      <c r="H69" s="321" t="str">
        <f t="shared" si="1"/>
        <v>goa̍t</v>
      </c>
      <c r="I69" s="322" t="str">
        <f t="shared" si="2"/>
        <v>gua̍t</v>
      </c>
      <c r="J69" s="323" t="str">
        <f t="shared" si="3"/>
        <v>gguát</v>
      </c>
      <c r="K69" s="316" t="str">
        <f t="shared" si="4"/>
        <v>ㆣㄨㄚㆵ˙</v>
      </c>
      <c r="L69" s="317" t="str">
        <f t="shared" ca="1" si="22"/>
        <v xml:space="preserve">\ltjruby{月}{gua̍t}\
</v>
      </c>
      <c r="M69" s="317" t="str">
        <f t="shared" ca="1" si="17"/>
        <v xml:space="preserve">&lt;ruby&gt;月&lt;rt&gt;語觀八&lt;/rt&gt;&lt;/ruby&gt;
</v>
      </c>
      <c r="N69" s="317" t="str">
        <f t="shared" ca="1" si="18"/>
        <v xml:space="preserve">&lt;ruby&gt;月&lt;rt&gt;goa̍t&lt;/rt&gt;&lt;/ruby&gt;
</v>
      </c>
      <c r="O69" s="317" t="str">
        <f t="shared" ca="1" si="19"/>
        <v xml:space="preserve">&lt;ruby&gt;月&lt;rt&gt;gua̍t&lt;/rt&gt;&lt;/ruby&gt;
</v>
      </c>
      <c r="P69" s="317" t="str">
        <f t="shared" ca="1" si="19"/>
        <v xml:space="preserve">&lt;ruby&gt;月&lt;rt&gt;gguát&lt;/rt&gt;&lt;/ruby&gt;
</v>
      </c>
      <c r="Q69" s="318" t="str">
        <f t="shared" ca="1" si="20"/>
        <v xml:space="preserve">&lt;ruby&gt;月&lt;rtc&gt;ㆣㄨㄚㆵ˙&lt;/rtc&gt;&lt;/ruby&gt;
</v>
      </c>
      <c r="R69" s="318" t="str">
        <f t="shared" ca="1" si="21"/>
        <v xml:space="preserve">&lt;ruby&gt;月&lt;rt&gt;gua̍t&lt;/rt&gt;&lt;rtc&gt;ㆣㄨㄚㆵ˙&lt;/rtc&gt;&lt;/ruby&gt;
</v>
      </c>
      <c r="S69" s="285"/>
      <c r="T69" s="319" t="b">
        <f t="shared" si="6"/>
        <v>0</v>
      </c>
      <c r="U69" s="319" t="b">
        <f t="shared" si="7"/>
        <v>1</v>
      </c>
      <c r="V69" s="319" t="b">
        <f t="shared" si="8"/>
        <v>0</v>
      </c>
      <c r="W69" s="319" t="b">
        <f t="shared" si="9"/>
        <v>0</v>
      </c>
      <c r="X69" s="319" t="b">
        <f t="shared" si="10"/>
        <v>0</v>
      </c>
      <c r="Y69" s="370"/>
      <c r="Z69" s="377">
        <f t="shared" si="11"/>
        <v>4</v>
      </c>
      <c r="AA69" s="373" t="str">
        <f t="array" ref="AA69">IF( $Z69="", "", INDEX(白話字聲母資料表, $Z69, $AA$5))</f>
        <v>語</v>
      </c>
      <c r="AB69" s="370"/>
      <c r="AC69" s="377">
        <f t="shared" si="23"/>
        <v>62</v>
      </c>
      <c r="AD69" s="373">
        <f t="array" ref="AD69">IF( $W69, "", INDEX(白話字韻母資料表, AC69, $AD$5))</f>
        <v>10</v>
      </c>
      <c r="AE69" s="373" t="b">
        <f t="array" ref="AE69">IF( $W69, "", IF( INDEX(白話字韻母資料表, AC69, $AE$5) = "入聲", TRUE, FALSE) )</f>
        <v>1</v>
      </c>
      <c r="AF69" s="374">
        <f t="shared" si="13"/>
        <v>4</v>
      </c>
      <c r="AG69" s="374">
        <f t="shared" si="25"/>
        <v>8</v>
      </c>
      <c r="AH69" s="374" t="str">
        <f t="array" ref="AH69">IF( $W69, "", INDEX(白話字韻母資料表, $AC69, $AH$5))</f>
        <v>觀</v>
      </c>
      <c r="AI69" s="374" t="str">
        <f t="array" ref="AI69">IF($W69, "", INDEX(白話字韻母八聲調資料表, $AD69, $AG69))</f>
        <v>oa̍t</v>
      </c>
      <c r="AJ69" s="370"/>
      <c r="AK69" s="373" t="b">
        <f t="shared" si="15"/>
        <v>0</v>
      </c>
      <c r="AL69" s="373" t="str">
        <f>IF( $AK69, IFERROR( IF(MATCH( $E69, 顎音化聲母!$H$9:$H$37, 0), TRUE, FALSE), FALSE), "")</f>
        <v/>
      </c>
      <c r="AM69" s="373" t="str">
        <f t="array" ref="AM69">IF( AND($AK69, $AL69), INDEX(顎音化聲母資料表, MATCH( $D69 &amp; $E69, 顎音化聲母!$L$5:$L$136, 0), 3), "")</f>
        <v/>
      </c>
      <c r="AN69" s="373">
        <f t="shared" si="24"/>
        <v>4</v>
      </c>
      <c r="AO69" s="374" t="str">
        <f t="array" ref="AO69">IF($AN69="", "", IF( $AM69&lt;&gt;"", $AM69,INDEX(白話字聲母資料表, $AN69, $AO$5)))</f>
        <v>ㆣ</v>
      </c>
      <c r="AP69" s="374" t="str">
        <f t="array" ref="AP69">IF($W69, "", INDEX(方音八音反切資料表, $AD69, $AG69))</f>
        <v>ㄨㄚㆵ˙</v>
      </c>
      <c r="AQ69" s="370"/>
      <c r="AR69" s="374" t="str">
        <f t="array" ref="AR69">IF($V69, "", INDEX(白話字聲母資料表, $Z69, $AR$5))</f>
        <v>g</v>
      </c>
      <c r="AS69" s="375" t="str">
        <f t="array" ref="AS69">IF($W69, "", INDEX(白話字韻母資料表, $AC69, $AR$5))</f>
        <v>uat</v>
      </c>
      <c r="AT69" s="374" t="str">
        <f t="array" ref="AT69">IF($W69, "", INDEX(台羅韻母八聲調資料表, $AD69, $AG69))</f>
        <v>ua̍t</v>
      </c>
      <c r="AU69" s="370"/>
      <c r="AV69" s="374" t="str">
        <f t="array" ref="AV69">IF($V69, "", INDEX(白話字聲母資料表, $Z69, $AV$5))</f>
        <v>gg</v>
      </c>
      <c r="AW69" s="375" t="str">
        <f t="array" ref="AW69">IF($W69, "", INDEX(白話字韻母資料表, $AC69, $AW$5))</f>
        <v>uat</v>
      </c>
      <c r="AX69" s="374" t="str">
        <f t="array" ref="AX69">IF($W69, "", INDEX(閩拼韻母八聲調資料表, $AD69, $AG69))</f>
        <v>uát</v>
      </c>
    </row>
    <row r="70" spans="2:50">
      <c r="B70" s="380">
        <f t="shared" si="0"/>
        <v>62</v>
      </c>
      <c r="C70" s="314" t="str">
        <f>MID(文章!$D$4, B70, 1)</f>
        <v>出</v>
      </c>
      <c r="D70" s="365" t="s">
        <v>68</v>
      </c>
      <c r="E70" s="365" t="s">
        <v>66</v>
      </c>
      <c r="F70" s="365"/>
      <c r="G70" s="315" t="str">
        <f t="array" ref="G70">IF( OR($T70, NOT($U70), $W70), "", $AA70 &amp; $AH70 &amp; INDEX(中文數值資料表, $AG70, 2) )</f>
        <v>出君四</v>
      </c>
      <c r="H70" s="321" t="str">
        <f t="shared" si="1"/>
        <v>chhut</v>
      </c>
      <c r="I70" s="322" t="str">
        <f t="shared" si="2"/>
        <v>tshut</v>
      </c>
      <c r="J70" s="323" t="str">
        <f t="shared" si="3"/>
        <v>cut</v>
      </c>
      <c r="K70" s="316" t="str">
        <f t="shared" si="4"/>
        <v>ㄘㄨㆵ</v>
      </c>
      <c r="L70" s="317" t="str">
        <f t="shared" ca="1" si="22"/>
        <v xml:space="preserve">\ltjruby{出}{tshut}\
</v>
      </c>
      <c r="M70" s="317" t="str">
        <f t="shared" ca="1" si="17"/>
        <v xml:space="preserve">&lt;ruby&gt;出&lt;rt&gt;出君四&lt;/rt&gt;&lt;/ruby&gt;
</v>
      </c>
      <c r="N70" s="317" t="str">
        <f t="shared" ca="1" si="18"/>
        <v xml:space="preserve">&lt;ruby&gt;出&lt;rt&gt;chhut&lt;/rt&gt;&lt;/ruby&gt;
</v>
      </c>
      <c r="O70" s="317" t="str">
        <f t="shared" ca="1" si="19"/>
        <v xml:space="preserve">&lt;ruby&gt;出&lt;rt&gt;tshut&lt;/rt&gt;&lt;/ruby&gt;
</v>
      </c>
      <c r="P70" s="317" t="str">
        <f t="shared" ca="1" si="19"/>
        <v xml:space="preserve">&lt;ruby&gt;出&lt;rt&gt;cut&lt;/rt&gt;&lt;/ruby&gt;
</v>
      </c>
      <c r="Q70" s="318" t="str">
        <f t="shared" ca="1" si="20"/>
        <v xml:space="preserve">&lt;ruby&gt;出&lt;rtc&gt;ㄘㄨㆵ&lt;/rtc&gt;&lt;/ruby&gt;
</v>
      </c>
      <c r="R70" s="318" t="str">
        <f t="shared" ca="1" si="21"/>
        <v xml:space="preserve">&lt;ruby&gt;出&lt;rt&gt;tshut&lt;/rt&gt;&lt;rtc&gt;ㄘㄨㆵ&lt;/rtc&gt;&lt;/ruby&gt;
</v>
      </c>
      <c r="S70" s="285"/>
      <c r="T70" s="319" t="b">
        <f t="shared" si="6"/>
        <v>0</v>
      </c>
      <c r="U70" s="319" t="b">
        <f t="shared" si="7"/>
        <v>1</v>
      </c>
      <c r="V70" s="319" t="b">
        <f t="shared" si="8"/>
        <v>0</v>
      </c>
      <c r="W70" s="319" t="b">
        <f t="shared" si="9"/>
        <v>0</v>
      </c>
      <c r="X70" s="319" t="b">
        <f t="shared" si="10"/>
        <v>1</v>
      </c>
      <c r="Y70" s="370"/>
      <c r="Z70" s="377">
        <f t="shared" si="11"/>
        <v>3</v>
      </c>
      <c r="AA70" s="373" t="str">
        <f t="array" ref="AA70">IF( $Z70="", "", INDEX(白話字聲母資料表, $Z70, $AA$5))</f>
        <v>出</v>
      </c>
      <c r="AB70" s="370"/>
      <c r="AC70" s="377">
        <f t="shared" si="23"/>
        <v>74</v>
      </c>
      <c r="AD70" s="373">
        <f t="array" ref="AD70">IF( $W70, "", INDEX(白話字韻母資料表, AC70, $AD$5))</f>
        <v>1</v>
      </c>
      <c r="AE70" s="373" t="b">
        <f t="array" ref="AE70">IF( $W70, "", IF( INDEX(白話字韻母資料表, AC70, $AE$5) = "入聲", TRUE, FALSE) )</f>
        <v>1</v>
      </c>
      <c r="AF70" s="374">
        <f t="shared" si="13"/>
        <v>4</v>
      </c>
      <c r="AG70" s="374">
        <f t="shared" si="25"/>
        <v>4</v>
      </c>
      <c r="AH70" s="374" t="str">
        <f t="array" ref="AH70">IF( $W70, "", INDEX(白話字韻母資料表, $AC70, $AH$5))</f>
        <v>君</v>
      </c>
      <c r="AI70" s="374" t="str">
        <f t="array" ref="AI70">IF($W70, "", INDEX(白話字韻母八聲調資料表, $AD70, $AG70))</f>
        <v>ut</v>
      </c>
      <c r="AJ70" s="370"/>
      <c r="AK70" s="373" t="b">
        <f t="shared" si="15"/>
        <v>1</v>
      </c>
      <c r="AL70" s="373" t="b">
        <f>IF( $AK70, IFERROR( IF(MATCH( $E70, 顎音化聲母!$H$9:$H$37, 0), TRUE, FALSE), FALSE), "")</f>
        <v>0</v>
      </c>
      <c r="AM70" s="373" t="str">
        <f t="array" ref="AM70">IF( AND($AK70, $AL70), INDEX(顎音化聲母資料表, MATCH( $D70 &amp; $E70, 顎音化聲母!$L$5:$L$136, 0), 3), "")</f>
        <v/>
      </c>
      <c r="AN70" s="373">
        <f t="shared" si="24"/>
        <v>3</v>
      </c>
      <c r="AO70" s="374" t="str">
        <f t="array" ref="AO70">IF($AN70="", "", IF( $AM70&lt;&gt;"", $AM70,INDEX(白話字聲母資料表, $AN70, $AO$5)))</f>
        <v>ㄘ</v>
      </c>
      <c r="AP70" s="374" t="str">
        <f t="array" ref="AP70">IF($W70, "", INDEX(方音八音反切資料表, $AD70, $AG70))</f>
        <v>ㄨㆵ</v>
      </c>
      <c r="AQ70" s="370"/>
      <c r="AR70" s="374" t="str">
        <f t="array" ref="AR70">IF($V70, "", INDEX(白話字聲母資料表, $Z70, $AR$5))</f>
        <v>tsh</v>
      </c>
      <c r="AS70" s="375" t="str">
        <f t="array" ref="AS70">IF($W70, "", INDEX(白話字韻母資料表, $AC70, $AR$5))</f>
        <v>ut</v>
      </c>
      <c r="AT70" s="374" t="str">
        <f t="array" ref="AT70">IF($W70, "", INDEX(台羅韻母八聲調資料表, $AD70, $AG70))</f>
        <v>ut</v>
      </c>
      <c r="AU70" s="370"/>
      <c r="AV70" s="374" t="str">
        <f t="array" ref="AV70">IF($V70, "", INDEX(白話字聲母資料表, $Z70, $AV$5))</f>
        <v>c</v>
      </c>
      <c r="AW70" s="375" t="str">
        <f t="array" ref="AW70">IF($W70, "", INDEX(白話字韻母資料表, $AC70, $AW$5))</f>
        <v>ut</v>
      </c>
      <c r="AX70" s="374" t="str">
        <f t="array" ref="AX70">IF($W70, "", INDEX(閩拼韻母八聲調資料表, $AD70, $AG70))</f>
        <v>ut</v>
      </c>
    </row>
    <row r="71" spans="2:50">
      <c r="B71" s="380">
        <f t="shared" si="0"/>
        <v>63</v>
      </c>
      <c r="C71" s="314" t="str">
        <f>MID(文章!$D$4, B71, 1)</f>
        <v>於</v>
      </c>
      <c r="D71" s="365"/>
      <c r="E71" s="365" t="s">
        <v>67</v>
      </c>
      <c r="F71" s="365">
        <v>5</v>
      </c>
      <c r="G71" s="315" t="str">
        <f t="array" ref="G71">IF( OR($T71, NOT($U71), $W71), "", $AA71 &amp; $AH71 &amp; INDEX(中文數值資料表, $AG71, 2) )</f>
        <v>英居五</v>
      </c>
      <c r="H71" s="321" t="str">
        <f t="shared" si="1"/>
        <v>î</v>
      </c>
      <c r="I71" s="322" t="str">
        <f t="shared" si="2"/>
        <v>î</v>
      </c>
      <c r="J71" s="323" t="str">
        <f t="shared" si="3"/>
        <v>ì</v>
      </c>
      <c r="K71" s="316" t="str">
        <f t="shared" si="4"/>
        <v>ㄧˊ</v>
      </c>
      <c r="L71" s="317" t="str">
        <f t="shared" ca="1" si="22"/>
        <v xml:space="preserve">\ltjruby{於}{î}\
</v>
      </c>
      <c r="M71" s="317" t="str">
        <f t="shared" ca="1" si="17"/>
        <v xml:space="preserve">&lt;ruby&gt;於&lt;rt&gt;英居五&lt;/rt&gt;&lt;/ruby&gt;
</v>
      </c>
      <c r="N71" s="317" t="str">
        <f t="shared" ca="1" si="18"/>
        <v xml:space="preserve">&lt;ruby&gt;於&lt;rt&gt;î&lt;/rt&gt;&lt;/ruby&gt;
</v>
      </c>
      <c r="O71" s="317" t="str">
        <f t="shared" ca="1" si="19"/>
        <v xml:space="preserve">&lt;ruby&gt;於&lt;rt&gt;î&lt;/rt&gt;&lt;/ruby&gt;
</v>
      </c>
      <c r="P71" s="317" t="str">
        <f t="shared" ca="1" si="19"/>
        <v xml:space="preserve">&lt;ruby&gt;於&lt;rt&gt;ì&lt;/rt&gt;&lt;/ruby&gt;
</v>
      </c>
      <c r="Q71" s="318" t="str">
        <f t="shared" ca="1" si="20"/>
        <v xml:space="preserve">&lt;ruby&gt;於&lt;rtc&gt;ㄧˊ&lt;/rtc&gt;&lt;/ruby&gt;
</v>
      </c>
      <c r="R71" s="318" t="str">
        <f t="shared" ca="1" si="21"/>
        <v xml:space="preserve">&lt;ruby&gt;於&lt;rt&gt;î&lt;/rt&gt;&lt;rtc&gt;ㄧˊ&lt;/rtc&gt;&lt;/ruby&gt;
</v>
      </c>
      <c r="S71" s="285"/>
      <c r="T71" s="319" t="b">
        <f t="shared" si="6"/>
        <v>0</v>
      </c>
      <c r="U71" s="319" t="b">
        <f t="shared" si="7"/>
        <v>1</v>
      </c>
      <c r="V71" s="319" t="b">
        <f t="shared" si="8"/>
        <v>1</v>
      </c>
      <c r="W71" s="319" t="b">
        <f t="shared" si="9"/>
        <v>0</v>
      </c>
      <c r="X71" s="319" t="b">
        <f t="shared" si="10"/>
        <v>0</v>
      </c>
      <c r="Y71" s="370"/>
      <c r="Z71" s="377">
        <f t="shared" si="11"/>
        <v>18</v>
      </c>
      <c r="AA71" s="373" t="str">
        <f t="array" ref="AA71">IF( $Z71="", "", INDEX(白話字聲母資料表, $Z71, $AA$5))</f>
        <v>英</v>
      </c>
      <c r="AB71" s="370"/>
      <c r="AC71" s="377">
        <f t="shared" si="23"/>
        <v>21</v>
      </c>
      <c r="AD71" s="373">
        <f t="array" ref="AD71">IF( $W71, "", INDEX(白話字韻母資料表, AC71, $AD$5))</f>
        <v>29</v>
      </c>
      <c r="AE71" s="373" t="b">
        <f t="array" ref="AE71">IF( $W71, "", IF( INDEX(白話字韻母資料表, AC71, $AE$5) = "入聲", TRUE, FALSE) )</f>
        <v>0</v>
      </c>
      <c r="AF71" s="374">
        <f t="shared" si="13"/>
        <v>1</v>
      </c>
      <c r="AG71" s="374">
        <f t="shared" si="25"/>
        <v>5</v>
      </c>
      <c r="AH71" s="374" t="str">
        <f t="array" ref="AH71">IF( $W71, "", INDEX(白話字韻母資料表, $AC71, $AH$5))</f>
        <v>居</v>
      </c>
      <c r="AI71" s="374" t="str">
        <f t="array" ref="AI71">IF($W71, "", INDEX(白話字韻母八聲調資料表, $AD71, $AG71))</f>
        <v>î</v>
      </c>
      <c r="AJ71" s="370"/>
      <c r="AK71" s="373" t="b">
        <f t="shared" si="15"/>
        <v>0</v>
      </c>
      <c r="AL71" s="373" t="str">
        <f>IF( $AK71, IFERROR( IF(MATCH( $E71, 顎音化聲母!$H$9:$H$37, 0), TRUE, FALSE), FALSE), "")</f>
        <v/>
      </c>
      <c r="AM71" s="373" t="str">
        <f t="array" ref="AM71">IF( AND($AK71, $AL71), INDEX(顎音化聲母資料表, MATCH( $D71 &amp; $E71, 顎音化聲母!$L$5:$L$136, 0), 3), "")</f>
        <v/>
      </c>
      <c r="AN71" s="373" t="str">
        <f t="shared" si="24"/>
        <v/>
      </c>
      <c r="AO71" s="374" t="str">
        <f t="array" ref="AO71">IF($AN71="", "", IF( $AM71&lt;&gt;"", $AM71,INDEX(白話字聲母資料表, $AN71, $AO$5)))</f>
        <v/>
      </c>
      <c r="AP71" s="374" t="str">
        <f t="array" ref="AP71">IF($W71, "", INDEX(方音八音反切資料表, $AD71, $AG71))</f>
        <v>ㄧˊ</v>
      </c>
      <c r="AQ71" s="370"/>
      <c r="AR71" s="374" t="str">
        <f t="array" ref="AR71">IF($V71, "", INDEX(白話字聲母資料表, $Z71, $AR$5))</f>
        <v/>
      </c>
      <c r="AS71" s="375" t="str">
        <f t="array" ref="AS71">IF($W71, "", INDEX(白話字韻母資料表, $AC71, $AR$5))</f>
        <v>i</v>
      </c>
      <c r="AT71" s="374" t="str">
        <f t="array" ref="AT71">IF($W71, "", INDEX(台羅韻母八聲調資料表, $AD71, $AG71))</f>
        <v>î</v>
      </c>
      <c r="AU71" s="370"/>
      <c r="AV71" s="374" t="str">
        <f t="array" ref="AV71">IF($V71, "", INDEX(白話字聲母資料表, $Z71, $AV$5))</f>
        <v/>
      </c>
      <c r="AW71" s="375" t="str">
        <f t="array" ref="AW71">IF($W71, "", INDEX(白話字韻母資料表, $AC71, $AW$5))</f>
        <v>i</v>
      </c>
      <c r="AX71" s="374" t="str">
        <f t="array" ref="AX71">IF($W71, "", INDEX(閩拼韻母八聲調資料表, $AD71, $AG71))</f>
        <v>ì</v>
      </c>
    </row>
    <row r="72" spans="2:50">
      <c r="B72" s="380">
        <f t="shared" si="0"/>
        <v>64</v>
      </c>
      <c r="C72" s="314" t="str">
        <f>MID(文章!$D$4, B72, 1)</f>
        <v>東</v>
      </c>
      <c r="D72" s="365" t="s">
        <v>92</v>
      </c>
      <c r="E72" s="365" t="s">
        <v>74</v>
      </c>
      <c r="F72" s="365"/>
      <c r="G72" s="315" t="str">
        <f t="array" ref="G72">IF( OR($T72, NOT($U72), $W72), "", $AA72 &amp; $AH72 &amp; INDEX(中文數值資料表, $AG72, 2) )</f>
        <v>地公一</v>
      </c>
      <c r="H72" s="321" t="str">
        <f t="shared" si="1"/>
        <v>tong</v>
      </c>
      <c r="I72" s="322" t="str">
        <f t="shared" si="2"/>
        <v>tong</v>
      </c>
      <c r="J72" s="323" t="str">
        <f t="shared" si="3"/>
        <v>dōng</v>
      </c>
      <c r="K72" s="316" t="str">
        <f t="shared" si="4"/>
        <v>ㄉㆲ</v>
      </c>
      <c r="L72" s="317" t="str">
        <f t="shared" ca="1" si="22"/>
        <v xml:space="preserve">\ltjruby{東}{tong}\
</v>
      </c>
      <c r="M72" s="317" t="str">
        <f t="shared" ca="1" si="17"/>
        <v xml:space="preserve">&lt;ruby&gt;東&lt;rt&gt;地公一&lt;/rt&gt;&lt;/ruby&gt;
</v>
      </c>
      <c r="N72" s="317" t="str">
        <f t="shared" ca="1" si="18"/>
        <v xml:space="preserve">&lt;ruby&gt;東&lt;rt&gt;tong&lt;/rt&gt;&lt;/ruby&gt;
</v>
      </c>
      <c r="O72" s="317" t="str">
        <f t="shared" ca="1" si="19"/>
        <v xml:space="preserve">&lt;ruby&gt;東&lt;rt&gt;tong&lt;/rt&gt;&lt;/ruby&gt;
</v>
      </c>
      <c r="P72" s="317" t="str">
        <f t="shared" ca="1" si="19"/>
        <v xml:space="preserve">&lt;ruby&gt;東&lt;rt&gt;dōng&lt;/rt&gt;&lt;/ruby&gt;
</v>
      </c>
      <c r="Q72" s="318" t="str">
        <f t="shared" ca="1" si="20"/>
        <v xml:space="preserve">&lt;ruby&gt;東&lt;rtc&gt;ㄉㆲ&lt;/rtc&gt;&lt;/ruby&gt;
</v>
      </c>
      <c r="R72" s="318" t="str">
        <f t="shared" ca="1" si="21"/>
        <v xml:space="preserve">&lt;ruby&gt;東&lt;rt&gt;tong&lt;/rt&gt;&lt;rtc&gt;ㄉㆲ&lt;/rtc&gt;&lt;/ruby&gt;
</v>
      </c>
      <c r="S72" s="285"/>
      <c r="T72" s="319" t="b">
        <f t="shared" si="6"/>
        <v>0</v>
      </c>
      <c r="U72" s="319" t="b">
        <f t="shared" si="7"/>
        <v>1</v>
      </c>
      <c r="V72" s="319" t="b">
        <f t="shared" si="8"/>
        <v>0</v>
      </c>
      <c r="W72" s="319" t="b">
        <f t="shared" si="9"/>
        <v>0</v>
      </c>
      <c r="X72" s="319" t="b">
        <f t="shared" si="10"/>
        <v>1</v>
      </c>
      <c r="Y72" s="370"/>
      <c r="Z72" s="377">
        <f t="shared" si="11"/>
        <v>16</v>
      </c>
      <c r="AA72" s="373" t="str">
        <f t="array" ref="AA72">IF( $Z72="", "", INDEX(白話字聲母資料表, $Z72, $AA$5))</f>
        <v>地</v>
      </c>
      <c r="AB72" s="370"/>
      <c r="AC72" s="377">
        <f t="shared" si="23"/>
        <v>69</v>
      </c>
      <c r="AD72" s="373">
        <f t="array" ref="AD72">IF( $W72, "", INDEX(白話字韻母資料表, AC72, $AD$5))</f>
        <v>7</v>
      </c>
      <c r="AE72" s="373" t="b">
        <f t="array" ref="AE72">IF( $W72, "", IF( INDEX(白話字韻母資料表, AC72, $AE$5) = "入聲", TRUE, FALSE) )</f>
        <v>0</v>
      </c>
      <c r="AF72" s="374">
        <f t="shared" si="13"/>
        <v>1</v>
      </c>
      <c r="AG72" s="374">
        <f t="shared" si="25"/>
        <v>1</v>
      </c>
      <c r="AH72" s="374" t="str">
        <f t="array" ref="AH72">IF( $W72, "", INDEX(白話字韻母資料表, $AC72, $AH$5))</f>
        <v>公</v>
      </c>
      <c r="AI72" s="374" t="str">
        <f t="array" ref="AI72">IF($W72, "", INDEX(白話字韻母八聲調資料表, $AD72, $AG72))</f>
        <v>ong</v>
      </c>
      <c r="AJ72" s="370"/>
      <c r="AK72" s="373" t="b">
        <f t="shared" si="15"/>
        <v>0</v>
      </c>
      <c r="AL72" s="373" t="str">
        <f>IF( $AK72, IFERROR( IF(MATCH( $E72, 顎音化聲母!$H$9:$H$37, 0), TRUE, FALSE), FALSE), "")</f>
        <v/>
      </c>
      <c r="AM72" s="373" t="str">
        <f t="array" ref="AM72">IF( AND($AK72, $AL72), INDEX(顎音化聲母資料表, MATCH( $D72 &amp; $E72, 顎音化聲母!$L$5:$L$136, 0), 3), "")</f>
        <v/>
      </c>
      <c r="AN72" s="373">
        <f t="shared" si="24"/>
        <v>16</v>
      </c>
      <c r="AO72" s="374" t="str">
        <f t="array" ref="AO72">IF($AN72="", "", IF( $AM72&lt;&gt;"", $AM72,INDEX(白話字聲母資料表, $AN72, $AO$5)))</f>
        <v>ㄉ</v>
      </c>
      <c r="AP72" s="374" t="str">
        <f t="array" ref="AP72">IF($W72, "", INDEX(方音八音反切資料表, $AD72, $AG72))</f>
        <v>ㆲ</v>
      </c>
      <c r="AQ72" s="370"/>
      <c r="AR72" s="374" t="str">
        <f t="array" ref="AR72">IF($V72, "", INDEX(白話字聲母資料表, $Z72, $AR$5))</f>
        <v>t</v>
      </c>
      <c r="AS72" s="375" t="str">
        <f t="array" ref="AS72">IF($W72, "", INDEX(白話字韻母資料表, $AC72, $AR$5))</f>
        <v>ong</v>
      </c>
      <c r="AT72" s="374" t="str">
        <f t="array" ref="AT72">IF($W72, "", INDEX(台羅韻母八聲調資料表, $AD72, $AG72))</f>
        <v>ong</v>
      </c>
      <c r="AU72" s="370"/>
      <c r="AV72" s="374" t="str">
        <f t="array" ref="AV72">IF($V72, "", INDEX(白話字聲母資料表, $Z72, $AV$5))</f>
        <v>d</v>
      </c>
      <c r="AW72" s="375" t="str">
        <f t="array" ref="AW72">IF($W72, "", INDEX(白話字韻母資料表, $AC72, $AW$5))</f>
        <v>ong</v>
      </c>
      <c r="AX72" s="374" t="str">
        <f t="array" ref="AX72">IF($W72, "", INDEX(閩拼韻母八聲調資料表, $AD72, $AG72))</f>
        <v>ōng</v>
      </c>
    </row>
    <row r="73" spans="2:50">
      <c r="B73" s="380">
        <f t="shared" si="0"/>
        <v>65</v>
      </c>
      <c r="C73" s="314" t="str">
        <f>MID(文章!$D$4, B73, 1)</f>
        <v>山</v>
      </c>
      <c r="D73" s="365" t="s">
        <v>65</v>
      </c>
      <c r="E73" s="365" t="s">
        <v>93</v>
      </c>
      <c r="F73" s="365"/>
      <c r="G73" s="315" t="str">
        <f t="array" ref="G73">IF( OR($T73, NOT($U73), $W73), "", $AA73 &amp; $AH73 &amp; INDEX(中文數值資料表, $AG73, 2) )</f>
        <v>時干一</v>
      </c>
      <c r="H73" s="321" t="str">
        <f t="shared" si="1"/>
        <v>san</v>
      </c>
      <c r="I73" s="322" t="str">
        <f t="shared" si="2"/>
        <v>san</v>
      </c>
      <c r="J73" s="323" t="str">
        <f t="shared" si="3"/>
        <v>sān</v>
      </c>
      <c r="K73" s="316" t="str">
        <f t="shared" si="4"/>
        <v>ㄙㄢ</v>
      </c>
      <c r="L73" s="317" t="str">
        <f t="shared" ca="1" si="22"/>
        <v xml:space="preserve">\ltjruby{山}{san}\
</v>
      </c>
      <c r="M73" s="317" t="str">
        <f t="shared" ca="1" si="17"/>
        <v xml:space="preserve">&lt;ruby&gt;山&lt;rt&gt;時干一&lt;/rt&gt;&lt;/ruby&gt;
</v>
      </c>
      <c r="N73" s="317" t="str">
        <f t="shared" ca="1" si="18"/>
        <v xml:space="preserve">&lt;ruby&gt;山&lt;rt&gt;san&lt;/rt&gt;&lt;/ruby&gt;
</v>
      </c>
      <c r="O73" s="317" t="str">
        <f t="shared" ca="1" si="19"/>
        <v xml:space="preserve">&lt;ruby&gt;山&lt;rt&gt;san&lt;/rt&gt;&lt;/ruby&gt;
</v>
      </c>
      <c r="P73" s="317" t="str">
        <f t="shared" ca="1" si="19"/>
        <v xml:space="preserve">&lt;ruby&gt;山&lt;rt&gt;sān&lt;/rt&gt;&lt;/ruby&gt;
</v>
      </c>
      <c r="Q73" s="318" t="str">
        <f t="shared" ca="1" si="20"/>
        <v xml:space="preserve">&lt;ruby&gt;山&lt;rtc&gt;ㄙㄢ&lt;/rtc&gt;&lt;/ruby&gt;
</v>
      </c>
      <c r="R73" s="318" t="str">
        <f t="shared" ca="1" si="21"/>
        <v xml:space="preserve">&lt;ruby&gt;山&lt;rt&gt;san&lt;/rt&gt;&lt;rtc&gt;ㄙㄢ&lt;/rtc&gt;&lt;/ruby&gt;
</v>
      </c>
      <c r="S73" s="285"/>
      <c r="T73" s="319" t="b">
        <f t="shared" ref="T73:T136" si="26">IFERROR( IF( MATCH($C73, 標題符號清單, 0) &gt; 0, TRUE, FALSE), FALSE)</f>
        <v>0</v>
      </c>
      <c r="U73" s="319" t="b">
        <f t="shared" si="7"/>
        <v>1</v>
      </c>
      <c r="V73" s="319" t="b">
        <f t="shared" si="8"/>
        <v>0</v>
      </c>
      <c r="W73" s="319" t="b">
        <f t="shared" si="9"/>
        <v>0</v>
      </c>
      <c r="X73" s="319" t="b">
        <f t="shared" si="10"/>
        <v>1</v>
      </c>
      <c r="Y73" s="370"/>
      <c r="Z73" s="377">
        <f t="shared" si="11"/>
        <v>15</v>
      </c>
      <c r="AA73" s="373" t="str">
        <f t="array" ref="AA73">IF( $Z73="", "", INDEX(白話字聲母資料表, $Z73, $AA$5))</f>
        <v>時</v>
      </c>
      <c r="AB73" s="370"/>
      <c r="AC73" s="377">
        <f t="shared" si="23"/>
        <v>9</v>
      </c>
      <c r="AD73" s="373">
        <f t="array" ref="AD73">IF( $W73, "", INDEX(白話字韻母資料表, AC73, $AD$5))</f>
        <v>6</v>
      </c>
      <c r="AE73" s="373" t="b">
        <f t="array" ref="AE73">IF( $W73, "", IF( INDEX(白話字韻母資料表, AC73, $AE$5) = "入聲", TRUE, FALSE) )</f>
        <v>0</v>
      </c>
      <c r="AF73" s="374">
        <f t="shared" si="13"/>
        <v>1</v>
      </c>
      <c r="AG73" s="374">
        <f t="shared" si="25"/>
        <v>1</v>
      </c>
      <c r="AH73" s="374" t="str">
        <f t="array" ref="AH73">IF( $W73, "", INDEX(白話字韻母資料表, $AC73, $AH$5))</f>
        <v>干</v>
      </c>
      <c r="AI73" s="374" t="str">
        <f t="array" ref="AI73">IF($W73, "", INDEX(白話字韻母八聲調資料表, $AD73, $AG73))</f>
        <v>an</v>
      </c>
      <c r="AJ73" s="370"/>
      <c r="AK73" s="373" t="b">
        <f t="shared" si="15"/>
        <v>1</v>
      </c>
      <c r="AL73" s="373" t="b">
        <f>IF( $AK73, IFERROR( IF(MATCH( $E73, 顎音化聲母!$H$9:$H$37, 0), TRUE, FALSE), FALSE), "")</f>
        <v>0</v>
      </c>
      <c r="AM73" s="373" t="str">
        <f t="array" ref="AM73">IF( AND($AK73, $AL73), INDEX(顎音化聲母資料表, MATCH( $D73 &amp; $E73, 顎音化聲母!$L$5:$L$136, 0), 3), "")</f>
        <v/>
      </c>
      <c r="AN73" s="373">
        <f t="shared" si="24"/>
        <v>15</v>
      </c>
      <c r="AO73" s="374" t="str">
        <f t="array" ref="AO73">IF($AN73="", "", IF( $AM73&lt;&gt;"", $AM73,INDEX(白話字聲母資料表, $AN73, $AO$5)))</f>
        <v>ㄙ</v>
      </c>
      <c r="AP73" s="374" t="str">
        <f t="array" ref="AP73">IF($W73, "", INDEX(方音八音反切資料表, $AD73, $AG73))</f>
        <v>ㄢ</v>
      </c>
      <c r="AQ73" s="370"/>
      <c r="AR73" s="374" t="str">
        <f t="array" ref="AR73">IF($V73, "", INDEX(白話字聲母資料表, $Z73, $AR$5))</f>
        <v>s</v>
      </c>
      <c r="AS73" s="375" t="str">
        <f t="array" ref="AS73">IF($W73, "", INDEX(白話字韻母資料表, $AC73, $AR$5))</f>
        <v>an</v>
      </c>
      <c r="AT73" s="374" t="str">
        <f t="array" ref="AT73">IF($W73, "", INDEX(台羅韻母八聲調資料表, $AD73, $AG73))</f>
        <v>an</v>
      </c>
      <c r="AU73" s="370"/>
      <c r="AV73" s="374" t="str">
        <f t="array" ref="AV73">IF($V73, "", INDEX(白話字聲母資料表, $Z73, $AV$5))</f>
        <v>s</v>
      </c>
      <c r="AW73" s="375" t="str">
        <f t="array" ref="AW73">IF($W73, "", INDEX(白話字韻母資料表, $AC73, $AW$5))</f>
        <v>an</v>
      </c>
      <c r="AX73" s="374" t="str">
        <f t="array" ref="AX73">IF($W73, "", INDEX(閩拼韻母八聲調資料表, $AD73, $AG73))</f>
        <v>ān</v>
      </c>
    </row>
    <row r="74" spans="2:50">
      <c r="B74" s="380">
        <f t="shared" si="0"/>
        <v>66</v>
      </c>
      <c r="C74" s="314" t="str">
        <f>MID(文章!$D$4, B74, 1)</f>
        <v>之</v>
      </c>
      <c r="D74" s="365" t="s">
        <v>55</v>
      </c>
      <c r="E74" s="365" t="s">
        <v>67</v>
      </c>
      <c r="F74" s="365"/>
      <c r="G74" s="315" t="str">
        <f t="array" ref="G74">IF( OR($T74, NOT($U74), $W74), "", $AA74 &amp; $AH74 &amp; INDEX(中文數值資料表, $AG74, 2) )</f>
        <v>曾居一</v>
      </c>
      <c r="H74" s="321" t="str">
        <f t="shared" si="1"/>
        <v>chi</v>
      </c>
      <c r="I74" s="322" t="str">
        <f t="shared" si="2"/>
        <v>tsi</v>
      </c>
      <c r="J74" s="323" t="str">
        <f t="shared" si="3"/>
        <v>zī</v>
      </c>
      <c r="K74" s="316" t="str">
        <f t="shared" si="4"/>
        <v>ㄐㄧ</v>
      </c>
      <c r="L74" s="317" t="str">
        <f t="shared" ca="1" si="22"/>
        <v xml:space="preserve">\ltjruby{之}{tsi}\
</v>
      </c>
      <c r="M74" s="317" t="str">
        <f t="shared" ref="M74:M137" ca="1" si="27">IF( $T74, ($C74 &amp; CHAR(10)), IF($C74=CHAR(10), (CHAR(10) &amp; "&lt;/p&gt;" &amp; CHAR(10) &amp; "&lt;p&gt;" &amp; CHAR(10)), "&lt;ruby&gt;" &amp; $C74 &amp; "&lt;rt&gt;" &amp; INDIRECT( ADDRESS(ROW(), COLUMN() - $O$5) ) &amp; "&lt;/rt&gt;&lt;/ruby&gt;" &amp; CHAR(10))
)</f>
        <v xml:space="preserve">&lt;ruby&gt;之&lt;rt&gt;曾居一&lt;/rt&gt;&lt;/ruby&gt;
</v>
      </c>
      <c r="N74" s="317" t="str">
        <f t="shared" ref="N74:N137" ca="1" si="28">IF( $T74, ($C74 &amp; CHAR(10)), IF($C74=CHAR(10), (CHAR(10) &amp; "&lt;/p&gt;" &amp; CHAR(10) &amp; "&lt;p&gt;" &amp; CHAR(10)), "&lt;ruby&gt;" &amp; $C74 &amp; "&lt;rt&gt;" &amp; INDIRECT( ADDRESS(ROW(), COLUMN() - $N$5) ) &amp; "&lt;/rt&gt;&lt;/ruby&gt;" &amp; CHAR(10)))</f>
        <v xml:space="preserve">&lt;ruby&gt;之&lt;rt&gt;chi&lt;/rt&gt;&lt;/ruby&gt;
</v>
      </c>
      <c r="O74" s="317" t="str">
        <f t="shared" ref="O74:P137" ca="1" si="29">IF( $T74, ($C74 &amp; CHAR(10)), IF($C74=CHAR(10), (CHAR(10) &amp; "&lt;/p&gt;" &amp; CHAR(10) &amp; "&lt;p&gt;" &amp; CHAR(10)), "&lt;ruby&gt;" &amp; $C74 &amp; "&lt;rt&gt;" &amp; INDIRECT( ADDRESS(ROW(), COLUMN() - $O$5) ) &amp; "&lt;/rt&gt;&lt;/ruby&gt;" &amp; CHAR(10)))</f>
        <v xml:space="preserve">&lt;ruby&gt;之&lt;rt&gt;tsi&lt;/rt&gt;&lt;/ruby&gt;
</v>
      </c>
      <c r="P74" s="317" t="str">
        <f t="shared" ca="1" si="29"/>
        <v xml:space="preserve">&lt;ruby&gt;之&lt;rt&gt;zī&lt;/rt&gt;&lt;/ruby&gt;
</v>
      </c>
      <c r="Q74" s="318" t="str">
        <f t="shared" ref="Q74:Q137" ca="1" si="30">IF( $T74, ($C74 &amp; CHAR(10)), IF($C74=CHAR(10), (CHAR(10) &amp; "&lt;/p&gt;" &amp; CHAR(10) &amp; "&lt;p&gt;" &amp; CHAR(10)), "&lt;ruby&gt;" &amp; $C74 &amp; "&lt;rtc&gt;" &amp; INDIRECT( ADDRESS(ROW(), COLUMN() - $Q$5) ) &amp; "&lt;/rtc&gt;&lt;/ruby&gt;" &amp; CHAR(10)))</f>
        <v xml:space="preserve">&lt;ruby&gt;之&lt;rtc&gt;ㄐㄧ&lt;/rtc&gt;&lt;/ruby&gt;
</v>
      </c>
      <c r="R74" s="318" t="str">
        <f t="shared" ref="R74:R137" ca="1" si="31">IF( $T74, ($C74 &amp; CHAR(10)), IF($C74=CHAR(10), (CHAR(10) &amp; "&lt;/p&gt;" &amp; CHAR(10) &amp; "&lt;p&gt;" &amp; CHAR(10)), "&lt;ruby&gt;" &amp; $C74  &amp; "&lt;rt&gt;" &amp; INDIRECT( ADDRESS(ROW(), COLUMN() - $R$4) ) &amp; "&lt;/rt&gt;" &amp; "&lt;rtc&gt;" &amp; INDIRECT( ADDRESS(ROW(), COLUMN() - $R$5) ) &amp; "&lt;/rtc&gt;&lt;/ruby&gt;"&amp; CHAR(10)))</f>
        <v xml:space="preserve">&lt;ruby&gt;之&lt;rt&gt;tsi&lt;/rt&gt;&lt;rtc&gt;ㄐㄧ&lt;/rtc&gt;&lt;/ruby&gt;
</v>
      </c>
      <c r="S74" s="285"/>
      <c r="T74" s="319" t="b">
        <f t="shared" si="26"/>
        <v>0</v>
      </c>
      <c r="U74" s="319" t="b">
        <f t="shared" ref="U74:U137" si="32">AND( NOT($T74), $C74&lt;&gt;"", $C74&lt;&gt;CHAR(10) )</f>
        <v>1</v>
      </c>
      <c r="V74" s="319" t="b">
        <f t="shared" ref="V74:V137" si="33">IF( OR($T74, NOT($U74)), TRUE, IF($D74="", TRUE, FALSE) )</f>
        <v>0</v>
      </c>
      <c r="W74" s="319" t="b">
        <f t="shared" ref="W74:W137" si="34">IF( OR($T74, NOT($U74)), TRUE, IF($E74="", TRUE, FALSE))</f>
        <v>0</v>
      </c>
      <c r="X74" s="319" t="b">
        <f t="shared" ref="X74:X137" si="35">AND($U74, $F74="")</f>
        <v>1</v>
      </c>
      <c r="Y74" s="370"/>
      <c r="Z74" s="377">
        <f t="shared" si="11"/>
        <v>2</v>
      </c>
      <c r="AA74" s="373" t="str">
        <f t="array" ref="AA74">IF( $Z74="", "", INDEX(白話字聲母資料表, $Z74, $AA$5))</f>
        <v>曾</v>
      </c>
      <c r="AB74" s="370"/>
      <c r="AC74" s="377">
        <f t="shared" ref="AC74:AC137" si="36">IF( $W74, "", MATCH(E74, 白話字韻母清單, 0) )</f>
        <v>21</v>
      </c>
      <c r="AD74" s="373">
        <f t="array" ref="AD74">IF( $W74, "", INDEX(白話字韻母資料表, AC74, $AD$5))</f>
        <v>29</v>
      </c>
      <c r="AE74" s="373" t="b">
        <f t="array" ref="AE74">IF( $W74, "", IF( INDEX(白話字韻母資料表, AC74, $AE$5) = "入聲", TRUE, FALSE) )</f>
        <v>0</v>
      </c>
      <c r="AF74" s="374">
        <f t="shared" ref="AF74:AF137" si="37">IF($U74=FALSE, "", IF($AE74=TRUE, 4, 1))</f>
        <v>1</v>
      </c>
      <c r="AG74" s="374">
        <f t="shared" ref="AG74:AG137" si="38">IF($T74, "", IF($F74="", $AF74, $F74))</f>
        <v>1</v>
      </c>
      <c r="AH74" s="374" t="str">
        <f t="array" ref="AH74">IF( $W74, "", INDEX(白話字韻母資料表, $AC74, $AH$5))</f>
        <v>居</v>
      </c>
      <c r="AI74" s="374" t="str">
        <f t="array" ref="AI74">IF($W74, "", INDEX(白話字韻母八聲調資料表, $AD74, $AG74))</f>
        <v>i</v>
      </c>
      <c r="AJ74" s="370"/>
      <c r="AK74" s="373" t="b">
        <f t="shared" ref="AK74:AK137" si="39">IF( OR($D74="ch", $D74="chh", $D74="j", $D74="s"), TRUE, FALSE)</f>
        <v>1</v>
      </c>
      <c r="AL74" s="373" t="b">
        <f>IF( $AK74, IFERROR( IF(MATCH( $E74, 顎音化聲母!$H$9:$H$37, 0), TRUE, FALSE), FALSE), "")</f>
        <v>1</v>
      </c>
      <c r="AM74" s="373" t="str">
        <f t="array" ref="AM74">IF( AND($AK74, $AL74), INDEX(顎音化聲母資料表, MATCH( $D74 &amp; $E74, 顎音化聲母!$L$5:$L$136, 0), 3), "")</f>
        <v>ㄐ</v>
      </c>
      <c r="AN74" s="373">
        <f t="shared" ref="AN74:AN137" si="40">IF($V74, "", Z74)</f>
        <v>2</v>
      </c>
      <c r="AO74" s="374" t="str">
        <f t="array" ref="AO74">IF($AN74="", "", IF( $AM74&lt;&gt;"", $AM74,INDEX(白話字聲母資料表, $AN74, $AO$5)))</f>
        <v>ㄐ</v>
      </c>
      <c r="AP74" s="374" t="str">
        <f t="array" ref="AP74">IF($W74, "", INDEX(方音八音反切資料表, $AD74, $AG74))</f>
        <v>ㄧ</v>
      </c>
      <c r="AQ74" s="370"/>
      <c r="AR74" s="374" t="str">
        <f t="array" ref="AR74">IF($V74, "", INDEX(白話字聲母資料表, $Z74, $AR$5))</f>
        <v>ts</v>
      </c>
      <c r="AS74" s="375" t="str">
        <f t="array" ref="AS74">IF($W74, "", INDEX(白話字韻母資料表, $AC74, $AR$5))</f>
        <v>i</v>
      </c>
      <c r="AT74" s="374" t="str">
        <f t="array" ref="AT74">IF($W74, "", INDEX(台羅韻母八聲調資料表, $AD74, $AG74))</f>
        <v>i</v>
      </c>
      <c r="AU74" s="370"/>
      <c r="AV74" s="374" t="str">
        <f t="array" ref="AV74">IF($V74, "", INDEX(白話字聲母資料表, $Z74, $AV$5))</f>
        <v>z</v>
      </c>
      <c r="AW74" s="375" t="str">
        <f t="array" ref="AW74">IF($W74, "", INDEX(白話字韻母資料表, $AC74, $AW$5))</f>
        <v>i</v>
      </c>
      <c r="AX74" s="374" t="str">
        <f t="array" ref="AX74">IF($W74, "", INDEX(閩拼韻母八聲調資料表, $AD74, $AG74))</f>
        <v>ī</v>
      </c>
    </row>
    <row r="75" spans="2:50">
      <c r="B75" s="380">
        <f t="shared" si="0"/>
        <v>67</v>
      </c>
      <c r="C75" s="314" t="str">
        <f>MID(文章!$D$4, B75, 1)</f>
        <v>上</v>
      </c>
      <c r="D75" s="365" t="s">
        <v>65</v>
      </c>
      <c r="E75" s="365" t="s">
        <v>88</v>
      </c>
      <c r="F75" s="365">
        <v>7</v>
      </c>
      <c r="G75" s="315" t="str">
        <f t="array" ref="G75">IF( OR($T75, NOT($U75), $W75), "", $AA75 &amp; $AH75 &amp; INDEX(中文數值資料表, $AG75, 2) )</f>
        <v>時恭七</v>
      </c>
      <c r="H75" s="321" t="str">
        <f t="shared" si="1"/>
        <v>siōng</v>
      </c>
      <c r="I75" s="322" t="str">
        <f t="shared" si="2"/>
        <v>siōng</v>
      </c>
      <c r="J75" s="323" t="str">
        <f t="shared" si="3"/>
        <v>siōng</v>
      </c>
      <c r="K75" s="316" t="str">
        <f t="shared" si="4"/>
        <v>ㄒㄧㆲ˫</v>
      </c>
      <c r="L75" s="317" t="str">
        <f t="shared" ref="L75:L138" ca="1" si="41">IF( $T75, "\ltjruby{" &amp; $C75 &amp; "}{}\" &amp; CHAR(10), IF($C75=CHAR(10), "\vskip 0.5 cm" &amp; CHAR(10), "\ltjruby{" &amp; $C75 &amp; "}{" &amp; INDIRECT( ADDRESS(ROW(), COLUMN() - $L$5) ) &amp; "}\" &amp; CHAR(10)))</f>
        <v xml:space="preserve">\ltjruby{上}{siōng}\
</v>
      </c>
      <c r="M75" s="317" t="str">
        <f t="shared" ca="1" si="27"/>
        <v xml:space="preserve">&lt;ruby&gt;上&lt;rt&gt;時恭七&lt;/rt&gt;&lt;/ruby&gt;
</v>
      </c>
      <c r="N75" s="317" t="str">
        <f t="shared" ca="1" si="28"/>
        <v xml:space="preserve">&lt;ruby&gt;上&lt;rt&gt;siōng&lt;/rt&gt;&lt;/ruby&gt;
</v>
      </c>
      <c r="O75" s="317" t="str">
        <f t="shared" ca="1" si="29"/>
        <v xml:space="preserve">&lt;ruby&gt;上&lt;rt&gt;siōng&lt;/rt&gt;&lt;/ruby&gt;
</v>
      </c>
      <c r="P75" s="317" t="str">
        <f t="shared" ca="1" si="29"/>
        <v xml:space="preserve">&lt;ruby&gt;上&lt;rt&gt;siōng&lt;/rt&gt;&lt;/ruby&gt;
</v>
      </c>
      <c r="Q75" s="318" t="str">
        <f t="shared" ca="1" si="30"/>
        <v xml:space="preserve">&lt;ruby&gt;上&lt;rtc&gt;ㄒㄧㆲ˫&lt;/rtc&gt;&lt;/ruby&gt;
</v>
      </c>
      <c r="R75" s="318" t="str">
        <f t="shared" ca="1" si="31"/>
        <v xml:space="preserve">&lt;ruby&gt;上&lt;rt&gt;siōng&lt;/rt&gt;&lt;rtc&gt;ㄒㄧㆲ˫&lt;/rtc&gt;&lt;/ruby&gt;
</v>
      </c>
      <c r="S75" s="285"/>
      <c r="T75" s="319" t="b">
        <f t="shared" si="26"/>
        <v>0</v>
      </c>
      <c r="U75" s="319" t="b">
        <f t="shared" si="32"/>
        <v>1</v>
      </c>
      <c r="V75" s="319" t="b">
        <f t="shared" si="33"/>
        <v>0</v>
      </c>
      <c r="W75" s="319" t="b">
        <f t="shared" si="34"/>
        <v>0</v>
      </c>
      <c r="X75" s="319" t="b">
        <f t="shared" si="35"/>
        <v>0</v>
      </c>
      <c r="Y75" s="370"/>
      <c r="Z75" s="377">
        <f t="shared" si="11"/>
        <v>15</v>
      </c>
      <c r="AA75" s="373" t="str">
        <f t="array" ref="AA75">IF( $Z75="", "", INDEX(白話字聲母資料表, $Z75, $AA$5))</f>
        <v>時</v>
      </c>
      <c r="AB75" s="370"/>
      <c r="AC75" s="377">
        <f t="shared" si="36"/>
        <v>42</v>
      </c>
      <c r="AD75" s="373">
        <f t="array" ref="AD75">IF( $W75, "", INDEX(白話字韻母資料表, AC75, $AD$5))</f>
        <v>14</v>
      </c>
      <c r="AE75" s="373" t="b">
        <f t="array" ref="AE75">IF( $W75, "", IF( INDEX(白話字韻母資料表, AC75, $AE$5) = "入聲", TRUE, FALSE) )</f>
        <v>0</v>
      </c>
      <c r="AF75" s="374">
        <f t="shared" si="37"/>
        <v>1</v>
      </c>
      <c r="AG75" s="374">
        <f t="shared" si="38"/>
        <v>7</v>
      </c>
      <c r="AH75" s="374" t="str">
        <f t="array" ref="AH75">IF( $W75, "", INDEX(白話字韻母資料表, $AC75, $AH$5))</f>
        <v>恭</v>
      </c>
      <c r="AI75" s="374" t="str">
        <f t="array" ref="AI75">IF($W75, "", INDEX(白話字韻母八聲調資料表, $AD75, $AG75))</f>
        <v>iōng</v>
      </c>
      <c r="AJ75" s="370"/>
      <c r="AK75" s="373" t="b">
        <f t="shared" si="39"/>
        <v>1</v>
      </c>
      <c r="AL75" s="373" t="b">
        <f>IF( $AK75, IFERROR( IF(MATCH( $E75, 顎音化聲母!$H$9:$H$37, 0), TRUE, FALSE), FALSE), "")</f>
        <v>1</v>
      </c>
      <c r="AM75" s="373" t="str">
        <f t="array" ref="AM75">IF( AND($AK75, $AL75), INDEX(顎音化聲母資料表, MATCH( $D75 &amp; $E75, 顎音化聲母!$L$5:$L$136, 0), 3), "")</f>
        <v>ㄒ</v>
      </c>
      <c r="AN75" s="373">
        <f t="shared" si="40"/>
        <v>15</v>
      </c>
      <c r="AO75" s="374" t="str">
        <f t="array" ref="AO75">IF($AN75="", "", IF( $AM75&lt;&gt;"", $AM75,INDEX(白話字聲母資料表, $AN75, $AO$5)))</f>
        <v>ㄒ</v>
      </c>
      <c r="AP75" s="374" t="str">
        <f t="array" ref="AP75">IF($W75, "", INDEX(方音八音反切資料表, $AD75, $AG75))</f>
        <v>ㄧㆲ˫</v>
      </c>
      <c r="AQ75" s="370"/>
      <c r="AR75" s="374" t="str">
        <f t="array" ref="AR75">IF($V75, "", INDEX(白話字聲母資料表, $Z75, $AR$5))</f>
        <v>s</v>
      </c>
      <c r="AS75" s="375" t="str">
        <f t="array" ref="AS75">IF($W75, "", INDEX(白話字韻母資料表, $AC75, $AR$5))</f>
        <v>iong</v>
      </c>
      <c r="AT75" s="374" t="str">
        <f t="array" ref="AT75">IF($W75, "", INDEX(台羅韻母八聲調資料表, $AD75, $AG75))</f>
        <v>iōng</v>
      </c>
      <c r="AU75" s="370"/>
      <c r="AV75" s="374" t="str">
        <f t="array" ref="AV75">IF($V75, "", INDEX(白話字聲母資料表, $Z75, $AV$5))</f>
        <v>s</v>
      </c>
      <c r="AW75" s="375" t="str">
        <f t="array" ref="AW75">IF($W75, "", INDEX(白話字韻母資料表, $AC75, $AW$5))</f>
        <v>iong</v>
      </c>
      <c r="AX75" s="374" t="str">
        <f t="array" ref="AX75">IF($W75, "", INDEX(閩拼韻母八聲調資料表, $AD75, $AG75))</f>
        <v>iōng</v>
      </c>
    </row>
    <row r="76" spans="2:50">
      <c r="B76" s="380">
        <f t="shared" si="0"/>
        <v>68</v>
      </c>
      <c r="C76" s="314" t="str">
        <f>MID(文章!$D$4, B76, 1)</f>
        <v>，</v>
      </c>
      <c r="D76" s="365"/>
      <c r="E76" s="365"/>
      <c r="F76" s="365"/>
      <c r="G76" s="315" t="str">
        <f t="array" ref="G76">IF( OR($T76, NOT($U76), $W76), "", $AA76 &amp; $AH76 &amp; INDEX(中文數值資料表, $AG76, 2) )</f>
        <v/>
      </c>
      <c r="H76" s="321" t="str">
        <f t="shared" si="1"/>
        <v/>
      </c>
      <c r="I76" s="322" t="str">
        <f t="shared" si="2"/>
        <v/>
      </c>
      <c r="J76" s="323" t="str">
        <f t="shared" si="3"/>
        <v/>
      </c>
      <c r="K76" s="316" t="str">
        <f t="shared" si="4"/>
        <v/>
      </c>
      <c r="L76" s="317" t="str">
        <f t="shared" ca="1" si="41"/>
        <v xml:space="preserve">\ltjruby{，}{}\
</v>
      </c>
      <c r="M76" s="317" t="str">
        <f t="shared" ca="1" si="27"/>
        <v xml:space="preserve">，
</v>
      </c>
      <c r="N76" s="317" t="str">
        <f t="shared" ca="1" si="28"/>
        <v xml:space="preserve">，
</v>
      </c>
      <c r="O76" s="317" t="str">
        <f t="shared" ca="1" si="29"/>
        <v xml:space="preserve">，
</v>
      </c>
      <c r="P76" s="317" t="str">
        <f t="shared" ca="1" si="29"/>
        <v xml:space="preserve">，
</v>
      </c>
      <c r="Q76" s="318" t="str">
        <f t="shared" ca="1" si="30"/>
        <v xml:space="preserve">，
</v>
      </c>
      <c r="R76" s="318" t="str">
        <f t="shared" ca="1" si="31"/>
        <v xml:space="preserve">，
</v>
      </c>
      <c r="S76" s="285"/>
      <c r="T76" s="319" t="b">
        <f t="shared" si="26"/>
        <v>1</v>
      </c>
      <c r="U76" s="319" t="b">
        <f t="shared" si="32"/>
        <v>0</v>
      </c>
      <c r="V76" s="319" t="b">
        <f t="shared" si="33"/>
        <v>1</v>
      </c>
      <c r="W76" s="319" t="b">
        <f t="shared" si="34"/>
        <v>1</v>
      </c>
      <c r="X76" s="319" t="b">
        <f t="shared" si="35"/>
        <v>0</v>
      </c>
      <c r="Y76" s="370"/>
      <c r="Z76" s="377" t="str">
        <f t="shared" si="11"/>
        <v/>
      </c>
      <c r="AA76" s="373" t="str">
        <f t="array" ref="AA76">IF( $Z76="", "", INDEX(白話字聲母資料表, $Z76, $AA$5))</f>
        <v/>
      </c>
      <c r="AB76" s="370"/>
      <c r="AC76" s="377" t="str">
        <f t="shared" si="36"/>
        <v/>
      </c>
      <c r="AD76" s="373" t="str">
        <f t="array" ref="AD76">IF( $W76, "", INDEX(白話字韻母資料表, AC76, $AD$5))</f>
        <v/>
      </c>
      <c r="AE76" s="373" t="str">
        <f t="array" ref="AE76">IF( $W76, "", IF( INDEX(白話字韻母資料表, AC76, $AE$5) = "入聲", TRUE, FALSE) )</f>
        <v/>
      </c>
      <c r="AF76" s="374" t="str">
        <f t="shared" si="37"/>
        <v/>
      </c>
      <c r="AG76" s="374" t="str">
        <f t="shared" si="38"/>
        <v/>
      </c>
      <c r="AH76" s="374" t="str">
        <f t="array" ref="AH76">IF( $W76, "", INDEX(白話字韻母資料表, $AC76, $AH$5))</f>
        <v/>
      </c>
      <c r="AI76" s="374" t="str">
        <f t="array" ref="AI76">IF($W76, "", INDEX(白話字韻母八聲調資料表, $AD76, $AG76))</f>
        <v/>
      </c>
      <c r="AJ76" s="370"/>
      <c r="AK76" s="373" t="b">
        <f t="shared" si="39"/>
        <v>0</v>
      </c>
      <c r="AL76" s="373" t="str">
        <f>IF( $AK76, IFERROR( IF(MATCH( $E76, 顎音化聲母!$H$9:$H$37, 0), TRUE, FALSE), FALSE), "")</f>
        <v/>
      </c>
      <c r="AM76" s="373" t="str">
        <f t="array" ref="AM76">IF( AND($AK76, $AL76), INDEX(顎音化聲母資料表, MATCH( $D76 &amp; $E76, 顎音化聲母!$L$5:$L$136, 0), 3), "")</f>
        <v/>
      </c>
      <c r="AN76" s="373" t="str">
        <f t="shared" si="40"/>
        <v/>
      </c>
      <c r="AO76" s="374" t="str">
        <f t="array" ref="AO76">IF($AN76="", "", IF( $AM76&lt;&gt;"", $AM76,INDEX(白話字聲母資料表, $AN76, $AO$5)))</f>
        <v/>
      </c>
      <c r="AP76" s="374" t="str">
        <f t="array" ref="AP76">IF($W76, "", INDEX(方音八音反切資料表, $AD76, $AG76))</f>
        <v/>
      </c>
      <c r="AQ76" s="370"/>
      <c r="AR76" s="374" t="str">
        <f t="array" ref="AR76">IF($V76, "", INDEX(白話字聲母資料表, $Z76, $AR$5))</f>
        <v/>
      </c>
      <c r="AS76" s="375" t="str">
        <f t="array" ref="AS76">IF($W76, "", INDEX(白話字韻母資料表, $AC76, $AR$5))</f>
        <v/>
      </c>
      <c r="AT76" s="374" t="str">
        <f t="array" ref="AT76">IF($W76, "", INDEX(台羅韻母八聲調資料表, $AD76, $AG76))</f>
        <v/>
      </c>
      <c r="AU76" s="370"/>
      <c r="AV76" s="374" t="str">
        <f t="array" ref="AV76">IF($V76, "", INDEX(白話字聲母資料表, $Z76, $AV$5))</f>
        <v/>
      </c>
      <c r="AW76" s="375" t="str">
        <f t="array" ref="AW76">IF($W76, "", INDEX(白話字韻母資料表, $AC76, $AW$5))</f>
        <v/>
      </c>
      <c r="AX76" s="374" t="str">
        <f t="array" ref="AX76">IF($W76, "", INDEX(閩拼韻母八聲調資料表, $AD76, $AG76))</f>
        <v/>
      </c>
    </row>
    <row r="77" spans="2:50">
      <c r="B77" s="380">
        <f t="shared" si="0"/>
        <v>69</v>
      </c>
      <c r="C77" s="314" t="str">
        <f>MID(文章!$D$4, B77, 1)</f>
        <v>徘</v>
      </c>
      <c r="D77" s="365" t="s">
        <v>79</v>
      </c>
      <c r="E77" s="365" t="s">
        <v>83</v>
      </c>
      <c r="F77" s="365">
        <v>5</v>
      </c>
      <c r="G77" s="315" t="str">
        <f t="array" ref="G77">IF( OR($T77, NOT($U77), $W77), "", $AA77 &amp; $AH77 &amp; INDEX(中文數值資料表, $AG77, 2) )</f>
        <v>邊皆五</v>
      </c>
      <c r="H77" s="321" t="str">
        <f t="shared" si="1"/>
        <v>pâi</v>
      </c>
      <c r="I77" s="322" t="str">
        <f t="shared" si="2"/>
        <v>pâi</v>
      </c>
      <c r="J77" s="323" t="str">
        <f t="shared" si="3"/>
        <v>bài</v>
      </c>
      <c r="K77" s="316" t="str">
        <f t="shared" si="4"/>
        <v>ㄅㄞˊ</v>
      </c>
      <c r="L77" s="317" t="str">
        <f t="shared" ca="1" si="41"/>
        <v xml:space="preserve">\ltjruby{徘}{pâi}\
</v>
      </c>
      <c r="M77" s="317" t="str">
        <f t="shared" ca="1" si="27"/>
        <v xml:space="preserve">&lt;ruby&gt;徘&lt;rt&gt;邊皆五&lt;/rt&gt;&lt;/ruby&gt;
</v>
      </c>
      <c r="N77" s="317" t="str">
        <f t="shared" ca="1" si="28"/>
        <v xml:space="preserve">&lt;ruby&gt;徘&lt;rt&gt;pâi&lt;/rt&gt;&lt;/ruby&gt;
</v>
      </c>
      <c r="O77" s="317" t="str">
        <f t="shared" ca="1" si="29"/>
        <v xml:space="preserve">&lt;ruby&gt;徘&lt;rt&gt;pâi&lt;/rt&gt;&lt;/ruby&gt;
</v>
      </c>
      <c r="P77" s="317" t="str">
        <f t="shared" ca="1" si="29"/>
        <v xml:space="preserve">&lt;ruby&gt;徘&lt;rt&gt;bài&lt;/rt&gt;&lt;/ruby&gt;
</v>
      </c>
      <c r="Q77" s="318" t="str">
        <f t="shared" ca="1" si="30"/>
        <v xml:space="preserve">&lt;ruby&gt;徘&lt;rtc&gt;ㄅㄞˊ&lt;/rtc&gt;&lt;/ruby&gt;
</v>
      </c>
      <c r="R77" s="318" t="str">
        <f t="shared" ca="1" si="31"/>
        <v xml:space="preserve">&lt;ruby&gt;徘&lt;rt&gt;pâi&lt;/rt&gt;&lt;rtc&gt;ㄅㄞˊ&lt;/rtc&gt;&lt;/ruby&gt;
</v>
      </c>
      <c r="S77" s="285"/>
      <c r="T77" s="319" t="b">
        <f t="shared" si="26"/>
        <v>0</v>
      </c>
      <c r="U77" s="319" t="b">
        <f t="shared" si="32"/>
        <v>1</v>
      </c>
      <c r="V77" s="319" t="b">
        <f t="shared" si="33"/>
        <v>0</v>
      </c>
      <c r="W77" s="319" t="b">
        <f t="shared" si="34"/>
        <v>0</v>
      </c>
      <c r="X77" s="319" t="b">
        <f t="shared" si="35"/>
        <v>0</v>
      </c>
      <c r="Y77" s="370"/>
      <c r="Z77" s="377">
        <f t="shared" si="11"/>
        <v>13</v>
      </c>
      <c r="AA77" s="373" t="str">
        <f t="array" ref="AA77">IF( $Z77="", "", INDEX(白話字聲母資料表, $Z77, $AA$5))</f>
        <v>邊</v>
      </c>
      <c r="AB77" s="370"/>
      <c r="AC77" s="377">
        <f t="shared" si="36"/>
        <v>5</v>
      </c>
      <c r="AD77" s="373">
        <f t="array" ref="AD77">IF( $W77, "", INDEX(白話字韻母資料表, AC77, $AD$5))</f>
        <v>16</v>
      </c>
      <c r="AE77" s="373" t="b">
        <f t="array" ref="AE77">IF( $W77, "", IF( INDEX(白話字韻母資料表, AC77, $AE$5) = "入聲", TRUE, FALSE) )</f>
        <v>0</v>
      </c>
      <c r="AF77" s="374">
        <f t="shared" si="37"/>
        <v>1</v>
      </c>
      <c r="AG77" s="374">
        <f t="shared" si="38"/>
        <v>5</v>
      </c>
      <c r="AH77" s="374" t="str">
        <f t="array" ref="AH77">IF( $W77, "", INDEX(白話字韻母資料表, $AC77, $AH$5))</f>
        <v>皆</v>
      </c>
      <c r="AI77" s="374" t="str">
        <f t="array" ref="AI77">IF($W77, "", INDEX(白話字韻母八聲調資料表, $AD77, $AG77))</f>
        <v>âi</v>
      </c>
      <c r="AJ77" s="370"/>
      <c r="AK77" s="373" t="b">
        <f t="shared" si="39"/>
        <v>0</v>
      </c>
      <c r="AL77" s="373" t="str">
        <f>IF( $AK77, IFERROR( IF(MATCH( $E77, 顎音化聲母!$H$9:$H$37, 0), TRUE, FALSE), FALSE), "")</f>
        <v/>
      </c>
      <c r="AM77" s="373" t="str">
        <f t="array" ref="AM77">IF( AND($AK77, $AL77), INDEX(顎音化聲母資料表, MATCH( $D77 &amp; $E77, 顎音化聲母!$L$5:$L$136, 0), 3), "")</f>
        <v/>
      </c>
      <c r="AN77" s="373">
        <f t="shared" si="40"/>
        <v>13</v>
      </c>
      <c r="AO77" s="374" t="str">
        <f t="array" ref="AO77">IF($AN77="", "", IF( $AM77&lt;&gt;"", $AM77,INDEX(白話字聲母資料表, $AN77, $AO$5)))</f>
        <v>ㄅ</v>
      </c>
      <c r="AP77" s="374" t="str">
        <f t="array" ref="AP77">IF($W77, "", INDEX(方音八音反切資料表, $AD77, $AG77))</f>
        <v>ㄞˊ</v>
      </c>
      <c r="AQ77" s="370"/>
      <c r="AR77" s="374" t="str">
        <f t="array" ref="AR77">IF($V77, "", INDEX(白話字聲母資料表, $Z77, $AR$5))</f>
        <v>p</v>
      </c>
      <c r="AS77" s="375" t="str">
        <f t="array" ref="AS77">IF($W77, "", INDEX(白話字韻母資料表, $AC77, $AR$5))</f>
        <v>ai</v>
      </c>
      <c r="AT77" s="374" t="str">
        <f t="array" ref="AT77">IF($W77, "", INDEX(台羅韻母八聲調資料表, $AD77, $AG77))</f>
        <v>âi</v>
      </c>
      <c r="AU77" s="370"/>
      <c r="AV77" s="374" t="str">
        <f t="array" ref="AV77">IF($V77, "", INDEX(白話字聲母資料表, $Z77, $AV$5))</f>
        <v>b</v>
      </c>
      <c r="AW77" s="375" t="str">
        <f t="array" ref="AW77">IF($W77, "", INDEX(白話字韻母資料表, $AC77, $AW$5))</f>
        <v>ai</v>
      </c>
      <c r="AX77" s="374" t="str">
        <f t="array" ref="AX77">IF($W77, "", INDEX(閩拼韻母八聲調資料表, $AD77, $AG77))</f>
        <v>ài</v>
      </c>
    </row>
    <row r="78" spans="2:50">
      <c r="B78" s="380">
        <f t="shared" si="0"/>
        <v>70</v>
      </c>
      <c r="C78" s="314" t="str">
        <f>MID(文章!$D$4, B78, 1)</f>
        <v>徊</v>
      </c>
      <c r="D78" s="365" t="s">
        <v>61</v>
      </c>
      <c r="E78" s="365" t="s">
        <v>94</v>
      </c>
      <c r="F78" s="365">
        <v>5</v>
      </c>
      <c r="G78" s="315" t="str">
        <f t="array" ref="G78">IF( OR($T78, NOT($U78), $W78), "", $AA78 &amp; $AH78 &amp; INDEX(中文數值資料表, $AG78, 2) )</f>
        <v>喜檜五</v>
      </c>
      <c r="H78" s="321" t="str">
        <f t="shared" si="1"/>
        <v>hôe</v>
      </c>
      <c r="I78" s="322" t="str">
        <f t="shared" si="2"/>
        <v>huê</v>
      </c>
      <c r="J78" s="323" t="str">
        <f t="shared" si="3"/>
        <v>huè</v>
      </c>
      <c r="K78" s="316" t="str">
        <f t="shared" si="4"/>
        <v>ㄏㄨㆤˊ</v>
      </c>
      <c r="L78" s="317" t="str">
        <f t="shared" ca="1" si="41"/>
        <v xml:space="preserve">\ltjruby{徊}{huê}\
</v>
      </c>
      <c r="M78" s="317" t="str">
        <f t="shared" ca="1" si="27"/>
        <v xml:space="preserve">&lt;ruby&gt;徊&lt;rt&gt;喜檜五&lt;/rt&gt;&lt;/ruby&gt;
</v>
      </c>
      <c r="N78" s="317" t="str">
        <f t="shared" ca="1" si="28"/>
        <v xml:space="preserve">&lt;ruby&gt;徊&lt;rt&gt;hôe&lt;/rt&gt;&lt;/ruby&gt;
</v>
      </c>
      <c r="O78" s="317" t="str">
        <f t="shared" ca="1" si="29"/>
        <v xml:space="preserve">&lt;ruby&gt;徊&lt;rt&gt;huê&lt;/rt&gt;&lt;/ruby&gt;
</v>
      </c>
      <c r="P78" s="317" t="str">
        <f t="shared" ca="1" si="29"/>
        <v xml:space="preserve">&lt;ruby&gt;徊&lt;rt&gt;huè&lt;/rt&gt;&lt;/ruby&gt;
</v>
      </c>
      <c r="Q78" s="318" t="str">
        <f t="shared" ca="1" si="30"/>
        <v xml:space="preserve">&lt;ruby&gt;徊&lt;rtc&gt;ㄏㄨㆤˊ&lt;/rtc&gt;&lt;/ruby&gt;
</v>
      </c>
      <c r="R78" s="318" t="str">
        <f t="shared" ca="1" si="31"/>
        <v xml:space="preserve">&lt;ruby&gt;徊&lt;rt&gt;huê&lt;/rt&gt;&lt;rtc&gt;ㄏㄨㆤˊ&lt;/rtc&gt;&lt;/ruby&gt;
</v>
      </c>
      <c r="S78" s="285"/>
      <c r="T78" s="319" t="b">
        <f t="shared" si="26"/>
        <v>0</v>
      </c>
      <c r="U78" s="319" t="b">
        <f t="shared" si="32"/>
        <v>1</v>
      </c>
      <c r="V78" s="319" t="b">
        <f t="shared" si="33"/>
        <v>0</v>
      </c>
      <c r="W78" s="319" t="b">
        <f t="shared" si="34"/>
        <v>0</v>
      </c>
      <c r="X78" s="319" t="b">
        <f t="shared" si="35"/>
        <v>0</v>
      </c>
      <c r="Y78" s="370"/>
      <c r="Z78" s="377">
        <f t="shared" si="11"/>
        <v>5</v>
      </c>
      <c r="AA78" s="373" t="str">
        <f t="array" ref="AA78">IF( $Z78="", "", INDEX(白話字聲母資料表, $Z78, $AA$5))</f>
        <v>喜</v>
      </c>
      <c r="AB78" s="370"/>
      <c r="AC78" s="377">
        <f t="shared" si="36"/>
        <v>63</v>
      </c>
      <c r="AD78" s="373">
        <f t="array" ref="AD78">IF( $W78, "", INDEX(白話字韻母資料表, AC78, $AD$5))</f>
        <v>25</v>
      </c>
      <c r="AE78" s="373" t="b">
        <f t="array" ref="AE78">IF( $W78, "", IF( INDEX(白話字韻母資料表, AC78, $AE$5) = "入聲", TRUE, FALSE) )</f>
        <v>0</v>
      </c>
      <c r="AF78" s="374">
        <f t="shared" si="37"/>
        <v>1</v>
      </c>
      <c r="AG78" s="374">
        <f t="shared" si="38"/>
        <v>5</v>
      </c>
      <c r="AH78" s="374" t="str">
        <f t="array" ref="AH78">IF( $W78, "", INDEX(白話字韻母資料表, $AC78, $AH$5))</f>
        <v>檜</v>
      </c>
      <c r="AI78" s="374" t="str">
        <f t="array" ref="AI78">IF($W78, "", INDEX(白話字韻母八聲調資料表, $AD78, $AG78))</f>
        <v>ôe</v>
      </c>
      <c r="AJ78" s="370"/>
      <c r="AK78" s="373" t="b">
        <f t="shared" si="39"/>
        <v>0</v>
      </c>
      <c r="AL78" s="373" t="str">
        <f>IF( $AK78, IFERROR( IF(MATCH( $E78, 顎音化聲母!$H$9:$H$37, 0), TRUE, FALSE), FALSE), "")</f>
        <v/>
      </c>
      <c r="AM78" s="373" t="str">
        <f t="array" ref="AM78">IF( AND($AK78, $AL78), INDEX(顎音化聲母資料表, MATCH( $D78 &amp; $E78, 顎音化聲母!$L$5:$L$136, 0), 3), "")</f>
        <v/>
      </c>
      <c r="AN78" s="373">
        <f t="shared" si="40"/>
        <v>5</v>
      </c>
      <c r="AO78" s="374" t="str">
        <f t="array" ref="AO78">IF($AN78="", "", IF( $AM78&lt;&gt;"", $AM78,INDEX(白話字聲母資料表, $AN78, $AO$5)))</f>
        <v>ㄏ</v>
      </c>
      <c r="AP78" s="374" t="str">
        <f t="array" ref="AP78">IF($W78, "", INDEX(方音八音反切資料表, $AD78, $AG78))</f>
        <v>ㄨㆤˊ</v>
      </c>
      <c r="AQ78" s="370"/>
      <c r="AR78" s="374" t="str">
        <f t="array" ref="AR78">IF($V78, "", INDEX(白話字聲母資料表, $Z78, $AR$5))</f>
        <v>h</v>
      </c>
      <c r="AS78" s="375" t="str">
        <f t="array" ref="AS78">IF($W78, "", INDEX(白話字韻母資料表, $AC78, $AR$5))</f>
        <v>ue</v>
      </c>
      <c r="AT78" s="374" t="str">
        <f t="array" ref="AT78">IF($W78, "", INDEX(台羅韻母八聲調資料表, $AD78, $AG78))</f>
        <v>uê</v>
      </c>
      <c r="AU78" s="370"/>
      <c r="AV78" s="374" t="str">
        <f t="array" ref="AV78">IF($V78, "", INDEX(白話字聲母資料表, $Z78, $AV$5))</f>
        <v>h</v>
      </c>
      <c r="AW78" s="375" t="str">
        <f t="array" ref="AW78">IF($W78, "", INDEX(白話字韻母資料表, $AC78, $AW$5))</f>
        <v>ue</v>
      </c>
      <c r="AX78" s="374" t="str">
        <f t="array" ref="AX78">IF($W78, "", INDEX(閩拼韻母八聲調資料表, $AD78, $AG78))</f>
        <v>uè</v>
      </c>
    </row>
    <row r="79" spans="2:50">
      <c r="B79" s="380">
        <f t="shared" si="0"/>
        <v>71</v>
      </c>
      <c r="C79" s="314" t="str">
        <f>MID(文章!$D$4, B79, 1)</f>
        <v>於</v>
      </c>
      <c r="D79" s="365"/>
      <c r="E79" s="365" t="s">
        <v>67</v>
      </c>
      <c r="F79" s="365">
        <v>5</v>
      </c>
      <c r="G79" s="315" t="str">
        <f t="array" ref="G79">IF( OR($T79, NOT($U79), $W79), "", $AA79 &amp; $AH79 &amp; INDEX(中文數值資料表, $AG79, 2) )</f>
        <v>英居五</v>
      </c>
      <c r="H79" s="321" t="str">
        <f t="shared" si="1"/>
        <v>î</v>
      </c>
      <c r="I79" s="322" t="str">
        <f t="shared" si="2"/>
        <v>î</v>
      </c>
      <c r="J79" s="323" t="str">
        <f t="shared" si="3"/>
        <v>ì</v>
      </c>
      <c r="K79" s="316" t="str">
        <f t="shared" si="4"/>
        <v>ㄧˊ</v>
      </c>
      <c r="L79" s="317" t="str">
        <f t="shared" ca="1" si="41"/>
        <v xml:space="preserve">\ltjruby{於}{î}\
</v>
      </c>
      <c r="M79" s="317" t="str">
        <f t="shared" ca="1" si="27"/>
        <v xml:space="preserve">&lt;ruby&gt;於&lt;rt&gt;英居五&lt;/rt&gt;&lt;/ruby&gt;
</v>
      </c>
      <c r="N79" s="317" t="str">
        <f t="shared" ca="1" si="28"/>
        <v xml:space="preserve">&lt;ruby&gt;於&lt;rt&gt;î&lt;/rt&gt;&lt;/ruby&gt;
</v>
      </c>
      <c r="O79" s="317" t="str">
        <f t="shared" ca="1" si="29"/>
        <v xml:space="preserve">&lt;ruby&gt;於&lt;rt&gt;î&lt;/rt&gt;&lt;/ruby&gt;
</v>
      </c>
      <c r="P79" s="317" t="str">
        <f t="shared" ca="1" si="29"/>
        <v xml:space="preserve">&lt;ruby&gt;於&lt;rt&gt;ì&lt;/rt&gt;&lt;/ruby&gt;
</v>
      </c>
      <c r="Q79" s="318" t="str">
        <f t="shared" ca="1" si="30"/>
        <v xml:space="preserve">&lt;ruby&gt;於&lt;rtc&gt;ㄧˊ&lt;/rtc&gt;&lt;/ruby&gt;
</v>
      </c>
      <c r="R79" s="318" t="str">
        <f t="shared" ca="1" si="31"/>
        <v xml:space="preserve">&lt;ruby&gt;於&lt;rt&gt;î&lt;/rt&gt;&lt;rtc&gt;ㄧˊ&lt;/rtc&gt;&lt;/ruby&gt;
</v>
      </c>
      <c r="S79" s="285"/>
      <c r="T79" s="319" t="b">
        <f t="shared" si="26"/>
        <v>0</v>
      </c>
      <c r="U79" s="319" t="b">
        <f t="shared" si="32"/>
        <v>1</v>
      </c>
      <c r="V79" s="319" t="b">
        <f t="shared" si="33"/>
        <v>1</v>
      </c>
      <c r="W79" s="319" t="b">
        <f t="shared" si="34"/>
        <v>0</v>
      </c>
      <c r="X79" s="319" t="b">
        <f t="shared" si="35"/>
        <v>0</v>
      </c>
      <c r="Y79" s="370"/>
      <c r="Z79" s="377">
        <f t="shared" si="11"/>
        <v>18</v>
      </c>
      <c r="AA79" s="373" t="str">
        <f t="array" ref="AA79">IF( $Z79="", "", INDEX(白話字聲母資料表, $Z79, $AA$5))</f>
        <v>英</v>
      </c>
      <c r="AB79" s="370"/>
      <c r="AC79" s="377">
        <f t="shared" si="36"/>
        <v>21</v>
      </c>
      <c r="AD79" s="373">
        <f t="array" ref="AD79">IF( $W79, "", INDEX(白話字韻母資料表, AC79, $AD$5))</f>
        <v>29</v>
      </c>
      <c r="AE79" s="373" t="b">
        <f t="array" ref="AE79">IF( $W79, "", IF( INDEX(白話字韻母資料表, AC79, $AE$5) = "入聲", TRUE, FALSE) )</f>
        <v>0</v>
      </c>
      <c r="AF79" s="374">
        <f t="shared" si="37"/>
        <v>1</v>
      </c>
      <c r="AG79" s="374">
        <f t="shared" si="38"/>
        <v>5</v>
      </c>
      <c r="AH79" s="374" t="str">
        <f t="array" ref="AH79">IF( $W79, "", INDEX(白話字韻母資料表, $AC79, $AH$5))</f>
        <v>居</v>
      </c>
      <c r="AI79" s="374" t="str">
        <f t="array" ref="AI79">IF($W79, "", INDEX(白話字韻母八聲調資料表, $AD79, $AG79))</f>
        <v>î</v>
      </c>
      <c r="AJ79" s="370"/>
      <c r="AK79" s="373" t="b">
        <f t="shared" si="39"/>
        <v>0</v>
      </c>
      <c r="AL79" s="373" t="str">
        <f>IF( $AK79, IFERROR( IF(MATCH( $E79, 顎音化聲母!$H$9:$H$37, 0), TRUE, FALSE), FALSE), "")</f>
        <v/>
      </c>
      <c r="AM79" s="373" t="str">
        <f t="array" ref="AM79">IF( AND($AK79, $AL79), INDEX(顎音化聲母資料表, MATCH( $D79 &amp; $E79, 顎音化聲母!$L$5:$L$136, 0), 3), "")</f>
        <v/>
      </c>
      <c r="AN79" s="373" t="str">
        <f t="shared" si="40"/>
        <v/>
      </c>
      <c r="AO79" s="374" t="str">
        <f t="array" ref="AO79">IF($AN79="", "", IF( $AM79&lt;&gt;"", $AM79,INDEX(白話字聲母資料表, $AN79, $AO$5)))</f>
        <v/>
      </c>
      <c r="AP79" s="374" t="str">
        <f t="array" ref="AP79">IF($W79, "", INDEX(方音八音反切資料表, $AD79, $AG79))</f>
        <v>ㄧˊ</v>
      </c>
      <c r="AQ79" s="370"/>
      <c r="AR79" s="374" t="str">
        <f t="array" ref="AR79">IF($V79, "", INDEX(白話字聲母資料表, $Z79, $AR$5))</f>
        <v/>
      </c>
      <c r="AS79" s="375" t="str">
        <f t="array" ref="AS79">IF($W79, "", INDEX(白話字韻母資料表, $AC79, $AR$5))</f>
        <v>i</v>
      </c>
      <c r="AT79" s="374" t="str">
        <f t="array" ref="AT79">IF($W79, "", INDEX(台羅韻母八聲調資料表, $AD79, $AG79))</f>
        <v>î</v>
      </c>
      <c r="AU79" s="370"/>
      <c r="AV79" s="374" t="str">
        <f t="array" ref="AV79">IF($V79, "", INDEX(白話字聲母資料表, $Z79, $AV$5))</f>
        <v/>
      </c>
      <c r="AW79" s="375" t="str">
        <f t="array" ref="AW79">IF($W79, "", INDEX(白話字韻母資料表, $AC79, $AW$5))</f>
        <v>i</v>
      </c>
      <c r="AX79" s="374" t="str">
        <f t="array" ref="AX79">IF($W79, "", INDEX(閩拼韻母八聲調資料表, $AD79, $AG79))</f>
        <v>ì</v>
      </c>
    </row>
    <row r="80" spans="2:50">
      <c r="B80" s="380">
        <f t="shared" si="0"/>
        <v>72</v>
      </c>
      <c r="C80" s="314" t="str">
        <f>MID(文章!$D$4, B80, 1)</f>
        <v>斗</v>
      </c>
      <c r="D80" s="365" t="s">
        <v>92</v>
      </c>
      <c r="E80" s="365" t="s">
        <v>75</v>
      </c>
      <c r="F80" s="365">
        <v>2</v>
      </c>
      <c r="G80" s="315" t="str">
        <f t="array" ref="G80">IF( OR($T80, NOT($U80), $W80), "", $AA80 &amp; $AH80 &amp; INDEX(中文數值資料表, $AG80, 2) )</f>
        <v>地沽二</v>
      </c>
      <c r="H80" s="321" t="str">
        <f t="shared" si="1"/>
        <v>tó͘</v>
      </c>
      <c r="I80" s="322" t="str">
        <f t="shared" si="2"/>
        <v>tóo</v>
      </c>
      <c r="J80" s="323" t="str">
        <f t="shared" si="3"/>
        <v>dóo</v>
      </c>
      <c r="K80" s="316" t="str">
        <f t="shared" si="4"/>
        <v>ㄉㆦˋ</v>
      </c>
      <c r="L80" s="317" t="str">
        <f t="shared" ca="1" si="41"/>
        <v xml:space="preserve">\ltjruby{斗}{tóo}\
</v>
      </c>
      <c r="M80" s="317" t="str">
        <f t="shared" ca="1" si="27"/>
        <v xml:space="preserve">&lt;ruby&gt;斗&lt;rt&gt;地沽二&lt;/rt&gt;&lt;/ruby&gt;
</v>
      </c>
      <c r="N80" s="317" t="str">
        <f t="shared" ca="1" si="28"/>
        <v xml:space="preserve">&lt;ruby&gt;斗&lt;rt&gt;tó͘&lt;/rt&gt;&lt;/ruby&gt;
</v>
      </c>
      <c r="O80" s="317" t="str">
        <f t="shared" ca="1" si="29"/>
        <v xml:space="preserve">&lt;ruby&gt;斗&lt;rt&gt;tóo&lt;/rt&gt;&lt;/ruby&gt;
</v>
      </c>
      <c r="P80" s="317" t="str">
        <f t="shared" ca="1" si="29"/>
        <v xml:space="preserve">&lt;ruby&gt;斗&lt;rt&gt;dóo&lt;/rt&gt;&lt;/ruby&gt;
</v>
      </c>
      <c r="Q80" s="318" t="str">
        <f t="shared" ca="1" si="30"/>
        <v xml:space="preserve">&lt;ruby&gt;斗&lt;rtc&gt;ㄉㆦˋ&lt;/rtc&gt;&lt;/ruby&gt;
</v>
      </c>
      <c r="R80" s="318" t="str">
        <f t="shared" ca="1" si="31"/>
        <v xml:space="preserve">&lt;ruby&gt;斗&lt;rt&gt;tóo&lt;/rt&gt;&lt;rtc&gt;ㄉㆦˋ&lt;/rtc&gt;&lt;/ruby&gt;
</v>
      </c>
      <c r="S80" s="285"/>
      <c r="T80" s="319" t="b">
        <f t="shared" si="26"/>
        <v>0</v>
      </c>
      <c r="U80" s="319" t="b">
        <f t="shared" si="32"/>
        <v>1</v>
      </c>
      <c r="V80" s="319" t="b">
        <f t="shared" si="33"/>
        <v>0</v>
      </c>
      <c r="W80" s="319" t="b">
        <f t="shared" si="34"/>
        <v>0</v>
      </c>
      <c r="X80" s="319" t="b">
        <f t="shared" si="35"/>
        <v>0</v>
      </c>
      <c r="Y80" s="370"/>
      <c r="Z80" s="377">
        <f t="shared" si="11"/>
        <v>16</v>
      </c>
      <c r="AA80" s="373" t="str">
        <f t="array" ref="AA80">IF( $Z80="", "", INDEX(白話字聲母資料表, $Z80, $AA$5))</f>
        <v>地</v>
      </c>
      <c r="AB80" s="370"/>
      <c r="AC80" s="377">
        <f t="shared" si="36"/>
        <v>54</v>
      </c>
      <c r="AD80" s="373">
        <f t="array" ref="AD80">IF( $W80, "", INDEX(白話字韻母資料表, AC80, $AD$5))</f>
        <v>11</v>
      </c>
      <c r="AE80" s="373" t="b">
        <f t="array" ref="AE80">IF( $W80, "", IF( INDEX(白話字韻母資料表, AC80, $AE$5) = "入聲", TRUE, FALSE) )</f>
        <v>0</v>
      </c>
      <c r="AF80" s="374">
        <f t="shared" si="37"/>
        <v>1</v>
      </c>
      <c r="AG80" s="374">
        <f t="shared" si="38"/>
        <v>2</v>
      </c>
      <c r="AH80" s="374" t="str">
        <f t="array" ref="AH80">IF( $W80, "", INDEX(白話字韻母資料表, $AC80, $AH$5))</f>
        <v>沽</v>
      </c>
      <c r="AI80" s="374" t="str">
        <f t="array" ref="AI80">IF($W80, "", INDEX(白話字韻母八聲調資料表, $AD80, $AG80))</f>
        <v>ó͘</v>
      </c>
      <c r="AJ80" s="370"/>
      <c r="AK80" s="373" t="b">
        <f t="shared" si="39"/>
        <v>0</v>
      </c>
      <c r="AL80" s="373" t="str">
        <f>IF( $AK80, IFERROR( IF(MATCH( $E80, 顎音化聲母!$H$9:$H$37, 0), TRUE, FALSE), FALSE), "")</f>
        <v/>
      </c>
      <c r="AM80" s="373" t="str">
        <f t="array" ref="AM80">IF( AND($AK80, $AL80), INDEX(顎音化聲母資料表, MATCH( $D80 &amp; $E80, 顎音化聲母!$L$5:$L$136, 0), 3), "")</f>
        <v/>
      </c>
      <c r="AN80" s="373">
        <f t="shared" si="40"/>
        <v>16</v>
      </c>
      <c r="AO80" s="374" t="str">
        <f t="array" ref="AO80">IF($AN80="", "", IF( $AM80&lt;&gt;"", $AM80,INDEX(白話字聲母資料表, $AN80, $AO$5)))</f>
        <v>ㄉ</v>
      </c>
      <c r="AP80" s="374" t="str">
        <f t="array" ref="AP80">IF($W80, "", INDEX(方音八音反切資料表, $AD80, $AG80))</f>
        <v>ㆦˋ</v>
      </c>
      <c r="AQ80" s="370"/>
      <c r="AR80" s="374" t="str">
        <f t="array" ref="AR80">IF($V80, "", INDEX(白話字聲母資料表, $Z80, $AR$5))</f>
        <v>t</v>
      </c>
      <c r="AS80" s="375" t="str">
        <f t="array" ref="AS80">IF($W80, "", INDEX(白話字韻母資料表, $AC80, $AR$5))</f>
        <v>oo</v>
      </c>
      <c r="AT80" s="374" t="str">
        <f t="array" ref="AT80">IF($W80, "", INDEX(台羅韻母八聲調資料表, $AD80, $AG80))</f>
        <v>óo</v>
      </c>
      <c r="AU80" s="370"/>
      <c r="AV80" s="374" t="str">
        <f t="array" ref="AV80">IF($V80, "", INDEX(白話字聲母資料表, $Z80, $AV$5))</f>
        <v>d</v>
      </c>
      <c r="AW80" s="375" t="str">
        <f t="array" ref="AW80">IF($W80, "", INDEX(白話字韻母資料表, $AC80, $AW$5))</f>
        <v>oo</v>
      </c>
      <c r="AX80" s="374" t="str">
        <f t="array" ref="AX80">IF($W80, "", INDEX(閩拼韻母八聲調資料表, $AD80, $AG80))</f>
        <v>óo</v>
      </c>
    </row>
    <row r="81" spans="2:50">
      <c r="B81" s="380">
        <f t="shared" si="0"/>
        <v>73</v>
      </c>
      <c r="C81" s="314" t="str">
        <f>MID(文章!$D$4, B81, 1)</f>
        <v>牛</v>
      </c>
      <c r="D81" s="365" t="s">
        <v>70</v>
      </c>
      <c r="E81" s="365" t="s">
        <v>69</v>
      </c>
      <c r="F81" s="365">
        <v>5</v>
      </c>
      <c r="G81" s="315" t="str">
        <f t="array" ref="G81">IF( OR($T81, NOT($U81), $W81), "", $AA81 &amp; $AH81 &amp; INDEX(中文數值資料表, $AG81, 2) )</f>
        <v>語丩五</v>
      </c>
      <c r="H81" s="321" t="str">
        <f t="shared" si="1"/>
        <v>giû</v>
      </c>
      <c r="I81" s="322" t="str">
        <f t="shared" si="2"/>
        <v>giû</v>
      </c>
      <c r="J81" s="323" t="str">
        <f t="shared" si="3"/>
        <v>ggiù</v>
      </c>
      <c r="K81" s="316" t="str">
        <f t="shared" si="4"/>
        <v>ㆣㄧㄨˊ</v>
      </c>
      <c r="L81" s="317" t="str">
        <f t="shared" ca="1" si="41"/>
        <v xml:space="preserve">\ltjruby{牛}{giû}\
</v>
      </c>
      <c r="M81" s="317" t="str">
        <f t="shared" ca="1" si="27"/>
        <v xml:space="preserve">&lt;ruby&gt;牛&lt;rt&gt;語丩五&lt;/rt&gt;&lt;/ruby&gt;
</v>
      </c>
      <c r="N81" s="317" t="str">
        <f t="shared" ca="1" si="28"/>
        <v xml:space="preserve">&lt;ruby&gt;牛&lt;rt&gt;giû&lt;/rt&gt;&lt;/ruby&gt;
</v>
      </c>
      <c r="O81" s="317" t="str">
        <f t="shared" ca="1" si="29"/>
        <v xml:space="preserve">&lt;ruby&gt;牛&lt;rt&gt;giû&lt;/rt&gt;&lt;/ruby&gt;
</v>
      </c>
      <c r="P81" s="317" t="str">
        <f t="shared" ca="1" si="29"/>
        <v xml:space="preserve">&lt;ruby&gt;牛&lt;rt&gt;ggiù&lt;/rt&gt;&lt;/ruby&gt;
</v>
      </c>
      <c r="Q81" s="318" t="str">
        <f t="shared" ca="1" si="30"/>
        <v xml:space="preserve">&lt;ruby&gt;牛&lt;rtc&gt;ㆣㄧㄨˊ&lt;/rtc&gt;&lt;/ruby&gt;
</v>
      </c>
      <c r="R81" s="318" t="str">
        <f t="shared" ca="1" si="31"/>
        <v xml:space="preserve">&lt;ruby&gt;牛&lt;rt&gt;giû&lt;/rt&gt;&lt;rtc&gt;ㆣㄧㄨˊ&lt;/rtc&gt;&lt;/ruby&gt;
</v>
      </c>
      <c r="S81" s="285"/>
      <c r="T81" s="319" t="b">
        <f t="shared" si="26"/>
        <v>0</v>
      </c>
      <c r="U81" s="319" t="b">
        <f t="shared" si="32"/>
        <v>1</v>
      </c>
      <c r="V81" s="319" t="b">
        <f t="shared" si="33"/>
        <v>0</v>
      </c>
      <c r="W81" s="319" t="b">
        <f t="shared" si="34"/>
        <v>0</v>
      </c>
      <c r="X81" s="319" t="b">
        <f t="shared" si="35"/>
        <v>0</v>
      </c>
      <c r="Y81" s="370"/>
      <c r="Z81" s="377">
        <f t="shared" si="11"/>
        <v>4</v>
      </c>
      <c r="AA81" s="373" t="str">
        <f t="array" ref="AA81">IF( $Z81="", "", INDEX(白話字聲母資料表, $Z81, $AA$5))</f>
        <v>語</v>
      </c>
      <c r="AB81" s="370"/>
      <c r="AC81" s="377">
        <f t="shared" si="36"/>
        <v>45</v>
      </c>
      <c r="AD81" s="373">
        <f t="array" ref="AD81">IF( $W81, "", INDEX(白話字韻母資料表, AC81, $AD$5))</f>
        <v>30</v>
      </c>
      <c r="AE81" s="373" t="b">
        <f t="array" ref="AE81">IF( $W81, "", IF( INDEX(白話字韻母資料表, AC81, $AE$5) = "入聲", TRUE, FALSE) )</f>
        <v>0</v>
      </c>
      <c r="AF81" s="374">
        <f t="shared" si="37"/>
        <v>1</v>
      </c>
      <c r="AG81" s="374">
        <f t="shared" si="38"/>
        <v>5</v>
      </c>
      <c r="AH81" s="374" t="str">
        <f t="array" ref="AH81">IF( $W81, "", INDEX(白話字韻母資料表, $AC81, $AH$5))</f>
        <v>丩</v>
      </c>
      <c r="AI81" s="374" t="str">
        <f t="array" ref="AI81">IF($W81, "", INDEX(白話字韻母八聲調資料表, $AD81, $AG81))</f>
        <v>iû</v>
      </c>
      <c r="AJ81" s="370"/>
      <c r="AK81" s="373" t="b">
        <f t="shared" si="39"/>
        <v>0</v>
      </c>
      <c r="AL81" s="373" t="str">
        <f>IF( $AK81, IFERROR( IF(MATCH( $E81, 顎音化聲母!$H$9:$H$37, 0), TRUE, FALSE), FALSE), "")</f>
        <v/>
      </c>
      <c r="AM81" s="373" t="str">
        <f t="array" ref="AM81">IF( AND($AK81, $AL81), INDEX(顎音化聲母資料表, MATCH( $D81 &amp; $E81, 顎音化聲母!$L$5:$L$136, 0), 3), "")</f>
        <v/>
      </c>
      <c r="AN81" s="373">
        <f t="shared" si="40"/>
        <v>4</v>
      </c>
      <c r="AO81" s="374" t="str">
        <f t="array" ref="AO81">IF($AN81="", "", IF( $AM81&lt;&gt;"", $AM81,INDEX(白話字聲母資料表, $AN81, $AO$5)))</f>
        <v>ㆣ</v>
      </c>
      <c r="AP81" s="374" t="str">
        <f t="array" ref="AP81">IF($W81, "", INDEX(方音八音反切資料表, $AD81, $AG81))</f>
        <v>ㄧㄨˊ</v>
      </c>
      <c r="AQ81" s="370"/>
      <c r="AR81" s="374" t="str">
        <f t="array" ref="AR81">IF($V81, "", INDEX(白話字聲母資料表, $Z81, $AR$5))</f>
        <v>g</v>
      </c>
      <c r="AS81" s="375" t="str">
        <f t="array" ref="AS81">IF($W81, "", INDEX(白話字韻母資料表, $AC81, $AR$5))</f>
        <v>iu</v>
      </c>
      <c r="AT81" s="374" t="str">
        <f t="array" ref="AT81">IF($W81, "", INDEX(台羅韻母八聲調資料表, $AD81, $AG81))</f>
        <v>iû</v>
      </c>
      <c r="AU81" s="370"/>
      <c r="AV81" s="374" t="str">
        <f t="array" ref="AV81">IF($V81, "", INDEX(白話字聲母資料表, $Z81, $AV$5))</f>
        <v>gg</v>
      </c>
      <c r="AW81" s="375" t="str">
        <f t="array" ref="AW81">IF($W81, "", INDEX(白話字韻母資料表, $AC81, $AW$5))</f>
        <v>iu</v>
      </c>
      <c r="AX81" s="374" t="str">
        <f t="array" ref="AX81">IF($W81, "", INDEX(閩拼韻母八聲調資料表, $AD81, $AG81))</f>
        <v>iù</v>
      </c>
    </row>
    <row r="82" spans="2:50">
      <c r="B82" s="380">
        <f t="shared" si="0"/>
        <v>74</v>
      </c>
      <c r="C82" s="314" t="str">
        <f>MID(文章!$D$4, B82, 1)</f>
        <v>之</v>
      </c>
      <c r="D82" s="365" t="s">
        <v>55</v>
      </c>
      <c r="E82" s="365" t="s">
        <v>67</v>
      </c>
      <c r="F82" s="365"/>
      <c r="G82" s="315" t="str">
        <f t="array" ref="G82">IF( OR($T82, NOT($U82), $W82), "", $AA82 &amp; $AH82 &amp; INDEX(中文數值資料表, $AG82, 2) )</f>
        <v>曾居一</v>
      </c>
      <c r="H82" s="321" t="str">
        <f t="shared" si="1"/>
        <v>chi</v>
      </c>
      <c r="I82" s="322" t="str">
        <f t="shared" si="2"/>
        <v>tsi</v>
      </c>
      <c r="J82" s="323" t="str">
        <f t="shared" si="3"/>
        <v>zī</v>
      </c>
      <c r="K82" s="316" t="str">
        <f t="shared" si="4"/>
        <v>ㄐㄧ</v>
      </c>
      <c r="L82" s="317" t="str">
        <f t="shared" ca="1" si="41"/>
        <v xml:space="preserve">\ltjruby{之}{tsi}\
</v>
      </c>
      <c r="M82" s="317" t="str">
        <f t="shared" ca="1" si="27"/>
        <v xml:space="preserve">&lt;ruby&gt;之&lt;rt&gt;曾居一&lt;/rt&gt;&lt;/ruby&gt;
</v>
      </c>
      <c r="N82" s="317" t="str">
        <f t="shared" ca="1" si="28"/>
        <v xml:space="preserve">&lt;ruby&gt;之&lt;rt&gt;chi&lt;/rt&gt;&lt;/ruby&gt;
</v>
      </c>
      <c r="O82" s="317" t="str">
        <f t="shared" ca="1" si="29"/>
        <v xml:space="preserve">&lt;ruby&gt;之&lt;rt&gt;tsi&lt;/rt&gt;&lt;/ruby&gt;
</v>
      </c>
      <c r="P82" s="317" t="str">
        <f t="shared" ca="1" si="29"/>
        <v xml:space="preserve">&lt;ruby&gt;之&lt;rt&gt;zī&lt;/rt&gt;&lt;/ruby&gt;
</v>
      </c>
      <c r="Q82" s="318" t="str">
        <f t="shared" ca="1" si="30"/>
        <v xml:space="preserve">&lt;ruby&gt;之&lt;rtc&gt;ㄐㄧ&lt;/rtc&gt;&lt;/ruby&gt;
</v>
      </c>
      <c r="R82" s="318" t="str">
        <f t="shared" ca="1" si="31"/>
        <v xml:space="preserve">&lt;ruby&gt;之&lt;rt&gt;tsi&lt;/rt&gt;&lt;rtc&gt;ㄐㄧ&lt;/rtc&gt;&lt;/ruby&gt;
</v>
      </c>
      <c r="S82" s="285"/>
      <c r="T82" s="319" t="b">
        <f t="shared" si="26"/>
        <v>0</v>
      </c>
      <c r="U82" s="319" t="b">
        <f t="shared" si="32"/>
        <v>1</v>
      </c>
      <c r="V82" s="319" t="b">
        <f t="shared" si="33"/>
        <v>0</v>
      </c>
      <c r="W82" s="319" t="b">
        <f t="shared" si="34"/>
        <v>0</v>
      </c>
      <c r="X82" s="319" t="b">
        <f t="shared" si="35"/>
        <v>1</v>
      </c>
      <c r="Y82" s="370"/>
      <c r="Z82" s="377">
        <f t="shared" si="11"/>
        <v>2</v>
      </c>
      <c r="AA82" s="373" t="str">
        <f t="array" ref="AA82">IF( $Z82="", "", INDEX(白話字聲母資料表, $Z82, $AA$5))</f>
        <v>曾</v>
      </c>
      <c r="AB82" s="370"/>
      <c r="AC82" s="377">
        <f t="shared" si="36"/>
        <v>21</v>
      </c>
      <c r="AD82" s="373">
        <f t="array" ref="AD82">IF( $W82, "", INDEX(白話字韻母資料表, AC82, $AD$5))</f>
        <v>29</v>
      </c>
      <c r="AE82" s="373" t="b">
        <f t="array" ref="AE82">IF( $W82, "", IF( INDEX(白話字韻母資料表, AC82, $AE$5) = "入聲", TRUE, FALSE) )</f>
        <v>0</v>
      </c>
      <c r="AF82" s="374">
        <f t="shared" si="37"/>
        <v>1</v>
      </c>
      <c r="AG82" s="374">
        <f t="shared" si="38"/>
        <v>1</v>
      </c>
      <c r="AH82" s="374" t="str">
        <f t="array" ref="AH82">IF( $W82, "", INDEX(白話字韻母資料表, $AC82, $AH$5))</f>
        <v>居</v>
      </c>
      <c r="AI82" s="374" t="str">
        <f t="array" ref="AI82">IF($W82, "", INDEX(白話字韻母八聲調資料表, $AD82, $AG82))</f>
        <v>i</v>
      </c>
      <c r="AJ82" s="370"/>
      <c r="AK82" s="373" t="b">
        <f t="shared" si="39"/>
        <v>1</v>
      </c>
      <c r="AL82" s="373" t="b">
        <f>IF( $AK82, IFERROR( IF(MATCH( $E82, 顎音化聲母!$H$9:$H$37, 0), TRUE, FALSE), FALSE), "")</f>
        <v>1</v>
      </c>
      <c r="AM82" s="373" t="str">
        <f t="array" ref="AM82">IF( AND($AK82, $AL82), INDEX(顎音化聲母資料表, MATCH( $D82 &amp; $E82, 顎音化聲母!$L$5:$L$136, 0), 3), "")</f>
        <v>ㄐ</v>
      </c>
      <c r="AN82" s="373">
        <f t="shared" si="40"/>
        <v>2</v>
      </c>
      <c r="AO82" s="374" t="str">
        <f t="array" ref="AO82">IF($AN82="", "", IF( $AM82&lt;&gt;"", $AM82,INDEX(白話字聲母資料表, $AN82, $AO$5)))</f>
        <v>ㄐ</v>
      </c>
      <c r="AP82" s="374" t="str">
        <f t="array" ref="AP82">IF($W82, "", INDEX(方音八音反切資料表, $AD82, $AG82))</f>
        <v>ㄧ</v>
      </c>
      <c r="AQ82" s="370"/>
      <c r="AR82" s="374" t="str">
        <f t="array" ref="AR82">IF($V82, "", INDEX(白話字聲母資料表, $Z82, $AR$5))</f>
        <v>ts</v>
      </c>
      <c r="AS82" s="375" t="str">
        <f t="array" ref="AS82">IF($W82, "", INDEX(白話字韻母資料表, $AC82, $AR$5))</f>
        <v>i</v>
      </c>
      <c r="AT82" s="374" t="str">
        <f t="array" ref="AT82">IF($W82, "", INDEX(台羅韻母八聲調資料表, $AD82, $AG82))</f>
        <v>i</v>
      </c>
      <c r="AU82" s="370"/>
      <c r="AV82" s="374" t="str">
        <f t="array" ref="AV82">IF($V82, "", INDEX(白話字聲母資料表, $Z82, $AV$5))</f>
        <v>z</v>
      </c>
      <c r="AW82" s="375" t="str">
        <f t="array" ref="AW82">IF($W82, "", INDEX(白話字韻母資料表, $AC82, $AW$5))</f>
        <v>i</v>
      </c>
      <c r="AX82" s="374" t="str">
        <f t="array" ref="AX82">IF($W82, "", INDEX(閩拼韻母八聲調資料表, $AD82, $AG82))</f>
        <v>ī</v>
      </c>
    </row>
    <row r="83" spans="2:50">
      <c r="B83" s="380">
        <f t="shared" si="0"/>
        <v>75</v>
      </c>
      <c r="C83" s="314" t="str">
        <f>MID(文章!$D$4, B83, 1)</f>
        <v>間</v>
      </c>
      <c r="D83" s="365" t="s">
        <v>72</v>
      </c>
      <c r="E83" s="365" t="s">
        <v>93</v>
      </c>
      <c r="F83" s="365"/>
      <c r="G83" s="315" t="str">
        <f t="array" ref="G83">IF( OR($T83, NOT($U83), $W83), "", $AA83 &amp; $AH83 &amp; INDEX(中文數值資料表, $AG83, 2) )</f>
        <v>求干一</v>
      </c>
      <c r="H83" s="321" t="str">
        <f t="shared" si="1"/>
        <v>kan</v>
      </c>
      <c r="I83" s="322" t="str">
        <f t="shared" si="2"/>
        <v>kan</v>
      </c>
      <c r="J83" s="323" t="str">
        <f t="shared" si="3"/>
        <v>gān</v>
      </c>
      <c r="K83" s="316" t="str">
        <f t="shared" si="4"/>
        <v>ㄍㄢ</v>
      </c>
      <c r="L83" s="317" t="str">
        <f t="shared" ca="1" si="41"/>
        <v xml:space="preserve">\ltjruby{間}{kan}\
</v>
      </c>
      <c r="M83" s="317" t="str">
        <f t="shared" ca="1" si="27"/>
        <v xml:space="preserve">&lt;ruby&gt;間&lt;rt&gt;求干一&lt;/rt&gt;&lt;/ruby&gt;
</v>
      </c>
      <c r="N83" s="317" t="str">
        <f t="shared" ca="1" si="28"/>
        <v xml:space="preserve">&lt;ruby&gt;間&lt;rt&gt;kan&lt;/rt&gt;&lt;/ruby&gt;
</v>
      </c>
      <c r="O83" s="317" t="str">
        <f t="shared" ca="1" si="29"/>
        <v xml:space="preserve">&lt;ruby&gt;間&lt;rt&gt;kan&lt;/rt&gt;&lt;/ruby&gt;
</v>
      </c>
      <c r="P83" s="317" t="str">
        <f t="shared" ca="1" si="29"/>
        <v xml:space="preserve">&lt;ruby&gt;間&lt;rt&gt;gān&lt;/rt&gt;&lt;/ruby&gt;
</v>
      </c>
      <c r="Q83" s="318" t="str">
        <f t="shared" ca="1" si="30"/>
        <v xml:space="preserve">&lt;ruby&gt;間&lt;rtc&gt;ㄍㄢ&lt;/rtc&gt;&lt;/ruby&gt;
</v>
      </c>
      <c r="R83" s="318" t="str">
        <f t="shared" ca="1" si="31"/>
        <v xml:space="preserve">&lt;ruby&gt;間&lt;rt&gt;kan&lt;/rt&gt;&lt;rtc&gt;ㄍㄢ&lt;/rtc&gt;&lt;/ruby&gt;
</v>
      </c>
      <c r="S83" s="285"/>
      <c r="T83" s="319" t="b">
        <f t="shared" si="26"/>
        <v>0</v>
      </c>
      <c r="U83" s="319" t="b">
        <f t="shared" si="32"/>
        <v>1</v>
      </c>
      <c r="V83" s="319" t="b">
        <f t="shared" si="33"/>
        <v>0</v>
      </c>
      <c r="W83" s="319" t="b">
        <f t="shared" si="34"/>
        <v>0</v>
      </c>
      <c r="X83" s="319" t="b">
        <f t="shared" si="35"/>
        <v>1</v>
      </c>
      <c r="Y83" s="370"/>
      <c r="Z83" s="377">
        <f t="shared" si="11"/>
        <v>7</v>
      </c>
      <c r="AA83" s="373" t="str">
        <f t="array" ref="AA83">IF( $Z83="", "", INDEX(白話字聲母資料表, $Z83, $AA$5))</f>
        <v>求</v>
      </c>
      <c r="AB83" s="370"/>
      <c r="AC83" s="377">
        <f t="shared" si="36"/>
        <v>9</v>
      </c>
      <c r="AD83" s="373">
        <f t="array" ref="AD83">IF( $W83, "", INDEX(白話字韻母資料表, AC83, $AD$5))</f>
        <v>6</v>
      </c>
      <c r="AE83" s="373" t="b">
        <f t="array" ref="AE83">IF( $W83, "", IF( INDEX(白話字韻母資料表, AC83, $AE$5) = "入聲", TRUE, FALSE) )</f>
        <v>0</v>
      </c>
      <c r="AF83" s="374">
        <f t="shared" si="37"/>
        <v>1</v>
      </c>
      <c r="AG83" s="374">
        <f t="shared" si="38"/>
        <v>1</v>
      </c>
      <c r="AH83" s="374" t="str">
        <f t="array" ref="AH83">IF( $W83, "", INDEX(白話字韻母資料表, $AC83, $AH$5))</f>
        <v>干</v>
      </c>
      <c r="AI83" s="374" t="str">
        <f t="array" ref="AI83">IF($W83, "", INDEX(白話字韻母八聲調資料表, $AD83, $AG83))</f>
        <v>an</v>
      </c>
      <c r="AJ83" s="370"/>
      <c r="AK83" s="373" t="b">
        <f t="shared" si="39"/>
        <v>0</v>
      </c>
      <c r="AL83" s="373" t="str">
        <f>IF( $AK83, IFERROR( IF(MATCH( $E83, 顎音化聲母!$H$9:$H$37, 0), TRUE, FALSE), FALSE), "")</f>
        <v/>
      </c>
      <c r="AM83" s="373" t="str">
        <f t="array" ref="AM83">IF( AND($AK83, $AL83), INDEX(顎音化聲母資料表, MATCH( $D83 &amp; $E83, 顎音化聲母!$L$5:$L$136, 0), 3), "")</f>
        <v/>
      </c>
      <c r="AN83" s="373">
        <f t="shared" si="40"/>
        <v>7</v>
      </c>
      <c r="AO83" s="374" t="str">
        <f t="array" ref="AO83">IF($AN83="", "", IF( $AM83&lt;&gt;"", $AM83,INDEX(白話字聲母資料表, $AN83, $AO$5)))</f>
        <v>ㄍ</v>
      </c>
      <c r="AP83" s="374" t="str">
        <f t="array" ref="AP83">IF($W83, "", INDEX(方音八音反切資料表, $AD83, $AG83))</f>
        <v>ㄢ</v>
      </c>
      <c r="AQ83" s="370"/>
      <c r="AR83" s="374" t="str">
        <f t="array" ref="AR83">IF($V83, "", INDEX(白話字聲母資料表, $Z83, $AR$5))</f>
        <v>k</v>
      </c>
      <c r="AS83" s="375" t="str">
        <f t="array" ref="AS83">IF($W83, "", INDEX(白話字韻母資料表, $AC83, $AR$5))</f>
        <v>an</v>
      </c>
      <c r="AT83" s="374" t="str">
        <f t="array" ref="AT83">IF($W83, "", INDEX(台羅韻母八聲調資料表, $AD83, $AG83))</f>
        <v>an</v>
      </c>
      <c r="AU83" s="370"/>
      <c r="AV83" s="374" t="str">
        <f t="array" ref="AV83">IF($V83, "", INDEX(白話字聲母資料表, $Z83, $AV$5))</f>
        <v>g</v>
      </c>
      <c r="AW83" s="375" t="str">
        <f t="array" ref="AW83">IF($W83, "", INDEX(白話字韻母資料表, $AC83, $AW$5))</f>
        <v>an</v>
      </c>
      <c r="AX83" s="374" t="str">
        <f t="array" ref="AX83">IF($W83, "", INDEX(閩拼韻母八聲調資料表, $AD83, $AG83))</f>
        <v>ān</v>
      </c>
    </row>
    <row r="84" spans="2:50">
      <c r="B84" s="380">
        <f t="shared" si="0"/>
        <v>76</v>
      </c>
      <c r="C84" s="314" t="str">
        <f>MID(文章!$D$4, B84, 1)</f>
        <v>。</v>
      </c>
      <c r="D84" s="365"/>
      <c r="E84" s="365"/>
      <c r="F84" s="365"/>
      <c r="G84" s="315" t="str">
        <f t="array" ref="G84">IF( OR($T84, NOT($U84), $W84), "", $AA84 &amp; $AH84 &amp; INDEX(中文數值資料表, $AG84, 2) )</f>
        <v/>
      </c>
      <c r="H84" s="321" t="str">
        <f t="shared" si="1"/>
        <v/>
      </c>
      <c r="I84" s="322" t="str">
        <f t="shared" si="2"/>
        <v/>
      </c>
      <c r="J84" s="323" t="str">
        <f t="shared" si="3"/>
        <v/>
      </c>
      <c r="K84" s="316" t="str">
        <f t="shared" si="4"/>
        <v/>
      </c>
      <c r="L84" s="317" t="str">
        <f t="shared" ca="1" si="41"/>
        <v xml:space="preserve">\ltjruby{。}{}\
</v>
      </c>
      <c r="M84" s="317" t="str">
        <f t="shared" ca="1" si="27"/>
        <v xml:space="preserve">。
</v>
      </c>
      <c r="N84" s="317" t="str">
        <f t="shared" ca="1" si="28"/>
        <v xml:space="preserve">。
</v>
      </c>
      <c r="O84" s="317" t="str">
        <f t="shared" ca="1" si="29"/>
        <v xml:space="preserve">。
</v>
      </c>
      <c r="P84" s="317" t="str">
        <f t="shared" ca="1" si="29"/>
        <v xml:space="preserve">。
</v>
      </c>
      <c r="Q84" s="318" t="str">
        <f t="shared" ca="1" si="30"/>
        <v xml:space="preserve">。
</v>
      </c>
      <c r="R84" s="318" t="str">
        <f t="shared" ca="1" si="31"/>
        <v xml:space="preserve">。
</v>
      </c>
      <c r="S84" s="285"/>
      <c r="T84" s="319" t="b">
        <f t="shared" si="26"/>
        <v>1</v>
      </c>
      <c r="U84" s="319" t="b">
        <f t="shared" si="32"/>
        <v>0</v>
      </c>
      <c r="V84" s="319" t="b">
        <f t="shared" si="33"/>
        <v>1</v>
      </c>
      <c r="W84" s="319" t="b">
        <f t="shared" si="34"/>
        <v>1</v>
      </c>
      <c r="X84" s="319" t="b">
        <f t="shared" si="35"/>
        <v>0</v>
      </c>
      <c r="Y84" s="370"/>
      <c r="Z84" s="377" t="str">
        <f t="shared" si="11"/>
        <v/>
      </c>
      <c r="AA84" s="373" t="str">
        <f t="array" ref="AA84">IF( $Z84="", "", INDEX(白話字聲母資料表, $Z84, $AA$5))</f>
        <v/>
      </c>
      <c r="AB84" s="370"/>
      <c r="AC84" s="377" t="str">
        <f t="shared" si="36"/>
        <v/>
      </c>
      <c r="AD84" s="373" t="str">
        <f t="array" ref="AD84">IF( $W84, "", INDEX(白話字韻母資料表, AC84, $AD$5))</f>
        <v/>
      </c>
      <c r="AE84" s="373" t="str">
        <f t="array" ref="AE84">IF( $W84, "", IF( INDEX(白話字韻母資料表, AC84, $AE$5) = "入聲", TRUE, FALSE) )</f>
        <v/>
      </c>
      <c r="AF84" s="374" t="str">
        <f t="shared" si="37"/>
        <v/>
      </c>
      <c r="AG84" s="374" t="str">
        <f t="shared" si="38"/>
        <v/>
      </c>
      <c r="AH84" s="374" t="str">
        <f t="array" ref="AH84">IF( $W84, "", INDEX(白話字韻母資料表, $AC84, $AH$5))</f>
        <v/>
      </c>
      <c r="AI84" s="374" t="str">
        <f t="array" ref="AI84">IF($W84, "", INDEX(白話字韻母八聲調資料表, $AD84, $AG84))</f>
        <v/>
      </c>
      <c r="AJ84" s="370"/>
      <c r="AK84" s="373" t="b">
        <f t="shared" si="39"/>
        <v>0</v>
      </c>
      <c r="AL84" s="373" t="str">
        <f>IF( $AK84, IFERROR( IF(MATCH( $E84, 顎音化聲母!$H$9:$H$37, 0), TRUE, FALSE), FALSE), "")</f>
        <v/>
      </c>
      <c r="AM84" s="373" t="str">
        <f t="array" ref="AM84">IF( AND($AK84, $AL84), INDEX(顎音化聲母資料表, MATCH( $D84 &amp; $E84, 顎音化聲母!$L$5:$L$136, 0), 3), "")</f>
        <v/>
      </c>
      <c r="AN84" s="373" t="str">
        <f t="shared" si="40"/>
        <v/>
      </c>
      <c r="AO84" s="374" t="str">
        <f t="array" ref="AO84">IF($AN84="", "", IF( $AM84&lt;&gt;"", $AM84,INDEX(白話字聲母資料表, $AN84, $AO$5)))</f>
        <v/>
      </c>
      <c r="AP84" s="374" t="str">
        <f t="array" ref="AP84">IF($W84, "", INDEX(方音八音反切資料表, $AD84, $AG84))</f>
        <v/>
      </c>
      <c r="AQ84" s="370"/>
      <c r="AR84" s="374" t="str">
        <f t="array" ref="AR84">IF($V84, "", INDEX(白話字聲母資料表, $Z84, $AR$5))</f>
        <v/>
      </c>
      <c r="AS84" s="375" t="str">
        <f t="array" ref="AS84">IF($W84, "", INDEX(白話字韻母資料表, $AC84, $AR$5))</f>
        <v/>
      </c>
      <c r="AT84" s="374" t="str">
        <f t="array" ref="AT84">IF($W84, "", INDEX(台羅韻母八聲調資料表, $AD84, $AG84))</f>
        <v/>
      </c>
      <c r="AU84" s="370"/>
      <c r="AV84" s="374" t="str">
        <f t="array" ref="AV84">IF($V84, "", INDEX(白話字聲母資料表, $Z84, $AV$5))</f>
        <v/>
      </c>
      <c r="AW84" s="375" t="str">
        <f t="array" ref="AW84">IF($W84, "", INDEX(白話字韻母資料表, $AC84, $AW$5))</f>
        <v/>
      </c>
      <c r="AX84" s="374" t="str">
        <f t="array" ref="AX84">IF($W84, "", INDEX(閩拼韻母八聲調資料表, $AD84, $AG84))</f>
        <v/>
      </c>
    </row>
    <row r="85" spans="2:50">
      <c r="B85" s="380">
        <f t="shared" si="0"/>
        <v>77</v>
      </c>
      <c r="C85" s="314" t="str">
        <f>MID(文章!$D$4, B85, 1)</f>
        <v>白</v>
      </c>
      <c r="D85" s="365" t="s">
        <v>79</v>
      </c>
      <c r="E85" s="365" t="s">
        <v>77</v>
      </c>
      <c r="F85" s="365">
        <v>8</v>
      </c>
      <c r="G85" s="315" t="str">
        <f t="array" ref="G85">IF( OR($T85, NOT($U85), $W85), "", $AA85 &amp; $AH85 &amp; INDEX(中文數值資料表, $AG85, 2) )</f>
        <v>邊經八</v>
      </c>
      <c r="H85" s="321" t="str">
        <f t="shared" si="1"/>
        <v>pe̍k</v>
      </c>
      <c r="I85" s="322" t="str">
        <f t="shared" si="2"/>
        <v>pi̍k</v>
      </c>
      <c r="J85" s="323" t="str">
        <f t="shared" si="3"/>
        <v>bík</v>
      </c>
      <c r="K85" s="316" t="str">
        <f t="shared" si="4"/>
        <v>ㄅㄧㆻ˙</v>
      </c>
      <c r="L85" s="317" t="str">
        <f t="shared" ca="1" si="41"/>
        <v xml:space="preserve">\ltjruby{白}{pi̍k}\
</v>
      </c>
      <c r="M85" s="317" t="str">
        <f t="shared" ca="1" si="27"/>
        <v xml:space="preserve">&lt;ruby&gt;白&lt;rt&gt;邊經八&lt;/rt&gt;&lt;/ruby&gt;
</v>
      </c>
      <c r="N85" s="317" t="str">
        <f t="shared" ca="1" si="28"/>
        <v xml:space="preserve">&lt;ruby&gt;白&lt;rt&gt;pe̍k&lt;/rt&gt;&lt;/ruby&gt;
</v>
      </c>
      <c r="O85" s="317" t="str">
        <f t="shared" ca="1" si="29"/>
        <v xml:space="preserve">&lt;ruby&gt;白&lt;rt&gt;pi̍k&lt;/rt&gt;&lt;/ruby&gt;
</v>
      </c>
      <c r="P85" s="317" t="str">
        <f t="shared" ca="1" si="29"/>
        <v xml:space="preserve">&lt;ruby&gt;白&lt;rt&gt;bík&lt;/rt&gt;&lt;/ruby&gt;
</v>
      </c>
      <c r="Q85" s="318" t="str">
        <f t="shared" ca="1" si="30"/>
        <v xml:space="preserve">&lt;ruby&gt;白&lt;rtc&gt;ㄅㄧㆻ˙&lt;/rtc&gt;&lt;/ruby&gt;
</v>
      </c>
      <c r="R85" s="318" t="str">
        <f t="shared" ca="1" si="31"/>
        <v xml:space="preserve">&lt;ruby&gt;白&lt;rt&gt;pi̍k&lt;/rt&gt;&lt;rtc&gt;ㄅㄧㆻ˙&lt;/rtc&gt;&lt;/ruby&gt;
</v>
      </c>
      <c r="S85" s="285"/>
      <c r="T85" s="319" t="b">
        <f t="shared" si="26"/>
        <v>0</v>
      </c>
      <c r="U85" s="319" t="b">
        <f t="shared" si="32"/>
        <v>1</v>
      </c>
      <c r="V85" s="319" t="b">
        <f t="shared" si="33"/>
        <v>0</v>
      </c>
      <c r="W85" s="319" t="b">
        <f t="shared" si="34"/>
        <v>0</v>
      </c>
      <c r="X85" s="319" t="b">
        <f t="shared" si="35"/>
        <v>0</v>
      </c>
      <c r="Y85" s="370"/>
      <c r="Z85" s="377">
        <f t="shared" si="11"/>
        <v>13</v>
      </c>
      <c r="AA85" s="373" t="str">
        <f t="array" ref="AA85">IF( $Z85="", "", INDEX(白話字聲母資料表, $Z85, $AA$5))</f>
        <v>邊</v>
      </c>
      <c r="AB85" s="370"/>
      <c r="AC85" s="377">
        <f t="shared" si="36"/>
        <v>19</v>
      </c>
      <c r="AD85" s="373">
        <f t="array" ref="AD85">IF( $W85, "", INDEX(白話字韻母資料表, AC85, $AD$5))</f>
        <v>9</v>
      </c>
      <c r="AE85" s="373" t="b">
        <f t="array" ref="AE85">IF( $W85, "", IF( INDEX(白話字韻母資料表, AC85, $AE$5) = "入聲", TRUE, FALSE) )</f>
        <v>1</v>
      </c>
      <c r="AF85" s="374">
        <f t="shared" si="37"/>
        <v>4</v>
      </c>
      <c r="AG85" s="374">
        <f t="shared" si="38"/>
        <v>8</v>
      </c>
      <c r="AH85" s="374" t="str">
        <f t="array" ref="AH85">IF( $W85, "", INDEX(白話字韻母資料表, $AC85, $AH$5))</f>
        <v>經</v>
      </c>
      <c r="AI85" s="374" t="str">
        <f t="array" ref="AI85">IF($W85, "", INDEX(白話字韻母八聲調資料表, $AD85, $AG85))</f>
        <v>e̍k</v>
      </c>
      <c r="AJ85" s="370"/>
      <c r="AK85" s="373" t="b">
        <f t="shared" si="39"/>
        <v>0</v>
      </c>
      <c r="AL85" s="373" t="str">
        <f>IF( $AK85, IFERROR( IF(MATCH( $E85, 顎音化聲母!$H$9:$H$37, 0), TRUE, FALSE), FALSE), "")</f>
        <v/>
      </c>
      <c r="AM85" s="373" t="str">
        <f t="array" ref="AM85">IF( AND($AK85, $AL85), INDEX(顎音化聲母資料表, MATCH( $D85 &amp; $E85, 顎音化聲母!$L$5:$L$136, 0), 3), "")</f>
        <v/>
      </c>
      <c r="AN85" s="373">
        <f t="shared" si="40"/>
        <v>13</v>
      </c>
      <c r="AO85" s="374" t="str">
        <f t="array" ref="AO85">IF($AN85="", "", IF( $AM85&lt;&gt;"", $AM85,INDEX(白話字聲母資料表, $AN85, $AO$5)))</f>
        <v>ㄅ</v>
      </c>
      <c r="AP85" s="374" t="str">
        <f t="array" ref="AP85">IF($W85, "", INDEX(方音八音反切資料表, $AD85, $AG85))</f>
        <v>ㄧㆻ˙</v>
      </c>
      <c r="AQ85" s="370"/>
      <c r="AR85" s="374" t="str">
        <f t="array" ref="AR85">IF($V85, "", INDEX(白話字聲母資料表, $Z85, $AR$5))</f>
        <v>p</v>
      </c>
      <c r="AS85" s="375" t="str">
        <f t="array" ref="AS85">IF($W85, "", INDEX(白話字韻母資料表, $AC85, $AR$5))</f>
        <v>ik</v>
      </c>
      <c r="AT85" s="374" t="str">
        <f t="array" ref="AT85">IF($W85, "", INDEX(台羅韻母八聲調資料表, $AD85, $AG85))</f>
        <v>i̍k</v>
      </c>
      <c r="AU85" s="370"/>
      <c r="AV85" s="374" t="str">
        <f t="array" ref="AV85">IF($V85, "", INDEX(白話字聲母資料表, $Z85, $AV$5))</f>
        <v>b</v>
      </c>
      <c r="AW85" s="375" t="str">
        <f t="array" ref="AW85">IF($W85, "", INDEX(白話字韻母資料表, $AC85, $AW$5))</f>
        <v>ik</v>
      </c>
      <c r="AX85" s="374" t="str">
        <f t="array" ref="AX85">IF($W85, "", INDEX(閩拼韻母八聲調資料表, $AD85, $AG85))</f>
        <v>ík</v>
      </c>
    </row>
    <row r="86" spans="2:50">
      <c r="B86" s="380">
        <f t="shared" si="0"/>
        <v>78</v>
      </c>
      <c r="C86" s="314" t="str">
        <f>MID(文章!$D$4, B86, 1)</f>
        <v>露</v>
      </c>
      <c r="D86" s="365" t="s">
        <v>82</v>
      </c>
      <c r="E86" s="365" t="s">
        <v>75</v>
      </c>
      <c r="F86" s="365">
        <v>7</v>
      </c>
      <c r="G86" s="315" t="str">
        <f t="array" ref="G86">IF( OR($T86, NOT($U86), $W86), "", $AA86 &amp; $AH86 &amp; INDEX(中文數值資料表, $AG86, 2) )</f>
        <v>柳沽七</v>
      </c>
      <c r="H86" s="321" t="str">
        <f t="shared" si="1"/>
        <v>lō͘</v>
      </c>
      <c r="I86" s="322" t="str">
        <f t="shared" si="2"/>
        <v>lōo</v>
      </c>
      <c r="J86" s="323" t="str">
        <f t="shared" si="3"/>
        <v>lōo</v>
      </c>
      <c r="K86" s="316" t="str">
        <f t="shared" si="4"/>
        <v>ㄌㆦ˫</v>
      </c>
      <c r="L86" s="317" t="str">
        <f t="shared" ca="1" si="41"/>
        <v xml:space="preserve">\ltjruby{露}{lōo}\
</v>
      </c>
      <c r="M86" s="317" t="str">
        <f t="shared" ca="1" si="27"/>
        <v xml:space="preserve">&lt;ruby&gt;露&lt;rt&gt;柳沽七&lt;/rt&gt;&lt;/ruby&gt;
</v>
      </c>
      <c r="N86" s="317" t="str">
        <f t="shared" ca="1" si="28"/>
        <v xml:space="preserve">&lt;ruby&gt;露&lt;rt&gt;lō͘&lt;/rt&gt;&lt;/ruby&gt;
</v>
      </c>
      <c r="O86" s="317" t="str">
        <f t="shared" ca="1" si="29"/>
        <v xml:space="preserve">&lt;ruby&gt;露&lt;rt&gt;lōo&lt;/rt&gt;&lt;/ruby&gt;
</v>
      </c>
      <c r="P86" s="317" t="str">
        <f t="shared" ca="1" si="29"/>
        <v xml:space="preserve">&lt;ruby&gt;露&lt;rt&gt;lōo&lt;/rt&gt;&lt;/ruby&gt;
</v>
      </c>
      <c r="Q86" s="318" t="str">
        <f t="shared" ca="1" si="30"/>
        <v xml:space="preserve">&lt;ruby&gt;露&lt;rtc&gt;ㄌㆦ˫&lt;/rtc&gt;&lt;/ruby&gt;
</v>
      </c>
      <c r="R86" s="318" t="str">
        <f t="shared" ca="1" si="31"/>
        <v xml:space="preserve">&lt;ruby&gt;露&lt;rt&gt;lōo&lt;/rt&gt;&lt;rtc&gt;ㄌㆦ˫&lt;/rtc&gt;&lt;/ruby&gt;
</v>
      </c>
      <c r="S86" s="285"/>
      <c r="T86" s="319" t="b">
        <f t="shared" si="26"/>
        <v>0</v>
      </c>
      <c r="U86" s="319" t="b">
        <f t="shared" si="32"/>
        <v>1</v>
      </c>
      <c r="V86" s="319" t="b">
        <f t="shared" si="33"/>
        <v>0</v>
      </c>
      <c r="W86" s="319" t="b">
        <f t="shared" si="34"/>
        <v>0</v>
      </c>
      <c r="X86" s="319" t="b">
        <f t="shared" si="35"/>
        <v>0</v>
      </c>
      <c r="Y86" s="370"/>
      <c r="Z86" s="377">
        <f t="shared" si="11"/>
        <v>9</v>
      </c>
      <c r="AA86" s="373" t="str">
        <f t="array" ref="AA86">IF( $Z86="", "", INDEX(白話字聲母資料表, $Z86, $AA$5))</f>
        <v>柳</v>
      </c>
      <c r="AB86" s="370"/>
      <c r="AC86" s="377">
        <f t="shared" si="36"/>
        <v>54</v>
      </c>
      <c r="AD86" s="373">
        <f t="array" ref="AD86">IF( $W86, "", INDEX(白話字韻母資料表, AC86, $AD$5))</f>
        <v>11</v>
      </c>
      <c r="AE86" s="373" t="b">
        <f t="array" ref="AE86">IF( $W86, "", IF( INDEX(白話字韻母資料表, AC86, $AE$5) = "入聲", TRUE, FALSE) )</f>
        <v>0</v>
      </c>
      <c r="AF86" s="374">
        <f t="shared" si="37"/>
        <v>1</v>
      </c>
      <c r="AG86" s="374">
        <f t="shared" si="38"/>
        <v>7</v>
      </c>
      <c r="AH86" s="374" t="str">
        <f t="array" ref="AH86">IF( $W86, "", INDEX(白話字韻母資料表, $AC86, $AH$5))</f>
        <v>沽</v>
      </c>
      <c r="AI86" s="374" t="str">
        <f t="array" ref="AI86">IF($W86, "", INDEX(白話字韻母八聲調資料表, $AD86, $AG86))</f>
        <v>ō͘</v>
      </c>
      <c r="AJ86" s="370"/>
      <c r="AK86" s="373" t="b">
        <f t="shared" si="39"/>
        <v>0</v>
      </c>
      <c r="AL86" s="373" t="str">
        <f>IF( $AK86, IFERROR( IF(MATCH( $E86, 顎音化聲母!$H$9:$H$37, 0), TRUE, FALSE), FALSE), "")</f>
        <v/>
      </c>
      <c r="AM86" s="373" t="str">
        <f t="array" ref="AM86">IF( AND($AK86, $AL86), INDEX(顎音化聲母資料表, MATCH( $D86 &amp; $E86, 顎音化聲母!$L$5:$L$136, 0), 3), "")</f>
        <v/>
      </c>
      <c r="AN86" s="373">
        <f t="shared" si="40"/>
        <v>9</v>
      </c>
      <c r="AO86" s="374" t="str">
        <f t="array" ref="AO86">IF($AN86="", "", IF( $AM86&lt;&gt;"", $AM86,INDEX(白話字聲母資料表, $AN86, $AO$5)))</f>
        <v>ㄌ</v>
      </c>
      <c r="AP86" s="374" t="str">
        <f t="array" ref="AP86">IF($W86, "", INDEX(方音八音反切資料表, $AD86, $AG86))</f>
        <v>ㆦ˫</v>
      </c>
      <c r="AQ86" s="370"/>
      <c r="AR86" s="374" t="str">
        <f t="array" ref="AR86">IF($V86, "", INDEX(白話字聲母資料表, $Z86, $AR$5))</f>
        <v>l</v>
      </c>
      <c r="AS86" s="375" t="str">
        <f t="array" ref="AS86">IF($W86, "", INDEX(白話字韻母資料表, $AC86, $AR$5))</f>
        <v>oo</v>
      </c>
      <c r="AT86" s="374" t="str">
        <f t="array" ref="AT86">IF($W86, "", INDEX(台羅韻母八聲調資料表, $AD86, $AG86))</f>
        <v>ōo</v>
      </c>
      <c r="AU86" s="370"/>
      <c r="AV86" s="374" t="str">
        <f t="array" ref="AV86">IF($V86, "", INDEX(白話字聲母資料表, $Z86, $AV$5))</f>
        <v>l</v>
      </c>
      <c r="AW86" s="375" t="str">
        <f t="array" ref="AW86">IF($W86, "", INDEX(白話字韻母資料表, $AC86, $AW$5))</f>
        <v>oo</v>
      </c>
      <c r="AX86" s="374" t="str">
        <f t="array" ref="AX86">IF($W86, "", INDEX(閩拼韻母八聲調資料表, $AD86, $AG86))</f>
        <v>ōo</v>
      </c>
    </row>
    <row r="87" spans="2:50">
      <c r="B87" s="380">
        <f t="shared" si="0"/>
        <v>79</v>
      </c>
      <c r="C87" s="314" t="str">
        <f>MID(文章!$D$4, B87, 1)</f>
        <v>橫</v>
      </c>
      <c r="D87" s="365" t="s">
        <v>61</v>
      </c>
      <c r="E87" s="365" t="s">
        <v>81</v>
      </c>
      <c r="F87" s="365">
        <v>5</v>
      </c>
      <c r="G87" s="315" t="str">
        <f t="array" ref="G87">IF( OR($T87, NOT($U87), $W87), "", $AA87 &amp; $AH87 &amp; INDEX(中文數值資料表, $AG87, 2) )</f>
        <v>喜經五</v>
      </c>
      <c r="H87" s="321" t="str">
        <f t="shared" si="1"/>
        <v>hêng</v>
      </c>
      <c r="I87" s="322" t="str">
        <f t="shared" si="2"/>
        <v>hîng</v>
      </c>
      <c r="J87" s="323" t="str">
        <f t="shared" si="3"/>
        <v>hìng</v>
      </c>
      <c r="K87" s="316" t="str">
        <f t="shared" si="4"/>
        <v>ㄏㄧㄥˊ</v>
      </c>
      <c r="L87" s="317" t="str">
        <f t="shared" ca="1" si="41"/>
        <v xml:space="preserve">\ltjruby{橫}{hîng}\
</v>
      </c>
      <c r="M87" s="317" t="str">
        <f t="shared" ca="1" si="27"/>
        <v xml:space="preserve">&lt;ruby&gt;橫&lt;rt&gt;喜經五&lt;/rt&gt;&lt;/ruby&gt;
</v>
      </c>
      <c r="N87" s="317" t="str">
        <f t="shared" ca="1" si="28"/>
        <v xml:space="preserve">&lt;ruby&gt;橫&lt;rt&gt;hêng&lt;/rt&gt;&lt;/ruby&gt;
</v>
      </c>
      <c r="O87" s="317" t="str">
        <f t="shared" ca="1" si="29"/>
        <v xml:space="preserve">&lt;ruby&gt;橫&lt;rt&gt;hîng&lt;/rt&gt;&lt;/ruby&gt;
</v>
      </c>
      <c r="P87" s="317" t="str">
        <f t="shared" ca="1" si="29"/>
        <v xml:space="preserve">&lt;ruby&gt;橫&lt;rt&gt;hìng&lt;/rt&gt;&lt;/ruby&gt;
</v>
      </c>
      <c r="Q87" s="318" t="str">
        <f t="shared" ca="1" si="30"/>
        <v xml:space="preserve">&lt;ruby&gt;橫&lt;rtc&gt;ㄏㄧㄥˊ&lt;/rtc&gt;&lt;/ruby&gt;
</v>
      </c>
      <c r="R87" s="318" t="str">
        <f t="shared" ca="1" si="31"/>
        <v xml:space="preserve">&lt;ruby&gt;橫&lt;rt&gt;hîng&lt;/rt&gt;&lt;rtc&gt;ㄏㄧㄥˊ&lt;/rtc&gt;&lt;/ruby&gt;
</v>
      </c>
      <c r="S87" s="285"/>
      <c r="T87" s="319" t="b">
        <f t="shared" si="26"/>
        <v>0</v>
      </c>
      <c r="U87" s="319" t="b">
        <f t="shared" si="32"/>
        <v>1</v>
      </c>
      <c r="V87" s="319" t="b">
        <f t="shared" si="33"/>
        <v>0</v>
      </c>
      <c r="W87" s="319" t="b">
        <f t="shared" si="34"/>
        <v>0</v>
      </c>
      <c r="X87" s="319" t="b">
        <f t="shared" si="35"/>
        <v>0</v>
      </c>
      <c r="Y87" s="370"/>
      <c r="Z87" s="377">
        <f t="shared" si="11"/>
        <v>5</v>
      </c>
      <c r="AA87" s="373" t="str">
        <f t="array" ref="AA87">IF( $Z87="", "", INDEX(白話字聲母資料表, $Z87, $AA$5))</f>
        <v>喜</v>
      </c>
      <c r="AB87" s="370"/>
      <c r="AC87" s="377">
        <f t="shared" si="36"/>
        <v>20</v>
      </c>
      <c r="AD87" s="373">
        <f t="array" ref="AD87">IF( $W87, "", INDEX(白話字韻母資料表, AC87, $AD$5))</f>
        <v>9</v>
      </c>
      <c r="AE87" s="373" t="b">
        <f t="array" ref="AE87">IF( $W87, "", IF( INDEX(白話字韻母資料表, AC87, $AE$5) = "入聲", TRUE, FALSE) )</f>
        <v>0</v>
      </c>
      <c r="AF87" s="374">
        <f t="shared" si="37"/>
        <v>1</v>
      </c>
      <c r="AG87" s="374">
        <f t="shared" si="38"/>
        <v>5</v>
      </c>
      <c r="AH87" s="374" t="str">
        <f t="array" ref="AH87">IF( $W87, "", INDEX(白話字韻母資料表, $AC87, $AH$5))</f>
        <v>經</v>
      </c>
      <c r="AI87" s="374" t="str">
        <f t="array" ref="AI87">IF($W87, "", INDEX(白話字韻母八聲調資料表, $AD87, $AG87))</f>
        <v>êng</v>
      </c>
      <c r="AJ87" s="370"/>
      <c r="AK87" s="373" t="b">
        <f t="shared" si="39"/>
        <v>0</v>
      </c>
      <c r="AL87" s="373" t="str">
        <f>IF( $AK87, IFERROR( IF(MATCH( $E87, 顎音化聲母!$H$9:$H$37, 0), TRUE, FALSE), FALSE), "")</f>
        <v/>
      </c>
      <c r="AM87" s="373" t="str">
        <f t="array" ref="AM87">IF( AND($AK87, $AL87), INDEX(顎音化聲母資料表, MATCH( $D87 &amp; $E87, 顎音化聲母!$L$5:$L$136, 0), 3), "")</f>
        <v/>
      </c>
      <c r="AN87" s="373">
        <f t="shared" si="40"/>
        <v>5</v>
      </c>
      <c r="AO87" s="374" t="str">
        <f t="array" ref="AO87">IF($AN87="", "", IF( $AM87&lt;&gt;"", $AM87,INDEX(白話字聲母資料表, $AN87, $AO$5)))</f>
        <v>ㄏ</v>
      </c>
      <c r="AP87" s="374" t="str">
        <f t="array" ref="AP87">IF($W87, "", INDEX(方音八音反切資料表, $AD87, $AG87))</f>
        <v>ㄧㄥˊ</v>
      </c>
      <c r="AQ87" s="370"/>
      <c r="AR87" s="374" t="str">
        <f t="array" ref="AR87">IF($V87, "", INDEX(白話字聲母資料表, $Z87, $AR$5))</f>
        <v>h</v>
      </c>
      <c r="AS87" s="375" t="str">
        <f t="array" ref="AS87">IF($W87, "", INDEX(白話字韻母資料表, $AC87, $AR$5))</f>
        <v>ing</v>
      </c>
      <c r="AT87" s="374" t="str">
        <f t="array" ref="AT87">IF($W87, "", INDEX(台羅韻母八聲調資料表, $AD87, $AG87))</f>
        <v>îng</v>
      </c>
      <c r="AU87" s="370"/>
      <c r="AV87" s="374" t="str">
        <f t="array" ref="AV87">IF($V87, "", INDEX(白話字聲母資料表, $Z87, $AV$5))</f>
        <v>h</v>
      </c>
      <c r="AW87" s="375" t="str">
        <f t="array" ref="AW87">IF($W87, "", INDEX(白話字韻母資料表, $AC87, $AW$5))</f>
        <v>ing</v>
      </c>
      <c r="AX87" s="374" t="str">
        <f t="array" ref="AX87">IF($W87, "", INDEX(閩拼韻母八聲調資料表, $AD87, $AG87))</f>
        <v>ìng</v>
      </c>
    </row>
    <row r="88" spans="2:50">
      <c r="B88" s="380">
        <f t="shared" si="0"/>
        <v>80</v>
      </c>
      <c r="C88" s="314" t="str">
        <f>MID(文章!$D$4, B88, 1)</f>
        <v>江</v>
      </c>
      <c r="D88" s="365" t="s">
        <v>72</v>
      </c>
      <c r="E88" s="365" t="s">
        <v>95</v>
      </c>
      <c r="F88" s="365"/>
      <c r="G88" s="315" t="str">
        <f t="array" ref="G88">IF( OR($T88, NOT($U88), $W88), "", $AA88 &amp; $AH88 &amp; INDEX(中文數值資料表, $AG88, 2) )</f>
        <v>求江一</v>
      </c>
      <c r="H88" s="321" t="str">
        <f t="shared" si="1"/>
        <v>kang</v>
      </c>
      <c r="I88" s="322" t="str">
        <f t="shared" si="2"/>
        <v>kang</v>
      </c>
      <c r="J88" s="323" t="str">
        <f t="shared" si="3"/>
        <v>gāng</v>
      </c>
      <c r="K88" s="316" t="str">
        <f t="shared" si="4"/>
        <v>ㄍㄤ</v>
      </c>
      <c r="L88" s="317" t="str">
        <f t="shared" ca="1" si="41"/>
        <v xml:space="preserve">\ltjruby{江}{kang}\
</v>
      </c>
      <c r="M88" s="317" t="str">
        <f t="shared" ca="1" si="27"/>
        <v xml:space="preserve">&lt;ruby&gt;江&lt;rt&gt;求江一&lt;/rt&gt;&lt;/ruby&gt;
</v>
      </c>
      <c r="N88" s="317" t="str">
        <f t="shared" ca="1" si="28"/>
        <v xml:space="preserve">&lt;ruby&gt;江&lt;rt&gt;kang&lt;/rt&gt;&lt;/ruby&gt;
</v>
      </c>
      <c r="O88" s="317" t="str">
        <f t="shared" ca="1" si="29"/>
        <v xml:space="preserve">&lt;ruby&gt;江&lt;rt&gt;kang&lt;/rt&gt;&lt;/ruby&gt;
</v>
      </c>
      <c r="P88" s="317" t="str">
        <f t="shared" ca="1" si="29"/>
        <v xml:space="preserve">&lt;ruby&gt;江&lt;rt&gt;gāng&lt;/rt&gt;&lt;/ruby&gt;
</v>
      </c>
      <c r="Q88" s="318" t="str">
        <f t="shared" ca="1" si="30"/>
        <v xml:space="preserve">&lt;ruby&gt;江&lt;rtc&gt;ㄍㄤ&lt;/rtc&gt;&lt;/ruby&gt;
</v>
      </c>
      <c r="R88" s="318" t="str">
        <f t="shared" ca="1" si="31"/>
        <v xml:space="preserve">&lt;ruby&gt;江&lt;rt&gt;kang&lt;/rt&gt;&lt;rtc&gt;ㄍㄤ&lt;/rtc&gt;&lt;/ruby&gt;
</v>
      </c>
      <c r="S88" s="285"/>
      <c r="T88" s="319" t="b">
        <f t="shared" si="26"/>
        <v>0</v>
      </c>
      <c r="U88" s="319" t="b">
        <f t="shared" si="32"/>
        <v>1</v>
      </c>
      <c r="V88" s="319" t="b">
        <f t="shared" si="33"/>
        <v>0</v>
      </c>
      <c r="W88" s="319" t="b">
        <f t="shared" si="34"/>
        <v>0</v>
      </c>
      <c r="X88" s="319" t="b">
        <f t="shared" si="35"/>
        <v>1</v>
      </c>
      <c r="Y88" s="370"/>
      <c r="Z88" s="377">
        <f t="shared" si="11"/>
        <v>7</v>
      </c>
      <c r="AA88" s="373" t="str">
        <f t="array" ref="AA88">IF( $Z88="", "", INDEX(白話字聲母資料表, $Z88, $AA$5))</f>
        <v>求</v>
      </c>
      <c r="AB88" s="370"/>
      <c r="AC88" s="377">
        <f t="shared" si="36"/>
        <v>10</v>
      </c>
      <c r="AD88" s="373">
        <f t="array" ref="AD88">IF( $W88, "", INDEX(白話字韻母資料表, AC88, $AD$5))</f>
        <v>21</v>
      </c>
      <c r="AE88" s="373" t="b">
        <f t="array" ref="AE88">IF( $W88, "", IF( INDEX(白話字韻母資料表, AC88, $AE$5) = "入聲", TRUE, FALSE) )</f>
        <v>0</v>
      </c>
      <c r="AF88" s="374">
        <f t="shared" si="37"/>
        <v>1</v>
      </c>
      <c r="AG88" s="374">
        <f t="shared" si="38"/>
        <v>1</v>
      </c>
      <c r="AH88" s="374" t="str">
        <f t="array" ref="AH88">IF( $W88, "", INDEX(白話字韻母資料表, $AC88, $AH$5))</f>
        <v>江</v>
      </c>
      <c r="AI88" s="374" t="str">
        <f t="array" ref="AI88">IF($W88, "", INDEX(白話字韻母八聲調資料表, $AD88, $AG88))</f>
        <v>ang</v>
      </c>
      <c r="AJ88" s="370"/>
      <c r="AK88" s="373" t="b">
        <f t="shared" si="39"/>
        <v>0</v>
      </c>
      <c r="AL88" s="373" t="str">
        <f>IF( $AK88, IFERROR( IF(MATCH( $E88, 顎音化聲母!$H$9:$H$37, 0), TRUE, FALSE), FALSE), "")</f>
        <v/>
      </c>
      <c r="AM88" s="373" t="str">
        <f t="array" ref="AM88">IF( AND($AK88, $AL88), INDEX(顎音化聲母資料表, MATCH( $D88 &amp; $E88, 顎音化聲母!$L$5:$L$136, 0), 3), "")</f>
        <v/>
      </c>
      <c r="AN88" s="373">
        <f t="shared" si="40"/>
        <v>7</v>
      </c>
      <c r="AO88" s="374" t="str">
        <f t="array" ref="AO88">IF($AN88="", "", IF( $AM88&lt;&gt;"", $AM88,INDEX(白話字聲母資料表, $AN88, $AO$5)))</f>
        <v>ㄍ</v>
      </c>
      <c r="AP88" s="374" t="str">
        <f t="array" ref="AP88">IF($W88, "", INDEX(方音八音反切資料表, $AD88, $AG88))</f>
        <v>ㄤ</v>
      </c>
      <c r="AQ88" s="370"/>
      <c r="AR88" s="374" t="str">
        <f t="array" ref="AR88">IF($V88, "", INDEX(白話字聲母資料表, $Z88, $AR$5))</f>
        <v>k</v>
      </c>
      <c r="AS88" s="375" t="str">
        <f t="array" ref="AS88">IF($W88, "", INDEX(白話字韻母資料表, $AC88, $AR$5))</f>
        <v>ang</v>
      </c>
      <c r="AT88" s="374" t="str">
        <f t="array" ref="AT88">IF($W88, "", INDEX(台羅韻母八聲調資料表, $AD88, $AG88))</f>
        <v>ang</v>
      </c>
      <c r="AU88" s="370"/>
      <c r="AV88" s="374" t="str">
        <f t="array" ref="AV88">IF($V88, "", INDEX(白話字聲母資料表, $Z88, $AV$5))</f>
        <v>g</v>
      </c>
      <c r="AW88" s="375" t="str">
        <f t="array" ref="AW88">IF($W88, "", INDEX(白話字韻母資料表, $AC88, $AW$5))</f>
        <v>ang</v>
      </c>
      <c r="AX88" s="374" t="str">
        <f t="array" ref="AX88">IF($W88, "", INDEX(閩拼韻母八聲調資料表, $AD88, $AG88))</f>
        <v>āng</v>
      </c>
    </row>
    <row r="89" spans="2:50">
      <c r="B89" s="380">
        <f t="shared" si="0"/>
        <v>81</v>
      </c>
      <c r="C89" s="314" t="str">
        <f>MID(文章!$D$4, B89, 1)</f>
        <v>，</v>
      </c>
      <c r="D89" s="365"/>
      <c r="E89" s="365"/>
      <c r="F89" s="365"/>
      <c r="G89" s="315" t="str">
        <f t="array" ref="G89">IF( OR($T89, NOT($U89), $W89), "", $AA89 &amp; $AH89 &amp; INDEX(中文數值資料表, $AG89, 2) )</f>
        <v/>
      </c>
      <c r="H89" s="321" t="str">
        <f t="shared" si="1"/>
        <v/>
      </c>
      <c r="I89" s="322" t="str">
        <f t="shared" si="2"/>
        <v/>
      </c>
      <c r="J89" s="323" t="str">
        <f t="shared" si="3"/>
        <v/>
      </c>
      <c r="K89" s="316" t="str">
        <f t="shared" si="4"/>
        <v/>
      </c>
      <c r="L89" s="317" t="str">
        <f t="shared" ca="1" si="41"/>
        <v xml:space="preserve">\ltjruby{，}{}\
</v>
      </c>
      <c r="M89" s="317" t="str">
        <f t="shared" ca="1" si="27"/>
        <v xml:space="preserve">，
</v>
      </c>
      <c r="N89" s="317" t="str">
        <f t="shared" ca="1" si="28"/>
        <v xml:space="preserve">，
</v>
      </c>
      <c r="O89" s="317" t="str">
        <f t="shared" ca="1" si="29"/>
        <v xml:space="preserve">，
</v>
      </c>
      <c r="P89" s="317" t="str">
        <f t="shared" ca="1" si="29"/>
        <v xml:space="preserve">，
</v>
      </c>
      <c r="Q89" s="318" t="str">
        <f t="shared" ca="1" si="30"/>
        <v xml:space="preserve">，
</v>
      </c>
      <c r="R89" s="318" t="str">
        <f t="shared" ca="1" si="31"/>
        <v xml:space="preserve">，
</v>
      </c>
      <c r="S89" s="285"/>
      <c r="T89" s="319" t="b">
        <f t="shared" si="26"/>
        <v>1</v>
      </c>
      <c r="U89" s="319" t="b">
        <f t="shared" si="32"/>
        <v>0</v>
      </c>
      <c r="V89" s="319" t="b">
        <f t="shared" si="33"/>
        <v>1</v>
      </c>
      <c r="W89" s="319" t="b">
        <f t="shared" si="34"/>
        <v>1</v>
      </c>
      <c r="X89" s="319" t="b">
        <f t="shared" si="35"/>
        <v>0</v>
      </c>
      <c r="Y89" s="370"/>
      <c r="Z89" s="377" t="str">
        <f t="shared" si="11"/>
        <v/>
      </c>
      <c r="AA89" s="373" t="str">
        <f t="array" ref="AA89">IF( $Z89="", "", INDEX(白話字聲母資料表, $Z89, $AA$5))</f>
        <v/>
      </c>
      <c r="AB89" s="370"/>
      <c r="AC89" s="377" t="str">
        <f t="shared" si="36"/>
        <v/>
      </c>
      <c r="AD89" s="373" t="str">
        <f t="array" ref="AD89">IF( $W89, "", INDEX(白話字韻母資料表, AC89, $AD$5))</f>
        <v/>
      </c>
      <c r="AE89" s="373" t="str">
        <f t="array" ref="AE89">IF( $W89, "", IF( INDEX(白話字韻母資料表, AC89, $AE$5) = "入聲", TRUE, FALSE) )</f>
        <v/>
      </c>
      <c r="AF89" s="374" t="str">
        <f t="shared" si="37"/>
        <v/>
      </c>
      <c r="AG89" s="374" t="str">
        <f t="shared" si="38"/>
        <v/>
      </c>
      <c r="AH89" s="374" t="str">
        <f t="array" ref="AH89">IF( $W89, "", INDEX(白話字韻母資料表, $AC89, $AH$5))</f>
        <v/>
      </c>
      <c r="AI89" s="374" t="str">
        <f t="array" ref="AI89">IF($W89, "", INDEX(白話字韻母八聲調資料表, $AD89, $AG89))</f>
        <v/>
      </c>
      <c r="AJ89" s="370"/>
      <c r="AK89" s="373" t="b">
        <f t="shared" si="39"/>
        <v>0</v>
      </c>
      <c r="AL89" s="373" t="str">
        <f>IF( $AK89, IFERROR( IF(MATCH( $E89, 顎音化聲母!$H$9:$H$37, 0), TRUE, FALSE), FALSE), "")</f>
        <v/>
      </c>
      <c r="AM89" s="373" t="str">
        <f t="array" ref="AM89">IF( AND($AK89, $AL89), INDEX(顎音化聲母資料表, MATCH( $D89 &amp; $E89, 顎音化聲母!$L$5:$L$136, 0), 3), "")</f>
        <v/>
      </c>
      <c r="AN89" s="373" t="str">
        <f t="shared" si="40"/>
        <v/>
      </c>
      <c r="AO89" s="374" t="str">
        <f t="array" ref="AO89">IF($AN89="", "", IF( $AM89&lt;&gt;"", $AM89,INDEX(白話字聲母資料表, $AN89, $AO$5)))</f>
        <v/>
      </c>
      <c r="AP89" s="374" t="str">
        <f t="array" ref="AP89">IF($W89, "", INDEX(方音八音反切資料表, $AD89, $AG89))</f>
        <v/>
      </c>
      <c r="AQ89" s="370"/>
      <c r="AR89" s="374" t="str">
        <f t="array" ref="AR89">IF($V89, "", INDEX(白話字聲母資料表, $Z89, $AR$5))</f>
        <v/>
      </c>
      <c r="AS89" s="375" t="str">
        <f t="array" ref="AS89">IF($W89, "", INDEX(白話字韻母資料表, $AC89, $AR$5))</f>
        <v/>
      </c>
      <c r="AT89" s="374" t="str">
        <f t="array" ref="AT89">IF($W89, "", INDEX(台羅韻母八聲調資料表, $AD89, $AG89))</f>
        <v/>
      </c>
      <c r="AU89" s="370"/>
      <c r="AV89" s="374" t="str">
        <f t="array" ref="AV89">IF($V89, "", INDEX(白話字聲母資料表, $Z89, $AV$5))</f>
        <v/>
      </c>
      <c r="AW89" s="375" t="str">
        <f t="array" ref="AW89">IF($W89, "", INDEX(白話字韻母資料表, $AC89, $AW$5))</f>
        <v/>
      </c>
      <c r="AX89" s="374" t="str">
        <f t="array" ref="AX89">IF($W89, "", INDEX(閩拼韻母八聲調資料表, $AD89, $AG89))</f>
        <v/>
      </c>
    </row>
    <row r="90" spans="2:50">
      <c r="B90" s="380">
        <f t="shared" si="0"/>
        <v>82</v>
      </c>
      <c r="C90" s="314" t="str">
        <f>MID(文章!$D$4, B90, 1)</f>
        <v>水</v>
      </c>
      <c r="D90" s="365" t="s">
        <v>65</v>
      </c>
      <c r="E90" s="365" t="s">
        <v>84</v>
      </c>
      <c r="F90" s="365">
        <v>2</v>
      </c>
      <c r="G90" s="315" t="str">
        <f t="array" ref="G90">IF( OR($T90, NOT($U90), $W90), "", $AA90 &amp; $AH90 &amp; INDEX(中文數值資料表, $AG90, 2) )</f>
        <v>時規二</v>
      </c>
      <c r="H90" s="321" t="str">
        <f t="shared" si="1"/>
        <v>súi</v>
      </c>
      <c r="I90" s="322" t="str">
        <f t="shared" si="2"/>
        <v>súi</v>
      </c>
      <c r="J90" s="323" t="str">
        <f t="shared" si="3"/>
        <v>súi</v>
      </c>
      <c r="K90" s="316" t="str">
        <f t="shared" si="4"/>
        <v>ㄙㄨㄧˋ</v>
      </c>
      <c r="L90" s="317" t="str">
        <f t="shared" ca="1" si="41"/>
        <v xml:space="preserve">\ltjruby{水}{súi}\
</v>
      </c>
      <c r="M90" s="317" t="str">
        <f t="shared" ca="1" si="27"/>
        <v xml:space="preserve">&lt;ruby&gt;水&lt;rt&gt;時規二&lt;/rt&gt;&lt;/ruby&gt;
</v>
      </c>
      <c r="N90" s="317" t="str">
        <f t="shared" ca="1" si="28"/>
        <v xml:space="preserve">&lt;ruby&gt;水&lt;rt&gt;súi&lt;/rt&gt;&lt;/ruby&gt;
</v>
      </c>
      <c r="O90" s="317" t="str">
        <f t="shared" ca="1" si="29"/>
        <v xml:space="preserve">&lt;ruby&gt;水&lt;rt&gt;súi&lt;/rt&gt;&lt;/ruby&gt;
</v>
      </c>
      <c r="P90" s="317" t="str">
        <f t="shared" ca="1" si="29"/>
        <v xml:space="preserve">&lt;ruby&gt;水&lt;rt&gt;súi&lt;/rt&gt;&lt;/ruby&gt;
</v>
      </c>
      <c r="Q90" s="318" t="str">
        <f t="shared" ca="1" si="30"/>
        <v xml:space="preserve">&lt;ruby&gt;水&lt;rtc&gt;ㄙㄨㄧˋ&lt;/rtc&gt;&lt;/ruby&gt;
</v>
      </c>
      <c r="R90" s="318" t="str">
        <f t="shared" ca="1" si="31"/>
        <v xml:space="preserve">&lt;ruby&gt;水&lt;rt&gt;súi&lt;/rt&gt;&lt;rtc&gt;ㄙㄨㄧˋ&lt;/rtc&gt;&lt;/ruby&gt;
</v>
      </c>
      <c r="S90" s="285"/>
      <c r="T90" s="319" t="b">
        <f t="shared" si="26"/>
        <v>0</v>
      </c>
      <c r="U90" s="319" t="b">
        <f t="shared" si="32"/>
        <v>1</v>
      </c>
      <c r="V90" s="319" t="b">
        <f t="shared" si="33"/>
        <v>0</v>
      </c>
      <c r="W90" s="319" t="b">
        <f t="shared" si="34"/>
        <v>0</v>
      </c>
      <c r="X90" s="319" t="b">
        <f t="shared" si="35"/>
        <v>0</v>
      </c>
      <c r="Y90" s="370"/>
      <c r="Z90" s="377">
        <f t="shared" si="11"/>
        <v>15</v>
      </c>
      <c r="AA90" s="373" t="str">
        <f t="array" ref="AA90">IF( $Z90="", "", INDEX(白話字聲母資料表, $Z90, $AA$5))</f>
        <v>時</v>
      </c>
      <c r="AB90" s="370"/>
      <c r="AC90" s="377">
        <f t="shared" si="36"/>
        <v>72</v>
      </c>
      <c r="AD90" s="373">
        <f t="array" ref="AD90">IF( $W90, "", INDEX(白話字韻母資料表, AC90, $AD$5))</f>
        <v>4</v>
      </c>
      <c r="AE90" s="373" t="b">
        <f t="array" ref="AE90">IF( $W90, "", IF( INDEX(白話字韻母資料表, AC90, $AE$5) = "入聲", TRUE, FALSE) )</f>
        <v>0</v>
      </c>
      <c r="AF90" s="374">
        <f t="shared" si="37"/>
        <v>1</v>
      </c>
      <c r="AG90" s="374">
        <f t="shared" si="38"/>
        <v>2</v>
      </c>
      <c r="AH90" s="374" t="str">
        <f t="array" ref="AH90">IF( $W90, "", INDEX(白話字韻母資料表, $AC90, $AH$5))</f>
        <v>規</v>
      </c>
      <c r="AI90" s="374" t="str">
        <f t="array" ref="AI90">IF($W90, "", INDEX(白話字韻母八聲調資料表, $AD90, $AG90))</f>
        <v>úi</v>
      </c>
      <c r="AJ90" s="370"/>
      <c r="AK90" s="373" t="b">
        <f t="shared" si="39"/>
        <v>1</v>
      </c>
      <c r="AL90" s="373" t="b">
        <f>IF( $AK90, IFERROR( IF(MATCH( $E90, 顎音化聲母!$H$9:$H$37, 0), TRUE, FALSE), FALSE), "")</f>
        <v>0</v>
      </c>
      <c r="AM90" s="373" t="str">
        <f t="array" ref="AM90">IF( AND($AK90, $AL90), INDEX(顎音化聲母資料表, MATCH( $D90 &amp; $E90, 顎音化聲母!$L$5:$L$136, 0), 3), "")</f>
        <v/>
      </c>
      <c r="AN90" s="373">
        <f t="shared" si="40"/>
        <v>15</v>
      </c>
      <c r="AO90" s="374" t="str">
        <f t="array" ref="AO90">IF($AN90="", "", IF( $AM90&lt;&gt;"", $AM90,INDEX(白話字聲母資料表, $AN90, $AO$5)))</f>
        <v>ㄙ</v>
      </c>
      <c r="AP90" s="374" t="str">
        <f t="array" ref="AP90">IF($W90, "", INDEX(方音八音反切資料表, $AD90, $AG90))</f>
        <v>ㄨㄧˋ</v>
      </c>
      <c r="AQ90" s="370"/>
      <c r="AR90" s="374" t="str">
        <f t="array" ref="AR90">IF($V90, "", INDEX(白話字聲母資料表, $Z90, $AR$5))</f>
        <v>s</v>
      </c>
      <c r="AS90" s="375" t="str">
        <f t="array" ref="AS90">IF($W90, "", INDEX(白話字韻母資料表, $AC90, $AR$5))</f>
        <v>ui</v>
      </c>
      <c r="AT90" s="374" t="str">
        <f t="array" ref="AT90">IF($W90, "", INDEX(台羅韻母八聲調資料表, $AD90, $AG90))</f>
        <v>úi</v>
      </c>
      <c r="AU90" s="370"/>
      <c r="AV90" s="374" t="str">
        <f t="array" ref="AV90">IF($V90, "", INDEX(白話字聲母資料表, $Z90, $AV$5))</f>
        <v>s</v>
      </c>
      <c r="AW90" s="375" t="str">
        <f t="array" ref="AW90">IF($W90, "", INDEX(白話字韻母資料表, $AC90, $AW$5))</f>
        <v>ui</v>
      </c>
      <c r="AX90" s="374" t="str">
        <f t="array" ref="AX90">IF($W90, "", INDEX(閩拼韻母八聲調資料表, $AD90, $AG90))</f>
        <v>úi</v>
      </c>
    </row>
    <row r="91" spans="2:50">
      <c r="B91" s="380">
        <f t="shared" si="0"/>
        <v>83</v>
      </c>
      <c r="C91" s="314" t="str">
        <f>MID(文章!$D$4, B91, 1)</f>
        <v>光</v>
      </c>
      <c r="D91" s="365" t="s">
        <v>72</v>
      </c>
      <c r="E91" s="365" t="s">
        <v>74</v>
      </c>
      <c r="F91" s="365"/>
      <c r="G91" s="315" t="str">
        <f t="array" ref="G91">IF( OR($T91, NOT($U91), $W91), "", $AA91 &amp; $AH91 &amp; INDEX(中文數值資料表, $AG91, 2) )</f>
        <v>求公一</v>
      </c>
      <c r="H91" s="321" t="str">
        <f t="shared" si="1"/>
        <v>kong</v>
      </c>
      <c r="I91" s="322" t="str">
        <f t="shared" si="2"/>
        <v>kong</v>
      </c>
      <c r="J91" s="323" t="str">
        <f t="shared" si="3"/>
        <v>gōng</v>
      </c>
      <c r="K91" s="316" t="str">
        <f t="shared" si="4"/>
        <v>ㄍㆲ</v>
      </c>
      <c r="L91" s="317" t="str">
        <f t="shared" ca="1" si="41"/>
        <v xml:space="preserve">\ltjruby{光}{kong}\
</v>
      </c>
      <c r="M91" s="317" t="str">
        <f t="shared" ca="1" si="27"/>
        <v xml:space="preserve">&lt;ruby&gt;光&lt;rt&gt;求公一&lt;/rt&gt;&lt;/ruby&gt;
</v>
      </c>
      <c r="N91" s="317" t="str">
        <f t="shared" ca="1" si="28"/>
        <v xml:space="preserve">&lt;ruby&gt;光&lt;rt&gt;kong&lt;/rt&gt;&lt;/ruby&gt;
</v>
      </c>
      <c r="O91" s="317" t="str">
        <f t="shared" ca="1" si="29"/>
        <v xml:space="preserve">&lt;ruby&gt;光&lt;rt&gt;kong&lt;/rt&gt;&lt;/ruby&gt;
</v>
      </c>
      <c r="P91" s="317" t="str">
        <f t="shared" ca="1" si="29"/>
        <v xml:space="preserve">&lt;ruby&gt;光&lt;rt&gt;gōng&lt;/rt&gt;&lt;/ruby&gt;
</v>
      </c>
      <c r="Q91" s="318" t="str">
        <f t="shared" ca="1" si="30"/>
        <v xml:space="preserve">&lt;ruby&gt;光&lt;rtc&gt;ㄍㆲ&lt;/rtc&gt;&lt;/ruby&gt;
</v>
      </c>
      <c r="R91" s="318" t="str">
        <f t="shared" ca="1" si="31"/>
        <v xml:space="preserve">&lt;ruby&gt;光&lt;rt&gt;kong&lt;/rt&gt;&lt;rtc&gt;ㄍㆲ&lt;/rtc&gt;&lt;/ruby&gt;
</v>
      </c>
      <c r="S91" s="285"/>
      <c r="T91" s="319" t="b">
        <f t="shared" si="26"/>
        <v>0</v>
      </c>
      <c r="U91" s="319" t="b">
        <f t="shared" si="32"/>
        <v>1</v>
      </c>
      <c r="V91" s="319" t="b">
        <f t="shared" si="33"/>
        <v>0</v>
      </c>
      <c r="W91" s="319" t="b">
        <f t="shared" si="34"/>
        <v>0</v>
      </c>
      <c r="X91" s="319" t="b">
        <f t="shared" si="35"/>
        <v>1</v>
      </c>
      <c r="Y91" s="370"/>
      <c r="Z91" s="377">
        <f t="shared" si="11"/>
        <v>7</v>
      </c>
      <c r="AA91" s="373" t="str">
        <f t="array" ref="AA91">IF( $Z91="", "", INDEX(白話字聲母資料表, $Z91, $AA$5))</f>
        <v>求</v>
      </c>
      <c r="AB91" s="370"/>
      <c r="AC91" s="377">
        <f t="shared" si="36"/>
        <v>69</v>
      </c>
      <c r="AD91" s="373">
        <f t="array" ref="AD91">IF( $W91, "", INDEX(白話字韻母資料表, AC91, $AD$5))</f>
        <v>7</v>
      </c>
      <c r="AE91" s="373" t="b">
        <f t="array" ref="AE91">IF( $W91, "", IF( INDEX(白話字韻母資料表, AC91, $AE$5) = "入聲", TRUE, FALSE) )</f>
        <v>0</v>
      </c>
      <c r="AF91" s="374">
        <f t="shared" si="37"/>
        <v>1</v>
      </c>
      <c r="AG91" s="374">
        <f t="shared" si="38"/>
        <v>1</v>
      </c>
      <c r="AH91" s="374" t="str">
        <f t="array" ref="AH91">IF( $W91, "", INDEX(白話字韻母資料表, $AC91, $AH$5))</f>
        <v>公</v>
      </c>
      <c r="AI91" s="374" t="str">
        <f t="array" ref="AI91">IF($W91, "", INDEX(白話字韻母八聲調資料表, $AD91, $AG91))</f>
        <v>ong</v>
      </c>
      <c r="AJ91" s="370"/>
      <c r="AK91" s="373" t="b">
        <f t="shared" si="39"/>
        <v>0</v>
      </c>
      <c r="AL91" s="373" t="str">
        <f>IF( $AK91, IFERROR( IF(MATCH( $E91, 顎音化聲母!$H$9:$H$37, 0), TRUE, FALSE), FALSE), "")</f>
        <v/>
      </c>
      <c r="AM91" s="373" t="str">
        <f t="array" ref="AM91">IF( AND($AK91, $AL91), INDEX(顎音化聲母資料表, MATCH( $D91 &amp; $E91, 顎音化聲母!$L$5:$L$136, 0), 3), "")</f>
        <v/>
      </c>
      <c r="AN91" s="373">
        <f t="shared" si="40"/>
        <v>7</v>
      </c>
      <c r="AO91" s="374" t="str">
        <f t="array" ref="AO91">IF($AN91="", "", IF( $AM91&lt;&gt;"", $AM91,INDEX(白話字聲母資料表, $AN91, $AO$5)))</f>
        <v>ㄍ</v>
      </c>
      <c r="AP91" s="374" t="str">
        <f t="array" ref="AP91">IF($W91, "", INDEX(方音八音反切資料表, $AD91, $AG91))</f>
        <v>ㆲ</v>
      </c>
      <c r="AQ91" s="370"/>
      <c r="AR91" s="374" t="str">
        <f t="array" ref="AR91">IF($V91, "", INDEX(白話字聲母資料表, $Z91, $AR$5))</f>
        <v>k</v>
      </c>
      <c r="AS91" s="375" t="str">
        <f t="array" ref="AS91">IF($W91, "", INDEX(白話字韻母資料表, $AC91, $AR$5))</f>
        <v>ong</v>
      </c>
      <c r="AT91" s="374" t="str">
        <f t="array" ref="AT91">IF($W91, "", INDEX(台羅韻母八聲調資料表, $AD91, $AG91))</f>
        <v>ong</v>
      </c>
      <c r="AU91" s="370"/>
      <c r="AV91" s="374" t="str">
        <f t="array" ref="AV91">IF($V91, "", INDEX(白話字聲母資料表, $Z91, $AV$5))</f>
        <v>g</v>
      </c>
      <c r="AW91" s="375" t="str">
        <f t="array" ref="AW91">IF($W91, "", INDEX(白話字韻母資料表, $AC91, $AW$5))</f>
        <v>ong</v>
      </c>
      <c r="AX91" s="374" t="str">
        <f t="array" ref="AX91">IF($W91, "", INDEX(閩拼韻母八聲調資料表, $AD91, $AG91))</f>
        <v>ōng</v>
      </c>
    </row>
    <row r="92" spans="2:50">
      <c r="B92" s="380">
        <f t="shared" si="0"/>
        <v>84</v>
      </c>
      <c r="C92" s="314" t="str">
        <f>MID(文章!$D$4, B92, 1)</f>
        <v>接</v>
      </c>
      <c r="D92" s="365" t="s">
        <v>55</v>
      </c>
      <c r="E92" s="365" t="s">
        <v>96</v>
      </c>
      <c r="F92" s="365"/>
      <c r="G92" s="315" t="str">
        <f t="array" ref="G92">IF( OR($T92, NOT($U92), $W92), "", $AA92 &amp; $AH92 &amp; INDEX(中文數值資料表, $AG92, 2) )</f>
        <v>曾兼四</v>
      </c>
      <c r="H92" s="321" t="str">
        <f t="shared" si="1"/>
        <v>chiap</v>
      </c>
      <c r="I92" s="322" t="str">
        <f t="shared" si="2"/>
        <v>tsiap</v>
      </c>
      <c r="J92" s="323" t="str">
        <f t="shared" si="3"/>
        <v>ziap</v>
      </c>
      <c r="K92" s="316" t="str">
        <f t="shared" si="4"/>
        <v>ㄐㄧㄚㆴ</v>
      </c>
      <c r="L92" s="317" t="str">
        <f t="shared" ca="1" si="41"/>
        <v xml:space="preserve">\ltjruby{接}{tsiap}\
</v>
      </c>
      <c r="M92" s="317" t="str">
        <f t="shared" ca="1" si="27"/>
        <v xml:space="preserve">&lt;ruby&gt;接&lt;rt&gt;曾兼四&lt;/rt&gt;&lt;/ruby&gt;
</v>
      </c>
      <c r="N92" s="317" t="str">
        <f t="shared" ca="1" si="28"/>
        <v xml:space="preserve">&lt;ruby&gt;接&lt;rt&gt;chiap&lt;/rt&gt;&lt;/ruby&gt;
</v>
      </c>
      <c r="O92" s="317" t="str">
        <f t="shared" ca="1" si="29"/>
        <v xml:space="preserve">&lt;ruby&gt;接&lt;rt&gt;tsiap&lt;/rt&gt;&lt;/ruby&gt;
</v>
      </c>
      <c r="P92" s="317" t="str">
        <f t="shared" ca="1" si="29"/>
        <v xml:space="preserve">&lt;ruby&gt;接&lt;rt&gt;ziap&lt;/rt&gt;&lt;/ruby&gt;
</v>
      </c>
      <c r="Q92" s="318" t="str">
        <f t="shared" ca="1" si="30"/>
        <v xml:space="preserve">&lt;ruby&gt;接&lt;rtc&gt;ㄐㄧㄚㆴ&lt;/rtc&gt;&lt;/ruby&gt;
</v>
      </c>
      <c r="R92" s="318" t="str">
        <f t="shared" ca="1" si="31"/>
        <v xml:space="preserve">&lt;ruby&gt;接&lt;rt&gt;tsiap&lt;/rt&gt;&lt;rtc&gt;ㄐㄧㄚㆴ&lt;/rtc&gt;&lt;/ruby&gt;
</v>
      </c>
      <c r="S92" s="285"/>
      <c r="T92" s="319" t="b">
        <f t="shared" si="26"/>
        <v>0</v>
      </c>
      <c r="U92" s="319" t="b">
        <f t="shared" si="32"/>
        <v>1</v>
      </c>
      <c r="V92" s="319" t="b">
        <f t="shared" si="33"/>
        <v>0</v>
      </c>
      <c r="W92" s="319" t="b">
        <f t="shared" si="34"/>
        <v>0</v>
      </c>
      <c r="X92" s="319" t="b">
        <f t="shared" si="35"/>
        <v>1</v>
      </c>
      <c r="Y92" s="370"/>
      <c r="Z92" s="377">
        <f t="shared" si="11"/>
        <v>2</v>
      </c>
      <c r="AA92" s="373" t="str">
        <f t="array" ref="AA92">IF( $Z92="", "", INDEX(白話字聲母資料表, $Z92, $AA$5))</f>
        <v>曾</v>
      </c>
      <c r="AB92" s="370"/>
      <c r="AC92" s="377">
        <f t="shared" si="36"/>
        <v>31</v>
      </c>
      <c r="AD92" s="373">
        <f t="array" ref="AD92">IF( $W92, "", INDEX(白話字韻母資料表, AC92, $AD$5))</f>
        <v>22</v>
      </c>
      <c r="AE92" s="373" t="b">
        <f t="array" ref="AE92">IF( $W92, "", IF( INDEX(白話字韻母資料表, AC92, $AE$5) = "入聲", TRUE, FALSE) )</f>
        <v>1</v>
      </c>
      <c r="AF92" s="374">
        <f t="shared" si="37"/>
        <v>4</v>
      </c>
      <c r="AG92" s="374">
        <f t="shared" si="38"/>
        <v>4</v>
      </c>
      <c r="AH92" s="374" t="str">
        <f t="array" ref="AH92">IF( $W92, "", INDEX(白話字韻母資料表, $AC92, $AH$5))</f>
        <v>兼</v>
      </c>
      <c r="AI92" s="374" t="str">
        <f t="array" ref="AI92">IF($W92, "", INDEX(白話字韻母八聲調資料表, $AD92, $AG92))</f>
        <v>iap</v>
      </c>
      <c r="AJ92" s="370"/>
      <c r="AK92" s="373" t="b">
        <f t="shared" si="39"/>
        <v>1</v>
      </c>
      <c r="AL92" s="373" t="b">
        <f>IF( $AK92, IFERROR( IF(MATCH( $E92, 顎音化聲母!$H$9:$H$37, 0), TRUE, FALSE), FALSE), "")</f>
        <v>1</v>
      </c>
      <c r="AM92" s="373" t="str">
        <f t="array" ref="AM92">IF( AND($AK92, $AL92), INDEX(顎音化聲母資料表, MATCH( $D92 &amp; $E92, 顎音化聲母!$L$5:$L$136, 0), 3), "")</f>
        <v>ㄐ</v>
      </c>
      <c r="AN92" s="373">
        <f t="shared" si="40"/>
        <v>2</v>
      </c>
      <c r="AO92" s="374" t="str">
        <f t="array" ref="AO92">IF($AN92="", "", IF( $AM92&lt;&gt;"", $AM92,INDEX(白話字聲母資料表, $AN92, $AO$5)))</f>
        <v>ㄐ</v>
      </c>
      <c r="AP92" s="374" t="str">
        <f t="array" ref="AP92">IF($W92, "", INDEX(方音八音反切資料表, $AD92, $AG92))</f>
        <v>ㄧㄚㆴ</v>
      </c>
      <c r="AQ92" s="370"/>
      <c r="AR92" s="374" t="str">
        <f t="array" ref="AR92">IF($V92, "", INDEX(白話字聲母資料表, $Z92, $AR$5))</f>
        <v>ts</v>
      </c>
      <c r="AS92" s="375" t="str">
        <f t="array" ref="AS92">IF($W92, "", INDEX(白話字韻母資料表, $AC92, $AR$5))</f>
        <v>iap</v>
      </c>
      <c r="AT92" s="374" t="str">
        <f t="array" ref="AT92">IF($W92, "", INDEX(台羅韻母八聲調資料表, $AD92, $AG92))</f>
        <v>iap</v>
      </c>
      <c r="AU92" s="370"/>
      <c r="AV92" s="374" t="str">
        <f t="array" ref="AV92">IF($V92, "", INDEX(白話字聲母資料表, $Z92, $AV$5))</f>
        <v>z</v>
      </c>
      <c r="AW92" s="375" t="str">
        <f t="array" ref="AW92">IF($W92, "", INDEX(白話字韻母資料表, $AC92, $AW$5))</f>
        <v>iap</v>
      </c>
      <c r="AX92" s="374" t="str">
        <f t="array" ref="AX92">IF($W92, "", INDEX(閩拼韻母八聲調資料表, $AD92, $AG92))</f>
        <v>iap</v>
      </c>
    </row>
    <row r="93" spans="2:50">
      <c r="B93" s="380">
        <f t="shared" si="0"/>
        <v>85</v>
      </c>
      <c r="C93" s="314" t="str">
        <f>MID(文章!$D$4, B93, 1)</f>
        <v>天</v>
      </c>
      <c r="D93" s="365" t="s">
        <v>90</v>
      </c>
      <c r="E93" s="365" t="s">
        <v>91</v>
      </c>
      <c r="F93" s="365"/>
      <c r="G93" s="315" t="str">
        <f t="array" ref="G93">IF( OR($T93, NOT($U93), $W93), "", $AA93 &amp; $AH93 &amp; INDEX(中文數值資料表, $AG93, 2) )</f>
        <v>他堅一</v>
      </c>
      <c r="H93" s="321" t="str">
        <f t="shared" si="1"/>
        <v>thian</v>
      </c>
      <c r="I93" s="322" t="str">
        <f t="shared" si="2"/>
        <v>thian</v>
      </c>
      <c r="J93" s="323" t="str">
        <f t="shared" si="3"/>
        <v>tiān</v>
      </c>
      <c r="K93" s="316" t="str">
        <f t="shared" si="4"/>
        <v>ㄊㄧㄢ</v>
      </c>
      <c r="L93" s="317" t="str">
        <f t="shared" ca="1" si="41"/>
        <v xml:space="preserve">\ltjruby{天}{thian}\
</v>
      </c>
      <c r="M93" s="317" t="str">
        <f t="shared" ca="1" si="27"/>
        <v xml:space="preserve">&lt;ruby&gt;天&lt;rt&gt;他堅一&lt;/rt&gt;&lt;/ruby&gt;
</v>
      </c>
      <c r="N93" s="317" t="str">
        <f t="shared" ca="1" si="28"/>
        <v xml:space="preserve">&lt;ruby&gt;天&lt;rt&gt;thian&lt;/rt&gt;&lt;/ruby&gt;
</v>
      </c>
      <c r="O93" s="317" t="str">
        <f t="shared" ca="1" si="29"/>
        <v xml:space="preserve">&lt;ruby&gt;天&lt;rt&gt;thian&lt;/rt&gt;&lt;/ruby&gt;
</v>
      </c>
      <c r="P93" s="317" t="str">
        <f t="shared" ca="1" si="29"/>
        <v xml:space="preserve">&lt;ruby&gt;天&lt;rt&gt;tiān&lt;/rt&gt;&lt;/ruby&gt;
</v>
      </c>
      <c r="Q93" s="318" t="str">
        <f t="shared" ca="1" si="30"/>
        <v xml:space="preserve">&lt;ruby&gt;天&lt;rtc&gt;ㄊㄧㄢ&lt;/rtc&gt;&lt;/ruby&gt;
</v>
      </c>
      <c r="R93" s="318" t="str">
        <f t="shared" ca="1" si="31"/>
        <v xml:space="preserve">&lt;ruby&gt;天&lt;rt&gt;thian&lt;/rt&gt;&lt;rtc&gt;ㄊㄧㄢ&lt;/rtc&gt;&lt;/ruby&gt;
</v>
      </c>
      <c r="S93" s="285"/>
      <c r="T93" s="319" t="b">
        <f t="shared" si="26"/>
        <v>0</v>
      </c>
      <c r="U93" s="319" t="b">
        <f t="shared" si="32"/>
        <v>1</v>
      </c>
      <c r="V93" s="319" t="b">
        <f t="shared" si="33"/>
        <v>0</v>
      </c>
      <c r="W93" s="319" t="b">
        <f t="shared" si="34"/>
        <v>0</v>
      </c>
      <c r="X93" s="319" t="b">
        <f t="shared" si="35"/>
        <v>1</v>
      </c>
      <c r="Y93" s="370"/>
      <c r="Z93" s="377">
        <f t="shared" si="11"/>
        <v>17</v>
      </c>
      <c r="AA93" s="373" t="str">
        <f t="array" ref="AA93">IF( $Z93="", "", INDEX(白話字聲母資料表, $Z93, $AA$5))</f>
        <v>他</v>
      </c>
      <c r="AB93" s="370"/>
      <c r="AC93" s="377">
        <f t="shared" si="36"/>
        <v>29</v>
      </c>
      <c r="AD93" s="373">
        <f t="array" ref="AD93">IF( $W93, "", INDEX(白話字韻母資料表, AC93, $AD$5))</f>
        <v>2</v>
      </c>
      <c r="AE93" s="373" t="b">
        <f t="array" ref="AE93">IF( $W93, "", IF( INDEX(白話字韻母資料表, AC93, $AE$5) = "入聲", TRUE, FALSE) )</f>
        <v>0</v>
      </c>
      <c r="AF93" s="374">
        <f t="shared" si="37"/>
        <v>1</v>
      </c>
      <c r="AG93" s="374">
        <f t="shared" si="38"/>
        <v>1</v>
      </c>
      <c r="AH93" s="374" t="str">
        <f t="array" ref="AH93">IF( $W93, "", INDEX(白話字韻母資料表, $AC93, $AH$5))</f>
        <v>堅</v>
      </c>
      <c r="AI93" s="374" t="str">
        <f t="array" ref="AI93">IF($W93, "", INDEX(白話字韻母八聲調資料表, $AD93, $AG93))</f>
        <v>ian</v>
      </c>
      <c r="AJ93" s="370"/>
      <c r="AK93" s="373" t="b">
        <f t="shared" si="39"/>
        <v>0</v>
      </c>
      <c r="AL93" s="373" t="str">
        <f>IF( $AK93, IFERROR( IF(MATCH( $E93, 顎音化聲母!$H$9:$H$37, 0), TRUE, FALSE), FALSE), "")</f>
        <v/>
      </c>
      <c r="AM93" s="373" t="str">
        <f t="array" ref="AM93">IF( AND($AK93, $AL93), INDEX(顎音化聲母資料表, MATCH( $D93 &amp; $E93, 顎音化聲母!$L$5:$L$136, 0), 3), "")</f>
        <v/>
      </c>
      <c r="AN93" s="373">
        <f t="shared" si="40"/>
        <v>17</v>
      </c>
      <c r="AO93" s="374" t="str">
        <f t="array" ref="AO93">IF($AN93="", "", IF( $AM93&lt;&gt;"", $AM93,INDEX(白話字聲母資料表, $AN93, $AO$5)))</f>
        <v>ㄊ</v>
      </c>
      <c r="AP93" s="374" t="str">
        <f t="array" ref="AP93">IF($W93, "", INDEX(方音八音反切資料表, $AD93, $AG93))</f>
        <v>ㄧㄢ</v>
      </c>
      <c r="AQ93" s="370"/>
      <c r="AR93" s="374" t="str">
        <f t="array" ref="AR93">IF($V93, "", INDEX(白話字聲母資料表, $Z93, $AR$5))</f>
        <v>th</v>
      </c>
      <c r="AS93" s="375" t="str">
        <f t="array" ref="AS93">IF($W93, "", INDEX(白話字韻母資料表, $AC93, $AR$5))</f>
        <v>ian</v>
      </c>
      <c r="AT93" s="374" t="str">
        <f t="array" ref="AT93">IF($W93, "", INDEX(台羅韻母八聲調資料表, $AD93, $AG93))</f>
        <v>ian</v>
      </c>
      <c r="AU93" s="370"/>
      <c r="AV93" s="374" t="str">
        <f t="array" ref="AV93">IF($V93, "", INDEX(白話字聲母資料表, $Z93, $AV$5))</f>
        <v>t</v>
      </c>
      <c r="AW93" s="375" t="str">
        <f t="array" ref="AW93">IF($W93, "", INDEX(白話字韻母資料表, $AC93, $AW$5))</f>
        <v>ian</v>
      </c>
      <c r="AX93" s="374" t="str">
        <f t="array" ref="AX93">IF($W93, "", INDEX(閩拼韻母八聲調資料表, $AD93, $AG93))</f>
        <v>iān</v>
      </c>
    </row>
    <row r="94" spans="2:50">
      <c r="B94" s="380">
        <f t="shared" si="0"/>
        <v>86</v>
      </c>
      <c r="C94" s="314" t="str">
        <f>MID(文章!$D$4, B94, 1)</f>
        <v>。</v>
      </c>
      <c r="D94" s="365"/>
      <c r="E94" s="365"/>
      <c r="F94" s="365"/>
      <c r="G94" s="315" t="str">
        <f t="array" ref="G94">IF( OR($T94, NOT($U94), $W94), "", $AA94 &amp; $AH94 &amp; INDEX(中文數值資料表, $AG94, 2) )</f>
        <v/>
      </c>
      <c r="H94" s="321" t="str">
        <f t="shared" si="1"/>
        <v/>
      </c>
      <c r="I94" s="322" t="str">
        <f t="shared" si="2"/>
        <v/>
      </c>
      <c r="J94" s="323" t="str">
        <f t="shared" si="3"/>
        <v/>
      </c>
      <c r="K94" s="316" t="str">
        <f t="shared" si="4"/>
        <v/>
      </c>
      <c r="L94" s="317" t="str">
        <f t="shared" ca="1" si="41"/>
        <v xml:space="preserve">\ltjruby{。}{}\
</v>
      </c>
      <c r="M94" s="317" t="str">
        <f t="shared" ca="1" si="27"/>
        <v xml:space="preserve">。
</v>
      </c>
      <c r="N94" s="317" t="str">
        <f t="shared" ca="1" si="28"/>
        <v xml:space="preserve">。
</v>
      </c>
      <c r="O94" s="317" t="str">
        <f t="shared" ca="1" si="29"/>
        <v xml:space="preserve">。
</v>
      </c>
      <c r="P94" s="317" t="str">
        <f t="shared" ca="1" si="29"/>
        <v xml:space="preserve">。
</v>
      </c>
      <c r="Q94" s="318" t="str">
        <f t="shared" ca="1" si="30"/>
        <v xml:space="preserve">。
</v>
      </c>
      <c r="R94" s="318" t="str">
        <f t="shared" ca="1" si="31"/>
        <v xml:space="preserve">。
</v>
      </c>
      <c r="S94" s="285"/>
      <c r="T94" s="319" t="b">
        <f t="shared" si="26"/>
        <v>1</v>
      </c>
      <c r="U94" s="319" t="b">
        <f t="shared" si="32"/>
        <v>0</v>
      </c>
      <c r="V94" s="319" t="b">
        <f t="shared" si="33"/>
        <v>1</v>
      </c>
      <c r="W94" s="319" t="b">
        <f t="shared" si="34"/>
        <v>1</v>
      </c>
      <c r="X94" s="319" t="b">
        <f t="shared" si="35"/>
        <v>0</v>
      </c>
      <c r="Y94" s="370"/>
      <c r="Z94" s="377" t="str">
        <f t="shared" si="11"/>
        <v/>
      </c>
      <c r="AA94" s="373" t="str">
        <f t="array" ref="AA94">IF( $Z94="", "", INDEX(白話字聲母資料表, $Z94, $AA$5))</f>
        <v/>
      </c>
      <c r="AB94" s="370"/>
      <c r="AC94" s="377" t="str">
        <f t="shared" si="36"/>
        <v/>
      </c>
      <c r="AD94" s="373" t="str">
        <f t="array" ref="AD94">IF( $W94, "", INDEX(白話字韻母資料表, AC94, $AD$5))</f>
        <v/>
      </c>
      <c r="AE94" s="373" t="str">
        <f t="array" ref="AE94">IF( $W94, "", IF( INDEX(白話字韻母資料表, AC94, $AE$5) = "入聲", TRUE, FALSE) )</f>
        <v/>
      </c>
      <c r="AF94" s="374" t="str">
        <f t="shared" si="37"/>
        <v/>
      </c>
      <c r="AG94" s="374" t="str">
        <f t="shared" si="38"/>
        <v/>
      </c>
      <c r="AH94" s="374" t="str">
        <f t="array" ref="AH94">IF( $W94, "", INDEX(白話字韻母資料表, $AC94, $AH$5))</f>
        <v/>
      </c>
      <c r="AI94" s="374" t="str">
        <f t="array" ref="AI94">IF($W94, "", INDEX(白話字韻母八聲調資料表, $AD94, $AG94))</f>
        <v/>
      </c>
      <c r="AJ94" s="370"/>
      <c r="AK94" s="373" t="b">
        <f t="shared" si="39"/>
        <v>0</v>
      </c>
      <c r="AL94" s="373" t="str">
        <f>IF( $AK94, IFERROR( IF(MATCH( $E94, 顎音化聲母!$H$9:$H$37, 0), TRUE, FALSE), FALSE), "")</f>
        <v/>
      </c>
      <c r="AM94" s="373" t="str">
        <f t="array" ref="AM94">IF( AND($AK94, $AL94), INDEX(顎音化聲母資料表, MATCH( $D94 &amp; $E94, 顎音化聲母!$L$5:$L$136, 0), 3), "")</f>
        <v/>
      </c>
      <c r="AN94" s="373" t="str">
        <f t="shared" si="40"/>
        <v/>
      </c>
      <c r="AO94" s="374" t="str">
        <f t="array" ref="AO94">IF($AN94="", "", IF( $AM94&lt;&gt;"", $AM94,INDEX(白話字聲母資料表, $AN94, $AO$5)))</f>
        <v/>
      </c>
      <c r="AP94" s="374" t="str">
        <f t="array" ref="AP94">IF($W94, "", INDEX(方音八音反切資料表, $AD94, $AG94))</f>
        <v/>
      </c>
      <c r="AQ94" s="370"/>
      <c r="AR94" s="374" t="str">
        <f t="array" ref="AR94">IF($V94, "", INDEX(白話字聲母資料表, $Z94, $AR$5))</f>
        <v/>
      </c>
      <c r="AS94" s="375" t="str">
        <f t="array" ref="AS94">IF($W94, "", INDEX(白話字韻母資料表, $AC94, $AR$5))</f>
        <v/>
      </c>
      <c r="AT94" s="374" t="str">
        <f t="array" ref="AT94">IF($W94, "", INDEX(台羅韻母八聲調資料表, $AD94, $AG94))</f>
        <v/>
      </c>
      <c r="AU94" s="370"/>
      <c r="AV94" s="374" t="str">
        <f t="array" ref="AV94">IF($V94, "", INDEX(白話字聲母資料表, $Z94, $AV$5))</f>
        <v/>
      </c>
      <c r="AW94" s="375" t="str">
        <f t="array" ref="AW94">IF($W94, "", INDEX(白話字韻母資料表, $AC94, $AW$5))</f>
        <v/>
      </c>
      <c r="AX94" s="374" t="str">
        <f t="array" ref="AX94">IF($W94, "", INDEX(閩拼韻母八聲調資料表, $AD94, $AG94))</f>
        <v/>
      </c>
    </row>
    <row r="95" spans="2:50">
      <c r="B95" s="380">
        <f t="shared" si="0"/>
        <v>87</v>
      </c>
      <c r="C95" s="314" t="str">
        <f>MID(文章!$D$4, B95, 1)</f>
        <v>縱</v>
      </c>
      <c r="D95" s="365" t="s">
        <v>68</v>
      </c>
      <c r="E95" s="365" t="s">
        <v>88</v>
      </c>
      <c r="F95" s="365">
        <v>2</v>
      </c>
      <c r="G95" s="315" t="str">
        <f t="array" ref="G95">IF( OR($T95, NOT($U95), $W95), "", $AA95 &amp; $AH95 &amp; INDEX(中文數值資料表, $AG95, 2) )</f>
        <v>出恭二</v>
      </c>
      <c r="H95" s="321" t="str">
        <f t="shared" si="1"/>
        <v>chhióng</v>
      </c>
      <c r="I95" s="322" t="str">
        <f t="shared" si="2"/>
        <v>tshióng</v>
      </c>
      <c r="J95" s="323" t="str">
        <f t="shared" si="3"/>
        <v>cióng</v>
      </c>
      <c r="K95" s="316" t="str">
        <f t="shared" si="4"/>
        <v>ㄑㄧㆲˋ</v>
      </c>
      <c r="L95" s="317" t="str">
        <f t="shared" ca="1" si="41"/>
        <v xml:space="preserve">\ltjruby{縱}{tshióng}\
</v>
      </c>
      <c r="M95" s="317" t="str">
        <f t="shared" ca="1" si="27"/>
        <v xml:space="preserve">&lt;ruby&gt;縱&lt;rt&gt;出恭二&lt;/rt&gt;&lt;/ruby&gt;
</v>
      </c>
      <c r="N95" s="317" t="str">
        <f t="shared" ca="1" si="28"/>
        <v xml:space="preserve">&lt;ruby&gt;縱&lt;rt&gt;chhióng&lt;/rt&gt;&lt;/ruby&gt;
</v>
      </c>
      <c r="O95" s="317" t="str">
        <f t="shared" ca="1" si="29"/>
        <v xml:space="preserve">&lt;ruby&gt;縱&lt;rt&gt;tshióng&lt;/rt&gt;&lt;/ruby&gt;
</v>
      </c>
      <c r="P95" s="317" t="str">
        <f t="shared" ca="1" si="29"/>
        <v xml:space="preserve">&lt;ruby&gt;縱&lt;rt&gt;cióng&lt;/rt&gt;&lt;/ruby&gt;
</v>
      </c>
      <c r="Q95" s="318" t="str">
        <f t="shared" ca="1" si="30"/>
        <v xml:space="preserve">&lt;ruby&gt;縱&lt;rtc&gt;ㄑㄧㆲˋ&lt;/rtc&gt;&lt;/ruby&gt;
</v>
      </c>
      <c r="R95" s="318" t="str">
        <f t="shared" ca="1" si="31"/>
        <v xml:space="preserve">&lt;ruby&gt;縱&lt;rt&gt;tshióng&lt;/rt&gt;&lt;rtc&gt;ㄑㄧㆲˋ&lt;/rtc&gt;&lt;/ruby&gt;
</v>
      </c>
      <c r="S95" s="285"/>
      <c r="T95" s="319" t="b">
        <f t="shared" si="26"/>
        <v>0</v>
      </c>
      <c r="U95" s="319" t="b">
        <f t="shared" si="32"/>
        <v>1</v>
      </c>
      <c r="V95" s="319" t="b">
        <f t="shared" si="33"/>
        <v>0</v>
      </c>
      <c r="W95" s="319" t="b">
        <f t="shared" si="34"/>
        <v>0</v>
      </c>
      <c r="X95" s="319" t="b">
        <f t="shared" si="35"/>
        <v>0</v>
      </c>
      <c r="Y95" s="370"/>
      <c r="Z95" s="377">
        <f t="shared" si="11"/>
        <v>3</v>
      </c>
      <c r="AA95" s="373" t="str">
        <f t="array" ref="AA95">IF( $Z95="", "", INDEX(白話字聲母資料表, $Z95, $AA$5))</f>
        <v>出</v>
      </c>
      <c r="AB95" s="370"/>
      <c r="AC95" s="377">
        <f t="shared" si="36"/>
        <v>42</v>
      </c>
      <c r="AD95" s="373">
        <f t="array" ref="AD95">IF( $W95, "", INDEX(白話字韻母資料表, AC95, $AD$5))</f>
        <v>14</v>
      </c>
      <c r="AE95" s="373" t="b">
        <f t="array" ref="AE95">IF( $W95, "", IF( INDEX(白話字韻母資料表, AC95, $AE$5) = "入聲", TRUE, FALSE) )</f>
        <v>0</v>
      </c>
      <c r="AF95" s="374">
        <f t="shared" si="37"/>
        <v>1</v>
      </c>
      <c r="AG95" s="374">
        <f t="shared" si="38"/>
        <v>2</v>
      </c>
      <c r="AH95" s="374" t="str">
        <f t="array" ref="AH95">IF( $W95, "", INDEX(白話字韻母資料表, $AC95, $AH$5))</f>
        <v>恭</v>
      </c>
      <c r="AI95" s="374" t="str">
        <f t="array" ref="AI95">IF($W95, "", INDEX(白話字韻母八聲調資料表, $AD95, $AG95))</f>
        <v>ióng</v>
      </c>
      <c r="AJ95" s="370"/>
      <c r="AK95" s="373" t="b">
        <f t="shared" si="39"/>
        <v>1</v>
      </c>
      <c r="AL95" s="373" t="b">
        <f>IF( $AK95, IFERROR( IF(MATCH( $E95, 顎音化聲母!$H$9:$H$37, 0), TRUE, FALSE), FALSE), "")</f>
        <v>1</v>
      </c>
      <c r="AM95" s="373" t="str">
        <f t="array" ref="AM95">IF( AND($AK95, $AL95), INDEX(顎音化聲母資料表, MATCH( $D95 &amp; $E95, 顎音化聲母!$L$5:$L$136, 0), 3), "")</f>
        <v>ㄑ</v>
      </c>
      <c r="AN95" s="373">
        <f t="shared" si="40"/>
        <v>3</v>
      </c>
      <c r="AO95" s="374" t="str">
        <f t="array" ref="AO95">IF($AN95="", "", IF( $AM95&lt;&gt;"", $AM95,INDEX(白話字聲母資料表, $AN95, $AO$5)))</f>
        <v>ㄑ</v>
      </c>
      <c r="AP95" s="374" t="str">
        <f t="array" ref="AP95">IF($W95, "", INDEX(方音八音反切資料表, $AD95, $AG95))</f>
        <v>ㄧㆲˋ</v>
      </c>
      <c r="AQ95" s="370"/>
      <c r="AR95" s="374" t="str">
        <f t="array" ref="AR95">IF($V95, "", INDEX(白話字聲母資料表, $Z95, $AR$5))</f>
        <v>tsh</v>
      </c>
      <c r="AS95" s="375" t="str">
        <f t="array" ref="AS95">IF($W95, "", INDEX(白話字韻母資料表, $AC95, $AR$5))</f>
        <v>iong</v>
      </c>
      <c r="AT95" s="374" t="str">
        <f t="array" ref="AT95">IF($W95, "", INDEX(台羅韻母八聲調資料表, $AD95, $AG95))</f>
        <v>ióng</v>
      </c>
      <c r="AU95" s="370"/>
      <c r="AV95" s="374" t="str">
        <f t="array" ref="AV95">IF($V95, "", INDEX(白話字聲母資料表, $Z95, $AV$5))</f>
        <v>c</v>
      </c>
      <c r="AW95" s="375" t="str">
        <f t="array" ref="AW95">IF($W95, "", INDEX(白話字韻母資料表, $AC95, $AW$5))</f>
        <v>iong</v>
      </c>
      <c r="AX95" s="374" t="str">
        <f t="array" ref="AX95">IF($W95, "", INDEX(閩拼韻母八聲調資料表, $AD95, $AG95))</f>
        <v>ióng</v>
      </c>
    </row>
    <row r="96" spans="2:50">
      <c r="B96" s="380">
        <f t="shared" si="0"/>
        <v>88</v>
      </c>
      <c r="C96" s="314" t="str">
        <f>MID(文章!$D$4, B96, 1)</f>
        <v>一</v>
      </c>
      <c r="D96" s="365"/>
      <c r="E96" s="365" t="s">
        <v>97</v>
      </c>
      <c r="F96" s="365"/>
      <c r="G96" s="315" t="str">
        <f t="array" ref="G96">IF( OR($T96, NOT($U96), $W96), "", $AA96 &amp; $AH96 &amp; INDEX(中文數值資料表, $AG96, 2) )</f>
        <v>英巾四</v>
      </c>
      <c r="H96" s="321" t="str">
        <f t="shared" si="1"/>
        <v>it</v>
      </c>
      <c r="I96" s="322" t="str">
        <f t="shared" si="2"/>
        <v>it</v>
      </c>
      <c r="J96" s="323" t="str">
        <f t="shared" si="3"/>
        <v>it</v>
      </c>
      <c r="K96" s="316" t="str">
        <f t="shared" si="4"/>
        <v>ㄧㆵ</v>
      </c>
      <c r="L96" s="317" t="str">
        <f t="shared" ca="1" si="41"/>
        <v xml:space="preserve">\ltjruby{一}{it}\
</v>
      </c>
      <c r="M96" s="317" t="str">
        <f t="shared" ca="1" si="27"/>
        <v xml:space="preserve">&lt;ruby&gt;一&lt;rt&gt;英巾四&lt;/rt&gt;&lt;/ruby&gt;
</v>
      </c>
      <c r="N96" s="317" t="str">
        <f t="shared" ca="1" si="28"/>
        <v xml:space="preserve">&lt;ruby&gt;一&lt;rt&gt;it&lt;/rt&gt;&lt;/ruby&gt;
</v>
      </c>
      <c r="O96" s="317" t="str">
        <f t="shared" ca="1" si="29"/>
        <v xml:space="preserve">&lt;ruby&gt;一&lt;rt&gt;it&lt;/rt&gt;&lt;/ruby&gt;
</v>
      </c>
      <c r="P96" s="317" t="str">
        <f t="shared" ca="1" si="29"/>
        <v xml:space="preserve">&lt;ruby&gt;一&lt;rt&gt;it&lt;/rt&gt;&lt;/ruby&gt;
</v>
      </c>
      <c r="Q96" s="318" t="str">
        <f t="shared" ca="1" si="30"/>
        <v xml:space="preserve">&lt;ruby&gt;一&lt;rtc&gt;ㄧㆵ&lt;/rtc&gt;&lt;/ruby&gt;
</v>
      </c>
      <c r="R96" s="318" t="str">
        <f t="shared" ca="1" si="31"/>
        <v xml:space="preserve">&lt;ruby&gt;一&lt;rt&gt;it&lt;/rt&gt;&lt;rtc&gt;ㄧㆵ&lt;/rtc&gt;&lt;/ruby&gt;
</v>
      </c>
      <c r="S96" s="285"/>
      <c r="T96" s="319" t="b">
        <f t="shared" si="26"/>
        <v>0</v>
      </c>
      <c r="U96" s="319" t="b">
        <f t="shared" si="32"/>
        <v>1</v>
      </c>
      <c r="V96" s="319" t="b">
        <f t="shared" si="33"/>
        <v>1</v>
      </c>
      <c r="W96" s="319" t="b">
        <f t="shared" si="34"/>
        <v>0</v>
      </c>
      <c r="X96" s="319" t="b">
        <f t="shared" si="35"/>
        <v>1</v>
      </c>
      <c r="Y96" s="370"/>
      <c r="Z96" s="377">
        <f t="shared" si="11"/>
        <v>18</v>
      </c>
      <c r="AA96" s="373" t="str">
        <f t="array" ref="AA96">IF( $Z96="", "", INDEX(白話字聲母資料表, $Z96, $AA$5))</f>
        <v>英</v>
      </c>
      <c r="AB96" s="370"/>
      <c r="AC96" s="377">
        <f t="shared" si="36"/>
        <v>44</v>
      </c>
      <c r="AD96" s="373">
        <f t="array" ref="AD96">IF( $W96, "", INDEX(白話字韻母資料表, AC96, $AD$5))</f>
        <v>17</v>
      </c>
      <c r="AE96" s="373" t="b">
        <f t="array" ref="AE96">IF( $W96, "", IF( INDEX(白話字韻母資料表, AC96, $AE$5) = "入聲", TRUE, FALSE) )</f>
        <v>1</v>
      </c>
      <c r="AF96" s="374">
        <f t="shared" si="37"/>
        <v>4</v>
      </c>
      <c r="AG96" s="374">
        <f t="shared" si="38"/>
        <v>4</v>
      </c>
      <c r="AH96" s="374" t="str">
        <f t="array" ref="AH96">IF( $W96, "", INDEX(白話字韻母資料表, $AC96, $AH$5))</f>
        <v>巾</v>
      </c>
      <c r="AI96" s="374" t="str">
        <f t="array" ref="AI96">IF($W96, "", INDEX(白話字韻母八聲調資料表, $AD96, $AG96))</f>
        <v>it</v>
      </c>
      <c r="AJ96" s="370"/>
      <c r="AK96" s="373" t="b">
        <f t="shared" si="39"/>
        <v>0</v>
      </c>
      <c r="AL96" s="373" t="str">
        <f>IF( $AK96, IFERROR( IF(MATCH( $E96, 顎音化聲母!$H$9:$H$37, 0), TRUE, FALSE), FALSE), "")</f>
        <v/>
      </c>
      <c r="AM96" s="373" t="str">
        <f t="array" ref="AM96">IF( AND($AK96, $AL96), INDEX(顎音化聲母資料表, MATCH( $D96 &amp; $E96, 顎音化聲母!$L$5:$L$136, 0), 3), "")</f>
        <v/>
      </c>
      <c r="AN96" s="373" t="str">
        <f t="shared" si="40"/>
        <v/>
      </c>
      <c r="AO96" s="374" t="str">
        <f t="array" ref="AO96">IF($AN96="", "", IF( $AM96&lt;&gt;"", $AM96,INDEX(白話字聲母資料表, $AN96, $AO$5)))</f>
        <v/>
      </c>
      <c r="AP96" s="374" t="str">
        <f t="array" ref="AP96">IF($W96, "", INDEX(方音八音反切資料表, $AD96, $AG96))</f>
        <v>ㄧㆵ</v>
      </c>
      <c r="AQ96" s="370"/>
      <c r="AR96" s="374" t="str">
        <f t="array" ref="AR96">IF($V96, "", INDEX(白話字聲母資料表, $Z96, $AR$5))</f>
        <v/>
      </c>
      <c r="AS96" s="375" t="str">
        <f t="array" ref="AS96">IF($W96, "", INDEX(白話字韻母資料表, $AC96, $AR$5))</f>
        <v>it</v>
      </c>
      <c r="AT96" s="374" t="str">
        <f t="array" ref="AT96">IF($W96, "", INDEX(台羅韻母八聲調資料表, $AD96, $AG96))</f>
        <v>it</v>
      </c>
      <c r="AU96" s="370"/>
      <c r="AV96" s="374" t="str">
        <f t="array" ref="AV96">IF($V96, "", INDEX(白話字聲母資料表, $Z96, $AV$5))</f>
        <v/>
      </c>
      <c r="AW96" s="375" t="str">
        <f t="array" ref="AW96">IF($W96, "", INDEX(白話字韻母資料表, $AC96, $AW$5))</f>
        <v>it</v>
      </c>
      <c r="AX96" s="374" t="str">
        <f t="array" ref="AX96">IF($W96, "", INDEX(閩拼韻母八聲調資料表, $AD96, $AG96))</f>
        <v>it</v>
      </c>
    </row>
    <row r="97" spans="2:50">
      <c r="B97" s="380">
        <f t="shared" si="0"/>
        <v>89</v>
      </c>
      <c r="C97" s="314" t="str">
        <f>MID(文章!$D$4, B97, 1)</f>
        <v>葦</v>
      </c>
      <c r="D97" s="365"/>
      <c r="E97" s="365" t="s">
        <v>84</v>
      </c>
      <c r="F97" s="365">
        <v>2</v>
      </c>
      <c r="G97" s="315" t="str">
        <f t="array" ref="G97">IF( OR($T97, NOT($U97), $W97), "", $AA97 &amp; $AH97 &amp; INDEX(中文數值資料表, $AG97, 2) )</f>
        <v>英規二</v>
      </c>
      <c r="H97" s="321" t="str">
        <f t="shared" si="1"/>
        <v>úi</v>
      </c>
      <c r="I97" s="322" t="str">
        <f t="shared" si="2"/>
        <v>úi</v>
      </c>
      <c r="J97" s="323" t="str">
        <f t="shared" si="3"/>
        <v>úi</v>
      </c>
      <c r="K97" s="316" t="str">
        <f t="shared" si="4"/>
        <v>ㄨㄧˋ</v>
      </c>
      <c r="L97" s="317" t="str">
        <f t="shared" ca="1" si="41"/>
        <v xml:space="preserve">\ltjruby{葦}{úi}\
</v>
      </c>
      <c r="M97" s="317" t="str">
        <f t="shared" ca="1" si="27"/>
        <v xml:space="preserve">&lt;ruby&gt;葦&lt;rt&gt;英規二&lt;/rt&gt;&lt;/ruby&gt;
</v>
      </c>
      <c r="N97" s="317" t="str">
        <f t="shared" ca="1" si="28"/>
        <v xml:space="preserve">&lt;ruby&gt;葦&lt;rt&gt;úi&lt;/rt&gt;&lt;/ruby&gt;
</v>
      </c>
      <c r="O97" s="317" t="str">
        <f t="shared" ca="1" si="29"/>
        <v xml:space="preserve">&lt;ruby&gt;葦&lt;rt&gt;úi&lt;/rt&gt;&lt;/ruby&gt;
</v>
      </c>
      <c r="P97" s="317" t="str">
        <f t="shared" ca="1" si="29"/>
        <v xml:space="preserve">&lt;ruby&gt;葦&lt;rt&gt;úi&lt;/rt&gt;&lt;/ruby&gt;
</v>
      </c>
      <c r="Q97" s="318" t="str">
        <f t="shared" ca="1" si="30"/>
        <v xml:space="preserve">&lt;ruby&gt;葦&lt;rtc&gt;ㄨㄧˋ&lt;/rtc&gt;&lt;/ruby&gt;
</v>
      </c>
      <c r="R97" s="318" t="str">
        <f t="shared" ca="1" si="31"/>
        <v xml:space="preserve">&lt;ruby&gt;葦&lt;rt&gt;úi&lt;/rt&gt;&lt;rtc&gt;ㄨㄧˋ&lt;/rtc&gt;&lt;/ruby&gt;
</v>
      </c>
      <c r="S97" s="285"/>
      <c r="T97" s="319" t="b">
        <f t="shared" si="26"/>
        <v>0</v>
      </c>
      <c r="U97" s="319" t="b">
        <f t="shared" si="32"/>
        <v>1</v>
      </c>
      <c r="V97" s="319" t="b">
        <f t="shared" si="33"/>
        <v>1</v>
      </c>
      <c r="W97" s="319" t="b">
        <f t="shared" si="34"/>
        <v>0</v>
      </c>
      <c r="X97" s="319" t="b">
        <f t="shared" si="35"/>
        <v>0</v>
      </c>
      <c r="Y97" s="370"/>
      <c r="Z97" s="377">
        <f t="shared" si="11"/>
        <v>18</v>
      </c>
      <c r="AA97" s="373" t="str">
        <f t="array" ref="AA97">IF( $Z97="", "", INDEX(白話字聲母資料表, $Z97, $AA$5))</f>
        <v>英</v>
      </c>
      <c r="AB97" s="370"/>
      <c r="AC97" s="377">
        <f t="shared" si="36"/>
        <v>72</v>
      </c>
      <c r="AD97" s="373">
        <f t="array" ref="AD97">IF( $W97, "", INDEX(白話字韻母資料表, AC97, $AD$5))</f>
        <v>4</v>
      </c>
      <c r="AE97" s="373" t="b">
        <f t="array" ref="AE97">IF( $W97, "", IF( INDEX(白話字韻母資料表, AC97, $AE$5) = "入聲", TRUE, FALSE) )</f>
        <v>0</v>
      </c>
      <c r="AF97" s="374">
        <f t="shared" si="37"/>
        <v>1</v>
      </c>
      <c r="AG97" s="374">
        <f t="shared" si="38"/>
        <v>2</v>
      </c>
      <c r="AH97" s="374" t="str">
        <f t="array" ref="AH97">IF( $W97, "", INDEX(白話字韻母資料表, $AC97, $AH$5))</f>
        <v>規</v>
      </c>
      <c r="AI97" s="374" t="str">
        <f t="array" ref="AI97">IF($W97, "", INDEX(白話字韻母八聲調資料表, $AD97, $AG97))</f>
        <v>úi</v>
      </c>
      <c r="AJ97" s="370"/>
      <c r="AK97" s="373" t="b">
        <f t="shared" si="39"/>
        <v>0</v>
      </c>
      <c r="AL97" s="373" t="str">
        <f>IF( $AK97, IFERROR( IF(MATCH( $E97, 顎音化聲母!$H$9:$H$37, 0), TRUE, FALSE), FALSE), "")</f>
        <v/>
      </c>
      <c r="AM97" s="373" t="str">
        <f t="array" ref="AM97">IF( AND($AK97, $AL97), INDEX(顎音化聲母資料表, MATCH( $D97 &amp; $E97, 顎音化聲母!$L$5:$L$136, 0), 3), "")</f>
        <v/>
      </c>
      <c r="AN97" s="373" t="str">
        <f t="shared" si="40"/>
        <v/>
      </c>
      <c r="AO97" s="374" t="str">
        <f t="array" ref="AO97">IF($AN97="", "", IF( $AM97&lt;&gt;"", $AM97,INDEX(白話字聲母資料表, $AN97, $AO$5)))</f>
        <v/>
      </c>
      <c r="AP97" s="374" t="str">
        <f t="array" ref="AP97">IF($W97, "", INDEX(方音八音反切資料表, $AD97, $AG97))</f>
        <v>ㄨㄧˋ</v>
      </c>
      <c r="AQ97" s="370"/>
      <c r="AR97" s="374" t="str">
        <f t="array" ref="AR97">IF($V97, "", INDEX(白話字聲母資料表, $Z97, $AR$5))</f>
        <v/>
      </c>
      <c r="AS97" s="375" t="str">
        <f t="array" ref="AS97">IF($W97, "", INDEX(白話字韻母資料表, $AC97, $AR$5))</f>
        <v>ui</v>
      </c>
      <c r="AT97" s="374" t="str">
        <f t="array" ref="AT97">IF($W97, "", INDEX(台羅韻母八聲調資料表, $AD97, $AG97))</f>
        <v>úi</v>
      </c>
      <c r="AU97" s="370"/>
      <c r="AV97" s="374" t="str">
        <f t="array" ref="AV97">IF($V97, "", INDEX(白話字聲母資料表, $Z97, $AV$5))</f>
        <v/>
      </c>
      <c r="AW97" s="375" t="str">
        <f t="array" ref="AW97">IF($W97, "", INDEX(白話字韻母資料表, $AC97, $AW$5))</f>
        <v>ui</v>
      </c>
      <c r="AX97" s="374" t="str">
        <f t="array" ref="AX97">IF($W97, "", INDEX(閩拼韻母八聲調資料表, $AD97, $AG97))</f>
        <v>úi</v>
      </c>
    </row>
    <row r="98" spans="2:50">
      <c r="B98" s="380">
        <f t="shared" si="0"/>
        <v>90</v>
      </c>
      <c r="C98" s="314" t="str">
        <f>MID(文章!$D$4, B98, 1)</f>
        <v>之</v>
      </c>
      <c r="D98" s="365" t="s">
        <v>55</v>
      </c>
      <c r="E98" s="365" t="s">
        <v>67</v>
      </c>
      <c r="F98" s="365"/>
      <c r="G98" s="315" t="str">
        <f t="array" ref="G98">IF( OR($T98, NOT($U98), $W98), "", $AA98 &amp; $AH98 &amp; INDEX(中文數值資料表, $AG98, 2) )</f>
        <v>曾居一</v>
      </c>
      <c r="H98" s="321" t="str">
        <f t="shared" si="1"/>
        <v>chi</v>
      </c>
      <c r="I98" s="322" t="str">
        <f t="shared" si="2"/>
        <v>tsi</v>
      </c>
      <c r="J98" s="323" t="str">
        <f t="shared" si="3"/>
        <v>zī</v>
      </c>
      <c r="K98" s="316" t="str">
        <f t="shared" si="4"/>
        <v>ㄐㄧ</v>
      </c>
      <c r="L98" s="317" t="str">
        <f t="shared" ca="1" si="41"/>
        <v xml:space="preserve">\ltjruby{之}{tsi}\
</v>
      </c>
      <c r="M98" s="317" t="str">
        <f t="shared" ca="1" si="27"/>
        <v xml:space="preserve">&lt;ruby&gt;之&lt;rt&gt;曾居一&lt;/rt&gt;&lt;/ruby&gt;
</v>
      </c>
      <c r="N98" s="317" t="str">
        <f t="shared" ca="1" si="28"/>
        <v xml:space="preserve">&lt;ruby&gt;之&lt;rt&gt;chi&lt;/rt&gt;&lt;/ruby&gt;
</v>
      </c>
      <c r="O98" s="317" t="str">
        <f t="shared" ca="1" si="29"/>
        <v xml:space="preserve">&lt;ruby&gt;之&lt;rt&gt;tsi&lt;/rt&gt;&lt;/ruby&gt;
</v>
      </c>
      <c r="P98" s="317" t="str">
        <f t="shared" ca="1" si="29"/>
        <v xml:space="preserve">&lt;ruby&gt;之&lt;rt&gt;zī&lt;/rt&gt;&lt;/ruby&gt;
</v>
      </c>
      <c r="Q98" s="318" t="str">
        <f t="shared" ca="1" si="30"/>
        <v xml:space="preserve">&lt;ruby&gt;之&lt;rtc&gt;ㄐㄧ&lt;/rtc&gt;&lt;/ruby&gt;
</v>
      </c>
      <c r="R98" s="318" t="str">
        <f t="shared" ca="1" si="31"/>
        <v xml:space="preserve">&lt;ruby&gt;之&lt;rt&gt;tsi&lt;/rt&gt;&lt;rtc&gt;ㄐㄧ&lt;/rtc&gt;&lt;/ruby&gt;
</v>
      </c>
      <c r="S98" s="285"/>
      <c r="T98" s="319" t="b">
        <f t="shared" si="26"/>
        <v>0</v>
      </c>
      <c r="U98" s="319" t="b">
        <f t="shared" si="32"/>
        <v>1</v>
      </c>
      <c r="V98" s="319" t="b">
        <f t="shared" si="33"/>
        <v>0</v>
      </c>
      <c r="W98" s="319" t="b">
        <f t="shared" si="34"/>
        <v>0</v>
      </c>
      <c r="X98" s="319" t="b">
        <f t="shared" si="35"/>
        <v>1</v>
      </c>
      <c r="Y98" s="370"/>
      <c r="Z98" s="377">
        <f t="shared" si="11"/>
        <v>2</v>
      </c>
      <c r="AA98" s="373" t="str">
        <f t="array" ref="AA98">IF( $Z98="", "", INDEX(白話字聲母資料表, $Z98, $AA$5))</f>
        <v>曾</v>
      </c>
      <c r="AB98" s="370"/>
      <c r="AC98" s="377">
        <f t="shared" si="36"/>
        <v>21</v>
      </c>
      <c r="AD98" s="373">
        <f t="array" ref="AD98">IF( $W98, "", INDEX(白話字韻母資料表, AC98, $AD$5))</f>
        <v>29</v>
      </c>
      <c r="AE98" s="373" t="b">
        <f t="array" ref="AE98">IF( $W98, "", IF( INDEX(白話字韻母資料表, AC98, $AE$5) = "入聲", TRUE, FALSE) )</f>
        <v>0</v>
      </c>
      <c r="AF98" s="374">
        <f t="shared" si="37"/>
        <v>1</v>
      </c>
      <c r="AG98" s="374">
        <f t="shared" si="38"/>
        <v>1</v>
      </c>
      <c r="AH98" s="374" t="str">
        <f t="array" ref="AH98">IF( $W98, "", INDEX(白話字韻母資料表, $AC98, $AH$5))</f>
        <v>居</v>
      </c>
      <c r="AI98" s="374" t="str">
        <f t="array" ref="AI98">IF($W98, "", INDEX(白話字韻母八聲調資料表, $AD98, $AG98))</f>
        <v>i</v>
      </c>
      <c r="AJ98" s="370"/>
      <c r="AK98" s="373" t="b">
        <f t="shared" si="39"/>
        <v>1</v>
      </c>
      <c r="AL98" s="373" t="b">
        <f>IF( $AK98, IFERROR( IF(MATCH( $E98, 顎音化聲母!$H$9:$H$37, 0), TRUE, FALSE), FALSE), "")</f>
        <v>1</v>
      </c>
      <c r="AM98" s="373" t="str">
        <f t="array" ref="AM98">IF( AND($AK98, $AL98), INDEX(顎音化聲母資料表, MATCH( $D98 &amp; $E98, 顎音化聲母!$L$5:$L$136, 0), 3), "")</f>
        <v>ㄐ</v>
      </c>
      <c r="AN98" s="373">
        <f t="shared" si="40"/>
        <v>2</v>
      </c>
      <c r="AO98" s="374" t="str">
        <f t="array" ref="AO98">IF($AN98="", "", IF( $AM98&lt;&gt;"", $AM98,INDEX(白話字聲母資料表, $AN98, $AO$5)))</f>
        <v>ㄐ</v>
      </c>
      <c r="AP98" s="374" t="str">
        <f t="array" ref="AP98">IF($W98, "", INDEX(方音八音反切資料表, $AD98, $AG98))</f>
        <v>ㄧ</v>
      </c>
      <c r="AQ98" s="370"/>
      <c r="AR98" s="374" t="str">
        <f t="array" ref="AR98">IF($V98, "", INDEX(白話字聲母資料表, $Z98, $AR$5))</f>
        <v>ts</v>
      </c>
      <c r="AS98" s="375" t="str">
        <f t="array" ref="AS98">IF($W98, "", INDEX(白話字韻母資料表, $AC98, $AR$5))</f>
        <v>i</v>
      </c>
      <c r="AT98" s="374" t="str">
        <f t="array" ref="AT98">IF($W98, "", INDEX(台羅韻母八聲調資料表, $AD98, $AG98))</f>
        <v>i</v>
      </c>
      <c r="AU98" s="370"/>
      <c r="AV98" s="374" t="str">
        <f t="array" ref="AV98">IF($V98, "", INDEX(白話字聲母資料表, $Z98, $AV$5))</f>
        <v>z</v>
      </c>
      <c r="AW98" s="375" t="str">
        <f t="array" ref="AW98">IF($W98, "", INDEX(白話字韻母資料表, $AC98, $AW$5))</f>
        <v>i</v>
      </c>
      <c r="AX98" s="374" t="str">
        <f t="array" ref="AX98">IF($W98, "", INDEX(閩拼韻母八聲調資料表, $AD98, $AG98))</f>
        <v>ī</v>
      </c>
    </row>
    <row r="99" spans="2:50">
      <c r="B99" s="380">
        <f t="shared" si="0"/>
        <v>91</v>
      </c>
      <c r="C99" s="314" t="str">
        <f>MID(文章!$D$4, B99, 1)</f>
        <v>所</v>
      </c>
      <c r="D99" s="365" t="s">
        <v>65</v>
      </c>
      <c r="E99" s="365" t="s">
        <v>75</v>
      </c>
      <c r="F99" s="365">
        <v>2</v>
      </c>
      <c r="G99" s="315" t="str">
        <f t="array" ref="G99">IF( OR($T99, NOT($U99), $W99), "", $AA99 &amp; $AH99 &amp; INDEX(中文數值資料表, $AG99, 2) )</f>
        <v>時沽二</v>
      </c>
      <c r="H99" s="321" t="str">
        <f t="shared" si="1"/>
        <v>só͘</v>
      </c>
      <c r="I99" s="322" t="str">
        <f t="shared" si="2"/>
        <v>sóo</v>
      </c>
      <c r="J99" s="323" t="str">
        <f t="shared" si="3"/>
        <v>sóo</v>
      </c>
      <c r="K99" s="316" t="str">
        <f t="shared" si="4"/>
        <v>ㄙㆦˋ</v>
      </c>
      <c r="L99" s="317" t="str">
        <f t="shared" ca="1" si="41"/>
        <v xml:space="preserve">\ltjruby{所}{sóo}\
</v>
      </c>
      <c r="M99" s="317" t="str">
        <f t="shared" ca="1" si="27"/>
        <v xml:space="preserve">&lt;ruby&gt;所&lt;rt&gt;時沽二&lt;/rt&gt;&lt;/ruby&gt;
</v>
      </c>
      <c r="N99" s="317" t="str">
        <f t="shared" ca="1" si="28"/>
        <v xml:space="preserve">&lt;ruby&gt;所&lt;rt&gt;só͘&lt;/rt&gt;&lt;/ruby&gt;
</v>
      </c>
      <c r="O99" s="317" t="str">
        <f t="shared" ca="1" si="29"/>
        <v xml:space="preserve">&lt;ruby&gt;所&lt;rt&gt;sóo&lt;/rt&gt;&lt;/ruby&gt;
</v>
      </c>
      <c r="P99" s="317" t="str">
        <f t="shared" ca="1" si="29"/>
        <v xml:space="preserve">&lt;ruby&gt;所&lt;rt&gt;sóo&lt;/rt&gt;&lt;/ruby&gt;
</v>
      </c>
      <c r="Q99" s="318" t="str">
        <f t="shared" ca="1" si="30"/>
        <v xml:space="preserve">&lt;ruby&gt;所&lt;rtc&gt;ㄙㆦˋ&lt;/rtc&gt;&lt;/ruby&gt;
</v>
      </c>
      <c r="R99" s="318" t="str">
        <f t="shared" ca="1" si="31"/>
        <v xml:space="preserve">&lt;ruby&gt;所&lt;rt&gt;sóo&lt;/rt&gt;&lt;rtc&gt;ㄙㆦˋ&lt;/rtc&gt;&lt;/ruby&gt;
</v>
      </c>
      <c r="S99" s="285"/>
      <c r="T99" s="319" t="b">
        <f t="shared" si="26"/>
        <v>0</v>
      </c>
      <c r="U99" s="319" t="b">
        <f t="shared" si="32"/>
        <v>1</v>
      </c>
      <c r="V99" s="319" t="b">
        <f t="shared" si="33"/>
        <v>0</v>
      </c>
      <c r="W99" s="319" t="b">
        <f t="shared" si="34"/>
        <v>0</v>
      </c>
      <c r="X99" s="319" t="b">
        <f t="shared" si="35"/>
        <v>0</v>
      </c>
      <c r="Y99" s="370"/>
      <c r="Z99" s="377">
        <f t="shared" si="11"/>
        <v>15</v>
      </c>
      <c r="AA99" s="373" t="str">
        <f t="array" ref="AA99">IF( $Z99="", "", INDEX(白話字聲母資料表, $Z99, $AA$5))</f>
        <v>時</v>
      </c>
      <c r="AB99" s="370"/>
      <c r="AC99" s="377">
        <f t="shared" si="36"/>
        <v>54</v>
      </c>
      <c r="AD99" s="373">
        <f t="array" ref="AD99">IF( $W99, "", INDEX(白話字韻母資料表, AC99, $AD$5))</f>
        <v>11</v>
      </c>
      <c r="AE99" s="373" t="b">
        <f t="array" ref="AE99">IF( $W99, "", IF( INDEX(白話字韻母資料表, AC99, $AE$5) = "入聲", TRUE, FALSE) )</f>
        <v>0</v>
      </c>
      <c r="AF99" s="374">
        <f t="shared" si="37"/>
        <v>1</v>
      </c>
      <c r="AG99" s="374">
        <f t="shared" si="38"/>
        <v>2</v>
      </c>
      <c r="AH99" s="374" t="str">
        <f t="array" ref="AH99">IF( $W99, "", INDEX(白話字韻母資料表, $AC99, $AH$5))</f>
        <v>沽</v>
      </c>
      <c r="AI99" s="374" t="str">
        <f t="array" ref="AI99">IF($W99, "", INDEX(白話字韻母八聲調資料表, $AD99, $AG99))</f>
        <v>ó͘</v>
      </c>
      <c r="AJ99" s="370"/>
      <c r="AK99" s="373" t="b">
        <f t="shared" si="39"/>
        <v>1</v>
      </c>
      <c r="AL99" s="373" t="b">
        <f>IF( $AK99, IFERROR( IF(MATCH( $E99, 顎音化聲母!$H$9:$H$37, 0), TRUE, FALSE), FALSE), "")</f>
        <v>0</v>
      </c>
      <c r="AM99" s="373" t="str">
        <f t="array" ref="AM99">IF( AND($AK99, $AL99), INDEX(顎音化聲母資料表, MATCH( $D99 &amp; $E99, 顎音化聲母!$L$5:$L$136, 0), 3), "")</f>
        <v/>
      </c>
      <c r="AN99" s="373">
        <f t="shared" si="40"/>
        <v>15</v>
      </c>
      <c r="AO99" s="374" t="str">
        <f t="array" ref="AO99">IF($AN99="", "", IF( $AM99&lt;&gt;"", $AM99,INDEX(白話字聲母資料表, $AN99, $AO$5)))</f>
        <v>ㄙ</v>
      </c>
      <c r="AP99" s="374" t="str">
        <f t="array" ref="AP99">IF($W99, "", INDEX(方音八音反切資料表, $AD99, $AG99))</f>
        <v>ㆦˋ</v>
      </c>
      <c r="AQ99" s="370"/>
      <c r="AR99" s="374" t="str">
        <f t="array" ref="AR99">IF($V99, "", INDEX(白話字聲母資料表, $Z99, $AR$5))</f>
        <v>s</v>
      </c>
      <c r="AS99" s="375" t="str">
        <f t="array" ref="AS99">IF($W99, "", INDEX(白話字韻母資料表, $AC99, $AR$5))</f>
        <v>oo</v>
      </c>
      <c r="AT99" s="374" t="str">
        <f t="array" ref="AT99">IF($W99, "", INDEX(台羅韻母八聲調資料表, $AD99, $AG99))</f>
        <v>óo</v>
      </c>
      <c r="AU99" s="370"/>
      <c r="AV99" s="374" t="str">
        <f t="array" ref="AV99">IF($V99, "", INDEX(白話字聲母資料表, $Z99, $AV$5))</f>
        <v>s</v>
      </c>
      <c r="AW99" s="375" t="str">
        <f t="array" ref="AW99">IF($W99, "", INDEX(白話字韻母資料表, $AC99, $AW$5))</f>
        <v>oo</v>
      </c>
      <c r="AX99" s="374" t="str">
        <f t="array" ref="AX99">IF($W99, "", INDEX(閩拼韻母八聲調資料表, $AD99, $AG99))</f>
        <v>óo</v>
      </c>
    </row>
    <row r="100" spans="2:50">
      <c r="B100" s="380">
        <f t="shared" si="0"/>
        <v>92</v>
      </c>
      <c r="C100" s="314" t="str">
        <f>MID(文章!$D$4, B100, 1)</f>
        <v>如</v>
      </c>
      <c r="D100" s="365" t="s">
        <v>63</v>
      </c>
      <c r="E100" s="365" t="s">
        <v>62</v>
      </c>
      <c r="F100" s="365">
        <v>5</v>
      </c>
      <c r="G100" s="315" t="str">
        <f t="array" ref="G100">IF( OR($T100, NOT($U100), $W100), "", $AA100 &amp; $AH100 &amp; INDEX(中文數值資料表, $AG100, 2) )</f>
        <v>入艍五</v>
      </c>
      <c r="H100" s="321" t="str">
        <f t="shared" si="1"/>
        <v>jû</v>
      </c>
      <c r="I100" s="322" t="str">
        <f t="shared" si="2"/>
        <v>jû</v>
      </c>
      <c r="J100" s="323" t="str">
        <f t="shared" si="3"/>
        <v>jù</v>
      </c>
      <c r="K100" s="316" t="str">
        <f t="shared" si="4"/>
        <v>ㆡㄨˊ</v>
      </c>
      <c r="L100" s="317" t="str">
        <f t="shared" ca="1" si="41"/>
        <v xml:space="preserve">\ltjruby{如}{jû}\
</v>
      </c>
      <c r="M100" s="317" t="str">
        <f t="shared" ca="1" si="27"/>
        <v xml:space="preserve">&lt;ruby&gt;如&lt;rt&gt;入艍五&lt;/rt&gt;&lt;/ruby&gt;
</v>
      </c>
      <c r="N100" s="317" t="str">
        <f t="shared" ca="1" si="28"/>
        <v xml:space="preserve">&lt;ruby&gt;如&lt;rt&gt;jû&lt;/rt&gt;&lt;/ruby&gt;
</v>
      </c>
      <c r="O100" s="317" t="str">
        <f t="shared" ca="1" si="29"/>
        <v xml:space="preserve">&lt;ruby&gt;如&lt;rt&gt;jû&lt;/rt&gt;&lt;/ruby&gt;
</v>
      </c>
      <c r="P100" s="317" t="str">
        <f t="shared" ca="1" si="29"/>
        <v xml:space="preserve">&lt;ruby&gt;如&lt;rt&gt;jù&lt;/rt&gt;&lt;/ruby&gt;
</v>
      </c>
      <c r="Q100" s="318" t="str">
        <f t="shared" ca="1" si="30"/>
        <v xml:space="preserve">&lt;ruby&gt;如&lt;rtc&gt;ㆡㄨˊ&lt;/rtc&gt;&lt;/ruby&gt;
</v>
      </c>
      <c r="R100" s="318" t="str">
        <f t="shared" ca="1" si="31"/>
        <v xml:space="preserve">&lt;ruby&gt;如&lt;rt&gt;jû&lt;/rt&gt;&lt;rtc&gt;ㆡㄨˊ&lt;/rtc&gt;&lt;/ruby&gt;
</v>
      </c>
      <c r="S100" s="285"/>
      <c r="T100" s="319" t="b">
        <f t="shared" si="26"/>
        <v>0</v>
      </c>
      <c r="U100" s="319" t="b">
        <f t="shared" si="32"/>
        <v>1</v>
      </c>
      <c r="V100" s="319" t="b">
        <f t="shared" si="33"/>
        <v>0</v>
      </c>
      <c r="W100" s="319" t="b">
        <f t="shared" si="34"/>
        <v>0</v>
      </c>
      <c r="X100" s="319" t="b">
        <f t="shared" si="35"/>
        <v>0</v>
      </c>
      <c r="Y100" s="370"/>
      <c r="Z100" s="377">
        <f t="shared" si="11"/>
        <v>6</v>
      </c>
      <c r="AA100" s="373" t="str">
        <f t="array" ref="AA100">IF( $Z100="", "", INDEX(白話字聲母資料表, $Z100, $AA$5))</f>
        <v>入</v>
      </c>
      <c r="AB100" s="370"/>
      <c r="AC100" s="377">
        <f t="shared" si="36"/>
        <v>70</v>
      </c>
      <c r="AD100" s="373">
        <f t="array" ref="AD100">IF( $W100, "", INDEX(白話字韻母資料表, AC100, $AD$5))</f>
        <v>27</v>
      </c>
      <c r="AE100" s="373" t="b">
        <f t="array" ref="AE100">IF( $W100, "", IF( INDEX(白話字韻母資料表, AC100, $AE$5) = "入聲", TRUE, FALSE) )</f>
        <v>0</v>
      </c>
      <c r="AF100" s="374">
        <f t="shared" si="37"/>
        <v>1</v>
      </c>
      <c r="AG100" s="374">
        <f t="shared" si="38"/>
        <v>5</v>
      </c>
      <c r="AH100" s="374" t="str">
        <f t="array" ref="AH100">IF( $W100, "", INDEX(白話字韻母資料表, $AC100, $AH$5))</f>
        <v>艍</v>
      </c>
      <c r="AI100" s="374" t="str">
        <f t="array" ref="AI100">IF($W100, "", INDEX(白話字韻母八聲調資料表, $AD100, $AG100))</f>
        <v>û</v>
      </c>
      <c r="AJ100" s="370"/>
      <c r="AK100" s="373" t="b">
        <f t="shared" si="39"/>
        <v>1</v>
      </c>
      <c r="AL100" s="373" t="b">
        <f>IF( $AK100, IFERROR( IF(MATCH( $E100, 顎音化聲母!$H$9:$H$37, 0), TRUE, FALSE), FALSE), "")</f>
        <v>0</v>
      </c>
      <c r="AM100" s="373" t="str">
        <f t="array" ref="AM100">IF( AND($AK100, $AL100), INDEX(顎音化聲母資料表, MATCH( $D100 &amp; $E100, 顎音化聲母!$L$5:$L$136, 0), 3), "")</f>
        <v/>
      </c>
      <c r="AN100" s="373">
        <f t="shared" si="40"/>
        <v>6</v>
      </c>
      <c r="AO100" s="374" t="str">
        <f t="array" ref="AO100">IF($AN100="", "", IF( $AM100&lt;&gt;"", $AM100,INDEX(白話字聲母資料表, $AN100, $AO$5)))</f>
        <v>ㆡ</v>
      </c>
      <c r="AP100" s="374" t="str">
        <f t="array" ref="AP100">IF($W100, "", INDEX(方音八音反切資料表, $AD100, $AG100))</f>
        <v>ㄨˊ</v>
      </c>
      <c r="AQ100" s="370"/>
      <c r="AR100" s="374" t="str">
        <f t="array" ref="AR100">IF($V100, "", INDEX(白話字聲母資料表, $Z100, $AR$5))</f>
        <v>j</v>
      </c>
      <c r="AS100" s="375" t="str">
        <f t="array" ref="AS100">IF($W100, "", INDEX(白話字韻母資料表, $AC100, $AR$5))</f>
        <v>u</v>
      </c>
      <c r="AT100" s="374" t="str">
        <f t="array" ref="AT100">IF($W100, "", INDEX(台羅韻母八聲調資料表, $AD100, $AG100))</f>
        <v>û</v>
      </c>
      <c r="AU100" s="370"/>
      <c r="AV100" s="374" t="str">
        <f t="array" ref="AV100">IF($V100, "", INDEX(白話字聲母資料表, $Z100, $AV$5))</f>
        <v>j</v>
      </c>
      <c r="AW100" s="375" t="str">
        <f t="array" ref="AW100">IF($W100, "", INDEX(白話字韻母資料表, $AC100, $AW$5))</f>
        <v>u</v>
      </c>
      <c r="AX100" s="374" t="str">
        <f t="array" ref="AX100">IF($W100, "", INDEX(閩拼韻母八聲調資料表, $AD100, $AG100))</f>
        <v>ù</v>
      </c>
    </row>
    <row r="101" spans="2:50">
      <c r="B101" s="380">
        <f t="shared" si="0"/>
        <v>93</v>
      </c>
      <c r="C101" s="314" t="str">
        <f>MID(文章!$D$4, B101, 1)</f>
        <v>，</v>
      </c>
      <c r="D101" s="365"/>
      <c r="E101" s="365"/>
      <c r="F101" s="365"/>
      <c r="G101" s="315" t="str">
        <f t="array" ref="G101">IF( OR($T101, NOT($U101), $W101), "", $AA101 &amp; $AH101 &amp; INDEX(中文數值資料表, $AG101, 2) )</f>
        <v/>
      </c>
      <c r="H101" s="321" t="str">
        <f t="shared" si="1"/>
        <v/>
      </c>
      <c r="I101" s="322" t="str">
        <f t="shared" si="2"/>
        <v/>
      </c>
      <c r="J101" s="323" t="str">
        <f t="shared" si="3"/>
        <v/>
      </c>
      <c r="K101" s="316" t="str">
        <f t="shared" si="4"/>
        <v/>
      </c>
      <c r="L101" s="317" t="str">
        <f t="shared" ca="1" si="41"/>
        <v xml:space="preserve">\ltjruby{，}{}\
</v>
      </c>
      <c r="M101" s="317" t="str">
        <f t="shared" ca="1" si="27"/>
        <v xml:space="preserve">，
</v>
      </c>
      <c r="N101" s="317" t="str">
        <f t="shared" ca="1" si="28"/>
        <v xml:space="preserve">，
</v>
      </c>
      <c r="O101" s="317" t="str">
        <f t="shared" ca="1" si="29"/>
        <v xml:space="preserve">，
</v>
      </c>
      <c r="P101" s="317" t="str">
        <f t="shared" ca="1" si="29"/>
        <v xml:space="preserve">，
</v>
      </c>
      <c r="Q101" s="318" t="str">
        <f t="shared" ca="1" si="30"/>
        <v xml:space="preserve">，
</v>
      </c>
      <c r="R101" s="318" t="str">
        <f t="shared" ca="1" si="31"/>
        <v xml:space="preserve">，
</v>
      </c>
      <c r="S101" s="285"/>
      <c r="T101" s="319" t="b">
        <f t="shared" si="26"/>
        <v>1</v>
      </c>
      <c r="U101" s="319" t="b">
        <f t="shared" si="32"/>
        <v>0</v>
      </c>
      <c r="V101" s="319" t="b">
        <f t="shared" si="33"/>
        <v>1</v>
      </c>
      <c r="W101" s="319" t="b">
        <f t="shared" si="34"/>
        <v>1</v>
      </c>
      <c r="X101" s="319" t="b">
        <f t="shared" si="35"/>
        <v>0</v>
      </c>
      <c r="Y101" s="370"/>
      <c r="Z101" s="377" t="str">
        <f t="shared" si="11"/>
        <v/>
      </c>
      <c r="AA101" s="373" t="str">
        <f t="array" ref="AA101">IF( $Z101="", "", INDEX(白話字聲母資料表, $Z101, $AA$5))</f>
        <v/>
      </c>
      <c r="AB101" s="370"/>
      <c r="AC101" s="377" t="str">
        <f t="shared" si="36"/>
        <v/>
      </c>
      <c r="AD101" s="373" t="str">
        <f t="array" ref="AD101">IF( $W101, "", INDEX(白話字韻母資料表, AC101, $AD$5))</f>
        <v/>
      </c>
      <c r="AE101" s="373" t="str">
        <f t="array" ref="AE101">IF( $W101, "", IF( INDEX(白話字韻母資料表, AC101, $AE$5) = "入聲", TRUE, FALSE) )</f>
        <v/>
      </c>
      <c r="AF101" s="374" t="str">
        <f t="shared" si="37"/>
        <v/>
      </c>
      <c r="AG101" s="374" t="str">
        <f t="shared" si="38"/>
        <v/>
      </c>
      <c r="AH101" s="374" t="str">
        <f t="array" ref="AH101">IF( $W101, "", INDEX(白話字韻母資料表, $AC101, $AH$5))</f>
        <v/>
      </c>
      <c r="AI101" s="374" t="str">
        <f t="array" ref="AI101">IF($W101, "", INDEX(白話字韻母八聲調資料表, $AD101, $AG101))</f>
        <v/>
      </c>
      <c r="AJ101" s="370"/>
      <c r="AK101" s="373" t="b">
        <f t="shared" si="39"/>
        <v>0</v>
      </c>
      <c r="AL101" s="373" t="str">
        <f>IF( $AK101, IFERROR( IF(MATCH( $E101, 顎音化聲母!$H$9:$H$37, 0), TRUE, FALSE), FALSE), "")</f>
        <v/>
      </c>
      <c r="AM101" s="373" t="str">
        <f t="array" ref="AM101">IF( AND($AK101, $AL101), INDEX(顎音化聲母資料表, MATCH( $D101 &amp; $E101, 顎音化聲母!$L$5:$L$136, 0), 3), "")</f>
        <v/>
      </c>
      <c r="AN101" s="373" t="str">
        <f t="shared" si="40"/>
        <v/>
      </c>
      <c r="AO101" s="374" t="str">
        <f t="array" ref="AO101">IF($AN101="", "", IF( $AM101&lt;&gt;"", $AM101,INDEX(白話字聲母資料表, $AN101, $AO$5)))</f>
        <v/>
      </c>
      <c r="AP101" s="374" t="str">
        <f t="array" ref="AP101">IF($W101, "", INDEX(方音八音反切資料表, $AD101, $AG101))</f>
        <v/>
      </c>
      <c r="AQ101" s="370"/>
      <c r="AR101" s="374" t="str">
        <f t="array" ref="AR101">IF($V101, "", INDEX(白話字聲母資料表, $Z101, $AR$5))</f>
        <v/>
      </c>
      <c r="AS101" s="375" t="str">
        <f t="array" ref="AS101">IF($W101, "", INDEX(白話字韻母資料表, $AC101, $AR$5))</f>
        <v/>
      </c>
      <c r="AT101" s="374" t="str">
        <f t="array" ref="AT101">IF($W101, "", INDEX(台羅韻母八聲調資料表, $AD101, $AG101))</f>
        <v/>
      </c>
      <c r="AU101" s="370"/>
      <c r="AV101" s="374" t="str">
        <f t="array" ref="AV101">IF($V101, "", INDEX(白話字聲母資料表, $Z101, $AV$5))</f>
        <v/>
      </c>
      <c r="AW101" s="375" t="str">
        <f t="array" ref="AW101">IF($W101, "", INDEX(白話字韻母資料表, $AC101, $AW$5))</f>
        <v/>
      </c>
      <c r="AX101" s="374" t="str">
        <f t="array" ref="AX101">IF($W101, "", INDEX(閩拼韻母八聲調資料表, $AD101, $AG101))</f>
        <v/>
      </c>
    </row>
    <row r="102" spans="2:50">
      <c r="B102" s="380">
        <f t="shared" si="0"/>
        <v>94</v>
      </c>
      <c r="C102" s="314" t="str">
        <f>MID(文章!$D$4, B102, 1)</f>
        <v>凌</v>
      </c>
      <c r="D102" s="365" t="s">
        <v>82</v>
      </c>
      <c r="E102" s="365" t="s">
        <v>81</v>
      </c>
      <c r="F102" s="365">
        <v>5</v>
      </c>
      <c r="G102" s="315" t="str">
        <f t="array" ref="G102">IF( OR($T102, NOT($U102), $W102), "", $AA102 &amp; $AH102 &amp; INDEX(中文數值資料表, $AG102, 2) )</f>
        <v>柳經五</v>
      </c>
      <c r="H102" s="321" t="str">
        <f t="shared" si="1"/>
        <v>lêng</v>
      </c>
      <c r="I102" s="322" t="str">
        <f t="shared" si="2"/>
        <v>lîng</v>
      </c>
      <c r="J102" s="323" t="str">
        <f t="shared" si="3"/>
        <v>lìng</v>
      </c>
      <c r="K102" s="316" t="str">
        <f t="shared" si="4"/>
        <v>ㄌㄧㄥˊ</v>
      </c>
      <c r="L102" s="317" t="str">
        <f t="shared" ca="1" si="41"/>
        <v xml:space="preserve">\ltjruby{凌}{lîng}\
</v>
      </c>
      <c r="M102" s="317" t="str">
        <f t="shared" ca="1" si="27"/>
        <v xml:space="preserve">&lt;ruby&gt;凌&lt;rt&gt;柳經五&lt;/rt&gt;&lt;/ruby&gt;
</v>
      </c>
      <c r="N102" s="317" t="str">
        <f t="shared" ca="1" si="28"/>
        <v xml:space="preserve">&lt;ruby&gt;凌&lt;rt&gt;lêng&lt;/rt&gt;&lt;/ruby&gt;
</v>
      </c>
      <c r="O102" s="317" t="str">
        <f t="shared" ca="1" si="29"/>
        <v xml:space="preserve">&lt;ruby&gt;凌&lt;rt&gt;lîng&lt;/rt&gt;&lt;/ruby&gt;
</v>
      </c>
      <c r="P102" s="317" t="str">
        <f t="shared" ca="1" si="29"/>
        <v xml:space="preserve">&lt;ruby&gt;凌&lt;rt&gt;lìng&lt;/rt&gt;&lt;/ruby&gt;
</v>
      </c>
      <c r="Q102" s="318" t="str">
        <f t="shared" ca="1" si="30"/>
        <v xml:space="preserve">&lt;ruby&gt;凌&lt;rtc&gt;ㄌㄧㄥˊ&lt;/rtc&gt;&lt;/ruby&gt;
</v>
      </c>
      <c r="R102" s="318" t="str">
        <f t="shared" ca="1" si="31"/>
        <v xml:space="preserve">&lt;ruby&gt;凌&lt;rt&gt;lîng&lt;/rt&gt;&lt;rtc&gt;ㄌㄧㄥˊ&lt;/rtc&gt;&lt;/ruby&gt;
</v>
      </c>
      <c r="S102" s="285"/>
      <c r="T102" s="319" t="b">
        <f t="shared" si="26"/>
        <v>0</v>
      </c>
      <c r="U102" s="319" t="b">
        <f t="shared" si="32"/>
        <v>1</v>
      </c>
      <c r="V102" s="319" t="b">
        <f t="shared" si="33"/>
        <v>0</v>
      </c>
      <c r="W102" s="319" t="b">
        <f t="shared" si="34"/>
        <v>0</v>
      </c>
      <c r="X102" s="319" t="b">
        <f t="shared" si="35"/>
        <v>0</v>
      </c>
      <c r="Y102" s="370"/>
      <c r="Z102" s="377">
        <f t="shared" si="11"/>
        <v>9</v>
      </c>
      <c r="AA102" s="373" t="str">
        <f t="array" ref="AA102">IF( $Z102="", "", INDEX(白話字聲母資料表, $Z102, $AA$5))</f>
        <v>柳</v>
      </c>
      <c r="AB102" s="370"/>
      <c r="AC102" s="377">
        <f t="shared" si="36"/>
        <v>20</v>
      </c>
      <c r="AD102" s="373">
        <f t="array" ref="AD102">IF( $W102, "", INDEX(白話字韻母資料表, AC102, $AD$5))</f>
        <v>9</v>
      </c>
      <c r="AE102" s="373" t="b">
        <f t="array" ref="AE102">IF( $W102, "", IF( INDEX(白話字韻母資料表, AC102, $AE$5) = "入聲", TRUE, FALSE) )</f>
        <v>0</v>
      </c>
      <c r="AF102" s="374">
        <f t="shared" si="37"/>
        <v>1</v>
      </c>
      <c r="AG102" s="374">
        <f t="shared" si="38"/>
        <v>5</v>
      </c>
      <c r="AH102" s="374" t="str">
        <f t="array" ref="AH102">IF( $W102, "", INDEX(白話字韻母資料表, $AC102, $AH$5))</f>
        <v>經</v>
      </c>
      <c r="AI102" s="374" t="str">
        <f t="array" ref="AI102">IF($W102, "", INDEX(白話字韻母八聲調資料表, $AD102, $AG102))</f>
        <v>êng</v>
      </c>
      <c r="AJ102" s="370"/>
      <c r="AK102" s="373" t="b">
        <f t="shared" si="39"/>
        <v>0</v>
      </c>
      <c r="AL102" s="373" t="str">
        <f>IF( $AK102, IFERROR( IF(MATCH( $E102, 顎音化聲母!$H$9:$H$37, 0), TRUE, FALSE), FALSE), "")</f>
        <v/>
      </c>
      <c r="AM102" s="373" t="str">
        <f t="array" ref="AM102">IF( AND($AK102, $AL102), INDEX(顎音化聲母資料表, MATCH( $D102 &amp; $E102, 顎音化聲母!$L$5:$L$136, 0), 3), "")</f>
        <v/>
      </c>
      <c r="AN102" s="373">
        <f t="shared" si="40"/>
        <v>9</v>
      </c>
      <c r="AO102" s="374" t="str">
        <f t="array" ref="AO102">IF($AN102="", "", IF( $AM102&lt;&gt;"", $AM102,INDEX(白話字聲母資料表, $AN102, $AO$5)))</f>
        <v>ㄌ</v>
      </c>
      <c r="AP102" s="374" t="str">
        <f t="array" ref="AP102">IF($W102, "", INDEX(方音八音反切資料表, $AD102, $AG102))</f>
        <v>ㄧㄥˊ</v>
      </c>
      <c r="AQ102" s="370"/>
      <c r="AR102" s="374" t="str">
        <f t="array" ref="AR102">IF($V102, "", INDEX(白話字聲母資料表, $Z102, $AR$5))</f>
        <v>l</v>
      </c>
      <c r="AS102" s="375" t="str">
        <f t="array" ref="AS102">IF($W102, "", INDEX(白話字韻母資料表, $AC102, $AR$5))</f>
        <v>ing</v>
      </c>
      <c r="AT102" s="374" t="str">
        <f t="array" ref="AT102">IF($W102, "", INDEX(台羅韻母八聲調資料表, $AD102, $AG102))</f>
        <v>îng</v>
      </c>
      <c r="AU102" s="370"/>
      <c r="AV102" s="374" t="str">
        <f t="array" ref="AV102">IF($V102, "", INDEX(白話字聲母資料表, $Z102, $AV$5))</f>
        <v>l</v>
      </c>
      <c r="AW102" s="375" t="str">
        <f t="array" ref="AW102">IF($W102, "", INDEX(白話字韻母資料表, $AC102, $AW$5))</f>
        <v>ing</v>
      </c>
      <c r="AX102" s="374" t="str">
        <f t="array" ref="AX102">IF($W102, "", INDEX(閩拼韻母八聲調資料表, $AD102, $AG102))</f>
        <v>ìng</v>
      </c>
    </row>
    <row r="103" spans="2:50">
      <c r="B103" s="380">
        <f t="shared" si="0"/>
        <v>95</v>
      </c>
      <c r="C103" s="314" t="str">
        <f>MID(文章!$D$4, B103, 1)</f>
        <v>萬</v>
      </c>
      <c r="D103" s="365" t="s">
        <v>73</v>
      </c>
      <c r="E103" s="365" t="s">
        <v>93</v>
      </c>
      <c r="F103" s="365">
        <v>7</v>
      </c>
      <c r="G103" s="315" t="str">
        <f t="array" ref="G103">IF( OR($T103, NOT($U103), $W103), "", $AA103 &amp; $AH103 &amp; INDEX(中文數值資料表, $AG103, 2) )</f>
        <v>門干七</v>
      </c>
      <c r="H103" s="321" t="str">
        <f t="shared" si="1"/>
        <v>bān</v>
      </c>
      <c r="I103" s="322" t="str">
        <f t="shared" si="2"/>
        <v>bān</v>
      </c>
      <c r="J103" s="323" t="str">
        <f t="shared" si="3"/>
        <v>bbān</v>
      </c>
      <c r="K103" s="316" t="str">
        <f t="shared" si="4"/>
        <v>ㆠㄢ˫</v>
      </c>
      <c r="L103" s="317" t="str">
        <f t="shared" ca="1" si="41"/>
        <v xml:space="preserve">\ltjruby{萬}{bān}\
</v>
      </c>
      <c r="M103" s="317" t="str">
        <f t="shared" ca="1" si="27"/>
        <v xml:space="preserve">&lt;ruby&gt;萬&lt;rt&gt;門干七&lt;/rt&gt;&lt;/ruby&gt;
</v>
      </c>
      <c r="N103" s="317" t="str">
        <f t="shared" ca="1" si="28"/>
        <v xml:space="preserve">&lt;ruby&gt;萬&lt;rt&gt;bān&lt;/rt&gt;&lt;/ruby&gt;
</v>
      </c>
      <c r="O103" s="317" t="str">
        <f t="shared" ca="1" si="29"/>
        <v xml:space="preserve">&lt;ruby&gt;萬&lt;rt&gt;bān&lt;/rt&gt;&lt;/ruby&gt;
</v>
      </c>
      <c r="P103" s="317" t="str">
        <f t="shared" ca="1" si="29"/>
        <v xml:space="preserve">&lt;ruby&gt;萬&lt;rt&gt;bbān&lt;/rt&gt;&lt;/ruby&gt;
</v>
      </c>
      <c r="Q103" s="318" t="str">
        <f t="shared" ca="1" si="30"/>
        <v xml:space="preserve">&lt;ruby&gt;萬&lt;rtc&gt;ㆠㄢ˫&lt;/rtc&gt;&lt;/ruby&gt;
</v>
      </c>
      <c r="R103" s="318" t="str">
        <f t="shared" ca="1" si="31"/>
        <v xml:space="preserve">&lt;ruby&gt;萬&lt;rt&gt;bān&lt;/rt&gt;&lt;rtc&gt;ㆠㄢ˫&lt;/rtc&gt;&lt;/ruby&gt;
</v>
      </c>
      <c r="S103" s="285"/>
      <c r="T103" s="319" t="b">
        <f t="shared" si="26"/>
        <v>0</v>
      </c>
      <c r="U103" s="319" t="b">
        <f t="shared" si="32"/>
        <v>1</v>
      </c>
      <c r="V103" s="319" t="b">
        <f t="shared" si="33"/>
        <v>0</v>
      </c>
      <c r="W103" s="319" t="b">
        <f t="shared" si="34"/>
        <v>0</v>
      </c>
      <c r="X103" s="319" t="b">
        <f t="shared" si="35"/>
        <v>0</v>
      </c>
      <c r="Y103" s="370"/>
      <c r="Z103" s="377">
        <f t="shared" si="11"/>
        <v>1</v>
      </c>
      <c r="AA103" s="373" t="str">
        <f t="array" ref="AA103">IF( $Z103="", "", INDEX(白話字聲母資料表, $Z103, $AA$5))</f>
        <v>門</v>
      </c>
      <c r="AB103" s="370"/>
      <c r="AC103" s="377">
        <f t="shared" si="36"/>
        <v>9</v>
      </c>
      <c r="AD103" s="373">
        <f t="array" ref="AD103">IF( $W103, "", INDEX(白話字韻母資料表, AC103, $AD$5))</f>
        <v>6</v>
      </c>
      <c r="AE103" s="373" t="b">
        <f t="array" ref="AE103">IF( $W103, "", IF( INDEX(白話字韻母資料表, AC103, $AE$5) = "入聲", TRUE, FALSE) )</f>
        <v>0</v>
      </c>
      <c r="AF103" s="374">
        <f t="shared" si="37"/>
        <v>1</v>
      </c>
      <c r="AG103" s="374">
        <f t="shared" si="38"/>
        <v>7</v>
      </c>
      <c r="AH103" s="374" t="str">
        <f t="array" ref="AH103">IF( $W103, "", INDEX(白話字韻母資料表, $AC103, $AH$5))</f>
        <v>干</v>
      </c>
      <c r="AI103" s="374" t="str">
        <f t="array" ref="AI103">IF($W103, "", INDEX(白話字韻母八聲調資料表, $AD103, $AG103))</f>
        <v>ān</v>
      </c>
      <c r="AJ103" s="370"/>
      <c r="AK103" s="373" t="b">
        <f t="shared" si="39"/>
        <v>0</v>
      </c>
      <c r="AL103" s="373" t="str">
        <f>IF( $AK103, IFERROR( IF(MATCH( $E103, 顎音化聲母!$H$9:$H$37, 0), TRUE, FALSE), FALSE), "")</f>
        <v/>
      </c>
      <c r="AM103" s="373" t="str">
        <f t="array" ref="AM103">IF( AND($AK103, $AL103), INDEX(顎音化聲母資料表, MATCH( $D103 &amp; $E103, 顎音化聲母!$L$5:$L$136, 0), 3), "")</f>
        <v/>
      </c>
      <c r="AN103" s="373">
        <f t="shared" si="40"/>
        <v>1</v>
      </c>
      <c r="AO103" s="374" t="str">
        <f t="array" ref="AO103">IF($AN103="", "", IF( $AM103&lt;&gt;"", $AM103,INDEX(白話字聲母資料表, $AN103, $AO$5)))</f>
        <v>ㆠ</v>
      </c>
      <c r="AP103" s="374" t="str">
        <f t="array" ref="AP103">IF($W103, "", INDEX(方音八音反切資料表, $AD103, $AG103))</f>
        <v>ㄢ˫</v>
      </c>
      <c r="AQ103" s="370"/>
      <c r="AR103" s="374" t="str">
        <f t="array" ref="AR103">IF($V103, "", INDEX(白話字聲母資料表, $Z103, $AR$5))</f>
        <v>b</v>
      </c>
      <c r="AS103" s="375" t="str">
        <f t="array" ref="AS103">IF($W103, "", INDEX(白話字韻母資料表, $AC103, $AR$5))</f>
        <v>an</v>
      </c>
      <c r="AT103" s="374" t="str">
        <f t="array" ref="AT103">IF($W103, "", INDEX(台羅韻母八聲調資料表, $AD103, $AG103))</f>
        <v>ān</v>
      </c>
      <c r="AU103" s="370"/>
      <c r="AV103" s="374" t="str">
        <f t="array" ref="AV103">IF($V103, "", INDEX(白話字聲母資料表, $Z103, $AV$5))</f>
        <v>bb</v>
      </c>
      <c r="AW103" s="375" t="str">
        <f t="array" ref="AW103">IF($W103, "", INDEX(白話字韻母資料表, $AC103, $AW$5))</f>
        <v>an</v>
      </c>
      <c r="AX103" s="374" t="str">
        <f t="array" ref="AX103">IF($W103, "", INDEX(閩拼韻母八聲調資料表, $AD103, $AG103))</f>
        <v>ān</v>
      </c>
    </row>
    <row r="104" spans="2:50">
      <c r="B104" s="380">
        <f t="shared" si="0"/>
        <v>96</v>
      </c>
      <c r="C104" s="314" t="str">
        <f>MID(文章!$D$4, B104, 1)</f>
        <v>頃</v>
      </c>
      <c r="D104" s="365" t="s">
        <v>76</v>
      </c>
      <c r="E104" s="365" t="s">
        <v>81</v>
      </c>
      <c r="F104" s="365">
        <v>2</v>
      </c>
      <c r="G104" s="315" t="str">
        <f t="array" ref="G104">IF( OR($T104, NOT($U104), $W104), "", $AA104 &amp; $AH104 &amp; INDEX(中文數值資料表, $AG104, 2) )</f>
        <v>去經二</v>
      </c>
      <c r="H104" s="321" t="str">
        <f t="shared" si="1"/>
        <v>khéng</v>
      </c>
      <c r="I104" s="322" t="str">
        <f t="shared" si="2"/>
        <v>khíng</v>
      </c>
      <c r="J104" s="323" t="str">
        <f t="shared" si="3"/>
        <v>kíng</v>
      </c>
      <c r="K104" s="316" t="str">
        <f t="shared" si="4"/>
        <v>ㄎㄧㄥˋ</v>
      </c>
      <c r="L104" s="317" t="str">
        <f t="shared" ca="1" si="41"/>
        <v xml:space="preserve">\ltjruby{頃}{khíng}\
</v>
      </c>
      <c r="M104" s="317" t="str">
        <f t="shared" ca="1" si="27"/>
        <v xml:space="preserve">&lt;ruby&gt;頃&lt;rt&gt;去經二&lt;/rt&gt;&lt;/ruby&gt;
</v>
      </c>
      <c r="N104" s="317" t="str">
        <f t="shared" ca="1" si="28"/>
        <v xml:space="preserve">&lt;ruby&gt;頃&lt;rt&gt;khéng&lt;/rt&gt;&lt;/ruby&gt;
</v>
      </c>
      <c r="O104" s="317" t="str">
        <f t="shared" ca="1" si="29"/>
        <v xml:space="preserve">&lt;ruby&gt;頃&lt;rt&gt;khíng&lt;/rt&gt;&lt;/ruby&gt;
</v>
      </c>
      <c r="P104" s="317" t="str">
        <f t="shared" ca="1" si="29"/>
        <v xml:space="preserve">&lt;ruby&gt;頃&lt;rt&gt;kíng&lt;/rt&gt;&lt;/ruby&gt;
</v>
      </c>
      <c r="Q104" s="318" t="str">
        <f t="shared" ca="1" si="30"/>
        <v xml:space="preserve">&lt;ruby&gt;頃&lt;rtc&gt;ㄎㄧㄥˋ&lt;/rtc&gt;&lt;/ruby&gt;
</v>
      </c>
      <c r="R104" s="318" t="str">
        <f t="shared" ca="1" si="31"/>
        <v xml:space="preserve">&lt;ruby&gt;頃&lt;rt&gt;khíng&lt;/rt&gt;&lt;rtc&gt;ㄎㄧㄥˋ&lt;/rtc&gt;&lt;/ruby&gt;
</v>
      </c>
      <c r="S104" s="285"/>
      <c r="T104" s="319" t="b">
        <f t="shared" si="26"/>
        <v>0</v>
      </c>
      <c r="U104" s="319" t="b">
        <f t="shared" si="32"/>
        <v>1</v>
      </c>
      <c r="V104" s="319" t="b">
        <f t="shared" si="33"/>
        <v>0</v>
      </c>
      <c r="W104" s="319" t="b">
        <f t="shared" si="34"/>
        <v>0</v>
      </c>
      <c r="X104" s="319" t="b">
        <f t="shared" si="35"/>
        <v>0</v>
      </c>
      <c r="Y104" s="370"/>
      <c r="Z104" s="377">
        <f t="shared" si="11"/>
        <v>8</v>
      </c>
      <c r="AA104" s="373" t="str">
        <f t="array" ref="AA104">IF( $Z104="", "", INDEX(白話字聲母資料表, $Z104, $AA$5))</f>
        <v>去</v>
      </c>
      <c r="AB104" s="370"/>
      <c r="AC104" s="377">
        <f t="shared" si="36"/>
        <v>20</v>
      </c>
      <c r="AD104" s="373">
        <f t="array" ref="AD104">IF( $W104, "", INDEX(白話字韻母資料表, AC104, $AD$5))</f>
        <v>9</v>
      </c>
      <c r="AE104" s="373" t="b">
        <f t="array" ref="AE104">IF( $W104, "", IF( INDEX(白話字韻母資料表, AC104, $AE$5) = "入聲", TRUE, FALSE) )</f>
        <v>0</v>
      </c>
      <c r="AF104" s="374">
        <f t="shared" si="37"/>
        <v>1</v>
      </c>
      <c r="AG104" s="374">
        <f t="shared" si="38"/>
        <v>2</v>
      </c>
      <c r="AH104" s="374" t="str">
        <f t="array" ref="AH104">IF( $W104, "", INDEX(白話字韻母資料表, $AC104, $AH$5))</f>
        <v>經</v>
      </c>
      <c r="AI104" s="374" t="str">
        <f t="array" ref="AI104">IF($W104, "", INDEX(白話字韻母八聲調資料表, $AD104, $AG104))</f>
        <v>éng</v>
      </c>
      <c r="AJ104" s="370"/>
      <c r="AK104" s="373" t="b">
        <f t="shared" si="39"/>
        <v>0</v>
      </c>
      <c r="AL104" s="373" t="str">
        <f>IF( $AK104, IFERROR( IF(MATCH( $E104, 顎音化聲母!$H$9:$H$37, 0), TRUE, FALSE), FALSE), "")</f>
        <v/>
      </c>
      <c r="AM104" s="373" t="str">
        <f t="array" ref="AM104">IF( AND($AK104, $AL104), INDEX(顎音化聲母資料表, MATCH( $D104 &amp; $E104, 顎音化聲母!$L$5:$L$136, 0), 3), "")</f>
        <v/>
      </c>
      <c r="AN104" s="373">
        <f t="shared" si="40"/>
        <v>8</v>
      </c>
      <c r="AO104" s="374" t="str">
        <f t="array" ref="AO104">IF($AN104="", "", IF( $AM104&lt;&gt;"", $AM104,INDEX(白話字聲母資料表, $AN104, $AO$5)))</f>
        <v>ㄎ</v>
      </c>
      <c r="AP104" s="374" t="str">
        <f t="array" ref="AP104">IF($W104, "", INDEX(方音八音反切資料表, $AD104, $AG104))</f>
        <v>ㄧㄥˋ</v>
      </c>
      <c r="AQ104" s="370"/>
      <c r="AR104" s="374" t="str">
        <f t="array" ref="AR104">IF($V104, "", INDEX(白話字聲母資料表, $Z104, $AR$5))</f>
        <v>kh</v>
      </c>
      <c r="AS104" s="375" t="str">
        <f t="array" ref="AS104">IF($W104, "", INDEX(白話字韻母資料表, $AC104, $AR$5))</f>
        <v>ing</v>
      </c>
      <c r="AT104" s="374" t="str">
        <f t="array" ref="AT104">IF($W104, "", INDEX(台羅韻母八聲調資料表, $AD104, $AG104))</f>
        <v>íng</v>
      </c>
      <c r="AU104" s="370"/>
      <c r="AV104" s="374" t="str">
        <f t="array" ref="AV104">IF($V104, "", INDEX(白話字聲母資料表, $Z104, $AV$5))</f>
        <v>k</v>
      </c>
      <c r="AW104" s="375" t="str">
        <f t="array" ref="AW104">IF($W104, "", INDEX(白話字韻母資料表, $AC104, $AW$5))</f>
        <v>ing</v>
      </c>
      <c r="AX104" s="374" t="str">
        <f t="array" ref="AX104">IF($W104, "", INDEX(閩拼韻母八聲調資料表, $AD104, $AG104))</f>
        <v>íng</v>
      </c>
    </row>
    <row r="105" spans="2:50">
      <c r="B105" s="380">
        <f t="shared" si="0"/>
        <v>97</v>
      </c>
      <c r="C105" s="314" t="str">
        <f>MID(文章!$D$4, B105, 1)</f>
        <v>之</v>
      </c>
      <c r="D105" s="365" t="s">
        <v>55</v>
      </c>
      <c r="E105" s="365" t="s">
        <v>67</v>
      </c>
      <c r="F105" s="365"/>
      <c r="G105" s="315" t="str">
        <f t="array" ref="G105">IF( OR($T105, NOT($U105), $W105), "", $AA105 &amp; $AH105 &amp; INDEX(中文數值資料表, $AG105, 2) )</f>
        <v>曾居一</v>
      </c>
      <c r="H105" s="321" t="str">
        <f t="shared" si="1"/>
        <v>chi</v>
      </c>
      <c r="I105" s="322" t="str">
        <f t="shared" si="2"/>
        <v>tsi</v>
      </c>
      <c r="J105" s="323" t="str">
        <f t="shared" si="3"/>
        <v>zī</v>
      </c>
      <c r="K105" s="316" t="str">
        <f t="shared" si="4"/>
        <v>ㄐㄧ</v>
      </c>
      <c r="L105" s="317" t="str">
        <f t="shared" ca="1" si="41"/>
        <v xml:space="preserve">\ltjruby{之}{tsi}\
</v>
      </c>
      <c r="M105" s="317" t="str">
        <f t="shared" ca="1" si="27"/>
        <v xml:space="preserve">&lt;ruby&gt;之&lt;rt&gt;曾居一&lt;/rt&gt;&lt;/ruby&gt;
</v>
      </c>
      <c r="N105" s="317" t="str">
        <f t="shared" ca="1" si="28"/>
        <v xml:space="preserve">&lt;ruby&gt;之&lt;rt&gt;chi&lt;/rt&gt;&lt;/ruby&gt;
</v>
      </c>
      <c r="O105" s="317" t="str">
        <f t="shared" ca="1" si="29"/>
        <v xml:space="preserve">&lt;ruby&gt;之&lt;rt&gt;tsi&lt;/rt&gt;&lt;/ruby&gt;
</v>
      </c>
      <c r="P105" s="317" t="str">
        <f t="shared" ca="1" si="29"/>
        <v xml:space="preserve">&lt;ruby&gt;之&lt;rt&gt;zī&lt;/rt&gt;&lt;/ruby&gt;
</v>
      </c>
      <c r="Q105" s="318" t="str">
        <f t="shared" ca="1" si="30"/>
        <v xml:space="preserve">&lt;ruby&gt;之&lt;rtc&gt;ㄐㄧ&lt;/rtc&gt;&lt;/ruby&gt;
</v>
      </c>
      <c r="R105" s="318" t="str">
        <f t="shared" ca="1" si="31"/>
        <v xml:space="preserve">&lt;ruby&gt;之&lt;rt&gt;tsi&lt;/rt&gt;&lt;rtc&gt;ㄐㄧ&lt;/rtc&gt;&lt;/ruby&gt;
</v>
      </c>
      <c r="S105" s="285"/>
      <c r="T105" s="319" t="b">
        <f t="shared" si="26"/>
        <v>0</v>
      </c>
      <c r="U105" s="319" t="b">
        <f t="shared" si="32"/>
        <v>1</v>
      </c>
      <c r="V105" s="319" t="b">
        <f t="shared" si="33"/>
        <v>0</v>
      </c>
      <c r="W105" s="319" t="b">
        <f t="shared" si="34"/>
        <v>0</v>
      </c>
      <c r="X105" s="319" t="b">
        <f t="shared" si="35"/>
        <v>1</v>
      </c>
      <c r="Y105" s="370"/>
      <c r="Z105" s="377">
        <f t="shared" si="11"/>
        <v>2</v>
      </c>
      <c r="AA105" s="373" t="str">
        <f t="array" ref="AA105">IF( $Z105="", "", INDEX(白話字聲母資料表, $Z105, $AA$5))</f>
        <v>曾</v>
      </c>
      <c r="AB105" s="370"/>
      <c r="AC105" s="377">
        <f t="shared" si="36"/>
        <v>21</v>
      </c>
      <c r="AD105" s="373">
        <f t="array" ref="AD105">IF( $W105, "", INDEX(白話字韻母資料表, AC105, $AD$5))</f>
        <v>29</v>
      </c>
      <c r="AE105" s="373" t="b">
        <f t="array" ref="AE105">IF( $W105, "", IF( INDEX(白話字韻母資料表, AC105, $AE$5) = "入聲", TRUE, FALSE) )</f>
        <v>0</v>
      </c>
      <c r="AF105" s="374">
        <f t="shared" si="37"/>
        <v>1</v>
      </c>
      <c r="AG105" s="374">
        <f t="shared" si="38"/>
        <v>1</v>
      </c>
      <c r="AH105" s="374" t="str">
        <f t="array" ref="AH105">IF( $W105, "", INDEX(白話字韻母資料表, $AC105, $AH$5))</f>
        <v>居</v>
      </c>
      <c r="AI105" s="374" t="str">
        <f t="array" ref="AI105">IF($W105, "", INDEX(白話字韻母八聲調資料表, $AD105, $AG105))</f>
        <v>i</v>
      </c>
      <c r="AJ105" s="370"/>
      <c r="AK105" s="373" t="b">
        <f t="shared" si="39"/>
        <v>1</v>
      </c>
      <c r="AL105" s="373" t="b">
        <f>IF( $AK105, IFERROR( IF(MATCH( $E105, 顎音化聲母!$H$9:$H$37, 0), TRUE, FALSE), FALSE), "")</f>
        <v>1</v>
      </c>
      <c r="AM105" s="373" t="str">
        <f t="array" ref="AM105">IF( AND($AK105, $AL105), INDEX(顎音化聲母資料表, MATCH( $D105 &amp; $E105, 顎音化聲母!$L$5:$L$136, 0), 3), "")</f>
        <v>ㄐ</v>
      </c>
      <c r="AN105" s="373">
        <f t="shared" si="40"/>
        <v>2</v>
      </c>
      <c r="AO105" s="374" t="str">
        <f t="array" ref="AO105">IF($AN105="", "", IF( $AM105&lt;&gt;"", $AM105,INDEX(白話字聲母資料表, $AN105, $AO$5)))</f>
        <v>ㄐ</v>
      </c>
      <c r="AP105" s="374" t="str">
        <f t="array" ref="AP105">IF($W105, "", INDEX(方音八音反切資料表, $AD105, $AG105))</f>
        <v>ㄧ</v>
      </c>
      <c r="AQ105" s="370"/>
      <c r="AR105" s="374" t="str">
        <f t="array" ref="AR105">IF($V105, "", INDEX(白話字聲母資料表, $Z105, $AR$5))</f>
        <v>ts</v>
      </c>
      <c r="AS105" s="375" t="str">
        <f t="array" ref="AS105">IF($W105, "", INDEX(白話字韻母資料表, $AC105, $AR$5))</f>
        <v>i</v>
      </c>
      <c r="AT105" s="374" t="str">
        <f t="array" ref="AT105">IF($W105, "", INDEX(台羅韻母八聲調資料表, $AD105, $AG105))</f>
        <v>i</v>
      </c>
      <c r="AU105" s="370"/>
      <c r="AV105" s="374" t="str">
        <f t="array" ref="AV105">IF($V105, "", INDEX(白話字聲母資料表, $Z105, $AV$5))</f>
        <v>z</v>
      </c>
      <c r="AW105" s="375" t="str">
        <f t="array" ref="AW105">IF($W105, "", INDEX(白話字韻母資料表, $AC105, $AW$5))</f>
        <v>i</v>
      </c>
      <c r="AX105" s="374" t="str">
        <f t="array" ref="AX105">IF($W105, "", INDEX(閩拼韻母八聲調資料表, $AD105, $AG105))</f>
        <v>ī</v>
      </c>
    </row>
    <row r="106" spans="2:50">
      <c r="B106" s="380">
        <f t="shared" si="0"/>
        <v>98</v>
      </c>
      <c r="C106" s="314" t="str">
        <f>MID(文章!$D$4, B106, 1)</f>
        <v>茫</v>
      </c>
      <c r="D106" s="365" t="s">
        <v>73</v>
      </c>
      <c r="E106" s="365" t="s">
        <v>74</v>
      </c>
      <c r="F106" s="365">
        <v>5</v>
      </c>
      <c r="G106" s="315" t="str">
        <f t="array" ref="G106">IF( OR($T106, NOT($U106), $W106), "", $AA106 &amp; $AH106 &amp; INDEX(中文數值資料表, $AG106, 2) )</f>
        <v>門公五</v>
      </c>
      <c r="H106" s="321" t="str">
        <f t="shared" si="1"/>
        <v>bông</v>
      </c>
      <c r="I106" s="322" t="str">
        <f t="shared" si="2"/>
        <v>bông</v>
      </c>
      <c r="J106" s="323" t="str">
        <f t="shared" si="3"/>
        <v>bbòng</v>
      </c>
      <c r="K106" s="316" t="str">
        <f t="shared" si="4"/>
        <v>ㆠㆲˊ</v>
      </c>
      <c r="L106" s="317" t="str">
        <f t="shared" ca="1" si="41"/>
        <v xml:space="preserve">\ltjruby{茫}{bông}\
</v>
      </c>
      <c r="M106" s="317" t="str">
        <f t="shared" ca="1" si="27"/>
        <v xml:space="preserve">&lt;ruby&gt;茫&lt;rt&gt;門公五&lt;/rt&gt;&lt;/ruby&gt;
</v>
      </c>
      <c r="N106" s="317" t="str">
        <f t="shared" ca="1" si="28"/>
        <v xml:space="preserve">&lt;ruby&gt;茫&lt;rt&gt;bông&lt;/rt&gt;&lt;/ruby&gt;
</v>
      </c>
      <c r="O106" s="317" t="str">
        <f t="shared" ca="1" si="29"/>
        <v xml:space="preserve">&lt;ruby&gt;茫&lt;rt&gt;bông&lt;/rt&gt;&lt;/ruby&gt;
</v>
      </c>
      <c r="P106" s="317" t="str">
        <f t="shared" ca="1" si="29"/>
        <v xml:space="preserve">&lt;ruby&gt;茫&lt;rt&gt;bbòng&lt;/rt&gt;&lt;/ruby&gt;
</v>
      </c>
      <c r="Q106" s="318" t="str">
        <f t="shared" ca="1" si="30"/>
        <v xml:space="preserve">&lt;ruby&gt;茫&lt;rtc&gt;ㆠㆲˊ&lt;/rtc&gt;&lt;/ruby&gt;
</v>
      </c>
      <c r="R106" s="318" t="str">
        <f t="shared" ca="1" si="31"/>
        <v xml:space="preserve">&lt;ruby&gt;茫&lt;rt&gt;bông&lt;/rt&gt;&lt;rtc&gt;ㆠㆲˊ&lt;/rtc&gt;&lt;/ruby&gt;
</v>
      </c>
      <c r="S106" s="285"/>
      <c r="T106" s="319" t="b">
        <f t="shared" si="26"/>
        <v>0</v>
      </c>
      <c r="U106" s="319" t="b">
        <f t="shared" si="32"/>
        <v>1</v>
      </c>
      <c r="V106" s="319" t="b">
        <f t="shared" si="33"/>
        <v>0</v>
      </c>
      <c r="W106" s="319" t="b">
        <f t="shared" si="34"/>
        <v>0</v>
      </c>
      <c r="X106" s="319" t="b">
        <f t="shared" si="35"/>
        <v>0</v>
      </c>
      <c r="Y106" s="370"/>
      <c r="Z106" s="377">
        <f t="shared" si="11"/>
        <v>1</v>
      </c>
      <c r="AA106" s="373" t="str">
        <f t="array" ref="AA106">IF( $Z106="", "", INDEX(白話字聲母資料表, $Z106, $AA$5))</f>
        <v>門</v>
      </c>
      <c r="AB106" s="370"/>
      <c r="AC106" s="377">
        <f t="shared" si="36"/>
        <v>69</v>
      </c>
      <c r="AD106" s="373">
        <f t="array" ref="AD106">IF( $W106, "", INDEX(白話字韻母資料表, AC106, $AD$5))</f>
        <v>7</v>
      </c>
      <c r="AE106" s="373" t="b">
        <f t="array" ref="AE106">IF( $W106, "", IF( INDEX(白話字韻母資料表, AC106, $AE$5) = "入聲", TRUE, FALSE) )</f>
        <v>0</v>
      </c>
      <c r="AF106" s="374">
        <f t="shared" si="37"/>
        <v>1</v>
      </c>
      <c r="AG106" s="374">
        <f t="shared" si="38"/>
        <v>5</v>
      </c>
      <c r="AH106" s="374" t="str">
        <f t="array" ref="AH106">IF( $W106, "", INDEX(白話字韻母資料表, $AC106, $AH$5))</f>
        <v>公</v>
      </c>
      <c r="AI106" s="374" t="str">
        <f t="array" ref="AI106">IF($W106, "", INDEX(白話字韻母八聲調資料表, $AD106, $AG106))</f>
        <v>ông</v>
      </c>
      <c r="AJ106" s="370"/>
      <c r="AK106" s="373" t="b">
        <f t="shared" si="39"/>
        <v>0</v>
      </c>
      <c r="AL106" s="373" t="str">
        <f>IF( $AK106, IFERROR( IF(MATCH( $E106, 顎音化聲母!$H$9:$H$37, 0), TRUE, FALSE), FALSE), "")</f>
        <v/>
      </c>
      <c r="AM106" s="373" t="str">
        <f t="array" ref="AM106">IF( AND($AK106, $AL106), INDEX(顎音化聲母資料表, MATCH( $D106 &amp; $E106, 顎音化聲母!$L$5:$L$136, 0), 3), "")</f>
        <v/>
      </c>
      <c r="AN106" s="373">
        <f t="shared" si="40"/>
        <v>1</v>
      </c>
      <c r="AO106" s="374" t="str">
        <f t="array" ref="AO106">IF($AN106="", "", IF( $AM106&lt;&gt;"", $AM106,INDEX(白話字聲母資料表, $AN106, $AO$5)))</f>
        <v>ㆠ</v>
      </c>
      <c r="AP106" s="374" t="str">
        <f t="array" ref="AP106">IF($W106, "", INDEX(方音八音反切資料表, $AD106, $AG106))</f>
        <v>ㆲˊ</v>
      </c>
      <c r="AQ106" s="370"/>
      <c r="AR106" s="374" t="str">
        <f t="array" ref="AR106">IF($V106, "", INDEX(白話字聲母資料表, $Z106, $AR$5))</f>
        <v>b</v>
      </c>
      <c r="AS106" s="375" t="str">
        <f t="array" ref="AS106">IF($W106, "", INDEX(白話字韻母資料表, $AC106, $AR$5))</f>
        <v>ong</v>
      </c>
      <c r="AT106" s="374" t="str">
        <f t="array" ref="AT106">IF($W106, "", INDEX(台羅韻母八聲調資料表, $AD106, $AG106))</f>
        <v>ông</v>
      </c>
      <c r="AU106" s="370"/>
      <c r="AV106" s="374" t="str">
        <f t="array" ref="AV106">IF($V106, "", INDEX(白話字聲母資料表, $Z106, $AV$5))</f>
        <v>bb</v>
      </c>
      <c r="AW106" s="375" t="str">
        <f t="array" ref="AW106">IF($W106, "", INDEX(白話字韻母資料表, $AC106, $AW$5))</f>
        <v>ong</v>
      </c>
      <c r="AX106" s="374" t="str">
        <f t="array" ref="AX106">IF($W106, "", INDEX(閩拼韻母八聲調資料表, $AD106, $AG106))</f>
        <v>òng</v>
      </c>
    </row>
    <row r="107" spans="2:50">
      <c r="B107" s="380">
        <f t="shared" si="0"/>
        <v>99</v>
      </c>
      <c r="C107" s="314" t="str">
        <f>MID(文章!$D$4, B107, 1)</f>
        <v>然</v>
      </c>
      <c r="D107" s="365" t="s">
        <v>63</v>
      </c>
      <c r="E107" s="365" t="s">
        <v>91</v>
      </c>
      <c r="F107" s="365">
        <v>5</v>
      </c>
      <c r="G107" s="315" t="str">
        <f t="array" ref="G107">IF( OR($T107, NOT($U107), $W107), "", $AA107 &amp; $AH107 &amp; INDEX(中文數值資料表, $AG107, 2) )</f>
        <v>入堅五</v>
      </c>
      <c r="H107" s="321" t="str">
        <f t="shared" si="1"/>
        <v>jiân</v>
      </c>
      <c r="I107" s="322" t="str">
        <f t="shared" si="2"/>
        <v>jiân</v>
      </c>
      <c r="J107" s="323" t="str">
        <f t="shared" si="3"/>
        <v>jiàn</v>
      </c>
      <c r="K107" s="316" t="str">
        <f t="shared" si="4"/>
        <v>ㆡㄧㄢˊ</v>
      </c>
      <c r="L107" s="317" t="str">
        <f t="shared" ca="1" si="41"/>
        <v xml:space="preserve">\ltjruby{然}{jiân}\
</v>
      </c>
      <c r="M107" s="317" t="str">
        <f t="shared" ca="1" si="27"/>
        <v xml:space="preserve">&lt;ruby&gt;然&lt;rt&gt;入堅五&lt;/rt&gt;&lt;/ruby&gt;
</v>
      </c>
      <c r="N107" s="317" t="str">
        <f t="shared" ca="1" si="28"/>
        <v xml:space="preserve">&lt;ruby&gt;然&lt;rt&gt;jiân&lt;/rt&gt;&lt;/ruby&gt;
</v>
      </c>
      <c r="O107" s="317" t="str">
        <f t="shared" ca="1" si="29"/>
        <v xml:space="preserve">&lt;ruby&gt;然&lt;rt&gt;jiân&lt;/rt&gt;&lt;/ruby&gt;
</v>
      </c>
      <c r="P107" s="317" t="str">
        <f t="shared" ca="1" si="29"/>
        <v xml:space="preserve">&lt;ruby&gt;然&lt;rt&gt;jiàn&lt;/rt&gt;&lt;/ruby&gt;
</v>
      </c>
      <c r="Q107" s="318" t="str">
        <f t="shared" ca="1" si="30"/>
        <v xml:space="preserve">&lt;ruby&gt;然&lt;rtc&gt;ㆡㄧㄢˊ&lt;/rtc&gt;&lt;/ruby&gt;
</v>
      </c>
      <c r="R107" s="318" t="str">
        <f t="shared" ca="1" si="31"/>
        <v xml:space="preserve">&lt;ruby&gt;然&lt;rt&gt;jiân&lt;/rt&gt;&lt;rtc&gt;ㆡㄧㄢˊ&lt;/rtc&gt;&lt;/ruby&gt;
</v>
      </c>
      <c r="S107" s="285"/>
      <c r="T107" s="319" t="b">
        <f t="shared" si="26"/>
        <v>0</v>
      </c>
      <c r="U107" s="319" t="b">
        <f t="shared" si="32"/>
        <v>1</v>
      </c>
      <c r="V107" s="319" t="b">
        <f t="shared" si="33"/>
        <v>0</v>
      </c>
      <c r="W107" s="319" t="b">
        <f t="shared" si="34"/>
        <v>0</v>
      </c>
      <c r="X107" s="319" t="b">
        <f t="shared" si="35"/>
        <v>0</v>
      </c>
      <c r="Y107" s="370"/>
      <c r="Z107" s="377">
        <f t="shared" si="11"/>
        <v>6</v>
      </c>
      <c r="AA107" s="373" t="str">
        <f t="array" ref="AA107">IF( $Z107="", "", INDEX(白話字聲母資料表, $Z107, $AA$5))</f>
        <v>入</v>
      </c>
      <c r="AB107" s="370"/>
      <c r="AC107" s="377">
        <f t="shared" si="36"/>
        <v>29</v>
      </c>
      <c r="AD107" s="373">
        <f t="array" ref="AD107">IF( $W107, "", INDEX(白話字韻母資料表, AC107, $AD$5))</f>
        <v>2</v>
      </c>
      <c r="AE107" s="373" t="b">
        <f t="array" ref="AE107">IF( $W107, "", IF( INDEX(白話字韻母資料表, AC107, $AE$5) = "入聲", TRUE, FALSE) )</f>
        <v>0</v>
      </c>
      <c r="AF107" s="374">
        <f t="shared" si="37"/>
        <v>1</v>
      </c>
      <c r="AG107" s="374">
        <f t="shared" si="38"/>
        <v>5</v>
      </c>
      <c r="AH107" s="374" t="str">
        <f t="array" ref="AH107">IF( $W107, "", INDEX(白話字韻母資料表, $AC107, $AH$5))</f>
        <v>堅</v>
      </c>
      <c r="AI107" s="374" t="str">
        <f t="array" ref="AI107">IF($W107, "", INDEX(白話字韻母八聲調資料表, $AD107, $AG107))</f>
        <v>iân</v>
      </c>
      <c r="AJ107" s="370"/>
      <c r="AK107" s="373" t="b">
        <f t="shared" si="39"/>
        <v>1</v>
      </c>
      <c r="AL107" s="373" t="b">
        <f>IF( $AK107, IFERROR( IF(MATCH( $E107, 顎音化聲母!$H$9:$H$37, 0), TRUE, FALSE), FALSE), "")</f>
        <v>0</v>
      </c>
      <c r="AM107" s="373" t="str">
        <f t="array" ref="AM107">IF( AND($AK107, $AL107), INDEX(顎音化聲母資料表, MATCH( $D107 &amp; $E107, 顎音化聲母!$L$5:$L$136, 0), 3), "")</f>
        <v/>
      </c>
      <c r="AN107" s="373">
        <f t="shared" si="40"/>
        <v>6</v>
      </c>
      <c r="AO107" s="374" t="str">
        <f t="array" ref="AO107">IF($AN107="", "", IF( $AM107&lt;&gt;"", $AM107,INDEX(白話字聲母資料表, $AN107, $AO$5)))</f>
        <v>ㆡ</v>
      </c>
      <c r="AP107" s="374" t="str">
        <f t="array" ref="AP107">IF($W107, "", INDEX(方音八音反切資料表, $AD107, $AG107))</f>
        <v>ㄧㄢˊ</v>
      </c>
      <c r="AQ107" s="370"/>
      <c r="AR107" s="374" t="str">
        <f t="array" ref="AR107">IF($V107, "", INDEX(白話字聲母資料表, $Z107, $AR$5))</f>
        <v>j</v>
      </c>
      <c r="AS107" s="375" t="str">
        <f t="array" ref="AS107">IF($W107, "", INDEX(白話字韻母資料表, $AC107, $AR$5))</f>
        <v>ian</v>
      </c>
      <c r="AT107" s="374" t="str">
        <f t="array" ref="AT107">IF($W107, "", INDEX(台羅韻母八聲調資料表, $AD107, $AG107))</f>
        <v>iân</v>
      </c>
      <c r="AU107" s="370"/>
      <c r="AV107" s="374" t="str">
        <f t="array" ref="AV107">IF($V107, "", INDEX(白話字聲母資料表, $Z107, $AV$5))</f>
        <v>j</v>
      </c>
      <c r="AW107" s="375" t="str">
        <f t="array" ref="AW107">IF($W107, "", INDEX(白話字韻母資料表, $AC107, $AW$5))</f>
        <v>ian</v>
      </c>
      <c r="AX107" s="374" t="str">
        <f t="array" ref="AX107">IF($W107, "", INDEX(閩拼韻母八聲調資料表, $AD107, $AG107))</f>
        <v>iàn</v>
      </c>
    </row>
    <row r="108" spans="2:50">
      <c r="B108" s="380">
        <f t="shared" si="0"/>
        <v>100</v>
      </c>
      <c r="C108" s="314" t="str">
        <f>MID(文章!$D$4, B108, 1)</f>
        <v>。</v>
      </c>
      <c r="D108" s="365"/>
      <c r="E108" s="365"/>
      <c r="F108" s="365"/>
      <c r="G108" s="315" t="str">
        <f t="array" ref="G108">IF( OR($T108, NOT($U108), $W108), "", $AA108 &amp; $AH108 &amp; INDEX(中文數值資料表, $AG108, 2) )</f>
        <v/>
      </c>
      <c r="H108" s="321" t="str">
        <f t="shared" si="1"/>
        <v/>
      </c>
      <c r="I108" s="322" t="str">
        <f t="shared" si="2"/>
        <v/>
      </c>
      <c r="J108" s="323" t="str">
        <f t="shared" si="3"/>
        <v/>
      </c>
      <c r="K108" s="316" t="str">
        <f t="shared" si="4"/>
        <v/>
      </c>
      <c r="L108" s="317" t="str">
        <f t="shared" ca="1" si="41"/>
        <v xml:space="preserve">\ltjruby{。}{}\
</v>
      </c>
      <c r="M108" s="317" t="str">
        <f t="shared" ca="1" si="27"/>
        <v xml:space="preserve">。
</v>
      </c>
      <c r="N108" s="317" t="str">
        <f t="shared" ca="1" si="28"/>
        <v xml:space="preserve">。
</v>
      </c>
      <c r="O108" s="317" t="str">
        <f t="shared" ca="1" si="29"/>
        <v xml:space="preserve">。
</v>
      </c>
      <c r="P108" s="317" t="str">
        <f t="shared" ca="1" si="29"/>
        <v xml:space="preserve">。
</v>
      </c>
      <c r="Q108" s="318" t="str">
        <f t="shared" ca="1" si="30"/>
        <v xml:space="preserve">。
</v>
      </c>
      <c r="R108" s="318" t="str">
        <f t="shared" ca="1" si="31"/>
        <v xml:space="preserve">。
</v>
      </c>
      <c r="S108" s="285"/>
      <c r="T108" s="319" t="b">
        <f t="shared" si="26"/>
        <v>1</v>
      </c>
      <c r="U108" s="319" t="b">
        <f t="shared" si="32"/>
        <v>0</v>
      </c>
      <c r="V108" s="319" t="b">
        <f t="shared" si="33"/>
        <v>1</v>
      </c>
      <c r="W108" s="319" t="b">
        <f t="shared" si="34"/>
        <v>1</v>
      </c>
      <c r="X108" s="319" t="b">
        <f t="shared" si="35"/>
        <v>0</v>
      </c>
      <c r="Y108" s="370"/>
      <c r="Z108" s="377" t="str">
        <f t="shared" si="11"/>
        <v/>
      </c>
      <c r="AA108" s="373" t="str">
        <f t="array" ref="AA108">IF( $Z108="", "", INDEX(白話字聲母資料表, $Z108, $AA$5))</f>
        <v/>
      </c>
      <c r="AB108" s="370"/>
      <c r="AC108" s="377" t="str">
        <f t="shared" si="36"/>
        <v/>
      </c>
      <c r="AD108" s="373" t="str">
        <f t="array" ref="AD108">IF( $W108, "", INDEX(白話字韻母資料表, AC108, $AD$5))</f>
        <v/>
      </c>
      <c r="AE108" s="373" t="str">
        <f t="array" ref="AE108">IF( $W108, "", IF( INDEX(白話字韻母資料表, AC108, $AE$5) = "入聲", TRUE, FALSE) )</f>
        <v/>
      </c>
      <c r="AF108" s="374" t="str">
        <f t="shared" si="37"/>
        <v/>
      </c>
      <c r="AG108" s="374" t="str">
        <f t="shared" si="38"/>
        <v/>
      </c>
      <c r="AH108" s="374" t="str">
        <f t="array" ref="AH108">IF( $W108, "", INDEX(白話字韻母資料表, $AC108, $AH$5))</f>
        <v/>
      </c>
      <c r="AI108" s="374" t="str">
        <f t="array" ref="AI108">IF($W108, "", INDEX(白話字韻母八聲調資料表, $AD108, $AG108))</f>
        <v/>
      </c>
      <c r="AJ108" s="370"/>
      <c r="AK108" s="373" t="b">
        <f t="shared" si="39"/>
        <v>0</v>
      </c>
      <c r="AL108" s="373" t="str">
        <f>IF( $AK108, IFERROR( IF(MATCH( $E108, 顎音化聲母!$H$9:$H$37, 0), TRUE, FALSE), FALSE), "")</f>
        <v/>
      </c>
      <c r="AM108" s="373" t="str">
        <f t="array" ref="AM108">IF( AND($AK108, $AL108), INDEX(顎音化聲母資料表, MATCH( $D108 &amp; $E108, 顎音化聲母!$L$5:$L$136, 0), 3), "")</f>
        <v/>
      </c>
      <c r="AN108" s="373" t="str">
        <f t="shared" si="40"/>
        <v/>
      </c>
      <c r="AO108" s="374" t="str">
        <f t="array" ref="AO108">IF($AN108="", "", IF( $AM108&lt;&gt;"", $AM108,INDEX(白話字聲母資料表, $AN108, $AO$5)))</f>
        <v/>
      </c>
      <c r="AP108" s="374" t="str">
        <f t="array" ref="AP108">IF($W108, "", INDEX(方音八音反切資料表, $AD108, $AG108))</f>
        <v/>
      </c>
      <c r="AQ108" s="370"/>
      <c r="AR108" s="374" t="str">
        <f t="array" ref="AR108">IF($V108, "", INDEX(白話字聲母資料表, $Z108, $AR$5))</f>
        <v/>
      </c>
      <c r="AS108" s="375" t="str">
        <f t="array" ref="AS108">IF($W108, "", INDEX(白話字韻母資料表, $AC108, $AR$5))</f>
        <v/>
      </c>
      <c r="AT108" s="374" t="str">
        <f t="array" ref="AT108">IF($W108, "", INDEX(台羅韻母八聲調資料表, $AD108, $AG108))</f>
        <v/>
      </c>
      <c r="AU108" s="370"/>
      <c r="AV108" s="374" t="str">
        <f t="array" ref="AV108">IF($V108, "", INDEX(白話字聲母資料表, $Z108, $AV$5))</f>
        <v/>
      </c>
      <c r="AW108" s="375" t="str">
        <f t="array" ref="AW108">IF($W108, "", INDEX(白話字韻母資料表, $AC108, $AW$5))</f>
        <v/>
      </c>
      <c r="AX108" s="374" t="str">
        <f t="array" ref="AX108">IF($W108, "", INDEX(閩拼韻母八聲調資料表, $AD108, $AG108))</f>
        <v/>
      </c>
    </row>
    <row r="109" spans="2:50">
      <c r="B109" s="380">
        <f t="shared" si="0"/>
        <v>101</v>
      </c>
      <c r="C109" s="314" t="str">
        <f>MID(文章!$D$4, B109, 1)</f>
        <v>浩</v>
      </c>
      <c r="D109" s="365" t="s">
        <v>61</v>
      </c>
      <c r="E109" s="365" t="s">
        <v>86</v>
      </c>
      <c r="F109" s="365">
        <v>7</v>
      </c>
      <c r="G109" s="315" t="str">
        <f t="array" ref="G109">IF( OR($T109, NOT($U109), $W109), "", $AA109 &amp; $AH109 &amp; INDEX(中文數值資料表, $AG109, 2) )</f>
        <v>喜高七</v>
      </c>
      <c r="H109" s="321" t="str">
        <f t="shared" si="1"/>
        <v>hō</v>
      </c>
      <c r="I109" s="322" t="str">
        <f t="shared" si="2"/>
        <v>hō</v>
      </c>
      <c r="J109" s="323" t="str">
        <f t="shared" si="3"/>
        <v>hō</v>
      </c>
      <c r="K109" s="316" t="str">
        <f t="shared" si="4"/>
        <v>ㄏㄜ˫</v>
      </c>
      <c r="L109" s="317" t="str">
        <f t="shared" ca="1" si="41"/>
        <v xml:space="preserve">\ltjruby{浩}{hō}\
</v>
      </c>
      <c r="M109" s="317" t="str">
        <f t="shared" ca="1" si="27"/>
        <v xml:space="preserve">&lt;ruby&gt;浩&lt;rt&gt;喜高七&lt;/rt&gt;&lt;/ruby&gt;
</v>
      </c>
      <c r="N109" s="317" t="str">
        <f t="shared" ca="1" si="28"/>
        <v xml:space="preserve">&lt;ruby&gt;浩&lt;rt&gt;hō&lt;/rt&gt;&lt;/ruby&gt;
</v>
      </c>
      <c r="O109" s="317" t="str">
        <f t="shared" ca="1" si="29"/>
        <v xml:space="preserve">&lt;ruby&gt;浩&lt;rt&gt;hō&lt;/rt&gt;&lt;/ruby&gt;
</v>
      </c>
      <c r="P109" s="317" t="str">
        <f t="shared" ca="1" si="29"/>
        <v xml:space="preserve">&lt;ruby&gt;浩&lt;rt&gt;hō&lt;/rt&gt;&lt;/ruby&gt;
</v>
      </c>
      <c r="Q109" s="318" t="str">
        <f t="shared" ca="1" si="30"/>
        <v xml:space="preserve">&lt;ruby&gt;浩&lt;rtc&gt;ㄏㄜ˫&lt;/rtc&gt;&lt;/ruby&gt;
</v>
      </c>
      <c r="R109" s="318" t="str">
        <f t="shared" ca="1" si="31"/>
        <v xml:space="preserve">&lt;ruby&gt;浩&lt;rt&gt;hō&lt;/rt&gt;&lt;rtc&gt;ㄏㄜ˫&lt;/rtc&gt;&lt;/ruby&gt;
</v>
      </c>
      <c r="S109" s="285"/>
      <c r="T109" s="319" t="b">
        <f t="shared" si="26"/>
        <v>0</v>
      </c>
      <c r="U109" s="319" t="b">
        <f t="shared" si="32"/>
        <v>1</v>
      </c>
      <c r="V109" s="319" t="b">
        <f t="shared" si="33"/>
        <v>0</v>
      </c>
      <c r="W109" s="319" t="b">
        <f t="shared" si="34"/>
        <v>0</v>
      </c>
      <c r="X109" s="319" t="b">
        <f t="shared" si="35"/>
        <v>0</v>
      </c>
      <c r="Y109" s="370"/>
      <c r="Z109" s="377">
        <f t="shared" si="11"/>
        <v>5</v>
      </c>
      <c r="AA109" s="373" t="str">
        <f t="array" ref="AA109">IF( $Z109="", "", INDEX(白話字聲母資料表, $Z109, $AA$5))</f>
        <v>喜</v>
      </c>
      <c r="AB109" s="370"/>
      <c r="AC109" s="377">
        <f t="shared" si="36"/>
        <v>52</v>
      </c>
      <c r="AD109" s="373">
        <f t="array" ref="AD109">IF( $W109, "", INDEX(白話字韻母資料表, AC109, $AD$5))</f>
        <v>15</v>
      </c>
      <c r="AE109" s="373" t="b">
        <f t="array" ref="AE109">IF( $W109, "", IF( INDEX(白話字韻母資料表, AC109, $AE$5) = "入聲", TRUE, FALSE) )</f>
        <v>0</v>
      </c>
      <c r="AF109" s="374">
        <f t="shared" si="37"/>
        <v>1</v>
      </c>
      <c r="AG109" s="374">
        <f t="shared" si="38"/>
        <v>7</v>
      </c>
      <c r="AH109" s="374" t="str">
        <f t="array" ref="AH109">IF( $W109, "", INDEX(白話字韻母資料表, $AC109, $AH$5))</f>
        <v>高</v>
      </c>
      <c r="AI109" s="374" t="str">
        <f t="array" ref="AI109">IF($W109, "", INDEX(白話字韻母八聲調資料表, $AD109, $AG109))</f>
        <v>ō</v>
      </c>
      <c r="AJ109" s="370"/>
      <c r="AK109" s="373" t="b">
        <f t="shared" si="39"/>
        <v>0</v>
      </c>
      <c r="AL109" s="373" t="str">
        <f>IF( $AK109, IFERROR( IF(MATCH( $E109, 顎音化聲母!$H$9:$H$37, 0), TRUE, FALSE), FALSE), "")</f>
        <v/>
      </c>
      <c r="AM109" s="373" t="str">
        <f t="array" ref="AM109">IF( AND($AK109, $AL109), INDEX(顎音化聲母資料表, MATCH( $D109 &amp; $E109, 顎音化聲母!$L$5:$L$136, 0), 3), "")</f>
        <v/>
      </c>
      <c r="AN109" s="373">
        <f t="shared" si="40"/>
        <v>5</v>
      </c>
      <c r="AO109" s="374" t="str">
        <f t="array" ref="AO109">IF($AN109="", "", IF( $AM109&lt;&gt;"", $AM109,INDEX(白話字聲母資料表, $AN109, $AO$5)))</f>
        <v>ㄏ</v>
      </c>
      <c r="AP109" s="374" t="str">
        <f t="array" ref="AP109">IF($W109, "", INDEX(方音八音反切資料表, $AD109, $AG109))</f>
        <v>ㄜ˫</v>
      </c>
      <c r="AQ109" s="370"/>
      <c r="AR109" s="374" t="str">
        <f t="array" ref="AR109">IF($V109, "", INDEX(白話字聲母資料表, $Z109, $AR$5))</f>
        <v>h</v>
      </c>
      <c r="AS109" s="375" t="str">
        <f t="array" ref="AS109">IF($W109, "", INDEX(白話字韻母資料表, $AC109, $AR$5))</f>
        <v>o</v>
      </c>
      <c r="AT109" s="374" t="str">
        <f t="array" ref="AT109">IF($W109, "", INDEX(台羅韻母八聲調資料表, $AD109, $AG109))</f>
        <v>ō</v>
      </c>
      <c r="AU109" s="370"/>
      <c r="AV109" s="374" t="str">
        <f t="array" ref="AV109">IF($V109, "", INDEX(白話字聲母資料表, $Z109, $AV$5))</f>
        <v>h</v>
      </c>
      <c r="AW109" s="375" t="str">
        <f t="array" ref="AW109">IF($W109, "", INDEX(白話字韻母資料表, $AC109, $AW$5))</f>
        <v>o</v>
      </c>
      <c r="AX109" s="374" t="str">
        <f t="array" ref="AX109">IF($W109, "", INDEX(閩拼韻母八聲調資料表, $AD109, $AG109))</f>
        <v>ō</v>
      </c>
    </row>
    <row r="110" spans="2:50">
      <c r="B110" s="380">
        <f t="shared" si="0"/>
        <v>102</v>
      </c>
      <c r="C110" s="314" t="str">
        <f>MID(文章!$D$4, B110, 1)</f>
        <v>浩</v>
      </c>
      <c r="D110" s="365" t="s">
        <v>61</v>
      </c>
      <c r="E110" s="365" t="s">
        <v>86</v>
      </c>
      <c r="F110" s="365">
        <v>7</v>
      </c>
      <c r="G110" s="315" t="str">
        <f t="array" ref="G110">IF( OR($T110, NOT($U110), $W110), "", $AA110 &amp; $AH110 &amp; INDEX(中文數值資料表, $AG110, 2) )</f>
        <v>喜高七</v>
      </c>
      <c r="H110" s="321" t="str">
        <f t="shared" si="1"/>
        <v>hō</v>
      </c>
      <c r="I110" s="322" t="str">
        <f t="shared" si="2"/>
        <v>hō</v>
      </c>
      <c r="J110" s="323" t="str">
        <f t="shared" si="3"/>
        <v>hō</v>
      </c>
      <c r="K110" s="316" t="str">
        <f t="shared" si="4"/>
        <v>ㄏㄜ˫</v>
      </c>
      <c r="L110" s="317" t="str">
        <f t="shared" ca="1" si="41"/>
        <v xml:space="preserve">\ltjruby{浩}{hō}\
</v>
      </c>
      <c r="M110" s="317" t="str">
        <f t="shared" ca="1" si="27"/>
        <v xml:space="preserve">&lt;ruby&gt;浩&lt;rt&gt;喜高七&lt;/rt&gt;&lt;/ruby&gt;
</v>
      </c>
      <c r="N110" s="317" t="str">
        <f t="shared" ca="1" si="28"/>
        <v xml:space="preserve">&lt;ruby&gt;浩&lt;rt&gt;hō&lt;/rt&gt;&lt;/ruby&gt;
</v>
      </c>
      <c r="O110" s="317" t="str">
        <f t="shared" ca="1" si="29"/>
        <v xml:space="preserve">&lt;ruby&gt;浩&lt;rt&gt;hō&lt;/rt&gt;&lt;/ruby&gt;
</v>
      </c>
      <c r="P110" s="317" t="str">
        <f t="shared" ca="1" si="29"/>
        <v xml:space="preserve">&lt;ruby&gt;浩&lt;rt&gt;hō&lt;/rt&gt;&lt;/ruby&gt;
</v>
      </c>
      <c r="Q110" s="318" t="str">
        <f t="shared" ca="1" si="30"/>
        <v xml:space="preserve">&lt;ruby&gt;浩&lt;rtc&gt;ㄏㄜ˫&lt;/rtc&gt;&lt;/ruby&gt;
</v>
      </c>
      <c r="R110" s="318" t="str">
        <f t="shared" ca="1" si="31"/>
        <v xml:space="preserve">&lt;ruby&gt;浩&lt;rt&gt;hō&lt;/rt&gt;&lt;rtc&gt;ㄏㄜ˫&lt;/rtc&gt;&lt;/ruby&gt;
</v>
      </c>
      <c r="S110" s="285"/>
      <c r="T110" s="319" t="b">
        <f t="shared" si="26"/>
        <v>0</v>
      </c>
      <c r="U110" s="319" t="b">
        <f t="shared" si="32"/>
        <v>1</v>
      </c>
      <c r="V110" s="319" t="b">
        <f t="shared" si="33"/>
        <v>0</v>
      </c>
      <c r="W110" s="319" t="b">
        <f t="shared" si="34"/>
        <v>0</v>
      </c>
      <c r="X110" s="319" t="b">
        <f t="shared" si="35"/>
        <v>0</v>
      </c>
      <c r="Y110" s="370"/>
      <c r="Z110" s="377">
        <f t="shared" si="11"/>
        <v>5</v>
      </c>
      <c r="AA110" s="373" t="str">
        <f t="array" ref="AA110">IF( $Z110="", "", INDEX(白話字聲母資料表, $Z110, $AA$5))</f>
        <v>喜</v>
      </c>
      <c r="AB110" s="370"/>
      <c r="AC110" s="377">
        <f t="shared" si="36"/>
        <v>52</v>
      </c>
      <c r="AD110" s="373">
        <f t="array" ref="AD110">IF( $W110, "", INDEX(白話字韻母資料表, AC110, $AD$5))</f>
        <v>15</v>
      </c>
      <c r="AE110" s="373" t="b">
        <f t="array" ref="AE110">IF( $W110, "", IF( INDEX(白話字韻母資料表, AC110, $AE$5) = "入聲", TRUE, FALSE) )</f>
        <v>0</v>
      </c>
      <c r="AF110" s="374">
        <f t="shared" si="37"/>
        <v>1</v>
      </c>
      <c r="AG110" s="374">
        <f t="shared" si="38"/>
        <v>7</v>
      </c>
      <c r="AH110" s="374" t="str">
        <f t="array" ref="AH110">IF( $W110, "", INDEX(白話字韻母資料表, $AC110, $AH$5))</f>
        <v>高</v>
      </c>
      <c r="AI110" s="374" t="str">
        <f t="array" ref="AI110">IF($W110, "", INDEX(白話字韻母八聲調資料表, $AD110, $AG110))</f>
        <v>ō</v>
      </c>
      <c r="AJ110" s="370"/>
      <c r="AK110" s="373" t="b">
        <f t="shared" si="39"/>
        <v>0</v>
      </c>
      <c r="AL110" s="373" t="str">
        <f>IF( $AK110, IFERROR( IF(MATCH( $E110, 顎音化聲母!$H$9:$H$37, 0), TRUE, FALSE), FALSE), "")</f>
        <v/>
      </c>
      <c r="AM110" s="373" t="str">
        <f t="array" ref="AM110">IF( AND($AK110, $AL110), INDEX(顎音化聲母資料表, MATCH( $D110 &amp; $E110, 顎音化聲母!$L$5:$L$136, 0), 3), "")</f>
        <v/>
      </c>
      <c r="AN110" s="373">
        <f t="shared" si="40"/>
        <v>5</v>
      </c>
      <c r="AO110" s="374" t="str">
        <f t="array" ref="AO110">IF($AN110="", "", IF( $AM110&lt;&gt;"", $AM110,INDEX(白話字聲母資料表, $AN110, $AO$5)))</f>
        <v>ㄏ</v>
      </c>
      <c r="AP110" s="374" t="str">
        <f t="array" ref="AP110">IF($W110, "", INDEX(方音八音反切資料表, $AD110, $AG110))</f>
        <v>ㄜ˫</v>
      </c>
      <c r="AQ110" s="370"/>
      <c r="AR110" s="374" t="str">
        <f t="array" ref="AR110">IF($V110, "", INDEX(白話字聲母資料表, $Z110, $AR$5))</f>
        <v>h</v>
      </c>
      <c r="AS110" s="375" t="str">
        <f t="array" ref="AS110">IF($W110, "", INDEX(白話字韻母資料表, $AC110, $AR$5))</f>
        <v>o</v>
      </c>
      <c r="AT110" s="374" t="str">
        <f t="array" ref="AT110">IF($W110, "", INDEX(台羅韻母八聲調資料表, $AD110, $AG110))</f>
        <v>ō</v>
      </c>
      <c r="AU110" s="370"/>
      <c r="AV110" s="374" t="str">
        <f t="array" ref="AV110">IF($V110, "", INDEX(白話字聲母資料表, $Z110, $AV$5))</f>
        <v>h</v>
      </c>
      <c r="AW110" s="375" t="str">
        <f t="array" ref="AW110">IF($W110, "", INDEX(白話字韻母資料表, $AC110, $AW$5))</f>
        <v>o</v>
      </c>
      <c r="AX110" s="374" t="str">
        <f t="array" ref="AX110">IF($W110, "", INDEX(閩拼韻母八聲調資料表, $AD110, $AG110))</f>
        <v>ō</v>
      </c>
    </row>
    <row r="111" spans="2:50">
      <c r="B111" s="380">
        <f t="shared" si="0"/>
        <v>103</v>
      </c>
      <c r="C111" s="314" t="str">
        <f>MID(文章!$D$4, B111, 1)</f>
        <v>乎</v>
      </c>
      <c r="D111" s="365" t="s">
        <v>61</v>
      </c>
      <c r="E111" s="365" t="s">
        <v>75</v>
      </c>
      <c r="F111" s="365">
        <v>7</v>
      </c>
      <c r="G111" s="315" t="str">
        <f t="array" ref="G111">IF( OR($T111, NOT($U111), $W111), "", $AA111 &amp; $AH111 &amp; INDEX(中文數值資料表, $AG111, 2) )</f>
        <v>喜沽七</v>
      </c>
      <c r="H111" s="321" t="str">
        <f t="shared" si="1"/>
        <v>hō͘</v>
      </c>
      <c r="I111" s="322" t="str">
        <f t="shared" si="2"/>
        <v>hōo</v>
      </c>
      <c r="J111" s="323" t="str">
        <f t="shared" si="3"/>
        <v>hōo</v>
      </c>
      <c r="K111" s="316" t="str">
        <f t="shared" si="4"/>
        <v>ㄏㆦ˫</v>
      </c>
      <c r="L111" s="317" t="str">
        <f t="shared" ca="1" si="41"/>
        <v xml:space="preserve">\ltjruby{乎}{hōo}\
</v>
      </c>
      <c r="M111" s="317" t="str">
        <f t="shared" ca="1" si="27"/>
        <v xml:space="preserve">&lt;ruby&gt;乎&lt;rt&gt;喜沽七&lt;/rt&gt;&lt;/ruby&gt;
</v>
      </c>
      <c r="N111" s="317" t="str">
        <f t="shared" ca="1" si="28"/>
        <v xml:space="preserve">&lt;ruby&gt;乎&lt;rt&gt;hō͘&lt;/rt&gt;&lt;/ruby&gt;
</v>
      </c>
      <c r="O111" s="317" t="str">
        <f t="shared" ca="1" si="29"/>
        <v xml:space="preserve">&lt;ruby&gt;乎&lt;rt&gt;hōo&lt;/rt&gt;&lt;/ruby&gt;
</v>
      </c>
      <c r="P111" s="317" t="str">
        <f t="shared" ca="1" si="29"/>
        <v xml:space="preserve">&lt;ruby&gt;乎&lt;rt&gt;hōo&lt;/rt&gt;&lt;/ruby&gt;
</v>
      </c>
      <c r="Q111" s="318" t="str">
        <f t="shared" ca="1" si="30"/>
        <v xml:space="preserve">&lt;ruby&gt;乎&lt;rtc&gt;ㄏㆦ˫&lt;/rtc&gt;&lt;/ruby&gt;
</v>
      </c>
      <c r="R111" s="318" t="str">
        <f t="shared" ca="1" si="31"/>
        <v xml:space="preserve">&lt;ruby&gt;乎&lt;rt&gt;hōo&lt;/rt&gt;&lt;rtc&gt;ㄏㆦ˫&lt;/rtc&gt;&lt;/ruby&gt;
</v>
      </c>
      <c r="S111" s="285"/>
      <c r="T111" s="319" t="b">
        <f t="shared" si="26"/>
        <v>0</v>
      </c>
      <c r="U111" s="319" t="b">
        <f t="shared" si="32"/>
        <v>1</v>
      </c>
      <c r="V111" s="319" t="b">
        <f t="shared" si="33"/>
        <v>0</v>
      </c>
      <c r="W111" s="319" t="b">
        <f t="shared" si="34"/>
        <v>0</v>
      </c>
      <c r="X111" s="319" t="b">
        <f t="shared" si="35"/>
        <v>0</v>
      </c>
      <c r="Y111" s="370"/>
      <c r="Z111" s="377">
        <f t="shared" si="11"/>
        <v>5</v>
      </c>
      <c r="AA111" s="373" t="str">
        <f t="array" ref="AA111">IF( $Z111="", "", INDEX(白話字聲母資料表, $Z111, $AA$5))</f>
        <v>喜</v>
      </c>
      <c r="AB111" s="370"/>
      <c r="AC111" s="377">
        <f t="shared" si="36"/>
        <v>54</v>
      </c>
      <c r="AD111" s="373">
        <f t="array" ref="AD111">IF( $W111, "", INDEX(白話字韻母資料表, AC111, $AD$5))</f>
        <v>11</v>
      </c>
      <c r="AE111" s="373" t="b">
        <f t="array" ref="AE111">IF( $W111, "", IF( INDEX(白話字韻母資料表, AC111, $AE$5) = "入聲", TRUE, FALSE) )</f>
        <v>0</v>
      </c>
      <c r="AF111" s="374">
        <f t="shared" si="37"/>
        <v>1</v>
      </c>
      <c r="AG111" s="374">
        <f t="shared" si="38"/>
        <v>7</v>
      </c>
      <c r="AH111" s="374" t="str">
        <f t="array" ref="AH111">IF( $W111, "", INDEX(白話字韻母資料表, $AC111, $AH$5))</f>
        <v>沽</v>
      </c>
      <c r="AI111" s="374" t="str">
        <f t="array" ref="AI111">IF($W111, "", INDEX(白話字韻母八聲調資料表, $AD111, $AG111))</f>
        <v>ō͘</v>
      </c>
      <c r="AJ111" s="370"/>
      <c r="AK111" s="373" t="b">
        <f t="shared" si="39"/>
        <v>0</v>
      </c>
      <c r="AL111" s="373" t="str">
        <f>IF( $AK111, IFERROR( IF(MATCH( $E111, 顎音化聲母!$H$9:$H$37, 0), TRUE, FALSE), FALSE), "")</f>
        <v/>
      </c>
      <c r="AM111" s="373" t="str">
        <f t="array" ref="AM111">IF( AND($AK111, $AL111), INDEX(顎音化聲母資料表, MATCH( $D111 &amp; $E111, 顎音化聲母!$L$5:$L$136, 0), 3), "")</f>
        <v/>
      </c>
      <c r="AN111" s="373">
        <f t="shared" si="40"/>
        <v>5</v>
      </c>
      <c r="AO111" s="374" t="str">
        <f t="array" ref="AO111">IF($AN111="", "", IF( $AM111&lt;&gt;"", $AM111,INDEX(白話字聲母資料表, $AN111, $AO$5)))</f>
        <v>ㄏ</v>
      </c>
      <c r="AP111" s="374" t="str">
        <f t="array" ref="AP111">IF($W111, "", INDEX(方音八音反切資料表, $AD111, $AG111))</f>
        <v>ㆦ˫</v>
      </c>
      <c r="AQ111" s="370"/>
      <c r="AR111" s="374" t="str">
        <f t="array" ref="AR111">IF($V111, "", INDEX(白話字聲母資料表, $Z111, $AR$5))</f>
        <v>h</v>
      </c>
      <c r="AS111" s="375" t="str">
        <f t="array" ref="AS111">IF($W111, "", INDEX(白話字韻母資料表, $AC111, $AR$5))</f>
        <v>oo</v>
      </c>
      <c r="AT111" s="374" t="str">
        <f t="array" ref="AT111">IF($W111, "", INDEX(台羅韻母八聲調資料表, $AD111, $AG111))</f>
        <v>ōo</v>
      </c>
      <c r="AU111" s="370"/>
      <c r="AV111" s="374" t="str">
        <f t="array" ref="AV111">IF($V111, "", INDEX(白話字聲母資料表, $Z111, $AV$5))</f>
        <v>h</v>
      </c>
      <c r="AW111" s="375" t="str">
        <f t="array" ref="AW111">IF($W111, "", INDEX(白話字韻母資料表, $AC111, $AW$5))</f>
        <v>oo</v>
      </c>
      <c r="AX111" s="374" t="str">
        <f t="array" ref="AX111">IF($W111, "", INDEX(閩拼韻母八聲調資料表, $AD111, $AG111))</f>
        <v>ōo</v>
      </c>
    </row>
    <row r="112" spans="2:50">
      <c r="B112" s="380">
        <f t="shared" si="0"/>
        <v>104</v>
      </c>
      <c r="C112" s="314" t="str">
        <f>MID(文章!$D$4, B112, 1)</f>
        <v>如</v>
      </c>
      <c r="D112" s="365" t="s">
        <v>63</v>
      </c>
      <c r="E112" s="365" t="s">
        <v>62</v>
      </c>
      <c r="F112" s="365">
        <v>5</v>
      </c>
      <c r="G112" s="315" t="str">
        <f t="array" ref="G112">IF( OR($T112, NOT($U112), $W112), "", $AA112 &amp; $AH112 &amp; INDEX(中文數值資料表, $AG112, 2) )</f>
        <v>入艍五</v>
      </c>
      <c r="H112" s="321" t="str">
        <f t="shared" si="1"/>
        <v>jû</v>
      </c>
      <c r="I112" s="322" t="str">
        <f t="shared" si="2"/>
        <v>jû</v>
      </c>
      <c r="J112" s="323" t="str">
        <f t="shared" si="3"/>
        <v>jù</v>
      </c>
      <c r="K112" s="316" t="str">
        <f t="shared" si="4"/>
        <v>ㆡㄨˊ</v>
      </c>
      <c r="L112" s="317" t="str">
        <f t="shared" ca="1" si="41"/>
        <v xml:space="preserve">\ltjruby{如}{jû}\
</v>
      </c>
      <c r="M112" s="317" t="str">
        <f t="shared" ca="1" si="27"/>
        <v xml:space="preserve">&lt;ruby&gt;如&lt;rt&gt;入艍五&lt;/rt&gt;&lt;/ruby&gt;
</v>
      </c>
      <c r="N112" s="317" t="str">
        <f t="shared" ca="1" si="28"/>
        <v xml:space="preserve">&lt;ruby&gt;如&lt;rt&gt;jû&lt;/rt&gt;&lt;/ruby&gt;
</v>
      </c>
      <c r="O112" s="317" t="str">
        <f t="shared" ca="1" si="29"/>
        <v xml:space="preserve">&lt;ruby&gt;如&lt;rt&gt;jû&lt;/rt&gt;&lt;/ruby&gt;
</v>
      </c>
      <c r="P112" s="317" t="str">
        <f t="shared" ca="1" si="29"/>
        <v xml:space="preserve">&lt;ruby&gt;如&lt;rt&gt;jù&lt;/rt&gt;&lt;/ruby&gt;
</v>
      </c>
      <c r="Q112" s="318" t="str">
        <f t="shared" ca="1" si="30"/>
        <v xml:space="preserve">&lt;ruby&gt;如&lt;rtc&gt;ㆡㄨˊ&lt;/rtc&gt;&lt;/ruby&gt;
</v>
      </c>
      <c r="R112" s="318" t="str">
        <f t="shared" ca="1" si="31"/>
        <v xml:space="preserve">&lt;ruby&gt;如&lt;rt&gt;jû&lt;/rt&gt;&lt;rtc&gt;ㆡㄨˊ&lt;/rtc&gt;&lt;/ruby&gt;
</v>
      </c>
      <c r="S112" s="285"/>
      <c r="T112" s="319" t="b">
        <f t="shared" si="26"/>
        <v>0</v>
      </c>
      <c r="U112" s="319" t="b">
        <f t="shared" si="32"/>
        <v>1</v>
      </c>
      <c r="V112" s="319" t="b">
        <f t="shared" si="33"/>
        <v>0</v>
      </c>
      <c r="W112" s="319" t="b">
        <f t="shared" si="34"/>
        <v>0</v>
      </c>
      <c r="X112" s="319" t="b">
        <f t="shared" si="35"/>
        <v>0</v>
      </c>
      <c r="Y112" s="370"/>
      <c r="Z112" s="377">
        <f t="shared" si="11"/>
        <v>6</v>
      </c>
      <c r="AA112" s="373" t="str">
        <f t="array" ref="AA112">IF( $Z112="", "", INDEX(白話字聲母資料表, $Z112, $AA$5))</f>
        <v>入</v>
      </c>
      <c r="AB112" s="370"/>
      <c r="AC112" s="377">
        <f t="shared" si="36"/>
        <v>70</v>
      </c>
      <c r="AD112" s="373">
        <f t="array" ref="AD112">IF( $W112, "", INDEX(白話字韻母資料表, AC112, $AD$5))</f>
        <v>27</v>
      </c>
      <c r="AE112" s="373" t="b">
        <f t="array" ref="AE112">IF( $W112, "", IF( INDEX(白話字韻母資料表, AC112, $AE$5) = "入聲", TRUE, FALSE) )</f>
        <v>0</v>
      </c>
      <c r="AF112" s="374">
        <f t="shared" si="37"/>
        <v>1</v>
      </c>
      <c r="AG112" s="374">
        <f t="shared" si="38"/>
        <v>5</v>
      </c>
      <c r="AH112" s="374" t="str">
        <f t="array" ref="AH112">IF( $W112, "", INDEX(白話字韻母資料表, $AC112, $AH$5))</f>
        <v>艍</v>
      </c>
      <c r="AI112" s="374" t="str">
        <f t="array" ref="AI112">IF($W112, "", INDEX(白話字韻母八聲調資料表, $AD112, $AG112))</f>
        <v>û</v>
      </c>
      <c r="AJ112" s="370"/>
      <c r="AK112" s="373" t="b">
        <f t="shared" si="39"/>
        <v>1</v>
      </c>
      <c r="AL112" s="373" t="b">
        <f>IF( $AK112, IFERROR( IF(MATCH( $E112, 顎音化聲母!$H$9:$H$37, 0), TRUE, FALSE), FALSE), "")</f>
        <v>0</v>
      </c>
      <c r="AM112" s="373" t="str">
        <f t="array" ref="AM112">IF( AND($AK112, $AL112), INDEX(顎音化聲母資料表, MATCH( $D112 &amp; $E112, 顎音化聲母!$L$5:$L$136, 0), 3), "")</f>
        <v/>
      </c>
      <c r="AN112" s="373">
        <f t="shared" si="40"/>
        <v>6</v>
      </c>
      <c r="AO112" s="374" t="str">
        <f t="array" ref="AO112">IF($AN112="", "", IF( $AM112&lt;&gt;"", $AM112,INDEX(白話字聲母資料表, $AN112, $AO$5)))</f>
        <v>ㆡ</v>
      </c>
      <c r="AP112" s="374" t="str">
        <f t="array" ref="AP112">IF($W112, "", INDEX(方音八音反切資料表, $AD112, $AG112))</f>
        <v>ㄨˊ</v>
      </c>
      <c r="AQ112" s="370"/>
      <c r="AR112" s="374" t="str">
        <f t="array" ref="AR112">IF($V112, "", INDEX(白話字聲母資料表, $Z112, $AR$5))</f>
        <v>j</v>
      </c>
      <c r="AS112" s="375" t="str">
        <f t="array" ref="AS112">IF($W112, "", INDEX(白話字韻母資料表, $AC112, $AR$5))</f>
        <v>u</v>
      </c>
      <c r="AT112" s="374" t="str">
        <f t="array" ref="AT112">IF($W112, "", INDEX(台羅韻母八聲調資料表, $AD112, $AG112))</f>
        <v>û</v>
      </c>
      <c r="AU112" s="370"/>
      <c r="AV112" s="374" t="str">
        <f t="array" ref="AV112">IF($V112, "", INDEX(白話字聲母資料表, $Z112, $AV$5))</f>
        <v>j</v>
      </c>
      <c r="AW112" s="375" t="str">
        <f t="array" ref="AW112">IF($W112, "", INDEX(白話字韻母資料表, $AC112, $AW$5))</f>
        <v>u</v>
      </c>
      <c r="AX112" s="374" t="str">
        <f t="array" ref="AX112">IF($W112, "", INDEX(閩拼韻母八聲調資料表, $AD112, $AG112))</f>
        <v>ù</v>
      </c>
    </row>
    <row r="113" spans="2:50">
      <c r="B113" s="380">
        <f t="shared" si="0"/>
        <v>105</v>
      </c>
      <c r="C113" s="314" t="str">
        <f>MID(文章!$D$4, B113, 1)</f>
        <v>馮</v>
      </c>
      <c r="D113" s="365" t="s">
        <v>79</v>
      </c>
      <c r="E113" s="365" t="s">
        <v>81</v>
      </c>
      <c r="F113" s="365">
        <v>5</v>
      </c>
      <c r="G113" s="315" t="str">
        <f t="array" ref="G113">IF( OR($T113, NOT($U113), $W113), "", $AA113 &amp; $AH113 &amp; INDEX(中文數值資料表, $AG113, 2) )</f>
        <v>邊經五</v>
      </c>
      <c r="H113" s="321" t="str">
        <f t="shared" si="1"/>
        <v>pêng</v>
      </c>
      <c r="I113" s="322" t="str">
        <f t="shared" si="2"/>
        <v>pîng</v>
      </c>
      <c r="J113" s="323" t="str">
        <f t="shared" si="3"/>
        <v>bìng</v>
      </c>
      <c r="K113" s="316" t="str">
        <f t="shared" si="4"/>
        <v>ㄅㄧㄥˊ</v>
      </c>
      <c r="L113" s="317" t="str">
        <f t="shared" ca="1" si="41"/>
        <v xml:space="preserve">\ltjruby{馮}{pîng}\
</v>
      </c>
      <c r="M113" s="317" t="str">
        <f t="shared" ca="1" si="27"/>
        <v xml:space="preserve">&lt;ruby&gt;馮&lt;rt&gt;邊經五&lt;/rt&gt;&lt;/ruby&gt;
</v>
      </c>
      <c r="N113" s="317" t="str">
        <f t="shared" ca="1" si="28"/>
        <v xml:space="preserve">&lt;ruby&gt;馮&lt;rt&gt;pêng&lt;/rt&gt;&lt;/ruby&gt;
</v>
      </c>
      <c r="O113" s="317" t="str">
        <f t="shared" ca="1" si="29"/>
        <v xml:space="preserve">&lt;ruby&gt;馮&lt;rt&gt;pîng&lt;/rt&gt;&lt;/ruby&gt;
</v>
      </c>
      <c r="P113" s="317" t="str">
        <f t="shared" ca="1" si="29"/>
        <v xml:space="preserve">&lt;ruby&gt;馮&lt;rt&gt;bìng&lt;/rt&gt;&lt;/ruby&gt;
</v>
      </c>
      <c r="Q113" s="318" t="str">
        <f t="shared" ca="1" si="30"/>
        <v xml:space="preserve">&lt;ruby&gt;馮&lt;rtc&gt;ㄅㄧㄥˊ&lt;/rtc&gt;&lt;/ruby&gt;
</v>
      </c>
      <c r="R113" s="318" t="str">
        <f t="shared" ca="1" si="31"/>
        <v xml:space="preserve">&lt;ruby&gt;馮&lt;rt&gt;pîng&lt;/rt&gt;&lt;rtc&gt;ㄅㄧㄥˊ&lt;/rtc&gt;&lt;/ruby&gt;
</v>
      </c>
      <c r="S113" s="285"/>
      <c r="T113" s="319" t="b">
        <f t="shared" si="26"/>
        <v>0</v>
      </c>
      <c r="U113" s="319" t="b">
        <f t="shared" si="32"/>
        <v>1</v>
      </c>
      <c r="V113" s="319" t="b">
        <f t="shared" si="33"/>
        <v>0</v>
      </c>
      <c r="W113" s="319" t="b">
        <f t="shared" si="34"/>
        <v>0</v>
      </c>
      <c r="X113" s="319" t="b">
        <f t="shared" si="35"/>
        <v>0</v>
      </c>
      <c r="Y113" s="370"/>
      <c r="Z113" s="377">
        <f t="shared" si="11"/>
        <v>13</v>
      </c>
      <c r="AA113" s="373" t="str">
        <f t="array" ref="AA113">IF( $Z113="", "", INDEX(白話字聲母資料表, $Z113, $AA$5))</f>
        <v>邊</v>
      </c>
      <c r="AB113" s="370"/>
      <c r="AC113" s="377">
        <f t="shared" si="36"/>
        <v>20</v>
      </c>
      <c r="AD113" s="373">
        <f t="array" ref="AD113">IF( $W113, "", INDEX(白話字韻母資料表, AC113, $AD$5))</f>
        <v>9</v>
      </c>
      <c r="AE113" s="373" t="b">
        <f t="array" ref="AE113">IF( $W113, "", IF( INDEX(白話字韻母資料表, AC113, $AE$5) = "入聲", TRUE, FALSE) )</f>
        <v>0</v>
      </c>
      <c r="AF113" s="374">
        <f t="shared" si="37"/>
        <v>1</v>
      </c>
      <c r="AG113" s="374">
        <f t="shared" si="38"/>
        <v>5</v>
      </c>
      <c r="AH113" s="374" t="str">
        <f t="array" ref="AH113">IF( $W113, "", INDEX(白話字韻母資料表, $AC113, $AH$5))</f>
        <v>經</v>
      </c>
      <c r="AI113" s="374" t="str">
        <f t="array" ref="AI113">IF($W113, "", INDEX(白話字韻母八聲調資料表, $AD113, $AG113))</f>
        <v>êng</v>
      </c>
      <c r="AJ113" s="370"/>
      <c r="AK113" s="373" t="b">
        <f t="shared" si="39"/>
        <v>0</v>
      </c>
      <c r="AL113" s="373" t="str">
        <f>IF( $AK113, IFERROR( IF(MATCH( $E113, 顎音化聲母!$H$9:$H$37, 0), TRUE, FALSE), FALSE), "")</f>
        <v/>
      </c>
      <c r="AM113" s="373" t="str">
        <f t="array" ref="AM113">IF( AND($AK113, $AL113), INDEX(顎音化聲母資料表, MATCH( $D113 &amp; $E113, 顎音化聲母!$L$5:$L$136, 0), 3), "")</f>
        <v/>
      </c>
      <c r="AN113" s="373">
        <f t="shared" si="40"/>
        <v>13</v>
      </c>
      <c r="AO113" s="374" t="str">
        <f t="array" ref="AO113">IF($AN113="", "", IF( $AM113&lt;&gt;"", $AM113,INDEX(白話字聲母資料表, $AN113, $AO$5)))</f>
        <v>ㄅ</v>
      </c>
      <c r="AP113" s="374" t="str">
        <f t="array" ref="AP113">IF($W113, "", INDEX(方音八音反切資料表, $AD113, $AG113))</f>
        <v>ㄧㄥˊ</v>
      </c>
      <c r="AQ113" s="370"/>
      <c r="AR113" s="374" t="str">
        <f t="array" ref="AR113">IF($V113, "", INDEX(白話字聲母資料表, $Z113, $AR$5))</f>
        <v>p</v>
      </c>
      <c r="AS113" s="375" t="str">
        <f t="array" ref="AS113">IF($W113, "", INDEX(白話字韻母資料表, $AC113, $AR$5))</f>
        <v>ing</v>
      </c>
      <c r="AT113" s="374" t="str">
        <f t="array" ref="AT113">IF($W113, "", INDEX(台羅韻母八聲調資料表, $AD113, $AG113))</f>
        <v>îng</v>
      </c>
      <c r="AU113" s="370"/>
      <c r="AV113" s="374" t="str">
        <f t="array" ref="AV113">IF($V113, "", INDEX(白話字聲母資料表, $Z113, $AV$5))</f>
        <v>b</v>
      </c>
      <c r="AW113" s="375" t="str">
        <f t="array" ref="AW113">IF($W113, "", INDEX(白話字韻母資料表, $AC113, $AW$5))</f>
        <v>ing</v>
      </c>
      <c r="AX113" s="374" t="str">
        <f t="array" ref="AX113">IF($W113, "", INDEX(閩拼韻母八聲調資料表, $AD113, $AG113))</f>
        <v>ìng</v>
      </c>
    </row>
    <row r="114" spans="2:50">
      <c r="B114" s="380">
        <f t="shared" si="0"/>
        <v>106</v>
      </c>
      <c r="C114" s="314" t="str">
        <f>MID(文章!$D$4, B114, 1)</f>
        <v>虛</v>
      </c>
      <c r="D114" s="365" t="s">
        <v>61</v>
      </c>
      <c r="E114" s="365" t="s">
        <v>62</v>
      </c>
      <c r="F114" s="365"/>
      <c r="G114" s="315" t="str">
        <f t="array" ref="G114">IF( OR($T114, NOT($U114), $W114), "", $AA114 &amp; $AH114 &amp; INDEX(中文數值資料表, $AG114, 2) )</f>
        <v>喜艍一</v>
      </c>
      <c r="H114" s="321" t="str">
        <f t="shared" si="1"/>
        <v>hu</v>
      </c>
      <c r="I114" s="322" t="str">
        <f t="shared" si="2"/>
        <v>hu</v>
      </c>
      <c r="J114" s="323" t="str">
        <f t="shared" si="3"/>
        <v>hū</v>
      </c>
      <c r="K114" s="316" t="str">
        <f t="shared" si="4"/>
        <v>ㄏㄨ</v>
      </c>
      <c r="L114" s="317" t="str">
        <f t="shared" ca="1" si="41"/>
        <v xml:space="preserve">\ltjruby{虛}{hu}\
</v>
      </c>
      <c r="M114" s="317" t="str">
        <f t="shared" ca="1" si="27"/>
        <v xml:space="preserve">&lt;ruby&gt;虛&lt;rt&gt;喜艍一&lt;/rt&gt;&lt;/ruby&gt;
</v>
      </c>
      <c r="N114" s="317" t="str">
        <f t="shared" ca="1" si="28"/>
        <v xml:space="preserve">&lt;ruby&gt;虛&lt;rt&gt;hu&lt;/rt&gt;&lt;/ruby&gt;
</v>
      </c>
      <c r="O114" s="317" t="str">
        <f t="shared" ca="1" si="29"/>
        <v xml:space="preserve">&lt;ruby&gt;虛&lt;rt&gt;hu&lt;/rt&gt;&lt;/ruby&gt;
</v>
      </c>
      <c r="P114" s="317" t="str">
        <f t="shared" ca="1" si="29"/>
        <v xml:space="preserve">&lt;ruby&gt;虛&lt;rt&gt;hū&lt;/rt&gt;&lt;/ruby&gt;
</v>
      </c>
      <c r="Q114" s="318" t="str">
        <f t="shared" ca="1" si="30"/>
        <v xml:space="preserve">&lt;ruby&gt;虛&lt;rtc&gt;ㄏㄨ&lt;/rtc&gt;&lt;/ruby&gt;
</v>
      </c>
      <c r="R114" s="318" t="str">
        <f t="shared" ca="1" si="31"/>
        <v xml:space="preserve">&lt;ruby&gt;虛&lt;rt&gt;hu&lt;/rt&gt;&lt;rtc&gt;ㄏㄨ&lt;/rtc&gt;&lt;/ruby&gt;
</v>
      </c>
      <c r="S114" s="285"/>
      <c r="T114" s="319" t="b">
        <f t="shared" si="26"/>
        <v>0</v>
      </c>
      <c r="U114" s="319" t="b">
        <f t="shared" si="32"/>
        <v>1</v>
      </c>
      <c r="V114" s="319" t="b">
        <f t="shared" si="33"/>
        <v>0</v>
      </c>
      <c r="W114" s="319" t="b">
        <f t="shared" si="34"/>
        <v>0</v>
      </c>
      <c r="X114" s="319" t="b">
        <f t="shared" si="35"/>
        <v>1</v>
      </c>
      <c r="Y114" s="370"/>
      <c r="Z114" s="377">
        <f t="shared" si="11"/>
        <v>5</v>
      </c>
      <c r="AA114" s="373" t="str">
        <f t="array" ref="AA114">IF( $Z114="", "", INDEX(白話字聲母資料表, $Z114, $AA$5))</f>
        <v>喜</v>
      </c>
      <c r="AB114" s="370"/>
      <c r="AC114" s="377">
        <f t="shared" si="36"/>
        <v>70</v>
      </c>
      <c r="AD114" s="373">
        <f t="array" ref="AD114">IF( $W114, "", INDEX(白話字韻母資料表, AC114, $AD$5))</f>
        <v>27</v>
      </c>
      <c r="AE114" s="373" t="b">
        <f t="array" ref="AE114">IF( $W114, "", IF( INDEX(白話字韻母資料表, AC114, $AE$5) = "入聲", TRUE, FALSE) )</f>
        <v>0</v>
      </c>
      <c r="AF114" s="374">
        <f t="shared" si="37"/>
        <v>1</v>
      </c>
      <c r="AG114" s="374">
        <f t="shared" si="38"/>
        <v>1</v>
      </c>
      <c r="AH114" s="374" t="str">
        <f t="array" ref="AH114">IF( $W114, "", INDEX(白話字韻母資料表, $AC114, $AH$5))</f>
        <v>艍</v>
      </c>
      <c r="AI114" s="374" t="str">
        <f t="array" ref="AI114">IF($W114, "", INDEX(白話字韻母八聲調資料表, $AD114, $AG114))</f>
        <v>u</v>
      </c>
      <c r="AJ114" s="370"/>
      <c r="AK114" s="373" t="b">
        <f t="shared" si="39"/>
        <v>0</v>
      </c>
      <c r="AL114" s="373" t="str">
        <f>IF( $AK114, IFERROR( IF(MATCH( $E114, 顎音化聲母!$H$9:$H$37, 0), TRUE, FALSE), FALSE), "")</f>
        <v/>
      </c>
      <c r="AM114" s="373" t="str">
        <f t="array" ref="AM114">IF( AND($AK114, $AL114), INDEX(顎音化聲母資料表, MATCH( $D114 &amp; $E114, 顎音化聲母!$L$5:$L$136, 0), 3), "")</f>
        <v/>
      </c>
      <c r="AN114" s="373">
        <f t="shared" si="40"/>
        <v>5</v>
      </c>
      <c r="AO114" s="374" t="str">
        <f t="array" ref="AO114">IF($AN114="", "", IF( $AM114&lt;&gt;"", $AM114,INDEX(白話字聲母資料表, $AN114, $AO$5)))</f>
        <v>ㄏ</v>
      </c>
      <c r="AP114" s="374" t="str">
        <f t="array" ref="AP114">IF($W114, "", INDEX(方音八音反切資料表, $AD114, $AG114))</f>
        <v>ㄨ</v>
      </c>
      <c r="AQ114" s="370"/>
      <c r="AR114" s="374" t="str">
        <f t="array" ref="AR114">IF($V114, "", INDEX(白話字聲母資料表, $Z114, $AR$5))</f>
        <v>h</v>
      </c>
      <c r="AS114" s="375" t="str">
        <f t="array" ref="AS114">IF($W114, "", INDEX(白話字韻母資料表, $AC114, $AR$5))</f>
        <v>u</v>
      </c>
      <c r="AT114" s="374" t="str">
        <f t="array" ref="AT114">IF($W114, "", INDEX(台羅韻母八聲調資料表, $AD114, $AG114))</f>
        <v>u</v>
      </c>
      <c r="AU114" s="370"/>
      <c r="AV114" s="374" t="str">
        <f t="array" ref="AV114">IF($V114, "", INDEX(白話字聲母資料表, $Z114, $AV$5))</f>
        <v>h</v>
      </c>
      <c r="AW114" s="375" t="str">
        <f t="array" ref="AW114">IF($W114, "", INDEX(白話字韻母資料表, $AC114, $AW$5))</f>
        <v>u</v>
      </c>
      <c r="AX114" s="374" t="str">
        <f t="array" ref="AX114">IF($W114, "", INDEX(閩拼韻母八聲調資料表, $AD114, $AG114))</f>
        <v>ū</v>
      </c>
    </row>
    <row r="115" spans="2:50">
      <c r="B115" s="380">
        <f t="shared" si="0"/>
        <v>107</v>
      </c>
      <c r="C115" s="314" t="str">
        <f>MID(文章!$D$4, B115, 1)</f>
        <v>御</v>
      </c>
      <c r="D115" s="365" t="s">
        <v>70</v>
      </c>
      <c r="E115" s="365" t="s">
        <v>62</v>
      </c>
      <c r="F115" s="365">
        <v>7</v>
      </c>
      <c r="G115" s="315" t="str">
        <f t="array" ref="G115">IF( OR($T115, NOT($U115), $W115), "", $AA115 &amp; $AH115 &amp; INDEX(中文數值資料表, $AG115, 2) )</f>
        <v>語艍七</v>
      </c>
      <c r="H115" s="321" t="str">
        <f t="shared" si="1"/>
        <v>gū</v>
      </c>
      <c r="I115" s="322" t="str">
        <f t="shared" si="2"/>
        <v>gū</v>
      </c>
      <c r="J115" s="323" t="str">
        <f t="shared" si="3"/>
        <v>ggū</v>
      </c>
      <c r="K115" s="316" t="str">
        <f t="shared" si="4"/>
        <v>ㆣㄨ˫</v>
      </c>
      <c r="L115" s="317" t="str">
        <f t="shared" ca="1" si="41"/>
        <v xml:space="preserve">\ltjruby{御}{gū}\
</v>
      </c>
      <c r="M115" s="317" t="str">
        <f t="shared" ca="1" si="27"/>
        <v xml:space="preserve">&lt;ruby&gt;御&lt;rt&gt;語艍七&lt;/rt&gt;&lt;/ruby&gt;
</v>
      </c>
      <c r="N115" s="317" t="str">
        <f t="shared" ca="1" si="28"/>
        <v xml:space="preserve">&lt;ruby&gt;御&lt;rt&gt;gū&lt;/rt&gt;&lt;/ruby&gt;
</v>
      </c>
      <c r="O115" s="317" t="str">
        <f t="shared" ca="1" si="29"/>
        <v xml:space="preserve">&lt;ruby&gt;御&lt;rt&gt;gū&lt;/rt&gt;&lt;/ruby&gt;
</v>
      </c>
      <c r="P115" s="317" t="str">
        <f t="shared" ca="1" si="29"/>
        <v xml:space="preserve">&lt;ruby&gt;御&lt;rt&gt;ggū&lt;/rt&gt;&lt;/ruby&gt;
</v>
      </c>
      <c r="Q115" s="318" t="str">
        <f t="shared" ca="1" si="30"/>
        <v xml:space="preserve">&lt;ruby&gt;御&lt;rtc&gt;ㆣㄨ˫&lt;/rtc&gt;&lt;/ruby&gt;
</v>
      </c>
      <c r="R115" s="318" t="str">
        <f t="shared" ca="1" si="31"/>
        <v xml:space="preserve">&lt;ruby&gt;御&lt;rt&gt;gū&lt;/rt&gt;&lt;rtc&gt;ㆣㄨ˫&lt;/rtc&gt;&lt;/ruby&gt;
</v>
      </c>
      <c r="S115" s="285"/>
      <c r="T115" s="319" t="b">
        <f t="shared" si="26"/>
        <v>0</v>
      </c>
      <c r="U115" s="319" t="b">
        <f t="shared" si="32"/>
        <v>1</v>
      </c>
      <c r="V115" s="319" t="b">
        <f t="shared" si="33"/>
        <v>0</v>
      </c>
      <c r="W115" s="319" t="b">
        <f t="shared" si="34"/>
        <v>0</v>
      </c>
      <c r="X115" s="319" t="b">
        <f t="shared" si="35"/>
        <v>0</v>
      </c>
      <c r="Y115" s="370"/>
      <c r="Z115" s="377">
        <f t="shared" si="11"/>
        <v>4</v>
      </c>
      <c r="AA115" s="373" t="str">
        <f t="array" ref="AA115">IF( $Z115="", "", INDEX(白話字聲母資料表, $Z115, $AA$5))</f>
        <v>語</v>
      </c>
      <c r="AB115" s="370"/>
      <c r="AC115" s="377">
        <f t="shared" si="36"/>
        <v>70</v>
      </c>
      <c r="AD115" s="373">
        <f t="array" ref="AD115">IF( $W115, "", INDEX(白話字韻母資料表, AC115, $AD$5))</f>
        <v>27</v>
      </c>
      <c r="AE115" s="373" t="b">
        <f t="array" ref="AE115">IF( $W115, "", IF( INDEX(白話字韻母資料表, AC115, $AE$5) = "入聲", TRUE, FALSE) )</f>
        <v>0</v>
      </c>
      <c r="AF115" s="374">
        <f t="shared" si="37"/>
        <v>1</v>
      </c>
      <c r="AG115" s="374">
        <f t="shared" si="38"/>
        <v>7</v>
      </c>
      <c r="AH115" s="374" t="str">
        <f t="array" ref="AH115">IF( $W115, "", INDEX(白話字韻母資料表, $AC115, $AH$5))</f>
        <v>艍</v>
      </c>
      <c r="AI115" s="374" t="str">
        <f t="array" ref="AI115">IF($W115, "", INDEX(白話字韻母八聲調資料表, $AD115, $AG115))</f>
        <v>ū</v>
      </c>
      <c r="AJ115" s="370"/>
      <c r="AK115" s="373" t="b">
        <f t="shared" si="39"/>
        <v>0</v>
      </c>
      <c r="AL115" s="373" t="str">
        <f>IF( $AK115, IFERROR( IF(MATCH( $E115, 顎音化聲母!$H$9:$H$37, 0), TRUE, FALSE), FALSE), "")</f>
        <v/>
      </c>
      <c r="AM115" s="373" t="str">
        <f t="array" ref="AM115">IF( AND($AK115, $AL115), INDEX(顎音化聲母資料表, MATCH( $D115 &amp; $E115, 顎音化聲母!$L$5:$L$136, 0), 3), "")</f>
        <v/>
      </c>
      <c r="AN115" s="373">
        <f t="shared" si="40"/>
        <v>4</v>
      </c>
      <c r="AO115" s="374" t="str">
        <f t="array" ref="AO115">IF($AN115="", "", IF( $AM115&lt;&gt;"", $AM115,INDEX(白話字聲母資料表, $AN115, $AO$5)))</f>
        <v>ㆣ</v>
      </c>
      <c r="AP115" s="374" t="str">
        <f t="array" ref="AP115">IF($W115, "", INDEX(方音八音反切資料表, $AD115, $AG115))</f>
        <v>ㄨ˫</v>
      </c>
      <c r="AQ115" s="370"/>
      <c r="AR115" s="374" t="str">
        <f t="array" ref="AR115">IF($V115, "", INDEX(白話字聲母資料表, $Z115, $AR$5))</f>
        <v>g</v>
      </c>
      <c r="AS115" s="375" t="str">
        <f t="array" ref="AS115">IF($W115, "", INDEX(白話字韻母資料表, $AC115, $AR$5))</f>
        <v>u</v>
      </c>
      <c r="AT115" s="374" t="str">
        <f t="array" ref="AT115">IF($W115, "", INDEX(台羅韻母八聲調資料表, $AD115, $AG115))</f>
        <v>ū</v>
      </c>
      <c r="AU115" s="370"/>
      <c r="AV115" s="374" t="str">
        <f t="array" ref="AV115">IF($V115, "", INDEX(白話字聲母資料表, $Z115, $AV$5))</f>
        <v>gg</v>
      </c>
      <c r="AW115" s="375" t="str">
        <f t="array" ref="AW115">IF($W115, "", INDEX(白話字韻母資料表, $AC115, $AW$5))</f>
        <v>u</v>
      </c>
      <c r="AX115" s="374" t="str">
        <f t="array" ref="AX115">IF($W115, "", INDEX(閩拼韻母八聲調資料表, $AD115, $AG115))</f>
        <v>ū</v>
      </c>
    </row>
    <row r="116" spans="2:50">
      <c r="B116" s="380">
        <f t="shared" si="0"/>
        <v>108</v>
      </c>
      <c r="C116" s="314" t="str">
        <f>MID(文章!$D$4, B116, 1)</f>
        <v>風</v>
      </c>
      <c r="D116" s="365" t="s">
        <v>61</v>
      </c>
      <c r="E116" s="365" t="s">
        <v>74</v>
      </c>
      <c r="F116" s="365"/>
      <c r="G116" s="315" t="str">
        <f t="array" ref="G116">IF( OR($T116, NOT($U116), $W116), "", $AA116 &amp; $AH116 &amp; INDEX(中文數值資料表, $AG116, 2) )</f>
        <v>喜公一</v>
      </c>
      <c r="H116" s="321" t="str">
        <f t="shared" si="1"/>
        <v>hong</v>
      </c>
      <c r="I116" s="322" t="str">
        <f t="shared" si="2"/>
        <v>hong</v>
      </c>
      <c r="J116" s="323" t="str">
        <f t="shared" si="3"/>
        <v>hōng</v>
      </c>
      <c r="K116" s="316" t="str">
        <f t="shared" si="4"/>
        <v>ㄏㆲ</v>
      </c>
      <c r="L116" s="317" t="str">
        <f t="shared" ca="1" si="41"/>
        <v xml:space="preserve">\ltjruby{風}{hong}\
</v>
      </c>
      <c r="M116" s="317" t="str">
        <f t="shared" ca="1" si="27"/>
        <v xml:space="preserve">&lt;ruby&gt;風&lt;rt&gt;喜公一&lt;/rt&gt;&lt;/ruby&gt;
</v>
      </c>
      <c r="N116" s="317" t="str">
        <f t="shared" ca="1" si="28"/>
        <v xml:space="preserve">&lt;ruby&gt;風&lt;rt&gt;hong&lt;/rt&gt;&lt;/ruby&gt;
</v>
      </c>
      <c r="O116" s="317" t="str">
        <f t="shared" ca="1" si="29"/>
        <v xml:space="preserve">&lt;ruby&gt;風&lt;rt&gt;hong&lt;/rt&gt;&lt;/ruby&gt;
</v>
      </c>
      <c r="P116" s="317" t="str">
        <f t="shared" ca="1" si="29"/>
        <v xml:space="preserve">&lt;ruby&gt;風&lt;rt&gt;hōng&lt;/rt&gt;&lt;/ruby&gt;
</v>
      </c>
      <c r="Q116" s="318" t="str">
        <f t="shared" ca="1" si="30"/>
        <v xml:space="preserve">&lt;ruby&gt;風&lt;rtc&gt;ㄏㆲ&lt;/rtc&gt;&lt;/ruby&gt;
</v>
      </c>
      <c r="R116" s="318" t="str">
        <f t="shared" ca="1" si="31"/>
        <v xml:space="preserve">&lt;ruby&gt;風&lt;rt&gt;hong&lt;/rt&gt;&lt;rtc&gt;ㄏㆲ&lt;/rtc&gt;&lt;/ruby&gt;
</v>
      </c>
      <c r="S116" s="285"/>
      <c r="T116" s="319" t="b">
        <f t="shared" si="26"/>
        <v>0</v>
      </c>
      <c r="U116" s="319" t="b">
        <f t="shared" si="32"/>
        <v>1</v>
      </c>
      <c r="V116" s="319" t="b">
        <f t="shared" si="33"/>
        <v>0</v>
      </c>
      <c r="W116" s="319" t="b">
        <f t="shared" si="34"/>
        <v>0</v>
      </c>
      <c r="X116" s="319" t="b">
        <f t="shared" si="35"/>
        <v>1</v>
      </c>
      <c r="Y116" s="370"/>
      <c r="Z116" s="377">
        <f t="shared" si="11"/>
        <v>5</v>
      </c>
      <c r="AA116" s="373" t="str">
        <f t="array" ref="AA116">IF( $Z116="", "", INDEX(白話字聲母資料表, $Z116, $AA$5))</f>
        <v>喜</v>
      </c>
      <c r="AB116" s="370"/>
      <c r="AC116" s="377">
        <f t="shared" si="36"/>
        <v>69</v>
      </c>
      <c r="AD116" s="373">
        <f t="array" ref="AD116">IF( $W116, "", INDEX(白話字韻母資料表, AC116, $AD$5))</f>
        <v>7</v>
      </c>
      <c r="AE116" s="373" t="b">
        <f t="array" ref="AE116">IF( $W116, "", IF( INDEX(白話字韻母資料表, AC116, $AE$5) = "入聲", TRUE, FALSE) )</f>
        <v>0</v>
      </c>
      <c r="AF116" s="374">
        <f t="shared" si="37"/>
        <v>1</v>
      </c>
      <c r="AG116" s="374">
        <f t="shared" si="38"/>
        <v>1</v>
      </c>
      <c r="AH116" s="374" t="str">
        <f t="array" ref="AH116">IF( $W116, "", INDEX(白話字韻母資料表, $AC116, $AH$5))</f>
        <v>公</v>
      </c>
      <c r="AI116" s="374" t="str">
        <f t="array" ref="AI116">IF($W116, "", INDEX(白話字韻母八聲調資料表, $AD116, $AG116))</f>
        <v>ong</v>
      </c>
      <c r="AJ116" s="370"/>
      <c r="AK116" s="373" t="b">
        <f t="shared" si="39"/>
        <v>0</v>
      </c>
      <c r="AL116" s="373" t="str">
        <f>IF( $AK116, IFERROR( IF(MATCH( $E116, 顎音化聲母!$H$9:$H$37, 0), TRUE, FALSE), FALSE), "")</f>
        <v/>
      </c>
      <c r="AM116" s="373" t="str">
        <f t="array" ref="AM116">IF( AND($AK116, $AL116), INDEX(顎音化聲母資料表, MATCH( $D116 &amp; $E116, 顎音化聲母!$L$5:$L$136, 0), 3), "")</f>
        <v/>
      </c>
      <c r="AN116" s="373">
        <f t="shared" si="40"/>
        <v>5</v>
      </c>
      <c r="AO116" s="374" t="str">
        <f t="array" ref="AO116">IF($AN116="", "", IF( $AM116&lt;&gt;"", $AM116,INDEX(白話字聲母資料表, $AN116, $AO$5)))</f>
        <v>ㄏ</v>
      </c>
      <c r="AP116" s="374" t="str">
        <f t="array" ref="AP116">IF($W116, "", INDEX(方音八音反切資料表, $AD116, $AG116))</f>
        <v>ㆲ</v>
      </c>
      <c r="AQ116" s="370"/>
      <c r="AR116" s="374" t="str">
        <f t="array" ref="AR116">IF($V116, "", INDEX(白話字聲母資料表, $Z116, $AR$5))</f>
        <v>h</v>
      </c>
      <c r="AS116" s="375" t="str">
        <f t="array" ref="AS116">IF($W116, "", INDEX(白話字韻母資料表, $AC116, $AR$5))</f>
        <v>ong</v>
      </c>
      <c r="AT116" s="374" t="str">
        <f t="array" ref="AT116">IF($W116, "", INDEX(台羅韻母八聲調資料表, $AD116, $AG116))</f>
        <v>ong</v>
      </c>
      <c r="AU116" s="370"/>
      <c r="AV116" s="374" t="str">
        <f t="array" ref="AV116">IF($V116, "", INDEX(白話字聲母資料表, $Z116, $AV$5))</f>
        <v>h</v>
      </c>
      <c r="AW116" s="375" t="str">
        <f t="array" ref="AW116">IF($W116, "", INDEX(白話字韻母資料表, $AC116, $AW$5))</f>
        <v>ong</v>
      </c>
      <c r="AX116" s="374" t="str">
        <f t="array" ref="AX116">IF($W116, "", INDEX(閩拼韻母八聲調資料表, $AD116, $AG116))</f>
        <v>ōng</v>
      </c>
    </row>
    <row r="117" spans="2:50">
      <c r="B117" s="380">
        <f t="shared" si="0"/>
        <v>109</v>
      </c>
      <c r="C117" s="314" t="str">
        <f>MID(文章!$D$4, B117, 1)</f>
        <v>，</v>
      </c>
      <c r="D117" s="365"/>
      <c r="E117" s="365"/>
      <c r="F117" s="365"/>
      <c r="G117" s="315" t="str">
        <f t="array" ref="G117">IF( OR($T117, NOT($U117), $W117), "", $AA117 &amp; $AH117 &amp; INDEX(中文數值資料表, $AG117, 2) )</f>
        <v/>
      </c>
      <c r="H117" s="321" t="str">
        <f t="shared" si="1"/>
        <v/>
      </c>
      <c r="I117" s="322" t="str">
        <f t="shared" si="2"/>
        <v/>
      </c>
      <c r="J117" s="323" t="str">
        <f t="shared" si="3"/>
        <v/>
      </c>
      <c r="K117" s="316" t="str">
        <f t="shared" si="4"/>
        <v/>
      </c>
      <c r="L117" s="317" t="str">
        <f t="shared" ca="1" si="41"/>
        <v xml:space="preserve">\ltjruby{，}{}\
</v>
      </c>
      <c r="M117" s="317" t="str">
        <f t="shared" ca="1" si="27"/>
        <v xml:space="preserve">，
</v>
      </c>
      <c r="N117" s="317" t="str">
        <f t="shared" ca="1" si="28"/>
        <v xml:space="preserve">，
</v>
      </c>
      <c r="O117" s="317" t="str">
        <f t="shared" ca="1" si="29"/>
        <v xml:space="preserve">，
</v>
      </c>
      <c r="P117" s="317" t="str">
        <f t="shared" ca="1" si="29"/>
        <v xml:space="preserve">，
</v>
      </c>
      <c r="Q117" s="318" t="str">
        <f t="shared" ca="1" si="30"/>
        <v xml:space="preserve">，
</v>
      </c>
      <c r="R117" s="318" t="str">
        <f t="shared" ca="1" si="31"/>
        <v xml:space="preserve">，
</v>
      </c>
      <c r="S117" s="285"/>
      <c r="T117" s="319" t="b">
        <f t="shared" si="26"/>
        <v>1</v>
      </c>
      <c r="U117" s="319" t="b">
        <f t="shared" si="32"/>
        <v>0</v>
      </c>
      <c r="V117" s="319" t="b">
        <f t="shared" si="33"/>
        <v>1</v>
      </c>
      <c r="W117" s="319" t="b">
        <f t="shared" si="34"/>
        <v>1</v>
      </c>
      <c r="X117" s="319" t="b">
        <f t="shared" si="35"/>
        <v>0</v>
      </c>
      <c r="Y117" s="370"/>
      <c r="Z117" s="377" t="str">
        <f t="shared" si="11"/>
        <v/>
      </c>
      <c r="AA117" s="373" t="str">
        <f t="array" ref="AA117">IF( $Z117="", "", INDEX(白話字聲母資料表, $Z117, $AA$5))</f>
        <v/>
      </c>
      <c r="AB117" s="370"/>
      <c r="AC117" s="377" t="str">
        <f t="shared" si="36"/>
        <v/>
      </c>
      <c r="AD117" s="373" t="str">
        <f t="array" ref="AD117">IF( $W117, "", INDEX(白話字韻母資料表, AC117, $AD$5))</f>
        <v/>
      </c>
      <c r="AE117" s="373" t="str">
        <f t="array" ref="AE117">IF( $W117, "", IF( INDEX(白話字韻母資料表, AC117, $AE$5) = "入聲", TRUE, FALSE) )</f>
        <v/>
      </c>
      <c r="AF117" s="374" t="str">
        <f t="shared" si="37"/>
        <v/>
      </c>
      <c r="AG117" s="374" t="str">
        <f t="shared" si="38"/>
        <v/>
      </c>
      <c r="AH117" s="374" t="str">
        <f t="array" ref="AH117">IF( $W117, "", INDEX(白話字韻母資料表, $AC117, $AH$5))</f>
        <v/>
      </c>
      <c r="AI117" s="374" t="str">
        <f t="array" ref="AI117">IF($W117, "", INDEX(白話字韻母八聲調資料表, $AD117, $AG117))</f>
        <v/>
      </c>
      <c r="AJ117" s="370"/>
      <c r="AK117" s="373" t="b">
        <f t="shared" si="39"/>
        <v>0</v>
      </c>
      <c r="AL117" s="373" t="str">
        <f>IF( $AK117, IFERROR( IF(MATCH( $E117, 顎音化聲母!$H$9:$H$37, 0), TRUE, FALSE), FALSE), "")</f>
        <v/>
      </c>
      <c r="AM117" s="373" t="str">
        <f t="array" ref="AM117">IF( AND($AK117, $AL117), INDEX(顎音化聲母資料表, MATCH( $D117 &amp; $E117, 顎音化聲母!$L$5:$L$136, 0), 3), "")</f>
        <v/>
      </c>
      <c r="AN117" s="373" t="str">
        <f t="shared" si="40"/>
        <v/>
      </c>
      <c r="AO117" s="374" t="str">
        <f t="array" ref="AO117">IF($AN117="", "", IF( $AM117&lt;&gt;"", $AM117,INDEX(白話字聲母資料表, $AN117, $AO$5)))</f>
        <v/>
      </c>
      <c r="AP117" s="374" t="str">
        <f t="array" ref="AP117">IF($W117, "", INDEX(方音八音反切資料表, $AD117, $AG117))</f>
        <v/>
      </c>
      <c r="AQ117" s="370"/>
      <c r="AR117" s="374" t="str">
        <f t="array" ref="AR117">IF($V117, "", INDEX(白話字聲母資料表, $Z117, $AR$5))</f>
        <v/>
      </c>
      <c r="AS117" s="375" t="str">
        <f t="array" ref="AS117">IF($W117, "", INDEX(白話字韻母資料表, $AC117, $AR$5))</f>
        <v/>
      </c>
      <c r="AT117" s="374" t="str">
        <f t="array" ref="AT117">IF($W117, "", INDEX(台羅韻母八聲調資料表, $AD117, $AG117))</f>
        <v/>
      </c>
      <c r="AU117" s="370"/>
      <c r="AV117" s="374" t="str">
        <f t="array" ref="AV117">IF($V117, "", INDEX(白話字聲母資料表, $Z117, $AV$5))</f>
        <v/>
      </c>
      <c r="AW117" s="375" t="str">
        <f t="array" ref="AW117">IF($W117, "", INDEX(白話字韻母資料表, $AC117, $AW$5))</f>
        <v/>
      </c>
      <c r="AX117" s="374" t="str">
        <f t="array" ref="AX117">IF($W117, "", INDEX(閩拼韻母八聲調資料表, $AD117, $AG117))</f>
        <v/>
      </c>
    </row>
    <row r="118" spans="2:50">
      <c r="B118" s="380">
        <f t="shared" si="0"/>
        <v>110</v>
      </c>
      <c r="C118" s="314" t="str">
        <f>MID(文章!$D$4, B118, 1)</f>
        <v>而</v>
      </c>
      <c r="D118" s="365" t="s">
        <v>63</v>
      </c>
      <c r="E118" s="365" t="s">
        <v>67</v>
      </c>
      <c r="F118" s="365">
        <v>5</v>
      </c>
      <c r="G118" s="315" t="str">
        <f t="array" ref="G118">IF( OR($T118, NOT($U118), $W118), "", $AA118 &amp; $AH118 &amp; INDEX(中文數值資料表, $AG118, 2) )</f>
        <v>入居五</v>
      </c>
      <c r="H118" s="321" t="str">
        <f t="shared" si="1"/>
        <v>jî</v>
      </c>
      <c r="I118" s="322" t="str">
        <f t="shared" si="2"/>
        <v>jî</v>
      </c>
      <c r="J118" s="323" t="str">
        <f t="shared" si="3"/>
        <v>jì</v>
      </c>
      <c r="K118" s="316" t="str">
        <f t="shared" si="4"/>
        <v>ㆢㄧˊ</v>
      </c>
      <c r="L118" s="317" t="str">
        <f t="shared" ca="1" si="41"/>
        <v xml:space="preserve">\ltjruby{而}{jî}\
</v>
      </c>
      <c r="M118" s="317" t="str">
        <f t="shared" ca="1" si="27"/>
        <v xml:space="preserve">&lt;ruby&gt;而&lt;rt&gt;入居五&lt;/rt&gt;&lt;/ruby&gt;
</v>
      </c>
      <c r="N118" s="317" t="str">
        <f t="shared" ca="1" si="28"/>
        <v xml:space="preserve">&lt;ruby&gt;而&lt;rt&gt;jî&lt;/rt&gt;&lt;/ruby&gt;
</v>
      </c>
      <c r="O118" s="317" t="str">
        <f t="shared" ca="1" si="29"/>
        <v xml:space="preserve">&lt;ruby&gt;而&lt;rt&gt;jî&lt;/rt&gt;&lt;/ruby&gt;
</v>
      </c>
      <c r="P118" s="317" t="str">
        <f t="shared" ca="1" si="29"/>
        <v xml:space="preserve">&lt;ruby&gt;而&lt;rt&gt;jì&lt;/rt&gt;&lt;/ruby&gt;
</v>
      </c>
      <c r="Q118" s="318" t="str">
        <f t="shared" ca="1" si="30"/>
        <v xml:space="preserve">&lt;ruby&gt;而&lt;rtc&gt;ㆢㄧˊ&lt;/rtc&gt;&lt;/ruby&gt;
</v>
      </c>
      <c r="R118" s="318" t="str">
        <f t="shared" ca="1" si="31"/>
        <v xml:space="preserve">&lt;ruby&gt;而&lt;rt&gt;jî&lt;/rt&gt;&lt;rtc&gt;ㆢㄧˊ&lt;/rtc&gt;&lt;/ruby&gt;
</v>
      </c>
      <c r="S118" s="285"/>
      <c r="T118" s="319" t="b">
        <f t="shared" si="26"/>
        <v>0</v>
      </c>
      <c r="U118" s="319" t="b">
        <f t="shared" si="32"/>
        <v>1</v>
      </c>
      <c r="V118" s="319" t="b">
        <f t="shared" si="33"/>
        <v>0</v>
      </c>
      <c r="W118" s="319" t="b">
        <f t="shared" si="34"/>
        <v>0</v>
      </c>
      <c r="X118" s="319" t="b">
        <f t="shared" si="35"/>
        <v>0</v>
      </c>
      <c r="Y118" s="370"/>
      <c r="Z118" s="377">
        <f t="shared" si="11"/>
        <v>6</v>
      </c>
      <c r="AA118" s="373" t="str">
        <f t="array" ref="AA118">IF( $Z118="", "", INDEX(白話字聲母資料表, $Z118, $AA$5))</f>
        <v>入</v>
      </c>
      <c r="AB118" s="370"/>
      <c r="AC118" s="377">
        <f t="shared" si="36"/>
        <v>21</v>
      </c>
      <c r="AD118" s="373">
        <f t="array" ref="AD118">IF( $W118, "", INDEX(白話字韻母資料表, AC118, $AD$5))</f>
        <v>29</v>
      </c>
      <c r="AE118" s="373" t="b">
        <f t="array" ref="AE118">IF( $W118, "", IF( INDEX(白話字韻母資料表, AC118, $AE$5) = "入聲", TRUE, FALSE) )</f>
        <v>0</v>
      </c>
      <c r="AF118" s="374">
        <f t="shared" si="37"/>
        <v>1</v>
      </c>
      <c r="AG118" s="374">
        <f t="shared" si="38"/>
        <v>5</v>
      </c>
      <c r="AH118" s="374" t="str">
        <f t="array" ref="AH118">IF( $W118, "", INDEX(白話字韻母資料表, $AC118, $AH$5))</f>
        <v>居</v>
      </c>
      <c r="AI118" s="374" t="str">
        <f t="array" ref="AI118">IF($W118, "", INDEX(白話字韻母八聲調資料表, $AD118, $AG118))</f>
        <v>î</v>
      </c>
      <c r="AJ118" s="370"/>
      <c r="AK118" s="373" t="b">
        <f t="shared" si="39"/>
        <v>1</v>
      </c>
      <c r="AL118" s="373" t="b">
        <f>IF( $AK118, IFERROR( IF(MATCH( $E118, 顎音化聲母!$H$9:$H$37, 0), TRUE, FALSE), FALSE), "")</f>
        <v>1</v>
      </c>
      <c r="AM118" s="373" t="str">
        <f t="array" ref="AM118">IF( AND($AK118, $AL118), INDEX(顎音化聲母資料表, MATCH( $D118 &amp; $E118, 顎音化聲母!$L$5:$L$136, 0), 3), "")</f>
        <v>ㆢ</v>
      </c>
      <c r="AN118" s="373">
        <f t="shared" si="40"/>
        <v>6</v>
      </c>
      <c r="AO118" s="374" t="str">
        <f t="array" ref="AO118">IF($AN118="", "", IF( $AM118&lt;&gt;"", $AM118,INDEX(白話字聲母資料表, $AN118, $AO$5)))</f>
        <v>ㆢ</v>
      </c>
      <c r="AP118" s="374" t="str">
        <f t="array" ref="AP118">IF($W118, "", INDEX(方音八音反切資料表, $AD118, $AG118))</f>
        <v>ㄧˊ</v>
      </c>
      <c r="AQ118" s="370"/>
      <c r="AR118" s="374" t="str">
        <f t="array" ref="AR118">IF($V118, "", INDEX(白話字聲母資料表, $Z118, $AR$5))</f>
        <v>j</v>
      </c>
      <c r="AS118" s="375" t="str">
        <f t="array" ref="AS118">IF($W118, "", INDEX(白話字韻母資料表, $AC118, $AR$5))</f>
        <v>i</v>
      </c>
      <c r="AT118" s="374" t="str">
        <f t="array" ref="AT118">IF($W118, "", INDEX(台羅韻母八聲調資料表, $AD118, $AG118))</f>
        <v>î</v>
      </c>
      <c r="AU118" s="370"/>
      <c r="AV118" s="374" t="str">
        <f t="array" ref="AV118">IF($V118, "", INDEX(白話字聲母資料表, $Z118, $AV$5))</f>
        <v>j</v>
      </c>
      <c r="AW118" s="375" t="str">
        <f t="array" ref="AW118">IF($W118, "", INDEX(白話字韻母資料表, $AC118, $AW$5))</f>
        <v>i</v>
      </c>
      <c r="AX118" s="374" t="str">
        <f t="array" ref="AX118">IF($W118, "", INDEX(閩拼韻母八聲調資料表, $AD118, $AG118))</f>
        <v>ì</v>
      </c>
    </row>
    <row r="119" spans="2:50">
      <c r="B119" s="380">
        <f t="shared" si="0"/>
        <v>111</v>
      </c>
      <c r="C119" s="314" t="str">
        <f>MID(文章!$D$4, B119, 1)</f>
        <v>不</v>
      </c>
      <c r="D119" s="365" t="s">
        <v>79</v>
      </c>
      <c r="E119" s="365" t="s">
        <v>66</v>
      </c>
      <c r="F119" s="365"/>
      <c r="G119" s="315" t="str">
        <f t="array" ref="G119">IF( OR($T119, NOT($U119), $W119), "", $AA119 &amp; $AH119 &amp; INDEX(中文數值資料表, $AG119, 2) )</f>
        <v>邊君四</v>
      </c>
      <c r="H119" s="321" t="str">
        <f t="shared" si="1"/>
        <v>put</v>
      </c>
      <c r="I119" s="322" t="str">
        <f t="shared" si="2"/>
        <v>put</v>
      </c>
      <c r="J119" s="323" t="str">
        <f t="shared" si="3"/>
        <v>but</v>
      </c>
      <c r="K119" s="316" t="str">
        <f t="shared" si="4"/>
        <v>ㄅㄨㆵ</v>
      </c>
      <c r="L119" s="317" t="str">
        <f t="shared" ca="1" si="41"/>
        <v xml:space="preserve">\ltjruby{不}{put}\
</v>
      </c>
      <c r="M119" s="317" t="str">
        <f t="shared" ca="1" si="27"/>
        <v xml:space="preserve">&lt;ruby&gt;不&lt;rt&gt;邊君四&lt;/rt&gt;&lt;/ruby&gt;
</v>
      </c>
      <c r="N119" s="317" t="str">
        <f t="shared" ca="1" si="28"/>
        <v xml:space="preserve">&lt;ruby&gt;不&lt;rt&gt;put&lt;/rt&gt;&lt;/ruby&gt;
</v>
      </c>
      <c r="O119" s="317" t="str">
        <f t="shared" ca="1" si="29"/>
        <v xml:space="preserve">&lt;ruby&gt;不&lt;rt&gt;put&lt;/rt&gt;&lt;/ruby&gt;
</v>
      </c>
      <c r="P119" s="317" t="str">
        <f t="shared" ca="1" si="29"/>
        <v xml:space="preserve">&lt;ruby&gt;不&lt;rt&gt;but&lt;/rt&gt;&lt;/ruby&gt;
</v>
      </c>
      <c r="Q119" s="318" t="str">
        <f t="shared" ca="1" si="30"/>
        <v xml:space="preserve">&lt;ruby&gt;不&lt;rtc&gt;ㄅㄨㆵ&lt;/rtc&gt;&lt;/ruby&gt;
</v>
      </c>
      <c r="R119" s="318" t="str">
        <f t="shared" ca="1" si="31"/>
        <v xml:space="preserve">&lt;ruby&gt;不&lt;rt&gt;put&lt;/rt&gt;&lt;rtc&gt;ㄅㄨㆵ&lt;/rtc&gt;&lt;/ruby&gt;
</v>
      </c>
      <c r="S119" s="285"/>
      <c r="T119" s="319" t="b">
        <f t="shared" si="26"/>
        <v>0</v>
      </c>
      <c r="U119" s="319" t="b">
        <f t="shared" si="32"/>
        <v>1</v>
      </c>
      <c r="V119" s="319" t="b">
        <f t="shared" si="33"/>
        <v>0</v>
      </c>
      <c r="W119" s="319" t="b">
        <f t="shared" si="34"/>
        <v>0</v>
      </c>
      <c r="X119" s="319" t="b">
        <f t="shared" si="35"/>
        <v>1</v>
      </c>
      <c r="Y119" s="370"/>
      <c r="Z119" s="377">
        <f t="shared" si="11"/>
        <v>13</v>
      </c>
      <c r="AA119" s="373" t="str">
        <f t="array" ref="AA119">IF( $Z119="", "", INDEX(白話字聲母資料表, $Z119, $AA$5))</f>
        <v>邊</v>
      </c>
      <c r="AB119" s="370"/>
      <c r="AC119" s="377">
        <f t="shared" si="36"/>
        <v>74</v>
      </c>
      <c r="AD119" s="373">
        <f t="array" ref="AD119">IF( $W119, "", INDEX(白話字韻母資料表, AC119, $AD$5))</f>
        <v>1</v>
      </c>
      <c r="AE119" s="373" t="b">
        <f t="array" ref="AE119">IF( $W119, "", IF( INDEX(白話字韻母資料表, AC119, $AE$5) = "入聲", TRUE, FALSE) )</f>
        <v>1</v>
      </c>
      <c r="AF119" s="374">
        <f t="shared" si="37"/>
        <v>4</v>
      </c>
      <c r="AG119" s="374">
        <f t="shared" si="38"/>
        <v>4</v>
      </c>
      <c r="AH119" s="374" t="str">
        <f t="array" ref="AH119">IF( $W119, "", INDEX(白話字韻母資料表, $AC119, $AH$5))</f>
        <v>君</v>
      </c>
      <c r="AI119" s="374" t="str">
        <f t="array" ref="AI119">IF($W119, "", INDEX(白話字韻母八聲調資料表, $AD119, $AG119))</f>
        <v>ut</v>
      </c>
      <c r="AJ119" s="370"/>
      <c r="AK119" s="373" t="b">
        <f t="shared" si="39"/>
        <v>0</v>
      </c>
      <c r="AL119" s="373" t="str">
        <f>IF( $AK119, IFERROR( IF(MATCH( $E119, 顎音化聲母!$H$9:$H$37, 0), TRUE, FALSE), FALSE), "")</f>
        <v/>
      </c>
      <c r="AM119" s="373" t="str">
        <f t="array" ref="AM119">IF( AND($AK119, $AL119), INDEX(顎音化聲母資料表, MATCH( $D119 &amp; $E119, 顎音化聲母!$L$5:$L$136, 0), 3), "")</f>
        <v/>
      </c>
      <c r="AN119" s="373">
        <f t="shared" si="40"/>
        <v>13</v>
      </c>
      <c r="AO119" s="374" t="str">
        <f t="array" ref="AO119">IF($AN119="", "", IF( $AM119&lt;&gt;"", $AM119,INDEX(白話字聲母資料表, $AN119, $AO$5)))</f>
        <v>ㄅ</v>
      </c>
      <c r="AP119" s="374" t="str">
        <f t="array" ref="AP119">IF($W119, "", INDEX(方音八音反切資料表, $AD119, $AG119))</f>
        <v>ㄨㆵ</v>
      </c>
      <c r="AQ119" s="370"/>
      <c r="AR119" s="374" t="str">
        <f t="array" ref="AR119">IF($V119, "", INDEX(白話字聲母資料表, $Z119, $AR$5))</f>
        <v>p</v>
      </c>
      <c r="AS119" s="375" t="str">
        <f t="array" ref="AS119">IF($W119, "", INDEX(白話字韻母資料表, $AC119, $AR$5))</f>
        <v>ut</v>
      </c>
      <c r="AT119" s="374" t="str">
        <f t="array" ref="AT119">IF($W119, "", INDEX(台羅韻母八聲調資料表, $AD119, $AG119))</f>
        <v>ut</v>
      </c>
      <c r="AU119" s="370"/>
      <c r="AV119" s="374" t="str">
        <f t="array" ref="AV119">IF($V119, "", INDEX(白話字聲母資料表, $Z119, $AV$5))</f>
        <v>b</v>
      </c>
      <c r="AW119" s="375" t="str">
        <f t="array" ref="AW119">IF($W119, "", INDEX(白話字韻母資料表, $AC119, $AW$5))</f>
        <v>ut</v>
      </c>
      <c r="AX119" s="374" t="str">
        <f t="array" ref="AX119">IF($W119, "", INDEX(閩拼韻母八聲調資料表, $AD119, $AG119))</f>
        <v>ut</v>
      </c>
    </row>
    <row r="120" spans="2:50">
      <c r="B120" s="380">
        <f t="shared" si="0"/>
        <v>112</v>
      </c>
      <c r="C120" s="314" t="str">
        <f>MID(文章!$D$4, B120, 1)</f>
        <v>知</v>
      </c>
      <c r="D120" s="365" t="s">
        <v>92</v>
      </c>
      <c r="E120" s="365" t="s">
        <v>67</v>
      </c>
      <c r="F120" s="365"/>
      <c r="G120" s="315" t="str">
        <f t="array" ref="G120">IF( OR($T120, NOT($U120), $W120), "", $AA120 &amp; $AH120 &amp; INDEX(中文數值資料表, $AG120, 2) )</f>
        <v>地居一</v>
      </c>
      <c r="H120" s="321" t="str">
        <f t="shared" si="1"/>
        <v>ti</v>
      </c>
      <c r="I120" s="322" t="str">
        <f t="shared" si="2"/>
        <v>ti</v>
      </c>
      <c r="J120" s="323" t="str">
        <f t="shared" si="3"/>
        <v>dī</v>
      </c>
      <c r="K120" s="316" t="str">
        <f t="shared" si="4"/>
        <v>ㄉㄧ</v>
      </c>
      <c r="L120" s="317" t="str">
        <f t="shared" ca="1" si="41"/>
        <v xml:space="preserve">\ltjruby{知}{ti}\
</v>
      </c>
      <c r="M120" s="317" t="str">
        <f t="shared" ca="1" si="27"/>
        <v xml:space="preserve">&lt;ruby&gt;知&lt;rt&gt;地居一&lt;/rt&gt;&lt;/ruby&gt;
</v>
      </c>
      <c r="N120" s="317" t="str">
        <f t="shared" ca="1" si="28"/>
        <v xml:space="preserve">&lt;ruby&gt;知&lt;rt&gt;ti&lt;/rt&gt;&lt;/ruby&gt;
</v>
      </c>
      <c r="O120" s="317" t="str">
        <f t="shared" ca="1" si="29"/>
        <v xml:space="preserve">&lt;ruby&gt;知&lt;rt&gt;ti&lt;/rt&gt;&lt;/ruby&gt;
</v>
      </c>
      <c r="P120" s="317" t="str">
        <f t="shared" ca="1" si="29"/>
        <v xml:space="preserve">&lt;ruby&gt;知&lt;rt&gt;dī&lt;/rt&gt;&lt;/ruby&gt;
</v>
      </c>
      <c r="Q120" s="318" t="str">
        <f t="shared" ca="1" si="30"/>
        <v xml:space="preserve">&lt;ruby&gt;知&lt;rtc&gt;ㄉㄧ&lt;/rtc&gt;&lt;/ruby&gt;
</v>
      </c>
      <c r="R120" s="318" t="str">
        <f t="shared" ca="1" si="31"/>
        <v xml:space="preserve">&lt;ruby&gt;知&lt;rt&gt;ti&lt;/rt&gt;&lt;rtc&gt;ㄉㄧ&lt;/rtc&gt;&lt;/ruby&gt;
</v>
      </c>
      <c r="S120" s="285"/>
      <c r="T120" s="319" t="b">
        <f t="shared" si="26"/>
        <v>0</v>
      </c>
      <c r="U120" s="319" t="b">
        <f t="shared" si="32"/>
        <v>1</v>
      </c>
      <c r="V120" s="319" t="b">
        <f t="shared" si="33"/>
        <v>0</v>
      </c>
      <c r="W120" s="319" t="b">
        <f t="shared" si="34"/>
        <v>0</v>
      </c>
      <c r="X120" s="319" t="b">
        <f t="shared" si="35"/>
        <v>1</v>
      </c>
      <c r="Y120" s="370"/>
      <c r="Z120" s="377">
        <f t="shared" si="11"/>
        <v>16</v>
      </c>
      <c r="AA120" s="373" t="str">
        <f t="array" ref="AA120">IF( $Z120="", "", INDEX(白話字聲母資料表, $Z120, $AA$5))</f>
        <v>地</v>
      </c>
      <c r="AB120" s="370"/>
      <c r="AC120" s="377">
        <f t="shared" si="36"/>
        <v>21</v>
      </c>
      <c r="AD120" s="373">
        <f t="array" ref="AD120">IF( $W120, "", INDEX(白話字韻母資料表, AC120, $AD$5))</f>
        <v>29</v>
      </c>
      <c r="AE120" s="373" t="b">
        <f t="array" ref="AE120">IF( $W120, "", IF( INDEX(白話字韻母資料表, AC120, $AE$5) = "入聲", TRUE, FALSE) )</f>
        <v>0</v>
      </c>
      <c r="AF120" s="374">
        <f t="shared" si="37"/>
        <v>1</v>
      </c>
      <c r="AG120" s="374">
        <f t="shared" si="38"/>
        <v>1</v>
      </c>
      <c r="AH120" s="374" t="str">
        <f t="array" ref="AH120">IF( $W120, "", INDEX(白話字韻母資料表, $AC120, $AH$5))</f>
        <v>居</v>
      </c>
      <c r="AI120" s="374" t="str">
        <f t="array" ref="AI120">IF($W120, "", INDEX(白話字韻母八聲調資料表, $AD120, $AG120))</f>
        <v>i</v>
      </c>
      <c r="AJ120" s="370"/>
      <c r="AK120" s="373" t="b">
        <f t="shared" si="39"/>
        <v>0</v>
      </c>
      <c r="AL120" s="373" t="str">
        <f>IF( $AK120, IFERROR( IF(MATCH( $E120, 顎音化聲母!$H$9:$H$37, 0), TRUE, FALSE), FALSE), "")</f>
        <v/>
      </c>
      <c r="AM120" s="373" t="str">
        <f t="array" ref="AM120">IF( AND($AK120, $AL120), INDEX(顎音化聲母資料表, MATCH( $D120 &amp; $E120, 顎音化聲母!$L$5:$L$136, 0), 3), "")</f>
        <v/>
      </c>
      <c r="AN120" s="373">
        <f t="shared" si="40"/>
        <v>16</v>
      </c>
      <c r="AO120" s="374" t="str">
        <f t="array" ref="AO120">IF($AN120="", "", IF( $AM120&lt;&gt;"", $AM120,INDEX(白話字聲母資料表, $AN120, $AO$5)))</f>
        <v>ㄉ</v>
      </c>
      <c r="AP120" s="374" t="str">
        <f t="array" ref="AP120">IF($W120, "", INDEX(方音八音反切資料表, $AD120, $AG120))</f>
        <v>ㄧ</v>
      </c>
      <c r="AQ120" s="370"/>
      <c r="AR120" s="374" t="str">
        <f t="array" ref="AR120">IF($V120, "", INDEX(白話字聲母資料表, $Z120, $AR$5))</f>
        <v>t</v>
      </c>
      <c r="AS120" s="375" t="str">
        <f t="array" ref="AS120">IF($W120, "", INDEX(白話字韻母資料表, $AC120, $AR$5))</f>
        <v>i</v>
      </c>
      <c r="AT120" s="374" t="str">
        <f t="array" ref="AT120">IF($W120, "", INDEX(台羅韻母八聲調資料表, $AD120, $AG120))</f>
        <v>i</v>
      </c>
      <c r="AU120" s="370"/>
      <c r="AV120" s="374" t="str">
        <f t="array" ref="AV120">IF($V120, "", INDEX(白話字聲母資料表, $Z120, $AV$5))</f>
        <v>d</v>
      </c>
      <c r="AW120" s="375" t="str">
        <f t="array" ref="AW120">IF($W120, "", INDEX(白話字韻母資料表, $AC120, $AW$5))</f>
        <v>i</v>
      </c>
      <c r="AX120" s="374" t="str">
        <f t="array" ref="AX120">IF($W120, "", INDEX(閩拼韻母八聲調資料表, $AD120, $AG120))</f>
        <v>ī</v>
      </c>
    </row>
    <row r="121" spans="2:50">
      <c r="B121" s="380">
        <f t="shared" si="0"/>
        <v>113</v>
      </c>
      <c r="C121" s="314" t="str">
        <f>MID(文章!$D$4, B121, 1)</f>
        <v>其</v>
      </c>
      <c r="D121" s="365" t="s">
        <v>72</v>
      </c>
      <c r="E121" s="365" t="s">
        <v>67</v>
      </c>
      <c r="F121" s="365">
        <v>5</v>
      </c>
      <c r="G121" s="315" t="str">
        <f t="array" ref="G121">IF( OR($T121, NOT($U121), $W121), "", $AA121 &amp; $AH121 &amp; INDEX(中文數值資料表, $AG121, 2) )</f>
        <v>求居五</v>
      </c>
      <c r="H121" s="321" t="str">
        <f t="shared" si="1"/>
        <v>kî</v>
      </c>
      <c r="I121" s="322" t="str">
        <f t="shared" si="2"/>
        <v>kî</v>
      </c>
      <c r="J121" s="323" t="str">
        <f t="shared" si="3"/>
        <v>gì</v>
      </c>
      <c r="K121" s="316" t="str">
        <f t="shared" si="4"/>
        <v>ㄍㄧˊ</v>
      </c>
      <c r="L121" s="317" t="str">
        <f t="shared" ca="1" si="41"/>
        <v xml:space="preserve">\ltjruby{其}{kî}\
</v>
      </c>
      <c r="M121" s="317" t="str">
        <f t="shared" ca="1" si="27"/>
        <v xml:space="preserve">&lt;ruby&gt;其&lt;rt&gt;求居五&lt;/rt&gt;&lt;/ruby&gt;
</v>
      </c>
      <c r="N121" s="317" t="str">
        <f t="shared" ca="1" si="28"/>
        <v xml:space="preserve">&lt;ruby&gt;其&lt;rt&gt;kî&lt;/rt&gt;&lt;/ruby&gt;
</v>
      </c>
      <c r="O121" s="317" t="str">
        <f t="shared" ca="1" si="29"/>
        <v xml:space="preserve">&lt;ruby&gt;其&lt;rt&gt;kî&lt;/rt&gt;&lt;/ruby&gt;
</v>
      </c>
      <c r="P121" s="317" t="str">
        <f t="shared" ca="1" si="29"/>
        <v xml:space="preserve">&lt;ruby&gt;其&lt;rt&gt;gì&lt;/rt&gt;&lt;/ruby&gt;
</v>
      </c>
      <c r="Q121" s="318" t="str">
        <f t="shared" ca="1" si="30"/>
        <v xml:space="preserve">&lt;ruby&gt;其&lt;rtc&gt;ㄍㄧˊ&lt;/rtc&gt;&lt;/ruby&gt;
</v>
      </c>
      <c r="R121" s="318" t="str">
        <f t="shared" ca="1" si="31"/>
        <v xml:space="preserve">&lt;ruby&gt;其&lt;rt&gt;kî&lt;/rt&gt;&lt;rtc&gt;ㄍㄧˊ&lt;/rtc&gt;&lt;/ruby&gt;
</v>
      </c>
      <c r="S121" s="285"/>
      <c r="T121" s="319" t="b">
        <f t="shared" si="26"/>
        <v>0</v>
      </c>
      <c r="U121" s="319" t="b">
        <f t="shared" si="32"/>
        <v>1</v>
      </c>
      <c r="V121" s="319" t="b">
        <f t="shared" si="33"/>
        <v>0</v>
      </c>
      <c r="W121" s="319" t="b">
        <f t="shared" si="34"/>
        <v>0</v>
      </c>
      <c r="X121" s="319" t="b">
        <f t="shared" si="35"/>
        <v>0</v>
      </c>
      <c r="Y121" s="370"/>
      <c r="Z121" s="377">
        <f t="shared" si="11"/>
        <v>7</v>
      </c>
      <c r="AA121" s="373" t="str">
        <f t="array" ref="AA121">IF( $Z121="", "", INDEX(白話字聲母資料表, $Z121, $AA$5))</f>
        <v>求</v>
      </c>
      <c r="AB121" s="370"/>
      <c r="AC121" s="377">
        <f t="shared" si="36"/>
        <v>21</v>
      </c>
      <c r="AD121" s="373">
        <f t="array" ref="AD121">IF( $W121, "", INDEX(白話字韻母資料表, AC121, $AD$5))</f>
        <v>29</v>
      </c>
      <c r="AE121" s="373" t="b">
        <f t="array" ref="AE121">IF( $W121, "", IF( INDEX(白話字韻母資料表, AC121, $AE$5) = "入聲", TRUE, FALSE) )</f>
        <v>0</v>
      </c>
      <c r="AF121" s="374">
        <f t="shared" si="37"/>
        <v>1</v>
      </c>
      <c r="AG121" s="374">
        <f t="shared" si="38"/>
        <v>5</v>
      </c>
      <c r="AH121" s="374" t="str">
        <f t="array" ref="AH121">IF( $W121, "", INDEX(白話字韻母資料表, $AC121, $AH$5))</f>
        <v>居</v>
      </c>
      <c r="AI121" s="374" t="str">
        <f t="array" ref="AI121">IF($W121, "", INDEX(白話字韻母八聲調資料表, $AD121, $AG121))</f>
        <v>î</v>
      </c>
      <c r="AJ121" s="370"/>
      <c r="AK121" s="373" t="b">
        <f t="shared" si="39"/>
        <v>0</v>
      </c>
      <c r="AL121" s="373" t="str">
        <f>IF( $AK121, IFERROR( IF(MATCH( $E121, 顎音化聲母!$H$9:$H$37, 0), TRUE, FALSE), FALSE), "")</f>
        <v/>
      </c>
      <c r="AM121" s="373" t="str">
        <f t="array" ref="AM121">IF( AND($AK121, $AL121), INDEX(顎音化聲母資料表, MATCH( $D121 &amp; $E121, 顎音化聲母!$L$5:$L$136, 0), 3), "")</f>
        <v/>
      </c>
      <c r="AN121" s="373">
        <f t="shared" si="40"/>
        <v>7</v>
      </c>
      <c r="AO121" s="374" t="str">
        <f t="array" ref="AO121">IF($AN121="", "", IF( $AM121&lt;&gt;"", $AM121,INDEX(白話字聲母資料表, $AN121, $AO$5)))</f>
        <v>ㄍ</v>
      </c>
      <c r="AP121" s="374" t="str">
        <f t="array" ref="AP121">IF($W121, "", INDEX(方音八音反切資料表, $AD121, $AG121))</f>
        <v>ㄧˊ</v>
      </c>
      <c r="AQ121" s="370"/>
      <c r="AR121" s="374" t="str">
        <f t="array" ref="AR121">IF($V121, "", INDEX(白話字聲母資料表, $Z121, $AR$5))</f>
        <v>k</v>
      </c>
      <c r="AS121" s="375" t="str">
        <f t="array" ref="AS121">IF($W121, "", INDEX(白話字韻母資料表, $AC121, $AR$5))</f>
        <v>i</v>
      </c>
      <c r="AT121" s="374" t="str">
        <f t="array" ref="AT121">IF($W121, "", INDEX(台羅韻母八聲調資料表, $AD121, $AG121))</f>
        <v>î</v>
      </c>
      <c r="AU121" s="370"/>
      <c r="AV121" s="374" t="str">
        <f t="array" ref="AV121">IF($V121, "", INDEX(白話字聲母資料表, $Z121, $AV$5))</f>
        <v>g</v>
      </c>
      <c r="AW121" s="375" t="str">
        <f t="array" ref="AW121">IF($W121, "", INDEX(白話字韻母資料表, $AC121, $AW$5))</f>
        <v>i</v>
      </c>
      <c r="AX121" s="374" t="str">
        <f t="array" ref="AX121">IF($W121, "", INDEX(閩拼韻母八聲調資料表, $AD121, $AG121))</f>
        <v>ì</v>
      </c>
    </row>
    <row r="122" spans="2:50">
      <c r="B122" s="380">
        <f t="shared" si="0"/>
        <v>114</v>
      </c>
      <c r="C122" s="314" t="str">
        <f>MID(文章!$D$4, B122, 1)</f>
        <v>所</v>
      </c>
      <c r="D122" s="365" t="s">
        <v>65</v>
      </c>
      <c r="E122" s="365" t="s">
        <v>75</v>
      </c>
      <c r="F122" s="365">
        <v>2</v>
      </c>
      <c r="G122" s="315" t="str">
        <f t="array" ref="G122">IF( OR($T122, NOT($U122), $W122), "", $AA122 &amp; $AH122 &amp; INDEX(中文數值資料表, $AG122, 2) )</f>
        <v>時沽二</v>
      </c>
      <c r="H122" s="321" t="str">
        <f t="shared" si="1"/>
        <v>só͘</v>
      </c>
      <c r="I122" s="322" t="str">
        <f t="shared" si="2"/>
        <v>sóo</v>
      </c>
      <c r="J122" s="323" t="str">
        <f t="shared" si="3"/>
        <v>sóo</v>
      </c>
      <c r="K122" s="316" t="str">
        <f t="shared" si="4"/>
        <v>ㄙㆦˋ</v>
      </c>
      <c r="L122" s="317" t="str">
        <f t="shared" ca="1" si="41"/>
        <v xml:space="preserve">\ltjruby{所}{sóo}\
</v>
      </c>
      <c r="M122" s="317" t="str">
        <f t="shared" ca="1" si="27"/>
        <v xml:space="preserve">&lt;ruby&gt;所&lt;rt&gt;時沽二&lt;/rt&gt;&lt;/ruby&gt;
</v>
      </c>
      <c r="N122" s="317" t="str">
        <f t="shared" ca="1" si="28"/>
        <v xml:space="preserve">&lt;ruby&gt;所&lt;rt&gt;só͘&lt;/rt&gt;&lt;/ruby&gt;
</v>
      </c>
      <c r="O122" s="317" t="str">
        <f t="shared" ca="1" si="29"/>
        <v xml:space="preserve">&lt;ruby&gt;所&lt;rt&gt;sóo&lt;/rt&gt;&lt;/ruby&gt;
</v>
      </c>
      <c r="P122" s="317" t="str">
        <f t="shared" ca="1" si="29"/>
        <v xml:space="preserve">&lt;ruby&gt;所&lt;rt&gt;sóo&lt;/rt&gt;&lt;/ruby&gt;
</v>
      </c>
      <c r="Q122" s="318" t="str">
        <f t="shared" ca="1" si="30"/>
        <v xml:space="preserve">&lt;ruby&gt;所&lt;rtc&gt;ㄙㆦˋ&lt;/rtc&gt;&lt;/ruby&gt;
</v>
      </c>
      <c r="R122" s="318" t="str">
        <f t="shared" ca="1" si="31"/>
        <v xml:space="preserve">&lt;ruby&gt;所&lt;rt&gt;sóo&lt;/rt&gt;&lt;rtc&gt;ㄙㆦˋ&lt;/rtc&gt;&lt;/ruby&gt;
</v>
      </c>
      <c r="S122" s="285"/>
      <c r="T122" s="319" t="b">
        <f t="shared" si="26"/>
        <v>0</v>
      </c>
      <c r="U122" s="319" t="b">
        <f t="shared" si="32"/>
        <v>1</v>
      </c>
      <c r="V122" s="319" t="b">
        <f t="shared" si="33"/>
        <v>0</v>
      </c>
      <c r="W122" s="319" t="b">
        <f t="shared" si="34"/>
        <v>0</v>
      </c>
      <c r="X122" s="319" t="b">
        <f t="shared" si="35"/>
        <v>0</v>
      </c>
      <c r="Y122" s="370"/>
      <c r="Z122" s="377">
        <f t="shared" si="11"/>
        <v>15</v>
      </c>
      <c r="AA122" s="373" t="str">
        <f t="array" ref="AA122">IF( $Z122="", "", INDEX(白話字聲母資料表, $Z122, $AA$5))</f>
        <v>時</v>
      </c>
      <c r="AB122" s="370"/>
      <c r="AC122" s="377">
        <f t="shared" si="36"/>
        <v>54</v>
      </c>
      <c r="AD122" s="373">
        <f t="array" ref="AD122">IF( $W122, "", INDEX(白話字韻母資料表, AC122, $AD$5))</f>
        <v>11</v>
      </c>
      <c r="AE122" s="373" t="b">
        <f t="array" ref="AE122">IF( $W122, "", IF( INDEX(白話字韻母資料表, AC122, $AE$5) = "入聲", TRUE, FALSE) )</f>
        <v>0</v>
      </c>
      <c r="AF122" s="374">
        <f t="shared" si="37"/>
        <v>1</v>
      </c>
      <c r="AG122" s="374">
        <f t="shared" si="38"/>
        <v>2</v>
      </c>
      <c r="AH122" s="374" t="str">
        <f t="array" ref="AH122">IF( $W122, "", INDEX(白話字韻母資料表, $AC122, $AH$5))</f>
        <v>沽</v>
      </c>
      <c r="AI122" s="374" t="str">
        <f t="array" ref="AI122">IF($W122, "", INDEX(白話字韻母八聲調資料表, $AD122, $AG122))</f>
        <v>ó͘</v>
      </c>
      <c r="AJ122" s="370"/>
      <c r="AK122" s="373" t="b">
        <f t="shared" si="39"/>
        <v>1</v>
      </c>
      <c r="AL122" s="373" t="b">
        <f>IF( $AK122, IFERROR( IF(MATCH( $E122, 顎音化聲母!$H$9:$H$37, 0), TRUE, FALSE), FALSE), "")</f>
        <v>0</v>
      </c>
      <c r="AM122" s="373" t="str">
        <f t="array" ref="AM122">IF( AND($AK122, $AL122), INDEX(顎音化聲母資料表, MATCH( $D122 &amp; $E122, 顎音化聲母!$L$5:$L$136, 0), 3), "")</f>
        <v/>
      </c>
      <c r="AN122" s="373">
        <f t="shared" si="40"/>
        <v>15</v>
      </c>
      <c r="AO122" s="374" t="str">
        <f t="array" ref="AO122">IF($AN122="", "", IF( $AM122&lt;&gt;"", $AM122,INDEX(白話字聲母資料表, $AN122, $AO$5)))</f>
        <v>ㄙ</v>
      </c>
      <c r="AP122" s="374" t="str">
        <f t="array" ref="AP122">IF($W122, "", INDEX(方音八音反切資料表, $AD122, $AG122))</f>
        <v>ㆦˋ</v>
      </c>
      <c r="AQ122" s="370"/>
      <c r="AR122" s="374" t="str">
        <f t="array" ref="AR122">IF($V122, "", INDEX(白話字聲母資料表, $Z122, $AR$5))</f>
        <v>s</v>
      </c>
      <c r="AS122" s="375" t="str">
        <f t="array" ref="AS122">IF($W122, "", INDEX(白話字韻母資料表, $AC122, $AR$5))</f>
        <v>oo</v>
      </c>
      <c r="AT122" s="374" t="str">
        <f t="array" ref="AT122">IF($W122, "", INDEX(台羅韻母八聲調資料表, $AD122, $AG122))</f>
        <v>óo</v>
      </c>
      <c r="AU122" s="370"/>
      <c r="AV122" s="374" t="str">
        <f t="array" ref="AV122">IF($V122, "", INDEX(白話字聲母資料表, $Z122, $AV$5))</f>
        <v>s</v>
      </c>
      <c r="AW122" s="375" t="str">
        <f t="array" ref="AW122">IF($W122, "", INDEX(白話字韻母資料表, $AC122, $AW$5))</f>
        <v>oo</v>
      </c>
      <c r="AX122" s="374" t="str">
        <f t="array" ref="AX122">IF($W122, "", INDEX(閩拼韻母八聲調資料表, $AD122, $AG122))</f>
        <v>óo</v>
      </c>
    </row>
    <row r="123" spans="2:50">
      <c r="B123" s="380">
        <f t="shared" si="0"/>
        <v>115</v>
      </c>
      <c r="C123" s="314" t="str">
        <f>MID(文章!$D$4, B123, 1)</f>
        <v>止</v>
      </c>
      <c r="D123" s="365" t="s">
        <v>55</v>
      </c>
      <c r="E123" s="365" t="s">
        <v>67</v>
      </c>
      <c r="F123" s="365">
        <v>2</v>
      </c>
      <c r="G123" s="315" t="str">
        <f t="array" ref="G123">IF( OR($T123, NOT($U123), $W123), "", $AA123 &amp; $AH123 &amp; INDEX(中文數值資料表, $AG123, 2) )</f>
        <v>曾居二</v>
      </c>
      <c r="H123" s="321" t="str">
        <f t="shared" si="1"/>
        <v>chí</v>
      </c>
      <c r="I123" s="322" t="str">
        <f t="shared" si="2"/>
        <v>tsí</v>
      </c>
      <c r="J123" s="323" t="str">
        <f t="shared" si="3"/>
        <v>zí</v>
      </c>
      <c r="K123" s="316" t="str">
        <f t="shared" si="4"/>
        <v>ㄐㄧˋ</v>
      </c>
      <c r="L123" s="317" t="str">
        <f t="shared" ca="1" si="41"/>
        <v xml:space="preserve">\ltjruby{止}{tsí}\
</v>
      </c>
      <c r="M123" s="317" t="str">
        <f t="shared" ca="1" si="27"/>
        <v xml:space="preserve">&lt;ruby&gt;止&lt;rt&gt;曾居二&lt;/rt&gt;&lt;/ruby&gt;
</v>
      </c>
      <c r="N123" s="317" t="str">
        <f t="shared" ca="1" si="28"/>
        <v xml:space="preserve">&lt;ruby&gt;止&lt;rt&gt;chí&lt;/rt&gt;&lt;/ruby&gt;
</v>
      </c>
      <c r="O123" s="317" t="str">
        <f t="shared" ca="1" si="29"/>
        <v xml:space="preserve">&lt;ruby&gt;止&lt;rt&gt;tsí&lt;/rt&gt;&lt;/ruby&gt;
</v>
      </c>
      <c r="P123" s="317" t="str">
        <f t="shared" ca="1" si="29"/>
        <v xml:space="preserve">&lt;ruby&gt;止&lt;rt&gt;zí&lt;/rt&gt;&lt;/ruby&gt;
</v>
      </c>
      <c r="Q123" s="318" t="str">
        <f t="shared" ca="1" si="30"/>
        <v xml:space="preserve">&lt;ruby&gt;止&lt;rtc&gt;ㄐㄧˋ&lt;/rtc&gt;&lt;/ruby&gt;
</v>
      </c>
      <c r="R123" s="318" t="str">
        <f t="shared" ca="1" si="31"/>
        <v xml:space="preserve">&lt;ruby&gt;止&lt;rt&gt;tsí&lt;/rt&gt;&lt;rtc&gt;ㄐㄧˋ&lt;/rtc&gt;&lt;/ruby&gt;
</v>
      </c>
      <c r="S123" s="285"/>
      <c r="T123" s="319" t="b">
        <f t="shared" si="26"/>
        <v>0</v>
      </c>
      <c r="U123" s="319" t="b">
        <f t="shared" si="32"/>
        <v>1</v>
      </c>
      <c r="V123" s="319" t="b">
        <f t="shared" si="33"/>
        <v>0</v>
      </c>
      <c r="W123" s="319" t="b">
        <f t="shared" si="34"/>
        <v>0</v>
      </c>
      <c r="X123" s="319" t="b">
        <f t="shared" si="35"/>
        <v>0</v>
      </c>
      <c r="Y123" s="370"/>
      <c r="Z123" s="377">
        <f t="shared" si="11"/>
        <v>2</v>
      </c>
      <c r="AA123" s="373" t="str">
        <f t="array" ref="AA123">IF( $Z123="", "", INDEX(白話字聲母資料表, $Z123, $AA$5))</f>
        <v>曾</v>
      </c>
      <c r="AB123" s="370"/>
      <c r="AC123" s="377">
        <f t="shared" si="36"/>
        <v>21</v>
      </c>
      <c r="AD123" s="373">
        <f t="array" ref="AD123">IF( $W123, "", INDEX(白話字韻母資料表, AC123, $AD$5))</f>
        <v>29</v>
      </c>
      <c r="AE123" s="373" t="b">
        <f t="array" ref="AE123">IF( $W123, "", IF( INDEX(白話字韻母資料表, AC123, $AE$5) = "入聲", TRUE, FALSE) )</f>
        <v>0</v>
      </c>
      <c r="AF123" s="374">
        <f t="shared" si="37"/>
        <v>1</v>
      </c>
      <c r="AG123" s="374">
        <f t="shared" si="38"/>
        <v>2</v>
      </c>
      <c r="AH123" s="374" t="str">
        <f t="array" ref="AH123">IF( $W123, "", INDEX(白話字韻母資料表, $AC123, $AH$5))</f>
        <v>居</v>
      </c>
      <c r="AI123" s="374" t="str">
        <f t="array" ref="AI123">IF($W123, "", INDEX(白話字韻母八聲調資料表, $AD123, $AG123))</f>
        <v>í</v>
      </c>
      <c r="AJ123" s="370"/>
      <c r="AK123" s="373" t="b">
        <f t="shared" si="39"/>
        <v>1</v>
      </c>
      <c r="AL123" s="373" t="b">
        <f>IF( $AK123, IFERROR( IF(MATCH( $E123, 顎音化聲母!$H$9:$H$37, 0), TRUE, FALSE), FALSE), "")</f>
        <v>1</v>
      </c>
      <c r="AM123" s="373" t="str">
        <f t="array" ref="AM123">IF( AND($AK123, $AL123), INDEX(顎音化聲母資料表, MATCH( $D123 &amp; $E123, 顎音化聲母!$L$5:$L$136, 0), 3), "")</f>
        <v>ㄐ</v>
      </c>
      <c r="AN123" s="373">
        <f t="shared" si="40"/>
        <v>2</v>
      </c>
      <c r="AO123" s="374" t="str">
        <f t="array" ref="AO123">IF($AN123="", "", IF( $AM123&lt;&gt;"", $AM123,INDEX(白話字聲母資料表, $AN123, $AO$5)))</f>
        <v>ㄐ</v>
      </c>
      <c r="AP123" s="374" t="str">
        <f t="array" ref="AP123">IF($W123, "", INDEX(方音八音反切資料表, $AD123, $AG123))</f>
        <v>ㄧˋ</v>
      </c>
      <c r="AQ123" s="370"/>
      <c r="AR123" s="374" t="str">
        <f t="array" ref="AR123">IF($V123, "", INDEX(白話字聲母資料表, $Z123, $AR$5))</f>
        <v>ts</v>
      </c>
      <c r="AS123" s="375" t="str">
        <f t="array" ref="AS123">IF($W123, "", INDEX(白話字韻母資料表, $AC123, $AR$5))</f>
        <v>i</v>
      </c>
      <c r="AT123" s="374" t="str">
        <f t="array" ref="AT123">IF($W123, "", INDEX(台羅韻母八聲調資料表, $AD123, $AG123))</f>
        <v>í</v>
      </c>
      <c r="AU123" s="370"/>
      <c r="AV123" s="374" t="str">
        <f t="array" ref="AV123">IF($V123, "", INDEX(白話字聲母資料表, $Z123, $AV$5))</f>
        <v>z</v>
      </c>
      <c r="AW123" s="375" t="str">
        <f t="array" ref="AW123">IF($W123, "", INDEX(白話字韻母資料表, $AC123, $AW$5))</f>
        <v>i</v>
      </c>
      <c r="AX123" s="374" t="str">
        <f t="array" ref="AX123">IF($W123, "", INDEX(閩拼韻母八聲調資料表, $AD123, $AG123))</f>
        <v>í</v>
      </c>
    </row>
    <row r="124" spans="2:50">
      <c r="B124" s="380">
        <f t="shared" si="0"/>
        <v>116</v>
      </c>
      <c r="C124" s="314" t="str">
        <f>MID(文章!$D$4, B124, 1)</f>
        <v>；</v>
      </c>
      <c r="D124" s="365"/>
      <c r="E124" s="365"/>
      <c r="F124" s="365"/>
      <c r="G124" s="315" t="str">
        <f t="array" ref="G124">IF( OR($T124, NOT($U124), $W124), "", $AA124 &amp; $AH124 &amp; INDEX(中文數值資料表, $AG124, 2) )</f>
        <v/>
      </c>
      <c r="H124" s="321" t="str">
        <f t="shared" si="1"/>
        <v/>
      </c>
      <c r="I124" s="322" t="str">
        <f t="shared" si="2"/>
        <v/>
      </c>
      <c r="J124" s="323" t="str">
        <f t="shared" si="3"/>
        <v/>
      </c>
      <c r="K124" s="316" t="str">
        <f t="shared" si="4"/>
        <v/>
      </c>
      <c r="L124" s="317" t="str">
        <f t="shared" ca="1" si="41"/>
        <v xml:space="preserve">\ltjruby{；}{}\
</v>
      </c>
      <c r="M124" s="317" t="str">
        <f t="shared" ca="1" si="27"/>
        <v xml:space="preserve">；
</v>
      </c>
      <c r="N124" s="317" t="str">
        <f t="shared" ca="1" si="28"/>
        <v xml:space="preserve">；
</v>
      </c>
      <c r="O124" s="317" t="str">
        <f t="shared" ca="1" si="29"/>
        <v xml:space="preserve">；
</v>
      </c>
      <c r="P124" s="317" t="str">
        <f t="shared" ca="1" si="29"/>
        <v xml:space="preserve">；
</v>
      </c>
      <c r="Q124" s="318" t="str">
        <f t="shared" ca="1" si="30"/>
        <v xml:space="preserve">；
</v>
      </c>
      <c r="R124" s="318" t="str">
        <f t="shared" ca="1" si="31"/>
        <v xml:space="preserve">；
</v>
      </c>
      <c r="S124" s="285"/>
      <c r="T124" s="319" t="b">
        <f t="shared" si="26"/>
        <v>1</v>
      </c>
      <c r="U124" s="319" t="b">
        <f t="shared" si="32"/>
        <v>0</v>
      </c>
      <c r="V124" s="319" t="b">
        <f t="shared" si="33"/>
        <v>1</v>
      </c>
      <c r="W124" s="319" t="b">
        <f t="shared" si="34"/>
        <v>1</v>
      </c>
      <c r="X124" s="319" t="b">
        <f t="shared" si="35"/>
        <v>0</v>
      </c>
      <c r="Y124" s="370"/>
      <c r="Z124" s="377" t="str">
        <f t="shared" si="11"/>
        <v/>
      </c>
      <c r="AA124" s="373" t="str">
        <f t="array" ref="AA124">IF( $Z124="", "", INDEX(白話字聲母資料表, $Z124, $AA$5))</f>
        <v/>
      </c>
      <c r="AB124" s="370"/>
      <c r="AC124" s="377" t="str">
        <f t="shared" si="36"/>
        <v/>
      </c>
      <c r="AD124" s="373" t="str">
        <f t="array" ref="AD124">IF( $W124, "", INDEX(白話字韻母資料表, AC124, $AD$5))</f>
        <v/>
      </c>
      <c r="AE124" s="373" t="str">
        <f t="array" ref="AE124">IF( $W124, "", IF( INDEX(白話字韻母資料表, AC124, $AE$5) = "入聲", TRUE, FALSE) )</f>
        <v/>
      </c>
      <c r="AF124" s="374" t="str">
        <f t="shared" si="37"/>
        <v/>
      </c>
      <c r="AG124" s="374" t="str">
        <f t="shared" si="38"/>
        <v/>
      </c>
      <c r="AH124" s="374" t="str">
        <f t="array" ref="AH124">IF( $W124, "", INDEX(白話字韻母資料表, $AC124, $AH$5))</f>
        <v/>
      </c>
      <c r="AI124" s="374" t="str">
        <f t="array" ref="AI124">IF($W124, "", INDEX(白話字韻母八聲調資料表, $AD124, $AG124))</f>
        <v/>
      </c>
      <c r="AJ124" s="370"/>
      <c r="AK124" s="373" t="b">
        <f t="shared" si="39"/>
        <v>0</v>
      </c>
      <c r="AL124" s="373" t="str">
        <f>IF( $AK124, IFERROR( IF(MATCH( $E124, 顎音化聲母!$H$9:$H$37, 0), TRUE, FALSE), FALSE), "")</f>
        <v/>
      </c>
      <c r="AM124" s="373" t="str">
        <f t="array" ref="AM124">IF( AND($AK124, $AL124), INDEX(顎音化聲母資料表, MATCH( $D124 &amp; $E124, 顎音化聲母!$L$5:$L$136, 0), 3), "")</f>
        <v/>
      </c>
      <c r="AN124" s="373" t="str">
        <f t="shared" si="40"/>
        <v/>
      </c>
      <c r="AO124" s="374" t="str">
        <f t="array" ref="AO124">IF($AN124="", "", IF( $AM124&lt;&gt;"", $AM124,INDEX(白話字聲母資料表, $AN124, $AO$5)))</f>
        <v/>
      </c>
      <c r="AP124" s="374" t="str">
        <f t="array" ref="AP124">IF($W124, "", INDEX(方音八音反切資料表, $AD124, $AG124))</f>
        <v/>
      </c>
      <c r="AQ124" s="370"/>
      <c r="AR124" s="374" t="str">
        <f t="array" ref="AR124">IF($V124, "", INDEX(白話字聲母資料表, $Z124, $AR$5))</f>
        <v/>
      </c>
      <c r="AS124" s="375" t="str">
        <f t="array" ref="AS124">IF($W124, "", INDEX(白話字韻母資料表, $AC124, $AR$5))</f>
        <v/>
      </c>
      <c r="AT124" s="374" t="str">
        <f t="array" ref="AT124">IF($W124, "", INDEX(台羅韻母八聲調資料表, $AD124, $AG124))</f>
        <v/>
      </c>
      <c r="AU124" s="370"/>
      <c r="AV124" s="374" t="str">
        <f t="array" ref="AV124">IF($V124, "", INDEX(白話字聲母資料表, $Z124, $AV$5))</f>
        <v/>
      </c>
      <c r="AW124" s="375" t="str">
        <f t="array" ref="AW124">IF($W124, "", INDEX(白話字韻母資料表, $AC124, $AW$5))</f>
        <v/>
      </c>
      <c r="AX124" s="374" t="str">
        <f t="array" ref="AX124">IF($W124, "", INDEX(閩拼韻母八聲調資料表, $AD124, $AG124))</f>
        <v/>
      </c>
    </row>
    <row r="125" spans="2:50">
      <c r="B125" s="380">
        <f t="shared" si="0"/>
        <v>117</v>
      </c>
      <c r="C125" s="314" t="str">
        <f>MID(文章!$D$4, B125, 1)</f>
        <v>飄</v>
      </c>
      <c r="D125" s="365" t="s">
        <v>85</v>
      </c>
      <c r="E125" s="365" t="s">
        <v>89</v>
      </c>
      <c r="F125" s="365"/>
      <c r="G125" s="315" t="str">
        <f t="array" ref="G125">IF( OR($T125, NOT($U125), $W125), "", $AA125 &amp; $AH125 &amp; INDEX(中文數值資料表, $AG125, 2) )</f>
        <v>頗嬌一</v>
      </c>
      <c r="H125" s="321" t="str">
        <f t="shared" si="1"/>
        <v>phiau</v>
      </c>
      <c r="I125" s="322" t="str">
        <f t="shared" si="2"/>
        <v>phiau</v>
      </c>
      <c r="J125" s="323" t="str">
        <f t="shared" si="3"/>
        <v>piāo</v>
      </c>
      <c r="K125" s="316" t="str">
        <f t="shared" si="4"/>
        <v>ㄆㄧㄠ</v>
      </c>
      <c r="L125" s="317" t="str">
        <f t="shared" ca="1" si="41"/>
        <v xml:space="preserve">\ltjruby{飄}{phiau}\
</v>
      </c>
      <c r="M125" s="317" t="str">
        <f t="shared" ca="1" si="27"/>
        <v xml:space="preserve">&lt;ruby&gt;飄&lt;rt&gt;頗嬌一&lt;/rt&gt;&lt;/ruby&gt;
</v>
      </c>
      <c r="N125" s="317" t="str">
        <f t="shared" ca="1" si="28"/>
        <v xml:space="preserve">&lt;ruby&gt;飄&lt;rt&gt;phiau&lt;/rt&gt;&lt;/ruby&gt;
</v>
      </c>
      <c r="O125" s="317" t="str">
        <f t="shared" ca="1" si="29"/>
        <v xml:space="preserve">&lt;ruby&gt;飄&lt;rt&gt;phiau&lt;/rt&gt;&lt;/ruby&gt;
</v>
      </c>
      <c r="P125" s="317" t="str">
        <f t="shared" ca="1" si="29"/>
        <v xml:space="preserve">&lt;ruby&gt;飄&lt;rt&gt;piāo&lt;/rt&gt;&lt;/ruby&gt;
</v>
      </c>
      <c r="Q125" s="318" t="str">
        <f t="shared" ca="1" si="30"/>
        <v xml:space="preserve">&lt;ruby&gt;飄&lt;rtc&gt;ㄆㄧㄠ&lt;/rtc&gt;&lt;/ruby&gt;
</v>
      </c>
      <c r="R125" s="318" t="str">
        <f t="shared" ca="1" si="31"/>
        <v xml:space="preserve">&lt;ruby&gt;飄&lt;rt&gt;phiau&lt;/rt&gt;&lt;rtc&gt;ㄆㄧㄠ&lt;/rtc&gt;&lt;/ruby&gt;
</v>
      </c>
      <c r="S125" s="285"/>
      <c r="T125" s="319" t="b">
        <f t="shared" si="26"/>
        <v>0</v>
      </c>
      <c r="U125" s="319" t="b">
        <f t="shared" si="32"/>
        <v>1</v>
      </c>
      <c r="V125" s="319" t="b">
        <f t="shared" si="33"/>
        <v>0</v>
      </c>
      <c r="W125" s="319" t="b">
        <f t="shared" si="34"/>
        <v>0</v>
      </c>
      <c r="X125" s="319" t="b">
        <f t="shared" si="35"/>
        <v>1</v>
      </c>
      <c r="Y125" s="370"/>
      <c r="Z125" s="377">
        <f t="shared" si="11"/>
        <v>14</v>
      </c>
      <c r="AA125" s="373" t="str">
        <f t="array" ref="AA125">IF( $Z125="", "", INDEX(白話字聲母資料表, $Z125, $AA$5))</f>
        <v>頗</v>
      </c>
      <c r="AB125" s="370"/>
      <c r="AC125" s="377">
        <f t="shared" si="36"/>
        <v>33</v>
      </c>
      <c r="AD125" s="373">
        <f t="array" ref="AD125">IF( $W125, "", INDEX(白話字韻母資料表, AC125, $AD$5))</f>
        <v>12</v>
      </c>
      <c r="AE125" s="373" t="b">
        <f t="array" ref="AE125">IF( $W125, "", IF( INDEX(白話字韻母資料表, AC125, $AE$5) = "入聲", TRUE, FALSE) )</f>
        <v>0</v>
      </c>
      <c r="AF125" s="374">
        <f t="shared" si="37"/>
        <v>1</v>
      </c>
      <c r="AG125" s="374">
        <f t="shared" si="38"/>
        <v>1</v>
      </c>
      <c r="AH125" s="374" t="str">
        <f t="array" ref="AH125">IF( $W125, "", INDEX(白話字韻母資料表, $AC125, $AH$5))</f>
        <v>嬌</v>
      </c>
      <c r="AI125" s="374" t="str">
        <f t="array" ref="AI125">IF($W125, "", INDEX(白話字韻母八聲調資料表, $AD125, $AG125))</f>
        <v>iau</v>
      </c>
      <c r="AJ125" s="370"/>
      <c r="AK125" s="373" t="b">
        <f t="shared" si="39"/>
        <v>0</v>
      </c>
      <c r="AL125" s="373" t="str">
        <f>IF( $AK125, IFERROR( IF(MATCH( $E125, 顎音化聲母!$H$9:$H$37, 0), TRUE, FALSE), FALSE), "")</f>
        <v/>
      </c>
      <c r="AM125" s="373" t="str">
        <f t="array" ref="AM125">IF( AND($AK125, $AL125), INDEX(顎音化聲母資料表, MATCH( $D125 &amp; $E125, 顎音化聲母!$L$5:$L$136, 0), 3), "")</f>
        <v/>
      </c>
      <c r="AN125" s="373">
        <f t="shared" si="40"/>
        <v>14</v>
      </c>
      <c r="AO125" s="374" t="str">
        <f t="array" ref="AO125">IF($AN125="", "", IF( $AM125&lt;&gt;"", $AM125,INDEX(白話字聲母資料表, $AN125, $AO$5)))</f>
        <v>ㄆ</v>
      </c>
      <c r="AP125" s="374" t="str">
        <f t="array" ref="AP125">IF($W125, "", INDEX(方音八音反切資料表, $AD125, $AG125))</f>
        <v>ㄧㄠ</v>
      </c>
      <c r="AQ125" s="370"/>
      <c r="AR125" s="374" t="str">
        <f t="array" ref="AR125">IF($V125, "", INDEX(白話字聲母資料表, $Z125, $AR$5))</f>
        <v>ph</v>
      </c>
      <c r="AS125" s="375" t="str">
        <f t="array" ref="AS125">IF($W125, "", INDEX(白話字韻母資料表, $AC125, $AR$5))</f>
        <v>iao</v>
      </c>
      <c r="AT125" s="374" t="str">
        <f t="array" ref="AT125">IF($W125, "", INDEX(台羅韻母八聲調資料表, $AD125, $AG125))</f>
        <v>iau</v>
      </c>
      <c r="AU125" s="370"/>
      <c r="AV125" s="374" t="str">
        <f t="array" ref="AV125">IF($V125, "", INDEX(白話字聲母資料表, $Z125, $AV$5))</f>
        <v>p</v>
      </c>
      <c r="AW125" s="375" t="str">
        <f t="array" ref="AW125">IF($W125, "", INDEX(白話字韻母資料表, $AC125, $AW$5))</f>
        <v>iao</v>
      </c>
      <c r="AX125" s="374" t="str">
        <f t="array" ref="AX125">IF($W125, "", INDEX(閩拼韻母八聲調資料表, $AD125, $AG125))</f>
        <v>iāo</v>
      </c>
    </row>
    <row r="126" spans="2:50">
      <c r="B126" s="380">
        <f t="shared" si="0"/>
        <v>118</v>
      </c>
      <c r="C126" s="314" t="str">
        <f>MID(文章!$D$4, B126, 1)</f>
        <v>飄</v>
      </c>
      <c r="D126" s="365" t="s">
        <v>85</v>
      </c>
      <c r="E126" s="365" t="s">
        <v>89</v>
      </c>
      <c r="F126" s="365"/>
      <c r="G126" s="315" t="str">
        <f t="array" ref="G126">IF( OR($T126, NOT($U126), $W126), "", $AA126 &amp; $AH126 &amp; INDEX(中文數值資料表, $AG126, 2) )</f>
        <v>頗嬌一</v>
      </c>
      <c r="H126" s="321" t="str">
        <f t="shared" si="1"/>
        <v>phiau</v>
      </c>
      <c r="I126" s="322" t="str">
        <f t="shared" si="2"/>
        <v>phiau</v>
      </c>
      <c r="J126" s="323" t="str">
        <f t="shared" si="3"/>
        <v>piāo</v>
      </c>
      <c r="K126" s="316" t="str">
        <f t="shared" si="4"/>
        <v>ㄆㄧㄠ</v>
      </c>
      <c r="L126" s="317" t="str">
        <f t="shared" ca="1" si="41"/>
        <v xml:space="preserve">\ltjruby{飄}{phiau}\
</v>
      </c>
      <c r="M126" s="317" t="str">
        <f t="shared" ca="1" si="27"/>
        <v xml:space="preserve">&lt;ruby&gt;飄&lt;rt&gt;頗嬌一&lt;/rt&gt;&lt;/ruby&gt;
</v>
      </c>
      <c r="N126" s="317" t="str">
        <f t="shared" ca="1" si="28"/>
        <v xml:space="preserve">&lt;ruby&gt;飄&lt;rt&gt;phiau&lt;/rt&gt;&lt;/ruby&gt;
</v>
      </c>
      <c r="O126" s="317" t="str">
        <f t="shared" ca="1" si="29"/>
        <v xml:space="preserve">&lt;ruby&gt;飄&lt;rt&gt;phiau&lt;/rt&gt;&lt;/ruby&gt;
</v>
      </c>
      <c r="P126" s="317" t="str">
        <f t="shared" ca="1" si="29"/>
        <v xml:space="preserve">&lt;ruby&gt;飄&lt;rt&gt;piāo&lt;/rt&gt;&lt;/ruby&gt;
</v>
      </c>
      <c r="Q126" s="318" t="str">
        <f t="shared" ca="1" si="30"/>
        <v xml:space="preserve">&lt;ruby&gt;飄&lt;rtc&gt;ㄆㄧㄠ&lt;/rtc&gt;&lt;/ruby&gt;
</v>
      </c>
      <c r="R126" s="318" t="str">
        <f t="shared" ca="1" si="31"/>
        <v xml:space="preserve">&lt;ruby&gt;飄&lt;rt&gt;phiau&lt;/rt&gt;&lt;rtc&gt;ㄆㄧㄠ&lt;/rtc&gt;&lt;/ruby&gt;
</v>
      </c>
      <c r="S126" s="285"/>
      <c r="T126" s="319" t="b">
        <f t="shared" si="26"/>
        <v>0</v>
      </c>
      <c r="U126" s="319" t="b">
        <f t="shared" si="32"/>
        <v>1</v>
      </c>
      <c r="V126" s="319" t="b">
        <f t="shared" si="33"/>
        <v>0</v>
      </c>
      <c r="W126" s="319" t="b">
        <f t="shared" si="34"/>
        <v>0</v>
      </c>
      <c r="X126" s="319" t="b">
        <f t="shared" si="35"/>
        <v>1</v>
      </c>
      <c r="Y126" s="370"/>
      <c r="Z126" s="377">
        <f t="shared" si="11"/>
        <v>14</v>
      </c>
      <c r="AA126" s="373" t="str">
        <f t="array" ref="AA126">IF( $Z126="", "", INDEX(白話字聲母資料表, $Z126, $AA$5))</f>
        <v>頗</v>
      </c>
      <c r="AB126" s="370"/>
      <c r="AC126" s="377">
        <f t="shared" si="36"/>
        <v>33</v>
      </c>
      <c r="AD126" s="373">
        <f t="array" ref="AD126">IF( $W126, "", INDEX(白話字韻母資料表, AC126, $AD$5))</f>
        <v>12</v>
      </c>
      <c r="AE126" s="373" t="b">
        <f t="array" ref="AE126">IF( $W126, "", IF( INDEX(白話字韻母資料表, AC126, $AE$5) = "入聲", TRUE, FALSE) )</f>
        <v>0</v>
      </c>
      <c r="AF126" s="374">
        <f t="shared" si="37"/>
        <v>1</v>
      </c>
      <c r="AG126" s="374">
        <f t="shared" si="38"/>
        <v>1</v>
      </c>
      <c r="AH126" s="374" t="str">
        <f t="array" ref="AH126">IF( $W126, "", INDEX(白話字韻母資料表, $AC126, $AH$5))</f>
        <v>嬌</v>
      </c>
      <c r="AI126" s="374" t="str">
        <f t="array" ref="AI126">IF($W126, "", INDEX(白話字韻母八聲調資料表, $AD126, $AG126))</f>
        <v>iau</v>
      </c>
      <c r="AJ126" s="370"/>
      <c r="AK126" s="373" t="b">
        <f t="shared" si="39"/>
        <v>0</v>
      </c>
      <c r="AL126" s="373" t="str">
        <f>IF( $AK126, IFERROR( IF(MATCH( $E126, 顎音化聲母!$H$9:$H$37, 0), TRUE, FALSE), FALSE), "")</f>
        <v/>
      </c>
      <c r="AM126" s="373" t="str">
        <f t="array" ref="AM126">IF( AND($AK126, $AL126), INDEX(顎音化聲母資料表, MATCH( $D126 &amp; $E126, 顎音化聲母!$L$5:$L$136, 0), 3), "")</f>
        <v/>
      </c>
      <c r="AN126" s="373">
        <f t="shared" si="40"/>
        <v>14</v>
      </c>
      <c r="AO126" s="374" t="str">
        <f t="array" ref="AO126">IF($AN126="", "", IF( $AM126&lt;&gt;"", $AM126,INDEX(白話字聲母資料表, $AN126, $AO$5)))</f>
        <v>ㄆ</v>
      </c>
      <c r="AP126" s="374" t="str">
        <f t="array" ref="AP126">IF($W126, "", INDEX(方音八音反切資料表, $AD126, $AG126))</f>
        <v>ㄧㄠ</v>
      </c>
      <c r="AQ126" s="370"/>
      <c r="AR126" s="374" t="str">
        <f t="array" ref="AR126">IF($V126, "", INDEX(白話字聲母資料表, $Z126, $AR$5))</f>
        <v>ph</v>
      </c>
      <c r="AS126" s="375" t="str">
        <f t="array" ref="AS126">IF($W126, "", INDEX(白話字韻母資料表, $AC126, $AR$5))</f>
        <v>iao</v>
      </c>
      <c r="AT126" s="374" t="str">
        <f t="array" ref="AT126">IF($W126, "", INDEX(台羅韻母八聲調資料表, $AD126, $AG126))</f>
        <v>iau</v>
      </c>
      <c r="AU126" s="370"/>
      <c r="AV126" s="374" t="str">
        <f t="array" ref="AV126">IF($V126, "", INDEX(白話字聲母資料表, $Z126, $AV$5))</f>
        <v>p</v>
      </c>
      <c r="AW126" s="375" t="str">
        <f t="array" ref="AW126">IF($W126, "", INDEX(白話字韻母資料表, $AC126, $AW$5))</f>
        <v>iao</v>
      </c>
      <c r="AX126" s="374" t="str">
        <f t="array" ref="AX126">IF($W126, "", INDEX(閩拼韻母八聲調資料表, $AD126, $AG126))</f>
        <v>iāo</v>
      </c>
    </row>
    <row r="127" spans="2:50">
      <c r="B127" s="380">
        <f t="shared" si="0"/>
        <v>119</v>
      </c>
      <c r="C127" s="314" t="str">
        <f>MID(文章!$D$4, B127, 1)</f>
        <v>乎</v>
      </c>
      <c r="D127" s="365" t="s">
        <v>61</v>
      </c>
      <c r="E127" s="365" t="s">
        <v>75</v>
      </c>
      <c r="F127" s="365">
        <v>7</v>
      </c>
      <c r="G127" s="315" t="str">
        <f t="array" ref="G127">IF( OR($T127, NOT($U127), $W127), "", $AA127 &amp; $AH127 &amp; INDEX(中文數值資料表, $AG127, 2) )</f>
        <v>喜沽七</v>
      </c>
      <c r="H127" s="321" t="str">
        <f t="shared" si="1"/>
        <v>hō͘</v>
      </c>
      <c r="I127" s="322" t="str">
        <f t="shared" si="2"/>
        <v>hōo</v>
      </c>
      <c r="J127" s="323" t="str">
        <f t="shared" si="3"/>
        <v>hōo</v>
      </c>
      <c r="K127" s="316" t="str">
        <f t="shared" si="4"/>
        <v>ㄏㆦ˫</v>
      </c>
      <c r="L127" s="317" t="str">
        <f t="shared" ca="1" si="41"/>
        <v xml:space="preserve">\ltjruby{乎}{hōo}\
</v>
      </c>
      <c r="M127" s="317" t="str">
        <f t="shared" ca="1" si="27"/>
        <v xml:space="preserve">&lt;ruby&gt;乎&lt;rt&gt;喜沽七&lt;/rt&gt;&lt;/ruby&gt;
</v>
      </c>
      <c r="N127" s="317" t="str">
        <f t="shared" ca="1" si="28"/>
        <v xml:space="preserve">&lt;ruby&gt;乎&lt;rt&gt;hō͘&lt;/rt&gt;&lt;/ruby&gt;
</v>
      </c>
      <c r="O127" s="317" t="str">
        <f t="shared" ca="1" si="29"/>
        <v xml:space="preserve">&lt;ruby&gt;乎&lt;rt&gt;hōo&lt;/rt&gt;&lt;/ruby&gt;
</v>
      </c>
      <c r="P127" s="317" t="str">
        <f t="shared" ca="1" si="29"/>
        <v xml:space="preserve">&lt;ruby&gt;乎&lt;rt&gt;hōo&lt;/rt&gt;&lt;/ruby&gt;
</v>
      </c>
      <c r="Q127" s="318" t="str">
        <f t="shared" ca="1" si="30"/>
        <v xml:space="preserve">&lt;ruby&gt;乎&lt;rtc&gt;ㄏㆦ˫&lt;/rtc&gt;&lt;/ruby&gt;
</v>
      </c>
      <c r="R127" s="318" t="str">
        <f t="shared" ca="1" si="31"/>
        <v xml:space="preserve">&lt;ruby&gt;乎&lt;rt&gt;hōo&lt;/rt&gt;&lt;rtc&gt;ㄏㆦ˫&lt;/rtc&gt;&lt;/ruby&gt;
</v>
      </c>
      <c r="S127" s="285"/>
      <c r="T127" s="319" t="b">
        <f t="shared" si="26"/>
        <v>0</v>
      </c>
      <c r="U127" s="319" t="b">
        <f t="shared" si="32"/>
        <v>1</v>
      </c>
      <c r="V127" s="319" t="b">
        <f t="shared" si="33"/>
        <v>0</v>
      </c>
      <c r="W127" s="319" t="b">
        <f t="shared" si="34"/>
        <v>0</v>
      </c>
      <c r="X127" s="319" t="b">
        <f t="shared" si="35"/>
        <v>0</v>
      </c>
      <c r="Y127" s="370"/>
      <c r="Z127" s="377">
        <f t="shared" si="11"/>
        <v>5</v>
      </c>
      <c r="AA127" s="373" t="str">
        <f t="array" ref="AA127">IF( $Z127="", "", INDEX(白話字聲母資料表, $Z127, $AA$5))</f>
        <v>喜</v>
      </c>
      <c r="AB127" s="370"/>
      <c r="AC127" s="377">
        <f t="shared" si="36"/>
        <v>54</v>
      </c>
      <c r="AD127" s="373">
        <f t="array" ref="AD127">IF( $W127, "", INDEX(白話字韻母資料表, AC127, $AD$5))</f>
        <v>11</v>
      </c>
      <c r="AE127" s="373" t="b">
        <f t="array" ref="AE127">IF( $W127, "", IF( INDEX(白話字韻母資料表, AC127, $AE$5) = "入聲", TRUE, FALSE) )</f>
        <v>0</v>
      </c>
      <c r="AF127" s="374">
        <f t="shared" si="37"/>
        <v>1</v>
      </c>
      <c r="AG127" s="374">
        <f t="shared" si="38"/>
        <v>7</v>
      </c>
      <c r="AH127" s="374" t="str">
        <f t="array" ref="AH127">IF( $W127, "", INDEX(白話字韻母資料表, $AC127, $AH$5))</f>
        <v>沽</v>
      </c>
      <c r="AI127" s="374" t="str">
        <f t="array" ref="AI127">IF($W127, "", INDEX(白話字韻母八聲調資料表, $AD127, $AG127))</f>
        <v>ō͘</v>
      </c>
      <c r="AJ127" s="370"/>
      <c r="AK127" s="373" t="b">
        <f t="shared" si="39"/>
        <v>0</v>
      </c>
      <c r="AL127" s="373" t="str">
        <f>IF( $AK127, IFERROR( IF(MATCH( $E127, 顎音化聲母!$H$9:$H$37, 0), TRUE, FALSE), FALSE), "")</f>
        <v/>
      </c>
      <c r="AM127" s="373" t="str">
        <f t="array" ref="AM127">IF( AND($AK127, $AL127), INDEX(顎音化聲母資料表, MATCH( $D127 &amp; $E127, 顎音化聲母!$L$5:$L$136, 0), 3), "")</f>
        <v/>
      </c>
      <c r="AN127" s="373">
        <f t="shared" si="40"/>
        <v>5</v>
      </c>
      <c r="AO127" s="374" t="str">
        <f t="array" ref="AO127">IF($AN127="", "", IF( $AM127&lt;&gt;"", $AM127,INDEX(白話字聲母資料表, $AN127, $AO$5)))</f>
        <v>ㄏ</v>
      </c>
      <c r="AP127" s="374" t="str">
        <f t="array" ref="AP127">IF($W127, "", INDEX(方音八音反切資料表, $AD127, $AG127))</f>
        <v>ㆦ˫</v>
      </c>
      <c r="AQ127" s="370"/>
      <c r="AR127" s="374" t="str">
        <f t="array" ref="AR127">IF($V127, "", INDEX(白話字聲母資料表, $Z127, $AR$5))</f>
        <v>h</v>
      </c>
      <c r="AS127" s="375" t="str">
        <f t="array" ref="AS127">IF($W127, "", INDEX(白話字韻母資料表, $AC127, $AR$5))</f>
        <v>oo</v>
      </c>
      <c r="AT127" s="374" t="str">
        <f t="array" ref="AT127">IF($W127, "", INDEX(台羅韻母八聲調資料表, $AD127, $AG127))</f>
        <v>ōo</v>
      </c>
      <c r="AU127" s="370"/>
      <c r="AV127" s="374" t="str">
        <f t="array" ref="AV127">IF($V127, "", INDEX(白話字聲母資料表, $Z127, $AV$5))</f>
        <v>h</v>
      </c>
      <c r="AW127" s="375" t="str">
        <f t="array" ref="AW127">IF($W127, "", INDEX(白話字韻母資料表, $AC127, $AW$5))</f>
        <v>oo</v>
      </c>
      <c r="AX127" s="374" t="str">
        <f t="array" ref="AX127">IF($W127, "", INDEX(閩拼韻母八聲調資料表, $AD127, $AG127))</f>
        <v>ōo</v>
      </c>
    </row>
    <row r="128" spans="2:50">
      <c r="B128" s="380">
        <f t="shared" si="0"/>
        <v>120</v>
      </c>
      <c r="C128" s="314" t="str">
        <f>MID(文章!$D$4, B128, 1)</f>
        <v>如</v>
      </c>
      <c r="D128" s="365" t="s">
        <v>63</v>
      </c>
      <c r="E128" s="365" t="s">
        <v>62</v>
      </c>
      <c r="F128" s="365">
        <v>5</v>
      </c>
      <c r="G128" s="315" t="str">
        <f t="array" ref="G128">IF( OR($T128, NOT($U128), $W128), "", $AA128 &amp; $AH128 &amp; INDEX(中文數值資料表, $AG128, 2) )</f>
        <v>入艍五</v>
      </c>
      <c r="H128" s="321" t="str">
        <f t="shared" si="1"/>
        <v>jû</v>
      </c>
      <c r="I128" s="322" t="str">
        <f t="shared" si="2"/>
        <v>jû</v>
      </c>
      <c r="J128" s="323" t="str">
        <f t="shared" si="3"/>
        <v>jù</v>
      </c>
      <c r="K128" s="316" t="str">
        <f t="shared" si="4"/>
        <v>ㆡㄨˊ</v>
      </c>
      <c r="L128" s="317" t="str">
        <f t="shared" ca="1" si="41"/>
        <v xml:space="preserve">\ltjruby{如}{jû}\
</v>
      </c>
      <c r="M128" s="317" t="str">
        <f t="shared" ca="1" si="27"/>
        <v xml:space="preserve">&lt;ruby&gt;如&lt;rt&gt;入艍五&lt;/rt&gt;&lt;/ruby&gt;
</v>
      </c>
      <c r="N128" s="317" t="str">
        <f t="shared" ca="1" si="28"/>
        <v xml:space="preserve">&lt;ruby&gt;如&lt;rt&gt;jû&lt;/rt&gt;&lt;/ruby&gt;
</v>
      </c>
      <c r="O128" s="317" t="str">
        <f t="shared" ca="1" si="29"/>
        <v xml:space="preserve">&lt;ruby&gt;如&lt;rt&gt;jû&lt;/rt&gt;&lt;/ruby&gt;
</v>
      </c>
      <c r="P128" s="317" t="str">
        <f t="shared" ca="1" si="29"/>
        <v xml:space="preserve">&lt;ruby&gt;如&lt;rt&gt;jù&lt;/rt&gt;&lt;/ruby&gt;
</v>
      </c>
      <c r="Q128" s="318" t="str">
        <f t="shared" ca="1" si="30"/>
        <v xml:space="preserve">&lt;ruby&gt;如&lt;rtc&gt;ㆡㄨˊ&lt;/rtc&gt;&lt;/ruby&gt;
</v>
      </c>
      <c r="R128" s="318" t="str">
        <f t="shared" ca="1" si="31"/>
        <v xml:space="preserve">&lt;ruby&gt;如&lt;rt&gt;jû&lt;/rt&gt;&lt;rtc&gt;ㆡㄨˊ&lt;/rtc&gt;&lt;/ruby&gt;
</v>
      </c>
      <c r="S128" s="285"/>
      <c r="T128" s="319" t="b">
        <f t="shared" si="26"/>
        <v>0</v>
      </c>
      <c r="U128" s="319" t="b">
        <f t="shared" si="32"/>
        <v>1</v>
      </c>
      <c r="V128" s="319" t="b">
        <f t="shared" si="33"/>
        <v>0</v>
      </c>
      <c r="W128" s="319" t="b">
        <f t="shared" si="34"/>
        <v>0</v>
      </c>
      <c r="X128" s="319" t="b">
        <f t="shared" si="35"/>
        <v>0</v>
      </c>
      <c r="Y128" s="370"/>
      <c r="Z128" s="377">
        <f t="shared" si="11"/>
        <v>6</v>
      </c>
      <c r="AA128" s="373" t="str">
        <f t="array" ref="AA128">IF( $Z128="", "", INDEX(白話字聲母資料表, $Z128, $AA$5))</f>
        <v>入</v>
      </c>
      <c r="AB128" s="370"/>
      <c r="AC128" s="377">
        <f t="shared" si="36"/>
        <v>70</v>
      </c>
      <c r="AD128" s="373">
        <f t="array" ref="AD128">IF( $W128, "", INDEX(白話字韻母資料表, AC128, $AD$5))</f>
        <v>27</v>
      </c>
      <c r="AE128" s="373" t="b">
        <f t="array" ref="AE128">IF( $W128, "", IF( INDEX(白話字韻母資料表, AC128, $AE$5) = "入聲", TRUE, FALSE) )</f>
        <v>0</v>
      </c>
      <c r="AF128" s="374">
        <f t="shared" si="37"/>
        <v>1</v>
      </c>
      <c r="AG128" s="374">
        <f t="shared" si="38"/>
        <v>5</v>
      </c>
      <c r="AH128" s="374" t="str">
        <f t="array" ref="AH128">IF( $W128, "", INDEX(白話字韻母資料表, $AC128, $AH$5))</f>
        <v>艍</v>
      </c>
      <c r="AI128" s="374" t="str">
        <f t="array" ref="AI128">IF($W128, "", INDEX(白話字韻母八聲調資料表, $AD128, $AG128))</f>
        <v>û</v>
      </c>
      <c r="AJ128" s="370"/>
      <c r="AK128" s="373" t="b">
        <f t="shared" si="39"/>
        <v>1</v>
      </c>
      <c r="AL128" s="373" t="b">
        <f>IF( $AK128, IFERROR( IF(MATCH( $E128, 顎音化聲母!$H$9:$H$37, 0), TRUE, FALSE), FALSE), "")</f>
        <v>0</v>
      </c>
      <c r="AM128" s="373" t="str">
        <f t="array" ref="AM128">IF( AND($AK128, $AL128), INDEX(顎音化聲母資料表, MATCH( $D128 &amp; $E128, 顎音化聲母!$L$5:$L$136, 0), 3), "")</f>
        <v/>
      </c>
      <c r="AN128" s="373">
        <f t="shared" si="40"/>
        <v>6</v>
      </c>
      <c r="AO128" s="374" t="str">
        <f t="array" ref="AO128">IF($AN128="", "", IF( $AM128&lt;&gt;"", $AM128,INDEX(白話字聲母資料表, $AN128, $AO$5)))</f>
        <v>ㆡ</v>
      </c>
      <c r="AP128" s="374" t="str">
        <f t="array" ref="AP128">IF($W128, "", INDEX(方音八音反切資料表, $AD128, $AG128))</f>
        <v>ㄨˊ</v>
      </c>
      <c r="AQ128" s="370"/>
      <c r="AR128" s="374" t="str">
        <f t="array" ref="AR128">IF($V128, "", INDEX(白話字聲母資料表, $Z128, $AR$5))</f>
        <v>j</v>
      </c>
      <c r="AS128" s="375" t="str">
        <f t="array" ref="AS128">IF($W128, "", INDEX(白話字韻母資料表, $AC128, $AR$5))</f>
        <v>u</v>
      </c>
      <c r="AT128" s="374" t="str">
        <f t="array" ref="AT128">IF($W128, "", INDEX(台羅韻母八聲調資料表, $AD128, $AG128))</f>
        <v>û</v>
      </c>
      <c r="AU128" s="370"/>
      <c r="AV128" s="374" t="str">
        <f t="array" ref="AV128">IF($V128, "", INDEX(白話字聲母資料表, $Z128, $AV$5))</f>
        <v>j</v>
      </c>
      <c r="AW128" s="375" t="str">
        <f t="array" ref="AW128">IF($W128, "", INDEX(白話字韻母資料表, $AC128, $AW$5))</f>
        <v>u</v>
      </c>
      <c r="AX128" s="374" t="str">
        <f t="array" ref="AX128">IF($W128, "", INDEX(閩拼韻母八聲調資料表, $AD128, $AG128))</f>
        <v>ù</v>
      </c>
    </row>
    <row r="129" spans="2:50">
      <c r="B129" s="380">
        <f t="shared" si="0"/>
        <v>121</v>
      </c>
      <c r="C129" s="314" t="str">
        <f>MID(文章!$D$4, B129, 1)</f>
        <v>遺</v>
      </c>
      <c r="D129" s="365"/>
      <c r="E129" s="365" t="s">
        <v>84</v>
      </c>
      <c r="F129" s="365">
        <v>5</v>
      </c>
      <c r="G129" s="315" t="str">
        <f t="array" ref="G129">IF( OR($T129, NOT($U129), $W129), "", $AA129 &amp; $AH129 &amp; INDEX(中文數值資料表, $AG129, 2) )</f>
        <v>英規五</v>
      </c>
      <c r="H129" s="321" t="str">
        <f t="shared" si="1"/>
        <v>ûi</v>
      </c>
      <c r="I129" s="322" t="str">
        <f t="shared" si="2"/>
        <v>ûi</v>
      </c>
      <c r="J129" s="323" t="str">
        <f t="shared" si="3"/>
        <v>ùi</v>
      </c>
      <c r="K129" s="316" t="str">
        <f t="shared" si="4"/>
        <v>ㄨㄧˊ</v>
      </c>
      <c r="L129" s="317" t="str">
        <f t="shared" ca="1" si="41"/>
        <v xml:space="preserve">\ltjruby{遺}{ûi}\
</v>
      </c>
      <c r="M129" s="317" t="str">
        <f t="shared" ca="1" si="27"/>
        <v xml:space="preserve">&lt;ruby&gt;遺&lt;rt&gt;英規五&lt;/rt&gt;&lt;/ruby&gt;
</v>
      </c>
      <c r="N129" s="317" t="str">
        <f t="shared" ca="1" si="28"/>
        <v xml:space="preserve">&lt;ruby&gt;遺&lt;rt&gt;ûi&lt;/rt&gt;&lt;/ruby&gt;
</v>
      </c>
      <c r="O129" s="317" t="str">
        <f t="shared" ca="1" si="29"/>
        <v xml:space="preserve">&lt;ruby&gt;遺&lt;rt&gt;ûi&lt;/rt&gt;&lt;/ruby&gt;
</v>
      </c>
      <c r="P129" s="317" t="str">
        <f t="shared" ca="1" si="29"/>
        <v xml:space="preserve">&lt;ruby&gt;遺&lt;rt&gt;ùi&lt;/rt&gt;&lt;/ruby&gt;
</v>
      </c>
      <c r="Q129" s="318" t="str">
        <f t="shared" ca="1" si="30"/>
        <v xml:space="preserve">&lt;ruby&gt;遺&lt;rtc&gt;ㄨㄧˊ&lt;/rtc&gt;&lt;/ruby&gt;
</v>
      </c>
      <c r="R129" s="318" t="str">
        <f t="shared" ca="1" si="31"/>
        <v xml:space="preserve">&lt;ruby&gt;遺&lt;rt&gt;ûi&lt;/rt&gt;&lt;rtc&gt;ㄨㄧˊ&lt;/rtc&gt;&lt;/ruby&gt;
</v>
      </c>
      <c r="S129" s="285"/>
      <c r="T129" s="319" t="b">
        <f t="shared" si="26"/>
        <v>0</v>
      </c>
      <c r="U129" s="319" t="b">
        <f t="shared" si="32"/>
        <v>1</v>
      </c>
      <c r="V129" s="319" t="b">
        <f t="shared" si="33"/>
        <v>1</v>
      </c>
      <c r="W129" s="319" t="b">
        <f t="shared" si="34"/>
        <v>0</v>
      </c>
      <c r="X129" s="319" t="b">
        <f t="shared" si="35"/>
        <v>0</v>
      </c>
      <c r="Y129" s="370"/>
      <c r="Z129" s="377">
        <f t="shared" si="11"/>
        <v>18</v>
      </c>
      <c r="AA129" s="373" t="str">
        <f t="array" ref="AA129">IF( $Z129="", "", INDEX(白話字聲母資料表, $Z129, $AA$5))</f>
        <v>英</v>
      </c>
      <c r="AB129" s="370"/>
      <c r="AC129" s="377">
        <f t="shared" si="36"/>
        <v>72</v>
      </c>
      <c r="AD129" s="373">
        <f t="array" ref="AD129">IF( $W129, "", INDEX(白話字韻母資料表, AC129, $AD$5))</f>
        <v>4</v>
      </c>
      <c r="AE129" s="373" t="b">
        <f t="array" ref="AE129">IF( $W129, "", IF( INDEX(白話字韻母資料表, AC129, $AE$5) = "入聲", TRUE, FALSE) )</f>
        <v>0</v>
      </c>
      <c r="AF129" s="374">
        <f t="shared" si="37"/>
        <v>1</v>
      </c>
      <c r="AG129" s="374">
        <f t="shared" si="38"/>
        <v>5</v>
      </c>
      <c r="AH129" s="374" t="str">
        <f t="array" ref="AH129">IF( $W129, "", INDEX(白話字韻母資料表, $AC129, $AH$5))</f>
        <v>規</v>
      </c>
      <c r="AI129" s="374" t="str">
        <f t="array" ref="AI129">IF($W129, "", INDEX(白話字韻母八聲調資料表, $AD129, $AG129))</f>
        <v>ûi</v>
      </c>
      <c r="AJ129" s="370"/>
      <c r="AK129" s="373" t="b">
        <f t="shared" si="39"/>
        <v>0</v>
      </c>
      <c r="AL129" s="373" t="str">
        <f>IF( $AK129, IFERROR( IF(MATCH( $E129, 顎音化聲母!$H$9:$H$37, 0), TRUE, FALSE), FALSE), "")</f>
        <v/>
      </c>
      <c r="AM129" s="373" t="str">
        <f t="array" ref="AM129">IF( AND($AK129, $AL129), INDEX(顎音化聲母資料表, MATCH( $D129 &amp; $E129, 顎音化聲母!$L$5:$L$136, 0), 3), "")</f>
        <v/>
      </c>
      <c r="AN129" s="373" t="str">
        <f t="shared" si="40"/>
        <v/>
      </c>
      <c r="AO129" s="374" t="str">
        <f t="array" ref="AO129">IF($AN129="", "", IF( $AM129&lt;&gt;"", $AM129,INDEX(白話字聲母資料表, $AN129, $AO$5)))</f>
        <v/>
      </c>
      <c r="AP129" s="374" t="str">
        <f t="array" ref="AP129">IF($W129, "", INDEX(方音八音反切資料表, $AD129, $AG129))</f>
        <v>ㄨㄧˊ</v>
      </c>
      <c r="AQ129" s="370"/>
      <c r="AR129" s="374" t="str">
        <f t="array" ref="AR129">IF($V129, "", INDEX(白話字聲母資料表, $Z129, $AR$5))</f>
        <v/>
      </c>
      <c r="AS129" s="375" t="str">
        <f t="array" ref="AS129">IF($W129, "", INDEX(白話字韻母資料表, $AC129, $AR$5))</f>
        <v>ui</v>
      </c>
      <c r="AT129" s="374" t="str">
        <f t="array" ref="AT129">IF($W129, "", INDEX(台羅韻母八聲調資料表, $AD129, $AG129))</f>
        <v>ûi</v>
      </c>
      <c r="AU129" s="370"/>
      <c r="AV129" s="374" t="str">
        <f t="array" ref="AV129">IF($V129, "", INDEX(白話字聲母資料表, $Z129, $AV$5))</f>
        <v/>
      </c>
      <c r="AW129" s="375" t="str">
        <f t="array" ref="AW129">IF($W129, "", INDEX(白話字韻母資料表, $AC129, $AW$5))</f>
        <v>ui</v>
      </c>
      <c r="AX129" s="374" t="str">
        <f t="array" ref="AX129">IF($W129, "", INDEX(閩拼韻母八聲調資料表, $AD129, $AG129))</f>
        <v>ùi</v>
      </c>
    </row>
    <row r="130" spans="2:50">
      <c r="B130" s="380">
        <f t="shared" si="0"/>
        <v>122</v>
      </c>
      <c r="C130" s="314" t="str">
        <f>MID(文章!$D$4, B130, 1)</f>
        <v>世</v>
      </c>
      <c r="D130" s="365" t="s">
        <v>65</v>
      </c>
      <c r="E130" s="365" t="s">
        <v>98</v>
      </c>
      <c r="F130" s="365">
        <v>3</v>
      </c>
      <c r="G130" s="315" t="str">
        <f t="array" ref="G130">IF( OR($T130, NOT($U130), $W130), "", $AA130 &amp; $AH130 &amp; INDEX(中文數值資料表, $AG130, 2) )</f>
        <v>時伽三</v>
      </c>
      <c r="H130" s="321" t="str">
        <f t="shared" si="1"/>
        <v>sè</v>
      </c>
      <c r="I130" s="322" t="str">
        <f t="shared" si="2"/>
        <v>sè</v>
      </c>
      <c r="J130" s="323" t="str">
        <f t="shared" si="3"/>
        <v>sě</v>
      </c>
      <c r="K130" s="316" t="str">
        <f t="shared" si="4"/>
        <v>ㄙㆤ˪</v>
      </c>
      <c r="L130" s="317" t="str">
        <f t="shared" ca="1" si="41"/>
        <v xml:space="preserve">\ltjruby{世}{sè}\
</v>
      </c>
      <c r="M130" s="317" t="str">
        <f t="shared" ca="1" si="27"/>
        <v xml:space="preserve">&lt;ruby&gt;世&lt;rt&gt;時伽三&lt;/rt&gt;&lt;/ruby&gt;
</v>
      </c>
      <c r="N130" s="317" t="str">
        <f t="shared" ca="1" si="28"/>
        <v xml:space="preserve">&lt;ruby&gt;世&lt;rt&gt;sè&lt;/rt&gt;&lt;/ruby&gt;
</v>
      </c>
      <c r="O130" s="317" t="str">
        <f t="shared" ca="1" si="29"/>
        <v xml:space="preserve">&lt;ruby&gt;世&lt;rt&gt;sè&lt;/rt&gt;&lt;/ruby&gt;
</v>
      </c>
      <c r="P130" s="317" t="str">
        <f t="shared" ca="1" si="29"/>
        <v xml:space="preserve">&lt;ruby&gt;世&lt;rt&gt;sě&lt;/rt&gt;&lt;/ruby&gt;
</v>
      </c>
      <c r="Q130" s="318" t="str">
        <f t="shared" ca="1" si="30"/>
        <v xml:space="preserve">&lt;ruby&gt;世&lt;rtc&gt;ㄙㆤ˪&lt;/rtc&gt;&lt;/ruby&gt;
</v>
      </c>
      <c r="R130" s="318" t="str">
        <f t="shared" ca="1" si="31"/>
        <v xml:space="preserve">&lt;ruby&gt;世&lt;rt&gt;sè&lt;/rt&gt;&lt;rtc&gt;ㄙㆤ˪&lt;/rtc&gt;&lt;/ruby&gt;
</v>
      </c>
      <c r="S130" s="285"/>
      <c r="T130" s="319" t="b">
        <f t="shared" si="26"/>
        <v>0</v>
      </c>
      <c r="U130" s="319" t="b">
        <f t="shared" si="32"/>
        <v>1</v>
      </c>
      <c r="V130" s="319" t="b">
        <f t="shared" si="33"/>
        <v>0</v>
      </c>
      <c r="W130" s="319" t="b">
        <f t="shared" si="34"/>
        <v>0</v>
      </c>
      <c r="X130" s="319" t="b">
        <f t="shared" si="35"/>
        <v>0</v>
      </c>
      <c r="Y130" s="370"/>
      <c r="Z130" s="377">
        <f t="shared" si="11"/>
        <v>15</v>
      </c>
      <c r="AA130" s="373" t="str">
        <f t="array" ref="AA130">IF( $Z130="", "", INDEX(白話字聲母資料表, $Z130, $AA$5))</f>
        <v>時</v>
      </c>
      <c r="AB130" s="370"/>
      <c r="AC130" s="377">
        <f t="shared" si="36"/>
        <v>15</v>
      </c>
      <c r="AD130" s="373">
        <f t="array" ref="AD130">IF( $W130, "", INDEX(白話字韻母資料表, AC130, $AD$5))</f>
        <v>39</v>
      </c>
      <c r="AE130" s="373" t="b">
        <f t="array" ref="AE130">IF( $W130, "", IF( INDEX(白話字韻母資料表, AC130, $AE$5) = "入聲", TRUE, FALSE) )</f>
        <v>0</v>
      </c>
      <c r="AF130" s="374">
        <f t="shared" si="37"/>
        <v>1</v>
      </c>
      <c r="AG130" s="374">
        <f t="shared" si="38"/>
        <v>3</v>
      </c>
      <c r="AH130" s="374" t="str">
        <f t="array" ref="AH130">IF( $W130, "", INDEX(白話字韻母資料表, $AC130, $AH$5))</f>
        <v>伽</v>
      </c>
      <c r="AI130" s="374" t="str">
        <f t="array" ref="AI130">IF($W130, "", INDEX(白話字韻母八聲調資料表, $AD130, $AG130))</f>
        <v>è</v>
      </c>
      <c r="AJ130" s="370"/>
      <c r="AK130" s="373" t="b">
        <f t="shared" si="39"/>
        <v>1</v>
      </c>
      <c r="AL130" s="373" t="b">
        <f>IF( $AK130, IFERROR( IF(MATCH( $E130, 顎音化聲母!$H$9:$H$37, 0), TRUE, FALSE), FALSE), "")</f>
        <v>0</v>
      </c>
      <c r="AM130" s="373" t="str">
        <f t="array" ref="AM130">IF( AND($AK130, $AL130), INDEX(顎音化聲母資料表, MATCH( $D130 &amp; $E130, 顎音化聲母!$L$5:$L$136, 0), 3), "")</f>
        <v/>
      </c>
      <c r="AN130" s="373">
        <f t="shared" si="40"/>
        <v>15</v>
      </c>
      <c r="AO130" s="374" t="str">
        <f t="array" ref="AO130">IF($AN130="", "", IF( $AM130&lt;&gt;"", $AM130,INDEX(白話字聲母資料表, $AN130, $AO$5)))</f>
        <v>ㄙ</v>
      </c>
      <c r="AP130" s="374" t="str">
        <f t="array" ref="AP130">IF($W130, "", INDEX(方音八音反切資料表, $AD130, $AG130))</f>
        <v>ㆤ˪</v>
      </c>
      <c r="AQ130" s="370"/>
      <c r="AR130" s="374" t="str">
        <f t="array" ref="AR130">IF($V130, "", INDEX(白話字聲母資料表, $Z130, $AR$5))</f>
        <v>s</v>
      </c>
      <c r="AS130" s="375" t="str">
        <f t="array" ref="AS130">IF($W130, "", INDEX(白話字韻母資料表, $AC130, $AR$5))</f>
        <v>e</v>
      </c>
      <c r="AT130" s="374" t="str">
        <f t="array" ref="AT130">IF($W130, "", INDEX(台羅韻母八聲調資料表, $AD130, $AG130))</f>
        <v>è</v>
      </c>
      <c r="AU130" s="370"/>
      <c r="AV130" s="374" t="str">
        <f t="array" ref="AV130">IF($V130, "", INDEX(白話字聲母資料表, $Z130, $AV$5))</f>
        <v>s</v>
      </c>
      <c r="AW130" s="375" t="str">
        <f t="array" ref="AW130">IF($W130, "", INDEX(白話字韻母資料表, $AC130, $AW$5))</f>
        <v>e</v>
      </c>
      <c r="AX130" s="374" t="str">
        <f t="array" ref="AX130">IF($W130, "", INDEX(閩拼韻母八聲調資料表, $AD130, $AG130))</f>
        <v>ě</v>
      </c>
    </row>
    <row r="131" spans="2:50">
      <c r="B131" s="380">
        <f t="shared" si="0"/>
        <v>123</v>
      </c>
      <c r="C131" s="314" t="str">
        <f>MID(文章!$D$4, B131, 1)</f>
        <v>獨</v>
      </c>
      <c r="D131" s="365" t="s">
        <v>92</v>
      </c>
      <c r="E131" s="365" t="s">
        <v>99</v>
      </c>
      <c r="F131" s="365">
        <v>8</v>
      </c>
      <c r="G131" s="315" t="str">
        <f t="array" ref="G131">IF( OR($T131, NOT($U131), $W131), "", $AA131 &amp; $AH131 &amp; INDEX(中文數值資料表, $AG131, 2) )</f>
        <v>地公八</v>
      </c>
      <c r="H131" s="321" t="str">
        <f t="shared" si="1"/>
        <v>to̍k</v>
      </c>
      <c r="I131" s="322" t="str">
        <f t="shared" si="2"/>
        <v>to̍k</v>
      </c>
      <c r="J131" s="323" t="str">
        <f t="shared" si="3"/>
        <v>dók</v>
      </c>
      <c r="K131" s="316" t="str">
        <f t="shared" si="4"/>
        <v>ㄉㆦㆻ˙</v>
      </c>
      <c r="L131" s="317" t="str">
        <f t="shared" ca="1" si="41"/>
        <v xml:space="preserve">\ltjruby{獨}{to̍k}\
</v>
      </c>
      <c r="M131" s="317" t="str">
        <f t="shared" ca="1" si="27"/>
        <v xml:space="preserve">&lt;ruby&gt;獨&lt;rt&gt;地公八&lt;/rt&gt;&lt;/ruby&gt;
</v>
      </c>
      <c r="N131" s="317" t="str">
        <f t="shared" ca="1" si="28"/>
        <v xml:space="preserve">&lt;ruby&gt;獨&lt;rt&gt;to̍k&lt;/rt&gt;&lt;/ruby&gt;
</v>
      </c>
      <c r="O131" s="317" t="str">
        <f t="shared" ca="1" si="29"/>
        <v xml:space="preserve">&lt;ruby&gt;獨&lt;rt&gt;to̍k&lt;/rt&gt;&lt;/ruby&gt;
</v>
      </c>
      <c r="P131" s="317" t="str">
        <f t="shared" ca="1" si="29"/>
        <v xml:space="preserve">&lt;ruby&gt;獨&lt;rt&gt;dók&lt;/rt&gt;&lt;/ruby&gt;
</v>
      </c>
      <c r="Q131" s="318" t="str">
        <f t="shared" ca="1" si="30"/>
        <v xml:space="preserve">&lt;ruby&gt;獨&lt;rtc&gt;ㄉㆦㆻ˙&lt;/rtc&gt;&lt;/ruby&gt;
</v>
      </c>
      <c r="R131" s="318" t="str">
        <f t="shared" ca="1" si="31"/>
        <v xml:space="preserve">&lt;ruby&gt;獨&lt;rt&gt;to̍k&lt;/rt&gt;&lt;rtc&gt;ㄉㆦㆻ˙&lt;/rtc&gt;&lt;/ruby&gt;
</v>
      </c>
      <c r="S131" s="285"/>
      <c r="T131" s="319" t="b">
        <f t="shared" si="26"/>
        <v>0</v>
      </c>
      <c r="U131" s="319" t="b">
        <f t="shared" si="32"/>
        <v>1</v>
      </c>
      <c r="V131" s="319" t="b">
        <f t="shared" si="33"/>
        <v>0</v>
      </c>
      <c r="W131" s="319" t="b">
        <f t="shared" si="34"/>
        <v>0</v>
      </c>
      <c r="X131" s="319" t="b">
        <f t="shared" si="35"/>
        <v>0</v>
      </c>
      <c r="Y131" s="370"/>
      <c r="Z131" s="377">
        <f t="shared" si="11"/>
        <v>16</v>
      </c>
      <c r="AA131" s="373" t="str">
        <f t="array" ref="AA131">IF( $Z131="", "", INDEX(白話字聲母資料表, $Z131, $AA$5))</f>
        <v>地</v>
      </c>
      <c r="AB131" s="370"/>
      <c r="AC131" s="377">
        <f t="shared" si="36"/>
        <v>67</v>
      </c>
      <c r="AD131" s="373">
        <f t="array" ref="AD131">IF( $W131, "", INDEX(白話字韻母資料表, AC131, $AD$5))</f>
        <v>7</v>
      </c>
      <c r="AE131" s="373" t="b">
        <f t="array" ref="AE131">IF( $W131, "", IF( INDEX(白話字韻母資料表, AC131, $AE$5) = "入聲", TRUE, FALSE) )</f>
        <v>1</v>
      </c>
      <c r="AF131" s="374">
        <f t="shared" si="37"/>
        <v>4</v>
      </c>
      <c r="AG131" s="374">
        <f t="shared" si="38"/>
        <v>8</v>
      </c>
      <c r="AH131" s="374" t="str">
        <f t="array" ref="AH131">IF( $W131, "", INDEX(白話字韻母資料表, $AC131, $AH$5))</f>
        <v>公</v>
      </c>
      <c r="AI131" s="374" t="str">
        <f t="array" ref="AI131">IF($W131, "", INDEX(白話字韻母八聲調資料表, $AD131, $AG131))</f>
        <v>o̍k</v>
      </c>
      <c r="AJ131" s="370"/>
      <c r="AK131" s="373" t="b">
        <f t="shared" si="39"/>
        <v>0</v>
      </c>
      <c r="AL131" s="373" t="str">
        <f>IF( $AK131, IFERROR( IF(MATCH( $E131, 顎音化聲母!$H$9:$H$37, 0), TRUE, FALSE), FALSE), "")</f>
        <v/>
      </c>
      <c r="AM131" s="373" t="str">
        <f t="array" ref="AM131">IF( AND($AK131, $AL131), INDEX(顎音化聲母資料表, MATCH( $D131 &amp; $E131, 顎音化聲母!$L$5:$L$136, 0), 3), "")</f>
        <v/>
      </c>
      <c r="AN131" s="373">
        <f t="shared" si="40"/>
        <v>16</v>
      </c>
      <c r="AO131" s="374" t="str">
        <f t="array" ref="AO131">IF($AN131="", "", IF( $AM131&lt;&gt;"", $AM131,INDEX(白話字聲母資料表, $AN131, $AO$5)))</f>
        <v>ㄉ</v>
      </c>
      <c r="AP131" s="374" t="str">
        <f t="array" ref="AP131">IF($W131, "", INDEX(方音八音反切資料表, $AD131, $AG131))</f>
        <v>ㆦㆻ˙</v>
      </c>
      <c r="AQ131" s="370"/>
      <c r="AR131" s="374" t="str">
        <f t="array" ref="AR131">IF($V131, "", INDEX(白話字聲母資料表, $Z131, $AR$5))</f>
        <v>t</v>
      </c>
      <c r="AS131" s="375" t="str">
        <f t="array" ref="AS131">IF($W131, "", INDEX(白話字韻母資料表, $AC131, $AR$5))</f>
        <v>ok</v>
      </c>
      <c r="AT131" s="374" t="str">
        <f t="array" ref="AT131">IF($W131, "", INDEX(台羅韻母八聲調資料表, $AD131, $AG131))</f>
        <v>o̍k</v>
      </c>
      <c r="AU131" s="370"/>
      <c r="AV131" s="374" t="str">
        <f t="array" ref="AV131">IF($V131, "", INDEX(白話字聲母資料表, $Z131, $AV$5))</f>
        <v>d</v>
      </c>
      <c r="AW131" s="375" t="str">
        <f t="array" ref="AW131">IF($W131, "", INDEX(白話字韻母資料表, $AC131, $AW$5))</f>
        <v>ok</v>
      </c>
      <c r="AX131" s="374" t="str">
        <f t="array" ref="AX131">IF($W131, "", INDEX(閩拼韻母八聲調資料表, $AD131, $AG131))</f>
        <v>ók</v>
      </c>
    </row>
    <row r="132" spans="2:50">
      <c r="B132" s="380">
        <f t="shared" si="0"/>
        <v>124</v>
      </c>
      <c r="C132" s="314" t="str">
        <f>MID(文章!$D$4, B132, 1)</f>
        <v>立</v>
      </c>
      <c r="D132" s="365" t="s">
        <v>82</v>
      </c>
      <c r="E132" s="365" t="s">
        <v>100</v>
      </c>
      <c r="F132" s="365">
        <v>8</v>
      </c>
      <c r="G132" s="315" t="str">
        <f t="array" ref="G132">IF( OR($T132, NOT($U132), $W132), "", $AA132 &amp; $AH132 &amp; INDEX(中文數值資料表, $AG132, 2) )</f>
        <v>柳金八</v>
      </c>
      <c r="H132" s="321" t="str">
        <f t="shared" si="1"/>
        <v>li̍p</v>
      </c>
      <c r="I132" s="322" t="str">
        <f t="shared" si="2"/>
        <v>li̍p</v>
      </c>
      <c r="J132" s="323" t="str">
        <f t="shared" si="3"/>
        <v>líp</v>
      </c>
      <c r="K132" s="316" t="str">
        <f t="shared" si="4"/>
        <v>ㄌ一ㆴ˙</v>
      </c>
      <c r="L132" s="317" t="str">
        <f t="shared" ca="1" si="41"/>
        <v xml:space="preserve">\ltjruby{立}{li̍p}\
</v>
      </c>
      <c r="M132" s="317" t="str">
        <f t="shared" ca="1" si="27"/>
        <v xml:space="preserve">&lt;ruby&gt;立&lt;rt&gt;柳金八&lt;/rt&gt;&lt;/ruby&gt;
</v>
      </c>
      <c r="N132" s="317" t="str">
        <f t="shared" ca="1" si="28"/>
        <v xml:space="preserve">&lt;ruby&gt;立&lt;rt&gt;li̍p&lt;/rt&gt;&lt;/ruby&gt;
</v>
      </c>
      <c r="O132" s="317" t="str">
        <f t="shared" ca="1" si="29"/>
        <v xml:space="preserve">&lt;ruby&gt;立&lt;rt&gt;li̍p&lt;/rt&gt;&lt;/ruby&gt;
</v>
      </c>
      <c r="P132" s="317" t="str">
        <f t="shared" ca="1" si="29"/>
        <v xml:space="preserve">&lt;ruby&gt;立&lt;rt&gt;líp&lt;/rt&gt;&lt;/ruby&gt;
</v>
      </c>
      <c r="Q132" s="318" t="str">
        <f t="shared" ca="1" si="30"/>
        <v xml:space="preserve">&lt;ruby&gt;立&lt;rtc&gt;ㄌ一ㆴ˙&lt;/rtc&gt;&lt;/ruby&gt;
</v>
      </c>
      <c r="R132" s="318" t="str">
        <f t="shared" ca="1" si="31"/>
        <v xml:space="preserve">&lt;ruby&gt;立&lt;rt&gt;li̍p&lt;/rt&gt;&lt;rtc&gt;ㄌ一ㆴ˙&lt;/rtc&gt;&lt;/ruby&gt;
</v>
      </c>
      <c r="S132" s="285"/>
      <c r="T132" s="319" t="b">
        <f t="shared" si="26"/>
        <v>0</v>
      </c>
      <c r="U132" s="319" t="b">
        <f t="shared" si="32"/>
        <v>1</v>
      </c>
      <c r="V132" s="319" t="b">
        <f t="shared" si="33"/>
        <v>0</v>
      </c>
      <c r="W132" s="319" t="b">
        <f t="shared" si="34"/>
        <v>0</v>
      </c>
      <c r="X132" s="319" t="b">
        <f t="shared" si="35"/>
        <v>0</v>
      </c>
      <c r="Y132" s="370"/>
      <c r="Z132" s="377">
        <f t="shared" si="11"/>
        <v>9</v>
      </c>
      <c r="AA132" s="373" t="str">
        <f t="array" ref="AA132">IF( $Z132="", "", INDEX(白話字聲母資料表, $Z132, $AA$5))</f>
        <v>柳</v>
      </c>
      <c r="AB132" s="370"/>
      <c r="AC132" s="377">
        <f t="shared" si="36"/>
        <v>43</v>
      </c>
      <c r="AD132" s="373">
        <f t="array" ref="AD132">IF( $W132, "", INDEX(白話字韻母資料表, AC132, $AD$5))</f>
        <v>3</v>
      </c>
      <c r="AE132" s="373" t="b">
        <f t="array" ref="AE132">IF( $W132, "", IF( INDEX(白話字韻母資料表, AC132, $AE$5) = "入聲", TRUE, FALSE) )</f>
        <v>1</v>
      </c>
      <c r="AF132" s="374">
        <f t="shared" si="37"/>
        <v>4</v>
      </c>
      <c r="AG132" s="374">
        <f t="shared" si="38"/>
        <v>8</v>
      </c>
      <c r="AH132" s="374" t="str">
        <f t="array" ref="AH132">IF( $W132, "", INDEX(白話字韻母資料表, $AC132, $AH$5))</f>
        <v>金</v>
      </c>
      <c r="AI132" s="374" t="str">
        <f t="array" ref="AI132">IF($W132, "", INDEX(白話字韻母八聲調資料表, $AD132, $AG132))</f>
        <v>i̍p</v>
      </c>
      <c r="AJ132" s="370"/>
      <c r="AK132" s="373" t="b">
        <f t="shared" si="39"/>
        <v>0</v>
      </c>
      <c r="AL132" s="373" t="str">
        <f>IF( $AK132, IFERROR( IF(MATCH( $E132, 顎音化聲母!$H$9:$H$37, 0), TRUE, FALSE), FALSE), "")</f>
        <v/>
      </c>
      <c r="AM132" s="373" t="str">
        <f t="array" ref="AM132">IF( AND($AK132, $AL132), INDEX(顎音化聲母資料表, MATCH( $D132 &amp; $E132, 顎音化聲母!$L$5:$L$136, 0), 3), "")</f>
        <v/>
      </c>
      <c r="AN132" s="373">
        <f t="shared" si="40"/>
        <v>9</v>
      </c>
      <c r="AO132" s="374" t="str">
        <f t="array" ref="AO132">IF($AN132="", "", IF( $AM132&lt;&gt;"", $AM132,INDEX(白話字聲母資料表, $AN132, $AO$5)))</f>
        <v>ㄌ</v>
      </c>
      <c r="AP132" s="374" t="str">
        <f t="array" ref="AP132">IF($W132, "", INDEX(方音八音反切資料表, $AD132, $AG132))</f>
        <v>一ㆴ˙</v>
      </c>
      <c r="AQ132" s="370"/>
      <c r="AR132" s="374" t="str">
        <f t="array" ref="AR132">IF($V132, "", INDEX(白話字聲母資料表, $Z132, $AR$5))</f>
        <v>l</v>
      </c>
      <c r="AS132" s="375" t="str">
        <f t="array" ref="AS132">IF($W132, "", INDEX(白話字韻母資料表, $AC132, $AR$5))</f>
        <v>ip</v>
      </c>
      <c r="AT132" s="374" t="str">
        <f t="array" ref="AT132">IF($W132, "", INDEX(台羅韻母八聲調資料表, $AD132, $AG132))</f>
        <v>i̍p</v>
      </c>
      <c r="AU132" s="370"/>
      <c r="AV132" s="374" t="str">
        <f t="array" ref="AV132">IF($V132, "", INDEX(白話字聲母資料表, $Z132, $AV$5))</f>
        <v>l</v>
      </c>
      <c r="AW132" s="375" t="str">
        <f t="array" ref="AW132">IF($W132, "", INDEX(白話字韻母資料表, $AC132, $AW$5))</f>
        <v>ip</v>
      </c>
      <c r="AX132" s="374" t="str">
        <f t="array" ref="AX132">IF($W132, "", INDEX(閩拼韻母八聲調資料表, $AD132, $AG132))</f>
        <v>íp</v>
      </c>
    </row>
    <row r="133" spans="2:50">
      <c r="B133" s="380">
        <f t="shared" si="0"/>
        <v>125</v>
      </c>
      <c r="C133" s="314" t="str">
        <f>MID(文章!$D$4, B133, 1)</f>
        <v>，</v>
      </c>
      <c r="D133" s="365"/>
      <c r="E133" s="365"/>
      <c r="F133" s="365"/>
      <c r="G133" s="315" t="str">
        <f t="array" ref="G133">IF( OR($T133, NOT($U133), $W133), "", $AA133 &amp; $AH133 &amp; INDEX(中文數值資料表, $AG133, 2) )</f>
        <v/>
      </c>
      <c r="H133" s="321" t="str">
        <f t="shared" si="1"/>
        <v/>
      </c>
      <c r="I133" s="322" t="str">
        <f t="shared" si="2"/>
        <v/>
      </c>
      <c r="J133" s="323" t="str">
        <f t="shared" si="3"/>
        <v/>
      </c>
      <c r="K133" s="316" t="str">
        <f t="shared" si="4"/>
        <v/>
      </c>
      <c r="L133" s="317" t="str">
        <f t="shared" ca="1" si="41"/>
        <v xml:space="preserve">\ltjruby{，}{}\
</v>
      </c>
      <c r="M133" s="317" t="str">
        <f t="shared" ca="1" si="27"/>
        <v xml:space="preserve">，
</v>
      </c>
      <c r="N133" s="317" t="str">
        <f t="shared" ca="1" si="28"/>
        <v xml:space="preserve">，
</v>
      </c>
      <c r="O133" s="317" t="str">
        <f t="shared" ca="1" si="29"/>
        <v xml:space="preserve">，
</v>
      </c>
      <c r="P133" s="317" t="str">
        <f t="shared" ca="1" si="29"/>
        <v xml:space="preserve">，
</v>
      </c>
      <c r="Q133" s="318" t="str">
        <f t="shared" ca="1" si="30"/>
        <v xml:space="preserve">，
</v>
      </c>
      <c r="R133" s="318" t="str">
        <f t="shared" ca="1" si="31"/>
        <v xml:space="preserve">，
</v>
      </c>
      <c r="S133" s="285"/>
      <c r="T133" s="319" t="b">
        <f t="shared" si="26"/>
        <v>1</v>
      </c>
      <c r="U133" s="319" t="b">
        <f t="shared" si="32"/>
        <v>0</v>
      </c>
      <c r="V133" s="319" t="b">
        <f t="shared" si="33"/>
        <v>1</v>
      </c>
      <c r="W133" s="319" t="b">
        <f t="shared" si="34"/>
        <v>1</v>
      </c>
      <c r="X133" s="319" t="b">
        <f t="shared" si="35"/>
        <v>0</v>
      </c>
      <c r="Y133" s="370"/>
      <c r="Z133" s="377" t="str">
        <f t="shared" si="11"/>
        <v/>
      </c>
      <c r="AA133" s="373" t="str">
        <f t="array" ref="AA133">IF( $Z133="", "", INDEX(白話字聲母資料表, $Z133, $AA$5))</f>
        <v/>
      </c>
      <c r="AB133" s="370"/>
      <c r="AC133" s="377" t="str">
        <f t="shared" si="36"/>
        <v/>
      </c>
      <c r="AD133" s="373" t="str">
        <f t="array" ref="AD133">IF( $W133, "", INDEX(白話字韻母資料表, AC133, $AD$5))</f>
        <v/>
      </c>
      <c r="AE133" s="373" t="str">
        <f t="array" ref="AE133">IF( $W133, "", IF( INDEX(白話字韻母資料表, AC133, $AE$5) = "入聲", TRUE, FALSE) )</f>
        <v/>
      </c>
      <c r="AF133" s="374" t="str">
        <f t="shared" si="37"/>
        <v/>
      </c>
      <c r="AG133" s="374" t="str">
        <f t="shared" si="38"/>
        <v/>
      </c>
      <c r="AH133" s="374" t="str">
        <f t="array" ref="AH133">IF( $W133, "", INDEX(白話字韻母資料表, $AC133, $AH$5))</f>
        <v/>
      </c>
      <c r="AI133" s="374" t="str">
        <f t="array" ref="AI133">IF($W133, "", INDEX(白話字韻母八聲調資料表, $AD133, $AG133))</f>
        <v/>
      </c>
      <c r="AJ133" s="370"/>
      <c r="AK133" s="373" t="b">
        <f t="shared" si="39"/>
        <v>0</v>
      </c>
      <c r="AL133" s="373" t="str">
        <f>IF( $AK133, IFERROR( IF(MATCH( $E133, 顎音化聲母!$H$9:$H$37, 0), TRUE, FALSE), FALSE), "")</f>
        <v/>
      </c>
      <c r="AM133" s="373" t="str">
        <f t="array" ref="AM133">IF( AND($AK133, $AL133), INDEX(顎音化聲母資料表, MATCH( $D133 &amp; $E133, 顎音化聲母!$L$5:$L$136, 0), 3), "")</f>
        <v/>
      </c>
      <c r="AN133" s="373" t="str">
        <f t="shared" si="40"/>
        <v/>
      </c>
      <c r="AO133" s="374" t="str">
        <f t="array" ref="AO133">IF($AN133="", "", IF( $AM133&lt;&gt;"", $AM133,INDEX(白話字聲母資料表, $AN133, $AO$5)))</f>
        <v/>
      </c>
      <c r="AP133" s="374" t="str">
        <f t="array" ref="AP133">IF($W133, "", INDEX(方音八音反切資料表, $AD133, $AG133))</f>
        <v/>
      </c>
      <c r="AQ133" s="370"/>
      <c r="AR133" s="374" t="str">
        <f t="array" ref="AR133">IF($V133, "", INDEX(白話字聲母資料表, $Z133, $AR$5))</f>
        <v/>
      </c>
      <c r="AS133" s="375" t="str">
        <f t="array" ref="AS133">IF($W133, "", INDEX(白話字韻母資料表, $AC133, $AR$5))</f>
        <v/>
      </c>
      <c r="AT133" s="374" t="str">
        <f t="array" ref="AT133">IF($W133, "", INDEX(台羅韻母八聲調資料表, $AD133, $AG133))</f>
        <v/>
      </c>
      <c r="AU133" s="370"/>
      <c r="AV133" s="374" t="str">
        <f t="array" ref="AV133">IF($V133, "", INDEX(白話字聲母資料表, $Z133, $AV$5))</f>
        <v/>
      </c>
      <c r="AW133" s="375" t="str">
        <f t="array" ref="AW133">IF($W133, "", INDEX(白話字韻母資料表, $AC133, $AW$5))</f>
        <v/>
      </c>
      <c r="AX133" s="374" t="str">
        <f t="array" ref="AX133">IF($W133, "", INDEX(閩拼韻母八聲調資料表, $AD133, $AG133))</f>
        <v/>
      </c>
    </row>
    <row r="134" spans="2:50">
      <c r="B134" s="380">
        <f t="shared" si="0"/>
        <v>126</v>
      </c>
      <c r="C134" s="314" t="str">
        <f>MID(文章!$D$4, B134, 1)</f>
        <v>羽</v>
      </c>
      <c r="D134" s="365"/>
      <c r="E134" s="365" t="s">
        <v>62</v>
      </c>
      <c r="F134" s="365">
        <v>2</v>
      </c>
      <c r="G134" s="315" t="str">
        <f t="array" ref="G134">IF( OR($T134, NOT($U134), $W134), "", $AA134 &amp; $AH134 &amp; INDEX(中文數值資料表, $AG134, 2) )</f>
        <v>英艍二</v>
      </c>
      <c r="H134" s="321" t="str">
        <f t="shared" si="1"/>
        <v>ú</v>
      </c>
      <c r="I134" s="322" t="str">
        <f t="shared" si="2"/>
        <v>ú</v>
      </c>
      <c r="J134" s="323" t="str">
        <f t="shared" si="3"/>
        <v>ú</v>
      </c>
      <c r="K134" s="316" t="str">
        <f t="shared" si="4"/>
        <v>ㄨˋ</v>
      </c>
      <c r="L134" s="317" t="str">
        <f t="shared" ca="1" si="41"/>
        <v xml:space="preserve">\ltjruby{羽}{ú}\
</v>
      </c>
      <c r="M134" s="317" t="str">
        <f t="shared" ca="1" si="27"/>
        <v xml:space="preserve">&lt;ruby&gt;羽&lt;rt&gt;英艍二&lt;/rt&gt;&lt;/ruby&gt;
</v>
      </c>
      <c r="N134" s="317" t="str">
        <f t="shared" ca="1" si="28"/>
        <v xml:space="preserve">&lt;ruby&gt;羽&lt;rt&gt;ú&lt;/rt&gt;&lt;/ruby&gt;
</v>
      </c>
      <c r="O134" s="317" t="str">
        <f t="shared" ca="1" si="29"/>
        <v xml:space="preserve">&lt;ruby&gt;羽&lt;rt&gt;ú&lt;/rt&gt;&lt;/ruby&gt;
</v>
      </c>
      <c r="P134" s="317" t="str">
        <f t="shared" ca="1" si="29"/>
        <v xml:space="preserve">&lt;ruby&gt;羽&lt;rt&gt;ú&lt;/rt&gt;&lt;/ruby&gt;
</v>
      </c>
      <c r="Q134" s="318" t="str">
        <f t="shared" ca="1" si="30"/>
        <v xml:space="preserve">&lt;ruby&gt;羽&lt;rtc&gt;ㄨˋ&lt;/rtc&gt;&lt;/ruby&gt;
</v>
      </c>
      <c r="R134" s="318" t="str">
        <f t="shared" ca="1" si="31"/>
        <v xml:space="preserve">&lt;ruby&gt;羽&lt;rt&gt;ú&lt;/rt&gt;&lt;rtc&gt;ㄨˋ&lt;/rtc&gt;&lt;/ruby&gt;
</v>
      </c>
      <c r="S134" s="285"/>
      <c r="T134" s="319" t="b">
        <f t="shared" si="26"/>
        <v>0</v>
      </c>
      <c r="U134" s="319" t="b">
        <f t="shared" si="32"/>
        <v>1</v>
      </c>
      <c r="V134" s="319" t="b">
        <f t="shared" si="33"/>
        <v>1</v>
      </c>
      <c r="W134" s="319" t="b">
        <f t="shared" si="34"/>
        <v>0</v>
      </c>
      <c r="X134" s="319" t="b">
        <f t="shared" si="35"/>
        <v>0</v>
      </c>
      <c r="Y134" s="370"/>
      <c r="Z134" s="377">
        <f t="shared" si="11"/>
        <v>18</v>
      </c>
      <c r="AA134" s="373" t="str">
        <f t="array" ref="AA134">IF( $Z134="", "", INDEX(白話字聲母資料表, $Z134, $AA$5))</f>
        <v>英</v>
      </c>
      <c r="AB134" s="370"/>
      <c r="AC134" s="377">
        <f t="shared" si="36"/>
        <v>70</v>
      </c>
      <c r="AD134" s="373">
        <f t="array" ref="AD134">IF( $W134, "", INDEX(白話字韻母資料表, AC134, $AD$5))</f>
        <v>27</v>
      </c>
      <c r="AE134" s="373" t="b">
        <f t="array" ref="AE134">IF( $W134, "", IF( INDEX(白話字韻母資料表, AC134, $AE$5) = "入聲", TRUE, FALSE) )</f>
        <v>0</v>
      </c>
      <c r="AF134" s="374">
        <f t="shared" si="37"/>
        <v>1</v>
      </c>
      <c r="AG134" s="374">
        <f t="shared" si="38"/>
        <v>2</v>
      </c>
      <c r="AH134" s="374" t="str">
        <f t="array" ref="AH134">IF( $W134, "", INDEX(白話字韻母資料表, $AC134, $AH$5))</f>
        <v>艍</v>
      </c>
      <c r="AI134" s="374" t="str">
        <f t="array" ref="AI134">IF($W134, "", INDEX(白話字韻母八聲調資料表, $AD134, $AG134))</f>
        <v>ú</v>
      </c>
      <c r="AJ134" s="370"/>
      <c r="AK134" s="373" t="b">
        <f t="shared" si="39"/>
        <v>0</v>
      </c>
      <c r="AL134" s="373" t="str">
        <f>IF( $AK134, IFERROR( IF(MATCH( $E134, 顎音化聲母!$H$9:$H$37, 0), TRUE, FALSE), FALSE), "")</f>
        <v/>
      </c>
      <c r="AM134" s="373" t="str">
        <f t="array" ref="AM134">IF( AND($AK134, $AL134), INDEX(顎音化聲母資料表, MATCH( $D134 &amp; $E134, 顎音化聲母!$L$5:$L$136, 0), 3), "")</f>
        <v/>
      </c>
      <c r="AN134" s="373" t="str">
        <f t="shared" si="40"/>
        <v/>
      </c>
      <c r="AO134" s="374" t="str">
        <f t="array" ref="AO134">IF($AN134="", "", IF( $AM134&lt;&gt;"", $AM134,INDEX(白話字聲母資料表, $AN134, $AO$5)))</f>
        <v/>
      </c>
      <c r="AP134" s="374" t="str">
        <f t="array" ref="AP134">IF($W134, "", INDEX(方音八音反切資料表, $AD134, $AG134))</f>
        <v>ㄨˋ</v>
      </c>
      <c r="AQ134" s="370"/>
      <c r="AR134" s="374" t="str">
        <f t="array" ref="AR134">IF($V134, "", INDEX(白話字聲母資料表, $Z134, $AR$5))</f>
        <v/>
      </c>
      <c r="AS134" s="375" t="str">
        <f t="array" ref="AS134">IF($W134, "", INDEX(白話字韻母資料表, $AC134, $AR$5))</f>
        <v>u</v>
      </c>
      <c r="AT134" s="374" t="str">
        <f t="array" ref="AT134">IF($W134, "", INDEX(台羅韻母八聲調資料表, $AD134, $AG134))</f>
        <v>ú</v>
      </c>
      <c r="AU134" s="370"/>
      <c r="AV134" s="374" t="str">
        <f t="array" ref="AV134">IF($V134, "", INDEX(白話字聲母資料表, $Z134, $AV$5))</f>
        <v/>
      </c>
      <c r="AW134" s="375" t="str">
        <f t="array" ref="AW134">IF($W134, "", INDEX(白話字韻母資料表, $AC134, $AW$5))</f>
        <v>u</v>
      </c>
      <c r="AX134" s="374" t="str">
        <f t="array" ref="AX134">IF($W134, "", INDEX(閩拼韻母八聲調資料表, $AD134, $AG134))</f>
        <v>ú</v>
      </c>
    </row>
    <row r="135" spans="2:50">
      <c r="B135" s="380">
        <f t="shared" si="0"/>
        <v>127</v>
      </c>
      <c r="C135" s="314" t="str">
        <f>MID(文章!$D$4, B135, 1)</f>
        <v>化</v>
      </c>
      <c r="D135" s="365" t="s">
        <v>61</v>
      </c>
      <c r="E135" s="365" t="s">
        <v>101</v>
      </c>
      <c r="F135" s="365">
        <v>3</v>
      </c>
      <c r="G135" s="315" t="str">
        <f t="array" ref="G135">IF( OR($T135, NOT($U135), $W135), "", $AA135 &amp; $AH135 &amp; INDEX(中文數值資料表, $AG135, 2) )</f>
        <v>喜瓜三</v>
      </c>
      <c r="H135" s="321" t="str">
        <f t="shared" si="1"/>
        <v>hòa</v>
      </c>
      <c r="I135" s="322" t="str">
        <f t="shared" si="2"/>
        <v>huà</v>
      </c>
      <c r="J135" s="323" t="str">
        <f t="shared" si="3"/>
        <v>huǎ</v>
      </c>
      <c r="K135" s="316" t="str">
        <f t="shared" si="4"/>
        <v>ㄏㄨㄚ˪</v>
      </c>
      <c r="L135" s="317" t="str">
        <f t="shared" ca="1" si="41"/>
        <v xml:space="preserve">\ltjruby{化}{huà}\
</v>
      </c>
      <c r="M135" s="317" t="str">
        <f t="shared" ca="1" si="27"/>
        <v xml:space="preserve">&lt;ruby&gt;化&lt;rt&gt;喜瓜三&lt;/rt&gt;&lt;/ruby&gt;
</v>
      </c>
      <c r="N135" s="317" t="str">
        <f t="shared" ca="1" si="28"/>
        <v xml:space="preserve">&lt;ruby&gt;化&lt;rt&gt;hòa&lt;/rt&gt;&lt;/ruby&gt;
</v>
      </c>
      <c r="O135" s="317" t="str">
        <f t="shared" ca="1" si="29"/>
        <v xml:space="preserve">&lt;ruby&gt;化&lt;rt&gt;huà&lt;/rt&gt;&lt;/ruby&gt;
</v>
      </c>
      <c r="P135" s="317" t="str">
        <f t="shared" ca="1" si="29"/>
        <v xml:space="preserve">&lt;ruby&gt;化&lt;rt&gt;huǎ&lt;/rt&gt;&lt;/ruby&gt;
</v>
      </c>
      <c r="Q135" s="318" t="str">
        <f t="shared" ca="1" si="30"/>
        <v xml:space="preserve">&lt;ruby&gt;化&lt;rtc&gt;ㄏㄨㄚ˪&lt;/rtc&gt;&lt;/ruby&gt;
</v>
      </c>
      <c r="R135" s="318" t="str">
        <f t="shared" ca="1" si="31"/>
        <v xml:space="preserve">&lt;ruby&gt;化&lt;rt&gt;huà&lt;/rt&gt;&lt;rtc&gt;ㄏㄨㄚ˪&lt;/rtc&gt;&lt;/ruby&gt;
</v>
      </c>
      <c r="S135" s="285"/>
      <c r="T135" s="319" t="b">
        <f t="shared" si="26"/>
        <v>0</v>
      </c>
      <c r="U135" s="319" t="b">
        <f t="shared" si="32"/>
        <v>1</v>
      </c>
      <c r="V135" s="319" t="b">
        <f t="shared" si="33"/>
        <v>0</v>
      </c>
      <c r="W135" s="319" t="b">
        <f t="shared" si="34"/>
        <v>0</v>
      </c>
      <c r="X135" s="319" t="b">
        <f t="shared" si="35"/>
        <v>0</v>
      </c>
      <c r="Y135" s="370"/>
      <c r="Z135" s="377">
        <f t="shared" si="11"/>
        <v>5</v>
      </c>
      <c r="AA135" s="373" t="str">
        <f t="array" ref="AA135">IF( $Z135="", "", INDEX(白話字聲母資料表, $Z135, $AA$5))</f>
        <v>喜</v>
      </c>
      <c r="AB135" s="370"/>
      <c r="AC135" s="377">
        <f t="shared" si="36"/>
        <v>55</v>
      </c>
      <c r="AD135" s="373">
        <f t="array" ref="AD135">IF( $W135, "", INDEX(白話字韻母資料表, AC135, $AD$5))</f>
        <v>20</v>
      </c>
      <c r="AE135" s="373" t="b">
        <f t="array" ref="AE135">IF( $W135, "", IF( INDEX(白話字韻母資料表, AC135, $AE$5) = "入聲", TRUE, FALSE) )</f>
        <v>0</v>
      </c>
      <c r="AF135" s="374">
        <f t="shared" si="37"/>
        <v>1</v>
      </c>
      <c r="AG135" s="374">
        <f t="shared" si="38"/>
        <v>3</v>
      </c>
      <c r="AH135" s="374" t="str">
        <f t="array" ref="AH135">IF( $W135, "", INDEX(白話字韻母資料表, $AC135, $AH$5))</f>
        <v>瓜</v>
      </c>
      <c r="AI135" s="374" t="str">
        <f t="array" ref="AI135">IF($W135, "", INDEX(白話字韻母八聲調資料表, $AD135, $AG135))</f>
        <v>òa</v>
      </c>
      <c r="AJ135" s="370"/>
      <c r="AK135" s="373" t="b">
        <f t="shared" si="39"/>
        <v>0</v>
      </c>
      <c r="AL135" s="373" t="str">
        <f>IF( $AK135, IFERROR( IF(MATCH( $E135, 顎音化聲母!$H$9:$H$37, 0), TRUE, FALSE), FALSE), "")</f>
        <v/>
      </c>
      <c r="AM135" s="373" t="str">
        <f t="array" ref="AM135">IF( AND($AK135, $AL135), INDEX(顎音化聲母資料表, MATCH( $D135 &amp; $E135, 顎音化聲母!$L$5:$L$136, 0), 3), "")</f>
        <v/>
      </c>
      <c r="AN135" s="373">
        <f t="shared" si="40"/>
        <v>5</v>
      </c>
      <c r="AO135" s="374" t="str">
        <f t="array" ref="AO135">IF($AN135="", "", IF( $AM135&lt;&gt;"", $AM135,INDEX(白話字聲母資料表, $AN135, $AO$5)))</f>
        <v>ㄏ</v>
      </c>
      <c r="AP135" s="374" t="str">
        <f t="array" ref="AP135">IF($W135, "", INDEX(方音八音反切資料表, $AD135, $AG135))</f>
        <v>ㄨㄚ˪</v>
      </c>
      <c r="AQ135" s="370"/>
      <c r="AR135" s="374" t="str">
        <f t="array" ref="AR135">IF($V135, "", INDEX(白話字聲母資料表, $Z135, $AR$5))</f>
        <v>h</v>
      </c>
      <c r="AS135" s="375" t="str">
        <f t="array" ref="AS135">IF($W135, "", INDEX(白話字韻母資料表, $AC135, $AR$5))</f>
        <v>ua</v>
      </c>
      <c r="AT135" s="374" t="str">
        <f t="array" ref="AT135">IF($W135, "", INDEX(台羅韻母八聲調資料表, $AD135, $AG135))</f>
        <v>uà</v>
      </c>
      <c r="AU135" s="370"/>
      <c r="AV135" s="374" t="str">
        <f t="array" ref="AV135">IF($V135, "", INDEX(白話字聲母資料表, $Z135, $AV$5))</f>
        <v>h</v>
      </c>
      <c r="AW135" s="375" t="str">
        <f t="array" ref="AW135">IF($W135, "", INDEX(白話字韻母資料表, $AC135, $AW$5))</f>
        <v>ua</v>
      </c>
      <c r="AX135" s="374" t="str">
        <f t="array" ref="AX135">IF($W135, "", INDEX(閩拼韻母八聲調資料表, $AD135, $AG135))</f>
        <v>uǎ</v>
      </c>
    </row>
    <row r="136" spans="2:50">
      <c r="B136" s="380">
        <f t="shared" si="0"/>
        <v>128</v>
      </c>
      <c r="C136" s="314" t="str">
        <f>MID(文章!$D$4, B136, 1)</f>
        <v>而</v>
      </c>
      <c r="D136" s="365" t="s">
        <v>63</v>
      </c>
      <c r="E136" s="365" t="s">
        <v>67</v>
      </c>
      <c r="F136" s="365">
        <v>5</v>
      </c>
      <c r="G136" s="315" t="str">
        <f t="array" ref="G136">IF( OR($T136, NOT($U136), $W136), "", $AA136 &amp; $AH136 &amp; INDEX(中文數值資料表, $AG136, 2) )</f>
        <v>入居五</v>
      </c>
      <c r="H136" s="321" t="str">
        <f t="shared" si="1"/>
        <v>jî</v>
      </c>
      <c r="I136" s="322" t="str">
        <f t="shared" si="2"/>
        <v>jî</v>
      </c>
      <c r="J136" s="323" t="str">
        <f t="shared" si="3"/>
        <v>jì</v>
      </c>
      <c r="K136" s="316" t="str">
        <f t="shared" si="4"/>
        <v>ㆢㄧˊ</v>
      </c>
      <c r="L136" s="317" t="str">
        <f t="shared" ca="1" si="41"/>
        <v xml:space="preserve">\ltjruby{而}{jî}\
</v>
      </c>
      <c r="M136" s="317" t="str">
        <f t="shared" ca="1" si="27"/>
        <v xml:space="preserve">&lt;ruby&gt;而&lt;rt&gt;入居五&lt;/rt&gt;&lt;/ruby&gt;
</v>
      </c>
      <c r="N136" s="317" t="str">
        <f t="shared" ca="1" si="28"/>
        <v xml:space="preserve">&lt;ruby&gt;而&lt;rt&gt;jî&lt;/rt&gt;&lt;/ruby&gt;
</v>
      </c>
      <c r="O136" s="317" t="str">
        <f t="shared" ca="1" si="29"/>
        <v xml:space="preserve">&lt;ruby&gt;而&lt;rt&gt;jî&lt;/rt&gt;&lt;/ruby&gt;
</v>
      </c>
      <c r="P136" s="317" t="str">
        <f t="shared" ca="1" si="29"/>
        <v xml:space="preserve">&lt;ruby&gt;而&lt;rt&gt;jì&lt;/rt&gt;&lt;/ruby&gt;
</v>
      </c>
      <c r="Q136" s="318" t="str">
        <f t="shared" ca="1" si="30"/>
        <v xml:space="preserve">&lt;ruby&gt;而&lt;rtc&gt;ㆢㄧˊ&lt;/rtc&gt;&lt;/ruby&gt;
</v>
      </c>
      <c r="R136" s="318" t="str">
        <f t="shared" ca="1" si="31"/>
        <v xml:space="preserve">&lt;ruby&gt;而&lt;rt&gt;jî&lt;/rt&gt;&lt;rtc&gt;ㆢㄧˊ&lt;/rtc&gt;&lt;/ruby&gt;
</v>
      </c>
      <c r="S136" s="285"/>
      <c r="T136" s="319" t="b">
        <f t="shared" si="26"/>
        <v>0</v>
      </c>
      <c r="U136" s="319" t="b">
        <f t="shared" si="32"/>
        <v>1</v>
      </c>
      <c r="V136" s="319" t="b">
        <f t="shared" si="33"/>
        <v>0</v>
      </c>
      <c r="W136" s="319" t="b">
        <f t="shared" si="34"/>
        <v>0</v>
      </c>
      <c r="X136" s="319" t="b">
        <f t="shared" si="35"/>
        <v>0</v>
      </c>
      <c r="Y136" s="370"/>
      <c r="Z136" s="377">
        <f t="shared" si="11"/>
        <v>6</v>
      </c>
      <c r="AA136" s="373" t="str">
        <f t="array" ref="AA136">IF( $Z136="", "", INDEX(白話字聲母資料表, $Z136, $AA$5))</f>
        <v>入</v>
      </c>
      <c r="AB136" s="370"/>
      <c r="AC136" s="377">
        <f t="shared" si="36"/>
        <v>21</v>
      </c>
      <c r="AD136" s="373">
        <f t="array" ref="AD136">IF( $W136, "", INDEX(白話字韻母資料表, AC136, $AD$5))</f>
        <v>29</v>
      </c>
      <c r="AE136" s="373" t="b">
        <f t="array" ref="AE136">IF( $W136, "", IF( INDEX(白話字韻母資料表, AC136, $AE$5) = "入聲", TRUE, FALSE) )</f>
        <v>0</v>
      </c>
      <c r="AF136" s="374">
        <f t="shared" si="37"/>
        <v>1</v>
      </c>
      <c r="AG136" s="374">
        <f t="shared" si="38"/>
        <v>5</v>
      </c>
      <c r="AH136" s="374" t="str">
        <f t="array" ref="AH136">IF( $W136, "", INDEX(白話字韻母資料表, $AC136, $AH$5))</f>
        <v>居</v>
      </c>
      <c r="AI136" s="374" t="str">
        <f t="array" ref="AI136">IF($W136, "", INDEX(白話字韻母八聲調資料表, $AD136, $AG136))</f>
        <v>î</v>
      </c>
      <c r="AJ136" s="370"/>
      <c r="AK136" s="373" t="b">
        <f t="shared" si="39"/>
        <v>1</v>
      </c>
      <c r="AL136" s="373" t="b">
        <f>IF( $AK136, IFERROR( IF(MATCH( $E136, 顎音化聲母!$H$9:$H$37, 0), TRUE, FALSE), FALSE), "")</f>
        <v>1</v>
      </c>
      <c r="AM136" s="373" t="str">
        <f t="array" ref="AM136">IF( AND($AK136, $AL136), INDEX(顎音化聲母資料表, MATCH( $D136 &amp; $E136, 顎音化聲母!$L$5:$L$136, 0), 3), "")</f>
        <v>ㆢ</v>
      </c>
      <c r="AN136" s="373">
        <f t="shared" si="40"/>
        <v>6</v>
      </c>
      <c r="AO136" s="374" t="str">
        <f t="array" ref="AO136">IF($AN136="", "", IF( $AM136&lt;&gt;"", $AM136,INDEX(白話字聲母資料表, $AN136, $AO$5)))</f>
        <v>ㆢ</v>
      </c>
      <c r="AP136" s="374" t="str">
        <f t="array" ref="AP136">IF($W136, "", INDEX(方音八音反切資料表, $AD136, $AG136))</f>
        <v>ㄧˊ</v>
      </c>
      <c r="AQ136" s="370"/>
      <c r="AR136" s="374" t="str">
        <f t="array" ref="AR136">IF($V136, "", INDEX(白話字聲母資料表, $Z136, $AR$5))</f>
        <v>j</v>
      </c>
      <c r="AS136" s="375" t="str">
        <f t="array" ref="AS136">IF($W136, "", INDEX(白話字韻母資料表, $AC136, $AR$5))</f>
        <v>i</v>
      </c>
      <c r="AT136" s="374" t="str">
        <f t="array" ref="AT136">IF($W136, "", INDEX(台羅韻母八聲調資料表, $AD136, $AG136))</f>
        <v>î</v>
      </c>
      <c r="AU136" s="370"/>
      <c r="AV136" s="374" t="str">
        <f t="array" ref="AV136">IF($V136, "", INDEX(白話字聲母資料表, $Z136, $AV$5))</f>
        <v>j</v>
      </c>
      <c r="AW136" s="375" t="str">
        <f t="array" ref="AW136">IF($W136, "", INDEX(白話字韻母資料表, $AC136, $AW$5))</f>
        <v>i</v>
      </c>
      <c r="AX136" s="374" t="str">
        <f t="array" ref="AX136">IF($W136, "", INDEX(閩拼韻母八聲調資料表, $AD136, $AG136))</f>
        <v>ì</v>
      </c>
    </row>
    <row r="137" spans="2:50">
      <c r="B137" s="380">
        <f t="shared" si="0"/>
        <v>129</v>
      </c>
      <c r="C137" s="314" t="str">
        <f>MID(文章!$D$4, B137, 1)</f>
        <v>登</v>
      </c>
      <c r="D137" s="365" t="s">
        <v>92</v>
      </c>
      <c r="E137" s="365" t="s">
        <v>81</v>
      </c>
      <c r="F137" s="365"/>
      <c r="G137" s="315" t="str">
        <f t="array" ref="G137">IF( OR($T137, NOT($U137), $W137), "", $AA137 &amp; $AH137 &amp; INDEX(中文數值資料表, $AG137, 2) )</f>
        <v>地經一</v>
      </c>
      <c r="H137" s="321" t="str">
        <f t="shared" si="1"/>
        <v>teng</v>
      </c>
      <c r="I137" s="322" t="str">
        <f t="shared" si="2"/>
        <v>ting</v>
      </c>
      <c r="J137" s="323" t="str">
        <f t="shared" si="3"/>
        <v>dīng</v>
      </c>
      <c r="K137" s="316" t="str">
        <f t="shared" si="4"/>
        <v>ㄉㄧㄥ</v>
      </c>
      <c r="L137" s="317" t="str">
        <f t="shared" ca="1" si="41"/>
        <v xml:space="preserve">\ltjruby{登}{ting}\
</v>
      </c>
      <c r="M137" s="317" t="str">
        <f t="shared" ca="1" si="27"/>
        <v xml:space="preserve">&lt;ruby&gt;登&lt;rt&gt;地經一&lt;/rt&gt;&lt;/ruby&gt;
</v>
      </c>
      <c r="N137" s="317" t="str">
        <f t="shared" ca="1" si="28"/>
        <v xml:space="preserve">&lt;ruby&gt;登&lt;rt&gt;teng&lt;/rt&gt;&lt;/ruby&gt;
</v>
      </c>
      <c r="O137" s="317" t="str">
        <f t="shared" ca="1" si="29"/>
        <v xml:space="preserve">&lt;ruby&gt;登&lt;rt&gt;ting&lt;/rt&gt;&lt;/ruby&gt;
</v>
      </c>
      <c r="P137" s="317" t="str">
        <f t="shared" ca="1" si="29"/>
        <v xml:space="preserve">&lt;ruby&gt;登&lt;rt&gt;dīng&lt;/rt&gt;&lt;/ruby&gt;
</v>
      </c>
      <c r="Q137" s="318" t="str">
        <f t="shared" ca="1" si="30"/>
        <v xml:space="preserve">&lt;ruby&gt;登&lt;rtc&gt;ㄉㄧㄥ&lt;/rtc&gt;&lt;/ruby&gt;
</v>
      </c>
      <c r="R137" s="318" t="str">
        <f t="shared" ca="1" si="31"/>
        <v xml:space="preserve">&lt;ruby&gt;登&lt;rt&gt;ting&lt;/rt&gt;&lt;rtc&gt;ㄉㄧㄥ&lt;/rtc&gt;&lt;/ruby&gt;
</v>
      </c>
      <c r="S137" s="285"/>
      <c r="T137" s="319" t="b">
        <f t="shared" ref="T137:T200" si="42">IFERROR( IF( MATCH($C137, 標題符號清單, 0) &gt; 0, TRUE, FALSE), FALSE)</f>
        <v>0</v>
      </c>
      <c r="U137" s="319" t="b">
        <f t="shared" si="32"/>
        <v>1</v>
      </c>
      <c r="V137" s="319" t="b">
        <f t="shared" si="33"/>
        <v>0</v>
      </c>
      <c r="W137" s="319" t="b">
        <f t="shared" si="34"/>
        <v>0</v>
      </c>
      <c r="X137" s="319" t="b">
        <f t="shared" si="35"/>
        <v>1</v>
      </c>
      <c r="Y137" s="370"/>
      <c r="Z137" s="377">
        <f t="shared" si="11"/>
        <v>16</v>
      </c>
      <c r="AA137" s="373" t="str">
        <f t="array" ref="AA137">IF( $Z137="", "", INDEX(白話字聲母資料表, $Z137, $AA$5))</f>
        <v>地</v>
      </c>
      <c r="AB137" s="370"/>
      <c r="AC137" s="377">
        <f t="shared" si="36"/>
        <v>20</v>
      </c>
      <c r="AD137" s="373">
        <f t="array" ref="AD137">IF( $W137, "", INDEX(白話字韻母資料表, AC137, $AD$5))</f>
        <v>9</v>
      </c>
      <c r="AE137" s="373" t="b">
        <f t="array" ref="AE137">IF( $W137, "", IF( INDEX(白話字韻母資料表, AC137, $AE$5) = "入聲", TRUE, FALSE) )</f>
        <v>0</v>
      </c>
      <c r="AF137" s="374">
        <f t="shared" si="37"/>
        <v>1</v>
      </c>
      <c r="AG137" s="374">
        <f t="shared" si="38"/>
        <v>1</v>
      </c>
      <c r="AH137" s="374" t="str">
        <f t="array" ref="AH137">IF( $W137, "", INDEX(白話字韻母資料表, $AC137, $AH$5))</f>
        <v>經</v>
      </c>
      <c r="AI137" s="374" t="str">
        <f t="array" ref="AI137">IF($W137, "", INDEX(白話字韻母八聲調資料表, $AD137, $AG137))</f>
        <v>eng</v>
      </c>
      <c r="AJ137" s="370"/>
      <c r="AK137" s="373" t="b">
        <f t="shared" si="39"/>
        <v>0</v>
      </c>
      <c r="AL137" s="373" t="str">
        <f>IF( $AK137, IFERROR( IF(MATCH( $E137, 顎音化聲母!$H$9:$H$37, 0), TRUE, FALSE), FALSE), "")</f>
        <v/>
      </c>
      <c r="AM137" s="373" t="str">
        <f t="array" ref="AM137">IF( AND($AK137, $AL137), INDEX(顎音化聲母資料表, MATCH( $D137 &amp; $E137, 顎音化聲母!$L$5:$L$136, 0), 3), "")</f>
        <v/>
      </c>
      <c r="AN137" s="373">
        <f t="shared" si="40"/>
        <v>16</v>
      </c>
      <c r="AO137" s="374" t="str">
        <f t="array" ref="AO137">IF($AN137="", "", IF( $AM137&lt;&gt;"", $AM137,INDEX(白話字聲母資料表, $AN137, $AO$5)))</f>
        <v>ㄉ</v>
      </c>
      <c r="AP137" s="374" t="str">
        <f t="array" ref="AP137">IF($W137, "", INDEX(方音八音反切資料表, $AD137, $AG137))</f>
        <v>ㄧㄥ</v>
      </c>
      <c r="AQ137" s="370"/>
      <c r="AR137" s="374" t="str">
        <f t="array" ref="AR137">IF($V137, "", INDEX(白話字聲母資料表, $Z137, $AR$5))</f>
        <v>t</v>
      </c>
      <c r="AS137" s="375" t="str">
        <f t="array" ref="AS137">IF($W137, "", INDEX(白話字韻母資料表, $AC137, $AR$5))</f>
        <v>ing</v>
      </c>
      <c r="AT137" s="374" t="str">
        <f t="array" ref="AT137">IF($W137, "", INDEX(台羅韻母八聲調資料表, $AD137, $AG137))</f>
        <v>ing</v>
      </c>
      <c r="AU137" s="370"/>
      <c r="AV137" s="374" t="str">
        <f t="array" ref="AV137">IF($V137, "", INDEX(白話字聲母資料表, $Z137, $AV$5))</f>
        <v>d</v>
      </c>
      <c r="AW137" s="375" t="str">
        <f t="array" ref="AW137">IF($W137, "", INDEX(白話字韻母資料表, $AC137, $AW$5))</f>
        <v>ing</v>
      </c>
      <c r="AX137" s="374" t="str">
        <f t="array" ref="AX137">IF($W137, "", INDEX(閩拼韻母八聲調資料表, $AD137, $AG137))</f>
        <v>īng</v>
      </c>
    </row>
    <row r="138" spans="2:50">
      <c r="B138" s="380">
        <f t="shared" si="0"/>
        <v>130</v>
      </c>
      <c r="C138" s="314" t="str">
        <f>MID(文章!$D$4, B138, 1)</f>
        <v>仙</v>
      </c>
      <c r="D138" s="365" t="s">
        <v>65</v>
      </c>
      <c r="E138" s="365" t="s">
        <v>91</v>
      </c>
      <c r="F138" s="365"/>
      <c r="G138" s="315" t="str">
        <f t="array" ref="G138">IF( OR($T138, NOT($U138), $W138), "", $AA138 &amp; $AH138 &amp; INDEX(中文數值資料表, $AG138, 2) )</f>
        <v>時堅一</v>
      </c>
      <c r="H138" s="321" t="str">
        <f t="shared" si="1"/>
        <v>sian</v>
      </c>
      <c r="I138" s="322" t="str">
        <f t="shared" si="2"/>
        <v>sian</v>
      </c>
      <c r="J138" s="323" t="str">
        <f t="shared" si="3"/>
        <v>siān</v>
      </c>
      <c r="K138" s="316" t="str">
        <f t="shared" si="4"/>
        <v>ㄙㄧㄢ</v>
      </c>
      <c r="L138" s="317" t="str">
        <f t="shared" ca="1" si="41"/>
        <v xml:space="preserve">\ltjruby{仙}{sian}\
</v>
      </c>
      <c r="M138" s="317" t="str">
        <f t="shared" ref="M138:M201" ca="1" si="43">IF( $T138, ($C138 &amp; CHAR(10)), IF($C138=CHAR(10), (CHAR(10) &amp; "&lt;/p&gt;" &amp; CHAR(10) &amp; "&lt;p&gt;" &amp; CHAR(10)), "&lt;ruby&gt;" &amp; $C138 &amp; "&lt;rt&gt;" &amp; INDIRECT( ADDRESS(ROW(), COLUMN() - $O$5) ) &amp; "&lt;/rt&gt;&lt;/ruby&gt;" &amp; CHAR(10))
)</f>
        <v xml:space="preserve">&lt;ruby&gt;仙&lt;rt&gt;時堅一&lt;/rt&gt;&lt;/ruby&gt;
</v>
      </c>
      <c r="N138" s="317" t="str">
        <f t="shared" ref="N138:N201" ca="1" si="44">IF( $T138, ($C138 &amp; CHAR(10)), IF($C138=CHAR(10), (CHAR(10) &amp; "&lt;/p&gt;" &amp; CHAR(10) &amp; "&lt;p&gt;" &amp; CHAR(10)), "&lt;ruby&gt;" &amp; $C138 &amp; "&lt;rt&gt;" &amp; INDIRECT( ADDRESS(ROW(), COLUMN() - $N$5) ) &amp; "&lt;/rt&gt;&lt;/ruby&gt;" &amp; CHAR(10)))</f>
        <v xml:space="preserve">&lt;ruby&gt;仙&lt;rt&gt;sian&lt;/rt&gt;&lt;/ruby&gt;
</v>
      </c>
      <c r="O138" s="317" t="str">
        <f t="shared" ref="O138:P201" ca="1" si="45">IF( $T138, ($C138 &amp; CHAR(10)), IF($C138=CHAR(10), (CHAR(10) &amp; "&lt;/p&gt;" &amp; CHAR(10) &amp; "&lt;p&gt;" &amp; CHAR(10)), "&lt;ruby&gt;" &amp; $C138 &amp; "&lt;rt&gt;" &amp; INDIRECT( ADDRESS(ROW(), COLUMN() - $O$5) ) &amp; "&lt;/rt&gt;&lt;/ruby&gt;" &amp; CHAR(10)))</f>
        <v xml:space="preserve">&lt;ruby&gt;仙&lt;rt&gt;sian&lt;/rt&gt;&lt;/ruby&gt;
</v>
      </c>
      <c r="P138" s="317" t="str">
        <f t="shared" ca="1" si="45"/>
        <v xml:space="preserve">&lt;ruby&gt;仙&lt;rt&gt;siān&lt;/rt&gt;&lt;/ruby&gt;
</v>
      </c>
      <c r="Q138" s="318" t="str">
        <f t="shared" ref="Q138:Q201" ca="1" si="46">IF( $T138, ($C138 &amp; CHAR(10)), IF($C138=CHAR(10), (CHAR(10) &amp; "&lt;/p&gt;" &amp; CHAR(10) &amp; "&lt;p&gt;" &amp; CHAR(10)), "&lt;ruby&gt;" &amp; $C138 &amp; "&lt;rtc&gt;" &amp; INDIRECT( ADDRESS(ROW(), COLUMN() - $Q$5) ) &amp; "&lt;/rtc&gt;&lt;/ruby&gt;" &amp; CHAR(10)))</f>
        <v xml:space="preserve">&lt;ruby&gt;仙&lt;rtc&gt;ㄙㄧㄢ&lt;/rtc&gt;&lt;/ruby&gt;
</v>
      </c>
      <c r="R138" s="318" t="str">
        <f t="shared" ref="R138:R201" ca="1" si="47">IF( $T138, ($C138 &amp; CHAR(10)), IF($C138=CHAR(10), (CHAR(10) &amp; "&lt;/p&gt;" &amp; CHAR(10) &amp; "&lt;p&gt;" &amp; CHAR(10)), "&lt;ruby&gt;" &amp; $C138  &amp; "&lt;rt&gt;" &amp; INDIRECT( ADDRESS(ROW(), COLUMN() - $R$4) ) &amp; "&lt;/rt&gt;" &amp; "&lt;rtc&gt;" &amp; INDIRECT( ADDRESS(ROW(), COLUMN() - $R$5) ) &amp; "&lt;/rtc&gt;&lt;/ruby&gt;"&amp; CHAR(10)))</f>
        <v xml:space="preserve">&lt;ruby&gt;仙&lt;rt&gt;sian&lt;/rt&gt;&lt;rtc&gt;ㄙㄧㄢ&lt;/rtc&gt;&lt;/ruby&gt;
</v>
      </c>
      <c r="S138" s="285"/>
      <c r="T138" s="319" t="b">
        <f t="shared" si="42"/>
        <v>0</v>
      </c>
      <c r="U138" s="319" t="b">
        <f t="shared" ref="U138:U201" si="48">AND( NOT($T138), $C138&lt;&gt;"", $C138&lt;&gt;CHAR(10) )</f>
        <v>1</v>
      </c>
      <c r="V138" s="319" t="b">
        <f t="shared" ref="V138:V201" si="49">IF( OR($T138, NOT($U138)), TRUE, IF($D138="", TRUE, FALSE) )</f>
        <v>0</v>
      </c>
      <c r="W138" s="319" t="b">
        <f t="shared" ref="W138:W201" si="50">IF( OR($T138, NOT($U138)), TRUE, IF($E138="", TRUE, FALSE))</f>
        <v>0</v>
      </c>
      <c r="X138" s="319" t="b">
        <f t="shared" ref="X138:X201" si="51">AND($U138, $F138="")</f>
        <v>1</v>
      </c>
      <c r="Y138" s="370"/>
      <c r="Z138" s="377">
        <f t="shared" si="11"/>
        <v>15</v>
      </c>
      <c r="AA138" s="373" t="str">
        <f t="array" ref="AA138">IF( $Z138="", "", INDEX(白話字聲母資料表, $Z138, $AA$5))</f>
        <v>時</v>
      </c>
      <c r="AB138" s="370"/>
      <c r="AC138" s="377">
        <f t="shared" ref="AC138:AC201" si="52">IF( $W138, "", MATCH(E138, 白話字韻母清單, 0) )</f>
        <v>29</v>
      </c>
      <c r="AD138" s="373">
        <f t="array" ref="AD138">IF( $W138, "", INDEX(白話字韻母資料表, AC138, $AD$5))</f>
        <v>2</v>
      </c>
      <c r="AE138" s="373" t="b">
        <f t="array" ref="AE138">IF( $W138, "", IF( INDEX(白話字韻母資料表, AC138, $AE$5) = "入聲", TRUE, FALSE) )</f>
        <v>0</v>
      </c>
      <c r="AF138" s="374">
        <f t="shared" ref="AF138:AF201" si="53">IF($U138=FALSE, "", IF($AE138=TRUE, 4, 1))</f>
        <v>1</v>
      </c>
      <c r="AG138" s="374">
        <f t="shared" ref="AG138:AG201" si="54">IF($T138, "", IF($F138="", $AF138, $F138))</f>
        <v>1</v>
      </c>
      <c r="AH138" s="374" t="str">
        <f t="array" ref="AH138">IF( $W138, "", INDEX(白話字韻母資料表, $AC138, $AH$5))</f>
        <v>堅</v>
      </c>
      <c r="AI138" s="374" t="str">
        <f t="array" ref="AI138">IF($W138, "", INDEX(白話字韻母八聲調資料表, $AD138, $AG138))</f>
        <v>ian</v>
      </c>
      <c r="AJ138" s="370"/>
      <c r="AK138" s="373" t="b">
        <f t="shared" ref="AK138:AK201" si="55">IF( OR($D138="ch", $D138="chh", $D138="j", $D138="s"), TRUE, FALSE)</f>
        <v>1</v>
      </c>
      <c r="AL138" s="373" t="b">
        <f>IF( $AK138, IFERROR( IF(MATCH( $E138, 顎音化聲母!$H$9:$H$37, 0), TRUE, FALSE), FALSE), "")</f>
        <v>0</v>
      </c>
      <c r="AM138" s="373" t="str">
        <f t="array" ref="AM138">IF( AND($AK138, $AL138), INDEX(顎音化聲母資料表, MATCH( $D138 &amp; $E138, 顎音化聲母!$L$5:$L$136, 0), 3), "")</f>
        <v/>
      </c>
      <c r="AN138" s="373">
        <f t="shared" ref="AN138:AN201" si="56">IF($V138, "", Z138)</f>
        <v>15</v>
      </c>
      <c r="AO138" s="374" t="str">
        <f t="array" ref="AO138">IF($AN138="", "", IF( $AM138&lt;&gt;"", $AM138,INDEX(白話字聲母資料表, $AN138, $AO$5)))</f>
        <v>ㄙ</v>
      </c>
      <c r="AP138" s="374" t="str">
        <f t="array" ref="AP138">IF($W138, "", INDEX(方音八音反切資料表, $AD138, $AG138))</f>
        <v>ㄧㄢ</v>
      </c>
      <c r="AQ138" s="370"/>
      <c r="AR138" s="374" t="str">
        <f t="array" ref="AR138">IF($V138, "", INDEX(白話字聲母資料表, $Z138, $AR$5))</f>
        <v>s</v>
      </c>
      <c r="AS138" s="375" t="str">
        <f t="array" ref="AS138">IF($W138, "", INDEX(白話字韻母資料表, $AC138, $AR$5))</f>
        <v>ian</v>
      </c>
      <c r="AT138" s="374" t="str">
        <f t="array" ref="AT138">IF($W138, "", INDEX(台羅韻母八聲調資料表, $AD138, $AG138))</f>
        <v>ian</v>
      </c>
      <c r="AU138" s="370"/>
      <c r="AV138" s="374" t="str">
        <f t="array" ref="AV138">IF($V138, "", INDEX(白話字聲母資料表, $Z138, $AV$5))</f>
        <v>s</v>
      </c>
      <c r="AW138" s="375" t="str">
        <f t="array" ref="AW138">IF($W138, "", INDEX(白話字韻母資料表, $AC138, $AW$5))</f>
        <v>ian</v>
      </c>
      <c r="AX138" s="374" t="str">
        <f t="array" ref="AX138">IF($W138, "", INDEX(閩拼韻母八聲調資料表, $AD138, $AG138))</f>
        <v>iān</v>
      </c>
    </row>
    <row r="139" spans="2:50">
      <c r="B139" s="380">
        <f t="shared" si="0"/>
        <v>131</v>
      </c>
      <c r="C139" s="314" t="str">
        <f>MID(文章!$D$4, B139, 1)</f>
        <v>。</v>
      </c>
      <c r="D139" s="365"/>
      <c r="E139" s="365"/>
      <c r="F139" s="365"/>
      <c r="G139" s="315" t="str">
        <f t="array" ref="G139">IF( OR($T139, NOT($U139), $W139), "", $AA139 &amp; $AH139 &amp; INDEX(中文數值資料表, $AG139, 2) )</f>
        <v/>
      </c>
      <c r="H139" s="321" t="str">
        <f t="shared" si="1"/>
        <v/>
      </c>
      <c r="I139" s="322" t="str">
        <f t="shared" si="2"/>
        <v/>
      </c>
      <c r="J139" s="323" t="str">
        <f t="shared" si="3"/>
        <v/>
      </c>
      <c r="K139" s="316" t="str">
        <f t="shared" si="4"/>
        <v/>
      </c>
      <c r="L139" s="317" t="str">
        <f t="shared" ref="L139:L202" ca="1" si="57">IF( $T139, "\ltjruby{" &amp; $C139 &amp; "}{}\" &amp; CHAR(10), IF($C139=CHAR(10), "\vskip 0.5 cm" &amp; CHAR(10), "\ltjruby{" &amp; $C139 &amp; "}{" &amp; INDIRECT( ADDRESS(ROW(), COLUMN() - $L$5) ) &amp; "}\" &amp; CHAR(10)))</f>
        <v xml:space="preserve">\ltjruby{。}{}\
</v>
      </c>
      <c r="M139" s="317" t="str">
        <f t="shared" ca="1" si="43"/>
        <v xml:space="preserve">。
</v>
      </c>
      <c r="N139" s="317" t="str">
        <f t="shared" ca="1" si="44"/>
        <v xml:space="preserve">。
</v>
      </c>
      <c r="O139" s="317" t="str">
        <f t="shared" ca="1" si="45"/>
        <v xml:space="preserve">。
</v>
      </c>
      <c r="P139" s="317" t="str">
        <f t="shared" ca="1" si="45"/>
        <v xml:space="preserve">。
</v>
      </c>
      <c r="Q139" s="318" t="str">
        <f t="shared" ca="1" si="46"/>
        <v xml:space="preserve">。
</v>
      </c>
      <c r="R139" s="318" t="str">
        <f t="shared" ca="1" si="47"/>
        <v xml:space="preserve">。
</v>
      </c>
      <c r="S139" s="285"/>
      <c r="T139" s="319" t="b">
        <f t="shared" si="42"/>
        <v>1</v>
      </c>
      <c r="U139" s="319" t="b">
        <f t="shared" si="48"/>
        <v>0</v>
      </c>
      <c r="V139" s="319" t="b">
        <f t="shared" si="49"/>
        <v>1</v>
      </c>
      <c r="W139" s="319" t="b">
        <f t="shared" si="50"/>
        <v>1</v>
      </c>
      <c r="X139" s="319" t="b">
        <f t="shared" si="51"/>
        <v>0</v>
      </c>
      <c r="Y139" s="370"/>
      <c r="Z139" s="377" t="str">
        <f t="shared" si="11"/>
        <v/>
      </c>
      <c r="AA139" s="373" t="str">
        <f t="array" ref="AA139">IF( $Z139="", "", INDEX(白話字聲母資料表, $Z139, $AA$5))</f>
        <v/>
      </c>
      <c r="AB139" s="370"/>
      <c r="AC139" s="377" t="str">
        <f t="shared" si="52"/>
        <v/>
      </c>
      <c r="AD139" s="373" t="str">
        <f t="array" ref="AD139">IF( $W139, "", INDEX(白話字韻母資料表, AC139, $AD$5))</f>
        <v/>
      </c>
      <c r="AE139" s="373" t="str">
        <f t="array" ref="AE139">IF( $W139, "", IF( INDEX(白話字韻母資料表, AC139, $AE$5) = "入聲", TRUE, FALSE) )</f>
        <v/>
      </c>
      <c r="AF139" s="374" t="str">
        <f t="shared" si="53"/>
        <v/>
      </c>
      <c r="AG139" s="374" t="str">
        <f t="shared" si="54"/>
        <v/>
      </c>
      <c r="AH139" s="374" t="str">
        <f t="array" ref="AH139">IF( $W139, "", INDEX(白話字韻母資料表, $AC139, $AH$5))</f>
        <v/>
      </c>
      <c r="AI139" s="374" t="str">
        <f t="array" ref="AI139">IF($W139, "", INDEX(白話字韻母八聲調資料表, $AD139, $AG139))</f>
        <v/>
      </c>
      <c r="AJ139" s="370"/>
      <c r="AK139" s="373" t="b">
        <f t="shared" si="55"/>
        <v>0</v>
      </c>
      <c r="AL139" s="373" t="str">
        <f>IF( $AK139, IFERROR( IF(MATCH( $E139, 顎音化聲母!$H$9:$H$37, 0), TRUE, FALSE), FALSE), "")</f>
        <v/>
      </c>
      <c r="AM139" s="373" t="str">
        <f t="array" ref="AM139">IF( AND($AK139, $AL139), INDEX(顎音化聲母資料表, MATCH( $D139 &amp; $E139, 顎音化聲母!$L$5:$L$136, 0), 3), "")</f>
        <v/>
      </c>
      <c r="AN139" s="373" t="str">
        <f t="shared" si="56"/>
        <v/>
      </c>
      <c r="AO139" s="374" t="str">
        <f t="array" ref="AO139">IF($AN139="", "", IF( $AM139&lt;&gt;"", $AM139,INDEX(白話字聲母資料表, $AN139, $AO$5)))</f>
        <v/>
      </c>
      <c r="AP139" s="374" t="str">
        <f t="array" ref="AP139">IF($W139, "", INDEX(方音八音反切資料表, $AD139, $AG139))</f>
        <v/>
      </c>
      <c r="AQ139" s="370"/>
      <c r="AR139" s="374" t="str">
        <f t="array" ref="AR139">IF($V139, "", INDEX(白話字聲母資料表, $Z139, $AR$5))</f>
        <v/>
      </c>
      <c r="AS139" s="375" t="str">
        <f t="array" ref="AS139">IF($W139, "", INDEX(白話字韻母資料表, $AC139, $AR$5))</f>
        <v/>
      </c>
      <c r="AT139" s="374" t="str">
        <f t="array" ref="AT139">IF($W139, "", INDEX(台羅韻母八聲調資料表, $AD139, $AG139))</f>
        <v/>
      </c>
      <c r="AU139" s="370"/>
      <c r="AV139" s="374" t="str">
        <f t="array" ref="AV139">IF($V139, "", INDEX(白話字聲母資料表, $Z139, $AV$5))</f>
        <v/>
      </c>
      <c r="AW139" s="375" t="str">
        <f t="array" ref="AW139">IF($W139, "", INDEX(白話字韻母資料表, $AC139, $AW$5))</f>
        <v/>
      </c>
      <c r="AX139" s="374" t="str">
        <f t="array" ref="AX139">IF($W139, "", INDEX(閩拼韻母八聲調資料表, $AD139, $AG139))</f>
        <v/>
      </c>
    </row>
    <row r="140" spans="2:50">
      <c r="B140" s="380">
        <f t="shared" si="0"/>
        <v>132</v>
      </c>
      <c r="C140" s="314" t="str">
        <f>MID(文章!$D$4, B140, 1)</f>
        <v xml:space="preserve">
</v>
      </c>
      <c r="D140" s="365"/>
      <c r="E140" s="365"/>
      <c r="F140" s="365"/>
      <c r="G140" s="315" t="str">
        <f t="array" ref="G140">IF( OR($T140, NOT($U140), $W140), "", $AA140 &amp; $AH140 &amp; INDEX(中文數值資料表, $AG140, 2) )</f>
        <v/>
      </c>
      <c r="H140" s="321" t="str">
        <f t="shared" si="1"/>
        <v/>
      </c>
      <c r="I140" s="322" t="str">
        <f t="shared" si="2"/>
        <v/>
      </c>
      <c r="J140" s="323" t="str">
        <f t="shared" si="3"/>
        <v/>
      </c>
      <c r="K140" s="316" t="str">
        <f t="shared" si="4"/>
        <v/>
      </c>
      <c r="L140" s="317" t="str">
        <f t="shared" ca="1" si="57"/>
        <v xml:space="preserve">\vskip 0.5 cm
</v>
      </c>
      <c r="M140" s="317" t="str">
        <f t="shared" ca="1" si="43"/>
        <v xml:space="preserve">
&lt;/p&gt;
&lt;p&gt;
</v>
      </c>
      <c r="N140" s="317" t="str">
        <f t="shared" ca="1" si="44"/>
        <v xml:space="preserve">
&lt;/p&gt;
&lt;p&gt;
</v>
      </c>
      <c r="O140" s="317" t="str">
        <f t="shared" ca="1" si="45"/>
        <v xml:space="preserve">
&lt;/p&gt;
&lt;p&gt;
</v>
      </c>
      <c r="P140" s="317" t="str">
        <f t="shared" ca="1" si="45"/>
        <v xml:space="preserve">
&lt;/p&gt;
&lt;p&gt;
</v>
      </c>
      <c r="Q140" s="318" t="str">
        <f t="shared" ca="1" si="46"/>
        <v xml:space="preserve">
&lt;/p&gt;
&lt;p&gt;
</v>
      </c>
      <c r="R140" s="318" t="str">
        <f t="shared" ca="1" si="47"/>
        <v xml:space="preserve">
&lt;/p&gt;
&lt;p&gt;
</v>
      </c>
      <c r="S140" s="285"/>
      <c r="T140" s="319" t="b">
        <f t="shared" si="42"/>
        <v>0</v>
      </c>
      <c r="U140" s="319" t="b">
        <f t="shared" si="48"/>
        <v>0</v>
      </c>
      <c r="V140" s="319" t="b">
        <f t="shared" si="49"/>
        <v>1</v>
      </c>
      <c r="W140" s="319" t="b">
        <f t="shared" si="50"/>
        <v>1</v>
      </c>
      <c r="X140" s="319" t="b">
        <f t="shared" si="51"/>
        <v>0</v>
      </c>
      <c r="Y140" s="370"/>
      <c r="Z140" s="377" t="str">
        <f t="shared" si="11"/>
        <v/>
      </c>
      <c r="AA140" s="373" t="str">
        <f t="array" ref="AA140">IF( $Z140="", "", INDEX(白話字聲母資料表, $Z140, $AA$5))</f>
        <v/>
      </c>
      <c r="AB140" s="370"/>
      <c r="AC140" s="377" t="str">
        <f t="shared" si="52"/>
        <v/>
      </c>
      <c r="AD140" s="373" t="str">
        <f t="array" ref="AD140">IF( $W140, "", INDEX(白話字韻母資料表, AC140, $AD$5))</f>
        <v/>
      </c>
      <c r="AE140" s="373" t="str">
        <f t="array" ref="AE140">IF( $W140, "", IF( INDEX(白話字韻母資料表, AC140, $AE$5) = "入聲", TRUE, FALSE) )</f>
        <v/>
      </c>
      <c r="AF140" s="374" t="str">
        <f t="shared" si="53"/>
        <v/>
      </c>
      <c r="AG140" s="374" t="str">
        <f t="shared" si="54"/>
        <v/>
      </c>
      <c r="AH140" s="374" t="str">
        <f t="array" ref="AH140">IF( $W140, "", INDEX(白話字韻母資料表, $AC140, $AH$5))</f>
        <v/>
      </c>
      <c r="AI140" s="374" t="str">
        <f t="array" ref="AI140">IF($W140, "", INDEX(白話字韻母八聲調資料表, $AD140, $AG140))</f>
        <v/>
      </c>
      <c r="AJ140" s="370"/>
      <c r="AK140" s="373" t="b">
        <f t="shared" si="55"/>
        <v>0</v>
      </c>
      <c r="AL140" s="373" t="str">
        <f>IF( $AK140, IFERROR( IF(MATCH( $E140, 顎音化聲母!$H$9:$H$37, 0), TRUE, FALSE), FALSE), "")</f>
        <v/>
      </c>
      <c r="AM140" s="373" t="str">
        <f t="array" ref="AM140">IF( AND($AK140, $AL140), INDEX(顎音化聲母資料表, MATCH( $D140 &amp; $E140, 顎音化聲母!$L$5:$L$136, 0), 3), "")</f>
        <v/>
      </c>
      <c r="AN140" s="373" t="str">
        <f t="shared" si="56"/>
        <v/>
      </c>
      <c r="AO140" s="374" t="str">
        <f t="array" ref="AO140">IF($AN140="", "", IF( $AM140&lt;&gt;"", $AM140,INDEX(白話字聲母資料表, $AN140, $AO$5)))</f>
        <v/>
      </c>
      <c r="AP140" s="374" t="str">
        <f t="array" ref="AP140">IF($W140, "", INDEX(方音八音反切資料表, $AD140, $AG140))</f>
        <v/>
      </c>
      <c r="AQ140" s="370"/>
      <c r="AR140" s="374" t="str">
        <f t="array" ref="AR140">IF($V140, "", INDEX(白話字聲母資料表, $Z140, $AR$5))</f>
        <v/>
      </c>
      <c r="AS140" s="375" t="str">
        <f t="array" ref="AS140">IF($W140, "", INDEX(白話字韻母資料表, $AC140, $AR$5))</f>
        <v/>
      </c>
      <c r="AT140" s="374" t="str">
        <f t="array" ref="AT140">IF($W140, "", INDEX(台羅韻母八聲調資料表, $AD140, $AG140))</f>
        <v/>
      </c>
      <c r="AU140" s="370"/>
      <c r="AV140" s="374" t="str">
        <f t="array" ref="AV140">IF($V140, "", INDEX(白話字聲母資料表, $Z140, $AV$5))</f>
        <v/>
      </c>
      <c r="AW140" s="375" t="str">
        <f t="array" ref="AW140">IF($W140, "", INDEX(白話字韻母資料表, $AC140, $AW$5))</f>
        <v/>
      </c>
      <c r="AX140" s="374" t="str">
        <f t="array" ref="AX140">IF($W140, "", INDEX(閩拼韻母八聲調資料表, $AD140, $AG140))</f>
        <v/>
      </c>
    </row>
    <row r="141" spans="2:50">
      <c r="B141" s="380">
        <f t="shared" si="0"/>
        <v>133</v>
      </c>
      <c r="C141" s="314" t="str">
        <f>MID(文章!$D$4, B141, 1)</f>
        <v>於</v>
      </c>
      <c r="D141" s="365"/>
      <c r="E141" s="365" t="s">
        <v>67</v>
      </c>
      <c r="F141" s="365">
        <v>5</v>
      </c>
      <c r="G141" s="315" t="str">
        <f t="array" ref="G141">IF( OR($T141, NOT($U141), $W141), "", $AA141 &amp; $AH141 &amp; INDEX(中文數值資料表, $AG141, 2) )</f>
        <v>英居五</v>
      </c>
      <c r="H141" s="321" t="str">
        <f t="shared" si="1"/>
        <v>î</v>
      </c>
      <c r="I141" s="322" t="str">
        <f t="shared" si="2"/>
        <v>î</v>
      </c>
      <c r="J141" s="323" t="str">
        <f t="shared" si="3"/>
        <v>ì</v>
      </c>
      <c r="K141" s="316" t="str">
        <f t="shared" si="4"/>
        <v>ㄧˊ</v>
      </c>
      <c r="L141" s="317" t="str">
        <f t="shared" ca="1" si="57"/>
        <v xml:space="preserve">\ltjruby{於}{î}\
</v>
      </c>
      <c r="M141" s="317" t="str">
        <f t="shared" ca="1" si="43"/>
        <v xml:space="preserve">&lt;ruby&gt;於&lt;rt&gt;英居五&lt;/rt&gt;&lt;/ruby&gt;
</v>
      </c>
      <c r="N141" s="317" t="str">
        <f t="shared" ca="1" si="44"/>
        <v xml:space="preserve">&lt;ruby&gt;於&lt;rt&gt;î&lt;/rt&gt;&lt;/ruby&gt;
</v>
      </c>
      <c r="O141" s="317" t="str">
        <f t="shared" ca="1" si="45"/>
        <v xml:space="preserve">&lt;ruby&gt;於&lt;rt&gt;î&lt;/rt&gt;&lt;/ruby&gt;
</v>
      </c>
      <c r="P141" s="317" t="str">
        <f t="shared" ca="1" si="45"/>
        <v xml:space="preserve">&lt;ruby&gt;於&lt;rt&gt;ì&lt;/rt&gt;&lt;/ruby&gt;
</v>
      </c>
      <c r="Q141" s="318" t="str">
        <f t="shared" ca="1" si="46"/>
        <v xml:space="preserve">&lt;ruby&gt;於&lt;rtc&gt;ㄧˊ&lt;/rtc&gt;&lt;/ruby&gt;
</v>
      </c>
      <c r="R141" s="318" t="str">
        <f t="shared" ca="1" si="47"/>
        <v xml:space="preserve">&lt;ruby&gt;於&lt;rt&gt;î&lt;/rt&gt;&lt;rtc&gt;ㄧˊ&lt;/rtc&gt;&lt;/ruby&gt;
</v>
      </c>
      <c r="S141" s="285"/>
      <c r="T141" s="319" t="b">
        <f t="shared" si="42"/>
        <v>0</v>
      </c>
      <c r="U141" s="319" t="b">
        <f t="shared" si="48"/>
        <v>1</v>
      </c>
      <c r="V141" s="319" t="b">
        <f t="shared" si="49"/>
        <v>1</v>
      </c>
      <c r="W141" s="319" t="b">
        <f t="shared" si="50"/>
        <v>0</v>
      </c>
      <c r="X141" s="319" t="b">
        <f t="shared" si="51"/>
        <v>0</v>
      </c>
      <c r="Y141" s="370"/>
      <c r="Z141" s="377">
        <f t="shared" si="11"/>
        <v>18</v>
      </c>
      <c r="AA141" s="373" t="str">
        <f t="array" ref="AA141">IF( $Z141="", "", INDEX(白話字聲母資料表, $Z141, $AA$5))</f>
        <v>英</v>
      </c>
      <c r="AB141" s="370"/>
      <c r="AC141" s="377">
        <f t="shared" si="52"/>
        <v>21</v>
      </c>
      <c r="AD141" s="373">
        <f t="array" ref="AD141">IF( $W141, "", INDEX(白話字韻母資料表, AC141, $AD$5))</f>
        <v>29</v>
      </c>
      <c r="AE141" s="373" t="b">
        <f t="array" ref="AE141">IF( $W141, "", IF( INDEX(白話字韻母資料表, AC141, $AE$5) = "入聲", TRUE, FALSE) )</f>
        <v>0</v>
      </c>
      <c r="AF141" s="374">
        <f t="shared" si="53"/>
        <v>1</v>
      </c>
      <c r="AG141" s="374">
        <f t="shared" si="54"/>
        <v>5</v>
      </c>
      <c r="AH141" s="374" t="str">
        <f t="array" ref="AH141">IF( $W141, "", INDEX(白話字韻母資料表, $AC141, $AH$5))</f>
        <v>居</v>
      </c>
      <c r="AI141" s="374" t="str">
        <f t="array" ref="AI141">IF($W141, "", INDEX(白話字韻母八聲調資料表, $AD141, $AG141))</f>
        <v>î</v>
      </c>
      <c r="AJ141" s="370"/>
      <c r="AK141" s="373" t="b">
        <f t="shared" si="55"/>
        <v>0</v>
      </c>
      <c r="AL141" s="373" t="str">
        <f>IF( $AK141, IFERROR( IF(MATCH( $E141, 顎音化聲母!$H$9:$H$37, 0), TRUE, FALSE), FALSE), "")</f>
        <v/>
      </c>
      <c r="AM141" s="373" t="str">
        <f t="array" ref="AM141">IF( AND($AK141, $AL141), INDEX(顎音化聲母資料表, MATCH( $D141 &amp; $E141, 顎音化聲母!$L$5:$L$136, 0), 3), "")</f>
        <v/>
      </c>
      <c r="AN141" s="373" t="str">
        <f t="shared" si="56"/>
        <v/>
      </c>
      <c r="AO141" s="374" t="str">
        <f t="array" ref="AO141">IF($AN141="", "", IF( $AM141&lt;&gt;"", $AM141,INDEX(白話字聲母資料表, $AN141, $AO$5)))</f>
        <v/>
      </c>
      <c r="AP141" s="374" t="str">
        <f t="array" ref="AP141">IF($W141, "", INDEX(方音八音反切資料表, $AD141, $AG141))</f>
        <v>ㄧˊ</v>
      </c>
      <c r="AQ141" s="370"/>
      <c r="AR141" s="374" t="str">
        <f t="array" ref="AR141">IF($V141, "", INDEX(白話字聲母資料表, $Z141, $AR$5))</f>
        <v/>
      </c>
      <c r="AS141" s="375" t="str">
        <f t="array" ref="AS141">IF($W141, "", INDEX(白話字韻母資料表, $AC141, $AR$5))</f>
        <v>i</v>
      </c>
      <c r="AT141" s="374" t="str">
        <f t="array" ref="AT141">IF($W141, "", INDEX(台羅韻母八聲調資料表, $AD141, $AG141))</f>
        <v>î</v>
      </c>
      <c r="AU141" s="370"/>
      <c r="AV141" s="374" t="str">
        <f t="array" ref="AV141">IF($V141, "", INDEX(白話字聲母資料表, $Z141, $AV$5))</f>
        <v/>
      </c>
      <c r="AW141" s="375" t="str">
        <f t="array" ref="AW141">IF($W141, "", INDEX(白話字韻母資料表, $AC141, $AW$5))</f>
        <v>i</v>
      </c>
      <c r="AX141" s="374" t="str">
        <f t="array" ref="AX141">IF($W141, "", INDEX(閩拼韻母八聲調資料表, $AD141, $AG141))</f>
        <v>ì</v>
      </c>
    </row>
    <row r="142" spans="2:50">
      <c r="B142" s="380">
        <f t="shared" si="0"/>
        <v>134</v>
      </c>
      <c r="C142" s="314" t="str">
        <f>MID(文章!$D$4, B142, 1)</f>
        <v>是</v>
      </c>
      <c r="D142" s="365" t="s">
        <v>65</v>
      </c>
      <c r="E142" s="365" t="s">
        <v>67</v>
      </c>
      <c r="F142" s="365">
        <v>7</v>
      </c>
      <c r="G142" s="315" t="str">
        <f t="array" ref="G142">IF( OR($T142, NOT($U142), $W142), "", $AA142 &amp; $AH142 &amp; INDEX(中文數值資料表, $AG142, 2) )</f>
        <v>時居七</v>
      </c>
      <c r="H142" s="321" t="str">
        <f t="shared" si="1"/>
        <v>sī</v>
      </c>
      <c r="I142" s="322" t="str">
        <f t="shared" si="2"/>
        <v>sī</v>
      </c>
      <c r="J142" s="323" t="str">
        <f t="shared" si="3"/>
        <v>sī</v>
      </c>
      <c r="K142" s="316" t="str">
        <f t="shared" si="4"/>
        <v>ㄒㄧ˫</v>
      </c>
      <c r="L142" s="317" t="str">
        <f t="shared" ca="1" si="57"/>
        <v xml:space="preserve">\ltjruby{是}{sī}\
</v>
      </c>
      <c r="M142" s="317" t="str">
        <f t="shared" ca="1" si="43"/>
        <v xml:space="preserve">&lt;ruby&gt;是&lt;rt&gt;時居七&lt;/rt&gt;&lt;/ruby&gt;
</v>
      </c>
      <c r="N142" s="317" t="str">
        <f t="shared" ca="1" si="44"/>
        <v xml:space="preserve">&lt;ruby&gt;是&lt;rt&gt;sī&lt;/rt&gt;&lt;/ruby&gt;
</v>
      </c>
      <c r="O142" s="317" t="str">
        <f t="shared" ca="1" si="45"/>
        <v xml:space="preserve">&lt;ruby&gt;是&lt;rt&gt;sī&lt;/rt&gt;&lt;/ruby&gt;
</v>
      </c>
      <c r="P142" s="317" t="str">
        <f t="shared" ca="1" si="45"/>
        <v xml:space="preserve">&lt;ruby&gt;是&lt;rt&gt;sī&lt;/rt&gt;&lt;/ruby&gt;
</v>
      </c>
      <c r="Q142" s="318" t="str">
        <f t="shared" ca="1" si="46"/>
        <v xml:space="preserve">&lt;ruby&gt;是&lt;rtc&gt;ㄒㄧ˫&lt;/rtc&gt;&lt;/ruby&gt;
</v>
      </c>
      <c r="R142" s="318" t="str">
        <f t="shared" ca="1" si="47"/>
        <v xml:space="preserve">&lt;ruby&gt;是&lt;rt&gt;sī&lt;/rt&gt;&lt;rtc&gt;ㄒㄧ˫&lt;/rtc&gt;&lt;/ruby&gt;
</v>
      </c>
      <c r="S142" s="285"/>
      <c r="T142" s="319" t="b">
        <f t="shared" si="42"/>
        <v>0</v>
      </c>
      <c r="U142" s="319" t="b">
        <f t="shared" si="48"/>
        <v>1</v>
      </c>
      <c r="V142" s="319" t="b">
        <f t="shared" si="49"/>
        <v>0</v>
      </c>
      <c r="W142" s="319" t="b">
        <f t="shared" si="50"/>
        <v>0</v>
      </c>
      <c r="X142" s="319" t="b">
        <f t="shared" si="51"/>
        <v>0</v>
      </c>
      <c r="Y142" s="370"/>
      <c r="Z142" s="377">
        <f t="shared" si="11"/>
        <v>15</v>
      </c>
      <c r="AA142" s="373" t="str">
        <f t="array" ref="AA142">IF( $Z142="", "", INDEX(白話字聲母資料表, $Z142, $AA$5))</f>
        <v>時</v>
      </c>
      <c r="AB142" s="370"/>
      <c r="AC142" s="377">
        <f t="shared" si="52"/>
        <v>21</v>
      </c>
      <c r="AD142" s="373">
        <f t="array" ref="AD142">IF( $W142, "", INDEX(白話字韻母資料表, AC142, $AD$5))</f>
        <v>29</v>
      </c>
      <c r="AE142" s="373" t="b">
        <f t="array" ref="AE142">IF( $W142, "", IF( INDEX(白話字韻母資料表, AC142, $AE$5) = "入聲", TRUE, FALSE) )</f>
        <v>0</v>
      </c>
      <c r="AF142" s="374">
        <f t="shared" si="53"/>
        <v>1</v>
      </c>
      <c r="AG142" s="374">
        <f t="shared" si="54"/>
        <v>7</v>
      </c>
      <c r="AH142" s="374" t="str">
        <f t="array" ref="AH142">IF( $W142, "", INDEX(白話字韻母資料表, $AC142, $AH$5))</f>
        <v>居</v>
      </c>
      <c r="AI142" s="374" t="str">
        <f t="array" ref="AI142">IF($W142, "", INDEX(白話字韻母八聲調資料表, $AD142, $AG142))</f>
        <v>ī</v>
      </c>
      <c r="AJ142" s="370"/>
      <c r="AK142" s="373" t="b">
        <f t="shared" si="55"/>
        <v>1</v>
      </c>
      <c r="AL142" s="373" t="b">
        <f>IF( $AK142, IFERROR( IF(MATCH( $E142, 顎音化聲母!$H$9:$H$37, 0), TRUE, FALSE), FALSE), "")</f>
        <v>1</v>
      </c>
      <c r="AM142" s="373" t="str">
        <f t="array" ref="AM142">IF( AND($AK142, $AL142), INDEX(顎音化聲母資料表, MATCH( $D142 &amp; $E142, 顎音化聲母!$L$5:$L$136, 0), 3), "")</f>
        <v>ㄒ</v>
      </c>
      <c r="AN142" s="373">
        <f t="shared" si="56"/>
        <v>15</v>
      </c>
      <c r="AO142" s="374" t="str">
        <f t="array" ref="AO142">IF($AN142="", "", IF( $AM142&lt;&gt;"", $AM142,INDEX(白話字聲母資料表, $AN142, $AO$5)))</f>
        <v>ㄒ</v>
      </c>
      <c r="AP142" s="374" t="str">
        <f t="array" ref="AP142">IF($W142, "", INDEX(方音八音反切資料表, $AD142, $AG142))</f>
        <v>ㄧ˫</v>
      </c>
      <c r="AQ142" s="370"/>
      <c r="AR142" s="374" t="str">
        <f t="array" ref="AR142">IF($V142, "", INDEX(白話字聲母資料表, $Z142, $AR$5))</f>
        <v>s</v>
      </c>
      <c r="AS142" s="375" t="str">
        <f t="array" ref="AS142">IF($W142, "", INDEX(白話字韻母資料表, $AC142, $AR$5))</f>
        <v>i</v>
      </c>
      <c r="AT142" s="374" t="str">
        <f t="array" ref="AT142">IF($W142, "", INDEX(台羅韻母八聲調資料表, $AD142, $AG142))</f>
        <v>ī</v>
      </c>
      <c r="AU142" s="370"/>
      <c r="AV142" s="374" t="str">
        <f t="array" ref="AV142">IF($V142, "", INDEX(白話字聲母資料表, $Z142, $AV$5))</f>
        <v>s</v>
      </c>
      <c r="AW142" s="375" t="str">
        <f t="array" ref="AW142">IF($W142, "", INDEX(白話字韻母資料表, $AC142, $AW$5))</f>
        <v>i</v>
      </c>
      <c r="AX142" s="374" t="str">
        <f t="array" ref="AX142">IF($W142, "", INDEX(閩拼韻母八聲調資料表, $AD142, $AG142))</f>
        <v>ī</v>
      </c>
    </row>
    <row r="143" spans="2:50">
      <c r="B143" s="380">
        <f t="shared" si="0"/>
        <v>135</v>
      </c>
      <c r="C143" s="314" t="str">
        <f>MID(文章!$D$4, B143, 1)</f>
        <v>飲</v>
      </c>
      <c r="D143" s="365"/>
      <c r="E143" s="365" t="s">
        <v>64</v>
      </c>
      <c r="F143" s="365">
        <v>2</v>
      </c>
      <c r="G143" s="315" t="str">
        <f t="array" ref="G143">IF( OR($T143, NOT($U143), $W143), "", $AA143 &amp; $AH143 &amp; INDEX(中文數值資料表, $AG143, 2) )</f>
        <v>英金二</v>
      </c>
      <c r="H143" s="321" t="str">
        <f t="shared" si="1"/>
        <v>ím</v>
      </c>
      <c r="I143" s="322" t="str">
        <f t="shared" si="2"/>
        <v>ím</v>
      </c>
      <c r="J143" s="323" t="str">
        <f t="shared" si="3"/>
        <v>ím</v>
      </c>
      <c r="K143" s="316" t="str">
        <f t="shared" si="4"/>
        <v>ㄧㆬˋ</v>
      </c>
      <c r="L143" s="317" t="str">
        <f t="shared" ca="1" si="57"/>
        <v xml:space="preserve">\ltjruby{飲}{ím}\
</v>
      </c>
      <c r="M143" s="317" t="str">
        <f t="shared" ca="1" si="43"/>
        <v xml:space="preserve">&lt;ruby&gt;飲&lt;rt&gt;英金二&lt;/rt&gt;&lt;/ruby&gt;
</v>
      </c>
      <c r="N143" s="317" t="str">
        <f t="shared" ca="1" si="44"/>
        <v xml:space="preserve">&lt;ruby&gt;飲&lt;rt&gt;ím&lt;/rt&gt;&lt;/ruby&gt;
</v>
      </c>
      <c r="O143" s="317" t="str">
        <f t="shared" ca="1" si="45"/>
        <v xml:space="preserve">&lt;ruby&gt;飲&lt;rt&gt;ím&lt;/rt&gt;&lt;/ruby&gt;
</v>
      </c>
      <c r="P143" s="317" t="str">
        <f t="shared" ca="1" si="45"/>
        <v xml:space="preserve">&lt;ruby&gt;飲&lt;rt&gt;ím&lt;/rt&gt;&lt;/ruby&gt;
</v>
      </c>
      <c r="Q143" s="318" t="str">
        <f t="shared" ca="1" si="46"/>
        <v xml:space="preserve">&lt;ruby&gt;飲&lt;rtc&gt;ㄧㆬˋ&lt;/rtc&gt;&lt;/ruby&gt;
</v>
      </c>
      <c r="R143" s="318" t="str">
        <f t="shared" ca="1" si="47"/>
        <v xml:space="preserve">&lt;ruby&gt;飲&lt;rt&gt;ím&lt;/rt&gt;&lt;rtc&gt;ㄧㆬˋ&lt;/rtc&gt;&lt;/ruby&gt;
</v>
      </c>
      <c r="S143" s="285"/>
      <c r="T143" s="319" t="b">
        <f t="shared" si="42"/>
        <v>0</v>
      </c>
      <c r="U143" s="319" t="b">
        <f t="shared" si="48"/>
        <v>1</v>
      </c>
      <c r="V143" s="319" t="b">
        <f t="shared" si="49"/>
        <v>1</v>
      </c>
      <c r="W143" s="319" t="b">
        <f t="shared" si="50"/>
        <v>0</v>
      </c>
      <c r="X143" s="319" t="b">
        <f t="shared" si="51"/>
        <v>0</v>
      </c>
      <c r="Y143" s="370"/>
      <c r="Z143" s="377">
        <f t="shared" si="11"/>
        <v>18</v>
      </c>
      <c r="AA143" s="373" t="str">
        <f t="array" ref="AA143">IF( $Z143="", "", INDEX(白話字聲母資料表, $Z143, $AA$5))</f>
        <v>英</v>
      </c>
      <c r="AB143" s="370"/>
      <c r="AC143" s="377">
        <f t="shared" si="52"/>
        <v>37</v>
      </c>
      <c r="AD143" s="373">
        <f t="array" ref="AD143">IF( $W143, "", INDEX(白話字韻母資料表, AC143, $AD$5))</f>
        <v>3</v>
      </c>
      <c r="AE143" s="373" t="b">
        <f t="array" ref="AE143">IF( $W143, "", IF( INDEX(白話字韻母資料表, AC143, $AE$5) = "入聲", TRUE, FALSE) )</f>
        <v>0</v>
      </c>
      <c r="AF143" s="374">
        <f t="shared" si="53"/>
        <v>1</v>
      </c>
      <c r="AG143" s="374">
        <f t="shared" si="54"/>
        <v>2</v>
      </c>
      <c r="AH143" s="374" t="str">
        <f t="array" ref="AH143">IF( $W143, "", INDEX(白話字韻母資料表, $AC143, $AH$5))</f>
        <v>金</v>
      </c>
      <c r="AI143" s="374" t="str">
        <f t="array" ref="AI143">IF($W143, "", INDEX(白話字韻母八聲調資料表, $AD143, $AG143))</f>
        <v>ím</v>
      </c>
      <c r="AJ143" s="370"/>
      <c r="AK143" s="373" t="b">
        <f t="shared" si="55"/>
        <v>0</v>
      </c>
      <c r="AL143" s="373" t="str">
        <f>IF( $AK143, IFERROR( IF(MATCH( $E143, 顎音化聲母!$H$9:$H$37, 0), TRUE, FALSE), FALSE), "")</f>
        <v/>
      </c>
      <c r="AM143" s="373" t="str">
        <f t="array" ref="AM143">IF( AND($AK143, $AL143), INDEX(顎音化聲母資料表, MATCH( $D143 &amp; $E143, 顎音化聲母!$L$5:$L$136, 0), 3), "")</f>
        <v/>
      </c>
      <c r="AN143" s="373" t="str">
        <f t="shared" si="56"/>
        <v/>
      </c>
      <c r="AO143" s="374" t="str">
        <f t="array" ref="AO143">IF($AN143="", "", IF( $AM143&lt;&gt;"", $AM143,INDEX(白話字聲母資料表, $AN143, $AO$5)))</f>
        <v/>
      </c>
      <c r="AP143" s="374" t="str">
        <f t="array" ref="AP143">IF($W143, "", INDEX(方音八音反切資料表, $AD143, $AG143))</f>
        <v>ㄧㆬˋ</v>
      </c>
      <c r="AQ143" s="370"/>
      <c r="AR143" s="374" t="str">
        <f t="array" ref="AR143">IF($V143, "", INDEX(白話字聲母資料表, $Z143, $AR$5))</f>
        <v/>
      </c>
      <c r="AS143" s="375" t="str">
        <f t="array" ref="AS143">IF($W143, "", INDEX(白話字韻母資料表, $AC143, $AR$5))</f>
        <v>im</v>
      </c>
      <c r="AT143" s="374" t="str">
        <f t="array" ref="AT143">IF($W143, "", INDEX(台羅韻母八聲調資料表, $AD143, $AG143))</f>
        <v>ím</v>
      </c>
      <c r="AU143" s="370"/>
      <c r="AV143" s="374" t="str">
        <f t="array" ref="AV143">IF($V143, "", INDEX(白話字聲母資料表, $Z143, $AV$5))</f>
        <v/>
      </c>
      <c r="AW143" s="375" t="str">
        <f t="array" ref="AW143">IF($W143, "", INDEX(白話字韻母資料表, $AC143, $AW$5))</f>
        <v>im</v>
      </c>
      <c r="AX143" s="374" t="str">
        <f t="array" ref="AX143">IF($W143, "", INDEX(閩拼韻母八聲調資料表, $AD143, $AG143))</f>
        <v>ím</v>
      </c>
    </row>
    <row r="144" spans="2:50">
      <c r="B144" s="380">
        <f t="shared" si="0"/>
        <v>136</v>
      </c>
      <c r="C144" s="314" t="str">
        <f>MID(文章!$D$4, B144, 1)</f>
        <v>酒</v>
      </c>
      <c r="D144" s="365" t="s">
        <v>55</v>
      </c>
      <c r="E144" s="365" t="s">
        <v>69</v>
      </c>
      <c r="F144" s="365">
        <v>2</v>
      </c>
      <c r="G144" s="315" t="str">
        <f t="array" ref="G144">IF( OR($T144, NOT($U144), $W144), "", $AA144 &amp; $AH144 &amp; INDEX(中文數值資料表, $AG144, 2) )</f>
        <v>曾丩二</v>
      </c>
      <c r="H144" s="321" t="str">
        <f t="shared" si="1"/>
        <v>chiú</v>
      </c>
      <c r="I144" s="322" t="str">
        <f t="shared" si="2"/>
        <v>tsiú</v>
      </c>
      <c r="J144" s="323" t="str">
        <f t="shared" si="3"/>
        <v>ziú</v>
      </c>
      <c r="K144" s="316" t="str">
        <f t="shared" si="4"/>
        <v>ㄐㄧㄨˋ</v>
      </c>
      <c r="L144" s="317" t="str">
        <f t="shared" ca="1" si="57"/>
        <v xml:space="preserve">\ltjruby{酒}{tsiú}\
</v>
      </c>
      <c r="M144" s="317" t="str">
        <f t="shared" ca="1" si="43"/>
        <v xml:space="preserve">&lt;ruby&gt;酒&lt;rt&gt;曾丩二&lt;/rt&gt;&lt;/ruby&gt;
</v>
      </c>
      <c r="N144" s="317" t="str">
        <f t="shared" ca="1" si="44"/>
        <v xml:space="preserve">&lt;ruby&gt;酒&lt;rt&gt;chiú&lt;/rt&gt;&lt;/ruby&gt;
</v>
      </c>
      <c r="O144" s="317" t="str">
        <f t="shared" ca="1" si="45"/>
        <v xml:space="preserve">&lt;ruby&gt;酒&lt;rt&gt;tsiú&lt;/rt&gt;&lt;/ruby&gt;
</v>
      </c>
      <c r="P144" s="317" t="str">
        <f t="shared" ca="1" si="45"/>
        <v xml:space="preserve">&lt;ruby&gt;酒&lt;rt&gt;ziú&lt;/rt&gt;&lt;/ruby&gt;
</v>
      </c>
      <c r="Q144" s="318" t="str">
        <f t="shared" ca="1" si="46"/>
        <v xml:space="preserve">&lt;ruby&gt;酒&lt;rtc&gt;ㄐㄧㄨˋ&lt;/rtc&gt;&lt;/ruby&gt;
</v>
      </c>
      <c r="R144" s="318" t="str">
        <f t="shared" ca="1" si="47"/>
        <v xml:space="preserve">&lt;ruby&gt;酒&lt;rt&gt;tsiú&lt;/rt&gt;&lt;rtc&gt;ㄐㄧㄨˋ&lt;/rtc&gt;&lt;/ruby&gt;
</v>
      </c>
      <c r="S144" s="285"/>
      <c r="T144" s="319" t="b">
        <f t="shared" si="42"/>
        <v>0</v>
      </c>
      <c r="U144" s="319" t="b">
        <f t="shared" si="48"/>
        <v>1</v>
      </c>
      <c r="V144" s="319" t="b">
        <f t="shared" si="49"/>
        <v>0</v>
      </c>
      <c r="W144" s="319" t="b">
        <f t="shared" si="50"/>
        <v>0</v>
      </c>
      <c r="X144" s="319" t="b">
        <f t="shared" si="51"/>
        <v>0</v>
      </c>
      <c r="Y144" s="370"/>
      <c r="Z144" s="377">
        <f t="shared" si="11"/>
        <v>2</v>
      </c>
      <c r="AA144" s="373" t="str">
        <f t="array" ref="AA144">IF( $Z144="", "", INDEX(白話字聲母資料表, $Z144, $AA$5))</f>
        <v>曾</v>
      </c>
      <c r="AB144" s="370"/>
      <c r="AC144" s="377">
        <f t="shared" si="52"/>
        <v>45</v>
      </c>
      <c r="AD144" s="373">
        <f t="array" ref="AD144">IF( $W144, "", INDEX(白話字韻母資料表, AC144, $AD$5))</f>
        <v>30</v>
      </c>
      <c r="AE144" s="373" t="b">
        <f t="array" ref="AE144">IF( $W144, "", IF( INDEX(白話字韻母資料表, AC144, $AE$5) = "入聲", TRUE, FALSE) )</f>
        <v>0</v>
      </c>
      <c r="AF144" s="374">
        <f t="shared" si="53"/>
        <v>1</v>
      </c>
      <c r="AG144" s="374">
        <f t="shared" si="54"/>
        <v>2</v>
      </c>
      <c r="AH144" s="374" t="str">
        <f t="array" ref="AH144">IF( $W144, "", INDEX(白話字韻母資料表, $AC144, $AH$5))</f>
        <v>丩</v>
      </c>
      <c r="AI144" s="374" t="str">
        <f t="array" ref="AI144">IF($W144, "", INDEX(白話字韻母八聲調資料表, $AD144, $AG144))</f>
        <v>iú</v>
      </c>
      <c r="AJ144" s="370"/>
      <c r="AK144" s="373" t="b">
        <f t="shared" si="55"/>
        <v>1</v>
      </c>
      <c r="AL144" s="373" t="b">
        <f>IF( $AK144, IFERROR( IF(MATCH( $E144, 顎音化聲母!$H$9:$H$37, 0), TRUE, FALSE), FALSE), "")</f>
        <v>1</v>
      </c>
      <c r="AM144" s="373" t="str">
        <f t="array" ref="AM144">IF( AND($AK144, $AL144), INDEX(顎音化聲母資料表, MATCH( $D144 &amp; $E144, 顎音化聲母!$L$5:$L$136, 0), 3), "")</f>
        <v>ㄐ</v>
      </c>
      <c r="AN144" s="373">
        <f t="shared" si="56"/>
        <v>2</v>
      </c>
      <c r="AO144" s="374" t="str">
        <f t="array" ref="AO144">IF($AN144="", "", IF( $AM144&lt;&gt;"", $AM144,INDEX(白話字聲母資料表, $AN144, $AO$5)))</f>
        <v>ㄐ</v>
      </c>
      <c r="AP144" s="374" t="str">
        <f t="array" ref="AP144">IF($W144, "", INDEX(方音八音反切資料表, $AD144, $AG144))</f>
        <v>ㄧㄨˋ</v>
      </c>
      <c r="AQ144" s="370"/>
      <c r="AR144" s="374" t="str">
        <f t="array" ref="AR144">IF($V144, "", INDEX(白話字聲母資料表, $Z144, $AR$5))</f>
        <v>ts</v>
      </c>
      <c r="AS144" s="375" t="str">
        <f t="array" ref="AS144">IF($W144, "", INDEX(白話字韻母資料表, $AC144, $AR$5))</f>
        <v>iu</v>
      </c>
      <c r="AT144" s="374" t="str">
        <f t="array" ref="AT144">IF($W144, "", INDEX(台羅韻母八聲調資料表, $AD144, $AG144))</f>
        <v>iú</v>
      </c>
      <c r="AU144" s="370"/>
      <c r="AV144" s="374" t="str">
        <f t="array" ref="AV144">IF($V144, "", INDEX(白話字聲母資料表, $Z144, $AV$5))</f>
        <v>z</v>
      </c>
      <c r="AW144" s="375" t="str">
        <f t="array" ref="AW144">IF($W144, "", INDEX(白話字韻母資料表, $AC144, $AW$5))</f>
        <v>iu</v>
      </c>
      <c r="AX144" s="374" t="str">
        <f t="array" ref="AX144">IF($W144, "", INDEX(閩拼韻母八聲調資料表, $AD144, $AG144))</f>
        <v>iú</v>
      </c>
    </row>
    <row r="145" spans="2:50">
      <c r="B145" s="380">
        <f t="shared" si="0"/>
        <v>137</v>
      </c>
      <c r="C145" s="314" t="str">
        <f>MID(文章!$D$4, B145, 1)</f>
        <v>樂</v>
      </c>
      <c r="D145" s="365" t="s">
        <v>82</v>
      </c>
      <c r="E145" s="365" t="s">
        <v>99</v>
      </c>
      <c r="F145" s="365">
        <v>8</v>
      </c>
      <c r="G145" s="315" t="str">
        <f t="array" ref="G145">IF( OR($T145, NOT($U145), $W145), "", $AA145 &amp; $AH145 &amp; INDEX(中文數值資料表, $AG145, 2) )</f>
        <v>柳公八</v>
      </c>
      <c r="H145" s="321" t="str">
        <f t="shared" si="1"/>
        <v>lo̍k</v>
      </c>
      <c r="I145" s="322" t="str">
        <f t="shared" si="2"/>
        <v>lo̍k</v>
      </c>
      <c r="J145" s="323" t="str">
        <f t="shared" si="3"/>
        <v>lók</v>
      </c>
      <c r="K145" s="316" t="str">
        <f t="shared" si="4"/>
        <v>ㄌㆦㆻ˙</v>
      </c>
      <c r="L145" s="317" t="str">
        <f t="shared" ca="1" si="57"/>
        <v xml:space="preserve">\ltjruby{樂}{lo̍k}\
</v>
      </c>
      <c r="M145" s="317" t="str">
        <f t="shared" ca="1" si="43"/>
        <v xml:space="preserve">&lt;ruby&gt;樂&lt;rt&gt;柳公八&lt;/rt&gt;&lt;/ruby&gt;
</v>
      </c>
      <c r="N145" s="317" t="str">
        <f t="shared" ca="1" si="44"/>
        <v xml:space="preserve">&lt;ruby&gt;樂&lt;rt&gt;lo̍k&lt;/rt&gt;&lt;/ruby&gt;
</v>
      </c>
      <c r="O145" s="317" t="str">
        <f t="shared" ca="1" si="45"/>
        <v xml:space="preserve">&lt;ruby&gt;樂&lt;rt&gt;lo̍k&lt;/rt&gt;&lt;/ruby&gt;
</v>
      </c>
      <c r="P145" s="317" t="str">
        <f t="shared" ca="1" si="45"/>
        <v xml:space="preserve">&lt;ruby&gt;樂&lt;rt&gt;lók&lt;/rt&gt;&lt;/ruby&gt;
</v>
      </c>
      <c r="Q145" s="318" t="str">
        <f t="shared" ca="1" si="46"/>
        <v xml:space="preserve">&lt;ruby&gt;樂&lt;rtc&gt;ㄌㆦㆻ˙&lt;/rtc&gt;&lt;/ruby&gt;
</v>
      </c>
      <c r="R145" s="318" t="str">
        <f t="shared" ca="1" si="47"/>
        <v xml:space="preserve">&lt;ruby&gt;樂&lt;rt&gt;lo̍k&lt;/rt&gt;&lt;rtc&gt;ㄌㆦㆻ˙&lt;/rtc&gt;&lt;/ruby&gt;
</v>
      </c>
      <c r="S145" s="285"/>
      <c r="T145" s="319" t="b">
        <f t="shared" si="42"/>
        <v>0</v>
      </c>
      <c r="U145" s="319" t="b">
        <f t="shared" si="48"/>
        <v>1</v>
      </c>
      <c r="V145" s="319" t="b">
        <f t="shared" si="49"/>
        <v>0</v>
      </c>
      <c r="W145" s="319" t="b">
        <f t="shared" si="50"/>
        <v>0</v>
      </c>
      <c r="X145" s="319" t="b">
        <f t="shared" si="51"/>
        <v>0</v>
      </c>
      <c r="Y145" s="370"/>
      <c r="Z145" s="377">
        <f t="shared" si="11"/>
        <v>9</v>
      </c>
      <c r="AA145" s="373" t="str">
        <f t="array" ref="AA145">IF( $Z145="", "", INDEX(白話字聲母資料表, $Z145, $AA$5))</f>
        <v>柳</v>
      </c>
      <c r="AB145" s="370"/>
      <c r="AC145" s="377">
        <f t="shared" si="52"/>
        <v>67</v>
      </c>
      <c r="AD145" s="373">
        <f t="array" ref="AD145">IF( $W145, "", INDEX(白話字韻母資料表, AC145, $AD$5))</f>
        <v>7</v>
      </c>
      <c r="AE145" s="373" t="b">
        <f t="array" ref="AE145">IF( $W145, "", IF( INDEX(白話字韻母資料表, AC145, $AE$5) = "入聲", TRUE, FALSE) )</f>
        <v>1</v>
      </c>
      <c r="AF145" s="374">
        <f t="shared" si="53"/>
        <v>4</v>
      </c>
      <c r="AG145" s="374">
        <f t="shared" si="54"/>
        <v>8</v>
      </c>
      <c r="AH145" s="374" t="str">
        <f t="array" ref="AH145">IF( $W145, "", INDEX(白話字韻母資料表, $AC145, $AH$5))</f>
        <v>公</v>
      </c>
      <c r="AI145" s="374" t="str">
        <f t="array" ref="AI145">IF($W145, "", INDEX(白話字韻母八聲調資料表, $AD145, $AG145))</f>
        <v>o̍k</v>
      </c>
      <c r="AJ145" s="370"/>
      <c r="AK145" s="373" t="b">
        <f t="shared" si="55"/>
        <v>0</v>
      </c>
      <c r="AL145" s="373" t="str">
        <f>IF( $AK145, IFERROR( IF(MATCH( $E145, 顎音化聲母!$H$9:$H$37, 0), TRUE, FALSE), FALSE), "")</f>
        <v/>
      </c>
      <c r="AM145" s="373" t="str">
        <f t="array" ref="AM145">IF( AND($AK145, $AL145), INDEX(顎音化聲母資料表, MATCH( $D145 &amp; $E145, 顎音化聲母!$L$5:$L$136, 0), 3), "")</f>
        <v/>
      </c>
      <c r="AN145" s="373">
        <f t="shared" si="56"/>
        <v>9</v>
      </c>
      <c r="AO145" s="374" t="str">
        <f t="array" ref="AO145">IF($AN145="", "", IF( $AM145&lt;&gt;"", $AM145,INDEX(白話字聲母資料表, $AN145, $AO$5)))</f>
        <v>ㄌ</v>
      </c>
      <c r="AP145" s="374" t="str">
        <f t="array" ref="AP145">IF($W145, "", INDEX(方音八音反切資料表, $AD145, $AG145))</f>
        <v>ㆦㆻ˙</v>
      </c>
      <c r="AQ145" s="370"/>
      <c r="AR145" s="374" t="str">
        <f t="array" ref="AR145">IF($V145, "", INDEX(白話字聲母資料表, $Z145, $AR$5))</f>
        <v>l</v>
      </c>
      <c r="AS145" s="375" t="str">
        <f t="array" ref="AS145">IF($W145, "", INDEX(白話字韻母資料表, $AC145, $AR$5))</f>
        <v>ok</v>
      </c>
      <c r="AT145" s="374" t="str">
        <f t="array" ref="AT145">IF($W145, "", INDEX(台羅韻母八聲調資料表, $AD145, $AG145))</f>
        <v>o̍k</v>
      </c>
      <c r="AU145" s="370"/>
      <c r="AV145" s="374" t="str">
        <f t="array" ref="AV145">IF($V145, "", INDEX(白話字聲母資料表, $Z145, $AV$5))</f>
        <v>l</v>
      </c>
      <c r="AW145" s="375" t="str">
        <f t="array" ref="AW145">IF($W145, "", INDEX(白話字韻母資料表, $AC145, $AW$5))</f>
        <v>ok</v>
      </c>
      <c r="AX145" s="374" t="str">
        <f t="array" ref="AX145">IF($W145, "", INDEX(閩拼韻母八聲調資料表, $AD145, $AG145))</f>
        <v>ók</v>
      </c>
    </row>
    <row r="146" spans="2:50">
      <c r="B146" s="380">
        <f t="shared" si="0"/>
        <v>138</v>
      </c>
      <c r="C146" s="314" t="str">
        <f>MID(文章!$D$4, B146, 1)</f>
        <v>甚</v>
      </c>
      <c r="D146" s="365" t="s">
        <v>65</v>
      </c>
      <c r="E146" s="365" t="s">
        <v>64</v>
      </c>
      <c r="F146" s="365">
        <v>7</v>
      </c>
      <c r="G146" s="315" t="str">
        <f t="array" ref="G146">IF( OR($T146, NOT($U146), $W146), "", $AA146 &amp; $AH146 &amp; INDEX(中文數值資料表, $AG146, 2) )</f>
        <v>時金七</v>
      </c>
      <c r="H146" s="321" t="str">
        <f t="shared" si="1"/>
        <v>sīm</v>
      </c>
      <c r="I146" s="322" t="str">
        <f t="shared" si="2"/>
        <v>sīm</v>
      </c>
      <c r="J146" s="323" t="str">
        <f t="shared" si="3"/>
        <v>sīm</v>
      </c>
      <c r="K146" s="316" t="str">
        <f t="shared" si="4"/>
        <v>ㄒㄧㆬ˫</v>
      </c>
      <c r="L146" s="317" t="str">
        <f t="shared" ca="1" si="57"/>
        <v xml:space="preserve">\ltjruby{甚}{sīm}\
</v>
      </c>
      <c r="M146" s="317" t="str">
        <f t="shared" ca="1" si="43"/>
        <v xml:space="preserve">&lt;ruby&gt;甚&lt;rt&gt;時金七&lt;/rt&gt;&lt;/ruby&gt;
</v>
      </c>
      <c r="N146" s="317" t="str">
        <f t="shared" ca="1" si="44"/>
        <v xml:space="preserve">&lt;ruby&gt;甚&lt;rt&gt;sīm&lt;/rt&gt;&lt;/ruby&gt;
</v>
      </c>
      <c r="O146" s="317" t="str">
        <f t="shared" ca="1" si="45"/>
        <v xml:space="preserve">&lt;ruby&gt;甚&lt;rt&gt;sīm&lt;/rt&gt;&lt;/ruby&gt;
</v>
      </c>
      <c r="P146" s="317" t="str">
        <f t="shared" ca="1" si="45"/>
        <v xml:space="preserve">&lt;ruby&gt;甚&lt;rt&gt;sīm&lt;/rt&gt;&lt;/ruby&gt;
</v>
      </c>
      <c r="Q146" s="318" t="str">
        <f t="shared" ca="1" si="46"/>
        <v xml:space="preserve">&lt;ruby&gt;甚&lt;rtc&gt;ㄒㄧㆬ˫&lt;/rtc&gt;&lt;/ruby&gt;
</v>
      </c>
      <c r="R146" s="318" t="str">
        <f t="shared" ca="1" si="47"/>
        <v xml:space="preserve">&lt;ruby&gt;甚&lt;rt&gt;sīm&lt;/rt&gt;&lt;rtc&gt;ㄒㄧㆬ˫&lt;/rtc&gt;&lt;/ruby&gt;
</v>
      </c>
      <c r="S146" s="285"/>
      <c r="T146" s="319" t="b">
        <f t="shared" si="42"/>
        <v>0</v>
      </c>
      <c r="U146" s="319" t="b">
        <f t="shared" si="48"/>
        <v>1</v>
      </c>
      <c r="V146" s="319" t="b">
        <f t="shared" si="49"/>
        <v>0</v>
      </c>
      <c r="W146" s="319" t="b">
        <f t="shared" si="50"/>
        <v>0</v>
      </c>
      <c r="X146" s="319" t="b">
        <f t="shared" si="51"/>
        <v>0</v>
      </c>
      <c r="Y146" s="370"/>
      <c r="Z146" s="377">
        <f t="shared" si="11"/>
        <v>15</v>
      </c>
      <c r="AA146" s="373" t="str">
        <f t="array" ref="AA146">IF( $Z146="", "", INDEX(白話字聲母資料表, $Z146, $AA$5))</f>
        <v>時</v>
      </c>
      <c r="AB146" s="370"/>
      <c r="AC146" s="377">
        <f t="shared" si="52"/>
        <v>37</v>
      </c>
      <c r="AD146" s="373">
        <f t="array" ref="AD146">IF( $W146, "", INDEX(白話字韻母資料表, AC146, $AD$5))</f>
        <v>3</v>
      </c>
      <c r="AE146" s="373" t="b">
        <f t="array" ref="AE146">IF( $W146, "", IF( INDEX(白話字韻母資料表, AC146, $AE$5) = "入聲", TRUE, FALSE) )</f>
        <v>0</v>
      </c>
      <c r="AF146" s="374">
        <f t="shared" si="53"/>
        <v>1</v>
      </c>
      <c r="AG146" s="374">
        <f t="shared" si="54"/>
        <v>7</v>
      </c>
      <c r="AH146" s="374" t="str">
        <f t="array" ref="AH146">IF( $W146, "", INDEX(白話字韻母資料表, $AC146, $AH$5))</f>
        <v>金</v>
      </c>
      <c r="AI146" s="374" t="str">
        <f t="array" ref="AI146">IF($W146, "", INDEX(白話字韻母八聲調資料表, $AD146, $AG146))</f>
        <v>īm</v>
      </c>
      <c r="AJ146" s="370"/>
      <c r="AK146" s="373" t="b">
        <f t="shared" si="55"/>
        <v>1</v>
      </c>
      <c r="AL146" s="373" t="b">
        <f>IF( $AK146, IFERROR( IF(MATCH( $E146, 顎音化聲母!$H$9:$H$37, 0), TRUE, FALSE), FALSE), "")</f>
        <v>1</v>
      </c>
      <c r="AM146" s="373" t="str">
        <f t="array" ref="AM146">IF( AND($AK146, $AL146), INDEX(顎音化聲母資料表, MATCH( $D146 &amp; $E146, 顎音化聲母!$L$5:$L$136, 0), 3), "")</f>
        <v>ㄒ</v>
      </c>
      <c r="AN146" s="373">
        <f t="shared" si="56"/>
        <v>15</v>
      </c>
      <c r="AO146" s="374" t="str">
        <f t="array" ref="AO146">IF($AN146="", "", IF( $AM146&lt;&gt;"", $AM146,INDEX(白話字聲母資料表, $AN146, $AO$5)))</f>
        <v>ㄒ</v>
      </c>
      <c r="AP146" s="374" t="str">
        <f t="array" ref="AP146">IF($W146, "", INDEX(方音八音反切資料表, $AD146, $AG146))</f>
        <v>ㄧㆬ˫</v>
      </c>
      <c r="AQ146" s="370"/>
      <c r="AR146" s="374" t="str">
        <f t="array" ref="AR146">IF($V146, "", INDEX(白話字聲母資料表, $Z146, $AR$5))</f>
        <v>s</v>
      </c>
      <c r="AS146" s="375" t="str">
        <f t="array" ref="AS146">IF($W146, "", INDEX(白話字韻母資料表, $AC146, $AR$5))</f>
        <v>im</v>
      </c>
      <c r="AT146" s="374" t="str">
        <f t="array" ref="AT146">IF($W146, "", INDEX(台羅韻母八聲調資料表, $AD146, $AG146))</f>
        <v>īm</v>
      </c>
      <c r="AU146" s="370"/>
      <c r="AV146" s="374" t="str">
        <f t="array" ref="AV146">IF($V146, "", INDEX(白話字聲母資料表, $Z146, $AV$5))</f>
        <v>s</v>
      </c>
      <c r="AW146" s="375" t="str">
        <f t="array" ref="AW146">IF($W146, "", INDEX(白話字韻母資料表, $AC146, $AW$5))</f>
        <v>im</v>
      </c>
      <c r="AX146" s="374" t="str">
        <f t="array" ref="AX146">IF($W146, "", INDEX(閩拼韻母八聲調資料表, $AD146, $AG146))</f>
        <v>īm</v>
      </c>
    </row>
    <row r="147" spans="2:50">
      <c r="B147" s="380">
        <f t="shared" si="0"/>
        <v>139</v>
      </c>
      <c r="C147" s="314" t="str">
        <f>MID(文章!$D$4, B147, 1)</f>
        <v>，</v>
      </c>
      <c r="D147" s="365"/>
      <c r="E147" s="365"/>
      <c r="F147" s="365"/>
      <c r="G147" s="315" t="str">
        <f t="array" ref="G147">IF( OR($T147, NOT($U147), $W147), "", $AA147 &amp; $AH147 &amp; INDEX(中文數值資料表, $AG147, 2) )</f>
        <v/>
      </c>
      <c r="H147" s="321" t="str">
        <f t="shared" si="1"/>
        <v/>
      </c>
      <c r="I147" s="322" t="str">
        <f t="shared" si="2"/>
        <v/>
      </c>
      <c r="J147" s="323" t="str">
        <f t="shared" si="3"/>
        <v/>
      </c>
      <c r="K147" s="316" t="str">
        <f t="shared" si="4"/>
        <v/>
      </c>
      <c r="L147" s="317" t="str">
        <f t="shared" ca="1" si="57"/>
        <v xml:space="preserve">\ltjruby{，}{}\
</v>
      </c>
      <c r="M147" s="317" t="str">
        <f t="shared" ca="1" si="43"/>
        <v xml:space="preserve">，
</v>
      </c>
      <c r="N147" s="317" t="str">
        <f t="shared" ca="1" si="44"/>
        <v xml:space="preserve">，
</v>
      </c>
      <c r="O147" s="317" t="str">
        <f t="shared" ca="1" si="45"/>
        <v xml:space="preserve">，
</v>
      </c>
      <c r="P147" s="317" t="str">
        <f t="shared" ca="1" si="45"/>
        <v xml:space="preserve">，
</v>
      </c>
      <c r="Q147" s="318" t="str">
        <f t="shared" ca="1" si="46"/>
        <v xml:space="preserve">，
</v>
      </c>
      <c r="R147" s="318" t="str">
        <f t="shared" ca="1" si="47"/>
        <v xml:space="preserve">，
</v>
      </c>
      <c r="S147" s="285"/>
      <c r="T147" s="319" t="b">
        <f t="shared" si="42"/>
        <v>1</v>
      </c>
      <c r="U147" s="319" t="b">
        <f t="shared" si="48"/>
        <v>0</v>
      </c>
      <c r="V147" s="319" t="b">
        <f t="shared" si="49"/>
        <v>1</v>
      </c>
      <c r="W147" s="319" t="b">
        <f t="shared" si="50"/>
        <v>1</v>
      </c>
      <c r="X147" s="319" t="b">
        <f t="shared" si="51"/>
        <v>0</v>
      </c>
      <c r="Y147" s="370"/>
      <c r="Z147" s="377" t="str">
        <f t="shared" si="11"/>
        <v/>
      </c>
      <c r="AA147" s="373" t="str">
        <f t="array" ref="AA147">IF( $Z147="", "", INDEX(白話字聲母資料表, $Z147, $AA$5))</f>
        <v/>
      </c>
      <c r="AB147" s="370"/>
      <c r="AC147" s="377" t="str">
        <f t="shared" si="52"/>
        <v/>
      </c>
      <c r="AD147" s="373" t="str">
        <f t="array" ref="AD147">IF( $W147, "", INDEX(白話字韻母資料表, AC147, $AD$5))</f>
        <v/>
      </c>
      <c r="AE147" s="373" t="str">
        <f t="array" ref="AE147">IF( $W147, "", IF( INDEX(白話字韻母資料表, AC147, $AE$5) = "入聲", TRUE, FALSE) )</f>
        <v/>
      </c>
      <c r="AF147" s="374" t="str">
        <f t="shared" si="53"/>
        <v/>
      </c>
      <c r="AG147" s="374" t="str">
        <f t="shared" si="54"/>
        <v/>
      </c>
      <c r="AH147" s="374" t="str">
        <f t="array" ref="AH147">IF( $W147, "", INDEX(白話字韻母資料表, $AC147, $AH$5))</f>
        <v/>
      </c>
      <c r="AI147" s="374" t="str">
        <f t="array" ref="AI147">IF($W147, "", INDEX(白話字韻母八聲調資料表, $AD147, $AG147))</f>
        <v/>
      </c>
      <c r="AJ147" s="370"/>
      <c r="AK147" s="373" t="b">
        <f t="shared" si="55"/>
        <v>0</v>
      </c>
      <c r="AL147" s="373" t="str">
        <f>IF( $AK147, IFERROR( IF(MATCH( $E147, 顎音化聲母!$H$9:$H$37, 0), TRUE, FALSE), FALSE), "")</f>
        <v/>
      </c>
      <c r="AM147" s="373" t="str">
        <f t="array" ref="AM147">IF( AND($AK147, $AL147), INDEX(顎音化聲母資料表, MATCH( $D147 &amp; $E147, 顎音化聲母!$L$5:$L$136, 0), 3), "")</f>
        <v/>
      </c>
      <c r="AN147" s="373" t="str">
        <f t="shared" si="56"/>
        <v/>
      </c>
      <c r="AO147" s="374" t="str">
        <f t="array" ref="AO147">IF($AN147="", "", IF( $AM147&lt;&gt;"", $AM147,INDEX(白話字聲母資料表, $AN147, $AO$5)))</f>
        <v/>
      </c>
      <c r="AP147" s="374" t="str">
        <f t="array" ref="AP147">IF($W147, "", INDEX(方音八音反切資料表, $AD147, $AG147))</f>
        <v/>
      </c>
      <c r="AQ147" s="370"/>
      <c r="AR147" s="374" t="str">
        <f t="array" ref="AR147">IF($V147, "", INDEX(白話字聲母資料表, $Z147, $AR$5))</f>
        <v/>
      </c>
      <c r="AS147" s="375" t="str">
        <f t="array" ref="AS147">IF($W147, "", INDEX(白話字韻母資料表, $AC147, $AR$5))</f>
        <v/>
      </c>
      <c r="AT147" s="374" t="str">
        <f t="array" ref="AT147">IF($W147, "", INDEX(台羅韻母八聲調資料表, $AD147, $AG147))</f>
        <v/>
      </c>
      <c r="AU147" s="370"/>
      <c r="AV147" s="374" t="str">
        <f t="array" ref="AV147">IF($V147, "", INDEX(白話字聲母資料表, $Z147, $AV$5))</f>
        <v/>
      </c>
      <c r="AW147" s="375" t="str">
        <f t="array" ref="AW147">IF($W147, "", INDEX(白話字韻母資料表, $AC147, $AW$5))</f>
        <v/>
      </c>
      <c r="AX147" s="374" t="str">
        <f t="array" ref="AX147">IF($W147, "", INDEX(閩拼韻母八聲調資料表, $AD147, $AG147))</f>
        <v/>
      </c>
    </row>
    <row r="148" spans="2:50">
      <c r="B148" s="380">
        <f t="shared" si="0"/>
        <v>140</v>
      </c>
      <c r="C148" s="314" t="str">
        <f>MID(文章!$D$4, B148, 1)</f>
        <v>扣</v>
      </c>
      <c r="D148" s="365" t="s">
        <v>76</v>
      </c>
      <c r="E148" s="365" t="s">
        <v>102</v>
      </c>
      <c r="F148" s="365">
        <v>2</v>
      </c>
      <c r="G148" s="315" t="str">
        <f t="array" ref="G148">IF( OR($T148, NOT($U148), $W148), "", $AA148 &amp; $AH148 &amp; INDEX(中文數值資料表, $AG148, 2) )</f>
        <v>去交二</v>
      </c>
      <c r="H148" s="321" t="str">
        <f t="shared" si="1"/>
        <v>kháu</v>
      </c>
      <c r="I148" s="322" t="str">
        <f t="shared" si="2"/>
        <v>kháu</v>
      </c>
      <c r="J148" s="323" t="str">
        <f t="shared" si="3"/>
        <v>káo</v>
      </c>
      <c r="K148" s="316" t="str">
        <f t="shared" si="4"/>
        <v>ㄎㄠˋ</v>
      </c>
      <c r="L148" s="317" t="str">
        <f t="shared" ca="1" si="57"/>
        <v xml:space="preserve">\ltjruby{扣}{kháu}\
</v>
      </c>
      <c r="M148" s="317" t="str">
        <f t="shared" ca="1" si="43"/>
        <v xml:space="preserve">&lt;ruby&gt;扣&lt;rt&gt;去交二&lt;/rt&gt;&lt;/ruby&gt;
</v>
      </c>
      <c r="N148" s="317" t="str">
        <f t="shared" ca="1" si="44"/>
        <v xml:space="preserve">&lt;ruby&gt;扣&lt;rt&gt;kháu&lt;/rt&gt;&lt;/ruby&gt;
</v>
      </c>
      <c r="O148" s="317" t="str">
        <f t="shared" ca="1" si="45"/>
        <v xml:space="preserve">&lt;ruby&gt;扣&lt;rt&gt;kháu&lt;/rt&gt;&lt;/ruby&gt;
</v>
      </c>
      <c r="P148" s="317" t="str">
        <f t="shared" ca="1" si="45"/>
        <v xml:space="preserve">&lt;ruby&gt;扣&lt;rt&gt;káo&lt;/rt&gt;&lt;/ruby&gt;
</v>
      </c>
      <c r="Q148" s="318" t="str">
        <f t="shared" ca="1" si="46"/>
        <v xml:space="preserve">&lt;ruby&gt;扣&lt;rtc&gt;ㄎㄠˋ&lt;/rtc&gt;&lt;/ruby&gt;
</v>
      </c>
      <c r="R148" s="318" t="str">
        <f t="shared" ca="1" si="47"/>
        <v xml:space="preserve">&lt;ruby&gt;扣&lt;rt&gt;kháu&lt;/rt&gt;&lt;rtc&gt;ㄎㄠˋ&lt;/rtc&gt;&lt;/ruby&gt;
</v>
      </c>
      <c r="S148" s="285"/>
      <c r="T148" s="319" t="b">
        <f t="shared" si="42"/>
        <v>0</v>
      </c>
      <c r="U148" s="319" t="b">
        <f t="shared" si="48"/>
        <v>1</v>
      </c>
      <c r="V148" s="319" t="b">
        <f t="shared" si="49"/>
        <v>0</v>
      </c>
      <c r="W148" s="319" t="b">
        <f t="shared" si="50"/>
        <v>0</v>
      </c>
      <c r="X148" s="319" t="b">
        <f t="shared" si="51"/>
        <v>0</v>
      </c>
      <c r="Y148" s="370"/>
      <c r="Z148" s="377">
        <f t="shared" si="11"/>
        <v>8</v>
      </c>
      <c r="AA148" s="373" t="str">
        <f t="array" ref="AA148">IF( $Z148="", "", INDEX(白話字聲母資料表, $Z148, $AA$5))</f>
        <v>去</v>
      </c>
      <c r="AB148" s="370"/>
      <c r="AC148" s="377">
        <f t="shared" si="52"/>
        <v>13</v>
      </c>
      <c r="AD148" s="373">
        <f t="array" ref="AD148">IF( $W148, "", INDEX(白話字韻母資料表, AC148, $AD$5))</f>
        <v>23</v>
      </c>
      <c r="AE148" s="373" t="b">
        <f t="array" ref="AE148">IF( $W148, "", IF( INDEX(白話字韻母資料表, AC148, $AE$5) = "入聲", TRUE, FALSE) )</f>
        <v>0</v>
      </c>
      <c r="AF148" s="374">
        <f t="shared" si="53"/>
        <v>1</v>
      </c>
      <c r="AG148" s="374">
        <f t="shared" si="54"/>
        <v>2</v>
      </c>
      <c r="AH148" s="374" t="str">
        <f t="array" ref="AH148">IF( $W148, "", INDEX(白話字韻母資料表, $AC148, $AH$5))</f>
        <v>交</v>
      </c>
      <c r="AI148" s="374" t="str">
        <f t="array" ref="AI148">IF($W148, "", INDEX(白話字韻母八聲調資料表, $AD148, $AG148))</f>
        <v>áu</v>
      </c>
      <c r="AJ148" s="370"/>
      <c r="AK148" s="373" t="b">
        <f t="shared" si="55"/>
        <v>0</v>
      </c>
      <c r="AL148" s="373" t="str">
        <f>IF( $AK148, IFERROR( IF(MATCH( $E148, 顎音化聲母!$H$9:$H$37, 0), TRUE, FALSE), FALSE), "")</f>
        <v/>
      </c>
      <c r="AM148" s="373" t="str">
        <f t="array" ref="AM148">IF( AND($AK148, $AL148), INDEX(顎音化聲母資料表, MATCH( $D148 &amp; $E148, 顎音化聲母!$L$5:$L$136, 0), 3), "")</f>
        <v/>
      </c>
      <c r="AN148" s="373">
        <f t="shared" si="56"/>
        <v>8</v>
      </c>
      <c r="AO148" s="374" t="str">
        <f t="array" ref="AO148">IF($AN148="", "", IF( $AM148&lt;&gt;"", $AM148,INDEX(白話字聲母資料表, $AN148, $AO$5)))</f>
        <v>ㄎ</v>
      </c>
      <c r="AP148" s="374" t="str">
        <f t="array" ref="AP148">IF($W148, "", INDEX(方音八音反切資料表, $AD148, $AG148))</f>
        <v>ㄠˋ</v>
      </c>
      <c r="AQ148" s="370"/>
      <c r="AR148" s="374" t="str">
        <f t="array" ref="AR148">IF($V148, "", INDEX(白話字聲母資料表, $Z148, $AR$5))</f>
        <v>kh</v>
      </c>
      <c r="AS148" s="375" t="str">
        <f t="array" ref="AS148">IF($W148, "", INDEX(白話字韻母資料表, $AC148, $AR$5))</f>
        <v>ao</v>
      </c>
      <c r="AT148" s="374" t="str">
        <f t="array" ref="AT148">IF($W148, "", INDEX(台羅韻母八聲調資料表, $AD148, $AG148))</f>
        <v>áu</v>
      </c>
      <c r="AU148" s="370"/>
      <c r="AV148" s="374" t="str">
        <f t="array" ref="AV148">IF($V148, "", INDEX(白話字聲母資料表, $Z148, $AV$5))</f>
        <v>k</v>
      </c>
      <c r="AW148" s="375" t="str">
        <f t="array" ref="AW148">IF($W148, "", INDEX(白話字韻母資料表, $AC148, $AW$5))</f>
        <v>ao</v>
      </c>
      <c r="AX148" s="374" t="str">
        <f t="array" ref="AX148">IF($W148, "", INDEX(閩拼韻母八聲調資料表, $AD148, $AG148))</f>
        <v>áo</v>
      </c>
    </row>
    <row r="149" spans="2:50">
      <c r="B149" s="380">
        <f t="shared" si="0"/>
        <v>141</v>
      </c>
      <c r="C149" s="314" t="str">
        <f>MID(文章!$D$4, B149, 1)</f>
        <v>舷</v>
      </c>
      <c r="D149" s="365" t="s">
        <v>61</v>
      </c>
      <c r="E149" s="365" t="s">
        <v>91</v>
      </c>
      <c r="F149" s="365">
        <v>5</v>
      </c>
      <c r="G149" s="315" t="str">
        <f t="array" ref="G149">IF( OR($T149, NOT($U149), $W149), "", $AA149 &amp; $AH149 &amp; INDEX(中文數值資料表, $AG149, 2) )</f>
        <v>喜堅五</v>
      </c>
      <c r="H149" s="321" t="str">
        <f t="shared" si="1"/>
        <v>hiân</v>
      </c>
      <c r="I149" s="322" t="str">
        <f t="shared" si="2"/>
        <v>hiân</v>
      </c>
      <c r="J149" s="323" t="str">
        <f t="shared" si="3"/>
        <v>hiàn</v>
      </c>
      <c r="K149" s="316" t="str">
        <f t="shared" si="4"/>
        <v>ㄏㄧㄢˊ</v>
      </c>
      <c r="L149" s="317" t="str">
        <f t="shared" ca="1" si="57"/>
        <v xml:space="preserve">\ltjruby{舷}{hiân}\
</v>
      </c>
      <c r="M149" s="317" t="str">
        <f t="shared" ca="1" si="43"/>
        <v xml:space="preserve">&lt;ruby&gt;舷&lt;rt&gt;喜堅五&lt;/rt&gt;&lt;/ruby&gt;
</v>
      </c>
      <c r="N149" s="317" t="str">
        <f t="shared" ca="1" si="44"/>
        <v xml:space="preserve">&lt;ruby&gt;舷&lt;rt&gt;hiân&lt;/rt&gt;&lt;/ruby&gt;
</v>
      </c>
      <c r="O149" s="317" t="str">
        <f t="shared" ca="1" si="45"/>
        <v xml:space="preserve">&lt;ruby&gt;舷&lt;rt&gt;hiân&lt;/rt&gt;&lt;/ruby&gt;
</v>
      </c>
      <c r="P149" s="317" t="str">
        <f t="shared" ca="1" si="45"/>
        <v xml:space="preserve">&lt;ruby&gt;舷&lt;rt&gt;hiàn&lt;/rt&gt;&lt;/ruby&gt;
</v>
      </c>
      <c r="Q149" s="318" t="str">
        <f t="shared" ca="1" si="46"/>
        <v xml:space="preserve">&lt;ruby&gt;舷&lt;rtc&gt;ㄏㄧㄢˊ&lt;/rtc&gt;&lt;/ruby&gt;
</v>
      </c>
      <c r="R149" s="318" t="str">
        <f t="shared" ca="1" si="47"/>
        <v xml:space="preserve">&lt;ruby&gt;舷&lt;rt&gt;hiân&lt;/rt&gt;&lt;rtc&gt;ㄏㄧㄢˊ&lt;/rtc&gt;&lt;/ruby&gt;
</v>
      </c>
      <c r="S149" s="285"/>
      <c r="T149" s="319" t="b">
        <f t="shared" si="42"/>
        <v>0</v>
      </c>
      <c r="U149" s="319" t="b">
        <f t="shared" si="48"/>
        <v>1</v>
      </c>
      <c r="V149" s="319" t="b">
        <f t="shared" si="49"/>
        <v>0</v>
      </c>
      <c r="W149" s="319" t="b">
        <f t="shared" si="50"/>
        <v>0</v>
      </c>
      <c r="X149" s="319" t="b">
        <f t="shared" si="51"/>
        <v>0</v>
      </c>
      <c r="Y149" s="370"/>
      <c r="Z149" s="377">
        <f t="shared" si="11"/>
        <v>5</v>
      </c>
      <c r="AA149" s="373" t="str">
        <f t="array" ref="AA149">IF( $Z149="", "", INDEX(白話字聲母資料表, $Z149, $AA$5))</f>
        <v>喜</v>
      </c>
      <c r="AB149" s="370"/>
      <c r="AC149" s="377">
        <f t="shared" si="52"/>
        <v>29</v>
      </c>
      <c r="AD149" s="373">
        <f t="array" ref="AD149">IF( $W149, "", INDEX(白話字韻母資料表, AC149, $AD$5))</f>
        <v>2</v>
      </c>
      <c r="AE149" s="373" t="b">
        <f t="array" ref="AE149">IF( $W149, "", IF( INDEX(白話字韻母資料表, AC149, $AE$5) = "入聲", TRUE, FALSE) )</f>
        <v>0</v>
      </c>
      <c r="AF149" s="374">
        <f t="shared" si="53"/>
        <v>1</v>
      </c>
      <c r="AG149" s="374">
        <f t="shared" si="54"/>
        <v>5</v>
      </c>
      <c r="AH149" s="374" t="str">
        <f t="array" ref="AH149">IF( $W149, "", INDEX(白話字韻母資料表, $AC149, $AH$5))</f>
        <v>堅</v>
      </c>
      <c r="AI149" s="374" t="str">
        <f t="array" ref="AI149">IF($W149, "", INDEX(白話字韻母八聲調資料表, $AD149, $AG149))</f>
        <v>iân</v>
      </c>
      <c r="AJ149" s="370"/>
      <c r="AK149" s="373" t="b">
        <f t="shared" si="55"/>
        <v>0</v>
      </c>
      <c r="AL149" s="373" t="str">
        <f>IF( $AK149, IFERROR( IF(MATCH( $E149, 顎音化聲母!$H$9:$H$37, 0), TRUE, FALSE), FALSE), "")</f>
        <v/>
      </c>
      <c r="AM149" s="373" t="str">
        <f t="array" ref="AM149">IF( AND($AK149, $AL149), INDEX(顎音化聲母資料表, MATCH( $D149 &amp; $E149, 顎音化聲母!$L$5:$L$136, 0), 3), "")</f>
        <v/>
      </c>
      <c r="AN149" s="373">
        <f t="shared" si="56"/>
        <v>5</v>
      </c>
      <c r="AO149" s="374" t="str">
        <f t="array" ref="AO149">IF($AN149="", "", IF( $AM149&lt;&gt;"", $AM149,INDEX(白話字聲母資料表, $AN149, $AO$5)))</f>
        <v>ㄏ</v>
      </c>
      <c r="AP149" s="374" t="str">
        <f t="array" ref="AP149">IF($W149, "", INDEX(方音八音反切資料表, $AD149, $AG149))</f>
        <v>ㄧㄢˊ</v>
      </c>
      <c r="AQ149" s="370"/>
      <c r="AR149" s="374" t="str">
        <f t="array" ref="AR149">IF($V149, "", INDEX(白話字聲母資料表, $Z149, $AR$5))</f>
        <v>h</v>
      </c>
      <c r="AS149" s="375" t="str">
        <f t="array" ref="AS149">IF($W149, "", INDEX(白話字韻母資料表, $AC149, $AR$5))</f>
        <v>ian</v>
      </c>
      <c r="AT149" s="374" t="str">
        <f t="array" ref="AT149">IF($W149, "", INDEX(台羅韻母八聲調資料表, $AD149, $AG149))</f>
        <v>iân</v>
      </c>
      <c r="AU149" s="370"/>
      <c r="AV149" s="374" t="str">
        <f t="array" ref="AV149">IF($V149, "", INDEX(白話字聲母資料表, $Z149, $AV$5))</f>
        <v>h</v>
      </c>
      <c r="AW149" s="375" t="str">
        <f t="array" ref="AW149">IF($W149, "", INDEX(白話字韻母資料表, $AC149, $AW$5))</f>
        <v>ian</v>
      </c>
      <c r="AX149" s="374" t="str">
        <f t="array" ref="AX149">IF($W149, "", INDEX(閩拼韻母八聲調資料表, $AD149, $AG149))</f>
        <v>iàn</v>
      </c>
    </row>
    <row r="150" spans="2:50">
      <c r="B150" s="380">
        <f t="shared" si="0"/>
        <v>142</v>
      </c>
      <c r="C150" s="314" t="str">
        <f>MID(文章!$D$4, B150, 1)</f>
        <v>而</v>
      </c>
      <c r="D150" s="365" t="s">
        <v>63</v>
      </c>
      <c r="E150" s="365" t="s">
        <v>67</v>
      </c>
      <c r="F150" s="365">
        <v>5</v>
      </c>
      <c r="G150" s="315" t="str">
        <f t="array" ref="G150">IF( OR($T150, NOT($U150), $W150), "", $AA150 &amp; $AH150 &amp; INDEX(中文數值資料表, $AG150, 2) )</f>
        <v>入居五</v>
      </c>
      <c r="H150" s="321" t="str">
        <f t="shared" si="1"/>
        <v>jî</v>
      </c>
      <c r="I150" s="322" t="str">
        <f t="shared" si="2"/>
        <v>jî</v>
      </c>
      <c r="J150" s="323" t="str">
        <f t="shared" si="3"/>
        <v>jì</v>
      </c>
      <c r="K150" s="316" t="str">
        <f t="shared" si="4"/>
        <v>ㆢㄧˊ</v>
      </c>
      <c r="L150" s="317" t="str">
        <f t="shared" ca="1" si="57"/>
        <v xml:space="preserve">\ltjruby{而}{jî}\
</v>
      </c>
      <c r="M150" s="317" t="str">
        <f t="shared" ca="1" si="43"/>
        <v xml:space="preserve">&lt;ruby&gt;而&lt;rt&gt;入居五&lt;/rt&gt;&lt;/ruby&gt;
</v>
      </c>
      <c r="N150" s="317" t="str">
        <f t="shared" ca="1" si="44"/>
        <v xml:space="preserve">&lt;ruby&gt;而&lt;rt&gt;jî&lt;/rt&gt;&lt;/ruby&gt;
</v>
      </c>
      <c r="O150" s="317" t="str">
        <f t="shared" ca="1" si="45"/>
        <v xml:space="preserve">&lt;ruby&gt;而&lt;rt&gt;jî&lt;/rt&gt;&lt;/ruby&gt;
</v>
      </c>
      <c r="P150" s="317" t="str">
        <f t="shared" ca="1" si="45"/>
        <v xml:space="preserve">&lt;ruby&gt;而&lt;rt&gt;jì&lt;/rt&gt;&lt;/ruby&gt;
</v>
      </c>
      <c r="Q150" s="318" t="str">
        <f t="shared" ca="1" si="46"/>
        <v xml:space="preserve">&lt;ruby&gt;而&lt;rtc&gt;ㆢㄧˊ&lt;/rtc&gt;&lt;/ruby&gt;
</v>
      </c>
      <c r="R150" s="318" t="str">
        <f t="shared" ca="1" si="47"/>
        <v xml:space="preserve">&lt;ruby&gt;而&lt;rt&gt;jî&lt;/rt&gt;&lt;rtc&gt;ㆢㄧˊ&lt;/rtc&gt;&lt;/ruby&gt;
</v>
      </c>
      <c r="S150" s="285"/>
      <c r="T150" s="319" t="b">
        <f t="shared" si="42"/>
        <v>0</v>
      </c>
      <c r="U150" s="319" t="b">
        <f t="shared" si="48"/>
        <v>1</v>
      </c>
      <c r="V150" s="319" t="b">
        <f t="shared" si="49"/>
        <v>0</v>
      </c>
      <c r="W150" s="319" t="b">
        <f t="shared" si="50"/>
        <v>0</v>
      </c>
      <c r="X150" s="319" t="b">
        <f t="shared" si="51"/>
        <v>0</v>
      </c>
      <c r="Y150" s="370"/>
      <c r="Z150" s="377">
        <f t="shared" si="11"/>
        <v>6</v>
      </c>
      <c r="AA150" s="373" t="str">
        <f t="array" ref="AA150">IF( $Z150="", "", INDEX(白話字聲母資料表, $Z150, $AA$5))</f>
        <v>入</v>
      </c>
      <c r="AB150" s="370"/>
      <c r="AC150" s="377">
        <f t="shared" si="52"/>
        <v>21</v>
      </c>
      <c r="AD150" s="373">
        <f t="array" ref="AD150">IF( $W150, "", INDEX(白話字韻母資料表, AC150, $AD$5))</f>
        <v>29</v>
      </c>
      <c r="AE150" s="373" t="b">
        <f t="array" ref="AE150">IF( $W150, "", IF( INDEX(白話字韻母資料表, AC150, $AE$5) = "入聲", TRUE, FALSE) )</f>
        <v>0</v>
      </c>
      <c r="AF150" s="374">
        <f t="shared" si="53"/>
        <v>1</v>
      </c>
      <c r="AG150" s="374">
        <f t="shared" si="54"/>
        <v>5</v>
      </c>
      <c r="AH150" s="374" t="str">
        <f t="array" ref="AH150">IF( $W150, "", INDEX(白話字韻母資料表, $AC150, $AH$5))</f>
        <v>居</v>
      </c>
      <c r="AI150" s="374" t="str">
        <f t="array" ref="AI150">IF($W150, "", INDEX(白話字韻母八聲調資料表, $AD150, $AG150))</f>
        <v>î</v>
      </c>
      <c r="AJ150" s="370"/>
      <c r="AK150" s="373" t="b">
        <f t="shared" si="55"/>
        <v>1</v>
      </c>
      <c r="AL150" s="373" t="b">
        <f>IF( $AK150, IFERROR( IF(MATCH( $E150, 顎音化聲母!$H$9:$H$37, 0), TRUE, FALSE), FALSE), "")</f>
        <v>1</v>
      </c>
      <c r="AM150" s="373" t="str">
        <f t="array" ref="AM150">IF( AND($AK150, $AL150), INDEX(顎音化聲母資料表, MATCH( $D150 &amp; $E150, 顎音化聲母!$L$5:$L$136, 0), 3), "")</f>
        <v>ㆢ</v>
      </c>
      <c r="AN150" s="373">
        <f t="shared" si="56"/>
        <v>6</v>
      </c>
      <c r="AO150" s="374" t="str">
        <f t="array" ref="AO150">IF($AN150="", "", IF( $AM150&lt;&gt;"", $AM150,INDEX(白話字聲母資料表, $AN150, $AO$5)))</f>
        <v>ㆢ</v>
      </c>
      <c r="AP150" s="374" t="str">
        <f t="array" ref="AP150">IF($W150, "", INDEX(方音八音反切資料表, $AD150, $AG150))</f>
        <v>ㄧˊ</v>
      </c>
      <c r="AQ150" s="370"/>
      <c r="AR150" s="374" t="str">
        <f t="array" ref="AR150">IF($V150, "", INDEX(白話字聲母資料表, $Z150, $AR$5))</f>
        <v>j</v>
      </c>
      <c r="AS150" s="375" t="str">
        <f t="array" ref="AS150">IF($W150, "", INDEX(白話字韻母資料表, $AC150, $AR$5))</f>
        <v>i</v>
      </c>
      <c r="AT150" s="374" t="str">
        <f t="array" ref="AT150">IF($W150, "", INDEX(台羅韻母八聲調資料表, $AD150, $AG150))</f>
        <v>î</v>
      </c>
      <c r="AU150" s="370"/>
      <c r="AV150" s="374" t="str">
        <f t="array" ref="AV150">IF($V150, "", INDEX(白話字聲母資料表, $Z150, $AV$5))</f>
        <v>j</v>
      </c>
      <c r="AW150" s="375" t="str">
        <f t="array" ref="AW150">IF($W150, "", INDEX(白話字韻母資料表, $AC150, $AW$5))</f>
        <v>i</v>
      </c>
      <c r="AX150" s="374" t="str">
        <f t="array" ref="AX150">IF($W150, "", INDEX(閩拼韻母八聲調資料表, $AD150, $AG150))</f>
        <v>ì</v>
      </c>
    </row>
    <row r="151" spans="2:50">
      <c r="B151" s="380">
        <f t="shared" si="0"/>
        <v>143</v>
      </c>
      <c r="C151" s="314" t="str">
        <f>MID(文章!$D$4, B151, 1)</f>
        <v>歌</v>
      </c>
      <c r="D151" s="365" t="s">
        <v>72</v>
      </c>
      <c r="E151" s="365" t="s">
        <v>86</v>
      </c>
      <c r="F151" s="365"/>
      <c r="G151" s="315" t="str">
        <f t="array" ref="G151">IF( OR($T151, NOT($U151), $W151), "", $AA151 &amp; $AH151 &amp; INDEX(中文數值資料表, $AG151, 2) )</f>
        <v>求高一</v>
      </c>
      <c r="H151" s="321" t="str">
        <f t="shared" si="1"/>
        <v>ko</v>
      </c>
      <c r="I151" s="322" t="str">
        <f t="shared" si="2"/>
        <v>ko</v>
      </c>
      <c r="J151" s="323" t="str">
        <f t="shared" si="3"/>
        <v>gō</v>
      </c>
      <c r="K151" s="316" t="str">
        <f t="shared" si="4"/>
        <v>ㄍㄜ</v>
      </c>
      <c r="L151" s="317" t="str">
        <f t="shared" ca="1" si="57"/>
        <v xml:space="preserve">\ltjruby{歌}{ko}\
</v>
      </c>
      <c r="M151" s="317" t="str">
        <f t="shared" ca="1" si="43"/>
        <v xml:space="preserve">&lt;ruby&gt;歌&lt;rt&gt;求高一&lt;/rt&gt;&lt;/ruby&gt;
</v>
      </c>
      <c r="N151" s="317" t="str">
        <f t="shared" ca="1" si="44"/>
        <v xml:space="preserve">&lt;ruby&gt;歌&lt;rt&gt;ko&lt;/rt&gt;&lt;/ruby&gt;
</v>
      </c>
      <c r="O151" s="317" t="str">
        <f t="shared" ca="1" si="45"/>
        <v xml:space="preserve">&lt;ruby&gt;歌&lt;rt&gt;ko&lt;/rt&gt;&lt;/ruby&gt;
</v>
      </c>
      <c r="P151" s="317" t="str">
        <f t="shared" ca="1" si="45"/>
        <v xml:space="preserve">&lt;ruby&gt;歌&lt;rt&gt;gō&lt;/rt&gt;&lt;/ruby&gt;
</v>
      </c>
      <c r="Q151" s="318" t="str">
        <f t="shared" ca="1" si="46"/>
        <v xml:space="preserve">&lt;ruby&gt;歌&lt;rtc&gt;ㄍㄜ&lt;/rtc&gt;&lt;/ruby&gt;
</v>
      </c>
      <c r="R151" s="318" t="str">
        <f t="shared" ca="1" si="47"/>
        <v xml:space="preserve">&lt;ruby&gt;歌&lt;rt&gt;ko&lt;/rt&gt;&lt;rtc&gt;ㄍㄜ&lt;/rtc&gt;&lt;/ruby&gt;
</v>
      </c>
      <c r="S151" s="285"/>
      <c r="T151" s="319" t="b">
        <f t="shared" si="42"/>
        <v>0</v>
      </c>
      <c r="U151" s="319" t="b">
        <f t="shared" si="48"/>
        <v>1</v>
      </c>
      <c r="V151" s="319" t="b">
        <f t="shared" si="49"/>
        <v>0</v>
      </c>
      <c r="W151" s="319" t="b">
        <f t="shared" si="50"/>
        <v>0</v>
      </c>
      <c r="X151" s="319" t="b">
        <f t="shared" si="51"/>
        <v>1</v>
      </c>
      <c r="Y151" s="370"/>
      <c r="Z151" s="377">
        <f t="shared" si="11"/>
        <v>7</v>
      </c>
      <c r="AA151" s="373" t="str">
        <f t="array" ref="AA151">IF( $Z151="", "", INDEX(白話字聲母資料表, $Z151, $AA$5))</f>
        <v>求</v>
      </c>
      <c r="AB151" s="370"/>
      <c r="AC151" s="377">
        <f t="shared" si="52"/>
        <v>52</v>
      </c>
      <c r="AD151" s="373">
        <f t="array" ref="AD151">IF( $W151, "", INDEX(白話字韻母資料表, AC151, $AD$5))</f>
        <v>15</v>
      </c>
      <c r="AE151" s="373" t="b">
        <f t="array" ref="AE151">IF( $W151, "", IF( INDEX(白話字韻母資料表, AC151, $AE$5) = "入聲", TRUE, FALSE) )</f>
        <v>0</v>
      </c>
      <c r="AF151" s="374">
        <f t="shared" si="53"/>
        <v>1</v>
      </c>
      <c r="AG151" s="374">
        <f t="shared" si="54"/>
        <v>1</v>
      </c>
      <c r="AH151" s="374" t="str">
        <f t="array" ref="AH151">IF( $W151, "", INDEX(白話字韻母資料表, $AC151, $AH$5))</f>
        <v>高</v>
      </c>
      <c r="AI151" s="374" t="str">
        <f t="array" ref="AI151">IF($W151, "", INDEX(白話字韻母八聲調資料表, $AD151, $AG151))</f>
        <v>o</v>
      </c>
      <c r="AJ151" s="370"/>
      <c r="AK151" s="373" t="b">
        <f t="shared" si="55"/>
        <v>0</v>
      </c>
      <c r="AL151" s="373" t="str">
        <f>IF( $AK151, IFERROR( IF(MATCH( $E151, 顎音化聲母!$H$9:$H$37, 0), TRUE, FALSE), FALSE), "")</f>
        <v/>
      </c>
      <c r="AM151" s="373" t="str">
        <f t="array" ref="AM151">IF( AND($AK151, $AL151), INDEX(顎音化聲母資料表, MATCH( $D151 &amp; $E151, 顎音化聲母!$L$5:$L$136, 0), 3), "")</f>
        <v/>
      </c>
      <c r="AN151" s="373">
        <f t="shared" si="56"/>
        <v>7</v>
      </c>
      <c r="AO151" s="374" t="str">
        <f t="array" ref="AO151">IF($AN151="", "", IF( $AM151&lt;&gt;"", $AM151,INDEX(白話字聲母資料表, $AN151, $AO$5)))</f>
        <v>ㄍ</v>
      </c>
      <c r="AP151" s="374" t="str">
        <f t="array" ref="AP151">IF($W151, "", INDEX(方音八音反切資料表, $AD151, $AG151))</f>
        <v>ㄜ</v>
      </c>
      <c r="AQ151" s="370"/>
      <c r="AR151" s="374" t="str">
        <f t="array" ref="AR151">IF($V151, "", INDEX(白話字聲母資料表, $Z151, $AR$5))</f>
        <v>k</v>
      </c>
      <c r="AS151" s="375" t="str">
        <f t="array" ref="AS151">IF($W151, "", INDEX(白話字韻母資料表, $AC151, $AR$5))</f>
        <v>o</v>
      </c>
      <c r="AT151" s="374" t="str">
        <f t="array" ref="AT151">IF($W151, "", INDEX(台羅韻母八聲調資料表, $AD151, $AG151))</f>
        <v>o</v>
      </c>
      <c r="AU151" s="370"/>
      <c r="AV151" s="374" t="str">
        <f t="array" ref="AV151">IF($V151, "", INDEX(白話字聲母資料表, $Z151, $AV$5))</f>
        <v>g</v>
      </c>
      <c r="AW151" s="375" t="str">
        <f t="array" ref="AW151">IF($W151, "", INDEX(白話字韻母資料表, $AC151, $AW$5))</f>
        <v>o</v>
      </c>
      <c r="AX151" s="374" t="str">
        <f t="array" ref="AX151">IF($W151, "", INDEX(閩拼韻母八聲調資料表, $AD151, $AG151))</f>
        <v>ō</v>
      </c>
    </row>
    <row r="152" spans="2:50">
      <c r="B152" s="380">
        <f t="shared" si="0"/>
        <v>144</v>
      </c>
      <c r="C152" s="314" t="str">
        <f>MID(文章!$D$4, B152, 1)</f>
        <v>之</v>
      </c>
      <c r="D152" s="365" t="s">
        <v>55</v>
      </c>
      <c r="E152" s="365" t="s">
        <v>67</v>
      </c>
      <c r="F152" s="365"/>
      <c r="G152" s="315" t="str">
        <f t="array" ref="G152">IF( OR($T152, NOT($U152), $W152), "", $AA152 &amp; $AH152 &amp; INDEX(中文數值資料表, $AG152, 2) )</f>
        <v>曾居一</v>
      </c>
      <c r="H152" s="321" t="str">
        <f t="shared" si="1"/>
        <v>chi</v>
      </c>
      <c r="I152" s="322" t="str">
        <f t="shared" si="2"/>
        <v>tsi</v>
      </c>
      <c r="J152" s="323" t="str">
        <f t="shared" si="3"/>
        <v>zī</v>
      </c>
      <c r="K152" s="316" t="str">
        <f t="shared" si="4"/>
        <v>ㄐㄧ</v>
      </c>
      <c r="L152" s="317" t="str">
        <f t="shared" ca="1" si="57"/>
        <v xml:space="preserve">\ltjruby{之}{tsi}\
</v>
      </c>
      <c r="M152" s="317" t="str">
        <f t="shared" ca="1" si="43"/>
        <v xml:space="preserve">&lt;ruby&gt;之&lt;rt&gt;曾居一&lt;/rt&gt;&lt;/ruby&gt;
</v>
      </c>
      <c r="N152" s="317" t="str">
        <f t="shared" ca="1" si="44"/>
        <v xml:space="preserve">&lt;ruby&gt;之&lt;rt&gt;chi&lt;/rt&gt;&lt;/ruby&gt;
</v>
      </c>
      <c r="O152" s="317" t="str">
        <f t="shared" ca="1" si="45"/>
        <v xml:space="preserve">&lt;ruby&gt;之&lt;rt&gt;tsi&lt;/rt&gt;&lt;/ruby&gt;
</v>
      </c>
      <c r="P152" s="317" t="str">
        <f t="shared" ca="1" si="45"/>
        <v xml:space="preserve">&lt;ruby&gt;之&lt;rt&gt;zī&lt;/rt&gt;&lt;/ruby&gt;
</v>
      </c>
      <c r="Q152" s="318" t="str">
        <f t="shared" ca="1" si="46"/>
        <v xml:space="preserve">&lt;ruby&gt;之&lt;rtc&gt;ㄐㄧ&lt;/rtc&gt;&lt;/ruby&gt;
</v>
      </c>
      <c r="R152" s="318" t="str">
        <f t="shared" ca="1" si="47"/>
        <v xml:space="preserve">&lt;ruby&gt;之&lt;rt&gt;tsi&lt;/rt&gt;&lt;rtc&gt;ㄐㄧ&lt;/rtc&gt;&lt;/ruby&gt;
</v>
      </c>
      <c r="S152" s="285"/>
      <c r="T152" s="319" t="b">
        <f t="shared" si="42"/>
        <v>0</v>
      </c>
      <c r="U152" s="319" t="b">
        <f t="shared" si="48"/>
        <v>1</v>
      </c>
      <c r="V152" s="319" t="b">
        <f t="shared" si="49"/>
        <v>0</v>
      </c>
      <c r="W152" s="319" t="b">
        <f t="shared" si="50"/>
        <v>0</v>
      </c>
      <c r="X152" s="319" t="b">
        <f t="shared" si="51"/>
        <v>1</v>
      </c>
      <c r="Y152" s="370"/>
      <c r="Z152" s="377">
        <f t="shared" si="11"/>
        <v>2</v>
      </c>
      <c r="AA152" s="373" t="str">
        <f t="array" ref="AA152">IF( $Z152="", "", INDEX(白話字聲母資料表, $Z152, $AA$5))</f>
        <v>曾</v>
      </c>
      <c r="AB152" s="370"/>
      <c r="AC152" s="377">
        <f t="shared" si="52"/>
        <v>21</v>
      </c>
      <c r="AD152" s="373">
        <f t="array" ref="AD152">IF( $W152, "", INDEX(白話字韻母資料表, AC152, $AD$5))</f>
        <v>29</v>
      </c>
      <c r="AE152" s="373" t="b">
        <f t="array" ref="AE152">IF( $W152, "", IF( INDEX(白話字韻母資料表, AC152, $AE$5) = "入聲", TRUE, FALSE) )</f>
        <v>0</v>
      </c>
      <c r="AF152" s="374">
        <f t="shared" si="53"/>
        <v>1</v>
      </c>
      <c r="AG152" s="374">
        <f t="shared" si="54"/>
        <v>1</v>
      </c>
      <c r="AH152" s="374" t="str">
        <f t="array" ref="AH152">IF( $W152, "", INDEX(白話字韻母資料表, $AC152, $AH$5))</f>
        <v>居</v>
      </c>
      <c r="AI152" s="374" t="str">
        <f t="array" ref="AI152">IF($W152, "", INDEX(白話字韻母八聲調資料表, $AD152, $AG152))</f>
        <v>i</v>
      </c>
      <c r="AJ152" s="370"/>
      <c r="AK152" s="373" t="b">
        <f t="shared" si="55"/>
        <v>1</v>
      </c>
      <c r="AL152" s="373" t="b">
        <f>IF( $AK152, IFERROR( IF(MATCH( $E152, 顎音化聲母!$H$9:$H$37, 0), TRUE, FALSE), FALSE), "")</f>
        <v>1</v>
      </c>
      <c r="AM152" s="373" t="str">
        <f t="array" ref="AM152">IF( AND($AK152, $AL152), INDEX(顎音化聲母資料表, MATCH( $D152 &amp; $E152, 顎音化聲母!$L$5:$L$136, 0), 3), "")</f>
        <v>ㄐ</v>
      </c>
      <c r="AN152" s="373">
        <f t="shared" si="56"/>
        <v>2</v>
      </c>
      <c r="AO152" s="374" t="str">
        <f t="array" ref="AO152">IF($AN152="", "", IF( $AM152&lt;&gt;"", $AM152,INDEX(白話字聲母資料表, $AN152, $AO$5)))</f>
        <v>ㄐ</v>
      </c>
      <c r="AP152" s="374" t="str">
        <f t="array" ref="AP152">IF($W152, "", INDEX(方音八音反切資料表, $AD152, $AG152))</f>
        <v>ㄧ</v>
      </c>
      <c r="AQ152" s="370"/>
      <c r="AR152" s="374" t="str">
        <f t="array" ref="AR152">IF($V152, "", INDEX(白話字聲母資料表, $Z152, $AR$5))</f>
        <v>ts</v>
      </c>
      <c r="AS152" s="375" t="str">
        <f t="array" ref="AS152">IF($W152, "", INDEX(白話字韻母資料表, $AC152, $AR$5))</f>
        <v>i</v>
      </c>
      <c r="AT152" s="374" t="str">
        <f t="array" ref="AT152">IF($W152, "", INDEX(台羅韻母八聲調資料表, $AD152, $AG152))</f>
        <v>i</v>
      </c>
      <c r="AU152" s="370"/>
      <c r="AV152" s="374" t="str">
        <f t="array" ref="AV152">IF($V152, "", INDEX(白話字聲母資料表, $Z152, $AV$5))</f>
        <v>z</v>
      </c>
      <c r="AW152" s="375" t="str">
        <f t="array" ref="AW152">IF($W152, "", INDEX(白話字韻母資料表, $AC152, $AW$5))</f>
        <v>i</v>
      </c>
      <c r="AX152" s="374" t="str">
        <f t="array" ref="AX152">IF($W152, "", INDEX(閩拼韻母八聲調資料表, $AD152, $AG152))</f>
        <v>ī</v>
      </c>
    </row>
    <row r="153" spans="2:50">
      <c r="B153" s="380">
        <f t="shared" si="0"/>
        <v>145</v>
      </c>
      <c r="C153" s="314" t="str">
        <f>MID(文章!$D$4, B153, 1)</f>
        <v>。</v>
      </c>
      <c r="D153" s="365"/>
      <c r="E153" s="365"/>
      <c r="F153" s="365"/>
      <c r="G153" s="315" t="str">
        <f t="array" ref="G153">IF( OR($T153, NOT($U153), $W153), "", $AA153 &amp; $AH153 &amp; INDEX(中文數值資料表, $AG153, 2) )</f>
        <v/>
      </c>
      <c r="H153" s="321" t="str">
        <f t="shared" si="1"/>
        <v/>
      </c>
      <c r="I153" s="322" t="str">
        <f t="shared" si="2"/>
        <v/>
      </c>
      <c r="J153" s="323" t="str">
        <f t="shared" si="3"/>
        <v/>
      </c>
      <c r="K153" s="316" t="str">
        <f t="shared" si="4"/>
        <v/>
      </c>
      <c r="L153" s="317" t="str">
        <f t="shared" ca="1" si="57"/>
        <v xml:space="preserve">\ltjruby{。}{}\
</v>
      </c>
      <c r="M153" s="317" t="str">
        <f t="shared" ca="1" si="43"/>
        <v xml:space="preserve">。
</v>
      </c>
      <c r="N153" s="317" t="str">
        <f t="shared" ca="1" si="44"/>
        <v xml:space="preserve">。
</v>
      </c>
      <c r="O153" s="317" t="str">
        <f t="shared" ca="1" si="45"/>
        <v xml:space="preserve">。
</v>
      </c>
      <c r="P153" s="317" t="str">
        <f t="shared" ca="1" si="45"/>
        <v xml:space="preserve">。
</v>
      </c>
      <c r="Q153" s="318" t="str">
        <f t="shared" ca="1" si="46"/>
        <v xml:space="preserve">。
</v>
      </c>
      <c r="R153" s="318" t="str">
        <f t="shared" ca="1" si="47"/>
        <v xml:space="preserve">。
</v>
      </c>
      <c r="S153" s="285"/>
      <c r="T153" s="319" t="b">
        <f t="shared" si="42"/>
        <v>1</v>
      </c>
      <c r="U153" s="319" t="b">
        <f t="shared" si="48"/>
        <v>0</v>
      </c>
      <c r="V153" s="319" t="b">
        <f t="shared" si="49"/>
        <v>1</v>
      </c>
      <c r="W153" s="319" t="b">
        <f t="shared" si="50"/>
        <v>1</v>
      </c>
      <c r="X153" s="319" t="b">
        <f t="shared" si="51"/>
        <v>0</v>
      </c>
      <c r="Y153" s="370"/>
      <c r="Z153" s="377" t="str">
        <f t="shared" si="11"/>
        <v/>
      </c>
      <c r="AA153" s="373" t="str">
        <f t="array" ref="AA153">IF( $Z153="", "", INDEX(白話字聲母資料表, $Z153, $AA$5))</f>
        <v/>
      </c>
      <c r="AB153" s="370"/>
      <c r="AC153" s="377" t="str">
        <f t="shared" si="52"/>
        <v/>
      </c>
      <c r="AD153" s="373" t="str">
        <f t="array" ref="AD153">IF( $W153, "", INDEX(白話字韻母資料表, AC153, $AD$5))</f>
        <v/>
      </c>
      <c r="AE153" s="373" t="str">
        <f t="array" ref="AE153">IF( $W153, "", IF( INDEX(白話字韻母資料表, AC153, $AE$5) = "入聲", TRUE, FALSE) )</f>
        <v/>
      </c>
      <c r="AF153" s="374" t="str">
        <f t="shared" si="53"/>
        <v/>
      </c>
      <c r="AG153" s="374" t="str">
        <f t="shared" si="54"/>
        <v/>
      </c>
      <c r="AH153" s="374" t="str">
        <f t="array" ref="AH153">IF( $W153, "", INDEX(白話字韻母資料表, $AC153, $AH$5))</f>
        <v/>
      </c>
      <c r="AI153" s="374" t="str">
        <f t="array" ref="AI153">IF($W153, "", INDEX(白話字韻母八聲調資料表, $AD153, $AG153))</f>
        <v/>
      </c>
      <c r="AJ153" s="370"/>
      <c r="AK153" s="373" t="b">
        <f t="shared" si="55"/>
        <v>0</v>
      </c>
      <c r="AL153" s="373" t="str">
        <f>IF( $AK153, IFERROR( IF(MATCH( $E153, 顎音化聲母!$H$9:$H$37, 0), TRUE, FALSE), FALSE), "")</f>
        <v/>
      </c>
      <c r="AM153" s="373" t="str">
        <f t="array" ref="AM153">IF( AND($AK153, $AL153), INDEX(顎音化聲母資料表, MATCH( $D153 &amp; $E153, 顎音化聲母!$L$5:$L$136, 0), 3), "")</f>
        <v/>
      </c>
      <c r="AN153" s="373" t="str">
        <f t="shared" si="56"/>
        <v/>
      </c>
      <c r="AO153" s="374" t="str">
        <f t="array" ref="AO153">IF($AN153="", "", IF( $AM153&lt;&gt;"", $AM153,INDEX(白話字聲母資料表, $AN153, $AO$5)))</f>
        <v/>
      </c>
      <c r="AP153" s="374" t="str">
        <f t="array" ref="AP153">IF($W153, "", INDEX(方音八音反切資料表, $AD153, $AG153))</f>
        <v/>
      </c>
      <c r="AQ153" s="370"/>
      <c r="AR153" s="374" t="str">
        <f t="array" ref="AR153">IF($V153, "", INDEX(白話字聲母資料表, $Z153, $AR$5))</f>
        <v/>
      </c>
      <c r="AS153" s="375" t="str">
        <f t="array" ref="AS153">IF($W153, "", INDEX(白話字韻母資料表, $AC153, $AR$5))</f>
        <v/>
      </c>
      <c r="AT153" s="374" t="str">
        <f t="array" ref="AT153">IF($W153, "", INDEX(台羅韻母八聲調資料表, $AD153, $AG153))</f>
        <v/>
      </c>
      <c r="AU153" s="370"/>
      <c r="AV153" s="374" t="str">
        <f t="array" ref="AV153">IF($V153, "", INDEX(白話字聲母資料表, $Z153, $AV$5))</f>
        <v/>
      </c>
      <c r="AW153" s="375" t="str">
        <f t="array" ref="AW153">IF($W153, "", INDEX(白話字韻母資料表, $AC153, $AW$5))</f>
        <v/>
      </c>
      <c r="AX153" s="374" t="str">
        <f t="array" ref="AX153">IF($W153, "", INDEX(閩拼韻母八聲調資料表, $AD153, $AG153))</f>
        <v/>
      </c>
    </row>
    <row r="154" spans="2:50">
      <c r="B154" s="380">
        <f t="shared" si="0"/>
        <v>146</v>
      </c>
      <c r="C154" s="314" t="str">
        <f>MID(文章!$D$4, B154, 1)</f>
        <v>歌</v>
      </c>
      <c r="D154" s="365" t="s">
        <v>72</v>
      </c>
      <c r="E154" s="365" t="s">
        <v>86</v>
      </c>
      <c r="F154" s="365"/>
      <c r="G154" s="315" t="str">
        <f t="array" ref="G154">IF( OR($T154, NOT($U154), $W154), "", $AA154 &amp; $AH154 &amp; INDEX(中文數值資料表, $AG154, 2) )</f>
        <v>求高一</v>
      </c>
      <c r="H154" s="321" t="str">
        <f t="shared" si="1"/>
        <v>ko</v>
      </c>
      <c r="I154" s="322" t="str">
        <f t="shared" si="2"/>
        <v>ko</v>
      </c>
      <c r="J154" s="323" t="str">
        <f t="shared" si="3"/>
        <v>gō</v>
      </c>
      <c r="K154" s="316" t="str">
        <f t="shared" si="4"/>
        <v>ㄍㄜ</v>
      </c>
      <c r="L154" s="317" t="str">
        <f t="shared" ca="1" si="57"/>
        <v xml:space="preserve">\ltjruby{歌}{ko}\
</v>
      </c>
      <c r="M154" s="317" t="str">
        <f t="shared" ca="1" si="43"/>
        <v xml:space="preserve">&lt;ruby&gt;歌&lt;rt&gt;求高一&lt;/rt&gt;&lt;/ruby&gt;
</v>
      </c>
      <c r="N154" s="317" t="str">
        <f t="shared" ca="1" si="44"/>
        <v xml:space="preserve">&lt;ruby&gt;歌&lt;rt&gt;ko&lt;/rt&gt;&lt;/ruby&gt;
</v>
      </c>
      <c r="O154" s="317" t="str">
        <f t="shared" ca="1" si="45"/>
        <v xml:space="preserve">&lt;ruby&gt;歌&lt;rt&gt;ko&lt;/rt&gt;&lt;/ruby&gt;
</v>
      </c>
      <c r="P154" s="317" t="str">
        <f t="shared" ca="1" si="45"/>
        <v xml:space="preserve">&lt;ruby&gt;歌&lt;rt&gt;gō&lt;/rt&gt;&lt;/ruby&gt;
</v>
      </c>
      <c r="Q154" s="318" t="str">
        <f t="shared" ca="1" si="46"/>
        <v xml:space="preserve">&lt;ruby&gt;歌&lt;rtc&gt;ㄍㄜ&lt;/rtc&gt;&lt;/ruby&gt;
</v>
      </c>
      <c r="R154" s="318" t="str">
        <f t="shared" ca="1" si="47"/>
        <v xml:space="preserve">&lt;ruby&gt;歌&lt;rt&gt;ko&lt;/rt&gt;&lt;rtc&gt;ㄍㄜ&lt;/rtc&gt;&lt;/ruby&gt;
</v>
      </c>
      <c r="S154" s="285"/>
      <c r="T154" s="319" t="b">
        <f t="shared" si="42"/>
        <v>0</v>
      </c>
      <c r="U154" s="319" t="b">
        <f t="shared" si="48"/>
        <v>1</v>
      </c>
      <c r="V154" s="319" t="b">
        <f t="shared" si="49"/>
        <v>0</v>
      </c>
      <c r="W154" s="319" t="b">
        <f t="shared" si="50"/>
        <v>0</v>
      </c>
      <c r="X154" s="319" t="b">
        <f t="shared" si="51"/>
        <v>1</v>
      </c>
      <c r="Y154" s="370"/>
      <c r="Z154" s="377">
        <f t="shared" si="11"/>
        <v>7</v>
      </c>
      <c r="AA154" s="373" t="str">
        <f t="array" ref="AA154">IF( $Z154="", "", INDEX(白話字聲母資料表, $Z154, $AA$5))</f>
        <v>求</v>
      </c>
      <c r="AB154" s="370"/>
      <c r="AC154" s="377">
        <f t="shared" si="52"/>
        <v>52</v>
      </c>
      <c r="AD154" s="373">
        <f t="array" ref="AD154">IF( $W154, "", INDEX(白話字韻母資料表, AC154, $AD$5))</f>
        <v>15</v>
      </c>
      <c r="AE154" s="373" t="b">
        <f t="array" ref="AE154">IF( $W154, "", IF( INDEX(白話字韻母資料表, AC154, $AE$5) = "入聲", TRUE, FALSE) )</f>
        <v>0</v>
      </c>
      <c r="AF154" s="374">
        <f t="shared" si="53"/>
        <v>1</v>
      </c>
      <c r="AG154" s="374">
        <f t="shared" si="54"/>
        <v>1</v>
      </c>
      <c r="AH154" s="374" t="str">
        <f t="array" ref="AH154">IF( $W154, "", INDEX(白話字韻母資料表, $AC154, $AH$5))</f>
        <v>高</v>
      </c>
      <c r="AI154" s="374" t="str">
        <f t="array" ref="AI154">IF($W154, "", INDEX(白話字韻母八聲調資料表, $AD154, $AG154))</f>
        <v>o</v>
      </c>
      <c r="AJ154" s="370"/>
      <c r="AK154" s="373" t="b">
        <f t="shared" si="55"/>
        <v>0</v>
      </c>
      <c r="AL154" s="373" t="str">
        <f>IF( $AK154, IFERROR( IF(MATCH( $E154, 顎音化聲母!$H$9:$H$37, 0), TRUE, FALSE), FALSE), "")</f>
        <v/>
      </c>
      <c r="AM154" s="373" t="str">
        <f t="array" ref="AM154">IF( AND($AK154, $AL154), INDEX(顎音化聲母資料表, MATCH( $D154 &amp; $E154, 顎音化聲母!$L$5:$L$136, 0), 3), "")</f>
        <v/>
      </c>
      <c r="AN154" s="373">
        <f t="shared" si="56"/>
        <v>7</v>
      </c>
      <c r="AO154" s="374" t="str">
        <f t="array" ref="AO154">IF($AN154="", "", IF( $AM154&lt;&gt;"", $AM154,INDEX(白話字聲母資料表, $AN154, $AO$5)))</f>
        <v>ㄍ</v>
      </c>
      <c r="AP154" s="374" t="str">
        <f t="array" ref="AP154">IF($W154, "", INDEX(方音八音反切資料表, $AD154, $AG154))</f>
        <v>ㄜ</v>
      </c>
      <c r="AQ154" s="370"/>
      <c r="AR154" s="374" t="str">
        <f t="array" ref="AR154">IF($V154, "", INDEX(白話字聲母資料表, $Z154, $AR$5))</f>
        <v>k</v>
      </c>
      <c r="AS154" s="375" t="str">
        <f t="array" ref="AS154">IF($W154, "", INDEX(白話字韻母資料表, $AC154, $AR$5))</f>
        <v>o</v>
      </c>
      <c r="AT154" s="374" t="str">
        <f t="array" ref="AT154">IF($W154, "", INDEX(台羅韻母八聲調資料表, $AD154, $AG154))</f>
        <v>o</v>
      </c>
      <c r="AU154" s="370"/>
      <c r="AV154" s="374" t="str">
        <f t="array" ref="AV154">IF($V154, "", INDEX(白話字聲母資料表, $Z154, $AV$5))</f>
        <v>g</v>
      </c>
      <c r="AW154" s="375" t="str">
        <f t="array" ref="AW154">IF($W154, "", INDEX(白話字韻母資料表, $AC154, $AW$5))</f>
        <v>o</v>
      </c>
      <c r="AX154" s="374" t="str">
        <f t="array" ref="AX154">IF($W154, "", INDEX(閩拼韻母八聲調資料表, $AD154, $AG154))</f>
        <v>ō</v>
      </c>
    </row>
    <row r="155" spans="2:50">
      <c r="B155" s="380">
        <f t="shared" si="0"/>
        <v>147</v>
      </c>
      <c r="C155" s="314" t="str">
        <f>MID(文章!$D$4, B155, 1)</f>
        <v>曰</v>
      </c>
      <c r="D155" s="365"/>
      <c r="E155" s="365" t="s">
        <v>71</v>
      </c>
      <c r="F155" s="365">
        <v>8</v>
      </c>
      <c r="G155" s="315" t="str">
        <f t="array" ref="G155">IF( OR($T155, NOT($U155), $W155), "", $AA155 &amp; $AH155 &amp; INDEX(中文數值資料表, $AG155, 2) )</f>
        <v>英觀八</v>
      </c>
      <c r="H155" s="321" t="str">
        <f t="shared" si="1"/>
        <v>oa̍t</v>
      </c>
      <c r="I155" s="322" t="str">
        <f t="shared" si="2"/>
        <v>ua̍t</v>
      </c>
      <c r="J155" s="323" t="str">
        <f t="shared" si="3"/>
        <v>uát</v>
      </c>
      <c r="K155" s="316" t="str">
        <f t="shared" si="4"/>
        <v>ㄨㄚㆵ˙</v>
      </c>
      <c r="L155" s="317" t="str">
        <f t="shared" ca="1" si="57"/>
        <v xml:space="preserve">\ltjruby{曰}{ua̍t}\
</v>
      </c>
      <c r="M155" s="317" t="str">
        <f t="shared" ca="1" si="43"/>
        <v xml:space="preserve">&lt;ruby&gt;曰&lt;rt&gt;英觀八&lt;/rt&gt;&lt;/ruby&gt;
</v>
      </c>
      <c r="N155" s="317" t="str">
        <f t="shared" ca="1" si="44"/>
        <v xml:space="preserve">&lt;ruby&gt;曰&lt;rt&gt;oa̍t&lt;/rt&gt;&lt;/ruby&gt;
</v>
      </c>
      <c r="O155" s="317" t="str">
        <f t="shared" ca="1" si="45"/>
        <v xml:space="preserve">&lt;ruby&gt;曰&lt;rt&gt;ua̍t&lt;/rt&gt;&lt;/ruby&gt;
</v>
      </c>
      <c r="P155" s="317" t="str">
        <f t="shared" ca="1" si="45"/>
        <v xml:space="preserve">&lt;ruby&gt;曰&lt;rt&gt;uát&lt;/rt&gt;&lt;/ruby&gt;
</v>
      </c>
      <c r="Q155" s="318" t="str">
        <f t="shared" ca="1" si="46"/>
        <v xml:space="preserve">&lt;ruby&gt;曰&lt;rtc&gt;ㄨㄚㆵ˙&lt;/rtc&gt;&lt;/ruby&gt;
</v>
      </c>
      <c r="R155" s="318" t="str">
        <f t="shared" ca="1" si="47"/>
        <v xml:space="preserve">&lt;ruby&gt;曰&lt;rt&gt;ua̍t&lt;/rt&gt;&lt;rtc&gt;ㄨㄚㆵ˙&lt;/rtc&gt;&lt;/ruby&gt;
</v>
      </c>
      <c r="S155" s="285"/>
      <c r="T155" s="319" t="b">
        <f t="shared" si="42"/>
        <v>0</v>
      </c>
      <c r="U155" s="319" t="b">
        <f t="shared" si="48"/>
        <v>1</v>
      </c>
      <c r="V155" s="319" t="b">
        <f t="shared" si="49"/>
        <v>1</v>
      </c>
      <c r="W155" s="319" t="b">
        <f t="shared" si="50"/>
        <v>0</v>
      </c>
      <c r="X155" s="319" t="b">
        <f t="shared" si="51"/>
        <v>0</v>
      </c>
      <c r="Y155" s="370"/>
      <c r="Z155" s="377">
        <f t="shared" si="11"/>
        <v>18</v>
      </c>
      <c r="AA155" s="373" t="str">
        <f t="array" ref="AA155">IF( $Z155="", "", INDEX(白話字聲母資料表, $Z155, $AA$5))</f>
        <v>英</v>
      </c>
      <c r="AB155" s="370"/>
      <c r="AC155" s="377">
        <f t="shared" si="52"/>
        <v>62</v>
      </c>
      <c r="AD155" s="373">
        <f t="array" ref="AD155">IF( $W155, "", INDEX(白話字韻母資料表, AC155, $AD$5))</f>
        <v>10</v>
      </c>
      <c r="AE155" s="373" t="b">
        <f t="array" ref="AE155">IF( $W155, "", IF( INDEX(白話字韻母資料表, AC155, $AE$5) = "入聲", TRUE, FALSE) )</f>
        <v>1</v>
      </c>
      <c r="AF155" s="374">
        <f t="shared" si="53"/>
        <v>4</v>
      </c>
      <c r="AG155" s="374">
        <f t="shared" si="54"/>
        <v>8</v>
      </c>
      <c r="AH155" s="374" t="str">
        <f t="array" ref="AH155">IF( $W155, "", INDEX(白話字韻母資料表, $AC155, $AH$5))</f>
        <v>觀</v>
      </c>
      <c r="AI155" s="374" t="str">
        <f t="array" ref="AI155">IF($W155, "", INDEX(白話字韻母八聲調資料表, $AD155, $AG155))</f>
        <v>oa̍t</v>
      </c>
      <c r="AJ155" s="370"/>
      <c r="AK155" s="373" t="b">
        <f t="shared" si="55"/>
        <v>0</v>
      </c>
      <c r="AL155" s="373" t="str">
        <f>IF( $AK155, IFERROR( IF(MATCH( $E155, 顎音化聲母!$H$9:$H$37, 0), TRUE, FALSE), FALSE), "")</f>
        <v/>
      </c>
      <c r="AM155" s="373" t="str">
        <f t="array" ref="AM155">IF( AND($AK155, $AL155), INDEX(顎音化聲母資料表, MATCH( $D155 &amp; $E155, 顎音化聲母!$L$5:$L$136, 0), 3), "")</f>
        <v/>
      </c>
      <c r="AN155" s="373" t="str">
        <f t="shared" si="56"/>
        <v/>
      </c>
      <c r="AO155" s="374" t="str">
        <f t="array" ref="AO155">IF($AN155="", "", IF( $AM155&lt;&gt;"", $AM155,INDEX(白話字聲母資料表, $AN155, $AO$5)))</f>
        <v/>
      </c>
      <c r="AP155" s="374" t="str">
        <f t="array" ref="AP155">IF($W155, "", INDEX(方音八音反切資料表, $AD155, $AG155))</f>
        <v>ㄨㄚㆵ˙</v>
      </c>
      <c r="AQ155" s="370"/>
      <c r="AR155" s="374" t="str">
        <f t="array" ref="AR155">IF($V155, "", INDEX(白話字聲母資料表, $Z155, $AR$5))</f>
        <v/>
      </c>
      <c r="AS155" s="375" t="str">
        <f t="array" ref="AS155">IF($W155, "", INDEX(白話字韻母資料表, $AC155, $AR$5))</f>
        <v>uat</v>
      </c>
      <c r="AT155" s="374" t="str">
        <f t="array" ref="AT155">IF($W155, "", INDEX(台羅韻母八聲調資料表, $AD155, $AG155))</f>
        <v>ua̍t</v>
      </c>
      <c r="AU155" s="370"/>
      <c r="AV155" s="374" t="str">
        <f t="array" ref="AV155">IF($V155, "", INDEX(白話字聲母資料表, $Z155, $AV$5))</f>
        <v/>
      </c>
      <c r="AW155" s="375" t="str">
        <f t="array" ref="AW155">IF($W155, "", INDEX(白話字韻母資料表, $AC155, $AW$5))</f>
        <v>uat</v>
      </c>
      <c r="AX155" s="374" t="str">
        <f t="array" ref="AX155">IF($W155, "", INDEX(閩拼韻母八聲調資料表, $AD155, $AG155))</f>
        <v>uát</v>
      </c>
    </row>
    <row r="156" spans="2:50">
      <c r="B156" s="380">
        <f t="shared" si="0"/>
        <v>148</v>
      </c>
      <c r="C156" s="314" t="str">
        <f>MID(文章!$D$4, B156, 1)</f>
        <v>：</v>
      </c>
      <c r="D156" s="365"/>
      <c r="E156" s="365"/>
      <c r="F156" s="365"/>
      <c r="G156" s="315" t="str">
        <f t="array" ref="G156">IF( OR($T156, NOT($U156), $W156), "", $AA156 &amp; $AH156 &amp; INDEX(中文數值資料表, $AG156, 2) )</f>
        <v/>
      </c>
      <c r="H156" s="321" t="str">
        <f t="shared" si="1"/>
        <v/>
      </c>
      <c r="I156" s="322" t="str">
        <f t="shared" si="2"/>
        <v/>
      </c>
      <c r="J156" s="323" t="str">
        <f t="shared" si="3"/>
        <v/>
      </c>
      <c r="K156" s="316" t="str">
        <f t="shared" si="4"/>
        <v/>
      </c>
      <c r="L156" s="317" t="str">
        <f t="shared" ca="1" si="57"/>
        <v xml:space="preserve">\ltjruby{：}{}\
</v>
      </c>
      <c r="M156" s="317" t="str">
        <f t="shared" ca="1" si="43"/>
        <v xml:space="preserve">&lt;ruby&gt;：&lt;rt&gt;&lt;/rt&gt;&lt;/ruby&gt;
</v>
      </c>
      <c r="N156" s="317" t="str">
        <f t="shared" ca="1" si="44"/>
        <v xml:space="preserve">&lt;ruby&gt;：&lt;rt&gt;&lt;/rt&gt;&lt;/ruby&gt;
</v>
      </c>
      <c r="O156" s="317" t="str">
        <f t="shared" ca="1" si="45"/>
        <v xml:space="preserve">&lt;ruby&gt;：&lt;rt&gt;&lt;/rt&gt;&lt;/ruby&gt;
</v>
      </c>
      <c r="P156" s="317" t="str">
        <f t="shared" ca="1" si="45"/>
        <v xml:space="preserve">&lt;ruby&gt;：&lt;rt&gt;&lt;/rt&gt;&lt;/ruby&gt;
</v>
      </c>
      <c r="Q156" s="318" t="str">
        <f t="shared" ca="1" si="46"/>
        <v xml:space="preserve">&lt;ruby&gt;：&lt;rtc&gt;&lt;/rtc&gt;&lt;/ruby&gt;
</v>
      </c>
      <c r="R156" s="318" t="str">
        <f t="shared" ca="1" si="47"/>
        <v xml:space="preserve">&lt;ruby&gt;：&lt;rt&gt;&lt;/rt&gt;&lt;rtc&gt;&lt;/rtc&gt;&lt;/ruby&gt;
</v>
      </c>
      <c r="S156" s="285"/>
      <c r="T156" s="319" t="b">
        <f t="shared" si="42"/>
        <v>0</v>
      </c>
      <c r="U156" s="319" t="b">
        <f t="shared" si="48"/>
        <v>1</v>
      </c>
      <c r="V156" s="319" t="b">
        <f t="shared" si="49"/>
        <v>1</v>
      </c>
      <c r="W156" s="319" t="b">
        <f t="shared" si="50"/>
        <v>1</v>
      </c>
      <c r="X156" s="319" t="b">
        <f t="shared" si="51"/>
        <v>1</v>
      </c>
      <c r="Y156" s="370"/>
      <c r="Z156" s="377">
        <f t="shared" si="11"/>
        <v>18</v>
      </c>
      <c r="AA156" s="373" t="str">
        <f t="array" ref="AA156">IF( $Z156="", "", INDEX(白話字聲母資料表, $Z156, $AA$5))</f>
        <v>英</v>
      </c>
      <c r="AB156" s="370"/>
      <c r="AC156" s="377" t="str">
        <f t="shared" si="52"/>
        <v/>
      </c>
      <c r="AD156" s="373" t="str">
        <f t="array" ref="AD156">IF( $W156, "", INDEX(白話字韻母資料表, AC156, $AD$5))</f>
        <v/>
      </c>
      <c r="AE156" s="373" t="str">
        <f t="array" ref="AE156">IF( $W156, "", IF( INDEX(白話字韻母資料表, AC156, $AE$5) = "入聲", TRUE, FALSE) )</f>
        <v/>
      </c>
      <c r="AF156" s="374">
        <f t="shared" si="53"/>
        <v>1</v>
      </c>
      <c r="AG156" s="374">
        <f t="shared" si="54"/>
        <v>1</v>
      </c>
      <c r="AH156" s="374" t="str">
        <f t="array" ref="AH156">IF( $W156, "", INDEX(白話字韻母資料表, $AC156, $AH$5))</f>
        <v/>
      </c>
      <c r="AI156" s="374" t="str">
        <f t="array" ref="AI156">IF($W156, "", INDEX(白話字韻母八聲調資料表, $AD156, $AG156))</f>
        <v/>
      </c>
      <c r="AJ156" s="370"/>
      <c r="AK156" s="373" t="b">
        <f t="shared" si="55"/>
        <v>0</v>
      </c>
      <c r="AL156" s="373" t="str">
        <f>IF( $AK156, IFERROR( IF(MATCH( $E156, 顎音化聲母!$H$9:$H$37, 0), TRUE, FALSE), FALSE), "")</f>
        <v/>
      </c>
      <c r="AM156" s="373" t="str">
        <f t="array" ref="AM156">IF( AND($AK156, $AL156), INDEX(顎音化聲母資料表, MATCH( $D156 &amp; $E156, 顎音化聲母!$L$5:$L$136, 0), 3), "")</f>
        <v/>
      </c>
      <c r="AN156" s="373" t="str">
        <f t="shared" si="56"/>
        <v/>
      </c>
      <c r="AO156" s="374" t="str">
        <f t="array" ref="AO156">IF($AN156="", "", IF( $AM156&lt;&gt;"", $AM156,INDEX(白話字聲母資料表, $AN156, $AO$5)))</f>
        <v/>
      </c>
      <c r="AP156" s="374" t="str">
        <f t="array" ref="AP156">IF($W156, "", INDEX(方音八音反切資料表, $AD156, $AG156))</f>
        <v/>
      </c>
      <c r="AQ156" s="370"/>
      <c r="AR156" s="374" t="str">
        <f t="array" ref="AR156">IF($V156, "", INDEX(白話字聲母資料表, $Z156, $AR$5))</f>
        <v/>
      </c>
      <c r="AS156" s="375" t="str">
        <f t="array" ref="AS156">IF($W156, "", INDEX(白話字韻母資料表, $AC156, $AR$5))</f>
        <v/>
      </c>
      <c r="AT156" s="374" t="str">
        <f t="array" ref="AT156">IF($W156, "", INDEX(台羅韻母八聲調資料表, $AD156, $AG156))</f>
        <v/>
      </c>
      <c r="AU156" s="370"/>
      <c r="AV156" s="374" t="str">
        <f t="array" ref="AV156">IF($V156, "", INDEX(白話字聲母資料表, $Z156, $AV$5))</f>
        <v/>
      </c>
      <c r="AW156" s="375" t="str">
        <f t="array" ref="AW156">IF($W156, "", INDEX(白話字韻母資料表, $AC156, $AW$5))</f>
        <v/>
      </c>
      <c r="AX156" s="374" t="str">
        <f t="array" ref="AX156">IF($W156, "", INDEX(閩拼韻母八聲調資料表, $AD156, $AG156))</f>
        <v/>
      </c>
    </row>
    <row r="157" spans="2:50">
      <c r="B157" s="380">
        <f t="shared" si="0"/>
        <v>149</v>
      </c>
      <c r="C157" s="314" t="str">
        <f>MID(文章!$D$4, B157, 1)</f>
        <v>「</v>
      </c>
      <c r="D157" s="365"/>
      <c r="E157" s="365"/>
      <c r="F157" s="365"/>
      <c r="G157" s="315" t="str">
        <f t="array" ref="G157">IF( OR($T157, NOT($U157), $W157), "", $AA157 &amp; $AH157 &amp; INDEX(中文數值資料表, $AG157, 2) )</f>
        <v/>
      </c>
      <c r="H157" s="321" t="str">
        <f t="shared" si="1"/>
        <v/>
      </c>
      <c r="I157" s="322" t="str">
        <f t="shared" si="2"/>
        <v/>
      </c>
      <c r="J157" s="323" t="str">
        <f t="shared" si="3"/>
        <v/>
      </c>
      <c r="K157" s="316" t="str">
        <f t="shared" si="4"/>
        <v/>
      </c>
      <c r="L157" s="317" t="str">
        <f t="shared" ca="1" si="57"/>
        <v xml:space="preserve">\ltjruby{「}{}\
</v>
      </c>
      <c r="M157" s="317" t="str">
        <f t="shared" ca="1" si="43"/>
        <v xml:space="preserve">「
</v>
      </c>
      <c r="N157" s="317" t="str">
        <f t="shared" ca="1" si="44"/>
        <v xml:space="preserve">「
</v>
      </c>
      <c r="O157" s="317" t="str">
        <f t="shared" ca="1" si="45"/>
        <v xml:space="preserve">「
</v>
      </c>
      <c r="P157" s="317" t="str">
        <f t="shared" ca="1" si="45"/>
        <v xml:space="preserve">「
</v>
      </c>
      <c r="Q157" s="318" t="str">
        <f t="shared" ca="1" si="46"/>
        <v xml:space="preserve">「
</v>
      </c>
      <c r="R157" s="318" t="str">
        <f t="shared" ca="1" si="47"/>
        <v xml:space="preserve">「
</v>
      </c>
      <c r="S157" s="285"/>
      <c r="T157" s="319" t="b">
        <f t="shared" si="42"/>
        <v>1</v>
      </c>
      <c r="U157" s="319" t="b">
        <f t="shared" si="48"/>
        <v>0</v>
      </c>
      <c r="V157" s="319" t="b">
        <f t="shared" si="49"/>
        <v>1</v>
      </c>
      <c r="W157" s="319" t="b">
        <f t="shared" si="50"/>
        <v>1</v>
      </c>
      <c r="X157" s="319" t="b">
        <f t="shared" si="51"/>
        <v>0</v>
      </c>
      <c r="Y157" s="370"/>
      <c r="Z157" s="377" t="str">
        <f t="shared" si="11"/>
        <v/>
      </c>
      <c r="AA157" s="373" t="str">
        <f t="array" ref="AA157">IF( $Z157="", "", INDEX(白話字聲母資料表, $Z157, $AA$5))</f>
        <v/>
      </c>
      <c r="AB157" s="370"/>
      <c r="AC157" s="377" t="str">
        <f t="shared" si="52"/>
        <v/>
      </c>
      <c r="AD157" s="373" t="str">
        <f t="array" ref="AD157">IF( $W157, "", INDEX(白話字韻母資料表, AC157, $AD$5))</f>
        <v/>
      </c>
      <c r="AE157" s="373" t="str">
        <f t="array" ref="AE157">IF( $W157, "", IF( INDEX(白話字韻母資料表, AC157, $AE$5) = "入聲", TRUE, FALSE) )</f>
        <v/>
      </c>
      <c r="AF157" s="374" t="str">
        <f t="shared" si="53"/>
        <v/>
      </c>
      <c r="AG157" s="374" t="str">
        <f t="shared" si="54"/>
        <v/>
      </c>
      <c r="AH157" s="374" t="str">
        <f t="array" ref="AH157">IF( $W157, "", INDEX(白話字韻母資料表, $AC157, $AH$5))</f>
        <v/>
      </c>
      <c r="AI157" s="374" t="str">
        <f t="array" ref="AI157">IF($W157, "", INDEX(白話字韻母八聲調資料表, $AD157, $AG157))</f>
        <v/>
      </c>
      <c r="AJ157" s="370"/>
      <c r="AK157" s="373" t="b">
        <f t="shared" si="55"/>
        <v>0</v>
      </c>
      <c r="AL157" s="373" t="str">
        <f>IF( $AK157, IFERROR( IF(MATCH( $E157, 顎音化聲母!$H$9:$H$37, 0), TRUE, FALSE), FALSE), "")</f>
        <v/>
      </c>
      <c r="AM157" s="373" t="str">
        <f t="array" ref="AM157">IF( AND($AK157, $AL157), INDEX(顎音化聲母資料表, MATCH( $D157 &amp; $E157, 顎音化聲母!$L$5:$L$136, 0), 3), "")</f>
        <v/>
      </c>
      <c r="AN157" s="373" t="str">
        <f t="shared" si="56"/>
        <v/>
      </c>
      <c r="AO157" s="374" t="str">
        <f t="array" ref="AO157">IF($AN157="", "", IF( $AM157&lt;&gt;"", $AM157,INDEX(白話字聲母資料表, $AN157, $AO$5)))</f>
        <v/>
      </c>
      <c r="AP157" s="374" t="str">
        <f t="array" ref="AP157">IF($W157, "", INDEX(方音八音反切資料表, $AD157, $AG157))</f>
        <v/>
      </c>
      <c r="AQ157" s="370"/>
      <c r="AR157" s="374" t="str">
        <f t="array" ref="AR157">IF($V157, "", INDEX(白話字聲母資料表, $Z157, $AR$5))</f>
        <v/>
      </c>
      <c r="AS157" s="375" t="str">
        <f t="array" ref="AS157">IF($W157, "", INDEX(白話字韻母資料表, $AC157, $AR$5))</f>
        <v/>
      </c>
      <c r="AT157" s="374" t="str">
        <f t="array" ref="AT157">IF($W157, "", INDEX(台羅韻母八聲調資料表, $AD157, $AG157))</f>
        <v/>
      </c>
      <c r="AU157" s="370"/>
      <c r="AV157" s="374" t="str">
        <f t="array" ref="AV157">IF($V157, "", INDEX(白話字聲母資料表, $Z157, $AV$5))</f>
        <v/>
      </c>
      <c r="AW157" s="375" t="str">
        <f t="array" ref="AW157">IF($W157, "", INDEX(白話字韻母資料表, $AC157, $AW$5))</f>
        <v/>
      </c>
      <c r="AX157" s="374" t="str">
        <f t="array" ref="AX157">IF($W157, "", INDEX(閩拼韻母八聲調資料表, $AD157, $AG157))</f>
        <v/>
      </c>
    </row>
    <row r="158" spans="2:50">
      <c r="B158" s="380">
        <f t="shared" si="0"/>
        <v>150</v>
      </c>
      <c r="C158" s="314" t="str">
        <f>MID(文章!$D$4, B158, 1)</f>
        <v>桂</v>
      </c>
      <c r="D158" s="365" t="s">
        <v>72</v>
      </c>
      <c r="E158" s="365" t="s">
        <v>84</v>
      </c>
      <c r="F158" s="365">
        <v>3</v>
      </c>
      <c r="G158" s="315" t="str">
        <f t="array" ref="G158">IF( OR($T158, NOT($U158), $W158), "", $AA158 &amp; $AH158 &amp; INDEX(中文數值資料表, $AG158, 2) )</f>
        <v>求規三</v>
      </c>
      <c r="H158" s="321" t="str">
        <f t="shared" si="1"/>
        <v>kùi</v>
      </c>
      <c r="I158" s="322" t="str">
        <f t="shared" si="2"/>
        <v>kùi</v>
      </c>
      <c r="J158" s="323" t="str">
        <f t="shared" si="3"/>
        <v>gǔi</v>
      </c>
      <c r="K158" s="316" t="str">
        <f t="shared" si="4"/>
        <v>ㄍㄨㄧ˪</v>
      </c>
      <c r="L158" s="317" t="str">
        <f t="shared" ca="1" si="57"/>
        <v xml:space="preserve">\ltjruby{桂}{kùi}\
</v>
      </c>
      <c r="M158" s="317" t="str">
        <f t="shared" ca="1" si="43"/>
        <v xml:space="preserve">&lt;ruby&gt;桂&lt;rt&gt;求規三&lt;/rt&gt;&lt;/ruby&gt;
</v>
      </c>
      <c r="N158" s="317" t="str">
        <f t="shared" ca="1" si="44"/>
        <v xml:space="preserve">&lt;ruby&gt;桂&lt;rt&gt;kùi&lt;/rt&gt;&lt;/ruby&gt;
</v>
      </c>
      <c r="O158" s="317" t="str">
        <f t="shared" ca="1" si="45"/>
        <v xml:space="preserve">&lt;ruby&gt;桂&lt;rt&gt;kùi&lt;/rt&gt;&lt;/ruby&gt;
</v>
      </c>
      <c r="P158" s="317" t="str">
        <f t="shared" ca="1" si="45"/>
        <v xml:space="preserve">&lt;ruby&gt;桂&lt;rt&gt;gǔi&lt;/rt&gt;&lt;/ruby&gt;
</v>
      </c>
      <c r="Q158" s="318" t="str">
        <f t="shared" ca="1" si="46"/>
        <v xml:space="preserve">&lt;ruby&gt;桂&lt;rtc&gt;ㄍㄨㄧ˪&lt;/rtc&gt;&lt;/ruby&gt;
</v>
      </c>
      <c r="R158" s="318" t="str">
        <f t="shared" ca="1" si="47"/>
        <v xml:space="preserve">&lt;ruby&gt;桂&lt;rt&gt;kùi&lt;/rt&gt;&lt;rtc&gt;ㄍㄨㄧ˪&lt;/rtc&gt;&lt;/ruby&gt;
</v>
      </c>
      <c r="S158" s="285"/>
      <c r="T158" s="319" t="b">
        <f t="shared" si="42"/>
        <v>0</v>
      </c>
      <c r="U158" s="319" t="b">
        <f t="shared" si="48"/>
        <v>1</v>
      </c>
      <c r="V158" s="319" t="b">
        <f t="shared" si="49"/>
        <v>0</v>
      </c>
      <c r="W158" s="319" t="b">
        <f t="shared" si="50"/>
        <v>0</v>
      </c>
      <c r="X158" s="319" t="b">
        <f t="shared" si="51"/>
        <v>0</v>
      </c>
      <c r="Y158" s="370"/>
      <c r="Z158" s="377">
        <f t="shared" si="11"/>
        <v>7</v>
      </c>
      <c r="AA158" s="373" t="str">
        <f t="array" ref="AA158">IF( $Z158="", "", INDEX(白話字聲母資料表, $Z158, $AA$5))</f>
        <v>求</v>
      </c>
      <c r="AB158" s="370"/>
      <c r="AC158" s="377">
        <f t="shared" si="52"/>
        <v>72</v>
      </c>
      <c r="AD158" s="373">
        <f t="array" ref="AD158">IF( $W158, "", INDEX(白話字韻母資料表, AC158, $AD$5))</f>
        <v>4</v>
      </c>
      <c r="AE158" s="373" t="b">
        <f t="array" ref="AE158">IF( $W158, "", IF( INDEX(白話字韻母資料表, AC158, $AE$5) = "入聲", TRUE, FALSE) )</f>
        <v>0</v>
      </c>
      <c r="AF158" s="374">
        <f t="shared" si="53"/>
        <v>1</v>
      </c>
      <c r="AG158" s="374">
        <f t="shared" si="54"/>
        <v>3</v>
      </c>
      <c r="AH158" s="374" t="str">
        <f t="array" ref="AH158">IF( $W158, "", INDEX(白話字韻母資料表, $AC158, $AH$5))</f>
        <v>規</v>
      </c>
      <c r="AI158" s="374" t="str">
        <f t="array" ref="AI158">IF($W158, "", INDEX(白話字韻母八聲調資料表, $AD158, $AG158))</f>
        <v>ùi</v>
      </c>
      <c r="AJ158" s="370"/>
      <c r="AK158" s="373" t="b">
        <f t="shared" si="55"/>
        <v>0</v>
      </c>
      <c r="AL158" s="373" t="str">
        <f>IF( $AK158, IFERROR( IF(MATCH( $E158, 顎音化聲母!$H$9:$H$37, 0), TRUE, FALSE), FALSE), "")</f>
        <v/>
      </c>
      <c r="AM158" s="373" t="str">
        <f t="array" ref="AM158">IF( AND($AK158, $AL158), INDEX(顎音化聲母資料表, MATCH( $D158 &amp; $E158, 顎音化聲母!$L$5:$L$136, 0), 3), "")</f>
        <v/>
      </c>
      <c r="AN158" s="373">
        <f t="shared" si="56"/>
        <v>7</v>
      </c>
      <c r="AO158" s="374" t="str">
        <f t="array" ref="AO158">IF($AN158="", "", IF( $AM158&lt;&gt;"", $AM158,INDEX(白話字聲母資料表, $AN158, $AO$5)))</f>
        <v>ㄍ</v>
      </c>
      <c r="AP158" s="374" t="str">
        <f t="array" ref="AP158">IF($W158, "", INDEX(方音八音反切資料表, $AD158, $AG158))</f>
        <v>ㄨㄧ˪</v>
      </c>
      <c r="AQ158" s="370"/>
      <c r="AR158" s="374" t="str">
        <f t="array" ref="AR158">IF($V158, "", INDEX(白話字聲母資料表, $Z158, $AR$5))</f>
        <v>k</v>
      </c>
      <c r="AS158" s="375" t="str">
        <f t="array" ref="AS158">IF($W158, "", INDEX(白話字韻母資料表, $AC158, $AR$5))</f>
        <v>ui</v>
      </c>
      <c r="AT158" s="374" t="str">
        <f t="array" ref="AT158">IF($W158, "", INDEX(台羅韻母八聲調資料表, $AD158, $AG158))</f>
        <v>ùi</v>
      </c>
      <c r="AU158" s="370"/>
      <c r="AV158" s="374" t="str">
        <f t="array" ref="AV158">IF($V158, "", INDEX(白話字聲母資料表, $Z158, $AV$5))</f>
        <v>g</v>
      </c>
      <c r="AW158" s="375" t="str">
        <f t="array" ref="AW158">IF($W158, "", INDEX(白話字韻母資料表, $AC158, $AW$5))</f>
        <v>ui</v>
      </c>
      <c r="AX158" s="374" t="str">
        <f t="array" ref="AX158">IF($W158, "", INDEX(閩拼韻母八聲調資料表, $AD158, $AG158))</f>
        <v>ǔi</v>
      </c>
    </row>
    <row r="159" spans="2:50">
      <c r="B159" s="380">
        <f t="shared" si="0"/>
        <v>151</v>
      </c>
      <c r="C159" s="314" t="str">
        <f>MID(文章!$D$4, B159, 1)</f>
        <v>棹</v>
      </c>
      <c r="D159" s="365" t="s">
        <v>55</v>
      </c>
      <c r="E159" s="365" t="s">
        <v>102</v>
      </c>
      <c r="F159" s="365">
        <v>7</v>
      </c>
      <c r="G159" s="315" t="str">
        <f t="array" ref="G159">IF( OR($T159, NOT($U159), $W159), "", $AA159 &amp; $AH159 &amp; INDEX(中文數值資料表, $AG159, 2) )</f>
        <v>曾交七</v>
      </c>
      <c r="H159" s="321" t="str">
        <f t="shared" si="1"/>
        <v>chāu</v>
      </c>
      <c r="I159" s="322" t="str">
        <f t="shared" si="2"/>
        <v>tsāu</v>
      </c>
      <c r="J159" s="323" t="str">
        <f t="shared" si="3"/>
        <v>zāo</v>
      </c>
      <c r="K159" s="316" t="str">
        <f t="shared" si="4"/>
        <v>ㄗㄠ˫</v>
      </c>
      <c r="L159" s="317" t="str">
        <f t="shared" ca="1" si="57"/>
        <v xml:space="preserve">\ltjruby{棹}{tsāu}\
</v>
      </c>
      <c r="M159" s="317" t="str">
        <f t="shared" ca="1" si="43"/>
        <v xml:space="preserve">&lt;ruby&gt;棹&lt;rt&gt;曾交七&lt;/rt&gt;&lt;/ruby&gt;
</v>
      </c>
      <c r="N159" s="317" t="str">
        <f t="shared" ca="1" si="44"/>
        <v xml:space="preserve">&lt;ruby&gt;棹&lt;rt&gt;chāu&lt;/rt&gt;&lt;/ruby&gt;
</v>
      </c>
      <c r="O159" s="317" t="str">
        <f t="shared" ca="1" si="45"/>
        <v xml:space="preserve">&lt;ruby&gt;棹&lt;rt&gt;tsāu&lt;/rt&gt;&lt;/ruby&gt;
</v>
      </c>
      <c r="P159" s="317" t="str">
        <f t="shared" ca="1" si="45"/>
        <v xml:space="preserve">&lt;ruby&gt;棹&lt;rt&gt;zāo&lt;/rt&gt;&lt;/ruby&gt;
</v>
      </c>
      <c r="Q159" s="318" t="str">
        <f t="shared" ca="1" si="46"/>
        <v xml:space="preserve">&lt;ruby&gt;棹&lt;rtc&gt;ㄗㄠ˫&lt;/rtc&gt;&lt;/ruby&gt;
</v>
      </c>
      <c r="R159" s="318" t="str">
        <f t="shared" ca="1" si="47"/>
        <v xml:space="preserve">&lt;ruby&gt;棹&lt;rt&gt;tsāu&lt;/rt&gt;&lt;rtc&gt;ㄗㄠ˫&lt;/rtc&gt;&lt;/ruby&gt;
</v>
      </c>
      <c r="S159" s="285"/>
      <c r="T159" s="319" t="b">
        <f t="shared" si="42"/>
        <v>0</v>
      </c>
      <c r="U159" s="319" t="b">
        <f t="shared" si="48"/>
        <v>1</v>
      </c>
      <c r="V159" s="319" t="b">
        <f t="shared" si="49"/>
        <v>0</v>
      </c>
      <c r="W159" s="319" t="b">
        <f t="shared" si="50"/>
        <v>0</v>
      </c>
      <c r="X159" s="319" t="b">
        <f t="shared" si="51"/>
        <v>0</v>
      </c>
      <c r="Y159" s="370"/>
      <c r="Z159" s="377">
        <f t="shared" si="11"/>
        <v>2</v>
      </c>
      <c r="AA159" s="373" t="str">
        <f t="array" ref="AA159">IF( $Z159="", "", INDEX(白話字聲母資料表, $Z159, $AA$5))</f>
        <v>曾</v>
      </c>
      <c r="AB159" s="370"/>
      <c r="AC159" s="377">
        <f t="shared" si="52"/>
        <v>13</v>
      </c>
      <c r="AD159" s="373">
        <f t="array" ref="AD159">IF( $W159, "", INDEX(白話字韻母資料表, AC159, $AD$5))</f>
        <v>23</v>
      </c>
      <c r="AE159" s="373" t="b">
        <f t="array" ref="AE159">IF( $W159, "", IF( INDEX(白話字韻母資料表, AC159, $AE$5) = "入聲", TRUE, FALSE) )</f>
        <v>0</v>
      </c>
      <c r="AF159" s="374">
        <f t="shared" si="53"/>
        <v>1</v>
      </c>
      <c r="AG159" s="374">
        <f t="shared" si="54"/>
        <v>7</v>
      </c>
      <c r="AH159" s="374" t="str">
        <f t="array" ref="AH159">IF( $W159, "", INDEX(白話字韻母資料表, $AC159, $AH$5))</f>
        <v>交</v>
      </c>
      <c r="AI159" s="374" t="str">
        <f t="array" ref="AI159">IF($W159, "", INDEX(白話字韻母八聲調資料表, $AD159, $AG159))</f>
        <v>āu</v>
      </c>
      <c r="AJ159" s="370"/>
      <c r="AK159" s="373" t="b">
        <f t="shared" si="55"/>
        <v>1</v>
      </c>
      <c r="AL159" s="373" t="b">
        <f>IF( $AK159, IFERROR( IF(MATCH( $E159, 顎音化聲母!$H$9:$H$37, 0), TRUE, FALSE), FALSE), "")</f>
        <v>0</v>
      </c>
      <c r="AM159" s="373" t="str">
        <f t="array" ref="AM159">IF( AND($AK159, $AL159), INDEX(顎音化聲母資料表, MATCH( $D159 &amp; $E159, 顎音化聲母!$L$5:$L$136, 0), 3), "")</f>
        <v/>
      </c>
      <c r="AN159" s="373">
        <f t="shared" si="56"/>
        <v>2</v>
      </c>
      <c r="AO159" s="374" t="str">
        <f t="array" ref="AO159">IF($AN159="", "", IF( $AM159&lt;&gt;"", $AM159,INDEX(白話字聲母資料表, $AN159, $AO$5)))</f>
        <v>ㄗ</v>
      </c>
      <c r="AP159" s="374" t="str">
        <f t="array" ref="AP159">IF($W159, "", INDEX(方音八音反切資料表, $AD159, $AG159))</f>
        <v>ㄠ˫</v>
      </c>
      <c r="AQ159" s="370"/>
      <c r="AR159" s="374" t="str">
        <f t="array" ref="AR159">IF($V159, "", INDEX(白話字聲母資料表, $Z159, $AR$5))</f>
        <v>ts</v>
      </c>
      <c r="AS159" s="375" t="str">
        <f t="array" ref="AS159">IF($W159, "", INDEX(白話字韻母資料表, $AC159, $AR$5))</f>
        <v>ao</v>
      </c>
      <c r="AT159" s="374" t="str">
        <f t="array" ref="AT159">IF($W159, "", INDEX(台羅韻母八聲調資料表, $AD159, $AG159))</f>
        <v>āu</v>
      </c>
      <c r="AU159" s="370"/>
      <c r="AV159" s="374" t="str">
        <f t="array" ref="AV159">IF($V159, "", INDEX(白話字聲母資料表, $Z159, $AV$5))</f>
        <v>z</v>
      </c>
      <c r="AW159" s="375" t="str">
        <f t="array" ref="AW159">IF($W159, "", INDEX(白話字韻母資料表, $AC159, $AW$5))</f>
        <v>ao</v>
      </c>
      <c r="AX159" s="374" t="str">
        <f t="array" ref="AX159">IF($W159, "", INDEX(閩拼韻母八聲調資料表, $AD159, $AG159))</f>
        <v>āo</v>
      </c>
    </row>
    <row r="160" spans="2:50">
      <c r="B160" s="380">
        <f t="shared" si="0"/>
        <v>152</v>
      </c>
      <c r="C160" s="314" t="str">
        <f>MID(文章!$D$4, B160, 1)</f>
        <v>兮</v>
      </c>
      <c r="D160" s="365" t="s">
        <v>61</v>
      </c>
      <c r="E160" s="365" t="s">
        <v>98</v>
      </c>
      <c r="F160" s="365">
        <v>7</v>
      </c>
      <c r="G160" s="315" t="str">
        <f t="array" ref="G160">IF( OR($T160, NOT($U160), $W160), "", $AA160 &amp; $AH160 &amp; INDEX(中文數值資料表, $AG160, 2) )</f>
        <v>喜伽七</v>
      </c>
      <c r="H160" s="321" t="str">
        <f t="shared" si="1"/>
        <v>hē</v>
      </c>
      <c r="I160" s="322" t="str">
        <f t="shared" si="2"/>
        <v>hē</v>
      </c>
      <c r="J160" s="323" t="str">
        <f t="shared" si="3"/>
        <v>hē</v>
      </c>
      <c r="K160" s="316" t="str">
        <f t="shared" si="4"/>
        <v>ㄏㆤ˫</v>
      </c>
      <c r="L160" s="317" t="str">
        <f t="shared" ca="1" si="57"/>
        <v xml:space="preserve">\ltjruby{兮}{hē}\
</v>
      </c>
      <c r="M160" s="317" t="str">
        <f t="shared" ca="1" si="43"/>
        <v xml:space="preserve">&lt;ruby&gt;兮&lt;rt&gt;喜伽七&lt;/rt&gt;&lt;/ruby&gt;
</v>
      </c>
      <c r="N160" s="317" t="str">
        <f t="shared" ca="1" si="44"/>
        <v xml:space="preserve">&lt;ruby&gt;兮&lt;rt&gt;hē&lt;/rt&gt;&lt;/ruby&gt;
</v>
      </c>
      <c r="O160" s="317" t="str">
        <f t="shared" ca="1" si="45"/>
        <v xml:space="preserve">&lt;ruby&gt;兮&lt;rt&gt;hē&lt;/rt&gt;&lt;/ruby&gt;
</v>
      </c>
      <c r="P160" s="317" t="str">
        <f t="shared" ca="1" si="45"/>
        <v xml:space="preserve">&lt;ruby&gt;兮&lt;rt&gt;hē&lt;/rt&gt;&lt;/ruby&gt;
</v>
      </c>
      <c r="Q160" s="318" t="str">
        <f t="shared" ca="1" si="46"/>
        <v xml:space="preserve">&lt;ruby&gt;兮&lt;rtc&gt;ㄏㆤ˫&lt;/rtc&gt;&lt;/ruby&gt;
</v>
      </c>
      <c r="R160" s="318" t="str">
        <f t="shared" ca="1" si="47"/>
        <v xml:space="preserve">&lt;ruby&gt;兮&lt;rt&gt;hē&lt;/rt&gt;&lt;rtc&gt;ㄏㆤ˫&lt;/rtc&gt;&lt;/ruby&gt;
</v>
      </c>
      <c r="S160" s="285"/>
      <c r="T160" s="319" t="b">
        <f t="shared" si="42"/>
        <v>0</v>
      </c>
      <c r="U160" s="319" t="b">
        <f t="shared" si="48"/>
        <v>1</v>
      </c>
      <c r="V160" s="319" t="b">
        <f t="shared" si="49"/>
        <v>0</v>
      </c>
      <c r="W160" s="319" t="b">
        <f t="shared" si="50"/>
        <v>0</v>
      </c>
      <c r="X160" s="319" t="b">
        <f t="shared" si="51"/>
        <v>0</v>
      </c>
      <c r="Y160" s="370"/>
      <c r="Z160" s="377">
        <f t="shared" si="11"/>
        <v>5</v>
      </c>
      <c r="AA160" s="373" t="str">
        <f t="array" ref="AA160">IF( $Z160="", "", INDEX(白話字聲母資料表, $Z160, $AA$5))</f>
        <v>喜</v>
      </c>
      <c r="AB160" s="370"/>
      <c r="AC160" s="377">
        <f t="shared" si="52"/>
        <v>15</v>
      </c>
      <c r="AD160" s="373">
        <f t="array" ref="AD160">IF( $W160, "", INDEX(白話字韻母資料表, AC160, $AD$5))</f>
        <v>39</v>
      </c>
      <c r="AE160" s="373" t="b">
        <f t="array" ref="AE160">IF( $W160, "", IF( INDEX(白話字韻母資料表, AC160, $AE$5) = "入聲", TRUE, FALSE) )</f>
        <v>0</v>
      </c>
      <c r="AF160" s="374">
        <f t="shared" si="53"/>
        <v>1</v>
      </c>
      <c r="AG160" s="374">
        <f t="shared" si="54"/>
        <v>7</v>
      </c>
      <c r="AH160" s="374" t="str">
        <f t="array" ref="AH160">IF( $W160, "", INDEX(白話字韻母資料表, $AC160, $AH$5))</f>
        <v>伽</v>
      </c>
      <c r="AI160" s="374" t="str">
        <f t="array" ref="AI160">IF($W160, "", INDEX(白話字韻母八聲調資料表, $AD160, $AG160))</f>
        <v>ē</v>
      </c>
      <c r="AJ160" s="370"/>
      <c r="AK160" s="373" t="b">
        <f t="shared" si="55"/>
        <v>0</v>
      </c>
      <c r="AL160" s="373" t="str">
        <f>IF( $AK160, IFERROR( IF(MATCH( $E160, 顎音化聲母!$H$9:$H$37, 0), TRUE, FALSE), FALSE), "")</f>
        <v/>
      </c>
      <c r="AM160" s="373" t="str">
        <f t="array" ref="AM160">IF( AND($AK160, $AL160), INDEX(顎音化聲母資料表, MATCH( $D160 &amp; $E160, 顎音化聲母!$L$5:$L$136, 0), 3), "")</f>
        <v/>
      </c>
      <c r="AN160" s="373">
        <f t="shared" si="56"/>
        <v>5</v>
      </c>
      <c r="AO160" s="374" t="str">
        <f t="array" ref="AO160">IF($AN160="", "", IF( $AM160&lt;&gt;"", $AM160,INDEX(白話字聲母資料表, $AN160, $AO$5)))</f>
        <v>ㄏ</v>
      </c>
      <c r="AP160" s="374" t="str">
        <f t="array" ref="AP160">IF($W160, "", INDEX(方音八音反切資料表, $AD160, $AG160))</f>
        <v>ㆤ˫</v>
      </c>
      <c r="AQ160" s="370"/>
      <c r="AR160" s="374" t="str">
        <f t="array" ref="AR160">IF($V160, "", INDEX(白話字聲母資料表, $Z160, $AR$5))</f>
        <v>h</v>
      </c>
      <c r="AS160" s="375" t="str">
        <f t="array" ref="AS160">IF($W160, "", INDEX(白話字韻母資料表, $AC160, $AR$5))</f>
        <v>e</v>
      </c>
      <c r="AT160" s="374" t="str">
        <f t="array" ref="AT160">IF($W160, "", INDEX(台羅韻母八聲調資料表, $AD160, $AG160))</f>
        <v>ē</v>
      </c>
      <c r="AU160" s="370"/>
      <c r="AV160" s="374" t="str">
        <f t="array" ref="AV160">IF($V160, "", INDEX(白話字聲母資料表, $Z160, $AV$5))</f>
        <v>h</v>
      </c>
      <c r="AW160" s="375" t="str">
        <f t="array" ref="AW160">IF($W160, "", INDEX(白話字韻母資料表, $AC160, $AW$5))</f>
        <v>e</v>
      </c>
      <c r="AX160" s="374" t="str">
        <f t="array" ref="AX160">IF($W160, "", INDEX(閩拼韻母八聲調資料表, $AD160, $AG160))</f>
        <v>ē</v>
      </c>
    </row>
    <row r="161" spans="2:50">
      <c r="B161" s="380">
        <f t="shared" si="0"/>
        <v>153</v>
      </c>
      <c r="C161" s="314" t="str">
        <f>MID(文章!$D$4, B161, 1)</f>
        <v>蘭</v>
      </c>
      <c r="D161" s="365" t="s">
        <v>82</v>
      </c>
      <c r="E161" s="365" t="s">
        <v>93</v>
      </c>
      <c r="F161" s="365">
        <v>5</v>
      </c>
      <c r="G161" s="315" t="str">
        <f t="array" ref="G161">IF( OR($T161, NOT($U161), $W161), "", $AA161 &amp; $AH161 &amp; INDEX(中文數值資料表, $AG161, 2) )</f>
        <v>柳干五</v>
      </c>
      <c r="H161" s="321" t="str">
        <f t="shared" si="1"/>
        <v>lân</v>
      </c>
      <c r="I161" s="322" t="str">
        <f t="shared" si="2"/>
        <v>lân</v>
      </c>
      <c r="J161" s="323" t="str">
        <f t="shared" si="3"/>
        <v>làn</v>
      </c>
      <c r="K161" s="316" t="str">
        <f t="shared" si="4"/>
        <v>ㄌㄢˊ</v>
      </c>
      <c r="L161" s="317" t="str">
        <f t="shared" ca="1" si="57"/>
        <v xml:space="preserve">\ltjruby{蘭}{lân}\
</v>
      </c>
      <c r="M161" s="317" t="str">
        <f t="shared" ca="1" si="43"/>
        <v xml:space="preserve">&lt;ruby&gt;蘭&lt;rt&gt;柳干五&lt;/rt&gt;&lt;/ruby&gt;
</v>
      </c>
      <c r="N161" s="317" t="str">
        <f t="shared" ca="1" si="44"/>
        <v xml:space="preserve">&lt;ruby&gt;蘭&lt;rt&gt;lân&lt;/rt&gt;&lt;/ruby&gt;
</v>
      </c>
      <c r="O161" s="317" t="str">
        <f t="shared" ca="1" si="45"/>
        <v xml:space="preserve">&lt;ruby&gt;蘭&lt;rt&gt;lân&lt;/rt&gt;&lt;/ruby&gt;
</v>
      </c>
      <c r="P161" s="317" t="str">
        <f t="shared" ca="1" si="45"/>
        <v xml:space="preserve">&lt;ruby&gt;蘭&lt;rt&gt;làn&lt;/rt&gt;&lt;/ruby&gt;
</v>
      </c>
      <c r="Q161" s="318" t="str">
        <f t="shared" ca="1" si="46"/>
        <v xml:space="preserve">&lt;ruby&gt;蘭&lt;rtc&gt;ㄌㄢˊ&lt;/rtc&gt;&lt;/ruby&gt;
</v>
      </c>
      <c r="R161" s="318" t="str">
        <f t="shared" ca="1" si="47"/>
        <v xml:space="preserve">&lt;ruby&gt;蘭&lt;rt&gt;lân&lt;/rt&gt;&lt;rtc&gt;ㄌㄢˊ&lt;/rtc&gt;&lt;/ruby&gt;
</v>
      </c>
      <c r="S161" s="285"/>
      <c r="T161" s="319" t="b">
        <f t="shared" si="42"/>
        <v>0</v>
      </c>
      <c r="U161" s="319" t="b">
        <f t="shared" si="48"/>
        <v>1</v>
      </c>
      <c r="V161" s="319" t="b">
        <f t="shared" si="49"/>
        <v>0</v>
      </c>
      <c r="W161" s="319" t="b">
        <f t="shared" si="50"/>
        <v>0</v>
      </c>
      <c r="X161" s="319" t="b">
        <f t="shared" si="51"/>
        <v>0</v>
      </c>
      <c r="Y161" s="370"/>
      <c r="Z161" s="377">
        <f t="shared" si="11"/>
        <v>9</v>
      </c>
      <c r="AA161" s="373" t="str">
        <f t="array" ref="AA161">IF( $Z161="", "", INDEX(白話字聲母資料表, $Z161, $AA$5))</f>
        <v>柳</v>
      </c>
      <c r="AB161" s="370"/>
      <c r="AC161" s="377">
        <f t="shared" si="52"/>
        <v>9</v>
      </c>
      <c r="AD161" s="373">
        <f t="array" ref="AD161">IF( $W161, "", INDEX(白話字韻母資料表, AC161, $AD$5))</f>
        <v>6</v>
      </c>
      <c r="AE161" s="373" t="b">
        <f t="array" ref="AE161">IF( $W161, "", IF( INDEX(白話字韻母資料表, AC161, $AE$5) = "入聲", TRUE, FALSE) )</f>
        <v>0</v>
      </c>
      <c r="AF161" s="374">
        <f t="shared" si="53"/>
        <v>1</v>
      </c>
      <c r="AG161" s="374">
        <f t="shared" si="54"/>
        <v>5</v>
      </c>
      <c r="AH161" s="374" t="str">
        <f t="array" ref="AH161">IF( $W161, "", INDEX(白話字韻母資料表, $AC161, $AH$5))</f>
        <v>干</v>
      </c>
      <c r="AI161" s="374" t="str">
        <f t="array" ref="AI161">IF($W161, "", INDEX(白話字韻母八聲調資料表, $AD161, $AG161))</f>
        <v>ân</v>
      </c>
      <c r="AJ161" s="370"/>
      <c r="AK161" s="373" t="b">
        <f t="shared" si="55"/>
        <v>0</v>
      </c>
      <c r="AL161" s="373" t="str">
        <f>IF( $AK161, IFERROR( IF(MATCH( $E161, 顎音化聲母!$H$9:$H$37, 0), TRUE, FALSE), FALSE), "")</f>
        <v/>
      </c>
      <c r="AM161" s="373" t="str">
        <f t="array" ref="AM161">IF( AND($AK161, $AL161), INDEX(顎音化聲母資料表, MATCH( $D161 &amp; $E161, 顎音化聲母!$L$5:$L$136, 0), 3), "")</f>
        <v/>
      </c>
      <c r="AN161" s="373">
        <f t="shared" si="56"/>
        <v>9</v>
      </c>
      <c r="AO161" s="374" t="str">
        <f t="array" ref="AO161">IF($AN161="", "", IF( $AM161&lt;&gt;"", $AM161,INDEX(白話字聲母資料表, $AN161, $AO$5)))</f>
        <v>ㄌ</v>
      </c>
      <c r="AP161" s="374" t="str">
        <f t="array" ref="AP161">IF($W161, "", INDEX(方音八音反切資料表, $AD161, $AG161))</f>
        <v>ㄢˊ</v>
      </c>
      <c r="AQ161" s="370"/>
      <c r="AR161" s="374" t="str">
        <f t="array" ref="AR161">IF($V161, "", INDEX(白話字聲母資料表, $Z161, $AR$5))</f>
        <v>l</v>
      </c>
      <c r="AS161" s="375" t="str">
        <f t="array" ref="AS161">IF($W161, "", INDEX(白話字韻母資料表, $AC161, $AR$5))</f>
        <v>an</v>
      </c>
      <c r="AT161" s="374" t="str">
        <f t="array" ref="AT161">IF($W161, "", INDEX(台羅韻母八聲調資料表, $AD161, $AG161))</f>
        <v>ân</v>
      </c>
      <c r="AU161" s="370"/>
      <c r="AV161" s="374" t="str">
        <f t="array" ref="AV161">IF($V161, "", INDEX(白話字聲母資料表, $Z161, $AV$5))</f>
        <v>l</v>
      </c>
      <c r="AW161" s="375" t="str">
        <f t="array" ref="AW161">IF($W161, "", INDEX(白話字韻母資料表, $AC161, $AW$5))</f>
        <v>an</v>
      </c>
      <c r="AX161" s="374" t="str">
        <f t="array" ref="AX161">IF($W161, "", INDEX(閩拼韻母八聲調資料表, $AD161, $AG161))</f>
        <v>àn</v>
      </c>
    </row>
    <row r="162" spans="2:50">
      <c r="B162" s="380">
        <f t="shared" si="0"/>
        <v>154</v>
      </c>
      <c r="C162" s="314" t="str">
        <f>MID(文章!$D$4, B162, 1)</f>
        <v>槳</v>
      </c>
      <c r="D162" s="365" t="s">
        <v>55</v>
      </c>
      <c r="E162" s="365" t="s">
        <v>103</v>
      </c>
      <c r="F162" s="365">
        <v>2</v>
      </c>
      <c r="G162" s="315" t="str">
        <f t="array" ref="G162">IF( OR($T162, NOT($U162), $W162), "", $AA162 &amp; $AH162 &amp; INDEX(中文數值資料表, $AG162, 2) )</f>
        <v>曾牛二</v>
      </c>
      <c r="H162" s="321" t="str">
        <f t="shared" si="1"/>
        <v>chiúⁿ</v>
      </c>
      <c r="I162" s="322" t="str">
        <f t="shared" si="2"/>
        <v>tsiúnn</v>
      </c>
      <c r="J162" s="323" t="str">
        <f t="shared" si="3"/>
        <v>zniú</v>
      </c>
      <c r="K162" s="316" t="str">
        <f t="shared" si="4"/>
        <v>ㄐㄧㆫˋ</v>
      </c>
      <c r="L162" s="317" t="str">
        <f t="shared" ca="1" si="57"/>
        <v xml:space="preserve">\ltjruby{槳}{tsiúnn}\
</v>
      </c>
      <c r="M162" s="317" t="str">
        <f t="shared" ca="1" si="43"/>
        <v xml:space="preserve">&lt;ruby&gt;槳&lt;rt&gt;曾牛二&lt;/rt&gt;&lt;/ruby&gt;
</v>
      </c>
      <c r="N162" s="317" t="str">
        <f t="shared" ca="1" si="44"/>
        <v xml:space="preserve">&lt;ruby&gt;槳&lt;rt&gt;chiúⁿ&lt;/rt&gt;&lt;/ruby&gt;
</v>
      </c>
      <c r="O162" s="317" t="str">
        <f t="shared" ca="1" si="45"/>
        <v xml:space="preserve">&lt;ruby&gt;槳&lt;rt&gt;tsiúnn&lt;/rt&gt;&lt;/ruby&gt;
</v>
      </c>
      <c r="P162" s="317" t="str">
        <f t="shared" ca="1" si="45"/>
        <v xml:space="preserve">&lt;ruby&gt;槳&lt;rt&gt;zniú&lt;/rt&gt;&lt;/ruby&gt;
</v>
      </c>
      <c r="Q162" s="318" t="str">
        <f t="shared" ca="1" si="46"/>
        <v xml:space="preserve">&lt;ruby&gt;槳&lt;rtc&gt;ㄐㄧㆫˋ&lt;/rtc&gt;&lt;/ruby&gt;
</v>
      </c>
      <c r="R162" s="318" t="str">
        <f t="shared" ca="1" si="47"/>
        <v xml:space="preserve">&lt;ruby&gt;槳&lt;rt&gt;tsiúnn&lt;/rt&gt;&lt;rtc&gt;ㄐㄧㆫˋ&lt;/rtc&gt;&lt;/ruby&gt;
</v>
      </c>
      <c r="S162" s="285"/>
      <c r="T162" s="319" t="b">
        <f t="shared" si="42"/>
        <v>0</v>
      </c>
      <c r="U162" s="319" t="b">
        <f t="shared" si="48"/>
        <v>1</v>
      </c>
      <c r="V162" s="319" t="b">
        <f t="shared" si="49"/>
        <v>0</v>
      </c>
      <c r="W162" s="319" t="b">
        <f t="shared" si="50"/>
        <v>0</v>
      </c>
      <c r="X162" s="319" t="b">
        <f t="shared" si="51"/>
        <v>0</v>
      </c>
      <c r="Y162" s="370"/>
      <c r="Z162" s="377">
        <f t="shared" si="11"/>
        <v>2</v>
      </c>
      <c r="AA162" s="373" t="str">
        <f t="array" ref="AA162">IF( $Z162="", "", INDEX(白話字聲母資料表, $Z162, $AA$5))</f>
        <v>曾</v>
      </c>
      <c r="AB162" s="370"/>
      <c r="AC162" s="377">
        <f t="shared" si="52"/>
        <v>46</v>
      </c>
      <c r="AD162" s="373">
        <f t="array" ref="AD162">IF( $W162, "", INDEX(白話字韻母資料表, AC162, $AD$5))</f>
        <v>50</v>
      </c>
      <c r="AE162" s="373" t="b">
        <f t="array" ref="AE162">IF( $W162, "", IF( INDEX(白話字韻母資料表, AC162, $AE$5) = "入聲", TRUE, FALSE) )</f>
        <v>0</v>
      </c>
      <c r="AF162" s="374">
        <f t="shared" si="53"/>
        <v>1</v>
      </c>
      <c r="AG162" s="374">
        <f t="shared" si="54"/>
        <v>2</v>
      </c>
      <c r="AH162" s="374" t="str">
        <f t="array" ref="AH162">IF( $W162, "", INDEX(白話字韻母資料表, $AC162, $AH$5))</f>
        <v>牛</v>
      </c>
      <c r="AI162" s="374" t="str">
        <f t="array" ref="AI162">IF($W162, "", INDEX(白話字韻母八聲調資料表, $AD162, $AG162))</f>
        <v>iúⁿ</v>
      </c>
      <c r="AJ162" s="370"/>
      <c r="AK162" s="373" t="b">
        <f t="shared" si="55"/>
        <v>1</v>
      </c>
      <c r="AL162" s="373" t="b">
        <f>IF( $AK162, IFERROR( IF(MATCH( $E162, 顎音化聲母!$H$9:$H$37, 0), TRUE, FALSE), FALSE), "")</f>
        <v>1</v>
      </c>
      <c r="AM162" s="373" t="str">
        <f t="array" ref="AM162">IF( AND($AK162, $AL162), INDEX(顎音化聲母資料表, MATCH( $D162 &amp; $E162, 顎音化聲母!$L$5:$L$136, 0), 3), "")</f>
        <v>ㄐ</v>
      </c>
      <c r="AN162" s="373">
        <f t="shared" si="56"/>
        <v>2</v>
      </c>
      <c r="AO162" s="374" t="str">
        <f t="array" ref="AO162">IF($AN162="", "", IF( $AM162&lt;&gt;"", $AM162,INDEX(白話字聲母資料表, $AN162, $AO$5)))</f>
        <v>ㄐ</v>
      </c>
      <c r="AP162" s="374" t="str">
        <f t="array" ref="AP162">IF($W162, "", INDEX(方音八音反切資料表, $AD162, $AG162))</f>
        <v>ㄧㆫˋ</v>
      </c>
      <c r="AQ162" s="370"/>
      <c r="AR162" s="374" t="str">
        <f t="array" ref="AR162">IF($V162, "", INDEX(白話字聲母資料表, $Z162, $AR$5))</f>
        <v>ts</v>
      </c>
      <c r="AS162" s="375" t="str">
        <f t="array" ref="AS162">IF($W162, "", INDEX(白話字韻母資料表, $AC162, $AR$5))</f>
        <v>niu</v>
      </c>
      <c r="AT162" s="374" t="str">
        <f t="array" ref="AT162">IF($W162, "", INDEX(台羅韻母八聲調資料表, $AD162, $AG162))</f>
        <v>iúnn</v>
      </c>
      <c r="AU162" s="370"/>
      <c r="AV162" s="374" t="str">
        <f t="array" ref="AV162">IF($V162, "", INDEX(白話字聲母資料表, $Z162, $AV$5))</f>
        <v>z</v>
      </c>
      <c r="AW162" s="375" t="str">
        <f t="array" ref="AW162">IF($W162, "", INDEX(白話字韻母資料表, $AC162, $AW$5))</f>
        <v>niu</v>
      </c>
      <c r="AX162" s="374" t="str">
        <f t="array" ref="AX162">IF($W162, "", INDEX(閩拼韻母八聲調資料表, $AD162, $AG162))</f>
        <v>niú</v>
      </c>
    </row>
    <row r="163" spans="2:50">
      <c r="B163" s="380">
        <f t="shared" si="0"/>
        <v>155</v>
      </c>
      <c r="C163" s="314" t="str">
        <f>MID(文章!$D$4, B163, 1)</f>
        <v>，</v>
      </c>
      <c r="D163" s="365"/>
      <c r="E163" s="365"/>
      <c r="F163" s="365"/>
      <c r="G163" s="315" t="str">
        <f t="array" ref="G163">IF( OR($T163, NOT($U163), $W163), "", $AA163 &amp; $AH163 &amp; INDEX(中文數值資料表, $AG163, 2) )</f>
        <v/>
      </c>
      <c r="H163" s="321" t="str">
        <f t="shared" si="1"/>
        <v/>
      </c>
      <c r="I163" s="322" t="str">
        <f t="shared" si="2"/>
        <v/>
      </c>
      <c r="J163" s="323" t="str">
        <f t="shared" si="3"/>
        <v/>
      </c>
      <c r="K163" s="316" t="str">
        <f t="shared" si="4"/>
        <v/>
      </c>
      <c r="L163" s="317" t="str">
        <f t="shared" ca="1" si="57"/>
        <v xml:space="preserve">\ltjruby{，}{}\
</v>
      </c>
      <c r="M163" s="317" t="str">
        <f t="shared" ca="1" si="43"/>
        <v xml:space="preserve">，
</v>
      </c>
      <c r="N163" s="317" t="str">
        <f t="shared" ca="1" si="44"/>
        <v xml:space="preserve">，
</v>
      </c>
      <c r="O163" s="317" t="str">
        <f t="shared" ca="1" si="45"/>
        <v xml:space="preserve">，
</v>
      </c>
      <c r="P163" s="317" t="str">
        <f t="shared" ca="1" si="45"/>
        <v xml:space="preserve">，
</v>
      </c>
      <c r="Q163" s="318" t="str">
        <f t="shared" ca="1" si="46"/>
        <v xml:space="preserve">，
</v>
      </c>
      <c r="R163" s="318" t="str">
        <f t="shared" ca="1" si="47"/>
        <v xml:space="preserve">，
</v>
      </c>
      <c r="S163" s="285"/>
      <c r="T163" s="319" t="b">
        <f t="shared" si="42"/>
        <v>1</v>
      </c>
      <c r="U163" s="319" t="b">
        <f t="shared" si="48"/>
        <v>0</v>
      </c>
      <c r="V163" s="319" t="b">
        <f t="shared" si="49"/>
        <v>1</v>
      </c>
      <c r="W163" s="319" t="b">
        <f t="shared" si="50"/>
        <v>1</v>
      </c>
      <c r="X163" s="319" t="b">
        <f t="shared" si="51"/>
        <v>0</v>
      </c>
      <c r="Y163" s="370"/>
      <c r="Z163" s="377" t="str">
        <f t="shared" si="11"/>
        <v/>
      </c>
      <c r="AA163" s="373" t="str">
        <f t="array" ref="AA163">IF( $Z163="", "", INDEX(白話字聲母資料表, $Z163, $AA$5))</f>
        <v/>
      </c>
      <c r="AB163" s="370"/>
      <c r="AC163" s="377" t="str">
        <f t="shared" si="52"/>
        <v/>
      </c>
      <c r="AD163" s="373" t="str">
        <f t="array" ref="AD163">IF( $W163, "", INDEX(白話字韻母資料表, AC163, $AD$5))</f>
        <v/>
      </c>
      <c r="AE163" s="373" t="str">
        <f t="array" ref="AE163">IF( $W163, "", IF( INDEX(白話字韻母資料表, AC163, $AE$5) = "入聲", TRUE, FALSE) )</f>
        <v/>
      </c>
      <c r="AF163" s="374" t="str">
        <f t="shared" si="53"/>
        <v/>
      </c>
      <c r="AG163" s="374" t="str">
        <f t="shared" si="54"/>
        <v/>
      </c>
      <c r="AH163" s="374" t="str">
        <f t="array" ref="AH163">IF( $W163, "", INDEX(白話字韻母資料表, $AC163, $AH$5))</f>
        <v/>
      </c>
      <c r="AI163" s="374" t="str">
        <f t="array" ref="AI163">IF($W163, "", INDEX(白話字韻母八聲調資料表, $AD163, $AG163))</f>
        <v/>
      </c>
      <c r="AJ163" s="370"/>
      <c r="AK163" s="373" t="b">
        <f t="shared" si="55"/>
        <v>0</v>
      </c>
      <c r="AL163" s="373" t="str">
        <f>IF( $AK163, IFERROR( IF(MATCH( $E163, 顎音化聲母!$H$9:$H$37, 0), TRUE, FALSE), FALSE), "")</f>
        <v/>
      </c>
      <c r="AM163" s="373" t="str">
        <f t="array" ref="AM163">IF( AND($AK163, $AL163), INDEX(顎音化聲母資料表, MATCH( $D163 &amp; $E163, 顎音化聲母!$L$5:$L$136, 0), 3), "")</f>
        <v/>
      </c>
      <c r="AN163" s="373" t="str">
        <f t="shared" si="56"/>
        <v/>
      </c>
      <c r="AO163" s="374" t="str">
        <f t="array" ref="AO163">IF($AN163="", "", IF( $AM163&lt;&gt;"", $AM163,INDEX(白話字聲母資料表, $AN163, $AO$5)))</f>
        <v/>
      </c>
      <c r="AP163" s="374" t="str">
        <f t="array" ref="AP163">IF($W163, "", INDEX(方音八音反切資料表, $AD163, $AG163))</f>
        <v/>
      </c>
      <c r="AQ163" s="370"/>
      <c r="AR163" s="374" t="str">
        <f t="array" ref="AR163">IF($V163, "", INDEX(白話字聲母資料表, $Z163, $AR$5))</f>
        <v/>
      </c>
      <c r="AS163" s="375" t="str">
        <f t="array" ref="AS163">IF($W163, "", INDEX(白話字韻母資料表, $AC163, $AR$5))</f>
        <v/>
      </c>
      <c r="AT163" s="374" t="str">
        <f t="array" ref="AT163">IF($W163, "", INDEX(台羅韻母八聲調資料表, $AD163, $AG163))</f>
        <v/>
      </c>
      <c r="AU163" s="370"/>
      <c r="AV163" s="374" t="str">
        <f t="array" ref="AV163">IF($V163, "", INDEX(白話字聲母資料表, $Z163, $AV$5))</f>
        <v/>
      </c>
      <c r="AW163" s="375" t="str">
        <f t="array" ref="AW163">IF($W163, "", INDEX(白話字韻母資料表, $AC163, $AW$5))</f>
        <v/>
      </c>
      <c r="AX163" s="374" t="str">
        <f t="array" ref="AX163">IF($W163, "", INDEX(閩拼韻母八聲調資料表, $AD163, $AG163))</f>
        <v/>
      </c>
    </row>
    <row r="164" spans="2:50">
      <c r="B164" s="380">
        <f t="shared" si="0"/>
        <v>156</v>
      </c>
      <c r="C164" s="314" t="str">
        <f>MID(文章!$D$4, B164, 1)</f>
        <v>擊</v>
      </c>
      <c r="D164" s="365" t="s">
        <v>72</v>
      </c>
      <c r="E164" s="365" t="s">
        <v>77</v>
      </c>
      <c r="F164" s="365"/>
      <c r="G164" s="315" t="str">
        <f t="array" ref="G164">IF( OR($T164, NOT($U164), $W164), "", $AA164 &amp; $AH164 &amp; INDEX(中文數值資料表, $AG164, 2) )</f>
        <v>求經四</v>
      </c>
      <c r="H164" s="321" t="str">
        <f t="shared" si="1"/>
        <v>kek</v>
      </c>
      <c r="I164" s="322" t="str">
        <f t="shared" si="2"/>
        <v>kik</v>
      </c>
      <c r="J164" s="323" t="str">
        <f t="shared" si="3"/>
        <v>gik</v>
      </c>
      <c r="K164" s="316" t="str">
        <f t="shared" si="4"/>
        <v>ㄍㄧㆻ</v>
      </c>
      <c r="L164" s="317" t="str">
        <f t="shared" ca="1" si="57"/>
        <v xml:space="preserve">\ltjruby{擊}{kik}\
</v>
      </c>
      <c r="M164" s="317" t="str">
        <f t="shared" ca="1" si="43"/>
        <v xml:space="preserve">&lt;ruby&gt;擊&lt;rt&gt;求經四&lt;/rt&gt;&lt;/ruby&gt;
</v>
      </c>
      <c r="N164" s="317" t="str">
        <f t="shared" ca="1" si="44"/>
        <v xml:space="preserve">&lt;ruby&gt;擊&lt;rt&gt;kek&lt;/rt&gt;&lt;/ruby&gt;
</v>
      </c>
      <c r="O164" s="317" t="str">
        <f t="shared" ca="1" si="45"/>
        <v xml:space="preserve">&lt;ruby&gt;擊&lt;rt&gt;kik&lt;/rt&gt;&lt;/ruby&gt;
</v>
      </c>
      <c r="P164" s="317" t="str">
        <f t="shared" ca="1" si="45"/>
        <v xml:space="preserve">&lt;ruby&gt;擊&lt;rt&gt;gik&lt;/rt&gt;&lt;/ruby&gt;
</v>
      </c>
      <c r="Q164" s="318" t="str">
        <f t="shared" ca="1" si="46"/>
        <v xml:space="preserve">&lt;ruby&gt;擊&lt;rtc&gt;ㄍㄧㆻ&lt;/rtc&gt;&lt;/ruby&gt;
</v>
      </c>
      <c r="R164" s="318" t="str">
        <f t="shared" ca="1" si="47"/>
        <v xml:space="preserve">&lt;ruby&gt;擊&lt;rt&gt;kik&lt;/rt&gt;&lt;rtc&gt;ㄍㄧㆻ&lt;/rtc&gt;&lt;/ruby&gt;
</v>
      </c>
      <c r="S164" s="285"/>
      <c r="T164" s="319" t="b">
        <f t="shared" si="42"/>
        <v>0</v>
      </c>
      <c r="U164" s="319" t="b">
        <f t="shared" si="48"/>
        <v>1</v>
      </c>
      <c r="V164" s="319" t="b">
        <f t="shared" si="49"/>
        <v>0</v>
      </c>
      <c r="W164" s="319" t="b">
        <f t="shared" si="50"/>
        <v>0</v>
      </c>
      <c r="X164" s="319" t="b">
        <f t="shared" si="51"/>
        <v>1</v>
      </c>
      <c r="Y164" s="370"/>
      <c r="Z164" s="377">
        <f t="shared" si="11"/>
        <v>7</v>
      </c>
      <c r="AA164" s="373" t="str">
        <f t="array" ref="AA164">IF( $Z164="", "", INDEX(白話字聲母資料表, $Z164, $AA$5))</f>
        <v>求</v>
      </c>
      <c r="AB164" s="370"/>
      <c r="AC164" s="377">
        <f t="shared" si="52"/>
        <v>19</v>
      </c>
      <c r="AD164" s="373">
        <f t="array" ref="AD164">IF( $W164, "", INDEX(白話字韻母資料表, AC164, $AD$5))</f>
        <v>9</v>
      </c>
      <c r="AE164" s="373" t="b">
        <f t="array" ref="AE164">IF( $W164, "", IF( INDEX(白話字韻母資料表, AC164, $AE$5) = "入聲", TRUE, FALSE) )</f>
        <v>1</v>
      </c>
      <c r="AF164" s="374">
        <f t="shared" si="53"/>
        <v>4</v>
      </c>
      <c r="AG164" s="374">
        <f t="shared" si="54"/>
        <v>4</v>
      </c>
      <c r="AH164" s="374" t="str">
        <f t="array" ref="AH164">IF( $W164, "", INDEX(白話字韻母資料表, $AC164, $AH$5))</f>
        <v>經</v>
      </c>
      <c r="AI164" s="374" t="str">
        <f t="array" ref="AI164">IF($W164, "", INDEX(白話字韻母八聲調資料表, $AD164, $AG164))</f>
        <v>ek</v>
      </c>
      <c r="AJ164" s="370"/>
      <c r="AK164" s="373" t="b">
        <f t="shared" si="55"/>
        <v>0</v>
      </c>
      <c r="AL164" s="373" t="str">
        <f>IF( $AK164, IFERROR( IF(MATCH( $E164, 顎音化聲母!$H$9:$H$37, 0), TRUE, FALSE), FALSE), "")</f>
        <v/>
      </c>
      <c r="AM164" s="373" t="str">
        <f t="array" ref="AM164">IF( AND($AK164, $AL164), INDEX(顎音化聲母資料表, MATCH( $D164 &amp; $E164, 顎音化聲母!$L$5:$L$136, 0), 3), "")</f>
        <v/>
      </c>
      <c r="AN164" s="373">
        <f t="shared" si="56"/>
        <v>7</v>
      </c>
      <c r="AO164" s="374" t="str">
        <f t="array" ref="AO164">IF($AN164="", "", IF( $AM164&lt;&gt;"", $AM164,INDEX(白話字聲母資料表, $AN164, $AO$5)))</f>
        <v>ㄍ</v>
      </c>
      <c r="AP164" s="374" t="str">
        <f t="array" ref="AP164">IF($W164, "", INDEX(方音八音反切資料表, $AD164, $AG164))</f>
        <v>ㄧㆻ</v>
      </c>
      <c r="AQ164" s="370"/>
      <c r="AR164" s="374" t="str">
        <f t="array" ref="AR164">IF($V164, "", INDEX(白話字聲母資料表, $Z164, $AR$5))</f>
        <v>k</v>
      </c>
      <c r="AS164" s="375" t="str">
        <f t="array" ref="AS164">IF($W164, "", INDEX(白話字韻母資料表, $AC164, $AR$5))</f>
        <v>ik</v>
      </c>
      <c r="AT164" s="374" t="str">
        <f t="array" ref="AT164">IF($W164, "", INDEX(台羅韻母八聲調資料表, $AD164, $AG164))</f>
        <v>ik</v>
      </c>
      <c r="AU164" s="370"/>
      <c r="AV164" s="374" t="str">
        <f t="array" ref="AV164">IF($V164, "", INDEX(白話字聲母資料表, $Z164, $AV$5))</f>
        <v>g</v>
      </c>
      <c r="AW164" s="375" t="str">
        <f t="array" ref="AW164">IF($W164, "", INDEX(白話字韻母資料表, $AC164, $AW$5))</f>
        <v>ik</v>
      </c>
      <c r="AX164" s="374" t="str">
        <f t="array" ref="AX164">IF($W164, "", INDEX(閩拼韻母八聲調資料表, $AD164, $AG164))</f>
        <v>ik</v>
      </c>
    </row>
    <row r="165" spans="2:50">
      <c r="B165" s="380">
        <f t="shared" si="0"/>
        <v>157</v>
      </c>
      <c r="C165" s="314" t="str">
        <f>MID(文章!$D$4, B165, 1)</f>
        <v>空</v>
      </c>
      <c r="D165" s="365" t="s">
        <v>76</v>
      </c>
      <c r="E165" s="365" t="s">
        <v>74</v>
      </c>
      <c r="F165" s="365"/>
      <c r="G165" s="315" t="str">
        <f t="array" ref="G165">IF( OR($T165, NOT($U165), $W165), "", $AA165 &amp; $AH165 &amp; INDEX(中文數值資料表, $AG165, 2) )</f>
        <v>去公一</v>
      </c>
      <c r="H165" s="321" t="str">
        <f t="shared" si="1"/>
        <v>khong</v>
      </c>
      <c r="I165" s="322" t="str">
        <f t="shared" si="2"/>
        <v>khong</v>
      </c>
      <c r="J165" s="323" t="str">
        <f t="shared" si="3"/>
        <v>kōng</v>
      </c>
      <c r="K165" s="316" t="str">
        <f t="shared" si="4"/>
        <v>ㄎㆲ</v>
      </c>
      <c r="L165" s="317" t="str">
        <f t="shared" ca="1" si="57"/>
        <v xml:space="preserve">\ltjruby{空}{khong}\
</v>
      </c>
      <c r="M165" s="317" t="str">
        <f t="shared" ca="1" si="43"/>
        <v xml:space="preserve">&lt;ruby&gt;空&lt;rt&gt;去公一&lt;/rt&gt;&lt;/ruby&gt;
</v>
      </c>
      <c r="N165" s="317" t="str">
        <f t="shared" ca="1" si="44"/>
        <v xml:space="preserve">&lt;ruby&gt;空&lt;rt&gt;khong&lt;/rt&gt;&lt;/ruby&gt;
</v>
      </c>
      <c r="O165" s="317" t="str">
        <f t="shared" ca="1" si="45"/>
        <v xml:space="preserve">&lt;ruby&gt;空&lt;rt&gt;khong&lt;/rt&gt;&lt;/ruby&gt;
</v>
      </c>
      <c r="P165" s="317" t="str">
        <f t="shared" ca="1" si="45"/>
        <v xml:space="preserve">&lt;ruby&gt;空&lt;rt&gt;kōng&lt;/rt&gt;&lt;/ruby&gt;
</v>
      </c>
      <c r="Q165" s="318" t="str">
        <f t="shared" ca="1" si="46"/>
        <v xml:space="preserve">&lt;ruby&gt;空&lt;rtc&gt;ㄎㆲ&lt;/rtc&gt;&lt;/ruby&gt;
</v>
      </c>
      <c r="R165" s="318" t="str">
        <f t="shared" ca="1" si="47"/>
        <v xml:space="preserve">&lt;ruby&gt;空&lt;rt&gt;khong&lt;/rt&gt;&lt;rtc&gt;ㄎㆲ&lt;/rtc&gt;&lt;/ruby&gt;
</v>
      </c>
      <c r="S165" s="285"/>
      <c r="T165" s="319" t="b">
        <f t="shared" si="42"/>
        <v>0</v>
      </c>
      <c r="U165" s="319" t="b">
        <f t="shared" si="48"/>
        <v>1</v>
      </c>
      <c r="V165" s="319" t="b">
        <f t="shared" si="49"/>
        <v>0</v>
      </c>
      <c r="W165" s="319" t="b">
        <f t="shared" si="50"/>
        <v>0</v>
      </c>
      <c r="X165" s="319" t="b">
        <f t="shared" si="51"/>
        <v>1</v>
      </c>
      <c r="Y165" s="370"/>
      <c r="Z165" s="377">
        <f t="shared" si="11"/>
        <v>8</v>
      </c>
      <c r="AA165" s="373" t="str">
        <f t="array" ref="AA165">IF( $Z165="", "", INDEX(白話字聲母資料表, $Z165, $AA$5))</f>
        <v>去</v>
      </c>
      <c r="AB165" s="370"/>
      <c r="AC165" s="377">
        <f t="shared" si="52"/>
        <v>69</v>
      </c>
      <c r="AD165" s="373">
        <f t="array" ref="AD165">IF( $W165, "", INDEX(白話字韻母資料表, AC165, $AD$5))</f>
        <v>7</v>
      </c>
      <c r="AE165" s="373" t="b">
        <f t="array" ref="AE165">IF( $W165, "", IF( INDEX(白話字韻母資料表, AC165, $AE$5) = "入聲", TRUE, FALSE) )</f>
        <v>0</v>
      </c>
      <c r="AF165" s="374">
        <f t="shared" si="53"/>
        <v>1</v>
      </c>
      <c r="AG165" s="374">
        <f t="shared" si="54"/>
        <v>1</v>
      </c>
      <c r="AH165" s="374" t="str">
        <f t="array" ref="AH165">IF( $W165, "", INDEX(白話字韻母資料表, $AC165, $AH$5))</f>
        <v>公</v>
      </c>
      <c r="AI165" s="374" t="str">
        <f t="array" ref="AI165">IF($W165, "", INDEX(白話字韻母八聲調資料表, $AD165, $AG165))</f>
        <v>ong</v>
      </c>
      <c r="AJ165" s="370"/>
      <c r="AK165" s="373" t="b">
        <f t="shared" si="55"/>
        <v>0</v>
      </c>
      <c r="AL165" s="373" t="str">
        <f>IF( $AK165, IFERROR( IF(MATCH( $E165, 顎音化聲母!$H$9:$H$37, 0), TRUE, FALSE), FALSE), "")</f>
        <v/>
      </c>
      <c r="AM165" s="373" t="str">
        <f t="array" ref="AM165">IF( AND($AK165, $AL165), INDEX(顎音化聲母資料表, MATCH( $D165 &amp; $E165, 顎音化聲母!$L$5:$L$136, 0), 3), "")</f>
        <v/>
      </c>
      <c r="AN165" s="373">
        <f t="shared" si="56"/>
        <v>8</v>
      </c>
      <c r="AO165" s="374" t="str">
        <f t="array" ref="AO165">IF($AN165="", "", IF( $AM165&lt;&gt;"", $AM165,INDEX(白話字聲母資料表, $AN165, $AO$5)))</f>
        <v>ㄎ</v>
      </c>
      <c r="AP165" s="374" t="str">
        <f t="array" ref="AP165">IF($W165, "", INDEX(方音八音反切資料表, $AD165, $AG165))</f>
        <v>ㆲ</v>
      </c>
      <c r="AQ165" s="370"/>
      <c r="AR165" s="374" t="str">
        <f t="array" ref="AR165">IF($V165, "", INDEX(白話字聲母資料表, $Z165, $AR$5))</f>
        <v>kh</v>
      </c>
      <c r="AS165" s="375" t="str">
        <f t="array" ref="AS165">IF($W165, "", INDEX(白話字韻母資料表, $AC165, $AR$5))</f>
        <v>ong</v>
      </c>
      <c r="AT165" s="374" t="str">
        <f t="array" ref="AT165">IF($W165, "", INDEX(台羅韻母八聲調資料表, $AD165, $AG165))</f>
        <v>ong</v>
      </c>
      <c r="AU165" s="370"/>
      <c r="AV165" s="374" t="str">
        <f t="array" ref="AV165">IF($V165, "", INDEX(白話字聲母資料表, $Z165, $AV$5))</f>
        <v>k</v>
      </c>
      <c r="AW165" s="375" t="str">
        <f t="array" ref="AW165">IF($W165, "", INDEX(白話字韻母資料表, $AC165, $AW$5))</f>
        <v>ong</v>
      </c>
      <c r="AX165" s="374" t="str">
        <f t="array" ref="AX165">IF($W165, "", INDEX(閩拼韻母八聲調資料表, $AD165, $AG165))</f>
        <v>ōng</v>
      </c>
    </row>
    <row r="166" spans="2:50">
      <c r="B166" s="380">
        <f t="shared" si="0"/>
        <v>158</v>
      </c>
      <c r="C166" s="314" t="str">
        <f>MID(文章!$D$4, B166, 1)</f>
        <v>明</v>
      </c>
      <c r="D166" s="365" t="s">
        <v>73</v>
      </c>
      <c r="E166" s="365" t="s">
        <v>81</v>
      </c>
      <c r="F166" s="365">
        <v>5</v>
      </c>
      <c r="G166" s="315" t="str">
        <f t="array" ref="G166">IF( OR($T166, NOT($U166), $W166), "", $AA166 &amp; $AH166 &amp; INDEX(中文數值資料表, $AG166, 2) )</f>
        <v>門經五</v>
      </c>
      <c r="H166" s="321" t="str">
        <f t="shared" si="1"/>
        <v>bêng</v>
      </c>
      <c r="I166" s="322" t="str">
        <f t="shared" si="2"/>
        <v>bîng</v>
      </c>
      <c r="J166" s="323" t="str">
        <f t="shared" si="3"/>
        <v>bbìng</v>
      </c>
      <c r="K166" s="316" t="str">
        <f t="shared" si="4"/>
        <v>ㆠㄧㄥˊ</v>
      </c>
      <c r="L166" s="317" t="str">
        <f t="shared" ca="1" si="57"/>
        <v xml:space="preserve">\ltjruby{明}{bîng}\
</v>
      </c>
      <c r="M166" s="317" t="str">
        <f t="shared" ca="1" si="43"/>
        <v xml:space="preserve">&lt;ruby&gt;明&lt;rt&gt;門經五&lt;/rt&gt;&lt;/ruby&gt;
</v>
      </c>
      <c r="N166" s="317" t="str">
        <f t="shared" ca="1" si="44"/>
        <v xml:space="preserve">&lt;ruby&gt;明&lt;rt&gt;bêng&lt;/rt&gt;&lt;/ruby&gt;
</v>
      </c>
      <c r="O166" s="317" t="str">
        <f t="shared" ca="1" si="45"/>
        <v xml:space="preserve">&lt;ruby&gt;明&lt;rt&gt;bîng&lt;/rt&gt;&lt;/ruby&gt;
</v>
      </c>
      <c r="P166" s="317" t="str">
        <f t="shared" ca="1" si="45"/>
        <v xml:space="preserve">&lt;ruby&gt;明&lt;rt&gt;bbìng&lt;/rt&gt;&lt;/ruby&gt;
</v>
      </c>
      <c r="Q166" s="318" t="str">
        <f t="shared" ca="1" si="46"/>
        <v xml:space="preserve">&lt;ruby&gt;明&lt;rtc&gt;ㆠㄧㄥˊ&lt;/rtc&gt;&lt;/ruby&gt;
</v>
      </c>
      <c r="R166" s="318" t="str">
        <f t="shared" ca="1" si="47"/>
        <v xml:space="preserve">&lt;ruby&gt;明&lt;rt&gt;bîng&lt;/rt&gt;&lt;rtc&gt;ㆠㄧㄥˊ&lt;/rtc&gt;&lt;/ruby&gt;
</v>
      </c>
      <c r="S166" s="285"/>
      <c r="T166" s="319" t="b">
        <f t="shared" si="42"/>
        <v>0</v>
      </c>
      <c r="U166" s="319" t="b">
        <f t="shared" si="48"/>
        <v>1</v>
      </c>
      <c r="V166" s="319" t="b">
        <f t="shared" si="49"/>
        <v>0</v>
      </c>
      <c r="W166" s="319" t="b">
        <f t="shared" si="50"/>
        <v>0</v>
      </c>
      <c r="X166" s="319" t="b">
        <f t="shared" si="51"/>
        <v>0</v>
      </c>
      <c r="Y166" s="370"/>
      <c r="Z166" s="377">
        <f t="shared" si="11"/>
        <v>1</v>
      </c>
      <c r="AA166" s="373" t="str">
        <f t="array" ref="AA166">IF( $Z166="", "", INDEX(白話字聲母資料表, $Z166, $AA$5))</f>
        <v>門</v>
      </c>
      <c r="AB166" s="370"/>
      <c r="AC166" s="377">
        <f t="shared" si="52"/>
        <v>20</v>
      </c>
      <c r="AD166" s="373">
        <f t="array" ref="AD166">IF( $W166, "", INDEX(白話字韻母資料表, AC166, $AD$5))</f>
        <v>9</v>
      </c>
      <c r="AE166" s="373" t="b">
        <f t="array" ref="AE166">IF( $W166, "", IF( INDEX(白話字韻母資料表, AC166, $AE$5) = "入聲", TRUE, FALSE) )</f>
        <v>0</v>
      </c>
      <c r="AF166" s="374">
        <f t="shared" si="53"/>
        <v>1</v>
      </c>
      <c r="AG166" s="374">
        <f t="shared" si="54"/>
        <v>5</v>
      </c>
      <c r="AH166" s="374" t="str">
        <f t="array" ref="AH166">IF( $W166, "", INDEX(白話字韻母資料表, $AC166, $AH$5))</f>
        <v>經</v>
      </c>
      <c r="AI166" s="374" t="str">
        <f t="array" ref="AI166">IF($W166, "", INDEX(白話字韻母八聲調資料表, $AD166, $AG166))</f>
        <v>êng</v>
      </c>
      <c r="AJ166" s="370"/>
      <c r="AK166" s="373" t="b">
        <f t="shared" si="55"/>
        <v>0</v>
      </c>
      <c r="AL166" s="373" t="str">
        <f>IF( $AK166, IFERROR( IF(MATCH( $E166, 顎音化聲母!$H$9:$H$37, 0), TRUE, FALSE), FALSE), "")</f>
        <v/>
      </c>
      <c r="AM166" s="373" t="str">
        <f t="array" ref="AM166">IF( AND($AK166, $AL166), INDEX(顎音化聲母資料表, MATCH( $D166 &amp; $E166, 顎音化聲母!$L$5:$L$136, 0), 3), "")</f>
        <v/>
      </c>
      <c r="AN166" s="373">
        <f t="shared" si="56"/>
        <v>1</v>
      </c>
      <c r="AO166" s="374" t="str">
        <f t="array" ref="AO166">IF($AN166="", "", IF( $AM166&lt;&gt;"", $AM166,INDEX(白話字聲母資料表, $AN166, $AO$5)))</f>
        <v>ㆠ</v>
      </c>
      <c r="AP166" s="374" t="str">
        <f t="array" ref="AP166">IF($W166, "", INDEX(方音八音反切資料表, $AD166, $AG166))</f>
        <v>ㄧㄥˊ</v>
      </c>
      <c r="AQ166" s="370"/>
      <c r="AR166" s="374" t="str">
        <f t="array" ref="AR166">IF($V166, "", INDEX(白話字聲母資料表, $Z166, $AR$5))</f>
        <v>b</v>
      </c>
      <c r="AS166" s="375" t="str">
        <f t="array" ref="AS166">IF($W166, "", INDEX(白話字韻母資料表, $AC166, $AR$5))</f>
        <v>ing</v>
      </c>
      <c r="AT166" s="374" t="str">
        <f t="array" ref="AT166">IF($W166, "", INDEX(台羅韻母八聲調資料表, $AD166, $AG166))</f>
        <v>îng</v>
      </c>
      <c r="AU166" s="370"/>
      <c r="AV166" s="374" t="str">
        <f t="array" ref="AV166">IF($V166, "", INDEX(白話字聲母資料表, $Z166, $AV$5))</f>
        <v>bb</v>
      </c>
      <c r="AW166" s="375" t="str">
        <f t="array" ref="AW166">IF($W166, "", INDEX(白話字韻母資料表, $AC166, $AW$5))</f>
        <v>ing</v>
      </c>
      <c r="AX166" s="374" t="str">
        <f t="array" ref="AX166">IF($W166, "", INDEX(閩拼韻母八聲調資料表, $AD166, $AG166))</f>
        <v>ìng</v>
      </c>
    </row>
    <row r="167" spans="2:50">
      <c r="B167" s="380">
        <f t="shared" si="0"/>
        <v>159</v>
      </c>
      <c r="C167" s="314" t="str">
        <f>MID(文章!$D$4, B167, 1)</f>
        <v>兮</v>
      </c>
      <c r="D167" s="365" t="s">
        <v>61</v>
      </c>
      <c r="E167" s="365" t="s">
        <v>98</v>
      </c>
      <c r="F167" s="365">
        <v>5</v>
      </c>
      <c r="G167" s="315" t="str">
        <f t="array" ref="G167">IF( OR($T167, NOT($U167), $W167), "", $AA167 &amp; $AH167 &amp; INDEX(中文數值資料表, $AG167, 2) )</f>
        <v>喜伽五</v>
      </c>
      <c r="H167" s="321" t="str">
        <f t="shared" si="1"/>
        <v>hê</v>
      </c>
      <c r="I167" s="322" t="str">
        <f t="shared" si="2"/>
        <v>hê</v>
      </c>
      <c r="J167" s="323" t="str">
        <f t="shared" si="3"/>
        <v>hè</v>
      </c>
      <c r="K167" s="316" t="str">
        <f t="shared" si="4"/>
        <v>ㄏㆤˊ</v>
      </c>
      <c r="L167" s="317" t="str">
        <f t="shared" ca="1" si="57"/>
        <v xml:space="preserve">\ltjruby{兮}{hê}\
</v>
      </c>
      <c r="M167" s="317" t="str">
        <f t="shared" ca="1" si="43"/>
        <v xml:space="preserve">&lt;ruby&gt;兮&lt;rt&gt;喜伽五&lt;/rt&gt;&lt;/ruby&gt;
</v>
      </c>
      <c r="N167" s="317" t="str">
        <f t="shared" ca="1" si="44"/>
        <v xml:space="preserve">&lt;ruby&gt;兮&lt;rt&gt;hê&lt;/rt&gt;&lt;/ruby&gt;
</v>
      </c>
      <c r="O167" s="317" t="str">
        <f t="shared" ca="1" si="45"/>
        <v xml:space="preserve">&lt;ruby&gt;兮&lt;rt&gt;hê&lt;/rt&gt;&lt;/ruby&gt;
</v>
      </c>
      <c r="P167" s="317" t="str">
        <f t="shared" ca="1" si="45"/>
        <v xml:space="preserve">&lt;ruby&gt;兮&lt;rt&gt;hè&lt;/rt&gt;&lt;/ruby&gt;
</v>
      </c>
      <c r="Q167" s="318" t="str">
        <f t="shared" ca="1" si="46"/>
        <v xml:space="preserve">&lt;ruby&gt;兮&lt;rtc&gt;ㄏㆤˊ&lt;/rtc&gt;&lt;/ruby&gt;
</v>
      </c>
      <c r="R167" s="318" t="str">
        <f t="shared" ca="1" si="47"/>
        <v xml:space="preserve">&lt;ruby&gt;兮&lt;rt&gt;hê&lt;/rt&gt;&lt;rtc&gt;ㄏㆤˊ&lt;/rtc&gt;&lt;/ruby&gt;
</v>
      </c>
      <c r="S167" s="285"/>
      <c r="T167" s="319" t="b">
        <f t="shared" si="42"/>
        <v>0</v>
      </c>
      <c r="U167" s="319" t="b">
        <f t="shared" si="48"/>
        <v>1</v>
      </c>
      <c r="V167" s="319" t="b">
        <f t="shared" si="49"/>
        <v>0</v>
      </c>
      <c r="W167" s="319" t="b">
        <f t="shared" si="50"/>
        <v>0</v>
      </c>
      <c r="X167" s="319" t="b">
        <f t="shared" si="51"/>
        <v>0</v>
      </c>
      <c r="Y167" s="370"/>
      <c r="Z167" s="377">
        <f t="shared" si="11"/>
        <v>5</v>
      </c>
      <c r="AA167" s="373" t="str">
        <f t="array" ref="AA167">IF( $Z167="", "", INDEX(白話字聲母資料表, $Z167, $AA$5))</f>
        <v>喜</v>
      </c>
      <c r="AB167" s="370"/>
      <c r="AC167" s="377">
        <f t="shared" si="52"/>
        <v>15</v>
      </c>
      <c r="AD167" s="373">
        <f t="array" ref="AD167">IF( $W167, "", INDEX(白話字韻母資料表, AC167, $AD$5))</f>
        <v>39</v>
      </c>
      <c r="AE167" s="373" t="b">
        <f t="array" ref="AE167">IF( $W167, "", IF( INDEX(白話字韻母資料表, AC167, $AE$5) = "入聲", TRUE, FALSE) )</f>
        <v>0</v>
      </c>
      <c r="AF167" s="374">
        <f t="shared" si="53"/>
        <v>1</v>
      </c>
      <c r="AG167" s="374">
        <f t="shared" si="54"/>
        <v>5</v>
      </c>
      <c r="AH167" s="374" t="str">
        <f t="array" ref="AH167">IF( $W167, "", INDEX(白話字韻母資料表, $AC167, $AH$5))</f>
        <v>伽</v>
      </c>
      <c r="AI167" s="374" t="str">
        <f t="array" ref="AI167">IF($W167, "", INDEX(白話字韻母八聲調資料表, $AD167, $AG167))</f>
        <v>ê</v>
      </c>
      <c r="AJ167" s="370"/>
      <c r="AK167" s="373" t="b">
        <f t="shared" si="55"/>
        <v>0</v>
      </c>
      <c r="AL167" s="373" t="str">
        <f>IF( $AK167, IFERROR( IF(MATCH( $E167, 顎音化聲母!$H$9:$H$37, 0), TRUE, FALSE), FALSE), "")</f>
        <v/>
      </c>
      <c r="AM167" s="373" t="str">
        <f t="array" ref="AM167">IF( AND($AK167, $AL167), INDEX(顎音化聲母資料表, MATCH( $D167 &amp; $E167, 顎音化聲母!$L$5:$L$136, 0), 3), "")</f>
        <v/>
      </c>
      <c r="AN167" s="373">
        <f t="shared" si="56"/>
        <v>5</v>
      </c>
      <c r="AO167" s="374" t="str">
        <f t="array" ref="AO167">IF($AN167="", "", IF( $AM167&lt;&gt;"", $AM167,INDEX(白話字聲母資料表, $AN167, $AO$5)))</f>
        <v>ㄏ</v>
      </c>
      <c r="AP167" s="374" t="str">
        <f t="array" ref="AP167">IF($W167, "", INDEX(方音八音反切資料表, $AD167, $AG167))</f>
        <v>ㆤˊ</v>
      </c>
      <c r="AQ167" s="370"/>
      <c r="AR167" s="374" t="str">
        <f t="array" ref="AR167">IF($V167, "", INDEX(白話字聲母資料表, $Z167, $AR$5))</f>
        <v>h</v>
      </c>
      <c r="AS167" s="375" t="str">
        <f t="array" ref="AS167">IF($W167, "", INDEX(白話字韻母資料表, $AC167, $AR$5))</f>
        <v>e</v>
      </c>
      <c r="AT167" s="374" t="str">
        <f t="array" ref="AT167">IF($W167, "", INDEX(台羅韻母八聲調資料表, $AD167, $AG167))</f>
        <v>ê</v>
      </c>
      <c r="AU167" s="370"/>
      <c r="AV167" s="374" t="str">
        <f t="array" ref="AV167">IF($V167, "", INDEX(白話字聲母資料表, $Z167, $AV$5))</f>
        <v>h</v>
      </c>
      <c r="AW167" s="375" t="str">
        <f t="array" ref="AW167">IF($W167, "", INDEX(白話字韻母資料表, $AC167, $AW$5))</f>
        <v>e</v>
      </c>
      <c r="AX167" s="374" t="str">
        <f t="array" ref="AX167">IF($W167, "", INDEX(閩拼韻母八聲調資料表, $AD167, $AG167))</f>
        <v>è</v>
      </c>
    </row>
    <row r="168" spans="2:50">
      <c r="B168" s="380">
        <f t="shared" si="0"/>
        <v>160</v>
      </c>
      <c r="C168" s="314" t="str">
        <f>MID(文章!$D$4, B168, 1)</f>
        <v>泝</v>
      </c>
      <c r="D168" s="365" t="s">
        <v>65</v>
      </c>
      <c r="E168" s="365" t="s">
        <v>75</v>
      </c>
      <c r="F168" s="365">
        <v>3</v>
      </c>
      <c r="G168" s="315" t="str">
        <f t="array" ref="G168">IF( OR($T168, NOT($U168), $W168), "", $AA168 &amp; $AH168 &amp; INDEX(中文數值資料表, $AG168, 2) )</f>
        <v>時沽三</v>
      </c>
      <c r="H168" s="321" t="str">
        <f t="shared" si="1"/>
        <v>sò͘</v>
      </c>
      <c r="I168" s="322" t="str">
        <f t="shared" si="2"/>
        <v>sòo</v>
      </c>
      <c r="J168" s="323" t="str">
        <f t="shared" si="3"/>
        <v>sǒo</v>
      </c>
      <c r="K168" s="316" t="str">
        <f t="shared" si="4"/>
        <v>ㄙㆦ˪</v>
      </c>
      <c r="L168" s="317" t="str">
        <f t="shared" ca="1" si="57"/>
        <v xml:space="preserve">\ltjruby{泝}{sòo}\
</v>
      </c>
      <c r="M168" s="317" t="str">
        <f t="shared" ca="1" si="43"/>
        <v xml:space="preserve">&lt;ruby&gt;泝&lt;rt&gt;時沽三&lt;/rt&gt;&lt;/ruby&gt;
</v>
      </c>
      <c r="N168" s="317" t="str">
        <f t="shared" ca="1" si="44"/>
        <v xml:space="preserve">&lt;ruby&gt;泝&lt;rt&gt;sò͘&lt;/rt&gt;&lt;/ruby&gt;
</v>
      </c>
      <c r="O168" s="317" t="str">
        <f t="shared" ca="1" si="45"/>
        <v xml:space="preserve">&lt;ruby&gt;泝&lt;rt&gt;sòo&lt;/rt&gt;&lt;/ruby&gt;
</v>
      </c>
      <c r="P168" s="317" t="str">
        <f t="shared" ca="1" si="45"/>
        <v xml:space="preserve">&lt;ruby&gt;泝&lt;rt&gt;sǒo&lt;/rt&gt;&lt;/ruby&gt;
</v>
      </c>
      <c r="Q168" s="318" t="str">
        <f t="shared" ca="1" si="46"/>
        <v xml:space="preserve">&lt;ruby&gt;泝&lt;rtc&gt;ㄙㆦ˪&lt;/rtc&gt;&lt;/ruby&gt;
</v>
      </c>
      <c r="R168" s="318" t="str">
        <f t="shared" ca="1" si="47"/>
        <v xml:space="preserve">&lt;ruby&gt;泝&lt;rt&gt;sòo&lt;/rt&gt;&lt;rtc&gt;ㄙㆦ˪&lt;/rtc&gt;&lt;/ruby&gt;
</v>
      </c>
      <c r="S168" s="285"/>
      <c r="T168" s="319" t="b">
        <f t="shared" si="42"/>
        <v>0</v>
      </c>
      <c r="U168" s="319" t="b">
        <f t="shared" si="48"/>
        <v>1</v>
      </c>
      <c r="V168" s="319" t="b">
        <f t="shared" si="49"/>
        <v>0</v>
      </c>
      <c r="W168" s="319" t="b">
        <f t="shared" si="50"/>
        <v>0</v>
      </c>
      <c r="X168" s="319" t="b">
        <f t="shared" si="51"/>
        <v>0</v>
      </c>
      <c r="Y168" s="370"/>
      <c r="Z168" s="377">
        <f t="shared" si="11"/>
        <v>15</v>
      </c>
      <c r="AA168" s="373" t="str">
        <f t="array" ref="AA168">IF( $Z168="", "", INDEX(白話字聲母資料表, $Z168, $AA$5))</f>
        <v>時</v>
      </c>
      <c r="AB168" s="370"/>
      <c r="AC168" s="377">
        <f t="shared" si="52"/>
        <v>54</v>
      </c>
      <c r="AD168" s="373">
        <f t="array" ref="AD168">IF( $W168, "", INDEX(白話字韻母資料表, AC168, $AD$5))</f>
        <v>11</v>
      </c>
      <c r="AE168" s="373" t="b">
        <f t="array" ref="AE168">IF( $W168, "", IF( INDEX(白話字韻母資料表, AC168, $AE$5) = "入聲", TRUE, FALSE) )</f>
        <v>0</v>
      </c>
      <c r="AF168" s="374">
        <f t="shared" si="53"/>
        <v>1</v>
      </c>
      <c r="AG168" s="374">
        <f t="shared" si="54"/>
        <v>3</v>
      </c>
      <c r="AH168" s="374" t="str">
        <f t="array" ref="AH168">IF( $W168, "", INDEX(白話字韻母資料表, $AC168, $AH$5))</f>
        <v>沽</v>
      </c>
      <c r="AI168" s="374" t="str">
        <f t="array" ref="AI168">IF($W168, "", INDEX(白話字韻母八聲調資料表, $AD168, $AG168))</f>
        <v>ò͘</v>
      </c>
      <c r="AJ168" s="370"/>
      <c r="AK168" s="373" t="b">
        <f t="shared" si="55"/>
        <v>1</v>
      </c>
      <c r="AL168" s="373" t="b">
        <f>IF( $AK168, IFERROR( IF(MATCH( $E168, 顎音化聲母!$H$9:$H$37, 0), TRUE, FALSE), FALSE), "")</f>
        <v>0</v>
      </c>
      <c r="AM168" s="373" t="str">
        <f t="array" ref="AM168">IF( AND($AK168, $AL168), INDEX(顎音化聲母資料表, MATCH( $D168 &amp; $E168, 顎音化聲母!$L$5:$L$136, 0), 3), "")</f>
        <v/>
      </c>
      <c r="AN168" s="373">
        <f t="shared" si="56"/>
        <v>15</v>
      </c>
      <c r="AO168" s="374" t="str">
        <f t="array" ref="AO168">IF($AN168="", "", IF( $AM168&lt;&gt;"", $AM168,INDEX(白話字聲母資料表, $AN168, $AO$5)))</f>
        <v>ㄙ</v>
      </c>
      <c r="AP168" s="374" t="str">
        <f t="array" ref="AP168">IF($W168, "", INDEX(方音八音反切資料表, $AD168, $AG168))</f>
        <v>ㆦ˪</v>
      </c>
      <c r="AQ168" s="370"/>
      <c r="AR168" s="374" t="str">
        <f t="array" ref="AR168">IF($V168, "", INDEX(白話字聲母資料表, $Z168, $AR$5))</f>
        <v>s</v>
      </c>
      <c r="AS168" s="375" t="str">
        <f t="array" ref="AS168">IF($W168, "", INDEX(白話字韻母資料表, $AC168, $AR$5))</f>
        <v>oo</v>
      </c>
      <c r="AT168" s="374" t="str">
        <f t="array" ref="AT168">IF($W168, "", INDEX(台羅韻母八聲調資料表, $AD168, $AG168))</f>
        <v>òo</v>
      </c>
      <c r="AU168" s="370"/>
      <c r="AV168" s="374" t="str">
        <f t="array" ref="AV168">IF($V168, "", INDEX(白話字聲母資料表, $Z168, $AV$5))</f>
        <v>s</v>
      </c>
      <c r="AW168" s="375" t="str">
        <f t="array" ref="AW168">IF($W168, "", INDEX(白話字韻母資料表, $AC168, $AW$5))</f>
        <v>oo</v>
      </c>
      <c r="AX168" s="374" t="str">
        <f t="array" ref="AX168">IF($W168, "", INDEX(閩拼韻母八聲調資料表, $AD168, $AG168))</f>
        <v>ǒo</v>
      </c>
    </row>
    <row r="169" spans="2:50">
      <c r="B169" s="380">
        <f t="shared" si="0"/>
        <v>161</v>
      </c>
      <c r="C169" s="314" t="str">
        <f>MID(文章!$D$4, B169, 1)</f>
        <v>流</v>
      </c>
      <c r="D169" s="365" t="s">
        <v>82</v>
      </c>
      <c r="E169" s="365" t="s">
        <v>69</v>
      </c>
      <c r="F169" s="365">
        <v>5</v>
      </c>
      <c r="G169" s="315" t="str">
        <f t="array" ref="G169">IF( OR($T169, NOT($U169), $W169), "", $AA169 &amp; $AH169 &amp; INDEX(中文數值資料表, $AG169, 2) )</f>
        <v>柳丩五</v>
      </c>
      <c r="H169" s="321" t="str">
        <f t="shared" si="1"/>
        <v>liû</v>
      </c>
      <c r="I169" s="322" t="str">
        <f t="shared" si="2"/>
        <v>liû</v>
      </c>
      <c r="J169" s="323" t="str">
        <f t="shared" si="3"/>
        <v>liù</v>
      </c>
      <c r="K169" s="316" t="str">
        <f t="shared" si="4"/>
        <v>ㄌㄧㄨˊ</v>
      </c>
      <c r="L169" s="317" t="str">
        <f t="shared" ca="1" si="57"/>
        <v xml:space="preserve">\ltjruby{流}{liû}\
</v>
      </c>
      <c r="M169" s="317" t="str">
        <f t="shared" ca="1" si="43"/>
        <v xml:space="preserve">&lt;ruby&gt;流&lt;rt&gt;柳丩五&lt;/rt&gt;&lt;/ruby&gt;
</v>
      </c>
      <c r="N169" s="317" t="str">
        <f t="shared" ca="1" si="44"/>
        <v xml:space="preserve">&lt;ruby&gt;流&lt;rt&gt;liû&lt;/rt&gt;&lt;/ruby&gt;
</v>
      </c>
      <c r="O169" s="317" t="str">
        <f t="shared" ca="1" si="45"/>
        <v xml:space="preserve">&lt;ruby&gt;流&lt;rt&gt;liû&lt;/rt&gt;&lt;/ruby&gt;
</v>
      </c>
      <c r="P169" s="317" t="str">
        <f t="shared" ca="1" si="45"/>
        <v xml:space="preserve">&lt;ruby&gt;流&lt;rt&gt;liù&lt;/rt&gt;&lt;/ruby&gt;
</v>
      </c>
      <c r="Q169" s="318" t="str">
        <f t="shared" ca="1" si="46"/>
        <v xml:space="preserve">&lt;ruby&gt;流&lt;rtc&gt;ㄌㄧㄨˊ&lt;/rtc&gt;&lt;/ruby&gt;
</v>
      </c>
      <c r="R169" s="318" t="str">
        <f t="shared" ca="1" si="47"/>
        <v xml:space="preserve">&lt;ruby&gt;流&lt;rt&gt;liû&lt;/rt&gt;&lt;rtc&gt;ㄌㄧㄨˊ&lt;/rtc&gt;&lt;/ruby&gt;
</v>
      </c>
      <c r="S169" s="285"/>
      <c r="T169" s="319" t="b">
        <f t="shared" si="42"/>
        <v>0</v>
      </c>
      <c r="U169" s="319" t="b">
        <f t="shared" si="48"/>
        <v>1</v>
      </c>
      <c r="V169" s="319" t="b">
        <f t="shared" si="49"/>
        <v>0</v>
      </c>
      <c r="W169" s="319" t="b">
        <f t="shared" si="50"/>
        <v>0</v>
      </c>
      <c r="X169" s="319" t="b">
        <f t="shared" si="51"/>
        <v>0</v>
      </c>
      <c r="Y169" s="370"/>
      <c r="Z169" s="377">
        <f t="shared" si="11"/>
        <v>9</v>
      </c>
      <c r="AA169" s="373" t="str">
        <f t="array" ref="AA169">IF( $Z169="", "", INDEX(白話字聲母資料表, $Z169, $AA$5))</f>
        <v>柳</v>
      </c>
      <c r="AB169" s="370"/>
      <c r="AC169" s="377">
        <f t="shared" si="52"/>
        <v>45</v>
      </c>
      <c r="AD169" s="373">
        <f t="array" ref="AD169">IF( $W169, "", INDEX(白話字韻母資料表, AC169, $AD$5))</f>
        <v>30</v>
      </c>
      <c r="AE169" s="373" t="b">
        <f t="array" ref="AE169">IF( $W169, "", IF( INDEX(白話字韻母資料表, AC169, $AE$5) = "入聲", TRUE, FALSE) )</f>
        <v>0</v>
      </c>
      <c r="AF169" s="374">
        <f t="shared" si="53"/>
        <v>1</v>
      </c>
      <c r="AG169" s="374">
        <f t="shared" si="54"/>
        <v>5</v>
      </c>
      <c r="AH169" s="374" t="str">
        <f t="array" ref="AH169">IF( $W169, "", INDEX(白話字韻母資料表, $AC169, $AH$5))</f>
        <v>丩</v>
      </c>
      <c r="AI169" s="374" t="str">
        <f t="array" ref="AI169">IF($W169, "", INDEX(白話字韻母八聲調資料表, $AD169, $AG169))</f>
        <v>iû</v>
      </c>
      <c r="AJ169" s="370"/>
      <c r="AK169" s="373" t="b">
        <f t="shared" si="55"/>
        <v>0</v>
      </c>
      <c r="AL169" s="373" t="str">
        <f>IF( $AK169, IFERROR( IF(MATCH( $E169, 顎音化聲母!$H$9:$H$37, 0), TRUE, FALSE), FALSE), "")</f>
        <v/>
      </c>
      <c r="AM169" s="373" t="str">
        <f t="array" ref="AM169">IF( AND($AK169, $AL169), INDEX(顎音化聲母資料表, MATCH( $D169 &amp; $E169, 顎音化聲母!$L$5:$L$136, 0), 3), "")</f>
        <v/>
      </c>
      <c r="AN169" s="373">
        <f t="shared" si="56"/>
        <v>9</v>
      </c>
      <c r="AO169" s="374" t="str">
        <f t="array" ref="AO169">IF($AN169="", "", IF( $AM169&lt;&gt;"", $AM169,INDEX(白話字聲母資料表, $AN169, $AO$5)))</f>
        <v>ㄌ</v>
      </c>
      <c r="AP169" s="374" t="str">
        <f t="array" ref="AP169">IF($W169, "", INDEX(方音八音反切資料表, $AD169, $AG169))</f>
        <v>ㄧㄨˊ</v>
      </c>
      <c r="AQ169" s="370"/>
      <c r="AR169" s="374" t="str">
        <f t="array" ref="AR169">IF($V169, "", INDEX(白話字聲母資料表, $Z169, $AR$5))</f>
        <v>l</v>
      </c>
      <c r="AS169" s="375" t="str">
        <f t="array" ref="AS169">IF($W169, "", INDEX(白話字韻母資料表, $AC169, $AR$5))</f>
        <v>iu</v>
      </c>
      <c r="AT169" s="374" t="str">
        <f t="array" ref="AT169">IF($W169, "", INDEX(台羅韻母八聲調資料表, $AD169, $AG169))</f>
        <v>iû</v>
      </c>
      <c r="AU169" s="370"/>
      <c r="AV169" s="374" t="str">
        <f t="array" ref="AV169">IF($V169, "", INDEX(白話字聲母資料表, $Z169, $AV$5))</f>
        <v>l</v>
      </c>
      <c r="AW169" s="375" t="str">
        <f t="array" ref="AW169">IF($W169, "", INDEX(白話字韻母資料表, $AC169, $AW$5))</f>
        <v>iu</v>
      </c>
      <c r="AX169" s="374" t="str">
        <f t="array" ref="AX169">IF($W169, "", INDEX(閩拼韻母八聲調資料表, $AD169, $AG169))</f>
        <v>iù</v>
      </c>
    </row>
    <row r="170" spans="2:50">
      <c r="B170" s="380">
        <f t="shared" si="0"/>
        <v>162</v>
      </c>
      <c r="C170" s="314" t="str">
        <f>MID(文章!$D$4, B170, 1)</f>
        <v>光</v>
      </c>
      <c r="D170" s="365" t="s">
        <v>72</v>
      </c>
      <c r="E170" s="365" t="s">
        <v>74</v>
      </c>
      <c r="F170" s="365"/>
      <c r="G170" s="315" t="str">
        <f t="array" ref="G170">IF( OR($T170, NOT($U170), $W170), "", $AA170 &amp; $AH170 &amp; INDEX(中文數值資料表, $AG170, 2) )</f>
        <v>求公一</v>
      </c>
      <c r="H170" s="321" t="str">
        <f t="shared" si="1"/>
        <v>kong</v>
      </c>
      <c r="I170" s="322" t="str">
        <f t="shared" si="2"/>
        <v>kong</v>
      </c>
      <c r="J170" s="323" t="str">
        <f t="shared" si="3"/>
        <v>gōng</v>
      </c>
      <c r="K170" s="316" t="str">
        <f t="shared" si="4"/>
        <v>ㄍㆲ</v>
      </c>
      <c r="L170" s="317" t="str">
        <f t="shared" ca="1" si="57"/>
        <v xml:space="preserve">\ltjruby{光}{kong}\
</v>
      </c>
      <c r="M170" s="317" t="str">
        <f t="shared" ca="1" si="43"/>
        <v xml:space="preserve">&lt;ruby&gt;光&lt;rt&gt;求公一&lt;/rt&gt;&lt;/ruby&gt;
</v>
      </c>
      <c r="N170" s="317" t="str">
        <f t="shared" ca="1" si="44"/>
        <v xml:space="preserve">&lt;ruby&gt;光&lt;rt&gt;kong&lt;/rt&gt;&lt;/ruby&gt;
</v>
      </c>
      <c r="O170" s="317" t="str">
        <f t="shared" ca="1" si="45"/>
        <v xml:space="preserve">&lt;ruby&gt;光&lt;rt&gt;kong&lt;/rt&gt;&lt;/ruby&gt;
</v>
      </c>
      <c r="P170" s="317" t="str">
        <f t="shared" ca="1" si="45"/>
        <v xml:space="preserve">&lt;ruby&gt;光&lt;rt&gt;gōng&lt;/rt&gt;&lt;/ruby&gt;
</v>
      </c>
      <c r="Q170" s="318" t="str">
        <f t="shared" ca="1" si="46"/>
        <v xml:space="preserve">&lt;ruby&gt;光&lt;rtc&gt;ㄍㆲ&lt;/rtc&gt;&lt;/ruby&gt;
</v>
      </c>
      <c r="R170" s="318" t="str">
        <f t="shared" ca="1" si="47"/>
        <v xml:space="preserve">&lt;ruby&gt;光&lt;rt&gt;kong&lt;/rt&gt;&lt;rtc&gt;ㄍㆲ&lt;/rtc&gt;&lt;/ruby&gt;
</v>
      </c>
      <c r="S170" s="285"/>
      <c r="T170" s="319" t="b">
        <f t="shared" si="42"/>
        <v>0</v>
      </c>
      <c r="U170" s="319" t="b">
        <f t="shared" si="48"/>
        <v>1</v>
      </c>
      <c r="V170" s="319" t="b">
        <f t="shared" si="49"/>
        <v>0</v>
      </c>
      <c r="W170" s="319" t="b">
        <f t="shared" si="50"/>
        <v>0</v>
      </c>
      <c r="X170" s="319" t="b">
        <f t="shared" si="51"/>
        <v>1</v>
      </c>
      <c r="Y170" s="370"/>
      <c r="Z170" s="377">
        <f t="shared" si="11"/>
        <v>7</v>
      </c>
      <c r="AA170" s="373" t="str">
        <f t="array" ref="AA170">IF( $Z170="", "", INDEX(白話字聲母資料表, $Z170, $AA$5))</f>
        <v>求</v>
      </c>
      <c r="AB170" s="370"/>
      <c r="AC170" s="377">
        <f t="shared" si="52"/>
        <v>69</v>
      </c>
      <c r="AD170" s="373">
        <f t="array" ref="AD170">IF( $W170, "", INDEX(白話字韻母資料表, AC170, $AD$5))</f>
        <v>7</v>
      </c>
      <c r="AE170" s="373" t="b">
        <f t="array" ref="AE170">IF( $W170, "", IF( INDEX(白話字韻母資料表, AC170, $AE$5) = "入聲", TRUE, FALSE) )</f>
        <v>0</v>
      </c>
      <c r="AF170" s="374">
        <f t="shared" si="53"/>
        <v>1</v>
      </c>
      <c r="AG170" s="374">
        <f t="shared" si="54"/>
        <v>1</v>
      </c>
      <c r="AH170" s="374" t="str">
        <f t="array" ref="AH170">IF( $W170, "", INDEX(白話字韻母資料表, $AC170, $AH$5))</f>
        <v>公</v>
      </c>
      <c r="AI170" s="374" t="str">
        <f t="array" ref="AI170">IF($W170, "", INDEX(白話字韻母八聲調資料表, $AD170, $AG170))</f>
        <v>ong</v>
      </c>
      <c r="AJ170" s="370"/>
      <c r="AK170" s="373" t="b">
        <f t="shared" si="55"/>
        <v>0</v>
      </c>
      <c r="AL170" s="373" t="str">
        <f>IF( $AK170, IFERROR( IF(MATCH( $E170, 顎音化聲母!$H$9:$H$37, 0), TRUE, FALSE), FALSE), "")</f>
        <v/>
      </c>
      <c r="AM170" s="373" t="str">
        <f t="array" ref="AM170">IF( AND($AK170, $AL170), INDEX(顎音化聲母資料表, MATCH( $D170 &amp; $E170, 顎音化聲母!$L$5:$L$136, 0), 3), "")</f>
        <v/>
      </c>
      <c r="AN170" s="373">
        <f t="shared" si="56"/>
        <v>7</v>
      </c>
      <c r="AO170" s="374" t="str">
        <f t="array" ref="AO170">IF($AN170="", "", IF( $AM170&lt;&gt;"", $AM170,INDEX(白話字聲母資料表, $AN170, $AO$5)))</f>
        <v>ㄍ</v>
      </c>
      <c r="AP170" s="374" t="str">
        <f t="array" ref="AP170">IF($W170, "", INDEX(方音八音反切資料表, $AD170, $AG170))</f>
        <v>ㆲ</v>
      </c>
      <c r="AQ170" s="370"/>
      <c r="AR170" s="374" t="str">
        <f t="array" ref="AR170">IF($V170, "", INDEX(白話字聲母資料表, $Z170, $AR$5))</f>
        <v>k</v>
      </c>
      <c r="AS170" s="375" t="str">
        <f t="array" ref="AS170">IF($W170, "", INDEX(白話字韻母資料表, $AC170, $AR$5))</f>
        <v>ong</v>
      </c>
      <c r="AT170" s="374" t="str">
        <f t="array" ref="AT170">IF($W170, "", INDEX(台羅韻母八聲調資料表, $AD170, $AG170))</f>
        <v>ong</v>
      </c>
      <c r="AU170" s="370"/>
      <c r="AV170" s="374" t="str">
        <f t="array" ref="AV170">IF($V170, "", INDEX(白話字聲母資料表, $Z170, $AV$5))</f>
        <v>g</v>
      </c>
      <c r="AW170" s="375" t="str">
        <f t="array" ref="AW170">IF($W170, "", INDEX(白話字韻母資料表, $AC170, $AW$5))</f>
        <v>ong</v>
      </c>
      <c r="AX170" s="374" t="str">
        <f t="array" ref="AX170">IF($W170, "", INDEX(閩拼韻母八聲調資料表, $AD170, $AG170))</f>
        <v>ōng</v>
      </c>
    </row>
    <row r="171" spans="2:50">
      <c r="B171" s="380">
        <f t="shared" si="0"/>
        <v>163</v>
      </c>
      <c r="C171" s="314" t="str">
        <f>MID(文章!$D$4, B171, 1)</f>
        <v>。</v>
      </c>
      <c r="D171" s="365"/>
      <c r="E171" s="365"/>
      <c r="F171" s="365"/>
      <c r="G171" s="315" t="str">
        <f t="array" ref="G171">IF( OR($T171, NOT($U171), $W171), "", $AA171 &amp; $AH171 &amp; INDEX(中文數值資料表, $AG171, 2) )</f>
        <v/>
      </c>
      <c r="H171" s="321" t="str">
        <f t="shared" si="1"/>
        <v/>
      </c>
      <c r="I171" s="322" t="str">
        <f t="shared" si="2"/>
        <v/>
      </c>
      <c r="J171" s="323" t="str">
        <f t="shared" si="3"/>
        <v/>
      </c>
      <c r="K171" s="316" t="str">
        <f t="shared" si="4"/>
        <v/>
      </c>
      <c r="L171" s="317" t="str">
        <f t="shared" ca="1" si="57"/>
        <v xml:space="preserve">\ltjruby{。}{}\
</v>
      </c>
      <c r="M171" s="317" t="str">
        <f t="shared" ca="1" si="43"/>
        <v xml:space="preserve">。
</v>
      </c>
      <c r="N171" s="317" t="str">
        <f t="shared" ca="1" si="44"/>
        <v xml:space="preserve">。
</v>
      </c>
      <c r="O171" s="317" t="str">
        <f t="shared" ca="1" si="45"/>
        <v xml:space="preserve">。
</v>
      </c>
      <c r="P171" s="317" t="str">
        <f t="shared" ca="1" si="45"/>
        <v xml:space="preserve">。
</v>
      </c>
      <c r="Q171" s="318" t="str">
        <f t="shared" ca="1" si="46"/>
        <v xml:space="preserve">。
</v>
      </c>
      <c r="R171" s="318" t="str">
        <f t="shared" ca="1" si="47"/>
        <v xml:space="preserve">。
</v>
      </c>
      <c r="S171" s="285"/>
      <c r="T171" s="319" t="b">
        <f t="shared" si="42"/>
        <v>1</v>
      </c>
      <c r="U171" s="319" t="b">
        <f t="shared" si="48"/>
        <v>0</v>
      </c>
      <c r="V171" s="319" t="b">
        <f t="shared" si="49"/>
        <v>1</v>
      </c>
      <c r="W171" s="319" t="b">
        <f t="shared" si="50"/>
        <v>1</v>
      </c>
      <c r="X171" s="319" t="b">
        <f t="shared" si="51"/>
        <v>0</v>
      </c>
      <c r="Y171" s="370"/>
      <c r="Z171" s="377" t="str">
        <f t="shared" si="11"/>
        <v/>
      </c>
      <c r="AA171" s="373" t="str">
        <f t="array" ref="AA171">IF( $Z171="", "", INDEX(白話字聲母資料表, $Z171, $AA$5))</f>
        <v/>
      </c>
      <c r="AB171" s="370"/>
      <c r="AC171" s="377" t="str">
        <f t="shared" si="52"/>
        <v/>
      </c>
      <c r="AD171" s="373" t="str">
        <f t="array" ref="AD171">IF( $W171, "", INDEX(白話字韻母資料表, AC171, $AD$5))</f>
        <v/>
      </c>
      <c r="AE171" s="373" t="str">
        <f t="array" ref="AE171">IF( $W171, "", IF( INDEX(白話字韻母資料表, AC171, $AE$5) = "入聲", TRUE, FALSE) )</f>
        <v/>
      </c>
      <c r="AF171" s="374" t="str">
        <f t="shared" si="53"/>
        <v/>
      </c>
      <c r="AG171" s="374" t="str">
        <f t="shared" si="54"/>
        <v/>
      </c>
      <c r="AH171" s="374" t="str">
        <f t="array" ref="AH171">IF( $W171, "", INDEX(白話字韻母資料表, $AC171, $AH$5))</f>
        <v/>
      </c>
      <c r="AI171" s="374" t="str">
        <f t="array" ref="AI171">IF($W171, "", INDEX(白話字韻母八聲調資料表, $AD171, $AG171))</f>
        <v/>
      </c>
      <c r="AJ171" s="370"/>
      <c r="AK171" s="373" t="b">
        <f t="shared" si="55"/>
        <v>0</v>
      </c>
      <c r="AL171" s="373" t="str">
        <f>IF( $AK171, IFERROR( IF(MATCH( $E171, 顎音化聲母!$H$9:$H$37, 0), TRUE, FALSE), FALSE), "")</f>
        <v/>
      </c>
      <c r="AM171" s="373" t="str">
        <f t="array" ref="AM171">IF( AND($AK171, $AL171), INDEX(顎音化聲母資料表, MATCH( $D171 &amp; $E171, 顎音化聲母!$L$5:$L$136, 0), 3), "")</f>
        <v/>
      </c>
      <c r="AN171" s="373" t="str">
        <f t="shared" si="56"/>
        <v/>
      </c>
      <c r="AO171" s="374" t="str">
        <f t="array" ref="AO171">IF($AN171="", "", IF( $AM171&lt;&gt;"", $AM171,INDEX(白話字聲母資料表, $AN171, $AO$5)))</f>
        <v/>
      </c>
      <c r="AP171" s="374" t="str">
        <f t="array" ref="AP171">IF($W171, "", INDEX(方音八音反切資料表, $AD171, $AG171))</f>
        <v/>
      </c>
      <c r="AQ171" s="370"/>
      <c r="AR171" s="374" t="str">
        <f t="array" ref="AR171">IF($V171, "", INDEX(白話字聲母資料表, $Z171, $AR$5))</f>
        <v/>
      </c>
      <c r="AS171" s="375" t="str">
        <f t="array" ref="AS171">IF($W171, "", INDEX(白話字韻母資料表, $AC171, $AR$5))</f>
        <v/>
      </c>
      <c r="AT171" s="374" t="str">
        <f t="array" ref="AT171">IF($W171, "", INDEX(台羅韻母八聲調資料表, $AD171, $AG171))</f>
        <v/>
      </c>
      <c r="AU171" s="370"/>
      <c r="AV171" s="374" t="str">
        <f t="array" ref="AV171">IF($V171, "", INDEX(白話字聲母資料表, $Z171, $AV$5))</f>
        <v/>
      </c>
      <c r="AW171" s="375" t="str">
        <f t="array" ref="AW171">IF($W171, "", INDEX(白話字韻母資料表, $AC171, $AW$5))</f>
        <v/>
      </c>
      <c r="AX171" s="374" t="str">
        <f t="array" ref="AX171">IF($W171, "", INDEX(閩拼韻母八聲調資料表, $AD171, $AG171))</f>
        <v/>
      </c>
    </row>
    <row r="172" spans="2:50">
      <c r="B172" s="380">
        <f t="shared" si="0"/>
        <v>164</v>
      </c>
      <c r="C172" s="314" t="str">
        <f>MID(文章!$D$4, B172, 1)</f>
        <v>渺</v>
      </c>
      <c r="D172" s="365" t="s">
        <v>73</v>
      </c>
      <c r="E172" s="365" t="s">
        <v>89</v>
      </c>
      <c r="F172" s="365">
        <v>2</v>
      </c>
      <c r="G172" s="315" t="str">
        <f t="array" ref="G172">IF( OR($T172, NOT($U172), $W172), "", $AA172 &amp; $AH172 &amp; INDEX(中文數值資料表, $AG172, 2) )</f>
        <v>門嬌二</v>
      </c>
      <c r="H172" s="321" t="str">
        <f t="shared" si="1"/>
        <v>biáu</v>
      </c>
      <c r="I172" s="322" t="str">
        <f t="shared" si="2"/>
        <v>biáu</v>
      </c>
      <c r="J172" s="323" t="str">
        <f t="shared" si="3"/>
        <v>bbiáo</v>
      </c>
      <c r="K172" s="316" t="str">
        <f t="shared" si="4"/>
        <v>ㆠㄧㄠˋ</v>
      </c>
      <c r="L172" s="317" t="str">
        <f t="shared" ca="1" si="57"/>
        <v xml:space="preserve">\ltjruby{渺}{biáu}\
</v>
      </c>
      <c r="M172" s="317" t="str">
        <f t="shared" ca="1" si="43"/>
        <v xml:space="preserve">&lt;ruby&gt;渺&lt;rt&gt;門嬌二&lt;/rt&gt;&lt;/ruby&gt;
</v>
      </c>
      <c r="N172" s="317" t="str">
        <f t="shared" ca="1" si="44"/>
        <v xml:space="preserve">&lt;ruby&gt;渺&lt;rt&gt;biáu&lt;/rt&gt;&lt;/ruby&gt;
</v>
      </c>
      <c r="O172" s="317" t="str">
        <f t="shared" ca="1" si="45"/>
        <v xml:space="preserve">&lt;ruby&gt;渺&lt;rt&gt;biáu&lt;/rt&gt;&lt;/ruby&gt;
</v>
      </c>
      <c r="P172" s="317" t="str">
        <f t="shared" ca="1" si="45"/>
        <v xml:space="preserve">&lt;ruby&gt;渺&lt;rt&gt;bbiáo&lt;/rt&gt;&lt;/ruby&gt;
</v>
      </c>
      <c r="Q172" s="318" t="str">
        <f t="shared" ca="1" si="46"/>
        <v xml:space="preserve">&lt;ruby&gt;渺&lt;rtc&gt;ㆠㄧㄠˋ&lt;/rtc&gt;&lt;/ruby&gt;
</v>
      </c>
      <c r="R172" s="318" t="str">
        <f t="shared" ca="1" si="47"/>
        <v xml:space="preserve">&lt;ruby&gt;渺&lt;rt&gt;biáu&lt;/rt&gt;&lt;rtc&gt;ㆠㄧㄠˋ&lt;/rtc&gt;&lt;/ruby&gt;
</v>
      </c>
      <c r="S172" s="285"/>
      <c r="T172" s="319" t="b">
        <f t="shared" si="42"/>
        <v>0</v>
      </c>
      <c r="U172" s="319" t="b">
        <f t="shared" si="48"/>
        <v>1</v>
      </c>
      <c r="V172" s="319" t="b">
        <f t="shared" si="49"/>
        <v>0</v>
      </c>
      <c r="W172" s="319" t="b">
        <f t="shared" si="50"/>
        <v>0</v>
      </c>
      <c r="X172" s="319" t="b">
        <f t="shared" si="51"/>
        <v>0</v>
      </c>
      <c r="Y172" s="370"/>
      <c r="Z172" s="377">
        <f t="shared" si="11"/>
        <v>1</v>
      </c>
      <c r="AA172" s="373" t="str">
        <f t="array" ref="AA172">IF( $Z172="", "", INDEX(白話字聲母資料表, $Z172, $AA$5))</f>
        <v>門</v>
      </c>
      <c r="AB172" s="370"/>
      <c r="AC172" s="377">
        <f t="shared" si="52"/>
        <v>33</v>
      </c>
      <c r="AD172" s="373">
        <f t="array" ref="AD172">IF( $W172, "", INDEX(白話字韻母資料表, AC172, $AD$5))</f>
        <v>12</v>
      </c>
      <c r="AE172" s="373" t="b">
        <f t="array" ref="AE172">IF( $W172, "", IF( INDEX(白話字韻母資料表, AC172, $AE$5) = "入聲", TRUE, FALSE) )</f>
        <v>0</v>
      </c>
      <c r="AF172" s="374">
        <f t="shared" si="53"/>
        <v>1</v>
      </c>
      <c r="AG172" s="374">
        <f t="shared" si="54"/>
        <v>2</v>
      </c>
      <c r="AH172" s="374" t="str">
        <f t="array" ref="AH172">IF( $W172, "", INDEX(白話字韻母資料表, $AC172, $AH$5))</f>
        <v>嬌</v>
      </c>
      <c r="AI172" s="374" t="str">
        <f t="array" ref="AI172">IF($W172, "", INDEX(白話字韻母八聲調資料表, $AD172, $AG172))</f>
        <v>iáu</v>
      </c>
      <c r="AJ172" s="370"/>
      <c r="AK172" s="373" t="b">
        <f t="shared" si="55"/>
        <v>0</v>
      </c>
      <c r="AL172" s="373" t="str">
        <f>IF( $AK172, IFERROR( IF(MATCH( $E172, 顎音化聲母!$H$9:$H$37, 0), TRUE, FALSE), FALSE), "")</f>
        <v/>
      </c>
      <c r="AM172" s="373" t="str">
        <f t="array" ref="AM172">IF( AND($AK172, $AL172), INDEX(顎音化聲母資料表, MATCH( $D172 &amp; $E172, 顎音化聲母!$L$5:$L$136, 0), 3), "")</f>
        <v/>
      </c>
      <c r="AN172" s="373">
        <f t="shared" si="56"/>
        <v>1</v>
      </c>
      <c r="AO172" s="374" t="str">
        <f t="array" ref="AO172">IF($AN172="", "", IF( $AM172&lt;&gt;"", $AM172,INDEX(白話字聲母資料表, $AN172, $AO$5)))</f>
        <v>ㆠ</v>
      </c>
      <c r="AP172" s="374" t="str">
        <f t="array" ref="AP172">IF($W172, "", INDEX(方音八音反切資料表, $AD172, $AG172))</f>
        <v>ㄧㄠˋ</v>
      </c>
      <c r="AQ172" s="370"/>
      <c r="AR172" s="374" t="str">
        <f t="array" ref="AR172">IF($V172, "", INDEX(白話字聲母資料表, $Z172, $AR$5))</f>
        <v>b</v>
      </c>
      <c r="AS172" s="375" t="str">
        <f t="array" ref="AS172">IF($W172, "", INDEX(白話字韻母資料表, $AC172, $AR$5))</f>
        <v>iao</v>
      </c>
      <c r="AT172" s="374" t="str">
        <f t="array" ref="AT172">IF($W172, "", INDEX(台羅韻母八聲調資料表, $AD172, $AG172))</f>
        <v>iáu</v>
      </c>
      <c r="AU172" s="370"/>
      <c r="AV172" s="374" t="str">
        <f t="array" ref="AV172">IF($V172, "", INDEX(白話字聲母資料表, $Z172, $AV$5))</f>
        <v>bb</v>
      </c>
      <c r="AW172" s="375" t="str">
        <f t="array" ref="AW172">IF($W172, "", INDEX(白話字韻母資料表, $AC172, $AW$5))</f>
        <v>iao</v>
      </c>
      <c r="AX172" s="374" t="str">
        <f t="array" ref="AX172">IF($W172, "", INDEX(閩拼韻母八聲調資料表, $AD172, $AG172))</f>
        <v>iáo</v>
      </c>
    </row>
    <row r="173" spans="2:50">
      <c r="B173" s="380">
        <f t="shared" si="0"/>
        <v>165</v>
      </c>
      <c r="C173" s="314" t="str">
        <f>MID(文章!$D$4, B173, 1)</f>
        <v>渺</v>
      </c>
      <c r="D173" s="365" t="s">
        <v>73</v>
      </c>
      <c r="E173" s="365" t="s">
        <v>89</v>
      </c>
      <c r="F173" s="365">
        <v>2</v>
      </c>
      <c r="G173" s="315" t="str">
        <f t="array" ref="G173">IF( OR($T173, NOT($U173), $W173), "", $AA173 &amp; $AH173 &amp; INDEX(中文數值資料表, $AG173, 2) )</f>
        <v>門嬌二</v>
      </c>
      <c r="H173" s="321" t="str">
        <f t="shared" si="1"/>
        <v>biáu</v>
      </c>
      <c r="I173" s="322" t="str">
        <f t="shared" si="2"/>
        <v>biáu</v>
      </c>
      <c r="J173" s="323" t="str">
        <f t="shared" si="3"/>
        <v>bbiáo</v>
      </c>
      <c r="K173" s="316" t="str">
        <f t="shared" si="4"/>
        <v>ㆠㄧㄠˋ</v>
      </c>
      <c r="L173" s="317" t="str">
        <f t="shared" ca="1" si="57"/>
        <v xml:space="preserve">\ltjruby{渺}{biáu}\
</v>
      </c>
      <c r="M173" s="317" t="str">
        <f t="shared" ca="1" si="43"/>
        <v xml:space="preserve">&lt;ruby&gt;渺&lt;rt&gt;門嬌二&lt;/rt&gt;&lt;/ruby&gt;
</v>
      </c>
      <c r="N173" s="317" t="str">
        <f t="shared" ca="1" si="44"/>
        <v xml:space="preserve">&lt;ruby&gt;渺&lt;rt&gt;biáu&lt;/rt&gt;&lt;/ruby&gt;
</v>
      </c>
      <c r="O173" s="317" t="str">
        <f t="shared" ca="1" si="45"/>
        <v xml:space="preserve">&lt;ruby&gt;渺&lt;rt&gt;biáu&lt;/rt&gt;&lt;/ruby&gt;
</v>
      </c>
      <c r="P173" s="317" t="str">
        <f t="shared" ca="1" si="45"/>
        <v xml:space="preserve">&lt;ruby&gt;渺&lt;rt&gt;bbiáo&lt;/rt&gt;&lt;/ruby&gt;
</v>
      </c>
      <c r="Q173" s="318" t="str">
        <f t="shared" ca="1" si="46"/>
        <v xml:space="preserve">&lt;ruby&gt;渺&lt;rtc&gt;ㆠㄧㄠˋ&lt;/rtc&gt;&lt;/ruby&gt;
</v>
      </c>
      <c r="R173" s="318" t="str">
        <f t="shared" ca="1" si="47"/>
        <v xml:space="preserve">&lt;ruby&gt;渺&lt;rt&gt;biáu&lt;/rt&gt;&lt;rtc&gt;ㆠㄧㄠˋ&lt;/rtc&gt;&lt;/ruby&gt;
</v>
      </c>
      <c r="S173" s="285"/>
      <c r="T173" s="319" t="b">
        <f t="shared" si="42"/>
        <v>0</v>
      </c>
      <c r="U173" s="319" t="b">
        <f t="shared" si="48"/>
        <v>1</v>
      </c>
      <c r="V173" s="319" t="b">
        <f t="shared" si="49"/>
        <v>0</v>
      </c>
      <c r="W173" s="319" t="b">
        <f t="shared" si="50"/>
        <v>0</v>
      </c>
      <c r="X173" s="319" t="b">
        <f t="shared" si="51"/>
        <v>0</v>
      </c>
      <c r="Y173" s="370"/>
      <c r="Z173" s="377">
        <f t="shared" si="11"/>
        <v>1</v>
      </c>
      <c r="AA173" s="373" t="str">
        <f t="array" ref="AA173">IF( $Z173="", "", INDEX(白話字聲母資料表, $Z173, $AA$5))</f>
        <v>門</v>
      </c>
      <c r="AB173" s="370"/>
      <c r="AC173" s="377">
        <f t="shared" si="52"/>
        <v>33</v>
      </c>
      <c r="AD173" s="373">
        <f t="array" ref="AD173">IF( $W173, "", INDEX(白話字韻母資料表, AC173, $AD$5))</f>
        <v>12</v>
      </c>
      <c r="AE173" s="373" t="b">
        <f t="array" ref="AE173">IF( $W173, "", IF( INDEX(白話字韻母資料表, AC173, $AE$5) = "入聲", TRUE, FALSE) )</f>
        <v>0</v>
      </c>
      <c r="AF173" s="374">
        <f t="shared" si="53"/>
        <v>1</v>
      </c>
      <c r="AG173" s="374">
        <f t="shared" si="54"/>
        <v>2</v>
      </c>
      <c r="AH173" s="374" t="str">
        <f t="array" ref="AH173">IF( $W173, "", INDEX(白話字韻母資料表, $AC173, $AH$5))</f>
        <v>嬌</v>
      </c>
      <c r="AI173" s="374" t="str">
        <f t="array" ref="AI173">IF($W173, "", INDEX(白話字韻母八聲調資料表, $AD173, $AG173))</f>
        <v>iáu</v>
      </c>
      <c r="AJ173" s="370"/>
      <c r="AK173" s="373" t="b">
        <f t="shared" si="55"/>
        <v>0</v>
      </c>
      <c r="AL173" s="373" t="str">
        <f>IF( $AK173, IFERROR( IF(MATCH( $E173, 顎音化聲母!$H$9:$H$37, 0), TRUE, FALSE), FALSE), "")</f>
        <v/>
      </c>
      <c r="AM173" s="373" t="str">
        <f t="array" ref="AM173">IF( AND($AK173, $AL173), INDEX(顎音化聲母資料表, MATCH( $D173 &amp; $E173, 顎音化聲母!$L$5:$L$136, 0), 3), "")</f>
        <v/>
      </c>
      <c r="AN173" s="373">
        <f t="shared" si="56"/>
        <v>1</v>
      </c>
      <c r="AO173" s="374" t="str">
        <f t="array" ref="AO173">IF($AN173="", "", IF( $AM173&lt;&gt;"", $AM173,INDEX(白話字聲母資料表, $AN173, $AO$5)))</f>
        <v>ㆠ</v>
      </c>
      <c r="AP173" s="374" t="str">
        <f t="array" ref="AP173">IF($W173, "", INDEX(方音八音反切資料表, $AD173, $AG173))</f>
        <v>ㄧㄠˋ</v>
      </c>
      <c r="AQ173" s="370"/>
      <c r="AR173" s="374" t="str">
        <f t="array" ref="AR173">IF($V173, "", INDEX(白話字聲母資料表, $Z173, $AR$5))</f>
        <v>b</v>
      </c>
      <c r="AS173" s="375" t="str">
        <f t="array" ref="AS173">IF($W173, "", INDEX(白話字韻母資料表, $AC173, $AR$5))</f>
        <v>iao</v>
      </c>
      <c r="AT173" s="374" t="str">
        <f t="array" ref="AT173">IF($W173, "", INDEX(台羅韻母八聲調資料表, $AD173, $AG173))</f>
        <v>iáu</v>
      </c>
      <c r="AU173" s="370"/>
      <c r="AV173" s="374" t="str">
        <f t="array" ref="AV173">IF($V173, "", INDEX(白話字聲母資料表, $Z173, $AV$5))</f>
        <v>bb</v>
      </c>
      <c r="AW173" s="375" t="str">
        <f t="array" ref="AW173">IF($W173, "", INDEX(白話字韻母資料表, $AC173, $AW$5))</f>
        <v>iao</v>
      </c>
      <c r="AX173" s="374" t="str">
        <f t="array" ref="AX173">IF($W173, "", INDEX(閩拼韻母八聲調資料表, $AD173, $AG173))</f>
        <v>iáo</v>
      </c>
    </row>
    <row r="174" spans="2:50">
      <c r="B174" s="380">
        <f t="shared" si="0"/>
        <v>166</v>
      </c>
      <c r="C174" s="314" t="str">
        <f>MID(文章!$D$4, B174, 1)</f>
        <v>兮</v>
      </c>
      <c r="D174" s="365" t="s">
        <v>61</v>
      </c>
      <c r="E174" s="365" t="s">
        <v>98</v>
      </c>
      <c r="F174" s="365">
        <v>5</v>
      </c>
      <c r="G174" s="315" t="str">
        <f t="array" ref="G174">IF( OR($T174, NOT($U174), $W174), "", $AA174 &amp; $AH174 &amp; INDEX(中文數值資料表, $AG174, 2) )</f>
        <v>喜伽五</v>
      </c>
      <c r="H174" s="321" t="str">
        <f t="shared" si="1"/>
        <v>hê</v>
      </c>
      <c r="I174" s="322" t="str">
        <f t="shared" si="2"/>
        <v>hê</v>
      </c>
      <c r="J174" s="323" t="str">
        <f t="shared" si="3"/>
        <v>hè</v>
      </c>
      <c r="K174" s="316" t="str">
        <f t="shared" si="4"/>
        <v>ㄏㆤˊ</v>
      </c>
      <c r="L174" s="317" t="str">
        <f t="shared" ca="1" si="57"/>
        <v xml:space="preserve">\ltjruby{兮}{hê}\
</v>
      </c>
      <c r="M174" s="317" t="str">
        <f t="shared" ca="1" si="43"/>
        <v xml:space="preserve">&lt;ruby&gt;兮&lt;rt&gt;喜伽五&lt;/rt&gt;&lt;/ruby&gt;
</v>
      </c>
      <c r="N174" s="317" t="str">
        <f t="shared" ca="1" si="44"/>
        <v xml:space="preserve">&lt;ruby&gt;兮&lt;rt&gt;hê&lt;/rt&gt;&lt;/ruby&gt;
</v>
      </c>
      <c r="O174" s="317" t="str">
        <f t="shared" ca="1" si="45"/>
        <v xml:space="preserve">&lt;ruby&gt;兮&lt;rt&gt;hê&lt;/rt&gt;&lt;/ruby&gt;
</v>
      </c>
      <c r="P174" s="317" t="str">
        <f t="shared" ca="1" si="45"/>
        <v xml:space="preserve">&lt;ruby&gt;兮&lt;rt&gt;hè&lt;/rt&gt;&lt;/ruby&gt;
</v>
      </c>
      <c r="Q174" s="318" t="str">
        <f t="shared" ca="1" si="46"/>
        <v xml:space="preserve">&lt;ruby&gt;兮&lt;rtc&gt;ㄏㆤˊ&lt;/rtc&gt;&lt;/ruby&gt;
</v>
      </c>
      <c r="R174" s="318" t="str">
        <f t="shared" ca="1" si="47"/>
        <v xml:space="preserve">&lt;ruby&gt;兮&lt;rt&gt;hê&lt;/rt&gt;&lt;rtc&gt;ㄏㆤˊ&lt;/rtc&gt;&lt;/ruby&gt;
</v>
      </c>
      <c r="S174" s="285"/>
      <c r="T174" s="319" t="b">
        <f t="shared" si="42"/>
        <v>0</v>
      </c>
      <c r="U174" s="319" t="b">
        <f t="shared" si="48"/>
        <v>1</v>
      </c>
      <c r="V174" s="319" t="b">
        <f t="shared" si="49"/>
        <v>0</v>
      </c>
      <c r="W174" s="319" t="b">
        <f t="shared" si="50"/>
        <v>0</v>
      </c>
      <c r="X174" s="319" t="b">
        <f t="shared" si="51"/>
        <v>0</v>
      </c>
      <c r="Y174" s="370"/>
      <c r="Z174" s="377">
        <f t="shared" si="11"/>
        <v>5</v>
      </c>
      <c r="AA174" s="373" t="str">
        <f t="array" ref="AA174">IF( $Z174="", "", INDEX(白話字聲母資料表, $Z174, $AA$5))</f>
        <v>喜</v>
      </c>
      <c r="AB174" s="370"/>
      <c r="AC174" s="377">
        <f t="shared" si="52"/>
        <v>15</v>
      </c>
      <c r="AD174" s="373">
        <f t="array" ref="AD174">IF( $W174, "", INDEX(白話字韻母資料表, AC174, $AD$5))</f>
        <v>39</v>
      </c>
      <c r="AE174" s="373" t="b">
        <f t="array" ref="AE174">IF( $W174, "", IF( INDEX(白話字韻母資料表, AC174, $AE$5) = "入聲", TRUE, FALSE) )</f>
        <v>0</v>
      </c>
      <c r="AF174" s="374">
        <f t="shared" si="53"/>
        <v>1</v>
      </c>
      <c r="AG174" s="374">
        <f t="shared" si="54"/>
        <v>5</v>
      </c>
      <c r="AH174" s="374" t="str">
        <f t="array" ref="AH174">IF( $W174, "", INDEX(白話字韻母資料表, $AC174, $AH$5))</f>
        <v>伽</v>
      </c>
      <c r="AI174" s="374" t="str">
        <f t="array" ref="AI174">IF($W174, "", INDEX(白話字韻母八聲調資料表, $AD174, $AG174))</f>
        <v>ê</v>
      </c>
      <c r="AJ174" s="370"/>
      <c r="AK174" s="373" t="b">
        <f t="shared" si="55"/>
        <v>0</v>
      </c>
      <c r="AL174" s="373" t="str">
        <f>IF( $AK174, IFERROR( IF(MATCH( $E174, 顎音化聲母!$H$9:$H$37, 0), TRUE, FALSE), FALSE), "")</f>
        <v/>
      </c>
      <c r="AM174" s="373" t="str">
        <f t="array" ref="AM174">IF( AND($AK174, $AL174), INDEX(顎音化聲母資料表, MATCH( $D174 &amp; $E174, 顎音化聲母!$L$5:$L$136, 0), 3), "")</f>
        <v/>
      </c>
      <c r="AN174" s="373">
        <f t="shared" si="56"/>
        <v>5</v>
      </c>
      <c r="AO174" s="374" t="str">
        <f t="array" ref="AO174">IF($AN174="", "", IF( $AM174&lt;&gt;"", $AM174,INDEX(白話字聲母資料表, $AN174, $AO$5)))</f>
        <v>ㄏ</v>
      </c>
      <c r="AP174" s="374" t="str">
        <f t="array" ref="AP174">IF($W174, "", INDEX(方音八音反切資料表, $AD174, $AG174))</f>
        <v>ㆤˊ</v>
      </c>
      <c r="AQ174" s="370"/>
      <c r="AR174" s="374" t="str">
        <f t="array" ref="AR174">IF($V174, "", INDEX(白話字聲母資料表, $Z174, $AR$5))</f>
        <v>h</v>
      </c>
      <c r="AS174" s="375" t="str">
        <f t="array" ref="AS174">IF($W174, "", INDEX(白話字韻母資料表, $AC174, $AR$5))</f>
        <v>e</v>
      </c>
      <c r="AT174" s="374" t="str">
        <f t="array" ref="AT174">IF($W174, "", INDEX(台羅韻母八聲調資料表, $AD174, $AG174))</f>
        <v>ê</v>
      </c>
      <c r="AU174" s="370"/>
      <c r="AV174" s="374" t="str">
        <f t="array" ref="AV174">IF($V174, "", INDEX(白話字聲母資料表, $Z174, $AV$5))</f>
        <v>h</v>
      </c>
      <c r="AW174" s="375" t="str">
        <f t="array" ref="AW174">IF($W174, "", INDEX(白話字韻母資料表, $AC174, $AW$5))</f>
        <v>e</v>
      </c>
      <c r="AX174" s="374" t="str">
        <f t="array" ref="AX174">IF($W174, "", INDEX(閩拼韻母八聲調資料表, $AD174, $AG174))</f>
        <v>è</v>
      </c>
    </row>
    <row r="175" spans="2:50">
      <c r="B175" s="380">
        <f t="shared" si="0"/>
        <v>167</v>
      </c>
      <c r="C175" s="314" t="str">
        <f>MID(文章!$D$4, B175, 1)</f>
        <v>予</v>
      </c>
      <c r="D175" s="365"/>
      <c r="E175" s="365" t="s">
        <v>62</v>
      </c>
      <c r="F175" s="365">
        <v>2</v>
      </c>
      <c r="G175" s="315" t="str">
        <f t="array" ref="G175">IF( OR($T175, NOT($U175), $W175), "", $AA175 &amp; $AH175 &amp; INDEX(中文數值資料表, $AG175, 2) )</f>
        <v>英艍二</v>
      </c>
      <c r="H175" s="321" t="str">
        <f t="shared" si="1"/>
        <v>ú</v>
      </c>
      <c r="I175" s="322" t="str">
        <f t="shared" si="2"/>
        <v>ú</v>
      </c>
      <c r="J175" s="323" t="str">
        <f t="shared" si="3"/>
        <v>ú</v>
      </c>
      <c r="K175" s="316" t="str">
        <f t="shared" si="4"/>
        <v>ㄨˋ</v>
      </c>
      <c r="L175" s="317" t="str">
        <f t="shared" ca="1" si="57"/>
        <v xml:space="preserve">\ltjruby{予}{ú}\
</v>
      </c>
      <c r="M175" s="317" t="str">
        <f t="shared" ca="1" si="43"/>
        <v xml:space="preserve">&lt;ruby&gt;予&lt;rt&gt;英艍二&lt;/rt&gt;&lt;/ruby&gt;
</v>
      </c>
      <c r="N175" s="317" t="str">
        <f t="shared" ca="1" si="44"/>
        <v xml:space="preserve">&lt;ruby&gt;予&lt;rt&gt;ú&lt;/rt&gt;&lt;/ruby&gt;
</v>
      </c>
      <c r="O175" s="317" t="str">
        <f t="shared" ca="1" si="45"/>
        <v xml:space="preserve">&lt;ruby&gt;予&lt;rt&gt;ú&lt;/rt&gt;&lt;/ruby&gt;
</v>
      </c>
      <c r="P175" s="317" t="str">
        <f t="shared" ca="1" si="45"/>
        <v xml:space="preserve">&lt;ruby&gt;予&lt;rt&gt;ú&lt;/rt&gt;&lt;/ruby&gt;
</v>
      </c>
      <c r="Q175" s="318" t="str">
        <f t="shared" ca="1" si="46"/>
        <v xml:space="preserve">&lt;ruby&gt;予&lt;rtc&gt;ㄨˋ&lt;/rtc&gt;&lt;/ruby&gt;
</v>
      </c>
      <c r="R175" s="318" t="str">
        <f t="shared" ca="1" si="47"/>
        <v xml:space="preserve">&lt;ruby&gt;予&lt;rt&gt;ú&lt;/rt&gt;&lt;rtc&gt;ㄨˋ&lt;/rtc&gt;&lt;/ruby&gt;
</v>
      </c>
      <c r="S175" s="285"/>
      <c r="T175" s="319" t="b">
        <f t="shared" si="42"/>
        <v>0</v>
      </c>
      <c r="U175" s="319" t="b">
        <f t="shared" si="48"/>
        <v>1</v>
      </c>
      <c r="V175" s="319" t="b">
        <f t="shared" si="49"/>
        <v>1</v>
      </c>
      <c r="W175" s="319" t="b">
        <f t="shared" si="50"/>
        <v>0</v>
      </c>
      <c r="X175" s="319" t="b">
        <f t="shared" si="51"/>
        <v>0</v>
      </c>
      <c r="Y175" s="370"/>
      <c r="Z175" s="377">
        <f t="shared" si="11"/>
        <v>18</v>
      </c>
      <c r="AA175" s="373" t="str">
        <f t="array" ref="AA175">IF( $Z175="", "", INDEX(白話字聲母資料表, $Z175, $AA$5))</f>
        <v>英</v>
      </c>
      <c r="AB175" s="370"/>
      <c r="AC175" s="377">
        <f t="shared" si="52"/>
        <v>70</v>
      </c>
      <c r="AD175" s="373">
        <f t="array" ref="AD175">IF( $W175, "", INDEX(白話字韻母資料表, AC175, $AD$5))</f>
        <v>27</v>
      </c>
      <c r="AE175" s="373" t="b">
        <f t="array" ref="AE175">IF( $W175, "", IF( INDEX(白話字韻母資料表, AC175, $AE$5) = "入聲", TRUE, FALSE) )</f>
        <v>0</v>
      </c>
      <c r="AF175" s="374">
        <f t="shared" si="53"/>
        <v>1</v>
      </c>
      <c r="AG175" s="374">
        <f t="shared" si="54"/>
        <v>2</v>
      </c>
      <c r="AH175" s="374" t="str">
        <f t="array" ref="AH175">IF( $W175, "", INDEX(白話字韻母資料表, $AC175, $AH$5))</f>
        <v>艍</v>
      </c>
      <c r="AI175" s="374" t="str">
        <f t="array" ref="AI175">IF($W175, "", INDEX(白話字韻母八聲調資料表, $AD175, $AG175))</f>
        <v>ú</v>
      </c>
      <c r="AJ175" s="370"/>
      <c r="AK175" s="373" t="b">
        <f t="shared" si="55"/>
        <v>0</v>
      </c>
      <c r="AL175" s="373" t="str">
        <f>IF( $AK175, IFERROR( IF(MATCH( $E175, 顎音化聲母!$H$9:$H$37, 0), TRUE, FALSE), FALSE), "")</f>
        <v/>
      </c>
      <c r="AM175" s="373" t="str">
        <f t="array" ref="AM175">IF( AND($AK175, $AL175), INDEX(顎音化聲母資料表, MATCH( $D175 &amp; $E175, 顎音化聲母!$L$5:$L$136, 0), 3), "")</f>
        <v/>
      </c>
      <c r="AN175" s="373" t="str">
        <f t="shared" si="56"/>
        <v/>
      </c>
      <c r="AO175" s="374" t="str">
        <f t="array" ref="AO175">IF($AN175="", "", IF( $AM175&lt;&gt;"", $AM175,INDEX(白話字聲母資料表, $AN175, $AO$5)))</f>
        <v/>
      </c>
      <c r="AP175" s="374" t="str">
        <f t="array" ref="AP175">IF($W175, "", INDEX(方音八音反切資料表, $AD175, $AG175))</f>
        <v>ㄨˋ</v>
      </c>
      <c r="AQ175" s="370"/>
      <c r="AR175" s="374" t="str">
        <f t="array" ref="AR175">IF($V175, "", INDEX(白話字聲母資料表, $Z175, $AR$5))</f>
        <v/>
      </c>
      <c r="AS175" s="375" t="str">
        <f t="array" ref="AS175">IF($W175, "", INDEX(白話字韻母資料表, $AC175, $AR$5))</f>
        <v>u</v>
      </c>
      <c r="AT175" s="374" t="str">
        <f t="array" ref="AT175">IF($W175, "", INDEX(台羅韻母八聲調資料表, $AD175, $AG175))</f>
        <v>ú</v>
      </c>
      <c r="AU175" s="370"/>
      <c r="AV175" s="374" t="str">
        <f t="array" ref="AV175">IF($V175, "", INDEX(白話字聲母資料表, $Z175, $AV$5))</f>
        <v/>
      </c>
      <c r="AW175" s="375" t="str">
        <f t="array" ref="AW175">IF($W175, "", INDEX(白話字韻母資料表, $AC175, $AW$5))</f>
        <v>u</v>
      </c>
      <c r="AX175" s="374" t="str">
        <f t="array" ref="AX175">IF($W175, "", INDEX(閩拼韻母八聲調資料表, $AD175, $AG175))</f>
        <v>ú</v>
      </c>
    </row>
    <row r="176" spans="2:50">
      <c r="B176" s="380">
        <f t="shared" si="0"/>
        <v>168</v>
      </c>
      <c r="C176" s="314" t="str">
        <f>MID(文章!$D$4, B176, 1)</f>
        <v>懷</v>
      </c>
      <c r="D176" s="365" t="s">
        <v>61</v>
      </c>
      <c r="E176" s="365" t="s">
        <v>104</v>
      </c>
      <c r="F176" s="365">
        <v>5</v>
      </c>
      <c r="G176" s="315" t="str">
        <f t="array" ref="G176">IF( OR($T176, NOT($U176), $W176), "", $AA176 &amp; $AH176 &amp; INDEX(中文數值資料表, $AG176, 2) )</f>
        <v>喜乖五</v>
      </c>
      <c r="H176" s="321" t="str">
        <f t="shared" si="1"/>
        <v>hoâi</v>
      </c>
      <c r="I176" s="322" t="str">
        <f t="shared" si="2"/>
        <v>huâi</v>
      </c>
      <c r="J176" s="323" t="str">
        <f t="shared" si="3"/>
        <v>huài</v>
      </c>
      <c r="K176" s="316" t="str">
        <f t="shared" si="4"/>
        <v>ㄏㄨㄞˊ</v>
      </c>
      <c r="L176" s="317" t="str">
        <f t="shared" ca="1" si="57"/>
        <v xml:space="preserve">\ltjruby{懷}{huâi}\
</v>
      </c>
      <c r="M176" s="317" t="str">
        <f t="shared" ca="1" si="43"/>
        <v xml:space="preserve">&lt;ruby&gt;懷&lt;rt&gt;喜乖五&lt;/rt&gt;&lt;/ruby&gt;
</v>
      </c>
      <c r="N176" s="317" t="str">
        <f t="shared" ca="1" si="44"/>
        <v xml:space="preserve">&lt;ruby&gt;懷&lt;rt&gt;hoâi&lt;/rt&gt;&lt;/ruby&gt;
</v>
      </c>
      <c r="O176" s="317" t="str">
        <f t="shared" ca="1" si="45"/>
        <v xml:space="preserve">&lt;ruby&gt;懷&lt;rt&gt;huâi&lt;/rt&gt;&lt;/ruby&gt;
</v>
      </c>
      <c r="P176" s="317" t="str">
        <f t="shared" ca="1" si="45"/>
        <v xml:space="preserve">&lt;ruby&gt;懷&lt;rt&gt;huài&lt;/rt&gt;&lt;/ruby&gt;
</v>
      </c>
      <c r="Q176" s="318" t="str">
        <f t="shared" ca="1" si="46"/>
        <v xml:space="preserve">&lt;ruby&gt;懷&lt;rtc&gt;ㄏㄨㄞˊ&lt;/rtc&gt;&lt;/ruby&gt;
</v>
      </c>
      <c r="R176" s="318" t="str">
        <f t="shared" ca="1" si="47"/>
        <v xml:space="preserve">&lt;ruby&gt;懷&lt;rt&gt;huâi&lt;/rt&gt;&lt;rtc&gt;ㄏㄨㄞˊ&lt;/rtc&gt;&lt;/ruby&gt;
</v>
      </c>
      <c r="S176" s="285"/>
      <c r="T176" s="319" t="b">
        <f t="shared" si="42"/>
        <v>0</v>
      </c>
      <c r="U176" s="319" t="b">
        <f t="shared" si="48"/>
        <v>1</v>
      </c>
      <c r="V176" s="319" t="b">
        <f t="shared" si="49"/>
        <v>0</v>
      </c>
      <c r="W176" s="319" t="b">
        <f t="shared" si="50"/>
        <v>0</v>
      </c>
      <c r="X176" s="319" t="b">
        <f t="shared" si="51"/>
        <v>0</v>
      </c>
      <c r="Y176" s="370"/>
      <c r="Z176" s="377">
        <f t="shared" si="11"/>
        <v>5</v>
      </c>
      <c r="AA176" s="373" t="str">
        <f t="array" ref="AA176">IF( $Z176="", "", INDEX(白話字聲母資料表, $Z176, $AA$5))</f>
        <v>喜</v>
      </c>
      <c r="AB176" s="370"/>
      <c r="AC176" s="377">
        <f t="shared" si="52"/>
        <v>58</v>
      </c>
      <c r="AD176" s="373">
        <f t="array" ref="AD176">IF( $W176, "", INDEX(白話字韻母資料表, AC176, $AD$5))</f>
        <v>8</v>
      </c>
      <c r="AE176" s="373" t="b">
        <f t="array" ref="AE176">IF( $W176, "", IF( INDEX(白話字韻母資料表, AC176, $AE$5) = "入聲", TRUE, FALSE) )</f>
        <v>0</v>
      </c>
      <c r="AF176" s="374">
        <f t="shared" si="53"/>
        <v>1</v>
      </c>
      <c r="AG176" s="374">
        <f t="shared" si="54"/>
        <v>5</v>
      </c>
      <c r="AH176" s="374" t="str">
        <f t="array" ref="AH176">IF( $W176, "", INDEX(白話字韻母資料表, $AC176, $AH$5))</f>
        <v>乖</v>
      </c>
      <c r="AI176" s="374" t="str">
        <f t="array" ref="AI176">IF($W176, "", INDEX(白話字韻母八聲調資料表, $AD176, $AG176))</f>
        <v>oâi</v>
      </c>
      <c r="AJ176" s="370"/>
      <c r="AK176" s="373" t="b">
        <f t="shared" si="55"/>
        <v>0</v>
      </c>
      <c r="AL176" s="373" t="str">
        <f>IF( $AK176, IFERROR( IF(MATCH( $E176, 顎音化聲母!$H$9:$H$37, 0), TRUE, FALSE), FALSE), "")</f>
        <v/>
      </c>
      <c r="AM176" s="373" t="str">
        <f t="array" ref="AM176">IF( AND($AK176, $AL176), INDEX(顎音化聲母資料表, MATCH( $D176 &amp; $E176, 顎音化聲母!$L$5:$L$136, 0), 3), "")</f>
        <v/>
      </c>
      <c r="AN176" s="373">
        <f t="shared" si="56"/>
        <v>5</v>
      </c>
      <c r="AO176" s="374" t="str">
        <f t="array" ref="AO176">IF($AN176="", "", IF( $AM176&lt;&gt;"", $AM176,INDEX(白話字聲母資料表, $AN176, $AO$5)))</f>
        <v>ㄏ</v>
      </c>
      <c r="AP176" s="374" t="str">
        <f t="array" ref="AP176">IF($W176, "", INDEX(方音八音反切資料表, $AD176, $AG176))</f>
        <v>ㄨㄞˊ</v>
      </c>
      <c r="AQ176" s="370"/>
      <c r="AR176" s="374" t="str">
        <f t="array" ref="AR176">IF($V176, "", INDEX(白話字聲母資料表, $Z176, $AR$5))</f>
        <v>h</v>
      </c>
      <c r="AS176" s="375" t="str">
        <f t="array" ref="AS176">IF($W176, "", INDEX(白話字韻母資料表, $AC176, $AR$5))</f>
        <v>uai</v>
      </c>
      <c r="AT176" s="374" t="str">
        <f t="array" ref="AT176">IF($W176, "", INDEX(台羅韻母八聲調資料表, $AD176, $AG176))</f>
        <v>uâi</v>
      </c>
      <c r="AU176" s="370"/>
      <c r="AV176" s="374" t="str">
        <f t="array" ref="AV176">IF($V176, "", INDEX(白話字聲母資料表, $Z176, $AV$5))</f>
        <v>h</v>
      </c>
      <c r="AW176" s="375" t="str">
        <f t="array" ref="AW176">IF($W176, "", INDEX(白話字韻母資料表, $AC176, $AW$5))</f>
        <v>uai</v>
      </c>
      <c r="AX176" s="374" t="str">
        <f t="array" ref="AX176">IF($W176, "", INDEX(閩拼韻母八聲調資料表, $AD176, $AG176))</f>
        <v>uài</v>
      </c>
    </row>
    <row r="177" spans="2:50">
      <c r="B177" s="380">
        <f t="shared" si="0"/>
        <v>169</v>
      </c>
      <c r="C177" s="314" t="str">
        <f>MID(文章!$D$4, B177, 1)</f>
        <v>，</v>
      </c>
      <c r="D177" s="365"/>
      <c r="E177" s="365"/>
      <c r="F177" s="365"/>
      <c r="G177" s="315" t="str">
        <f t="array" ref="G177">IF( OR($T177, NOT($U177), $W177), "", $AA177 &amp; $AH177 &amp; INDEX(中文數值資料表, $AG177, 2) )</f>
        <v/>
      </c>
      <c r="H177" s="321" t="str">
        <f t="shared" si="1"/>
        <v/>
      </c>
      <c r="I177" s="322" t="str">
        <f t="shared" si="2"/>
        <v/>
      </c>
      <c r="J177" s="323" t="str">
        <f t="shared" si="3"/>
        <v/>
      </c>
      <c r="K177" s="316" t="str">
        <f t="shared" si="4"/>
        <v/>
      </c>
      <c r="L177" s="317" t="str">
        <f t="shared" ca="1" si="57"/>
        <v xml:space="preserve">\ltjruby{，}{}\
</v>
      </c>
      <c r="M177" s="317" t="str">
        <f t="shared" ca="1" si="43"/>
        <v xml:space="preserve">，
</v>
      </c>
      <c r="N177" s="317" t="str">
        <f t="shared" ca="1" si="44"/>
        <v xml:space="preserve">，
</v>
      </c>
      <c r="O177" s="317" t="str">
        <f t="shared" ca="1" si="45"/>
        <v xml:space="preserve">，
</v>
      </c>
      <c r="P177" s="317" t="str">
        <f t="shared" ca="1" si="45"/>
        <v xml:space="preserve">，
</v>
      </c>
      <c r="Q177" s="318" t="str">
        <f t="shared" ca="1" si="46"/>
        <v xml:space="preserve">，
</v>
      </c>
      <c r="R177" s="318" t="str">
        <f t="shared" ca="1" si="47"/>
        <v xml:space="preserve">，
</v>
      </c>
      <c r="S177" s="285"/>
      <c r="T177" s="319" t="b">
        <f t="shared" si="42"/>
        <v>1</v>
      </c>
      <c r="U177" s="319" t="b">
        <f t="shared" si="48"/>
        <v>0</v>
      </c>
      <c r="V177" s="319" t="b">
        <f t="shared" si="49"/>
        <v>1</v>
      </c>
      <c r="W177" s="319" t="b">
        <f t="shared" si="50"/>
        <v>1</v>
      </c>
      <c r="X177" s="319" t="b">
        <f t="shared" si="51"/>
        <v>0</v>
      </c>
      <c r="Y177" s="370"/>
      <c r="Z177" s="377" t="str">
        <f t="shared" si="11"/>
        <v/>
      </c>
      <c r="AA177" s="373" t="str">
        <f t="array" ref="AA177">IF( $Z177="", "", INDEX(白話字聲母資料表, $Z177, $AA$5))</f>
        <v/>
      </c>
      <c r="AB177" s="370"/>
      <c r="AC177" s="377" t="str">
        <f t="shared" si="52"/>
        <v/>
      </c>
      <c r="AD177" s="373" t="str">
        <f t="array" ref="AD177">IF( $W177, "", INDEX(白話字韻母資料表, AC177, $AD$5))</f>
        <v/>
      </c>
      <c r="AE177" s="373" t="str">
        <f t="array" ref="AE177">IF( $W177, "", IF( INDEX(白話字韻母資料表, AC177, $AE$5) = "入聲", TRUE, FALSE) )</f>
        <v/>
      </c>
      <c r="AF177" s="374" t="str">
        <f t="shared" si="53"/>
        <v/>
      </c>
      <c r="AG177" s="374" t="str">
        <f t="shared" si="54"/>
        <v/>
      </c>
      <c r="AH177" s="374" t="str">
        <f t="array" ref="AH177">IF( $W177, "", INDEX(白話字韻母資料表, $AC177, $AH$5))</f>
        <v/>
      </c>
      <c r="AI177" s="374" t="str">
        <f t="array" ref="AI177">IF($W177, "", INDEX(白話字韻母八聲調資料表, $AD177, $AG177))</f>
        <v/>
      </c>
      <c r="AJ177" s="370"/>
      <c r="AK177" s="373" t="b">
        <f t="shared" si="55"/>
        <v>0</v>
      </c>
      <c r="AL177" s="373" t="str">
        <f>IF( $AK177, IFERROR( IF(MATCH( $E177, 顎音化聲母!$H$9:$H$37, 0), TRUE, FALSE), FALSE), "")</f>
        <v/>
      </c>
      <c r="AM177" s="373" t="str">
        <f t="array" ref="AM177">IF( AND($AK177, $AL177), INDEX(顎音化聲母資料表, MATCH( $D177 &amp; $E177, 顎音化聲母!$L$5:$L$136, 0), 3), "")</f>
        <v/>
      </c>
      <c r="AN177" s="373" t="str">
        <f t="shared" si="56"/>
        <v/>
      </c>
      <c r="AO177" s="374" t="str">
        <f t="array" ref="AO177">IF($AN177="", "", IF( $AM177&lt;&gt;"", $AM177,INDEX(白話字聲母資料表, $AN177, $AO$5)))</f>
        <v/>
      </c>
      <c r="AP177" s="374" t="str">
        <f t="array" ref="AP177">IF($W177, "", INDEX(方音八音反切資料表, $AD177, $AG177))</f>
        <v/>
      </c>
      <c r="AQ177" s="370"/>
      <c r="AR177" s="374" t="str">
        <f t="array" ref="AR177">IF($V177, "", INDEX(白話字聲母資料表, $Z177, $AR$5))</f>
        <v/>
      </c>
      <c r="AS177" s="375" t="str">
        <f t="array" ref="AS177">IF($W177, "", INDEX(白話字韻母資料表, $AC177, $AR$5))</f>
        <v/>
      </c>
      <c r="AT177" s="374" t="str">
        <f t="array" ref="AT177">IF($W177, "", INDEX(台羅韻母八聲調資料表, $AD177, $AG177))</f>
        <v/>
      </c>
      <c r="AU177" s="370"/>
      <c r="AV177" s="374" t="str">
        <f t="array" ref="AV177">IF($V177, "", INDEX(白話字聲母資料表, $Z177, $AV$5))</f>
        <v/>
      </c>
      <c r="AW177" s="375" t="str">
        <f t="array" ref="AW177">IF($W177, "", INDEX(白話字韻母資料表, $AC177, $AW$5))</f>
        <v/>
      </c>
      <c r="AX177" s="374" t="str">
        <f t="array" ref="AX177">IF($W177, "", INDEX(閩拼韻母八聲調資料表, $AD177, $AG177))</f>
        <v/>
      </c>
    </row>
    <row r="178" spans="2:50">
      <c r="B178" s="380">
        <f t="shared" si="0"/>
        <v>170</v>
      </c>
      <c r="C178" s="314" t="str">
        <f>MID(文章!$D$4, B178, 1)</f>
        <v>望</v>
      </c>
      <c r="D178" s="365" t="s">
        <v>73</v>
      </c>
      <c r="E178" s="365" t="s">
        <v>74</v>
      </c>
      <c r="F178" s="365">
        <v>7</v>
      </c>
      <c r="G178" s="315" t="str">
        <f t="array" ref="G178">IF( OR($T178, NOT($U178), $W178), "", $AA178 &amp; $AH178 &amp; INDEX(中文數值資料表, $AG178, 2) )</f>
        <v>門公七</v>
      </c>
      <c r="H178" s="321" t="str">
        <f t="shared" si="1"/>
        <v>bōng</v>
      </c>
      <c r="I178" s="322" t="str">
        <f t="shared" si="2"/>
        <v>bōng</v>
      </c>
      <c r="J178" s="323" t="str">
        <f t="shared" si="3"/>
        <v>bbōng</v>
      </c>
      <c r="K178" s="316" t="str">
        <f t="shared" si="4"/>
        <v>ㆠㆲ˫</v>
      </c>
      <c r="L178" s="317" t="str">
        <f t="shared" ca="1" si="57"/>
        <v xml:space="preserve">\ltjruby{望}{bōng}\
</v>
      </c>
      <c r="M178" s="317" t="str">
        <f t="shared" ca="1" si="43"/>
        <v xml:space="preserve">&lt;ruby&gt;望&lt;rt&gt;門公七&lt;/rt&gt;&lt;/ruby&gt;
</v>
      </c>
      <c r="N178" s="317" t="str">
        <f t="shared" ca="1" si="44"/>
        <v xml:space="preserve">&lt;ruby&gt;望&lt;rt&gt;bōng&lt;/rt&gt;&lt;/ruby&gt;
</v>
      </c>
      <c r="O178" s="317" t="str">
        <f t="shared" ca="1" si="45"/>
        <v xml:space="preserve">&lt;ruby&gt;望&lt;rt&gt;bōng&lt;/rt&gt;&lt;/ruby&gt;
</v>
      </c>
      <c r="P178" s="317" t="str">
        <f t="shared" ca="1" si="45"/>
        <v xml:space="preserve">&lt;ruby&gt;望&lt;rt&gt;bbōng&lt;/rt&gt;&lt;/ruby&gt;
</v>
      </c>
      <c r="Q178" s="318" t="str">
        <f t="shared" ca="1" si="46"/>
        <v xml:space="preserve">&lt;ruby&gt;望&lt;rtc&gt;ㆠㆲ˫&lt;/rtc&gt;&lt;/ruby&gt;
</v>
      </c>
      <c r="R178" s="318" t="str">
        <f t="shared" ca="1" si="47"/>
        <v xml:space="preserve">&lt;ruby&gt;望&lt;rt&gt;bōng&lt;/rt&gt;&lt;rtc&gt;ㆠㆲ˫&lt;/rtc&gt;&lt;/ruby&gt;
</v>
      </c>
      <c r="S178" s="285"/>
      <c r="T178" s="319" t="b">
        <f t="shared" si="42"/>
        <v>0</v>
      </c>
      <c r="U178" s="319" t="b">
        <f t="shared" si="48"/>
        <v>1</v>
      </c>
      <c r="V178" s="319" t="b">
        <f t="shared" si="49"/>
        <v>0</v>
      </c>
      <c r="W178" s="319" t="b">
        <f t="shared" si="50"/>
        <v>0</v>
      </c>
      <c r="X178" s="319" t="b">
        <f t="shared" si="51"/>
        <v>0</v>
      </c>
      <c r="Y178" s="370"/>
      <c r="Z178" s="377">
        <f t="shared" si="11"/>
        <v>1</v>
      </c>
      <c r="AA178" s="373" t="str">
        <f t="array" ref="AA178">IF( $Z178="", "", INDEX(白話字聲母資料表, $Z178, $AA$5))</f>
        <v>門</v>
      </c>
      <c r="AB178" s="370"/>
      <c r="AC178" s="377">
        <f t="shared" si="52"/>
        <v>69</v>
      </c>
      <c r="AD178" s="373">
        <f t="array" ref="AD178">IF( $W178, "", INDEX(白話字韻母資料表, AC178, $AD$5))</f>
        <v>7</v>
      </c>
      <c r="AE178" s="373" t="b">
        <f t="array" ref="AE178">IF( $W178, "", IF( INDEX(白話字韻母資料表, AC178, $AE$5) = "入聲", TRUE, FALSE) )</f>
        <v>0</v>
      </c>
      <c r="AF178" s="374">
        <f t="shared" si="53"/>
        <v>1</v>
      </c>
      <c r="AG178" s="374">
        <f t="shared" si="54"/>
        <v>7</v>
      </c>
      <c r="AH178" s="374" t="str">
        <f t="array" ref="AH178">IF( $W178, "", INDEX(白話字韻母資料表, $AC178, $AH$5))</f>
        <v>公</v>
      </c>
      <c r="AI178" s="374" t="str">
        <f t="array" ref="AI178">IF($W178, "", INDEX(白話字韻母八聲調資料表, $AD178, $AG178))</f>
        <v>ōng</v>
      </c>
      <c r="AJ178" s="370"/>
      <c r="AK178" s="373" t="b">
        <f t="shared" si="55"/>
        <v>0</v>
      </c>
      <c r="AL178" s="373" t="str">
        <f>IF( $AK178, IFERROR( IF(MATCH( $E178, 顎音化聲母!$H$9:$H$37, 0), TRUE, FALSE), FALSE), "")</f>
        <v/>
      </c>
      <c r="AM178" s="373" t="str">
        <f t="array" ref="AM178">IF( AND($AK178, $AL178), INDEX(顎音化聲母資料表, MATCH( $D178 &amp; $E178, 顎音化聲母!$L$5:$L$136, 0), 3), "")</f>
        <v/>
      </c>
      <c r="AN178" s="373">
        <f t="shared" si="56"/>
        <v>1</v>
      </c>
      <c r="AO178" s="374" t="str">
        <f t="array" ref="AO178">IF($AN178="", "", IF( $AM178&lt;&gt;"", $AM178,INDEX(白話字聲母資料表, $AN178, $AO$5)))</f>
        <v>ㆠ</v>
      </c>
      <c r="AP178" s="374" t="str">
        <f t="array" ref="AP178">IF($W178, "", INDEX(方音八音反切資料表, $AD178, $AG178))</f>
        <v>ㆲ˫</v>
      </c>
      <c r="AQ178" s="370"/>
      <c r="AR178" s="374" t="str">
        <f t="array" ref="AR178">IF($V178, "", INDEX(白話字聲母資料表, $Z178, $AR$5))</f>
        <v>b</v>
      </c>
      <c r="AS178" s="375" t="str">
        <f t="array" ref="AS178">IF($W178, "", INDEX(白話字韻母資料表, $AC178, $AR$5))</f>
        <v>ong</v>
      </c>
      <c r="AT178" s="374" t="str">
        <f t="array" ref="AT178">IF($W178, "", INDEX(台羅韻母八聲調資料表, $AD178, $AG178))</f>
        <v>ōng</v>
      </c>
      <c r="AU178" s="370"/>
      <c r="AV178" s="374" t="str">
        <f t="array" ref="AV178">IF($V178, "", INDEX(白話字聲母資料表, $Z178, $AV$5))</f>
        <v>bb</v>
      </c>
      <c r="AW178" s="375" t="str">
        <f t="array" ref="AW178">IF($W178, "", INDEX(白話字韻母資料表, $AC178, $AW$5))</f>
        <v>ong</v>
      </c>
      <c r="AX178" s="374" t="str">
        <f t="array" ref="AX178">IF($W178, "", INDEX(閩拼韻母八聲調資料表, $AD178, $AG178))</f>
        <v>ōng</v>
      </c>
    </row>
    <row r="179" spans="2:50">
      <c r="B179" s="380">
        <f t="shared" si="0"/>
        <v>171</v>
      </c>
      <c r="C179" s="314" t="str">
        <f>MID(文章!$D$4, B179, 1)</f>
        <v>美</v>
      </c>
      <c r="D179" s="365" t="s">
        <v>73</v>
      </c>
      <c r="E179" s="365" t="s">
        <v>67</v>
      </c>
      <c r="F179" s="365">
        <v>2</v>
      </c>
      <c r="G179" s="315" t="str">
        <f t="array" ref="G179">IF( OR($T179, NOT($U179), $W179), "", $AA179 &amp; $AH179 &amp; INDEX(中文數值資料表, $AG179, 2) )</f>
        <v>門居二</v>
      </c>
      <c r="H179" s="321" t="str">
        <f t="shared" si="1"/>
        <v>bí</v>
      </c>
      <c r="I179" s="322" t="str">
        <f t="shared" si="2"/>
        <v>bí</v>
      </c>
      <c r="J179" s="323" t="str">
        <f t="shared" si="3"/>
        <v>bbí</v>
      </c>
      <c r="K179" s="316" t="str">
        <f t="shared" si="4"/>
        <v>ㆠㄧˋ</v>
      </c>
      <c r="L179" s="317" t="str">
        <f t="shared" ca="1" si="57"/>
        <v xml:space="preserve">\ltjruby{美}{bí}\
</v>
      </c>
      <c r="M179" s="317" t="str">
        <f t="shared" ca="1" si="43"/>
        <v xml:space="preserve">&lt;ruby&gt;美&lt;rt&gt;門居二&lt;/rt&gt;&lt;/ruby&gt;
</v>
      </c>
      <c r="N179" s="317" t="str">
        <f t="shared" ca="1" si="44"/>
        <v xml:space="preserve">&lt;ruby&gt;美&lt;rt&gt;bí&lt;/rt&gt;&lt;/ruby&gt;
</v>
      </c>
      <c r="O179" s="317" t="str">
        <f t="shared" ca="1" si="45"/>
        <v xml:space="preserve">&lt;ruby&gt;美&lt;rt&gt;bí&lt;/rt&gt;&lt;/ruby&gt;
</v>
      </c>
      <c r="P179" s="317" t="str">
        <f t="shared" ca="1" si="45"/>
        <v xml:space="preserve">&lt;ruby&gt;美&lt;rt&gt;bbí&lt;/rt&gt;&lt;/ruby&gt;
</v>
      </c>
      <c r="Q179" s="318" t="str">
        <f t="shared" ca="1" si="46"/>
        <v xml:space="preserve">&lt;ruby&gt;美&lt;rtc&gt;ㆠㄧˋ&lt;/rtc&gt;&lt;/ruby&gt;
</v>
      </c>
      <c r="R179" s="318" t="str">
        <f t="shared" ca="1" si="47"/>
        <v xml:space="preserve">&lt;ruby&gt;美&lt;rt&gt;bí&lt;/rt&gt;&lt;rtc&gt;ㆠㄧˋ&lt;/rtc&gt;&lt;/ruby&gt;
</v>
      </c>
      <c r="S179" s="285"/>
      <c r="T179" s="319" t="b">
        <f t="shared" si="42"/>
        <v>0</v>
      </c>
      <c r="U179" s="319" t="b">
        <f t="shared" si="48"/>
        <v>1</v>
      </c>
      <c r="V179" s="319" t="b">
        <f t="shared" si="49"/>
        <v>0</v>
      </c>
      <c r="W179" s="319" t="b">
        <f t="shared" si="50"/>
        <v>0</v>
      </c>
      <c r="X179" s="319" t="b">
        <f t="shared" si="51"/>
        <v>0</v>
      </c>
      <c r="Y179" s="370"/>
      <c r="Z179" s="377">
        <f t="shared" si="11"/>
        <v>1</v>
      </c>
      <c r="AA179" s="373" t="str">
        <f t="array" ref="AA179">IF( $Z179="", "", INDEX(白話字聲母資料表, $Z179, $AA$5))</f>
        <v>門</v>
      </c>
      <c r="AB179" s="370"/>
      <c r="AC179" s="377">
        <f t="shared" si="52"/>
        <v>21</v>
      </c>
      <c r="AD179" s="373">
        <f t="array" ref="AD179">IF( $W179, "", INDEX(白話字韻母資料表, AC179, $AD$5))</f>
        <v>29</v>
      </c>
      <c r="AE179" s="373" t="b">
        <f t="array" ref="AE179">IF( $W179, "", IF( INDEX(白話字韻母資料表, AC179, $AE$5) = "入聲", TRUE, FALSE) )</f>
        <v>0</v>
      </c>
      <c r="AF179" s="374">
        <f t="shared" si="53"/>
        <v>1</v>
      </c>
      <c r="AG179" s="374">
        <f t="shared" si="54"/>
        <v>2</v>
      </c>
      <c r="AH179" s="374" t="str">
        <f t="array" ref="AH179">IF( $W179, "", INDEX(白話字韻母資料表, $AC179, $AH$5))</f>
        <v>居</v>
      </c>
      <c r="AI179" s="374" t="str">
        <f t="array" ref="AI179">IF($W179, "", INDEX(白話字韻母八聲調資料表, $AD179, $AG179))</f>
        <v>í</v>
      </c>
      <c r="AJ179" s="370"/>
      <c r="AK179" s="373" t="b">
        <f t="shared" si="55"/>
        <v>0</v>
      </c>
      <c r="AL179" s="373" t="str">
        <f>IF( $AK179, IFERROR( IF(MATCH( $E179, 顎音化聲母!$H$9:$H$37, 0), TRUE, FALSE), FALSE), "")</f>
        <v/>
      </c>
      <c r="AM179" s="373" t="str">
        <f t="array" ref="AM179">IF( AND($AK179, $AL179), INDEX(顎音化聲母資料表, MATCH( $D179 &amp; $E179, 顎音化聲母!$L$5:$L$136, 0), 3), "")</f>
        <v/>
      </c>
      <c r="AN179" s="373">
        <f t="shared" si="56"/>
        <v>1</v>
      </c>
      <c r="AO179" s="374" t="str">
        <f t="array" ref="AO179">IF($AN179="", "", IF( $AM179&lt;&gt;"", $AM179,INDEX(白話字聲母資料表, $AN179, $AO$5)))</f>
        <v>ㆠ</v>
      </c>
      <c r="AP179" s="374" t="str">
        <f t="array" ref="AP179">IF($W179, "", INDEX(方音八音反切資料表, $AD179, $AG179))</f>
        <v>ㄧˋ</v>
      </c>
      <c r="AQ179" s="370"/>
      <c r="AR179" s="374" t="str">
        <f t="array" ref="AR179">IF($V179, "", INDEX(白話字聲母資料表, $Z179, $AR$5))</f>
        <v>b</v>
      </c>
      <c r="AS179" s="375" t="str">
        <f t="array" ref="AS179">IF($W179, "", INDEX(白話字韻母資料表, $AC179, $AR$5))</f>
        <v>i</v>
      </c>
      <c r="AT179" s="374" t="str">
        <f t="array" ref="AT179">IF($W179, "", INDEX(台羅韻母八聲調資料表, $AD179, $AG179))</f>
        <v>í</v>
      </c>
      <c r="AU179" s="370"/>
      <c r="AV179" s="374" t="str">
        <f t="array" ref="AV179">IF($V179, "", INDEX(白話字聲母資料表, $Z179, $AV$5))</f>
        <v>bb</v>
      </c>
      <c r="AW179" s="375" t="str">
        <f t="array" ref="AW179">IF($W179, "", INDEX(白話字韻母資料表, $AC179, $AW$5))</f>
        <v>i</v>
      </c>
      <c r="AX179" s="374" t="str">
        <f t="array" ref="AX179">IF($W179, "", INDEX(閩拼韻母八聲調資料表, $AD179, $AG179))</f>
        <v>í</v>
      </c>
    </row>
    <row r="180" spans="2:50">
      <c r="B180" s="380">
        <f t="shared" si="0"/>
        <v>172</v>
      </c>
      <c r="C180" s="314" t="str">
        <f>MID(文章!$D$4, B180, 1)</f>
        <v>人</v>
      </c>
      <c r="D180" s="365" t="s">
        <v>63</v>
      </c>
      <c r="E180" s="365" t="s">
        <v>105</v>
      </c>
      <c r="F180" s="365">
        <v>5</v>
      </c>
      <c r="G180" s="315" t="str">
        <f t="array" ref="G180">IF( OR($T180, NOT($U180), $W180), "", $AA180 &amp; $AH180 &amp; INDEX(中文數值資料表, $AG180, 2) )</f>
        <v>入巾五</v>
      </c>
      <c r="H180" s="321" t="str">
        <f t="shared" si="1"/>
        <v>jîn</v>
      </c>
      <c r="I180" s="322" t="str">
        <f t="shared" si="2"/>
        <v>jîn</v>
      </c>
      <c r="J180" s="323" t="str">
        <f t="shared" si="3"/>
        <v>jìn</v>
      </c>
      <c r="K180" s="316" t="str">
        <f t="shared" si="4"/>
        <v>ㆢㄧㄣˊ</v>
      </c>
      <c r="L180" s="317" t="str">
        <f t="shared" ca="1" si="57"/>
        <v xml:space="preserve">\ltjruby{人}{jîn}\
</v>
      </c>
      <c r="M180" s="317" t="str">
        <f t="shared" ca="1" si="43"/>
        <v xml:space="preserve">&lt;ruby&gt;人&lt;rt&gt;入巾五&lt;/rt&gt;&lt;/ruby&gt;
</v>
      </c>
      <c r="N180" s="317" t="str">
        <f t="shared" ca="1" si="44"/>
        <v xml:space="preserve">&lt;ruby&gt;人&lt;rt&gt;jîn&lt;/rt&gt;&lt;/ruby&gt;
</v>
      </c>
      <c r="O180" s="317" t="str">
        <f t="shared" ca="1" si="45"/>
        <v xml:space="preserve">&lt;ruby&gt;人&lt;rt&gt;jîn&lt;/rt&gt;&lt;/ruby&gt;
</v>
      </c>
      <c r="P180" s="317" t="str">
        <f t="shared" ca="1" si="45"/>
        <v xml:space="preserve">&lt;ruby&gt;人&lt;rt&gt;jìn&lt;/rt&gt;&lt;/ruby&gt;
</v>
      </c>
      <c r="Q180" s="318" t="str">
        <f t="shared" ca="1" si="46"/>
        <v xml:space="preserve">&lt;ruby&gt;人&lt;rtc&gt;ㆢㄧㄣˊ&lt;/rtc&gt;&lt;/ruby&gt;
</v>
      </c>
      <c r="R180" s="318" t="str">
        <f t="shared" ca="1" si="47"/>
        <v xml:space="preserve">&lt;ruby&gt;人&lt;rt&gt;jîn&lt;/rt&gt;&lt;rtc&gt;ㆢㄧㄣˊ&lt;/rtc&gt;&lt;/ruby&gt;
</v>
      </c>
      <c r="S180" s="285"/>
      <c r="T180" s="319" t="b">
        <f t="shared" si="42"/>
        <v>0</v>
      </c>
      <c r="U180" s="319" t="b">
        <f t="shared" si="48"/>
        <v>1</v>
      </c>
      <c r="V180" s="319" t="b">
        <f t="shared" si="49"/>
        <v>0</v>
      </c>
      <c r="W180" s="319" t="b">
        <f t="shared" si="50"/>
        <v>0</v>
      </c>
      <c r="X180" s="319" t="b">
        <f t="shared" si="51"/>
        <v>0</v>
      </c>
      <c r="Y180" s="370"/>
      <c r="Z180" s="377">
        <f t="shared" si="11"/>
        <v>6</v>
      </c>
      <c r="AA180" s="373" t="str">
        <f t="array" ref="AA180">IF( $Z180="", "", INDEX(白話字聲母資料表, $Z180, $AA$5))</f>
        <v>入</v>
      </c>
      <c r="AB180" s="370"/>
      <c r="AC180" s="377">
        <f t="shared" si="52"/>
        <v>38</v>
      </c>
      <c r="AD180" s="373">
        <f t="array" ref="AD180">IF( $W180, "", INDEX(白話字韻母資料表, AC180, $AD$5))</f>
        <v>17</v>
      </c>
      <c r="AE180" s="373" t="b">
        <f t="array" ref="AE180">IF( $W180, "", IF( INDEX(白話字韻母資料表, AC180, $AE$5) = "入聲", TRUE, FALSE) )</f>
        <v>0</v>
      </c>
      <c r="AF180" s="374">
        <f t="shared" si="53"/>
        <v>1</v>
      </c>
      <c r="AG180" s="374">
        <f t="shared" si="54"/>
        <v>5</v>
      </c>
      <c r="AH180" s="374" t="str">
        <f t="array" ref="AH180">IF( $W180, "", INDEX(白話字韻母資料表, $AC180, $AH$5))</f>
        <v>巾</v>
      </c>
      <c r="AI180" s="374" t="str">
        <f t="array" ref="AI180">IF($W180, "", INDEX(白話字韻母八聲調資料表, $AD180, $AG180))</f>
        <v>în</v>
      </c>
      <c r="AJ180" s="370"/>
      <c r="AK180" s="373" t="b">
        <f t="shared" si="55"/>
        <v>1</v>
      </c>
      <c r="AL180" s="373" t="b">
        <f>IF( $AK180, IFERROR( IF(MATCH( $E180, 顎音化聲母!$H$9:$H$37, 0), TRUE, FALSE), FALSE), "")</f>
        <v>1</v>
      </c>
      <c r="AM180" s="373" t="str">
        <f t="array" ref="AM180">IF( AND($AK180, $AL180), INDEX(顎音化聲母資料表, MATCH( $D180 &amp; $E180, 顎音化聲母!$L$5:$L$136, 0), 3), "")</f>
        <v>ㆢ</v>
      </c>
      <c r="AN180" s="373">
        <f t="shared" si="56"/>
        <v>6</v>
      </c>
      <c r="AO180" s="374" t="str">
        <f t="array" ref="AO180">IF($AN180="", "", IF( $AM180&lt;&gt;"", $AM180,INDEX(白話字聲母資料表, $AN180, $AO$5)))</f>
        <v>ㆢ</v>
      </c>
      <c r="AP180" s="374" t="str">
        <f t="array" ref="AP180">IF($W180, "", INDEX(方音八音反切資料表, $AD180, $AG180))</f>
        <v>ㄧㄣˊ</v>
      </c>
      <c r="AQ180" s="370"/>
      <c r="AR180" s="374" t="str">
        <f t="array" ref="AR180">IF($V180, "", INDEX(白話字聲母資料表, $Z180, $AR$5))</f>
        <v>j</v>
      </c>
      <c r="AS180" s="375" t="str">
        <f t="array" ref="AS180">IF($W180, "", INDEX(白話字韻母資料表, $AC180, $AR$5))</f>
        <v>in</v>
      </c>
      <c r="AT180" s="374" t="str">
        <f t="array" ref="AT180">IF($W180, "", INDEX(台羅韻母八聲調資料表, $AD180, $AG180))</f>
        <v>în</v>
      </c>
      <c r="AU180" s="370"/>
      <c r="AV180" s="374" t="str">
        <f t="array" ref="AV180">IF($V180, "", INDEX(白話字聲母資料表, $Z180, $AV$5))</f>
        <v>j</v>
      </c>
      <c r="AW180" s="375" t="str">
        <f t="array" ref="AW180">IF($W180, "", INDEX(白話字韻母資料表, $AC180, $AW$5))</f>
        <v>in</v>
      </c>
      <c r="AX180" s="374" t="str">
        <f t="array" ref="AX180">IF($W180, "", INDEX(閩拼韻母八聲調資料表, $AD180, $AG180))</f>
        <v>ìn</v>
      </c>
    </row>
    <row r="181" spans="2:50">
      <c r="B181" s="380">
        <f t="shared" si="0"/>
        <v>173</v>
      </c>
      <c r="C181" s="314" t="str">
        <f>MID(文章!$D$4, B181, 1)</f>
        <v>兮</v>
      </c>
      <c r="D181" s="365" t="s">
        <v>61</v>
      </c>
      <c r="E181" s="365" t="s">
        <v>98</v>
      </c>
      <c r="F181" s="365">
        <v>5</v>
      </c>
      <c r="G181" s="315" t="str">
        <f t="array" ref="G181">IF( OR($T181, NOT($U181), $W181), "", $AA181 &amp; $AH181 &amp; INDEX(中文數值資料表, $AG181, 2) )</f>
        <v>喜伽五</v>
      </c>
      <c r="H181" s="321" t="str">
        <f t="shared" si="1"/>
        <v>hê</v>
      </c>
      <c r="I181" s="322" t="str">
        <f t="shared" si="2"/>
        <v>hê</v>
      </c>
      <c r="J181" s="323" t="str">
        <f t="shared" si="3"/>
        <v>hè</v>
      </c>
      <c r="K181" s="316" t="str">
        <f t="shared" si="4"/>
        <v>ㄏㆤˊ</v>
      </c>
      <c r="L181" s="317" t="str">
        <f t="shared" ca="1" si="57"/>
        <v xml:space="preserve">\ltjruby{兮}{hê}\
</v>
      </c>
      <c r="M181" s="317" t="str">
        <f t="shared" ca="1" si="43"/>
        <v xml:space="preserve">&lt;ruby&gt;兮&lt;rt&gt;喜伽五&lt;/rt&gt;&lt;/ruby&gt;
</v>
      </c>
      <c r="N181" s="317" t="str">
        <f t="shared" ca="1" si="44"/>
        <v xml:space="preserve">&lt;ruby&gt;兮&lt;rt&gt;hê&lt;/rt&gt;&lt;/ruby&gt;
</v>
      </c>
      <c r="O181" s="317" t="str">
        <f t="shared" ca="1" si="45"/>
        <v xml:space="preserve">&lt;ruby&gt;兮&lt;rt&gt;hê&lt;/rt&gt;&lt;/ruby&gt;
</v>
      </c>
      <c r="P181" s="317" t="str">
        <f t="shared" ca="1" si="45"/>
        <v xml:space="preserve">&lt;ruby&gt;兮&lt;rt&gt;hè&lt;/rt&gt;&lt;/ruby&gt;
</v>
      </c>
      <c r="Q181" s="318" t="str">
        <f t="shared" ca="1" si="46"/>
        <v xml:space="preserve">&lt;ruby&gt;兮&lt;rtc&gt;ㄏㆤˊ&lt;/rtc&gt;&lt;/ruby&gt;
</v>
      </c>
      <c r="R181" s="318" t="str">
        <f t="shared" ca="1" si="47"/>
        <v xml:space="preserve">&lt;ruby&gt;兮&lt;rt&gt;hê&lt;/rt&gt;&lt;rtc&gt;ㄏㆤˊ&lt;/rtc&gt;&lt;/ruby&gt;
</v>
      </c>
      <c r="S181" s="285"/>
      <c r="T181" s="319" t="b">
        <f t="shared" si="42"/>
        <v>0</v>
      </c>
      <c r="U181" s="319" t="b">
        <f t="shared" si="48"/>
        <v>1</v>
      </c>
      <c r="V181" s="319" t="b">
        <f t="shared" si="49"/>
        <v>0</v>
      </c>
      <c r="W181" s="319" t="b">
        <f t="shared" si="50"/>
        <v>0</v>
      </c>
      <c r="X181" s="319" t="b">
        <f t="shared" si="51"/>
        <v>0</v>
      </c>
      <c r="Y181" s="370"/>
      <c r="Z181" s="377">
        <f t="shared" si="11"/>
        <v>5</v>
      </c>
      <c r="AA181" s="373" t="str">
        <f t="array" ref="AA181">IF( $Z181="", "", INDEX(白話字聲母資料表, $Z181, $AA$5))</f>
        <v>喜</v>
      </c>
      <c r="AB181" s="370"/>
      <c r="AC181" s="377">
        <f t="shared" si="52"/>
        <v>15</v>
      </c>
      <c r="AD181" s="373">
        <f t="array" ref="AD181">IF( $W181, "", INDEX(白話字韻母資料表, AC181, $AD$5))</f>
        <v>39</v>
      </c>
      <c r="AE181" s="373" t="b">
        <f t="array" ref="AE181">IF( $W181, "", IF( INDEX(白話字韻母資料表, AC181, $AE$5) = "入聲", TRUE, FALSE) )</f>
        <v>0</v>
      </c>
      <c r="AF181" s="374">
        <f t="shared" si="53"/>
        <v>1</v>
      </c>
      <c r="AG181" s="374">
        <f t="shared" si="54"/>
        <v>5</v>
      </c>
      <c r="AH181" s="374" t="str">
        <f t="array" ref="AH181">IF( $W181, "", INDEX(白話字韻母資料表, $AC181, $AH$5))</f>
        <v>伽</v>
      </c>
      <c r="AI181" s="374" t="str">
        <f t="array" ref="AI181">IF($W181, "", INDEX(白話字韻母八聲調資料表, $AD181, $AG181))</f>
        <v>ê</v>
      </c>
      <c r="AJ181" s="370"/>
      <c r="AK181" s="373" t="b">
        <f t="shared" si="55"/>
        <v>0</v>
      </c>
      <c r="AL181" s="373" t="str">
        <f>IF( $AK181, IFERROR( IF(MATCH( $E181, 顎音化聲母!$H$9:$H$37, 0), TRUE, FALSE), FALSE), "")</f>
        <v/>
      </c>
      <c r="AM181" s="373" t="str">
        <f t="array" ref="AM181">IF( AND($AK181, $AL181), INDEX(顎音化聲母資料表, MATCH( $D181 &amp; $E181, 顎音化聲母!$L$5:$L$136, 0), 3), "")</f>
        <v/>
      </c>
      <c r="AN181" s="373">
        <f t="shared" si="56"/>
        <v>5</v>
      </c>
      <c r="AO181" s="374" t="str">
        <f t="array" ref="AO181">IF($AN181="", "", IF( $AM181&lt;&gt;"", $AM181,INDEX(白話字聲母資料表, $AN181, $AO$5)))</f>
        <v>ㄏ</v>
      </c>
      <c r="AP181" s="374" t="str">
        <f t="array" ref="AP181">IF($W181, "", INDEX(方音八音反切資料表, $AD181, $AG181))</f>
        <v>ㆤˊ</v>
      </c>
      <c r="AQ181" s="370"/>
      <c r="AR181" s="374" t="str">
        <f t="array" ref="AR181">IF($V181, "", INDEX(白話字聲母資料表, $Z181, $AR$5))</f>
        <v>h</v>
      </c>
      <c r="AS181" s="375" t="str">
        <f t="array" ref="AS181">IF($W181, "", INDEX(白話字韻母資料表, $AC181, $AR$5))</f>
        <v>e</v>
      </c>
      <c r="AT181" s="374" t="str">
        <f t="array" ref="AT181">IF($W181, "", INDEX(台羅韻母八聲調資料表, $AD181, $AG181))</f>
        <v>ê</v>
      </c>
      <c r="AU181" s="370"/>
      <c r="AV181" s="374" t="str">
        <f t="array" ref="AV181">IF($V181, "", INDEX(白話字聲母資料表, $Z181, $AV$5))</f>
        <v>h</v>
      </c>
      <c r="AW181" s="375" t="str">
        <f t="array" ref="AW181">IF($W181, "", INDEX(白話字韻母資料表, $AC181, $AW$5))</f>
        <v>e</v>
      </c>
      <c r="AX181" s="374" t="str">
        <f t="array" ref="AX181">IF($W181, "", INDEX(閩拼韻母八聲調資料表, $AD181, $AG181))</f>
        <v>è</v>
      </c>
    </row>
    <row r="182" spans="2:50">
      <c r="B182" s="380">
        <f t="shared" si="0"/>
        <v>174</v>
      </c>
      <c r="C182" s="314" t="str">
        <f>MID(文章!$D$4, B182, 1)</f>
        <v>天</v>
      </c>
      <c r="D182" s="365" t="s">
        <v>90</v>
      </c>
      <c r="E182" s="365" t="s">
        <v>91</v>
      </c>
      <c r="F182" s="365"/>
      <c r="G182" s="315" t="str">
        <f t="array" ref="G182">IF( OR($T182, NOT($U182), $W182), "", $AA182 &amp; $AH182 &amp; INDEX(中文數值資料表, $AG182, 2) )</f>
        <v>他堅一</v>
      </c>
      <c r="H182" s="321" t="str">
        <f t="shared" si="1"/>
        <v>thian</v>
      </c>
      <c r="I182" s="322" t="str">
        <f t="shared" si="2"/>
        <v>thian</v>
      </c>
      <c r="J182" s="323" t="str">
        <f t="shared" si="3"/>
        <v>tiān</v>
      </c>
      <c r="K182" s="316" t="str">
        <f t="shared" si="4"/>
        <v>ㄊㄧㄢ</v>
      </c>
      <c r="L182" s="317" t="str">
        <f t="shared" ca="1" si="57"/>
        <v xml:space="preserve">\ltjruby{天}{thian}\
</v>
      </c>
      <c r="M182" s="317" t="str">
        <f t="shared" ca="1" si="43"/>
        <v xml:space="preserve">&lt;ruby&gt;天&lt;rt&gt;他堅一&lt;/rt&gt;&lt;/ruby&gt;
</v>
      </c>
      <c r="N182" s="317" t="str">
        <f t="shared" ca="1" si="44"/>
        <v xml:space="preserve">&lt;ruby&gt;天&lt;rt&gt;thian&lt;/rt&gt;&lt;/ruby&gt;
</v>
      </c>
      <c r="O182" s="317" t="str">
        <f t="shared" ca="1" si="45"/>
        <v xml:space="preserve">&lt;ruby&gt;天&lt;rt&gt;thian&lt;/rt&gt;&lt;/ruby&gt;
</v>
      </c>
      <c r="P182" s="317" t="str">
        <f t="shared" ca="1" si="45"/>
        <v xml:space="preserve">&lt;ruby&gt;天&lt;rt&gt;tiān&lt;/rt&gt;&lt;/ruby&gt;
</v>
      </c>
      <c r="Q182" s="318" t="str">
        <f t="shared" ca="1" si="46"/>
        <v xml:space="preserve">&lt;ruby&gt;天&lt;rtc&gt;ㄊㄧㄢ&lt;/rtc&gt;&lt;/ruby&gt;
</v>
      </c>
      <c r="R182" s="318" t="str">
        <f t="shared" ca="1" si="47"/>
        <v xml:space="preserve">&lt;ruby&gt;天&lt;rt&gt;thian&lt;/rt&gt;&lt;rtc&gt;ㄊㄧㄢ&lt;/rtc&gt;&lt;/ruby&gt;
</v>
      </c>
      <c r="S182" s="285"/>
      <c r="T182" s="319" t="b">
        <f t="shared" si="42"/>
        <v>0</v>
      </c>
      <c r="U182" s="319" t="b">
        <f t="shared" si="48"/>
        <v>1</v>
      </c>
      <c r="V182" s="319" t="b">
        <f t="shared" si="49"/>
        <v>0</v>
      </c>
      <c r="W182" s="319" t="b">
        <f t="shared" si="50"/>
        <v>0</v>
      </c>
      <c r="X182" s="319" t="b">
        <f t="shared" si="51"/>
        <v>1</v>
      </c>
      <c r="Y182" s="370"/>
      <c r="Z182" s="377">
        <f t="shared" si="11"/>
        <v>17</v>
      </c>
      <c r="AA182" s="373" t="str">
        <f t="array" ref="AA182">IF( $Z182="", "", INDEX(白話字聲母資料表, $Z182, $AA$5))</f>
        <v>他</v>
      </c>
      <c r="AB182" s="370"/>
      <c r="AC182" s="377">
        <f t="shared" si="52"/>
        <v>29</v>
      </c>
      <c r="AD182" s="373">
        <f t="array" ref="AD182">IF( $W182, "", INDEX(白話字韻母資料表, AC182, $AD$5))</f>
        <v>2</v>
      </c>
      <c r="AE182" s="373" t="b">
        <f t="array" ref="AE182">IF( $W182, "", IF( INDEX(白話字韻母資料表, AC182, $AE$5) = "入聲", TRUE, FALSE) )</f>
        <v>0</v>
      </c>
      <c r="AF182" s="374">
        <f t="shared" si="53"/>
        <v>1</v>
      </c>
      <c r="AG182" s="374">
        <f t="shared" si="54"/>
        <v>1</v>
      </c>
      <c r="AH182" s="374" t="str">
        <f t="array" ref="AH182">IF( $W182, "", INDEX(白話字韻母資料表, $AC182, $AH$5))</f>
        <v>堅</v>
      </c>
      <c r="AI182" s="374" t="str">
        <f t="array" ref="AI182">IF($W182, "", INDEX(白話字韻母八聲調資料表, $AD182, $AG182))</f>
        <v>ian</v>
      </c>
      <c r="AJ182" s="370"/>
      <c r="AK182" s="373" t="b">
        <f t="shared" si="55"/>
        <v>0</v>
      </c>
      <c r="AL182" s="373" t="str">
        <f>IF( $AK182, IFERROR( IF(MATCH( $E182, 顎音化聲母!$H$9:$H$37, 0), TRUE, FALSE), FALSE), "")</f>
        <v/>
      </c>
      <c r="AM182" s="373" t="str">
        <f t="array" ref="AM182">IF( AND($AK182, $AL182), INDEX(顎音化聲母資料表, MATCH( $D182 &amp; $E182, 顎音化聲母!$L$5:$L$136, 0), 3), "")</f>
        <v/>
      </c>
      <c r="AN182" s="373">
        <f t="shared" si="56"/>
        <v>17</v>
      </c>
      <c r="AO182" s="374" t="str">
        <f t="array" ref="AO182">IF($AN182="", "", IF( $AM182&lt;&gt;"", $AM182,INDEX(白話字聲母資料表, $AN182, $AO$5)))</f>
        <v>ㄊ</v>
      </c>
      <c r="AP182" s="374" t="str">
        <f t="array" ref="AP182">IF($W182, "", INDEX(方音八音反切資料表, $AD182, $AG182))</f>
        <v>ㄧㄢ</v>
      </c>
      <c r="AQ182" s="370"/>
      <c r="AR182" s="374" t="str">
        <f t="array" ref="AR182">IF($V182, "", INDEX(白話字聲母資料表, $Z182, $AR$5))</f>
        <v>th</v>
      </c>
      <c r="AS182" s="375" t="str">
        <f t="array" ref="AS182">IF($W182, "", INDEX(白話字韻母資料表, $AC182, $AR$5))</f>
        <v>ian</v>
      </c>
      <c r="AT182" s="374" t="str">
        <f t="array" ref="AT182">IF($W182, "", INDEX(台羅韻母八聲調資料表, $AD182, $AG182))</f>
        <v>ian</v>
      </c>
      <c r="AU182" s="370"/>
      <c r="AV182" s="374" t="str">
        <f t="array" ref="AV182">IF($V182, "", INDEX(白話字聲母資料表, $Z182, $AV$5))</f>
        <v>t</v>
      </c>
      <c r="AW182" s="375" t="str">
        <f t="array" ref="AW182">IF($W182, "", INDEX(白話字韻母資料表, $AC182, $AW$5))</f>
        <v>ian</v>
      </c>
      <c r="AX182" s="374" t="str">
        <f t="array" ref="AX182">IF($W182, "", INDEX(閩拼韻母八聲調資料表, $AD182, $AG182))</f>
        <v>iān</v>
      </c>
    </row>
    <row r="183" spans="2:50">
      <c r="B183" s="380">
        <f t="shared" si="0"/>
        <v>175</v>
      </c>
      <c r="C183" s="314" t="str">
        <f>MID(文章!$D$4, B183, 1)</f>
        <v>一</v>
      </c>
      <c r="D183" s="365"/>
      <c r="E183" s="365" t="s">
        <v>97</v>
      </c>
      <c r="F183" s="365"/>
      <c r="G183" s="315" t="str">
        <f t="array" ref="G183">IF( OR($T183, NOT($U183), $W183), "", $AA183 &amp; $AH183 &amp; INDEX(中文數值資料表, $AG183, 2) )</f>
        <v>英巾四</v>
      </c>
      <c r="H183" s="321" t="str">
        <f t="shared" si="1"/>
        <v>it</v>
      </c>
      <c r="I183" s="322" t="str">
        <f t="shared" si="2"/>
        <v>it</v>
      </c>
      <c r="J183" s="323" t="str">
        <f t="shared" si="3"/>
        <v>it</v>
      </c>
      <c r="K183" s="316" t="str">
        <f t="shared" si="4"/>
        <v>ㄧㆵ</v>
      </c>
      <c r="L183" s="317" t="str">
        <f t="shared" ca="1" si="57"/>
        <v xml:space="preserve">\ltjruby{一}{it}\
</v>
      </c>
      <c r="M183" s="317" t="str">
        <f t="shared" ca="1" si="43"/>
        <v xml:space="preserve">&lt;ruby&gt;一&lt;rt&gt;英巾四&lt;/rt&gt;&lt;/ruby&gt;
</v>
      </c>
      <c r="N183" s="317" t="str">
        <f t="shared" ca="1" si="44"/>
        <v xml:space="preserve">&lt;ruby&gt;一&lt;rt&gt;it&lt;/rt&gt;&lt;/ruby&gt;
</v>
      </c>
      <c r="O183" s="317" t="str">
        <f t="shared" ca="1" si="45"/>
        <v xml:space="preserve">&lt;ruby&gt;一&lt;rt&gt;it&lt;/rt&gt;&lt;/ruby&gt;
</v>
      </c>
      <c r="P183" s="317" t="str">
        <f t="shared" ca="1" si="45"/>
        <v xml:space="preserve">&lt;ruby&gt;一&lt;rt&gt;it&lt;/rt&gt;&lt;/ruby&gt;
</v>
      </c>
      <c r="Q183" s="318" t="str">
        <f t="shared" ca="1" si="46"/>
        <v xml:space="preserve">&lt;ruby&gt;一&lt;rtc&gt;ㄧㆵ&lt;/rtc&gt;&lt;/ruby&gt;
</v>
      </c>
      <c r="R183" s="318" t="str">
        <f t="shared" ca="1" si="47"/>
        <v xml:space="preserve">&lt;ruby&gt;一&lt;rt&gt;it&lt;/rt&gt;&lt;rtc&gt;ㄧㆵ&lt;/rtc&gt;&lt;/ruby&gt;
</v>
      </c>
      <c r="S183" s="285"/>
      <c r="T183" s="319" t="b">
        <f t="shared" si="42"/>
        <v>0</v>
      </c>
      <c r="U183" s="319" t="b">
        <f t="shared" si="48"/>
        <v>1</v>
      </c>
      <c r="V183" s="319" t="b">
        <f t="shared" si="49"/>
        <v>1</v>
      </c>
      <c r="W183" s="319" t="b">
        <f t="shared" si="50"/>
        <v>0</v>
      </c>
      <c r="X183" s="319" t="b">
        <f t="shared" si="51"/>
        <v>1</v>
      </c>
      <c r="Y183" s="370"/>
      <c r="Z183" s="377">
        <f t="shared" si="11"/>
        <v>18</v>
      </c>
      <c r="AA183" s="373" t="str">
        <f t="array" ref="AA183">IF( $Z183="", "", INDEX(白話字聲母資料表, $Z183, $AA$5))</f>
        <v>英</v>
      </c>
      <c r="AB183" s="370"/>
      <c r="AC183" s="377">
        <f t="shared" si="52"/>
        <v>44</v>
      </c>
      <c r="AD183" s="373">
        <f t="array" ref="AD183">IF( $W183, "", INDEX(白話字韻母資料表, AC183, $AD$5))</f>
        <v>17</v>
      </c>
      <c r="AE183" s="373" t="b">
        <f t="array" ref="AE183">IF( $W183, "", IF( INDEX(白話字韻母資料表, AC183, $AE$5) = "入聲", TRUE, FALSE) )</f>
        <v>1</v>
      </c>
      <c r="AF183" s="374">
        <f t="shared" si="53"/>
        <v>4</v>
      </c>
      <c r="AG183" s="374">
        <f t="shared" si="54"/>
        <v>4</v>
      </c>
      <c r="AH183" s="374" t="str">
        <f t="array" ref="AH183">IF( $W183, "", INDEX(白話字韻母資料表, $AC183, $AH$5))</f>
        <v>巾</v>
      </c>
      <c r="AI183" s="374" t="str">
        <f t="array" ref="AI183">IF($W183, "", INDEX(白話字韻母八聲調資料表, $AD183, $AG183))</f>
        <v>it</v>
      </c>
      <c r="AJ183" s="370"/>
      <c r="AK183" s="373" t="b">
        <f t="shared" si="55"/>
        <v>0</v>
      </c>
      <c r="AL183" s="373" t="str">
        <f>IF( $AK183, IFERROR( IF(MATCH( $E183, 顎音化聲母!$H$9:$H$37, 0), TRUE, FALSE), FALSE), "")</f>
        <v/>
      </c>
      <c r="AM183" s="373" t="str">
        <f t="array" ref="AM183">IF( AND($AK183, $AL183), INDEX(顎音化聲母資料表, MATCH( $D183 &amp; $E183, 顎音化聲母!$L$5:$L$136, 0), 3), "")</f>
        <v/>
      </c>
      <c r="AN183" s="373" t="str">
        <f t="shared" si="56"/>
        <v/>
      </c>
      <c r="AO183" s="374" t="str">
        <f t="array" ref="AO183">IF($AN183="", "", IF( $AM183&lt;&gt;"", $AM183,INDEX(白話字聲母資料表, $AN183, $AO$5)))</f>
        <v/>
      </c>
      <c r="AP183" s="374" t="str">
        <f t="array" ref="AP183">IF($W183, "", INDEX(方音八音反切資料表, $AD183, $AG183))</f>
        <v>ㄧㆵ</v>
      </c>
      <c r="AQ183" s="370"/>
      <c r="AR183" s="374" t="str">
        <f t="array" ref="AR183">IF($V183, "", INDEX(白話字聲母資料表, $Z183, $AR$5))</f>
        <v/>
      </c>
      <c r="AS183" s="375" t="str">
        <f t="array" ref="AS183">IF($W183, "", INDEX(白話字韻母資料表, $AC183, $AR$5))</f>
        <v>it</v>
      </c>
      <c r="AT183" s="374" t="str">
        <f t="array" ref="AT183">IF($W183, "", INDEX(台羅韻母八聲調資料表, $AD183, $AG183))</f>
        <v>it</v>
      </c>
      <c r="AU183" s="370"/>
      <c r="AV183" s="374" t="str">
        <f t="array" ref="AV183">IF($V183, "", INDEX(白話字聲母資料表, $Z183, $AV$5))</f>
        <v/>
      </c>
      <c r="AW183" s="375" t="str">
        <f t="array" ref="AW183">IF($W183, "", INDEX(白話字韻母資料表, $AC183, $AW$5))</f>
        <v>it</v>
      </c>
      <c r="AX183" s="374" t="str">
        <f t="array" ref="AX183">IF($W183, "", INDEX(閩拼韻母八聲調資料表, $AD183, $AG183))</f>
        <v>it</v>
      </c>
    </row>
    <row r="184" spans="2:50">
      <c r="B184" s="380">
        <f t="shared" si="0"/>
        <v>176</v>
      </c>
      <c r="C184" s="314" t="str">
        <f>MID(文章!$D$4, B184, 1)</f>
        <v>方</v>
      </c>
      <c r="D184" s="365" t="s">
        <v>61</v>
      </c>
      <c r="E184" s="365" t="s">
        <v>74</v>
      </c>
      <c r="F184" s="365"/>
      <c r="G184" s="315" t="str">
        <f t="array" ref="G184">IF( OR($T184, NOT($U184), $W184), "", $AA184 &amp; $AH184 &amp; INDEX(中文數值資料表, $AG184, 2) )</f>
        <v>喜公一</v>
      </c>
      <c r="H184" s="321" t="str">
        <f t="shared" si="1"/>
        <v>hong</v>
      </c>
      <c r="I184" s="322" t="str">
        <f t="shared" si="2"/>
        <v>hong</v>
      </c>
      <c r="J184" s="323" t="str">
        <f t="shared" si="3"/>
        <v>hōng</v>
      </c>
      <c r="K184" s="316" t="str">
        <f t="shared" si="4"/>
        <v>ㄏㆲ</v>
      </c>
      <c r="L184" s="317" t="str">
        <f t="shared" ca="1" si="57"/>
        <v xml:space="preserve">\ltjruby{方}{hong}\
</v>
      </c>
      <c r="M184" s="317" t="str">
        <f t="shared" ca="1" si="43"/>
        <v xml:space="preserve">&lt;ruby&gt;方&lt;rt&gt;喜公一&lt;/rt&gt;&lt;/ruby&gt;
</v>
      </c>
      <c r="N184" s="317" t="str">
        <f t="shared" ca="1" si="44"/>
        <v xml:space="preserve">&lt;ruby&gt;方&lt;rt&gt;hong&lt;/rt&gt;&lt;/ruby&gt;
</v>
      </c>
      <c r="O184" s="317" t="str">
        <f t="shared" ca="1" si="45"/>
        <v xml:space="preserve">&lt;ruby&gt;方&lt;rt&gt;hong&lt;/rt&gt;&lt;/ruby&gt;
</v>
      </c>
      <c r="P184" s="317" t="str">
        <f t="shared" ca="1" si="45"/>
        <v xml:space="preserve">&lt;ruby&gt;方&lt;rt&gt;hōng&lt;/rt&gt;&lt;/ruby&gt;
</v>
      </c>
      <c r="Q184" s="318" t="str">
        <f t="shared" ca="1" si="46"/>
        <v xml:space="preserve">&lt;ruby&gt;方&lt;rtc&gt;ㄏㆲ&lt;/rtc&gt;&lt;/ruby&gt;
</v>
      </c>
      <c r="R184" s="318" t="str">
        <f t="shared" ca="1" si="47"/>
        <v xml:space="preserve">&lt;ruby&gt;方&lt;rt&gt;hong&lt;/rt&gt;&lt;rtc&gt;ㄏㆲ&lt;/rtc&gt;&lt;/ruby&gt;
</v>
      </c>
      <c r="S184" s="285"/>
      <c r="T184" s="319" t="b">
        <f t="shared" si="42"/>
        <v>0</v>
      </c>
      <c r="U184" s="319" t="b">
        <f t="shared" si="48"/>
        <v>1</v>
      </c>
      <c r="V184" s="319" t="b">
        <f t="shared" si="49"/>
        <v>0</v>
      </c>
      <c r="W184" s="319" t="b">
        <f t="shared" si="50"/>
        <v>0</v>
      </c>
      <c r="X184" s="319" t="b">
        <f t="shared" si="51"/>
        <v>1</v>
      </c>
      <c r="Y184" s="370"/>
      <c r="Z184" s="377">
        <f t="shared" si="11"/>
        <v>5</v>
      </c>
      <c r="AA184" s="373" t="str">
        <f t="array" ref="AA184">IF( $Z184="", "", INDEX(白話字聲母資料表, $Z184, $AA$5))</f>
        <v>喜</v>
      </c>
      <c r="AB184" s="370"/>
      <c r="AC184" s="377">
        <f t="shared" si="52"/>
        <v>69</v>
      </c>
      <c r="AD184" s="373">
        <f t="array" ref="AD184">IF( $W184, "", INDEX(白話字韻母資料表, AC184, $AD$5))</f>
        <v>7</v>
      </c>
      <c r="AE184" s="373" t="b">
        <f t="array" ref="AE184">IF( $W184, "", IF( INDEX(白話字韻母資料表, AC184, $AE$5) = "入聲", TRUE, FALSE) )</f>
        <v>0</v>
      </c>
      <c r="AF184" s="374">
        <f t="shared" si="53"/>
        <v>1</v>
      </c>
      <c r="AG184" s="374">
        <f t="shared" si="54"/>
        <v>1</v>
      </c>
      <c r="AH184" s="374" t="str">
        <f t="array" ref="AH184">IF( $W184, "", INDEX(白話字韻母資料表, $AC184, $AH$5))</f>
        <v>公</v>
      </c>
      <c r="AI184" s="374" t="str">
        <f t="array" ref="AI184">IF($W184, "", INDEX(白話字韻母八聲調資料表, $AD184, $AG184))</f>
        <v>ong</v>
      </c>
      <c r="AJ184" s="370"/>
      <c r="AK184" s="373" t="b">
        <f t="shared" si="55"/>
        <v>0</v>
      </c>
      <c r="AL184" s="373" t="str">
        <f>IF( $AK184, IFERROR( IF(MATCH( $E184, 顎音化聲母!$H$9:$H$37, 0), TRUE, FALSE), FALSE), "")</f>
        <v/>
      </c>
      <c r="AM184" s="373" t="str">
        <f t="array" ref="AM184">IF( AND($AK184, $AL184), INDEX(顎音化聲母資料表, MATCH( $D184 &amp; $E184, 顎音化聲母!$L$5:$L$136, 0), 3), "")</f>
        <v/>
      </c>
      <c r="AN184" s="373">
        <f t="shared" si="56"/>
        <v>5</v>
      </c>
      <c r="AO184" s="374" t="str">
        <f t="array" ref="AO184">IF($AN184="", "", IF( $AM184&lt;&gt;"", $AM184,INDEX(白話字聲母資料表, $AN184, $AO$5)))</f>
        <v>ㄏ</v>
      </c>
      <c r="AP184" s="374" t="str">
        <f t="array" ref="AP184">IF($W184, "", INDEX(方音八音反切資料表, $AD184, $AG184))</f>
        <v>ㆲ</v>
      </c>
      <c r="AQ184" s="370"/>
      <c r="AR184" s="374" t="str">
        <f t="array" ref="AR184">IF($V184, "", INDEX(白話字聲母資料表, $Z184, $AR$5))</f>
        <v>h</v>
      </c>
      <c r="AS184" s="375" t="str">
        <f t="array" ref="AS184">IF($W184, "", INDEX(白話字韻母資料表, $AC184, $AR$5))</f>
        <v>ong</v>
      </c>
      <c r="AT184" s="374" t="str">
        <f t="array" ref="AT184">IF($W184, "", INDEX(台羅韻母八聲調資料表, $AD184, $AG184))</f>
        <v>ong</v>
      </c>
      <c r="AU184" s="370"/>
      <c r="AV184" s="374" t="str">
        <f t="array" ref="AV184">IF($V184, "", INDEX(白話字聲母資料表, $Z184, $AV$5))</f>
        <v>h</v>
      </c>
      <c r="AW184" s="375" t="str">
        <f t="array" ref="AW184">IF($W184, "", INDEX(白話字韻母資料表, $AC184, $AW$5))</f>
        <v>ong</v>
      </c>
      <c r="AX184" s="374" t="str">
        <f t="array" ref="AX184">IF($W184, "", INDEX(閩拼韻母八聲調資料表, $AD184, $AG184))</f>
        <v>ōng</v>
      </c>
    </row>
    <row r="185" spans="2:50">
      <c r="B185" s="380">
        <f t="shared" si="0"/>
        <v>177</v>
      </c>
      <c r="C185" s="314" t="str">
        <f>MID(文章!$D$4, B185, 1)</f>
        <v>。</v>
      </c>
      <c r="D185" s="365"/>
      <c r="E185" s="365"/>
      <c r="F185" s="365"/>
      <c r="G185" s="315" t="str">
        <f t="array" ref="G185">IF( OR($T185, NOT($U185), $W185), "", $AA185 &amp; $AH185 &amp; INDEX(中文數值資料表, $AG185, 2) )</f>
        <v/>
      </c>
      <c r="H185" s="321" t="str">
        <f t="shared" si="1"/>
        <v/>
      </c>
      <c r="I185" s="322" t="str">
        <f t="shared" si="2"/>
        <v/>
      </c>
      <c r="J185" s="323" t="str">
        <f t="shared" si="3"/>
        <v/>
      </c>
      <c r="K185" s="316" t="str">
        <f t="shared" si="4"/>
        <v/>
      </c>
      <c r="L185" s="317" t="str">
        <f t="shared" ca="1" si="57"/>
        <v xml:space="preserve">\ltjruby{。}{}\
</v>
      </c>
      <c r="M185" s="317" t="str">
        <f t="shared" ca="1" si="43"/>
        <v xml:space="preserve">。
</v>
      </c>
      <c r="N185" s="317" t="str">
        <f t="shared" ca="1" si="44"/>
        <v xml:space="preserve">。
</v>
      </c>
      <c r="O185" s="317" t="str">
        <f t="shared" ca="1" si="45"/>
        <v xml:space="preserve">。
</v>
      </c>
      <c r="P185" s="317" t="str">
        <f t="shared" ca="1" si="45"/>
        <v xml:space="preserve">。
</v>
      </c>
      <c r="Q185" s="318" t="str">
        <f t="shared" ca="1" si="46"/>
        <v xml:space="preserve">。
</v>
      </c>
      <c r="R185" s="318" t="str">
        <f t="shared" ca="1" si="47"/>
        <v xml:space="preserve">。
</v>
      </c>
      <c r="S185" s="285"/>
      <c r="T185" s="319" t="b">
        <f t="shared" si="42"/>
        <v>1</v>
      </c>
      <c r="U185" s="319" t="b">
        <f t="shared" si="48"/>
        <v>0</v>
      </c>
      <c r="V185" s="319" t="b">
        <f t="shared" si="49"/>
        <v>1</v>
      </c>
      <c r="W185" s="319" t="b">
        <f t="shared" si="50"/>
        <v>1</v>
      </c>
      <c r="X185" s="319" t="b">
        <f t="shared" si="51"/>
        <v>0</v>
      </c>
      <c r="Y185" s="370"/>
      <c r="Z185" s="377" t="str">
        <f t="shared" si="11"/>
        <v/>
      </c>
      <c r="AA185" s="373" t="str">
        <f t="array" ref="AA185">IF( $Z185="", "", INDEX(白話字聲母資料表, $Z185, $AA$5))</f>
        <v/>
      </c>
      <c r="AB185" s="370"/>
      <c r="AC185" s="377" t="str">
        <f t="shared" si="52"/>
        <v/>
      </c>
      <c r="AD185" s="373" t="str">
        <f t="array" ref="AD185">IF( $W185, "", INDEX(白話字韻母資料表, AC185, $AD$5))</f>
        <v/>
      </c>
      <c r="AE185" s="373" t="str">
        <f t="array" ref="AE185">IF( $W185, "", IF( INDEX(白話字韻母資料表, AC185, $AE$5) = "入聲", TRUE, FALSE) )</f>
        <v/>
      </c>
      <c r="AF185" s="374" t="str">
        <f t="shared" si="53"/>
        <v/>
      </c>
      <c r="AG185" s="374" t="str">
        <f t="shared" si="54"/>
        <v/>
      </c>
      <c r="AH185" s="374" t="str">
        <f t="array" ref="AH185">IF( $W185, "", INDEX(白話字韻母資料表, $AC185, $AH$5))</f>
        <v/>
      </c>
      <c r="AI185" s="374" t="str">
        <f t="array" ref="AI185">IF($W185, "", INDEX(白話字韻母八聲調資料表, $AD185, $AG185))</f>
        <v/>
      </c>
      <c r="AJ185" s="370"/>
      <c r="AK185" s="373" t="b">
        <f t="shared" si="55"/>
        <v>0</v>
      </c>
      <c r="AL185" s="373" t="str">
        <f>IF( $AK185, IFERROR( IF(MATCH( $E185, 顎音化聲母!$H$9:$H$37, 0), TRUE, FALSE), FALSE), "")</f>
        <v/>
      </c>
      <c r="AM185" s="373" t="str">
        <f t="array" ref="AM185">IF( AND($AK185, $AL185), INDEX(顎音化聲母資料表, MATCH( $D185 &amp; $E185, 顎音化聲母!$L$5:$L$136, 0), 3), "")</f>
        <v/>
      </c>
      <c r="AN185" s="373" t="str">
        <f t="shared" si="56"/>
        <v/>
      </c>
      <c r="AO185" s="374" t="str">
        <f t="array" ref="AO185">IF($AN185="", "", IF( $AM185&lt;&gt;"", $AM185,INDEX(白話字聲母資料表, $AN185, $AO$5)))</f>
        <v/>
      </c>
      <c r="AP185" s="374" t="str">
        <f t="array" ref="AP185">IF($W185, "", INDEX(方音八音反切資料表, $AD185, $AG185))</f>
        <v/>
      </c>
      <c r="AQ185" s="370"/>
      <c r="AR185" s="374" t="str">
        <f t="array" ref="AR185">IF($V185, "", INDEX(白話字聲母資料表, $Z185, $AR$5))</f>
        <v/>
      </c>
      <c r="AS185" s="375" t="str">
        <f t="array" ref="AS185">IF($W185, "", INDEX(白話字韻母資料表, $AC185, $AR$5))</f>
        <v/>
      </c>
      <c r="AT185" s="374" t="str">
        <f t="array" ref="AT185">IF($W185, "", INDEX(台羅韻母八聲調資料表, $AD185, $AG185))</f>
        <v/>
      </c>
      <c r="AU185" s="370"/>
      <c r="AV185" s="374" t="str">
        <f t="array" ref="AV185">IF($V185, "", INDEX(白話字聲母資料表, $Z185, $AV$5))</f>
        <v/>
      </c>
      <c r="AW185" s="375" t="str">
        <f t="array" ref="AW185">IF($W185, "", INDEX(白話字韻母資料表, $AC185, $AW$5))</f>
        <v/>
      </c>
      <c r="AX185" s="374" t="str">
        <f t="array" ref="AX185">IF($W185, "", INDEX(閩拼韻母八聲調資料表, $AD185, $AG185))</f>
        <v/>
      </c>
    </row>
    <row r="186" spans="2:50">
      <c r="B186" s="380">
        <f t="shared" si="0"/>
        <v>178</v>
      </c>
      <c r="C186" s="314" t="str">
        <f>MID(文章!$D$4, B186, 1)</f>
        <v>」</v>
      </c>
      <c r="D186" s="365"/>
      <c r="E186" s="365"/>
      <c r="F186" s="365"/>
      <c r="G186" s="315" t="str">
        <f t="array" ref="G186">IF( OR($T186, NOT($U186), $W186), "", $AA186 &amp; $AH186 &amp; INDEX(中文數值資料表, $AG186, 2) )</f>
        <v/>
      </c>
      <c r="H186" s="321" t="str">
        <f t="shared" si="1"/>
        <v/>
      </c>
      <c r="I186" s="322" t="str">
        <f t="shared" si="2"/>
        <v/>
      </c>
      <c r="J186" s="323" t="str">
        <f t="shared" si="3"/>
        <v/>
      </c>
      <c r="K186" s="316" t="str">
        <f t="shared" si="4"/>
        <v/>
      </c>
      <c r="L186" s="317" t="str">
        <f t="shared" ca="1" si="57"/>
        <v xml:space="preserve">\ltjruby{」}{}\
</v>
      </c>
      <c r="M186" s="317" t="str">
        <f t="shared" ca="1" si="43"/>
        <v xml:space="preserve">」
</v>
      </c>
      <c r="N186" s="317" t="str">
        <f t="shared" ca="1" si="44"/>
        <v xml:space="preserve">」
</v>
      </c>
      <c r="O186" s="317" t="str">
        <f t="shared" ca="1" si="45"/>
        <v xml:space="preserve">」
</v>
      </c>
      <c r="P186" s="317" t="str">
        <f t="shared" ca="1" si="45"/>
        <v xml:space="preserve">」
</v>
      </c>
      <c r="Q186" s="318" t="str">
        <f t="shared" ca="1" si="46"/>
        <v xml:space="preserve">」
</v>
      </c>
      <c r="R186" s="318" t="str">
        <f t="shared" ca="1" si="47"/>
        <v xml:space="preserve">」
</v>
      </c>
      <c r="S186" s="285"/>
      <c r="T186" s="319" t="b">
        <f t="shared" si="42"/>
        <v>1</v>
      </c>
      <c r="U186" s="319" t="b">
        <f t="shared" si="48"/>
        <v>0</v>
      </c>
      <c r="V186" s="319" t="b">
        <f t="shared" si="49"/>
        <v>1</v>
      </c>
      <c r="W186" s="319" t="b">
        <f t="shared" si="50"/>
        <v>1</v>
      </c>
      <c r="X186" s="319" t="b">
        <f t="shared" si="51"/>
        <v>0</v>
      </c>
      <c r="Y186" s="370"/>
      <c r="Z186" s="377" t="str">
        <f t="shared" si="11"/>
        <v/>
      </c>
      <c r="AA186" s="373" t="str">
        <f t="array" ref="AA186">IF( $Z186="", "", INDEX(白話字聲母資料表, $Z186, $AA$5))</f>
        <v/>
      </c>
      <c r="AB186" s="370"/>
      <c r="AC186" s="377" t="str">
        <f t="shared" si="52"/>
        <v/>
      </c>
      <c r="AD186" s="373" t="str">
        <f t="array" ref="AD186">IF( $W186, "", INDEX(白話字韻母資料表, AC186, $AD$5))</f>
        <v/>
      </c>
      <c r="AE186" s="373" t="str">
        <f t="array" ref="AE186">IF( $W186, "", IF( INDEX(白話字韻母資料表, AC186, $AE$5) = "入聲", TRUE, FALSE) )</f>
        <v/>
      </c>
      <c r="AF186" s="374" t="str">
        <f t="shared" si="53"/>
        <v/>
      </c>
      <c r="AG186" s="374" t="str">
        <f t="shared" si="54"/>
        <v/>
      </c>
      <c r="AH186" s="374" t="str">
        <f t="array" ref="AH186">IF( $W186, "", INDEX(白話字韻母資料表, $AC186, $AH$5))</f>
        <v/>
      </c>
      <c r="AI186" s="374" t="str">
        <f t="array" ref="AI186">IF($W186, "", INDEX(白話字韻母八聲調資料表, $AD186, $AG186))</f>
        <v/>
      </c>
      <c r="AJ186" s="370"/>
      <c r="AK186" s="373" t="b">
        <f t="shared" si="55"/>
        <v>0</v>
      </c>
      <c r="AL186" s="373" t="str">
        <f>IF( $AK186, IFERROR( IF(MATCH( $E186, 顎音化聲母!$H$9:$H$37, 0), TRUE, FALSE), FALSE), "")</f>
        <v/>
      </c>
      <c r="AM186" s="373" t="str">
        <f t="array" ref="AM186">IF( AND($AK186, $AL186), INDEX(顎音化聲母資料表, MATCH( $D186 &amp; $E186, 顎音化聲母!$L$5:$L$136, 0), 3), "")</f>
        <v/>
      </c>
      <c r="AN186" s="373" t="str">
        <f t="shared" si="56"/>
        <v/>
      </c>
      <c r="AO186" s="374" t="str">
        <f t="array" ref="AO186">IF($AN186="", "", IF( $AM186&lt;&gt;"", $AM186,INDEX(白話字聲母資料表, $AN186, $AO$5)))</f>
        <v/>
      </c>
      <c r="AP186" s="374" t="str">
        <f t="array" ref="AP186">IF($W186, "", INDEX(方音八音反切資料表, $AD186, $AG186))</f>
        <v/>
      </c>
      <c r="AQ186" s="370"/>
      <c r="AR186" s="374" t="str">
        <f t="array" ref="AR186">IF($V186, "", INDEX(白話字聲母資料表, $Z186, $AR$5))</f>
        <v/>
      </c>
      <c r="AS186" s="375" t="str">
        <f t="array" ref="AS186">IF($W186, "", INDEX(白話字韻母資料表, $AC186, $AR$5))</f>
        <v/>
      </c>
      <c r="AT186" s="374" t="str">
        <f t="array" ref="AT186">IF($W186, "", INDEX(台羅韻母八聲調資料表, $AD186, $AG186))</f>
        <v/>
      </c>
      <c r="AU186" s="370"/>
      <c r="AV186" s="374" t="str">
        <f t="array" ref="AV186">IF($V186, "", INDEX(白話字聲母資料表, $Z186, $AV$5))</f>
        <v/>
      </c>
      <c r="AW186" s="375" t="str">
        <f t="array" ref="AW186">IF($W186, "", INDEX(白話字韻母資料表, $AC186, $AW$5))</f>
        <v/>
      </c>
      <c r="AX186" s="374" t="str">
        <f t="array" ref="AX186">IF($W186, "", INDEX(閩拼韻母八聲調資料表, $AD186, $AG186))</f>
        <v/>
      </c>
    </row>
    <row r="187" spans="2:50">
      <c r="B187" s="380">
        <f t="shared" si="0"/>
        <v>179</v>
      </c>
      <c r="C187" s="314" t="str">
        <f>MID(文章!$D$4, B187, 1)</f>
        <v>客</v>
      </c>
      <c r="D187" s="365" t="s">
        <v>76</v>
      </c>
      <c r="E187" s="365" t="s">
        <v>77</v>
      </c>
      <c r="F187" s="365"/>
      <c r="G187" s="315" t="str">
        <f t="array" ref="G187">IF( OR($T187, NOT($U187), $W187), "", $AA187 &amp; $AH187 &amp; INDEX(中文數值資料表, $AG187, 2) )</f>
        <v>去經四</v>
      </c>
      <c r="H187" s="321" t="str">
        <f t="shared" si="1"/>
        <v>khek</v>
      </c>
      <c r="I187" s="322" t="str">
        <f t="shared" si="2"/>
        <v>khik</v>
      </c>
      <c r="J187" s="323" t="str">
        <f t="shared" si="3"/>
        <v>kik</v>
      </c>
      <c r="K187" s="316" t="str">
        <f t="shared" si="4"/>
        <v>ㄎㄧㆻ</v>
      </c>
      <c r="L187" s="317" t="str">
        <f t="shared" ca="1" si="57"/>
        <v xml:space="preserve">\ltjruby{客}{khik}\
</v>
      </c>
      <c r="M187" s="317" t="str">
        <f t="shared" ca="1" si="43"/>
        <v xml:space="preserve">&lt;ruby&gt;客&lt;rt&gt;去經四&lt;/rt&gt;&lt;/ruby&gt;
</v>
      </c>
      <c r="N187" s="317" t="str">
        <f t="shared" ca="1" si="44"/>
        <v xml:space="preserve">&lt;ruby&gt;客&lt;rt&gt;khek&lt;/rt&gt;&lt;/ruby&gt;
</v>
      </c>
      <c r="O187" s="317" t="str">
        <f t="shared" ca="1" si="45"/>
        <v xml:space="preserve">&lt;ruby&gt;客&lt;rt&gt;khik&lt;/rt&gt;&lt;/ruby&gt;
</v>
      </c>
      <c r="P187" s="317" t="str">
        <f t="shared" ca="1" si="45"/>
        <v xml:space="preserve">&lt;ruby&gt;客&lt;rt&gt;kik&lt;/rt&gt;&lt;/ruby&gt;
</v>
      </c>
      <c r="Q187" s="318" t="str">
        <f t="shared" ca="1" si="46"/>
        <v xml:space="preserve">&lt;ruby&gt;客&lt;rtc&gt;ㄎㄧㆻ&lt;/rtc&gt;&lt;/ruby&gt;
</v>
      </c>
      <c r="R187" s="318" t="str">
        <f t="shared" ca="1" si="47"/>
        <v xml:space="preserve">&lt;ruby&gt;客&lt;rt&gt;khik&lt;/rt&gt;&lt;rtc&gt;ㄎㄧㆻ&lt;/rtc&gt;&lt;/ruby&gt;
</v>
      </c>
      <c r="S187" s="285"/>
      <c r="T187" s="319" t="b">
        <f t="shared" si="42"/>
        <v>0</v>
      </c>
      <c r="U187" s="319" t="b">
        <f t="shared" si="48"/>
        <v>1</v>
      </c>
      <c r="V187" s="319" t="b">
        <f t="shared" si="49"/>
        <v>0</v>
      </c>
      <c r="W187" s="319" t="b">
        <f t="shared" si="50"/>
        <v>0</v>
      </c>
      <c r="X187" s="319" t="b">
        <f t="shared" si="51"/>
        <v>1</v>
      </c>
      <c r="Y187" s="370"/>
      <c r="Z187" s="377">
        <f t="shared" si="11"/>
        <v>8</v>
      </c>
      <c r="AA187" s="373" t="str">
        <f t="array" ref="AA187">IF( $Z187="", "", INDEX(白話字聲母資料表, $Z187, $AA$5))</f>
        <v>去</v>
      </c>
      <c r="AB187" s="370"/>
      <c r="AC187" s="377">
        <f t="shared" si="52"/>
        <v>19</v>
      </c>
      <c r="AD187" s="373">
        <f t="array" ref="AD187">IF( $W187, "", INDEX(白話字韻母資料表, AC187, $AD$5))</f>
        <v>9</v>
      </c>
      <c r="AE187" s="373" t="b">
        <f t="array" ref="AE187">IF( $W187, "", IF( INDEX(白話字韻母資料表, AC187, $AE$5) = "入聲", TRUE, FALSE) )</f>
        <v>1</v>
      </c>
      <c r="AF187" s="374">
        <f t="shared" si="53"/>
        <v>4</v>
      </c>
      <c r="AG187" s="374">
        <f t="shared" si="54"/>
        <v>4</v>
      </c>
      <c r="AH187" s="374" t="str">
        <f t="array" ref="AH187">IF( $W187, "", INDEX(白話字韻母資料表, $AC187, $AH$5))</f>
        <v>經</v>
      </c>
      <c r="AI187" s="374" t="str">
        <f t="array" ref="AI187">IF($W187, "", INDEX(白話字韻母八聲調資料表, $AD187, $AG187))</f>
        <v>ek</v>
      </c>
      <c r="AJ187" s="370"/>
      <c r="AK187" s="373" t="b">
        <f t="shared" si="55"/>
        <v>0</v>
      </c>
      <c r="AL187" s="373" t="str">
        <f>IF( $AK187, IFERROR( IF(MATCH( $E187, 顎音化聲母!$H$9:$H$37, 0), TRUE, FALSE), FALSE), "")</f>
        <v/>
      </c>
      <c r="AM187" s="373" t="str">
        <f t="array" ref="AM187">IF( AND($AK187, $AL187), INDEX(顎音化聲母資料表, MATCH( $D187 &amp; $E187, 顎音化聲母!$L$5:$L$136, 0), 3), "")</f>
        <v/>
      </c>
      <c r="AN187" s="373">
        <f t="shared" si="56"/>
        <v>8</v>
      </c>
      <c r="AO187" s="374" t="str">
        <f t="array" ref="AO187">IF($AN187="", "", IF( $AM187&lt;&gt;"", $AM187,INDEX(白話字聲母資料表, $AN187, $AO$5)))</f>
        <v>ㄎ</v>
      </c>
      <c r="AP187" s="374" t="str">
        <f t="array" ref="AP187">IF($W187, "", INDEX(方音八音反切資料表, $AD187, $AG187))</f>
        <v>ㄧㆻ</v>
      </c>
      <c r="AQ187" s="370"/>
      <c r="AR187" s="374" t="str">
        <f t="array" ref="AR187">IF($V187, "", INDEX(白話字聲母資料表, $Z187, $AR$5))</f>
        <v>kh</v>
      </c>
      <c r="AS187" s="375" t="str">
        <f t="array" ref="AS187">IF($W187, "", INDEX(白話字韻母資料表, $AC187, $AR$5))</f>
        <v>ik</v>
      </c>
      <c r="AT187" s="374" t="str">
        <f t="array" ref="AT187">IF($W187, "", INDEX(台羅韻母八聲調資料表, $AD187, $AG187))</f>
        <v>ik</v>
      </c>
      <c r="AU187" s="370"/>
      <c r="AV187" s="374" t="str">
        <f t="array" ref="AV187">IF($V187, "", INDEX(白話字聲母資料表, $Z187, $AV$5))</f>
        <v>k</v>
      </c>
      <c r="AW187" s="375" t="str">
        <f t="array" ref="AW187">IF($W187, "", INDEX(白話字韻母資料表, $AC187, $AW$5))</f>
        <v>ik</v>
      </c>
      <c r="AX187" s="374" t="str">
        <f t="array" ref="AX187">IF($W187, "", INDEX(閩拼韻母八聲調資料表, $AD187, $AG187))</f>
        <v>ik</v>
      </c>
    </row>
    <row r="188" spans="2:50">
      <c r="B188" s="380">
        <f t="shared" si="0"/>
        <v>180</v>
      </c>
      <c r="C188" s="314" t="str">
        <f>MID(文章!$D$4, B188, 1)</f>
        <v>有</v>
      </c>
      <c r="D188" s="365"/>
      <c r="E188" s="365" t="s">
        <v>69</v>
      </c>
      <c r="F188" s="365">
        <v>2</v>
      </c>
      <c r="G188" s="315" t="str">
        <f t="array" ref="G188">IF( OR($T188, NOT($U188), $W188), "", $AA188 &amp; $AH188 &amp; INDEX(中文數值資料表, $AG188, 2) )</f>
        <v>英丩二</v>
      </c>
      <c r="H188" s="321" t="str">
        <f t="shared" si="1"/>
        <v>iú</v>
      </c>
      <c r="I188" s="322" t="str">
        <f t="shared" si="2"/>
        <v>iú</v>
      </c>
      <c r="J188" s="323" t="str">
        <f t="shared" si="3"/>
        <v>iú</v>
      </c>
      <c r="K188" s="316" t="str">
        <f t="shared" si="4"/>
        <v>ㄧㄨˋ</v>
      </c>
      <c r="L188" s="317" t="str">
        <f t="shared" ca="1" si="57"/>
        <v xml:space="preserve">\ltjruby{有}{iú}\
</v>
      </c>
      <c r="M188" s="317" t="str">
        <f t="shared" ca="1" si="43"/>
        <v xml:space="preserve">&lt;ruby&gt;有&lt;rt&gt;英丩二&lt;/rt&gt;&lt;/ruby&gt;
</v>
      </c>
      <c r="N188" s="317" t="str">
        <f t="shared" ca="1" si="44"/>
        <v xml:space="preserve">&lt;ruby&gt;有&lt;rt&gt;iú&lt;/rt&gt;&lt;/ruby&gt;
</v>
      </c>
      <c r="O188" s="317" t="str">
        <f t="shared" ca="1" si="45"/>
        <v xml:space="preserve">&lt;ruby&gt;有&lt;rt&gt;iú&lt;/rt&gt;&lt;/ruby&gt;
</v>
      </c>
      <c r="P188" s="317" t="str">
        <f t="shared" ca="1" si="45"/>
        <v xml:space="preserve">&lt;ruby&gt;有&lt;rt&gt;iú&lt;/rt&gt;&lt;/ruby&gt;
</v>
      </c>
      <c r="Q188" s="318" t="str">
        <f t="shared" ca="1" si="46"/>
        <v xml:space="preserve">&lt;ruby&gt;有&lt;rtc&gt;ㄧㄨˋ&lt;/rtc&gt;&lt;/ruby&gt;
</v>
      </c>
      <c r="R188" s="318" t="str">
        <f t="shared" ca="1" si="47"/>
        <v xml:space="preserve">&lt;ruby&gt;有&lt;rt&gt;iú&lt;/rt&gt;&lt;rtc&gt;ㄧㄨˋ&lt;/rtc&gt;&lt;/ruby&gt;
</v>
      </c>
      <c r="S188" s="285"/>
      <c r="T188" s="319" t="b">
        <f t="shared" si="42"/>
        <v>0</v>
      </c>
      <c r="U188" s="319" t="b">
        <f t="shared" si="48"/>
        <v>1</v>
      </c>
      <c r="V188" s="319" t="b">
        <f t="shared" si="49"/>
        <v>1</v>
      </c>
      <c r="W188" s="319" t="b">
        <f t="shared" si="50"/>
        <v>0</v>
      </c>
      <c r="X188" s="319" t="b">
        <f t="shared" si="51"/>
        <v>0</v>
      </c>
      <c r="Y188" s="370"/>
      <c r="Z188" s="377">
        <f t="shared" si="11"/>
        <v>18</v>
      </c>
      <c r="AA188" s="373" t="str">
        <f t="array" ref="AA188">IF( $Z188="", "", INDEX(白話字聲母資料表, $Z188, $AA$5))</f>
        <v>英</v>
      </c>
      <c r="AB188" s="370"/>
      <c r="AC188" s="377">
        <f t="shared" si="52"/>
        <v>45</v>
      </c>
      <c r="AD188" s="373">
        <f t="array" ref="AD188">IF( $W188, "", INDEX(白話字韻母資料表, AC188, $AD$5))</f>
        <v>30</v>
      </c>
      <c r="AE188" s="373" t="b">
        <f t="array" ref="AE188">IF( $W188, "", IF( INDEX(白話字韻母資料表, AC188, $AE$5) = "入聲", TRUE, FALSE) )</f>
        <v>0</v>
      </c>
      <c r="AF188" s="374">
        <f t="shared" si="53"/>
        <v>1</v>
      </c>
      <c r="AG188" s="374">
        <f t="shared" si="54"/>
        <v>2</v>
      </c>
      <c r="AH188" s="374" t="str">
        <f t="array" ref="AH188">IF( $W188, "", INDEX(白話字韻母資料表, $AC188, $AH$5))</f>
        <v>丩</v>
      </c>
      <c r="AI188" s="374" t="str">
        <f t="array" ref="AI188">IF($W188, "", INDEX(白話字韻母八聲調資料表, $AD188, $AG188))</f>
        <v>iú</v>
      </c>
      <c r="AJ188" s="370"/>
      <c r="AK188" s="373" t="b">
        <f t="shared" si="55"/>
        <v>0</v>
      </c>
      <c r="AL188" s="373" t="str">
        <f>IF( $AK188, IFERROR( IF(MATCH( $E188, 顎音化聲母!$H$9:$H$37, 0), TRUE, FALSE), FALSE), "")</f>
        <v/>
      </c>
      <c r="AM188" s="373" t="str">
        <f t="array" ref="AM188">IF( AND($AK188, $AL188), INDEX(顎音化聲母資料表, MATCH( $D188 &amp; $E188, 顎音化聲母!$L$5:$L$136, 0), 3), "")</f>
        <v/>
      </c>
      <c r="AN188" s="373" t="str">
        <f t="shared" si="56"/>
        <v/>
      </c>
      <c r="AO188" s="374" t="str">
        <f t="array" ref="AO188">IF($AN188="", "", IF( $AM188&lt;&gt;"", $AM188,INDEX(白話字聲母資料表, $AN188, $AO$5)))</f>
        <v/>
      </c>
      <c r="AP188" s="374" t="str">
        <f t="array" ref="AP188">IF($W188, "", INDEX(方音八音反切資料表, $AD188, $AG188))</f>
        <v>ㄧㄨˋ</v>
      </c>
      <c r="AQ188" s="370"/>
      <c r="AR188" s="374" t="str">
        <f t="array" ref="AR188">IF($V188, "", INDEX(白話字聲母資料表, $Z188, $AR$5))</f>
        <v/>
      </c>
      <c r="AS188" s="375" t="str">
        <f t="array" ref="AS188">IF($W188, "", INDEX(白話字韻母資料表, $AC188, $AR$5))</f>
        <v>iu</v>
      </c>
      <c r="AT188" s="374" t="str">
        <f t="array" ref="AT188">IF($W188, "", INDEX(台羅韻母八聲調資料表, $AD188, $AG188))</f>
        <v>iú</v>
      </c>
      <c r="AU188" s="370"/>
      <c r="AV188" s="374" t="str">
        <f t="array" ref="AV188">IF($V188, "", INDEX(白話字聲母資料表, $Z188, $AV$5))</f>
        <v/>
      </c>
      <c r="AW188" s="375" t="str">
        <f t="array" ref="AW188">IF($W188, "", INDEX(白話字韻母資料表, $AC188, $AW$5))</f>
        <v>iu</v>
      </c>
      <c r="AX188" s="374" t="str">
        <f t="array" ref="AX188">IF($W188, "", INDEX(閩拼韻母八聲調資料表, $AD188, $AG188))</f>
        <v>iú</v>
      </c>
    </row>
    <row r="189" spans="2:50">
      <c r="B189" s="380">
        <f t="shared" si="0"/>
        <v>181</v>
      </c>
      <c r="C189" s="314" t="str">
        <f>MID(文章!$D$4, B189, 1)</f>
        <v>吹</v>
      </c>
      <c r="D189" s="365" t="s">
        <v>68</v>
      </c>
      <c r="E189" s="365" t="s">
        <v>84</v>
      </c>
      <c r="F189" s="365"/>
      <c r="G189" s="315" t="str">
        <f t="array" ref="G189">IF( OR($T189, NOT($U189), $W189), "", $AA189 &amp; $AH189 &amp; INDEX(中文數值資料表, $AG189, 2) )</f>
        <v>出規一</v>
      </c>
      <c r="H189" s="321" t="str">
        <f t="shared" si="1"/>
        <v>chhui</v>
      </c>
      <c r="I189" s="322" t="str">
        <f t="shared" si="2"/>
        <v>tshui</v>
      </c>
      <c r="J189" s="323" t="str">
        <f t="shared" si="3"/>
        <v>cūi</v>
      </c>
      <c r="K189" s="316" t="str">
        <f t="shared" si="4"/>
        <v>ㄘㄨㄧ</v>
      </c>
      <c r="L189" s="317" t="str">
        <f t="shared" ca="1" si="57"/>
        <v xml:space="preserve">\ltjruby{吹}{tshui}\
</v>
      </c>
      <c r="M189" s="317" t="str">
        <f t="shared" ca="1" si="43"/>
        <v xml:space="preserve">&lt;ruby&gt;吹&lt;rt&gt;出規一&lt;/rt&gt;&lt;/ruby&gt;
</v>
      </c>
      <c r="N189" s="317" t="str">
        <f t="shared" ca="1" si="44"/>
        <v xml:space="preserve">&lt;ruby&gt;吹&lt;rt&gt;chhui&lt;/rt&gt;&lt;/ruby&gt;
</v>
      </c>
      <c r="O189" s="317" t="str">
        <f t="shared" ca="1" si="45"/>
        <v xml:space="preserve">&lt;ruby&gt;吹&lt;rt&gt;tshui&lt;/rt&gt;&lt;/ruby&gt;
</v>
      </c>
      <c r="P189" s="317" t="str">
        <f t="shared" ca="1" si="45"/>
        <v xml:space="preserve">&lt;ruby&gt;吹&lt;rt&gt;cūi&lt;/rt&gt;&lt;/ruby&gt;
</v>
      </c>
      <c r="Q189" s="318" t="str">
        <f t="shared" ca="1" si="46"/>
        <v xml:space="preserve">&lt;ruby&gt;吹&lt;rtc&gt;ㄘㄨㄧ&lt;/rtc&gt;&lt;/ruby&gt;
</v>
      </c>
      <c r="R189" s="318" t="str">
        <f t="shared" ca="1" si="47"/>
        <v xml:space="preserve">&lt;ruby&gt;吹&lt;rt&gt;tshui&lt;/rt&gt;&lt;rtc&gt;ㄘㄨㄧ&lt;/rtc&gt;&lt;/ruby&gt;
</v>
      </c>
      <c r="S189" s="285"/>
      <c r="T189" s="319" t="b">
        <f t="shared" si="42"/>
        <v>0</v>
      </c>
      <c r="U189" s="319" t="b">
        <f t="shared" si="48"/>
        <v>1</v>
      </c>
      <c r="V189" s="319" t="b">
        <f t="shared" si="49"/>
        <v>0</v>
      </c>
      <c r="W189" s="319" t="b">
        <f t="shared" si="50"/>
        <v>0</v>
      </c>
      <c r="X189" s="319" t="b">
        <f t="shared" si="51"/>
        <v>1</v>
      </c>
      <c r="Y189" s="370"/>
      <c r="Z189" s="377">
        <f t="shared" si="11"/>
        <v>3</v>
      </c>
      <c r="AA189" s="373" t="str">
        <f t="array" ref="AA189">IF( $Z189="", "", INDEX(白話字聲母資料表, $Z189, $AA$5))</f>
        <v>出</v>
      </c>
      <c r="AB189" s="370"/>
      <c r="AC189" s="377">
        <f t="shared" si="52"/>
        <v>72</v>
      </c>
      <c r="AD189" s="373">
        <f t="array" ref="AD189">IF( $W189, "", INDEX(白話字韻母資料表, AC189, $AD$5))</f>
        <v>4</v>
      </c>
      <c r="AE189" s="373" t="b">
        <f t="array" ref="AE189">IF( $W189, "", IF( INDEX(白話字韻母資料表, AC189, $AE$5) = "入聲", TRUE, FALSE) )</f>
        <v>0</v>
      </c>
      <c r="AF189" s="374">
        <f t="shared" si="53"/>
        <v>1</v>
      </c>
      <c r="AG189" s="374">
        <f t="shared" si="54"/>
        <v>1</v>
      </c>
      <c r="AH189" s="374" t="str">
        <f t="array" ref="AH189">IF( $W189, "", INDEX(白話字韻母資料表, $AC189, $AH$5))</f>
        <v>規</v>
      </c>
      <c r="AI189" s="374" t="str">
        <f t="array" ref="AI189">IF($W189, "", INDEX(白話字韻母八聲調資料表, $AD189, $AG189))</f>
        <v>ui</v>
      </c>
      <c r="AJ189" s="370"/>
      <c r="AK189" s="373" t="b">
        <f t="shared" si="55"/>
        <v>1</v>
      </c>
      <c r="AL189" s="373" t="b">
        <f>IF( $AK189, IFERROR( IF(MATCH( $E189, 顎音化聲母!$H$9:$H$37, 0), TRUE, FALSE), FALSE), "")</f>
        <v>0</v>
      </c>
      <c r="AM189" s="373" t="str">
        <f t="array" ref="AM189">IF( AND($AK189, $AL189), INDEX(顎音化聲母資料表, MATCH( $D189 &amp; $E189, 顎音化聲母!$L$5:$L$136, 0), 3), "")</f>
        <v/>
      </c>
      <c r="AN189" s="373">
        <f t="shared" si="56"/>
        <v>3</v>
      </c>
      <c r="AO189" s="374" t="str">
        <f t="array" ref="AO189">IF($AN189="", "", IF( $AM189&lt;&gt;"", $AM189,INDEX(白話字聲母資料表, $AN189, $AO$5)))</f>
        <v>ㄘ</v>
      </c>
      <c r="AP189" s="374" t="str">
        <f t="array" ref="AP189">IF($W189, "", INDEX(方音八音反切資料表, $AD189, $AG189))</f>
        <v>ㄨㄧ</v>
      </c>
      <c r="AQ189" s="370"/>
      <c r="AR189" s="374" t="str">
        <f t="array" ref="AR189">IF($V189, "", INDEX(白話字聲母資料表, $Z189, $AR$5))</f>
        <v>tsh</v>
      </c>
      <c r="AS189" s="375" t="str">
        <f t="array" ref="AS189">IF($W189, "", INDEX(白話字韻母資料表, $AC189, $AR$5))</f>
        <v>ui</v>
      </c>
      <c r="AT189" s="374" t="str">
        <f t="array" ref="AT189">IF($W189, "", INDEX(台羅韻母八聲調資料表, $AD189, $AG189))</f>
        <v>ui</v>
      </c>
      <c r="AU189" s="370"/>
      <c r="AV189" s="374" t="str">
        <f t="array" ref="AV189">IF($V189, "", INDEX(白話字聲母資料表, $Z189, $AV$5))</f>
        <v>c</v>
      </c>
      <c r="AW189" s="375" t="str">
        <f t="array" ref="AW189">IF($W189, "", INDEX(白話字韻母資料表, $AC189, $AW$5))</f>
        <v>ui</v>
      </c>
      <c r="AX189" s="374" t="str">
        <f t="array" ref="AX189">IF($W189, "", INDEX(閩拼韻母八聲調資料表, $AD189, $AG189))</f>
        <v>ūi</v>
      </c>
    </row>
    <row r="190" spans="2:50">
      <c r="B190" s="380">
        <f t="shared" si="0"/>
        <v>182</v>
      </c>
      <c r="C190" s="314" t="str">
        <f>MID(文章!$D$4, B190, 1)</f>
        <v>洞</v>
      </c>
      <c r="D190" s="365" t="s">
        <v>92</v>
      </c>
      <c r="E190" s="365" t="s">
        <v>74</v>
      </c>
      <c r="F190" s="365">
        <v>7</v>
      </c>
      <c r="G190" s="315" t="str">
        <f t="array" ref="G190">IF( OR($T190, NOT($U190), $W190), "", $AA190 &amp; $AH190 &amp; INDEX(中文數值資料表, $AG190, 2) )</f>
        <v>地公七</v>
      </c>
      <c r="H190" s="321" t="str">
        <f t="shared" si="1"/>
        <v>tōng</v>
      </c>
      <c r="I190" s="322" t="str">
        <f t="shared" si="2"/>
        <v>tōng</v>
      </c>
      <c r="J190" s="323" t="str">
        <f t="shared" si="3"/>
        <v>dōng</v>
      </c>
      <c r="K190" s="316" t="str">
        <f t="shared" si="4"/>
        <v>ㄉㆲ˫</v>
      </c>
      <c r="L190" s="317" t="str">
        <f t="shared" ca="1" si="57"/>
        <v xml:space="preserve">\ltjruby{洞}{tōng}\
</v>
      </c>
      <c r="M190" s="317" t="str">
        <f t="shared" ca="1" si="43"/>
        <v xml:space="preserve">&lt;ruby&gt;洞&lt;rt&gt;地公七&lt;/rt&gt;&lt;/ruby&gt;
</v>
      </c>
      <c r="N190" s="317" t="str">
        <f t="shared" ca="1" si="44"/>
        <v xml:space="preserve">&lt;ruby&gt;洞&lt;rt&gt;tōng&lt;/rt&gt;&lt;/ruby&gt;
</v>
      </c>
      <c r="O190" s="317" t="str">
        <f t="shared" ca="1" si="45"/>
        <v xml:space="preserve">&lt;ruby&gt;洞&lt;rt&gt;tōng&lt;/rt&gt;&lt;/ruby&gt;
</v>
      </c>
      <c r="P190" s="317" t="str">
        <f t="shared" ca="1" si="45"/>
        <v xml:space="preserve">&lt;ruby&gt;洞&lt;rt&gt;dōng&lt;/rt&gt;&lt;/ruby&gt;
</v>
      </c>
      <c r="Q190" s="318" t="str">
        <f t="shared" ca="1" si="46"/>
        <v xml:space="preserve">&lt;ruby&gt;洞&lt;rtc&gt;ㄉㆲ˫&lt;/rtc&gt;&lt;/ruby&gt;
</v>
      </c>
      <c r="R190" s="318" t="str">
        <f t="shared" ca="1" si="47"/>
        <v xml:space="preserve">&lt;ruby&gt;洞&lt;rt&gt;tōng&lt;/rt&gt;&lt;rtc&gt;ㄉㆲ˫&lt;/rtc&gt;&lt;/ruby&gt;
</v>
      </c>
      <c r="S190" s="285"/>
      <c r="T190" s="319" t="b">
        <f t="shared" si="42"/>
        <v>0</v>
      </c>
      <c r="U190" s="319" t="b">
        <f t="shared" si="48"/>
        <v>1</v>
      </c>
      <c r="V190" s="319" t="b">
        <f t="shared" si="49"/>
        <v>0</v>
      </c>
      <c r="W190" s="319" t="b">
        <f t="shared" si="50"/>
        <v>0</v>
      </c>
      <c r="X190" s="319" t="b">
        <f t="shared" si="51"/>
        <v>0</v>
      </c>
      <c r="Y190" s="370"/>
      <c r="Z190" s="377">
        <f t="shared" si="11"/>
        <v>16</v>
      </c>
      <c r="AA190" s="373" t="str">
        <f t="array" ref="AA190">IF( $Z190="", "", INDEX(白話字聲母資料表, $Z190, $AA$5))</f>
        <v>地</v>
      </c>
      <c r="AB190" s="370"/>
      <c r="AC190" s="377">
        <f t="shared" si="52"/>
        <v>69</v>
      </c>
      <c r="AD190" s="373">
        <f t="array" ref="AD190">IF( $W190, "", INDEX(白話字韻母資料表, AC190, $AD$5))</f>
        <v>7</v>
      </c>
      <c r="AE190" s="373" t="b">
        <f t="array" ref="AE190">IF( $W190, "", IF( INDEX(白話字韻母資料表, AC190, $AE$5) = "入聲", TRUE, FALSE) )</f>
        <v>0</v>
      </c>
      <c r="AF190" s="374">
        <f t="shared" si="53"/>
        <v>1</v>
      </c>
      <c r="AG190" s="374">
        <f t="shared" si="54"/>
        <v>7</v>
      </c>
      <c r="AH190" s="374" t="str">
        <f t="array" ref="AH190">IF( $W190, "", INDEX(白話字韻母資料表, $AC190, $AH$5))</f>
        <v>公</v>
      </c>
      <c r="AI190" s="374" t="str">
        <f t="array" ref="AI190">IF($W190, "", INDEX(白話字韻母八聲調資料表, $AD190, $AG190))</f>
        <v>ōng</v>
      </c>
      <c r="AJ190" s="370"/>
      <c r="AK190" s="373" t="b">
        <f t="shared" si="55"/>
        <v>0</v>
      </c>
      <c r="AL190" s="373" t="str">
        <f>IF( $AK190, IFERROR( IF(MATCH( $E190, 顎音化聲母!$H$9:$H$37, 0), TRUE, FALSE), FALSE), "")</f>
        <v/>
      </c>
      <c r="AM190" s="373" t="str">
        <f t="array" ref="AM190">IF( AND($AK190, $AL190), INDEX(顎音化聲母資料表, MATCH( $D190 &amp; $E190, 顎音化聲母!$L$5:$L$136, 0), 3), "")</f>
        <v/>
      </c>
      <c r="AN190" s="373">
        <f t="shared" si="56"/>
        <v>16</v>
      </c>
      <c r="AO190" s="374" t="str">
        <f t="array" ref="AO190">IF($AN190="", "", IF( $AM190&lt;&gt;"", $AM190,INDEX(白話字聲母資料表, $AN190, $AO$5)))</f>
        <v>ㄉ</v>
      </c>
      <c r="AP190" s="374" t="str">
        <f t="array" ref="AP190">IF($W190, "", INDEX(方音八音反切資料表, $AD190, $AG190))</f>
        <v>ㆲ˫</v>
      </c>
      <c r="AQ190" s="370"/>
      <c r="AR190" s="374" t="str">
        <f t="array" ref="AR190">IF($V190, "", INDEX(白話字聲母資料表, $Z190, $AR$5))</f>
        <v>t</v>
      </c>
      <c r="AS190" s="375" t="str">
        <f t="array" ref="AS190">IF($W190, "", INDEX(白話字韻母資料表, $AC190, $AR$5))</f>
        <v>ong</v>
      </c>
      <c r="AT190" s="374" t="str">
        <f t="array" ref="AT190">IF($W190, "", INDEX(台羅韻母八聲調資料表, $AD190, $AG190))</f>
        <v>ōng</v>
      </c>
      <c r="AU190" s="370"/>
      <c r="AV190" s="374" t="str">
        <f t="array" ref="AV190">IF($V190, "", INDEX(白話字聲母資料表, $Z190, $AV$5))</f>
        <v>d</v>
      </c>
      <c r="AW190" s="375" t="str">
        <f t="array" ref="AW190">IF($W190, "", INDEX(白話字韻母資料表, $AC190, $AW$5))</f>
        <v>ong</v>
      </c>
      <c r="AX190" s="374" t="str">
        <f t="array" ref="AX190">IF($W190, "", INDEX(閩拼韻母八聲調資料表, $AD190, $AG190))</f>
        <v>ōng</v>
      </c>
    </row>
    <row r="191" spans="2:50">
      <c r="B191" s="380">
        <f t="shared" si="0"/>
        <v>183</v>
      </c>
      <c r="C191" s="314" t="str">
        <f>MID(文章!$D$4, B191, 1)</f>
        <v>簫</v>
      </c>
      <c r="D191" s="365" t="s">
        <v>65</v>
      </c>
      <c r="E191" s="365" t="s">
        <v>89</v>
      </c>
      <c r="F191" s="365"/>
      <c r="G191" s="315" t="str">
        <f t="array" ref="G191">IF( OR($T191, NOT($U191), $W191), "", $AA191 &amp; $AH191 &amp; INDEX(中文數值資料表, $AG191, 2) )</f>
        <v>時嬌一</v>
      </c>
      <c r="H191" s="321" t="str">
        <f t="shared" si="1"/>
        <v>siau</v>
      </c>
      <c r="I191" s="322" t="str">
        <f t="shared" si="2"/>
        <v>siau</v>
      </c>
      <c r="J191" s="323" t="str">
        <f t="shared" si="3"/>
        <v>siāo</v>
      </c>
      <c r="K191" s="316" t="str">
        <f t="shared" si="4"/>
        <v>ㄒㄧㄠ</v>
      </c>
      <c r="L191" s="317" t="str">
        <f t="shared" ca="1" si="57"/>
        <v xml:space="preserve">\ltjruby{簫}{siau}\
</v>
      </c>
      <c r="M191" s="317" t="str">
        <f t="shared" ca="1" si="43"/>
        <v xml:space="preserve">&lt;ruby&gt;簫&lt;rt&gt;時嬌一&lt;/rt&gt;&lt;/ruby&gt;
</v>
      </c>
      <c r="N191" s="317" t="str">
        <f t="shared" ca="1" si="44"/>
        <v xml:space="preserve">&lt;ruby&gt;簫&lt;rt&gt;siau&lt;/rt&gt;&lt;/ruby&gt;
</v>
      </c>
      <c r="O191" s="317" t="str">
        <f t="shared" ca="1" si="45"/>
        <v xml:space="preserve">&lt;ruby&gt;簫&lt;rt&gt;siau&lt;/rt&gt;&lt;/ruby&gt;
</v>
      </c>
      <c r="P191" s="317" t="str">
        <f t="shared" ca="1" si="45"/>
        <v xml:space="preserve">&lt;ruby&gt;簫&lt;rt&gt;siāo&lt;/rt&gt;&lt;/ruby&gt;
</v>
      </c>
      <c r="Q191" s="318" t="str">
        <f t="shared" ca="1" si="46"/>
        <v xml:space="preserve">&lt;ruby&gt;簫&lt;rtc&gt;ㄒㄧㄠ&lt;/rtc&gt;&lt;/ruby&gt;
</v>
      </c>
      <c r="R191" s="318" t="str">
        <f t="shared" ca="1" si="47"/>
        <v xml:space="preserve">&lt;ruby&gt;簫&lt;rt&gt;siau&lt;/rt&gt;&lt;rtc&gt;ㄒㄧㄠ&lt;/rtc&gt;&lt;/ruby&gt;
</v>
      </c>
      <c r="S191" s="285"/>
      <c r="T191" s="319" t="b">
        <f t="shared" si="42"/>
        <v>0</v>
      </c>
      <c r="U191" s="319" t="b">
        <f t="shared" si="48"/>
        <v>1</v>
      </c>
      <c r="V191" s="319" t="b">
        <f t="shared" si="49"/>
        <v>0</v>
      </c>
      <c r="W191" s="319" t="b">
        <f t="shared" si="50"/>
        <v>0</v>
      </c>
      <c r="X191" s="319" t="b">
        <f t="shared" si="51"/>
        <v>1</v>
      </c>
      <c r="Y191" s="370"/>
      <c r="Z191" s="377">
        <f t="shared" si="11"/>
        <v>15</v>
      </c>
      <c r="AA191" s="373" t="str">
        <f t="array" ref="AA191">IF( $Z191="", "", INDEX(白話字聲母資料表, $Z191, $AA$5))</f>
        <v>時</v>
      </c>
      <c r="AB191" s="370"/>
      <c r="AC191" s="377">
        <f t="shared" si="52"/>
        <v>33</v>
      </c>
      <c r="AD191" s="373">
        <f t="array" ref="AD191">IF( $W191, "", INDEX(白話字韻母資料表, AC191, $AD$5))</f>
        <v>12</v>
      </c>
      <c r="AE191" s="373" t="b">
        <f t="array" ref="AE191">IF( $W191, "", IF( INDEX(白話字韻母資料表, AC191, $AE$5) = "入聲", TRUE, FALSE) )</f>
        <v>0</v>
      </c>
      <c r="AF191" s="374">
        <f t="shared" si="53"/>
        <v>1</v>
      </c>
      <c r="AG191" s="374">
        <f t="shared" si="54"/>
        <v>1</v>
      </c>
      <c r="AH191" s="374" t="str">
        <f t="array" ref="AH191">IF( $W191, "", INDEX(白話字韻母資料表, $AC191, $AH$5))</f>
        <v>嬌</v>
      </c>
      <c r="AI191" s="374" t="str">
        <f t="array" ref="AI191">IF($W191, "", INDEX(白話字韻母八聲調資料表, $AD191, $AG191))</f>
        <v>iau</v>
      </c>
      <c r="AJ191" s="370"/>
      <c r="AK191" s="373" t="b">
        <f t="shared" si="55"/>
        <v>1</v>
      </c>
      <c r="AL191" s="373" t="b">
        <f>IF( $AK191, IFERROR( IF(MATCH( $E191, 顎音化聲母!$H$9:$H$37, 0), TRUE, FALSE), FALSE), "")</f>
        <v>1</v>
      </c>
      <c r="AM191" s="373" t="str">
        <f t="array" ref="AM191">IF( AND($AK191, $AL191), INDEX(顎音化聲母資料表, MATCH( $D191 &amp; $E191, 顎音化聲母!$L$5:$L$136, 0), 3), "")</f>
        <v>ㄒ</v>
      </c>
      <c r="AN191" s="373">
        <f t="shared" si="56"/>
        <v>15</v>
      </c>
      <c r="AO191" s="374" t="str">
        <f t="array" ref="AO191">IF($AN191="", "", IF( $AM191&lt;&gt;"", $AM191,INDEX(白話字聲母資料表, $AN191, $AO$5)))</f>
        <v>ㄒ</v>
      </c>
      <c r="AP191" s="374" t="str">
        <f t="array" ref="AP191">IF($W191, "", INDEX(方音八音反切資料表, $AD191, $AG191))</f>
        <v>ㄧㄠ</v>
      </c>
      <c r="AQ191" s="370"/>
      <c r="AR191" s="374" t="str">
        <f t="array" ref="AR191">IF($V191, "", INDEX(白話字聲母資料表, $Z191, $AR$5))</f>
        <v>s</v>
      </c>
      <c r="AS191" s="375" t="str">
        <f t="array" ref="AS191">IF($W191, "", INDEX(白話字韻母資料表, $AC191, $AR$5))</f>
        <v>iao</v>
      </c>
      <c r="AT191" s="374" t="str">
        <f t="array" ref="AT191">IF($W191, "", INDEX(台羅韻母八聲調資料表, $AD191, $AG191))</f>
        <v>iau</v>
      </c>
      <c r="AU191" s="370"/>
      <c r="AV191" s="374" t="str">
        <f t="array" ref="AV191">IF($V191, "", INDEX(白話字聲母資料表, $Z191, $AV$5))</f>
        <v>s</v>
      </c>
      <c r="AW191" s="375" t="str">
        <f t="array" ref="AW191">IF($W191, "", INDEX(白話字韻母資料表, $AC191, $AW$5))</f>
        <v>iao</v>
      </c>
      <c r="AX191" s="374" t="str">
        <f t="array" ref="AX191">IF($W191, "", INDEX(閩拼韻母八聲調資料表, $AD191, $AG191))</f>
        <v>iāo</v>
      </c>
    </row>
    <row r="192" spans="2:50">
      <c r="B192" s="380">
        <f t="shared" si="0"/>
        <v>184</v>
      </c>
      <c r="C192" s="314" t="str">
        <f>MID(文章!$D$4, B192, 1)</f>
        <v>者</v>
      </c>
      <c r="D192" s="365" t="s">
        <v>55</v>
      </c>
      <c r="E192" s="365" t="s">
        <v>106</v>
      </c>
      <c r="F192" s="365">
        <v>2</v>
      </c>
      <c r="G192" s="315" t="str">
        <f t="array" ref="G192">IF( OR($T192, NOT($U192), $W192), "", $AA192 &amp; $AH192 &amp; INDEX(中文數值資料表, $AG192, 2) )</f>
        <v>曾迦二</v>
      </c>
      <c r="H192" s="321" t="str">
        <f t="shared" si="1"/>
        <v>chiá</v>
      </c>
      <c r="I192" s="322" t="str">
        <f t="shared" si="2"/>
        <v>tsiá</v>
      </c>
      <c r="J192" s="323" t="str">
        <f t="shared" si="3"/>
        <v>ziá</v>
      </c>
      <c r="K192" s="316" t="str">
        <f t="shared" si="4"/>
        <v>ㄐㄧㄚˋ</v>
      </c>
      <c r="L192" s="317" t="str">
        <f t="shared" ca="1" si="57"/>
        <v xml:space="preserve">\ltjruby{者}{tsiá}\
</v>
      </c>
      <c r="M192" s="317" t="str">
        <f t="shared" ca="1" si="43"/>
        <v xml:space="preserve">&lt;ruby&gt;者&lt;rt&gt;曾迦二&lt;/rt&gt;&lt;/ruby&gt;
</v>
      </c>
      <c r="N192" s="317" t="str">
        <f t="shared" ca="1" si="44"/>
        <v xml:space="preserve">&lt;ruby&gt;者&lt;rt&gt;chiá&lt;/rt&gt;&lt;/ruby&gt;
</v>
      </c>
      <c r="O192" s="317" t="str">
        <f t="shared" ca="1" si="45"/>
        <v xml:space="preserve">&lt;ruby&gt;者&lt;rt&gt;tsiá&lt;/rt&gt;&lt;/ruby&gt;
</v>
      </c>
      <c r="P192" s="317" t="str">
        <f t="shared" ca="1" si="45"/>
        <v xml:space="preserve">&lt;ruby&gt;者&lt;rt&gt;ziá&lt;/rt&gt;&lt;/ruby&gt;
</v>
      </c>
      <c r="Q192" s="318" t="str">
        <f t="shared" ca="1" si="46"/>
        <v xml:space="preserve">&lt;ruby&gt;者&lt;rtc&gt;ㄐㄧㄚˋ&lt;/rtc&gt;&lt;/ruby&gt;
</v>
      </c>
      <c r="R192" s="318" t="str">
        <f t="shared" ca="1" si="47"/>
        <v xml:space="preserve">&lt;ruby&gt;者&lt;rt&gt;tsiá&lt;/rt&gt;&lt;rtc&gt;ㄐㄧㄚˋ&lt;/rtc&gt;&lt;/ruby&gt;
</v>
      </c>
      <c r="S192" s="285"/>
      <c r="T192" s="319" t="b">
        <f t="shared" si="42"/>
        <v>0</v>
      </c>
      <c r="U192" s="319" t="b">
        <f t="shared" si="48"/>
        <v>1</v>
      </c>
      <c r="V192" s="319" t="b">
        <f t="shared" si="49"/>
        <v>0</v>
      </c>
      <c r="W192" s="319" t="b">
        <f t="shared" si="50"/>
        <v>0</v>
      </c>
      <c r="X192" s="319" t="b">
        <f t="shared" si="51"/>
        <v>0</v>
      </c>
      <c r="Y192" s="370"/>
      <c r="Z192" s="377">
        <f t="shared" si="11"/>
        <v>2</v>
      </c>
      <c r="AA192" s="373" t="str">
        <f t="array" ref="AA192">IF( $Z192="", "", INDEX(白話字聲母資料表, $Z192, $AA$5))</f>
        <v>曾</v>
      </c>
      <c r="AB192" s="370"/>
      <c r="AC192" s="377">
        <f t="shared" si="52"/>
        <v>23</v>
      </c>
      <c r="AD192" s="373">
        <f t="array" ref="AD192">IF( $W192, "", INDEX(白話字韻母資料表, AC192, $AD$5))</f>
        <v>24</v>
      </c>
      <c r="AE192" s="373" t="b">
        <f t="array" ref="AE192">IF( $W192, "", IF( INDEX(白話字韻母資料表, AC192, $AE$5) = "入聲", TRUE, FALSE) )</f>
        <v>0</v>
      </c>
      <c r="AF192" s="374">
        <f t="shared" si="53"/>
        <v>1</v>
      </c>
      <c r="AG192" s="374">
        <f t="shared" si="54"/>
        <v>2</v>
      </c>
      <c r="AH192" s="374" t="str">
        <f t="array" ref="AH192">IF( $W192, "", INDEX(白話字韻母資料表, $AC192, $AH$5))</f>
        <v>迦</v>
      </c>
      <c r="AI192" s="374" t="str">
        <f t="array" ref="AI192">IF($W192, "", INDEX(白話字韻母八聲調資料表, $AD192, $AG192))</f>
        <v>iá</v>
      </c>
      <c r="AJ192" s="370"/>
      <c r="AK192" s="373" t="b">
        <f t="shared" si="55"/>
        <v>1</v>
      </c>
      <c r="AL192" s="373" t="b">
        <f>IF( $AK192, IFERROR( IF(MATCH( $E192, 顎音化聲母!$H$9:$H$37, 0), TRUE, FALSE), FALSE), "")</f>
        <v>1</v>
      </c>
      <c r="AM192" s="373" t="str">
        <f t="array" ref="AM192">IF( AND($AK192, $AL192), INDEX(顎音化聲母資料表, MATCH( $D192 &amp; $E192, 顎音化聲母!$L$5:$L$136, 0), 3), "")</f>
        <v>ㄐ</v>
      </c>
      <c r="AN192" s="373">
        <f t="shared" si="56"/>
        <v>2</v>
      </c>
      <c r="AO192" s="374" t="str">
        <f t="array" ref="AO192">IF($AN192="", "", IF( $AM192&lt;&gt;"", $AM192,INDEX(白話字聲母資料表, $AN192, $AO$5)))</f>
        <v>ㄐ</v>
      </c>
      <c r="AP192" s="374" t="str">
        <f t="array" ref="AP192">IF($W192, "", INDEX(方音八音反切資料表, $AD192, $AG192))</f>
        <v>ㄧㄚˋ</v>
      </c>
      <c r="AQ192" s="370"/>
      <c r="AR192" s="374" t="str">
        <f t="array" ref="AR192">IF($V192, "", INDEX(白話字聲母資料表, $Z192, $AR$5))</f>
        <v>ts</v>
      </c>
      <c r="AS192" s="375" t="str">
        <f t="array" ref="AS192">IF($W192, "", INDEX(白話字韻母資料表, $AC192, $AR$5))</f>
        <v>ia</v>
      </c>
      <c r="AT192" s="374" t="str">
        <f t="array" ref="AT192">IF($W192, "", INDEX(台羅韻母八聲調資料表, $AD192, $AG192))</f>
        <v>iá</v>
      </c>
      <c r="AU192" s="370"/>
      <c r="AV192" s="374" t="str">
        <f t="array" ref="AV192">IF($V192, "", INDEX(白話字聲母資料表, $Z192, $AV$5))</f>
        <v>z</v>
      </c>
      <c r="AW192" s="375" t="str">
        <f t="array" ref="AW192">IF($W192, "", INDEX(白話字韻母資料表, $AC192, $AW$5))</f>
        <v>ia</v>
      </c>
      <c r="AX192" s="374" t="str">
        <f t="array" ref="AX192">IF($W192, "", INDEX(閩拼韻母八聲調資料表, $AD192, $AG192))</f>
        <v>iá</v>
      </c>
    </row>
    <row r="193" spans="2:50">
      <c r="B193" s="380">
        <f t="shared" si="0"/>
        <v>185</v>
      </c>
      <c r="C193" s="314" t="str">
        <f>MID(文章!$D$4, B193, 1)</f>
        <v>，</v>
      </c>
      <c r="D193" s="365"/>
      <c r="E193" s="365"/>
      <c r="F193" s="365"/>
      <c r="G193" s="315" t="str">
        <f t="array" ref="G193">IF( OR($T193, NOT($U193), $W193), "", $AA193 &amp; $AH193 &amp; INDEX(中文數值資料表, $AG193, 2) )</f>
        <v/>
      </c>
      <c r="H193" s="321" t="str">
        <f t="shared" si="1"/>
        <v/>
      </c>
      <c r="I193" s="322" t="str">
        <f t="shared" si="2"/>
        <v/>
      </c>
      <c r="J193" s="323" t="str">
        <f t="shared" si="3"/>
        <v/>
      </c>
      <c r="K193" s="316" t="str">
        <f t="shared" si="4"/>
        <v/>
      </c>
      <c r="L193" s="317" t="str">
        <f t="shared" ca="1" si="57"/>
        <v xml:space="preserve">\ltjruby{，}{}\
</v>
      </c>
      <c r="M193" s="317" t="str">
        <f t="shared" ca="1" si="43"/>
        <v xml:space="preserve">，
</v>
      </c>
      <c r="N193" s="317" t="str">
        <f t="shared" ca="1" si="44"/>
        <v xml:space="preserve">，
</v>
      </c>
      <c r="O193" s="317" t="str">
        <f t="shared" ca="1" si="45"/>
        <v xml:space="preserve">，
</v>
      </c>
      <c r="P193" s="317" t="str">
        <f t="shared" ca="1" si="45"/>
        <v xml:space="preserve">，
</v>
      </c>
      <c r="Q193" s="318" t="str">
        <f t="shared" ca="1" si="46"/>
        <v xml:space="preserve">，
</v>
      </c>
      <c r="R193" s="318" t="str">
        <f t="shared" ca="1" si="47"/>
        <v xml:space="preserve">，
</v>
      </c>
      <c r="S193" s="285"/>
      <c r="T193" s="319" t="b">
        <f t="shared" si="42"/>
        <v>1</v>
      </c>
      <c r="U193" s="319" t="b">
        <f t="shared" si="48"/>
        <v>0</v>
      </c>
      <c r="V193" s="319" t="b">
        <f t="shared" si="49"/>
        <v>1</v>
      </c>
      <c r="W193" s="319" t="b">
        <f t="shared" si="50"/>
        <v>1</v>
      </c>
      <c r="X193" s="319" t="b">
        <f t="shared" si="51"/>
        <v>0</v>
      </c>
      <c r="Y193" s="370"/>
      <c r="Z193" s="377" t="str">
        <f t="shared" si="11"/>
        <v/>
      </c>
      <c r="AA193" s="373" t="str">
        <f t="array" ref="AA193">IF( $Z193="", "", INDEX(白話字聲母資料表, $Z193, $AA$5))</f>
        <v/>
      </c>
      <c r="AB193" s="370"/>
      <c r="AC193" s="377" t="str">
        <f t="shared" si="52"/>
        <v/>
      </c>
      <c r="AD193" s="373" t="str">
        <f t="array" ref="AD193">IF( $W193, "", INDEX(白話字韻母資料表, AC193, $AD$5))</f>
        <v/>
      </c>
      <c r="AE193" s="373" t="str">
        <f t="array" ref="AE193">IF( $W193, "", IF( INDEX(白話字韻母資料表, AC193, $AE$5) = "入聲", TRUE, FALSE) )</f>
        <v/>
      </c>
      <c r="AF193" s="374" t="str">
        <f t="shared" si="53"/>
        <v/>
      </c>
      <c r="AG193" s="374" t="str">
        <f t="shared" si="54"/>
        <v/>
      </c>
      <c r="AH193" s="374" t="str">
        <f t="array" ref="AH193">IF( $W193, "", INDEX(白話字韻母資料表, $AC193, $AH$5))</f>
        <v/>
      </c>
      <c r="AI193" s="374" t="str">
        <f t="array" ref="AI193">IF($W193, "", INDEX(白話字韻母八聲調資料表, $AD193, $AG193))</f>
        <v/>
      </c>
      <c r="AJ193" s="370"/>
      <c r="AK193" s="373" t="b">
        <f t="shared" si="55"/>
        <v>0</v>
      </c>
      <c r="AL193" s="373" t="str">
        <f>IF( $AK193, IFERROR( IF(MATCH( $E193, 顎音化聲母!$H$9:$H$37, 0), TRUE, FALSE), FALSE), "")</f>
        <v/>
      </c>
      <c r="AM193" s="373" t="str">
        <f t="array" ref="AM193">IF( AND($AK193, $AL193), INDEX(顎音化聲母資料表, MATCH( $D193 &amp; $E193, 顎音化聲母!$L$5:$L$136, 0), 3), "")</f>
        <v/>
      </c>
      <c r="AN193" s="373" t="str">
        <f t="shared" si="56"/>
        <v/>
      </c>
      <c r="AO193" s="374" t="str">
        <f t="array" ref="AO193">IF($AN193="", "", IF( $AM193&lt;&gt;"", $AM193,INDEX(白話字聲母資料表, $AN193, $AO$5)))</f>
        <v/>
      </c>
      <c r="AP193" s="374" t="str">
        <f t="array" ref="AP193">IF($W193, "", INDEX(方音八音反切資料表, $AD193, $AG193))</f>
        <v/>
      </c>
      <c r="AQ193" s="370"/>
      <c r="AR193" s="374" t="str">
        <f t="array" ref="AR193">IF($V193, "", INDEX(白話字聲母資料表, $Z193, $AR$5))</f>
        <v/>
      </c>
      <c r="AS193" s="375" t="str">
        <f t="array" ref="AS193">IF($W193, "", INDEX(白話字韻母資料表, $AC193, $AR$5))</f>
        <v/>
      </c>
      <c r="AT193" s="374" t="str">
        <f t="array" ref="AT193">IF($W193, "", INDEX(台羅韻母八聲調資料表, $AD193, $AG193))</f>
        <v/>
      </c>
      <c r="AU193" s="370"/>
      <c r="AV193" s="374" t="str">
        <f t="array" ref="AV193">IF($V193, "", INDEX(白話字聲母資料表, $Z193, $AV$5))</f>
        <v/>
      </c>
      <c r="AW193" s="375" t="str">
        <f t="array" ref="AW193">IF($W193, "", INDEX(白話字韻母資料表, $AC193, $AW$5))</f>
        <v/>
      </c>
      <c r="AX193" s="374" t="str">
        <f t="array" ref="AX193">IF($W193, "", INDEX(閩拼韻母八聲調資料表, $AD193, $AG193))</f>
        <v/>
      </c>
    </row>
    <row r="194" spans="2:50">
      <c r="B194" s="380">
        <f t="shared" si="0"/>
        <v>186</v>
      </c>
      <c r="C194" s="314" t="str">
        <f>MID(文章!$D$4, B194, 1)</f>
        <v>倚</v>
      </c>
      <c r="D194" s="365"/>
      <c r="E194" s="365" t="s">
        <v>67</v>
      </c>
      <c r="F194" s="365">
        <v>2</v>
      </c>
      <c r="G194" s="315" t="str">
        <f t="array" ref="G194">IF( OR($T194, NOT($U194), $W194), "", $AA194 &amp; $AH194 &amp; INDEX(中文數值資料表, $AG194, 2) )</f>
        <v>英居二</v>
      </c>
      <c r="H194" s="321" t="str">
        <f t="shared" si="1"/>
        <v>í</v>
      </c>
      <c r="I194" s="322" t="str">
        <f t="shared" si="2"/>
        <v>í</v>
      </c>
      <c r="J194" s="323" t="str">
        <f t="shared" si="3"/>
        <v>í</v>
      </c>
      <c r="K194" s="316" t="str">
        <f t="shared" si="4"/>
        <v>ㄧˋ</v>
      </c>
      <c r="L194" s="317" t="str">
        <f t="shared" ca="1" si="57"/>
        <v xml:space="preserve">\ltjruby{倚}{í}\
</v>
      </c>
      <c r="M194" s="317" t="str">
        <f t="shared" ca="1" si="43"/>
        <v xml:space="preserve">&lt;ruby&gt;倚&lt;rt&gt;英居二&lt;/rt&gt;&lt;/ruby&gt;
</v>
      </c>
      <c r="N194" s="317" t="str">
        <f t="shared" ca="1" si="44"/>
        <v xml:space="preserve">&lt;ruby&gt;倚&lt;rt&gt;í&lt;/rt&gt;&lt;/ruby&gt;
</v>
      </c>
      <c r="O194" s="317" t="str">
        <f t="shared" ca="1" si="45"/>
        <v xml:space="preserve">&lt;ruby&gt;倚&lt;rt&gt;í&lt;/rt&gt;&lt;/ruby&gt;
</v>
      </c>
      <c r="P194" s="317" t="str">
        <f t="shared" ca="1" si="45"/>
        <v xml:space="preserve">&lt;ruby&gt;倚&lt;rt&gt;í&lt;/rt&gt;&lt;/ruby&gt;
</v>
      </c>
      <c r="Q194" s="318" t="str">
        <f t="shared" ca="1" si="46"/>
        <v xml:space="preserve">&lt;ruby&gt;倚&lt;rtc&gt;ㄧˋ&lt;/rtc&gt;&lt;/ruby&gt;
</v>
      </c>
      <c r="R194" s="318" t="str">
        <f t="shared" ca="1" si="47"/>
        <v xml:space="preserve">&lt;ruby&gt;倚&lt;rt&gt;í&lt;/rt&gt;&lt;rtc&gt;ㄧˋ&lt;/rtc&gt;&lt;/ruby&gt;
</v>
      </c>
      <c r="S194" s="285"/>
      <c r="T194" s="319" t="b">
        <f t="shared" si="42"/>
        <v>0</v>
      </c>
      <c r="U194" s="319" t="b">
        <f t="shared" si="48"/>
        <v>1</v>
      </c>
      <c r="V194" s="319" t="b">
        <f t="shared" si="49"/>
        <v>1</v>
      </c>
      <c r="W194" s="319" t="b">
        <f t="shared" si="50"/>
        <v>0</v>
      </c>
      <c r="X194" s="319" t="b">
        <f t="shared" si="51"/>
        <v>0</v>
      </c>
      <c r="Y194" s="370"/>
      <c r="Z194" s="377">
        <f t="shared" si="11"/>
        <v>18</v>
      </c>
      <c r="AA194" s="373" t="str">
        <f t="array" ref="AA194">IF( $Z194="", "", INDEX(白話字聲母資料表, $Z194, $AA$5))</f>
        <v>英</v>
      </c>
      <c r="AB194" s="370"/>
      <c r="AC194" s="377">
        <f t="shared" si="52"/>
        <v>21</v>
      </c>
      <c r="AD194" s="373">
        <f t="array" ref="AD194">IF( $W194, "", INDEX(白話字韻母資料表, AC194, $AD$5))</f>
        <v>29</v>
      </c>
      <c r="AE194" s="373" t="b">
        <f t="array" ref="AE194">IF( $W194, "", IF( INDEX(白話字韻母資料表, AC194, $AE$5) = "入聲", TRUE, FALSE) )</f>
        <v>0</v>
      </c>
      <c r="AF194" s="374">
        <f t="shared" si="53"/>
        <v>1</v>
      </c>
      <c r="AG194" s="374">
        <f t="shared" si="54"/>
        <v>2</v>
      </c>
      <c r="AH194" s="374" t="str">
        <f t="array" ref="AH194">IF( $W194, "", INDEX(白話字韻母資料表, $AC194, $AH$5))</f>
        <v>居</v>
      </c>
      <c r="AI194" s="374" t="str">
        <f t="array" ref="AI194">IF($W194, "", INDEX(白話字韻母八聲調資料表, $AD194, $AG194))</f>
        <v>í</v>
      </c>
      <c r="AJ194" s="370"/>
      <c r="AK194" s="373" t="b">
        <f t="shared" si="55"/>
        <v>0</v>
      </c>
      <c r="AL194" s="373" t="str">
        <f>IF( $AK194, IFERROR( IF(MATCH( $E194, 顎音化聲母!$H$9:$H$37, 0), TRUE, FALSE), FALSE), "")</f>
        <v/>
      </c>
      <c r="AM194" s="373" t="str">
        <f t="array" ref="AM194">IF( AND($AK194, $AL194), INDEX(顎音化聲母資料表, MATCH( $D194 &amp; $E194, 顎音化聲母!$L$5:$L$136, 0), 3), "")</f>
        <v/>
      </c>
      <c r="AN194" s="373" t="str">
        <f t="shared" si="56"/>
        <v/>
      </c>
      <c r="AO194" s="374" t="str">
        <f t="array" ref="AO194">IF($AN194="", "", IF( $AM194&lt;&gt;"", $AM194,INDEX(白話字聲母資料表, $AN194, $AO$5)))</f>
        <v/>
      </c>
      <c r="AP194" s="374" t="str">
        <f t="array" ref="AP194">IF($W194, "", INDEX(方音八音反切資料表, $AD194, $AG194))</f>
        <v>ㄧˋ</v>
      </c>
      <c r="AQ194" s="370"/>
      <c r="AR194" s="374" t="str">
        <f t="array" ref="AR194">IF($V194, "", INDEX(白話字聲母資料表, $Z194, $AR$5))</f>
        <v/>
      </c>
      <c r="AS194" s="375" t="str">
        <f t="array" ref="AS194">IF($W194, "", INDEX(白話字韻母資料表, $AC194, $AR$5))</f>
        <v>i</v>
      </c>
      <c r="AT194" s="374" t="str">
        <f t="array" ref="AT194">IF($W194, "", INDEX(台羅韻母八聲調資料表, $AD194, $AG194))</f>
        <v>í</v>
      </c>
      <c r="AU194" s="370"/>
      <c r="AV194" s="374" t="str">
        <f t="array" ref="AV194">IF($V194, "", INDEX(白話字聲母資料表, $Z194, $AV$5))</f>
        <v/>
      </c>
      <c r="AW194" s="375" t="str">
        <f t="array" ref="AW194">IF($W194, "", INDEX(白話字韻母資料表, $AC194, $AW$5))</f>
        <v>i</v>
      </c>
      <c r="AX194" s="374" t="str">
        <f t="array" ref="AX194">IF($W194, "", INDEX(閩拼韻母八聲調資料表, $AD194, $AG194))</f>
        <v>í</v>
      </c>
    </row>
    <row r="195" spans="2:50">
      <c r="B195" s="380">
        <f t="shared" si="0"/>
        <v>187</v>
      </c>
      <c r="C195" s="314" t="str">
        <f>MID(文章!$D$4, B195, 1)</f>
        <v>歌</v>
      </c>
      <c r="D195" s="365" t="s">
        <v>72</v>
      </c>
      <c r="E195" s="365" t="s">
        <v>86</v>
      </c>
      <c r="F195" s="365"/>
      <c r="G195" s="315" t="str">
        <f t="array" ref="G195">IF( OR($T195, NOT($U195), $W195), "", $AA195 &amp; $AH195 &amp; INDEX(中文數值資料表, $AG195, 2) )</f>
        <v>求高一</v>
      </c>
      <c r="H195" s="321" t="str">
        <f t="shared" si="1"/>
        <v>ko</v>
      </c>
      <c r="I195" s="322" t="str">
        <f t="shared" si="2"/>
        <v>ko</v>
      </c>
      <c r="J195" s="323" t="str">
        <f t="shared" si="3"/>
        <v>gō</v>
      </c>
      <c r="K195" s="316" t="str">
        <f t="shared" si="4"/>
        <v>ㄍㄜ</v>
      </c>
      <c r="L195" s="317" t="str">
        <f t="shared" ca="1" si="57"/>
        <v xml:space="preserve">\ltjruby{歌}{ko}\
</v>
      </c>
      <c r="M195" s="317" t="str">
        <f t="shared" ca="1" si="43"/>
        <v xml:space="preserve">&lt;ruby&gt;歌&lt;rt&gt;求高一&lt;/rt&gt;&lt;/ruby&gt;
</v>
      </c>
      <c r="N195" s="317" t="str">
        <f t="shared" ca="1" si="44"/>
        <v xml:space="preserve">&lt;ruby&gt;歌&lt;rt&gt;ko&lt;/rt&gt;&lt;/ruby&gt;
</v>
      </c>
      <c r="O195" s="317" t="str">
        <f t="shared" ca="1" si="45"/>
        <v xml:space="preserve">&lt;ruby&gt;歌&lt;rt&gt;ko&lt;/rt&gt;&lt;/ruby&gt;
</v>
      </c>
      <c r="P195" s="317" t="str">
        <f t="shared" ca="1" si="45"/>
        <v xml:space="preserve">&lt;ruby&gt;歌&lt;rt&gt;gō&lt;/rt&gt;&lt;/ruby&gt;
</v>
      </c>
      <c r="Q195" s="318" t="str">
        <f t="shared" ca="1" si="46"/>
        <v xml:space="preserve">&lt;ruby&gt;歌&lt;rtc&gt;ㄍㄜ&lt;/rtc&gt;&lt;/ruby&gt;
</v>
      </c>
      <c r="R195" s="318" t="str">
        <f t="shared" ca="1" si="47"/>
        <v xml:space="preserve">&lt;ruby&gt;歌&lt;rt&gt;ko&lt;/rt&gt;&lt;rtc&gt;ㄍㄜ&lt;/rtc&gt;&lt;/ruby&gt;
</v>
      </c>
      <c r="S195" s="285"/>
      <c r="T195" s="319" t="b">
        <f t="shared" si="42"/>
        <v>0</v>
      </c>
      <c r="U195" s="319" t="b">
        <f t="shared" si="48"/>
        <v>1</v>
      </c>
      <c r="V195" s="319" t="b">
        <f t="shared" si="49"/>
        <v>0</v>
      </c>
      <c r="W195" s="319" t="b">
        <f t="shared" si="50"/>
        <v>0</v>
      </c>
      <c r="X195" s="319" t="b">
        <f t="shared" si="51"/>
        <v>1</v>
      </c>
      <c r="Y195" s="370"/>
      <c r="Z195" s="377">
        <f t="shared" si="11"/>
        <v>7</v>
      </c>
      <c r="AA195" s="373" t="str">
        <f t="array" ref="AA195">IF( $Z195="", "", INDEX(白話字聲母資料表, $Z195, $AA$5))</f>
        <v>求</v>
      </c>
      <c r="AB195" s="370"/>
      <c r="AC195" s="377">
        <f t="shared" si="52"/>
        <v>52</v>
      </c>
      <c r="AD195" s="373">
        <f t="array" ref="AD195">IF( $W195, "", INDEX(白話字韻母資料表, AC195, $AD$5))</f>
        <v>15</v>
      </c>
      <c r="AE195" s="373" t="b">
        <f t="array" ref="AE195">IF( $W195, "", IF( INDEX(白話字韻母資料表, AC195, $AE$5) = "入聲", TRUE, FALSE) )</f>
        <v>0</v>
      </c>
      <c r="AF195" s="374">
        <f t="shared" si="53"/>
        <v>1</v>
      </c>
      <c r="AG195" s="374">
        <f t="shared" si="54"/>
        <v>1</v>
      </c>
      <c r="AH195" s="374" t="str">
        <f t="array" ref="AH195">IF( $W195, "", INDEX(白話字韻母資料表, $AC195, $AH$5))</f>
        <v>高</v>
      </c>
      <c r="AI195" s="374" t="str">
        <f t="array" ref="AI195">IF($W195, "", INDEX(白話字韻母八聲調資料表, $AD195, $AG195))</f>
        <v>o</v>
      </c>
      <c r="AJ195" s="370"/>
      <c r="AK195" s="373" t="b">
        <f t="shared" si="55"/>
        <v>0</v>
      </c>
      <c r="AL195" s="373" t="str">
        <f>IF( $AK195, IFERROR( IF(MATCH( $E195, 顎音化聲母!$H$9:$H$37, 0), TRUE, FALSE), FALSE), "")</f>
        <v/>
      </c>
      <c r="AM195" s="373" t="str">
        <f t="array" ref="AM195">IF( AND($AK195, $AL195), INDEX(顎音化聲母資料表, MATCH( $D195 &amp; $E195, 顎音化聲母!$L$5:$L$136, 0), 3), "")</f>
        <v/>
      </c>
      <c r="AN195" s="373">
        <f t="shared" si="56"/>
        <v>7</v>
      </c>
      <c r="AO195" s="374" t="str">
        <f t="array" ref="AO195">IF($AN195="", "", IF( $AM195&lt;&gt;"", $AM195,INDEX(白話字聲母資料表, $AN195, $AO$5)))</f>
        <v>ㄍ</v>
      </c>
      <c r="AP195" s="374" t="str">
        <f t="array" ref="AP195">IF($W195, "", INDEX(方音八音反切資料表, $AD195, $AG195))</f>
        <v>ㄜ</v>
      </c>
      <c r="AQ195" s="370"/>
      <c r="AR195" s="374" t="str">
        <f t="array" ref="AR195">IF($V195, "", INDEX(白話字聲母資料表, $Z195, $AR$5))</f>
        <v>k</v>
      </c>
      <c r="AS195" s="375" t="str">
        <f t="array" ref="AS195">IF($W195, "", INDEX(白話字韻母資料表, $AC195, $AR$5))</f>
        <v>o</v>
      </c>
      <c r="AT195" s="374" t="str">
        <f t="array" ref="AT195">IF($W195, "", INDEX(台羅韻母八聲調資料表, $AD195, $AG195))</f>
        <v>o</v>
      </c>
      <c r="AU195" s="370"/>
      <c r="AV195" s="374" t="str">
        <f t="array" ref="AV195">IF($V195, "", INDEX(白話字聲母資料表, $Z195, $AV$5))</f>
        <v>g</v>
      </c>
      <c r="AW195" s="375" t="str">
        <f t="array" ref="AW195">IF($W195, "", INDEX(白話字韻母資料表, $AC195, $AW$5))</f>
        <v>o</v>
      </c>
      <c r="AX195" s="374" t="str">
        <f t="array" ref="AX195">IF($W195, "", INDEX(閩拼韻母八聲調資料表, $AD195, $AG195))</f>
        <v>ō</v>
      </c>
    </row>
    <row r="196" spans="2:50">
      <c r="B196" s="380">
        <f t="shared" si="0"/>
        <v>188</v>
      </c>
      <c r="C196" s="314" t="str">
        <f>MID(文章!$D$4, B196, 1)</f>
        <v>而</v>
      </c>
      <c r="D196" s="365" t="s">
        <v>63</v>
      </c>
      <c r="E196" s="365" t="s">
        <v>67</v>
      </c>
      <c r="F196" s="365">
        <v>5</v>
      </c>
      <c r="G196" s="315" t="str">
        <f t="array" ref="G196">IF( OR($T196, NOT($U196), $W196), "", $AA196 &amp; $AH196 &amp; INDEX(中文數值資料表, $AG196, 2) )</f>
        <v>入居五</v>
      </c>
      <c r="H196" s="321" t="str">
        <f t="shared" si="1"/>
        <v>jî</v>
      </c>
      <c r="I196" s="322" t="str">
        <f t="shared" si="2"/>
        <v>jî</v>
      </c>
      <c r="J196" s="323" t="str">
        <f t="shared" si="3"/>
        <v>jì</v>
      </c>
      <c r="K196" s="316" t="str">
        <f t="shared" si="4"/>
        <v>ㆢㄧˊ</v>
      </c>
      <c r="L196" s="317" t="str">
        <f t="shared" ca="1" si="57"/>
        <v xml:space="preserve">\ltjruby{而}{jî}\
</v>
      </c>
      <c r="M196" s="317" t="str">
        <f t="shared" ca="1" si="43"/>
        <v xml:space="preserve">&lt;ruby&gt;而&lt;rt&gt;入居五&lt;/rt&gt;&lt;/ruby&gt;
</v>
      </c>
      <c r="N196" s="317" t="str">
        <f t="shared" ca="1" si="44"/>
        <v xml:space="preserve">&lt;ruby&gt;而&lt;rt&gt;jî&lt;/rt&gt;&lt;/ruby&gt;
</v>
      </c>
      <c r="O196" s="317" t="str">
        <f t="shared" ca="1" si="45"/>
        <v xml:space="preserve">&lt;ruby&gt;而&lt;rt&gt;jî&lt;/rt&gt;&lt;/ruby&gt;
</v>
      </c>
      <c r="P196" s="317" t="str">
        <f t="shared" ca="1" si="45"/>
        <v xml:space="preserve">&lt;ruby&gt;而&lt;rt&gt;jì&lt;/rt&gt;&lt;/ruby&gt;
</v>
      </c>
      <c r="Q196" s="318" t="str">
        <f t="shared" ca="1" si="46"/>
        <v xml:space="preserve">&lt;ruby&gt;而&lt;rtc&gt;ㆢㄧˊ&lt;/rtc&gt;&lt;/ruby&gt;
</v>
      </c>
      <c r="R196" s="318" t="str">
        <f t="shared" ca="1" si="47"/>
        <v xml:space="preserve">&lt;ruby&gt;而&lt;rt&gt;jî&lt;/rt&gt;&lt;rtc&gt;ㆢㄧˊ&lt;/rtc&gt;&lt;/ruby&gt;
</v>
      </c>
      <c r="S196" s="285"/>
      <c r="T196" s="319" t="b">
        <f t="shared" si="42"/>
        <v>0</v>
      </c>
      <c r="U196" s="319" t="b">
        <f t="shared" si="48"/>
        <v>1</v>
      </c>
      <c r="V196" s="319" t="b">
        <f t="shared" si="49"/>
        <v>0</v>
      </c>
      <c r="W196" s="319" t="b">
        <f t="shared" si="50"/>
        <v>0</v>
      </c>
      <c r="X196" s="319" t="b">
        <f t="shared" si="51"/>
        <v>0</v>
      </c>
      <c r="Y196" s="370"/>
      <c r="Z196" s="377">
        <f t="shared" si="11"/>
        <v>6</v>
      </c>
      <c r="AA196" s="373" t="str">
        <f t="array" ref="AA196">IF( $Z196="", "", INDEX(白話字聲母資料表, $Z196, $AA$5))</f>
        <v>入</v>
      </c>
      <c r="AB196" s="370"/>
      <c r="AC196" s="377">
        <f t="shared" si="52"/>
        <v>21</v>
      </c>
      <c r="AD196" s="373">
        <f t="array" ref="AD196">IF( $W196, "", INDEX(白話字韻母資料表, AC196, $AD$5))</f>
        <v>29</v>
      </c>
      <c r="AE196" s="373" t="b">
        <f t="array" ref="AE196">IF( $W196, "", IF( INDEX(白話字韻母資料表, AC196, $AE$5) = "入聲", TRUE, FALSE) )</f>
        <v>0</v>
      </c>
      <c r="AF196" s="374">
        <f t="shared" si="53"/>
        <v>1</v>
      </c>
      <c r="AG196" s="374">
        <f t="shared" si="54"/>
        <v>5</v>
      </c>
      <c r="AH196" s="374" t="str">
        <f t="array" ref="AH196">IF( $W196, "", INDEX(白話字韻母資料表, $AC196, $AH$5))</f>
        <v>居</v>
      </c>
      <c r="AI196" s="374" t="str">
        <f t="array" ref="AI196">IF($W196, "", INDEX(白話字韻母八聲調資料表, $AD196, $AG196))</f>
        <v>î</v>
      </c>
      <c r="AJ196" s="370"/>
      <c r="AK196" s="373" t="b">
        <f t="shared" si="55"/>
        <v>1</v>
      </c>
      <c r="AL196" s="373" t="b">
        <f>IF( $AK196, IFERROR( IF(MATCH( $E196, 顎音化聲母!$H$9:$H$37, 0), TRUE, FALSE), FALSE), "")</f>
        <v>1</v>
      </c>
      <c r="AM196" s="373" t="str">
        <f t="array" ref="AM196">IF( AND($AK196, $AL196), INDEX(顎音化聲母資料表, MATCH( $D196 &amp; $E196, 顎音化聲母!$L$5:$L$136, 0), 3), "")</f>
        <v>ㆢ</v>
      </c>
      <c r="AN196" s="373">
        <f t="shared" si="56"/>
        <v>6</v>
      </c>
      <c r="AO196" s="374" t="str">
        <f t="array" ref="AO196">IF($AN196="", "", IF( $AM196&lt;&gt;"", $AM196,INDEX(白話字聲母資料表, $AN196, $AO$5)))</f>
        <v>ㆢ</v>
      </c>
      <c r="AP196" s="374" t="str">
        <f t="array" ref="AP196">IF($W196, "", INDEX(方音八音反切資料表, $AD196, $AG196))</f>
        <v>ㄧˊ</v>
      </c>
      <c r="AQ196" s="370"/>
      <c r="AR196" s="374" t="str">
        <f t="array" ref="AR196">IF($V196, "", INDEX(白話字聲母資料表, $Z196, $AR$5))</f>
        <v>j</v>
      </c>
      <c r="AS196" s="375" t="str">
        <f t="array" ref="AS196">IF($W196, "", INDEX(白話字韻母資料表, $AC196, $AR$5))</f>
        <v>i</v>
      </c>
      <c r="AT196" s="374" t="str">
        <f t="array" ref="AT196">IF($W196, "", INDEX(台羅韻母八聲調資料表, $AD196, $AG196))</f>
        <v>î</v>
      </c>
      <c r="AU196" s="370"/>
      <c r="AV196" s="374" t="str">
        <f t="array" ref="AV196">IF($V196, "", INDEX(白話字聲母資料表, $Z196, $AV$5))</f>
        <v>j</v>
      </c>
      <c r="AW196" s="375" t="str">
        <f t="array" ref="AW196">IF($W196, "", INDEX(白話字韻母資料表, $AC196, $AW$5))</f>
        <v>i</v>
      </c>
      <c r="AX196" s="374" t="str">
        <f t="array" ref="AX196">IF($W196, "", INDEX(閩拼韻母八聲調資料表, $AD196, $AG196))</f>
        <v>ì</v>
      </c>
    </row>
    <row r="197" spans="2:50">
      <c r="B197" s="380">
        <f t="shared" si="0"/>
        <v>189</v>
      </c>
      <c r="C197" s="314" t="str">
        <f>MID(文章!$D$4, B197, 1)</f>
        <v>和</v>
      </c>
      <c r="D197" s="365" t="s">
        <v>61</v>
      </c>
      <c r="E197" s="365" t="s">
        <v>86</v>
      </c>
      <c r="F197" s="365">
        <v>5</v>
      </c>
      <c r="G197" s="315" t="str">
        <f t="array" ref="G197">IF( OR($T197, NOT($U197), $W197), "", $AA197 &amp; $AH197 &amp; INDEX(中文數值資料表, $AG197, 2) )</f>
        <v>喜高五</v>
      </c>
      <c r="H197" s="321" t="str">
        <f t="shared" si="1"/>
        <v>hô</v>
      </c>
      <c r="I197" s="322" t="str">
        <f t="shared" si="2"/>
        <v>hô</v>
      </c>
      <c r="J197" s="323" t="str">
        <f t="shared" si="3"/>
        <v>hò</v>
      </c>
      <c r="K197" s="316" t="str">
        <f t="shared" si="4"/>
        <v>ㄏㄜˊ</v>
      </c>
      <c r="L197" s="317" t="str">
        <f t="shared" ca="1" si="57"/>
        <v xml:space="preserve">\ltjruby{和}{hô}\
</v>
      </c>
      <c r="M197" s="317" t="str">
        <f t="shared" ca="1" si="43"/>
        <v xml:space="preserve">&lt;ruby&gt;和&lt;rt&gt;喜高五&lt;/rt&gt;&lt;/ruby&gt;
</v>
      </c>
      <c r="N197" s="317" t="str">
        <f t="shared" ca="1" si="44"/>
        <v xml:space="preserve">&lt;ruby&gt;和&lt;rt&gt;hô&lt;/rt&gt;&lt;/ruby&gt;
</v>
      </c>
      <c r="O197" s="317" t="str">
        <f t="shared" ca="1" si="45"/>
        <v xml:space="preserve">&lt;ruby&gt;和&lt;rt&gt;hô&lt;/rt&gt;&lt;/ruby&gt;
</v>
      </c>
      <c r="P197" s="317" t="str">
        <f t="shared" ca="1" si="45"/>
        <v xml:space="preserve">&lt;ruby&gt;和&lt;rt&gt;hò&lt;/rt&gt;&lt;/ruby&gt;
</v>
      </c>
      <c r="Q197" s="318" t="str">
        <f t="shared" ca="1" si="46"/>
        <v xml:space="preserve">&lt;ruby&gt;和&lt;rtc&gt;ㄏㄜˊ&lt;/rtc&gt;&lt;/ruby&gt;
</v>
      </c>
      <c r="R197" s="318" t="str">
        <f t="shared" ca="1" si="47"/>
        <v xml:space="preserve">&lt;ruby&gt;和&lt;rt&gt;hô&lt;/rt&gt;&lt;rtc&gt;ㄏㄜˊ&lt;/rtc&gt;&lt;/ruby&gt;
</v>
      </c>
      <c r="S197" s="285"/>
      <c r="T197" s="319" t="b">
        <f t="shared" si="42"/>
        <v>0</v>
      </c>
      <c r="U197" s="319" t="b">
        <f t="shared" si="48"/>
        <v>1</v>
      </c>
      <c r="V197" s="319" t="b">
        <f t="shared" si="49"/>
        <v>0</v>
      </c>
      <c r="W197" s="319" t="b">
        <f t="shared" si="50"/>
        <v>0</v>
      </c>
      <c r="X197" s="319" t="b">
        <f t="shared" si="51"/>
        <v>0</v>
      </c>
      <c r="Y197" s="370"/>
      <c r="Z197" s="377">
        <f t="shared" si="11"/>
        <v>5</v>
      </c>
      <c r="AA197" s="373" t="str">
        <f t="array" ref="AA197">IF( $Z197="", "", INDEX(白話字聲母資料表, $Z197, $AA$5))</f>
        <v>喜</v>
      </c>
      <c r="AB197" s="370"/>
      <c r="AC197" s="377">
        <f t="shared" si="52"/>
        <v>52</v>
      </c>
      <c r="AD197" s="373">
        <f t="array" ref="AD197">IF( $W197, "", INDEX(白話字韻母資料表, AC197, $AD$5))</f>
        <v>15</v>
      </c>
      <c r="AE197" s="373" t="b">
        <f t="array" ref="AE197">IF( $W197, "", IF( INDEX(白話字韻母資料表, AC197, $AE$5) = "入聲", TRUE, FALSE) )</f>
        <v>0</v>
      </c>
      <c r="AF197" s="374">
        <f t="shared" si="53"/>
        <v>1</v>
      </c>
      <c r="AG197" s="374">
        <f t="shared" si="54"/>
        <v>5</v>
      </c>
      <c r="AH197" s="374" t="str">
        <f t="array" ref="AH197">IF( $W197, "", INDEX(白話字韻母資料表, $AC197, $AH$5))</f>
        <v>高</v>
      </c>
      <c r="AI197" s="374" t="str">
        <f t="array" ref="AI197">IF($W197, "", INDEX(白話字韻母八聲調資料表, $AD197, $AG197))</f>
        <v>ô</v>
      </c>
      <c r="AJ197" s="370"/>
      <c r="AK197" s="373" t="b">
        <f t="shared" si="55"/>
        <v>0</v>
      </c>
      <c r="AL197" s="373" t="str">
        <f>IF( $AK197, IFERROR( IF(MATCH( $E197, 顎音化聲母!$H$9:$H$37, 0), TRUE, FALSE), FALSE), "")</f>
        <v/>
      </c>
      <c r="AM197" s="373" t="str">
        <f t="array" ref="AM197">IF( AND($AK197, $AL197), INDEX(顎音化聲母資料表, MATCH( $D197 &amp; $E197, 顎音化聲母!$L$5:$L$136, 0), 3), "")</f>
        <v/>
      </c>
      <c r="AN197" s="373">
        <f t="shared" si="56"/>
        <v>5</v>
      </c>
      <c r="AO197" s="374" t="str">
        <f t="array" ref="AO197">IF($AN197="", "", IF( $AM197&lt;&gt;"", $AM197,INDEX(白話字聲母資料表, $AN197, $AO$5)))</f>
        <v>ㄏ</v>
      </c>
      <c r="AP197" s="374" t="str">
        <f t="array" ref="AP197">IF($W197, "", INDEX(方音八音反切資料表, $AD197, $AG197))</f>
        <v>ㄜˊ</v>
      </c>
      <c r="AQ197" s="370"/>
      <c r="AR197" s="374" t="str">
        <f t="array" ref="AR197">IF($V197, "", INDEX(白話字聲母資料表, $Z197, $AR$5))</f>
        <v>h</v>
      </c>
      <c r="AS197" s="375" t="str">
        <f t="array" ref="AS197">IF($W197, "", INDEX(白話字韻母資料表, $AC197, $AR$5))</f>
        <v>o</v>
      </c>
      <c r="AT197" s="374" t="str">
        <f t="array" ref="AT197">IF($W197, "", INDEX(台羅韻母八聲調資料表, $AD197, $AG197))</f>
        <v>ô</v>
      </c>
      <c r="AU197" s="370"/>
      <c r="AV197" s="374" t="str">
        <f t="array" ref="AV197">IF($V197, "", INDEX(白話字聲母資料表, $Z197, $AV$5))</f>
        <v>h</v>
      </c>
      <c r="AW197" s="375" t="str">
        <f t="array" ref="AW197">IF($W197, "", INDEX(白話字韻母資料表, $AC197, $AW$5))</f>
        <v>o</v>
      </c>
      <c r="AX197" s="374" t="str">
        <f t="array" ref="AX197">IF($W197, "", INDEX(閩拼韻母八聲調資料表, $AD197, $AG197))</f>
        <v>ò</v>
      </c>
    </row>
    <row r="198" spans="2:50">
      <c r="B198" s="380">
        <f t="shared" si="0"/>
        <v>190</v>
      </c>
      <c r="C198" s="314" t="str">
        <f>MID(文章!$D$4, B198, 1)</f>
        <v>之</v>
      </c>
      <c r="D198" s="365" t="s">
        <v>55</v>
      </c>
      <c r="E198" s="365" t="s">
        <v>67</v>
      </c>
      <c r="F198" s="365"/>
      <c r="G198" s="315" t="str">
        <f t="array" ref="G198">IF( OR($T198, NOT($U198), $W198), "", $AA198 &amp; $AH198 &amp; INDEX(中文數值資料表, $AG198, 2) )</f>
        <v>曾居一</v>
      </c>
      <c r="H198" s="321" t="str">
        <f t="shared" si="1"/>
        <v>chi</v>
      </c>
      <c r="I198" s="322" t="str">
        <f t="shared" si="2"/>
        <v>tsi</v>
      </c>
      <c r="J198" s="323" t="str">
        <f t="shared" si="3"/>
        <v>zī</v>
      </c>
      <c r="K198" s="316" t="str">
        <f t="shared" si="4"/>
        <v>ㄐㄧ</v>
      </c>
      <c r="L198" s="317" t="str">
        <f t="shared" ca="1" si="57"/>
        <v xml:space="preserve">\ltjruby{之}{tsi}\
</v>
      </c>
      <c r="M198" s="317" t="str">
        <f t="shared" ca="1" si="43"/>
        <v xml:space="preserve">&lt;ruby&gt;之&lt;rt&gt;曾居一&lt;/rt&gt;&lt;/ruby&gt;
</v>
      </c>
      <c r="N198" s="317" t="str">
        <f t="shared" ca="1" si="44"/>
        <v xml:space="preserve">&lt;ruby&gt;之&lt;rt&gt;chi&lt;/rt&gt;&lt;/ruby&gt;
</v>
      </c>
      <c r="O198" s="317" t="str">
        <f t="shared" ca="1" si="45"/>
        <v xml:space="preserve">&lt;ruby&gt;之&lt;rt&gt;tsi&lt;/rt&gt;&lt;/ruby&gt;
</v>
      </c>
      <c r="P198" s="317" t="str">
        <f t="shared" ca="1" si="45"/>
        <v xml:space="preserve">&lt;ruby&gt;之&lt;rt&gt;zī&lt;/rt&gt;&lt;/ruby&gt;
</v>
      </c>
      <c r="Q198" s="318" t="str">
        <f t="shared" ca="1" si="46"/>
        <v xml:space="preserve">&lt;ruby&gt;之&lt;rtc&gt;ㄐㄧ&lt;/rtc&gt;&lt;/ruby&gt;
</v>
      </c>
      <c r="R198" s="318" t="str">
        <f t="shared" ca="1" si="47"/>
        <v xml:space="preserve">&lt;ruby&gt;之&lt;rt&gt;tsi&lt;/rt&gt;&lt;rtc&gt;ㄐㄧ&lt;/rtc&gt;&lt;/ruby&gt;
</v>
      </c>
      <c r="S198" s="285"/>
      <c r="T198" s="319" t="b">
        <f t="shared" si="42"/>
        <v>0</v>
      </c>
      <c r="U198" s="319" t="b">
        <f t="shared" si="48"/>
        <v>1</v>
      </c>
      <c r="V198" s="319" t="b">
        <f t="shared" si="49"/>
        <v>0</v>
      </c>
      <c r="W198" s="319" t="b">
        <f t="shared" si="50"/>
        <v>0</v>
      </c>
      <c r="X198" s="319" t="b">
        <f t="shared" si="51"/>
        <v>1</v>
      </c>
      <c r="Y198" s="370"/>
      <c r="Z198" s="377">
        <f t="shared" si="11"/>
        <v>2</v>
      </c>
      <c r="AA198" s="373" t="str">
        <f t="array" ref="AA198">IF( $Z198="", "", INDEX(白話字聲母資料表, $Z198, $AA$5))</f>
        <v>曾</v>
      </c>
      <c r="AB198" s="370"/>
      <c r="AC198" s="377">
        <f t="shared" si="52"/>
        <v>21</v>
      </c>
      <c r="AD198" s="373">
        <f t="array" ref="AD198">IF( $W198, "", INDEX(白話字韻母資料表, AC198, $AD$5))</f>
        <v>29</v>
      </c>
      <c r="AE198" s="373" t="b">
        <f t="array" ref="AE198">IF( $W198, "", IF( INDEX(白話字韻母資料表, AC198, $AE$5) = "入聲", TRUE, FALSE) )</f>
        <v>0</v>
      </c>
      <c r="AF198" s="374">
        <f t="shared" si="53"/>
        <v>1</v>
      </c>
      <c r="AG198" s="374">
        <f t="shared" si="54"/>
        <v>1</v>
      </c>
      <c r="AH198" s="374" t="str">
        <f t="array" ref="AH198">IF( $W198, "", INDEX(白話字韻母資料表, $AC198, $AH$5))</f>
        <v>居</v>
      </c>
      <c r="AI198" s="374" t="str">
        <f t="array" ref="AI198">IF($W198, "", INDEX(白話字韻母八聲調資料表, $AD198, $AG198))</f>
        <v>i</v>
      </c>
      <c r="AJ198" s="370"/>
      <c r="AK198" s="373" t="b">
        <f t="shared" si="55"/>
        <v>1</v>
      </c>
      <c r="AL198" s="373" t="b">
        <f>IF( $AK198, IFERROR( IF(MATCH( $E198, 顎音化聲母!$H$9:$H$37, 0), TRUE, FALSE), FALSE), "")</f>
        <v>1</v>
      </c>
      <c r="AM198" s="373" t="str">
        <f t="array" ref="AM198">IF( AND($AK198, $AL198), INDEX(顎音化聲母資料表, MATCH( $D198 &amp; $E198, 顎音化聲母!$L$5:$L$136, 0), 3), "")</f>
        <v>ㄐ</v>
      </c>
      <c r="AN198" s="373">
        <f t="shared" si="56"/>
        <v>2</v>
      </c>
      <c r="AO198" s="374" t="str">
        <f t="array" ref="AO198">IF($AN198="", "", IF( $AM198&lt;&gt;"", $AM198,INDEX(白話字聲母資料表, $AN198, $AO$5)))</f>
        <v>ㄐ</v>
      </c>
      <c r="AP198" s="374" t="str">
        <f t="array" ref="AP198">IF($W198, "", INDEX(方音八音反切資料表, $AD198, $AG198))</f>
        <v>ㄧ</v>
      </c>
      <c r="AQ198" s="370"/>
      <c r="AR198" s="374" t="str">
        <f t="array" ref="AR198">IF($V198, "", INDEX(白話字聲母資料表, $Z198, $AR$5))</f>
        <v>ts</v>
      </c>
      <c r="AS198" s="375" t="str">
        <f t="array" ref="AS198">IF($W198, "", INDEX(白話字韻母資料表, $AC198, $AR$5))</f>
        <v>i</v>
      </c>
      <c r="AT198" s="374" t="str">
        <f t="array" ref="AT198">IF($W198, "", INDEX(台羅韻母八聲調資料表, $AD198, $AG198))</f>
        <v>i</v>
      </c>
      <c r="AU198" s="370"/>
      <c r="AV198" s="374" t="str">
        <f t="array" ref="AV198">IF($V198, "", INDEX(白話字聲母資料表, $Z198, $AV$5))</f>
        <v>z</v>
      </c>
      <c r="AW198" s="375" t="str">
        <f t="array" ref="AW198">IF($W198, "", INDEX(白話字韻母資料表, $AC198, $AW$5))</f>
        <v>i</v>
      </c>
      <c r="AX198" s="374" t="str">
        <f t="array" ref="AX198">IF($W198, "", INDEX(閩拼韻母八聲調資料表, $AD198, $AG198))</f>
        <v>ī</v>
      </c>
    </row>
    <row r="199" spans="2:50">
      <c r="B199" s="380">
        <f t="shared" si="0"/>
        <v>191</v>
      </c>
      <c r="C199" s="314" t="str">
        <f>MID(文章!$D$4, B199, 1)</f>
        <v>，</v>
      </c>
      <c r="D199" s="365"/>
      <c r="E199" s="365"/>
      <c r="F199" s="365"/>
      <c r="G199" s="315" t="str">
        <f t="array" ref="G199">IF( OR($T199, NOT($U199), $W199), "", $AA199 &amp; $AH199 &amp; INDEX(中文數值資料表, $AG199, 2) )</f>
        <v/>
      </c>
      <c r="H199" s="321" t="str">
        <f t="shared" si="1"/>
        <v/>
      </c>
      <c r="I199" s="322" t="str">
        <f t="shared" si="2"/>
        <v/>
      </c>
      <c r="J199" s="323" t="str">
        <f t="shared" si="3"/>
        <v/>
      </c>
      <c r="K199" s="316" t="str">
        <f t="shared" si="4"/>
        <v/>
      </c>
      <c r="L199" s="317" t="str">
        <f t="shared" ca="1" si="57"/>
        <v xml:space="preserve">\ltjruby{，}{}\
</v>
      </c>
      <c r="M199" s="317" t="str">
        <f t="shared" ca="1" si="43"/>
        <v xml:space="preserve">，
</v>
      </c>
      <c r="N199" s="317" t="str">
        <f t="shared" ca="1" si="44"/>
        <v xml:space="preserve">，
</v>
      </c>
      <c r="O199" s="317" t="str">
        <f t="shared" ca="1" si="45"/>
        <v xml:space="preserve">，
</v>
      </c>
      <c r="P199" s="317" t="str">
        <f t="shared" ca="1" si="45"/>
        <v xml:space="preserve">，
</v>
      </c>
      <c r="Q199" s="318" t="str">
        <f t="shared" ca="1" si="46"/>
        <v xml:space="preserve">，
</v>
      </c>
      <c r="R199" s="318" t="str">
        <f t="shared" ca="1" si="47"/>
        <v xml:space="preserve">，
</v>
      </c>
      <c r="S199" s="285"/>
      <c r="T199" s="319" t="b">
        <f t="shared" si="42"/>
        <v>1</v>
      </c>
      <c r="U199" s="319" t="b">
        <f t="shared" si="48"/>
        <v>0</v>
      </c>
      <c r="V199" s="319" t="b">
        <f t="shared" si="49"/>
        <v>1</v>
      </c>
      <c r="W199" s="319" t="b">
        <f t="shared" si="50"/>
        <v>1</v>
      </c>
      <c r="X199" s="319" t="b">
        <f t="shared" si="51"/>
        <v>0</v>
      </c>
      <c r="Y199" s="370"/>
      <c r="Z199" s="377" t="str">
        <f t="shared" si="11"/>
        <v/>
      </c>
      <c r="AA199" s="373" t="str">
        <f t="array" ref="AA199">IF( $Z199="", "", INDEX(白話字聲母資料表, $Z199, $AA$5))</f>
        <v/>
      </c>
      <c r="AB199" s="370"/>
      <c r="AC199" s="377" t="str">
        <f t="shared" si="52"/>
        <v/>
      </c>
      <c r="AD199" s="373" t="str">
        <f t="array" ref="AD199">IF( $W199, "", INDEX(白話字韻母資料表, AC199, $AD$5))</f>
        <v/>
      </c>
      <c r="AE199" s="373" t="str">
        <f t="array" ref="AE199">IF( $W199, "", IF( INDEX(白話字韻母資料表, AC199, $AE$5) = "入聲", TRUE, FALSE) )</f>
        <v/>
      </c>
      <c r="AF199" s="374" t="str">
        <f t="shared" si="53"/>
        <v/>
      </c>
      <c r="AG199" s="374" t="str">
        <f t="shared" si="54"/>
        <v/>
      </c>
      <c r="AH199" s="374" t="str">
        <f t="array" ref="AH199">IF( $W199, "", INDEX(白話字韻母資料表, $AC199, $AH$5))</f>
        <v/>
      </c>
      <c r="AI199" s="374" t="str">
        <f t="array" ref="AI199">IF($W199, "", INDEX(白話字韻母八聲調資料表, $AD199, $AG199))</f>
        <v/>
      </c>
      <c r="AJ199" s="370"/>
      <c r="AK199" s="373" t="b">
        <f t="shared" si="55"/>
        <v>0</v>
      </c>
      <c r="AL199" s="373" t="str">
        <f>IF( $AK199, IFERROR( IF(MATCH( $E199, 顎音化聲母!$H$9:$H$37, 0), TRUE, FALSE), FALSE), "")</f>
        <v/>
      </c>
      <c r="AM199" s="373" t="str">
        <f t="array" ref="AM199">IF( AND($AK199, $AL199), INDEX(顎音化聲母資料表, MATCH( $D199 &amp; $E199, 顎音化聲母!$L$5:$L$136, 0), 3), "")</f>
        <v/>
      </c>
      <c r="AN199" s="373" t="str">
        <f t="shared" si="56"/>
        <v/>
      </c>
      <c r="AO199" s="374" t="str">
        <f t="array" ref="AO199">IF($AN199="", "", IF( $AM199&lt;&gt;"", $AM199,INDEX(白話字聲母資料表, $AN199, $AO$5)))</f>
        <v/>
      </c>
      <c r="AP199" s="374" t="str">
        <f t="array" ref="AP199">IF($W199, "", INDEX(方音八音反切資料表, $AD199, $AG199))</f>
        <v/>
      </c>
      <c r="AQ199" s="370"/>
      <c r="AR199" s="374" t="str">
        <f t="array" ref="AR199">IF($V199, "", INDEX(白話字聲母資料表, $Z199, $AR$5))</f>
        <v/>
      </c>
      <c r="AS199" s="375" t="str">
        <f t="array" ref="AS199">IF($W199, "", INDEX(白話字韻母資料表, $AC199, $AR$5))</f>
        <v/>
      </c>
      <c r="AT199" s="374" t="str">
        <f t="array" ref="AT199">IF($W199, "", INDEX(台羅韻母八聲調資料表, $AD199, $AG199))</f>
        <v/>
      </c>
      <c r="AU199" s="370"/>
      <c r="AV199" s="374" t="str">
        <f t="array" ref="AV199">IF($V199, "", INDEX(白話字聲母資料表, $Z199, $AV$5))</f>
        <v/>
      </c>
      <c r="AW199" s="375" t="str">
        <f t="array" ref="AW199">IF($W199, "", INDEX(白話字韻母資料表, $AC199, $AW$5))</f>
        <v/>
      </c>
      <c r="AX199" s="374" t="str">
        <f t="array" ref="AX199">IF($W199, "", INDEX(閩拼韻母八聲調資料表, $AD199, $AG199))</f>
        <v/>
      </c>
    </row>
    <row r="200" spans="2:50">
      <c r="B200" s="380">
        <f t="shared" si="0"/>
        <v>192</v>
      </c>
      <c r="C200" s="314" t="str">
        <f>MID(文章!$D$4, B200, 1)</f>
        <v>其</v>
      </c>
      <c r="D200" s="365" t="s">
        <v>72</v>
      </c>
      <c r="E200" s="365" t="s">
        <v>67</v>
      </c>
      <c r="F200" s="365">
        <v>5</v>
      </c>
      <c r="G200" s="315" t="str">
        <f t="array" ref="G200">IF( OR($T200, NOT($U200), $W200), "", $AA200 &amp; $AH200 &amp; INDEX(中文數值資料表, $AG200, 2) )</f>
        <v>求居五</v>
      </c>
      <c r="H200" s="321" t="str">
        <f t="shared" si="1"/>
        <v>kî</v>
      </c>
      <c r="I200" s="322" t="str">
        <f t="shared" si="2"/>
        <v>kî</v>
      </c>
      <c r="J200" s="323" t="str">
        <f t="shared" si="3"/>
        <v>gì</v>
      </c>
      <c r="K200" s="316" t="str">
        <f t="shared" si="4"/>
        <v>ㄍㄧˊ</v>
      </c>
      <c r="L200" s="317" t="str">
        <f t="shared" ca="1" si="57"/>
        <v xml:space="preserve">\ltjruby{其}{kî}\
</v>
      </c>
      <c r="M200" s="317" t="str">
        <f t="shared" ca="1" si="43"/>
        <v xml:space="preserve">&lt;ruby&gt;其&lt;rt&gt;求居五&lt;/rt&gt;&lt;/ruby&gt;
</v>
      </c>
      <c r="N200" s="317" t="str">
        <f t="shared" ca="1" si="44"/>
        <v xml:space="preserve">&lt;ruby&gt;其&lt;rt&gt;kî&lt;/rt&gt;&lt;/ruby&gt;
</v>
      </c>
      <c r="O200" s="317" t="str">
        <f t="shared" ca="1" si="45"/>
        <v xml:space="preserve">&lt;ruby&gt;其&lt;rt&gt;kî&lt;/rt&gt;&lt;/ruby&gt;
</v>
      </c>
      <c r="P200" s="317" t="str">
        <f t="shared" ca="1" si="45"/>
        <v xml:space="preserve">&lt;ruby&gt;其&lt;rt&gt;gì&lt;/rt&gt;&lt;/ruby&gt;
</v>
      </c>
      <c r="Q200" s="318" t="str">
        <f t="shared" ca="1" si="46"/>
        <v xml:space="preserve">&lt;ruby&gt;其&lt;rtc&gt;ㄍㄧˊ&lt;/rtc&gt;&lt;/ruby&gt;
</v>
      </c>
      <c r="R200" s="318" t="str">
        <f t="shared" ca="1" si="47"/>
        <v xml:space="preserve">&lt;ruby&gt;其&lt;rt&gt;kî&lt;/rt&gt;&lt;rtc&gt;ㄍㄧˊ&lt;/rtc&gt;&lt;/ruby&gt;
</v>
      </c>
      <c r="S200" s="285"/>
      <c r="T200" s="319" t="b">
        <f t="shared" si="42"/>
        <v>0</v>
      </c>
      <c r="U200" s="319" t="b">
        <f t="shared" si="48"/>
        <v>1</v>
      </c>
      <c r="V200" s="319" t="b">
        <f t="shared" si="49"/>
        <v>0</v>
      </c>
      <c r="W200" s="319" t="b">
        <f t="shared" si="50"/>
        <v>0</v>
      </c>
      <c r="X200" s="319" t="b">
        <f t="shared" si="51"/>
        <v>0</v>
      </c>
      <c r="Y200" s="370"/>
      <c r="Z200" s="377">
        <f t="shared" si="11"/>
        <v>7</v>
      </c>
      <c r="AA200" s="373" t="str">
        <f t="array" ref="AA200">IF( $Z200="", "", INDEX(白話字聲母資料表, $Z200, $AA$5))</f>
        <v>求</v>
      </c>
      <c r="AB200" s="370"/>
      <c r="AC200" s="377">
        <f t="shared" si="52"/>
        <v>21</v>
      </c>
      <c r="AD200" s="373">
        <f t="array" ref="AD200">IF( $W200, "", INDEX(白話字韻母資料表, AC200, $AD$5))</f>
        <v>29</v>
      </c>
      <c r="AE200" s="373" t="b">
        <f t="array" ref="AE200">IF( $W200, "", IF( INDEX(白話字韻母資料表, AC200, $AE$5) = "入聲", TRUE, FALSE) )</f>
        <v>0</v>
      </c>
      <c r="AF200" s="374">
        <f t="shared" si="53"/>
        <v>1</v>
      </c>
      <c r="AG200" s="374">
        <f t="shared" si="54"/>
        <v>5</v>
      </c>
      <c r="AH200" s="374" t="str">
        <f t="array" ref="AH200">IF( $W200, "", INDEX(白話字韻母資料表, $AC200, $AH$5))</f>
        <v>居</v>
      </c>
      <c r="AI200" s="374" t="str">
        <f t="array" ref="AI200">IF($W200, "", INDEX(白話字韻母八聲調資料表, $AD200, $AG200))</f>
        <v>î</v>
      </c>
      <c r="AJ200" s="370"/>
      <c r="AK200" s="373" t="b">
        <f t="shared" si="55"/>
        <v>0</v>
      </c>
      <c r="AL200" s="373" t="str">
        <f>IF( $AK200, IFERROR( IF(MATCH( $E200, 顎音化聲母!$H$9:$H$37, 0), TRUE, FALSE), FALSE), "")</f>
        <v/>
      </c>
      <c r="AM200" s="373" t="str">
        <f t="array" ref="AM200">IF( AND($AK200, $AL200), INDEX(顎音化聲母資料表, MATCH( $D200 &amp; $E200, 顎音化聲母!$L$5:$L$136, 0), 3), "")</f>
        <v/>
      </c>
      <c r="AN200" s="373">
        <f t="shared" si="56"/>
        <v>7</v>
      </c>
      <c r="AO200" s="374" t="str">
        <f t="array" ref="AO200">IF($AN200="", "", IF( $AM200&lt;&gt;"", $AM200,INDEX(白話字聲母資料表, $AN200, $AO$5)))</f>
        <v>ㄍ</v>
      </c>
      <c r="AP200" s="374" t="str">
        <f t="array" ref="AP200">IF($W200, "", INDEX(方音八音反切資料表, $AD200, $AG200))</f>
        <v>ㄧˊ</v>
      </c>
      <c r="AQ200" s="370"/>
      <c r="AR200" s="374" t="str">
        <f t="array" ref="AR200">IF($V200, "", INDEX(白話字聲母資料表, $Z200, $AR$5))</f>
        <v>k</v>
      </c>
      <c r="AS200" s="375" t="str">
        <f t="array" ref="AS200">IF($W200, "", INDEX(白話字韻母資料表, $AC200, $AR$5))</f>
        <v>i</v>
      </c>
      <c r="AT200" s="374" t="str">
        <f t="array" ref="AT200">IF($W200, "", INDEX(台羅韻母八聲調資料表, $AD200, $AG200))</f>
        <v>î</v>
      </c>
      <c r="AU200" s="370"/>
      <c r="AV200" s="374" t="str">
        <f t="array" ref="AV200">IF($V200, "", INDEX(白話字聲母資料表, $Z200, $AV$5))</f>
        <v>g</v>
      </c>
      <c r="AW200" s="375" t="str">
        <f t="array" ref="AW200">IF($W200, "", INDEX(白話字韻母資料表, $AC200, $AW$5))</f>
        <v>i</v>
      </c>
      <c r="AX200" s="374" t="str">
        <f t="array" ref="AX200">IF($W200, "", INDEX(閩拼韻母八聲調資料表, $AD200, $AG200))</f>
        <v>ì</v>
      </c>
    </row>
    <row r="201" spans="2:50">
      <c r="B201" s="380">
        <f t="shared" si="0"/>
        <v>193</v>
      </c>
      <c r="C201" s="314" t="str">
        <f>MID(文章!$D$4, B201, 1)</f>
        <v>聲</v>
      </c>
      <c r="D201" s="365" t="s">
        <v>65</v>
      </c>
      <c r="E201" s="365" t="s">
        <v>81</v>
      </c>
      <c r="F201" s="365"/>
      <c r="G201" s="315" t="str">
        <f t="array" ref="G201">IF( OR($T201, NOT($U201), $W201), "", $AA201 &amp; $AH201 &amp; INDEX(中文數值資料表, $AG201, 2) )</f>
        <v>時經一</v>
      </c>
      <c r="H201" s="321" t="str">
        <f t="shared" si="1"/>
        <v>seng</v>
      </c>
      <c r="I201" s="322" t="str">
        <f t="shared" si="2"/>
        <v>sing</v>
      </c>
      <c r="J201" s="323" t="str">
        <f t="shared" si="3"/>
        <v>sīng</v>
      </c>
      <c r="K201" s="316" t="str">
        <f t="shared" si="4"/>
        <v>ㄒㄧㄥ</v>
      </c>
      <c r="L201" s="317" t="str">
        <f t="shared" ca="1" si="57"/>
        <v xml:space="preserve">\ltjruby{聲}{sing}\
</v>
      </c>
      <c r="M201" s="317" t="str">
        <f t="shared" ca="1" si="43"/>
        <v xml:space="preserve">&lt;ruby&gt;聲&lt;rt&gt;時經一&lt;/rt&gt;&lt;/ruby&gt;
</v>
      </c>
      <c r="N201" s="317" t="str">
        <f t="shared" ca="1" si="44"/>
        <v xml:space="preserve">&lt;ruby&gt;聲&lt;rt&gt;seng&lt;/rt&gt;&lt;/ruby&gt;
</v>
      </c>
      <c r="O201" s="317" t="str">
        <f t="shared" ca="1" si="45"/>
        <v xml:space="preserve">&lt;ruby&gt;聲&lt;rt&gt;sing&lt;/rt&gt;&lt;/ruby&gt;
</v>
      </c>
      <c r="P201" s="317" t="str">
        <f t="shared" ca="1" si="45"/>
        <v xml:space="preserve">&lt;ruby&gt;聲&lt;rt&gt;sīng&lt;/rt&gt;&lt;/ruby&gt;
</v>
      </c>
      <c r="Q201" s="318" t="str">
        <f t="shared" ca="1" si="46"/>
        <v xml:space="preserve">&lt;ruby&gt;聲&lt;rtc&gt;ㄒㄧㄥ&lt;/rtc&gt;&lt;/ruby&gt;
</v>
      </c>
      <c r="R201" s="318" t="str">
        <f t="shared" ca="1" si="47"/>
        <v xml:space="preserve">&lt;ruby&gt;聲&lt;rt&gt;sing&lt;/rt&gt;&lt;rtc&gt;ㄒㄧㄥ&lt;/rtc&gt;&lt;/ruby&gt;
</v>
      </c>
      <c r="S201" s="285"/>
      <c r="T201" s="319" t="b">
        <f t="shared" ref="T201:T264" si="58">IFERROR( IF( MATCH($C201, 標題符號清單, 0) &gt; 0, TRUE, FALSE), FALSE)</f>
        <v>0</v>
      </c>
      <c r="U201" s="319" t="b">
        <f t="shared" si="48"/>
        <v>1</v>
      </c>
      <c r="V201" s="319" t="b">
        <f t="shared" si="49"/>
        <v>0</v>
      </c>
      <c r="W201" s="319" t="b">
        <f t="shared" si="50"/>
        <v>0</v>
      </c>
      <c r="X201" s="319" t="b">
        <f t="shared" si="51"/>
        <v>1</v>
      </c>
      <c r="Y201" s="370"/>
      <c r="Z201" s="377">
        <f t="shared" ref="Z201:Z264" si="59">IF(OR($T201, NOT($U201)), "", IF($D201="", 18, MATCH($D201, 白話字聲母清單, 0)) )</f>
        <v>15</v>
      </c>
      <c r="AA201" s="373" t="str">
        <f t="array" ref="AA201">IF( $Z201="", "", INDEX(白話字聲母資料表, $Z201, $AA$5))</f>
        <v>時</v>
      </c>
      <c r="AB201" s="370"/>
      <c r="AC201" s="377">
        <f t="shared" si="52"/>
        <v>20</v>
      </c>
      <c r="AD201" s="373">
        <f t="array" ref="AD201">IF( $W201, "", INDEX(白話字韻母資料表, AC201, $AD$5))</f>
        <v>9</v>
      </c>
      <c r="AE201" s="373" t="b">
        <f t="array" ref="AE201">IF( $W201, "", IF( INDEX(白話字韻母資料表, AC201, $AE$5) = "入聲", TRUE, FALSE) )</f>
        <v>0</v>
      </c>
      <c r="AF201" s="374">
        <f t="shared" si="53"/>
        <v>1</v>
      </c>
      <c r="AG201" s="374">
        <f t="shared" si="54"/>
        <v>1</v>
      </c>
      <c r="AH201" s="374" t="str">
        <f t="array" ref="AH201">IF( $W201, "", INDEX(白話字韻母資料表, $AC201, $AH$5))</f>
        <v>經</v>
      </c>
      <c r="AI201" s="374" t="str">
        <f t="array" ref="AI201">IF($W201, "", INDEX(白話字韻母八聲調資料表, $AD201, $AG201))</f>
        <v>eng</v>
      </c>
      <c r="AJ201" s="370"/>
      <c r="AK201" s="373" t="b">
        <f t="shared" si="55"/>
        <v>1</v>
      </c>
      <c r="AL201" s="373" t="b">
        <f>IF( $AK201, IFERROR( IF(MATCH( $E201, 顎音化聲母!$H$9:$H$37, 0), TRUE, FALSE), FALSE), "")</f>
        <v>1</v>
      </c>
      <c r="AM201" s="373" t="str">
        <f t="array" ref="AM201">IF( AND($AK201, $AL201), INDEX(顎音化聲母資料表, MATCH( $D201 &amp; $E201, 顎音化聲母!$L$5:$L$136, 0), 3), "")</f>
        <v>ㄒ</v>
      </c>
      <c r="AN201" s="373">
        <f t="shared" si="56"/>
        <v>15</v>
      </c>
      <c r="AO201" s="374" t="str">
        <f t="array" ref="AO201">IF($AN201="", "", IF( $AM201&lt;&gt;"", $AM201,INDEX(白話字聲母資料表, $AN201, $AO$5)))</f>
        <v>ㄒ</v>
      </c>
      <c r="AP201" s="374" t="str">
        <f t="array" ref="AP201">IF($W201, "", INDEX(方音八音反切資料表, $AD201, $AG201))</f>
        <v>ㄧㄥ</v>
      </c>
      <c r="AQ201" s="370"/>
      <c r="AR201" s="374" t="str">
        <f t="array" ref="AR201">IF($V201, "", INDEX(白話字聲母資料表, $Z201, $AR$5))</f>
        <v>s</v>
      </c>
      <c r="AS201" s="375" t="str">
        <f t="array" ref="AS201">IF($W201, "", INDEX(白話字韻母資料表, $AC201, $AR$5))</f>
        <v>ing</v>
      </c>
      <c r="AT201" s="374" t="str">
        <f t="array" ref="AT201">IF($W201, "", INDEX(台羅韻母八聲調資料表, $AD201, $AG201))</f>
        <v>ing</v>
      </c>
      <c r="AU201" s="370"/>
      <c r="AV201" s="374" t="str">
        <f t="array" ref="AV201">IF($V201, "", INDEX(白話字聲母資料表, $Z201, $AV$5))</f>
        <v>s</v>
      </c>
      <c r="AW201" s="375" t="str">
        <f t="array" ref="AW201">IF($W201, "", INDEX(白話字韻母資料表, $AC201, $AW$5))</f>
        <v>ing</v>
      </c>
      <c r="AX201" s="374" t="str">
        <f t="array" ref="AX201">IF($W201, "", INDEX(閩拼韻母八聲調資料表, $AD201, $AG201))</f>
        <v>īng</v>
      </c>
    </row>
    <row r="202" spans="2:50">
      <c r="B202" s="380">
        <f t="shared" si="0"/>
        <v>194</v>
      </c>
      <c r="C202" s="314" t="str">
        <f>MID(文章!$D$4, B202, 1)</f>
        <v>嗚</v>
      </c>
      <c r="D202" s="365"/>
      <c r="E202" s="365" t="s">
        <v>75</v>
      </c>
      <c r="F202" s="365"/>
      <c r="G202" s="315" t="str">
        <f t="array" ref="G202">IF( OR($T202, NOT($U202), $W202), "", $AA202 &amp; $AH202 &amp; INDEX(中文數值資料表, $AG202, 2) )</f>
        <v>英沽一</v>
      </c>
      <c r="H202" s="321" t="str">
        <f t="shared" si="1"/>
        <v>o͘</v>
      </c>
      <c r="I202" s="322" t="str">
        <f t="shared" si="2"/>
        <v>oo</v>
      </c>
      <c r="J202" s="323" t="str">
        <f t="shared" si="3"/>
        <v>ōo</v>
      </c>
      <c r="K202" s="316" t="str">
        <f t="shared" si="4"/>
        <v>ㆦ</v>
      </c>
      <c r="L202" s="317" t="str">
        <f t="shared" ca="1" si="57"/>
        <v xml:space="preserve">\ltjruby{嗚}{oo}\
</v>
      </c>
      <c r="M202" s="317" t="str">
        <f t="shared" ref="M202:M265" ca="1" si="60">IF( $T202, ($C202 &amp; CHAR(10)), IF($C202=CHAR(10), (CHAR(10) &amp; "&lt;/p&gt;" &amp; CHAR(10) &amp; "&lt;p&gt;" &amp; CHAR(10)), "&lt;ruby&gt;" &amp; $C202 &amp; "&lt;rt&gt;" &amp; INDIRECT( ADDRESS(ROW(), COLUMN() - $O$5) ) &amp; "&lt;/rt&gt;&lt;/ruby&gt;" &amp; CHAR(10))
)</f>
        <v xml:space="preserve">&lt;ruby&gt;嗚&lt;rt&gt;英沽一&lt;/rt&gt;&lt;/ruby&gt;
</v>
      </c>
      <c r="N202" s="317" t="str">
        <f t="shared" ref="N202:N265" ca="1" si="61">IF( $T202, ($C202 &amp; CHAR(10)), IF($C202=CHAR(10), (CHAR(10) &amp; "&lt;/p&gt;" &amp; CHAR(10) &amp; "&lt;p&gt;" &amp; CHAR(10)), "&lt;ruby&gt;" &amp; $C202 &amp; "&lt;rt&gt;" &amp; INDIRECT( ADDRESS(ROW(), COLUMN() - $N$5) ) &amp; "&lt;/rt&gt;&lt;/ruby&gt;" &amp; CHAR(10)))</f>
        <v xml:space="preserve">&lt;ruby&gt;嗚&lt;rt&gt;o͘&lt;/rt&gt;&lt;/ruby&gt;
</v>
      </c>
      <c r="O202" s="317" t="str">
        <f t="shared" ref="O202:P265" ca="1" si="62">IF( $T202, ($C202 &amp; CHAR(10)), IF($C202=CHAR(10), (CHAR(10) &amp; "&lt;/p&gt;" &amp; CHAR(10) &amp; "&lt;p&gt;" &amp; CHAR(10)), "&lt;ruby&gt;" &amp; $C202 &amp; "&lt;rt&gt;" &amp; INDIRECT( ADDRESS(ROW(), COLUMN() - $O$5) ) &amp; "&lt;/rt&gt;&lt;/ruby&gt;" &amp; CHAR(10)))</f>
        <v xml:space="preserve">&lt;ruby&gt;嗚&lt;rt&gt;oo&lt;/rt&gt;&lt;/ruby&gt;
</v>
      </c>
      <c r="P202" s="317" t="str">
        <f t="shared" ca="1" si="62"/>
        <v xml:space="preserve">&lt;ruby&gt;嗚&lt;rt&gt;ōo&lt;/rt&gt;&lt;/ruby&gt;
</v>
      </c>
      <c r="Q202" s="318" t="str">
        <f t="shared" ref="Q202:Q265" ca="1" si="63">IF( $T202, ($C202 &amp; CHAR(10)), IF($C202=CHAR(10), (CHAR(10) &amp; "&lt;/p&gt;" &amp; CHAR(10) &amp; "&lt;p&gt;" &amp; CHAR(10)), "&lt;ruby&gt;" &amp; $C202 &amp; "&lt;rtc&gt;" &amp; INDIRECT( ADDRESS(ROW(), COLUMN() - $Q$5) ) &amp; "&lt;/rtc&gt;&lt;/ruby&gt;" &amp; CHAR(10)))</f>
        <v xml:space="preserve">&lt;ruby&gt;嗚&lt;rtc&gt;ㆦ&lt;/rtc&gt;&lt;/ruby&gt;
</v>
      </c>
      <c r="R202" s="318" t="str">
        <f t="shared" ref="R202:R265" ca="1" si="64">IF( $T202, ($C202 &amp; CHAR(10)), IF($C202=CHAR(10), (CHAR(10) &amp; "&lt;/p&gt;" &amp; CHAR(10) &amp; "&lt;p&gt;" &amp; CHAR(10)), "&lt;ruby&gt;" &amp; $C202  &amp; "&lt;rt&gt;" &amp; INDIRECT( ADDRESS(ROW(), COLUMN() - $R$4) ) &amp; "&lt;/rt&gt;" &amp; "&lt;rtc&gt;" &amp; INDIRECT( ADDRESS(ROW(), COLUMN() - $R$5) ) &amp; "&lt;/rtc&gt;&lt;/ruby&gt;"&amp; CHAR(10)))</f>
        <v xml:space="preserve">&lt;ruby&gt;嗚&lt;rt&gt;oo&lt;/rt&gt;&lt;rtc&gt;ㆦ&lt;/rtc&gt;&lt;/ruby&gt;
</v>
      </c>
      <c r="S202" s="285"/>
      <c r="T202" s="319" t="b">
        <f t="shared" si="58"/>
        <v>0</v>
      </c>
      <c r="U202" s="319" t="b">
        <f t="shared" ref="U202:U265" si="65">AND( NOT($T202), $C202&lt;&gt;"", $C202&lt;&gt;CHAR(10) )</f>
        <v>1</v>
      </c>
      <c r="V202" s="319" t="b">
        <f t="shared" ref="V202:V265" si="66">IF( OR($T202, NOT($U202)), TRUE, IF($D202="", TRUE, FALSE) )</f>
        <v>1</v>
      </c>
      <c r="W202" s="319" t="b">
        <f t="shared" ref="W202:W265" si="67">IF( OR($T202, NOT($U202)), TRUE, IF($E202="", TRUE, FALSE))</f>
        <v>0</v>
      </c>
      <c r="X202" s="319" t="b">
        <f t="shared" ref="X202:X265" si="68">AND($U202, $F202="")</f>
        <v>1</v>
      </c>
      <c r="Y202" s="370"/>
      <c r="Z202" s="377">
        <f t="shared" si="59"/>
        <v>18</v>
      </c>
      <c r="AA202" s="373" t="str">
        <f t="array" ref="AA202">IF( $Z202="", "", INDEX(白話字聲母資料表, $Z202, $AA$5))</f>
        <v>英</v>
      </c>
      <c r="AB202" s="370"/>
      <c r="AC202" s="377">
        <f t="shared" ref="AC202:AC265" si="69">IF( $W202, "", MATCH(E202, 白話字韻母清單, 0) )</f>
        <v>54</v>
      </c>
      <c r="AD202" s="373">
        <f t="array" ref="AD202">IF( $W202, "", INDEX(白話字韻母資料表, AC202, $AD$5))</f>
        <v>11</v>
      </c>
      <c r="AE202" s="373" t="b">
        <f t="array" ref="AE202">IF( $W202, "", IF( INDEX(白話字韻母資料表, AC202, $AE$5) = "入聲", TRUE, FALSE) )</f>
        <v>0</v>
      </c>
      <c r="AF202" s="374">
        <f t="shared" ref="AF202:AF265" si="70">IF($U202=FALSE, "", IF($AE202=TRUE, 4, 1))</f>
        <v>1</v>
      </c>
      <c r="AG202" s="374">
        <f t="shared" ref="AG202:AG265" si="71">IF($T202, "", IF($F202="", $AF202, $F202))</f>
        <v>1</v>
      </c>
      <c r="AH202" s="374" t="str">
        <f t="array" ref="AH202">IF( $W202, "", INDEX(白話字韻母資料表, $AC202, $AH$5))</f>
        <v>沽</v>
      </c>
      <c r="AI202" s="374" t="str">
        <f t="array" ref="AI202">IF($W202, "", INDEX(白話字韻母八聲調資料表, $AD202, $AG202))</f>
        <v>o͘</v>
      </c>
      <c r="AJ202" s="370"/>
      <c r="AK202" s="373" t="b">
        <f t="shared" ref="AK202:AK265" si="72">IF( OR($D202="ch", $D202="chh", $D202="j", $D202="s"), TRUE, FALSE)</f>
        <v>0</v>
      </c>
      <c r="AL202" s="373" t="str">
        <f>IF( $AK202, IFERROR( IF(MATCH( $E202, 顎音化聲母!$H$9:$H$37, 0), TRUE, FALSE), FALSE), "")</f>
        <v/>
      </c>
      <c r="AM202" s="373" t="str">
        <f t="array" ref="AM202">IF( AND($AK202, $AL202), INDEX(顎音化聲母資料表, MATCH( $D202 &amp; $E202, 顎音化聲母!$L$5:$L$136, 0), 3), "")</f>
        <v/>
      </c>
      <c r="AN202" s="373" t="str">
        <f t="shared" ref="AN202:AN265" si="73">IF($V202, "", Z202)</f>
        <v/>
      </c>
      <c r="AO202" s="374" t="str">
        <f t="array" ref="AO202">IF($AN202="", "", IF( $AM202&lt;&gt;"", $AM202,INDEX(白話字聲母資料表, $AN202, $AO$5)))</f>
        <v/>
      </c>
      <c r="AP202" s="374" t="str">
        <f t="array" ref="AP202">IF($W202, "", INDEX(方音八音反切資料表, $AD202, $AG202))</f>
        <v>ㆦ</v>
      </c>
      <c r="AQ202" s="370"/>
      <c r="AR202" s="374" t="str">
        <f t="array" ref="AR202">IF($V202, "", INDEX(白話字聲母資料表, $Z202, $AR$5))</f>
        <v/>
      </c>
      <c r="AS202" s="375" t="str">
        <f t="array" ref="AS202">IF($W202, "", INDEX(白話字韻母資料表, $AC202, $AR$5))</f>
        <v>oo</v>
      </c>
      <c r="AT202" s="374" t="str">
        <f t="array" ref="AT202">IF($W202, "", INDEX(台羅韻母八聲調資料表, $AD202, $AG202))</f>
        <v>oo</v>
      </c>
      <c r="AU202" s="370"/>
      <c r="AV202" s="374" t="str">
        <f t="array" ref="AV202">IF($V202, "", INDEX(白話字聲母資料表, $Z202, $AV$5))</f>
        <v/>
      </c>
      <c r="AW202" s="375" t="str">
        <f t="array" ref="AW202">IF($W202, "", INDEX(白話字韻母資料表, $AC202, $AW$5))</f>
        <v>oo</v>
      </c>
      <c r="AX202" s="374" t="str">
        <f t="array" ref="AX202">IF($W202, "", INDEX(閩拼韻母八聲調資料表, $AD202, $AG202))</f>
        <v>ōo</v>
      </c>
    </row>
    <row r="203" spans="2:50">
      <c r="B203" s="380">
        <f t="shared" si="0"/>
        <v>195</v>
      </c>
      <c r="C203" s="314" t="str">
        <f>MID(文章!$D$4, B203, 1)</f>
        <v>嗚</v>
      </c>
      <c r="D203" s="365"/>
      <c r="E203" s="365" t="s">
        <v>75</v>
      </c>
      <c r="F203" s="365"/>
      <c r="G203" s="315" t="str">
        <f t="array" ref="G203">IF( OR($T203, NOT($U203), $W203), "", $AA203 &amp; $AH203 &amp; INDEX(中文數值資料表, $AG203, 2) )</f>
        <v>英沽一</v>
      </c>
      <c r="H203" s="321" t="str">
        <f t="shared" si="1"/>
        <v>o͘</v>
      </c>
      <c r="I203" s="322" t="str">
        <f t="shared" si="2"/>
        <v>oo</v>
      </c>
      <c r="J203" s="323" t="str">
        <f t="shared" si="3"/>
        <v>ōo</v>
      </c>
      <c r="K203" s="316" t="str">
        <f t="shared" si="4"/>
        <v>ㆦ</v>
      </c>
      <c r="L203" s="317" t="str">
        <f t="shared" ref="L203:L266" ca="1" si="74">IF( $T203, "\ltjruby{" &amp; $C203 &amp; "}{}\" &amp; CHAR(10), IF($C203=CHAR(10), "\vskip 0.5 cm" &amp; CHAR(10), "\ltjruby{" &amp; $C203 &amp; "}{" &amp; INDIRECT( ADDRESS(ROW(), COLUMN() - $L$5) ) &amp; "}\" &amp; CHAR(10)))</f>
        <v xml:space="preserve">\ltjruby{嗚}{oo}\
</v>
      </c>
      <c r="M203" s="317" t="str">
        <f t="shared" ca="1" si="60"/>
        <v xml:space="preserve">&lt;ruby&gt;嗚&lt;rt&gt;英沽一&lt;/rt&gt;&lt;/ruby&gt;
</v>
      </c>
      <c r="N203" s="317" t="str">
        <f t="shared" ca="1" si="61"/>
        <v xml:space="preserve">&lt;ruby&gt;嗚&lt;rt&gt;o͘&lt;/rt&gt;&lt;/ruby&gt;
</v>
      </c>
      <c r="O203" s="317" t="str">
        <f t="shared" ca="1" si="62"/>
        <v xml:space="preserve">&lt;ruby&gt;嗚&lt;rt&gt;oo&lt;/rt&gt;&lt;/ruby&gt;
</v>
      </c>
      <c r="P203" s="317" t="str">
        <f t="shared" ca="1" si="62"/>
        <v xml:space="preserve">&lt;ruby&gt;嗚&lt;rt&gt;ōo&lt;/rt&gt;&lt;/ruby&gt;
</v>
      </c>
      <c r="Q203" s="318" t="str">
        <f t="shared" ca="1" si="63"/>
        <v xml:space="preserve">&lt;ruby&gt;嗚&lt;rtc&gt;ㆦ&lt;/rtc&gt;&lt;/ruby&gt;
</v>
      </c>
      <c r="R203" s="318" t="str">
        <f t="shared" ca="1" si="64"/>
        <v xml:space="preserve">&lt;ruby&gt;嗚&lt;rt&gt;oo&lt;/rt&gt;&lt;rtc&gt;ㆦ&lt;/rtc&gt;&lt;/ruby&gt;
</v>
      </c>
      <c r="S203" s="285"/>
      <c r="T203" s="319" t="b">
        <f t="shared" si="58"/>
        <v>0</v>
      </c>
      <c r="U203" s="319" t="b">
        <f t="shared" si="65"/>
        <v>1</v>
      </c>
      <c r="V203" s="319" t="b">
        <f t="shared" si="66"/>
        <v>1</v>
      </c>
      <c r="W203" s="319" t="b">
        <f t="shared" si="67"/>
        <v>0</v>
      </c>
      <c r="X203" s="319" t="b">
        <f t="shared" si="68"/>
        <v>1</v>
      </c>
      <c r="Y203" s="370"/>
      <c r="Z203" s="377">
        <f t="shared" si="59"/>
        <v>18</v>
      </c>
      <c r="AA203" s="373" t="str">
        <f t="array" ref="AA203">IF( $Z203="", "", INDEX(白話字聲母資料表, $Z203, $AA$5))</f>
        <v>英</v>
      </c>
      <c r="AB203" s="370"/>
      <c r="AC203" s="377">
        <f t="shared" si="69"/>
        <v>54</v>
      </c>
      <c r="AD203" s="373">
        <f t="array" ref="AD203">IF( $W203, "", INDEX(白話字韻母資料表, AC203, $AD$5))</f>
        <v>11</v>
      </c>
      <c r="AE203" s="373" t="b">
        <f t="array" ref="AE203">IF( $W203, "", IF( INDEX(白話字韻母資料表, AC203, $AE$5) = "入聲", TRUE, FALSE) )</f>
        <v>0</v>
      </c>
      <c r="AF203" s="374">
        <f t="shared" si="70"/>
        <v>1</v>
      </c>
      <c r="AG203" s="374">
        <f t="shared" si="71"/>
        <v>1</v>
      </c>
      <c r="AH203" s="374" t="str">
        <f t="array" ref="AH203">IF( $W203, "", INDEX(白話字韻母資料表, $AC203, $AH$5))</f>
        <v>沽</v>
      </c>
      <c r="AI203" s="374" t="str">
        <f t="array" ref="AI203">IF($W203, "", INDEX(白話字韻母八聲調資料表, $AD203, $AG203))</f>
        <v>o͘</v>
      </c>
      <c r="AJ203" s="370"/>
      <c r="AK203" s="373" t="b">
        <f t="shared" si="72"/>
        <v>0</v>
      </c>
      <c r="AL203" s="373" t="str">
        <f>IF( $AK203, IFERROR( IF(MATCH( $E203, 顎音化聲母!$H$9:$H$37, 0), TRUE, FALSE), FALSE), "")</f>
        <v/>
      </c>
      <c r="AM203" s="373" t="str">
        <f t="array" ref="AM203">IF( AND($AK203, $AL203), INDEX(顎音化聲母資料表, MATCH( $D203 &amp; $E203, 顎音化聲母!$L$5:$L$136, 0), 3), "")</f>
        <v/>
      </c>
      <c r="AN203" s="373" t="str">
        <f t="shared" si="73"/>
        <v/>
      </c>
      <c r="AO203" s="374" t="str">
        <f t="array" ref="AO203">IF($AN203="", "", IF( $AM203&lt;&gt;"", $AM203,INDEX(白話字聲母資料表, $AN203, $AO$5)))</f>
        <v/>
      </c>
      <c r="AP203" s="374" t="str">
        <f t="array" ref="AP203">IF($W203, "", INDEX(方音八音反切資料表, $AD203, $AG203))</f>
        <v>ㆦ</v>
      </c>
      <c r="AQ203" s="370"/>
      <c r="AR203" s="374" t="str">
        <f t="array" ref="AR203">IF($V203, "", INDEX(白話字聲母資料表, $Z203, $AR$5))</f>
        <v/>
      </c>
      <c r="AS203" s="375" t="str">
        <f t="array" ref="AS203">IF($W203, "", INDEX(白話字韻母資料表, $AC203, $AR$5))</f>
        <v>oo</v>
      </c>
      <c r="AT203" s="374" t="str">
        <f t="array" ref="AT203">IF($W203, "", INDEX(台羅韻母八聲調資料表, $AD203, $AG203))</f>
        <v>oo</v>
      </c>
      <c r="AU203" s="370"/>
      <c r="AV203" s="374" t="str">
        <f t="array" ref="AV203">IF($V203, "", INDEX(白話字聲母資料表, $Z203, $AV$5))</f>
        <v/>
      </c>
      <c r="AW203" s="375" t="str">
        <f t="array" ref="AW203">IF($W203, "", INDEX(白話字韻母資料表, $AC203, $AW$5))</f>
        <v>oo</v>
      </c>
      <c r="AX203" s="374" t="str">
        <f t="array" ref="AX203">IF($W203, "", INDEX(閩拼韻母八聲調資料表, $AD203, $AG203))</f>
        <v>ōo</v>
      </c>
    </row>
    <row r="204" spans="2:50">
      <c r="B204" s="380">
        <f t="shared" si="0"/>
        <v>196</v>
      </c>
      <c r="C204" s="314" t="str">
        <f>MID(文章!$D$4, B204, 1)</f>
        <v>然</v>
      </c>
      <c r="D204" s="365" t="s">
        <v>63</v>
      </c>
      <c r="E204" s="365" t="s">
        <v>91</v>
      </c>
      <c r="F204" s="365">
        <v>5</v>
      </c>
      <c r="G204" s="315" t="str">
        <f t="array" ref="G204">IF( OR($T204, NOT($U204), $W204), "", $AA204 &amp; $AH204 &amp; INDEX(中文數值資料表, $AG204, 2) )</f>
        <v>入堅五</v>
      </c>
      <c r="H204" s="321" t="str">
        <f t="shared" si="1"/>
        <v>jiân</v>
      </c>
      <c r="I204" s="322" t="str">
        <f t="shared" si="2"/>
        <v>jiân</v>
      </c>
      <c r="J204" s="323" t="str">
        <f t="shared" si="3"/>
        <v>jiàn</v>
      </c>
      <c r="K204" s="316" t="str">
        <f t="shared" si="4"/>
        <v>ㆡㄧㄢˊ</v>
      </c>
      <c r="L204" s="317" t="str">
        <f t="shared" ca="1" si="74"/>
        <v xml:space="preserve">\ltjruby{然}{jiân}\
</v>
      </c>
      <c r="M204" s="317" t="str">
        <f t="shared" ca="1" si="60"/>
        <v xml:space="preserve">&lt;ruby&gt;然&lt;rt&gt;入堅五&lt;/rt&gt;&lt;/ruby&gt;
</v>
      </c>
      <c r="N204" s="317" t="str">
        <f t="shared" ca="1" si="61"/>
        <v xml:space="preserve">&lt;ruby&gt;然&lt;rt&gt;jiân&lt;/rt&gt;&lt;/ruby&gt;
</v>
      </c>
      <c r="O204" s="317" t="str">
        <f t="shared" ca="1" si="62"/>
        <v xml:space="preserve">&lt;ruby&gt;然&lt;rt&gt;jiân&lt;/rt&gt;&lt;/ruby&gt;
</v>
      </c>
      <c r="P204" s="317" t="str">
        <f t="shared" ca="1" si="62"/>
        <v xml:space="preserve">&lt;ruby&gt;然&lt;rt&gt;jiàn&lt;/rt&gt;&lt;/ruby&gt;
</v>
      </c>
      <c r="Q204" s="318" t="str">
        <f t="shared" ca="1" si="63"/>
        <v xml:space="preserve">&lt;ruby&gt;然&lt;rtc&gt;ㆡㄧㄢˊ&lt;/rtc&gt;&lt;/ruby&gt;
</v>
      </c>
      <c r="R204" s="318" t="str">
        <f t="shared" ca="1" si="64"/>
        <v xml:space="preserve">&lt;ruby&gt;然&lt;rt&gt;jiân&lt;/rt&gt;&lt;rtc&gt;ㆡㄧㄢˊ&lt;/rtc&gt;&lt;/ruby&gt;
</v>
      </c>
      <c r="S204" s="285"/>
      <c r="T204" s="319" t="b">
        <f t="shared" si="58"/>
        <v>0</v>
      </c>
      <c r="U204" s="319" t="b">
        <f t="shared" si="65"/>
        <v>1</v>
      </c>
      <c r="V204" s="319" t="b">
        <f t="shared" si="66"/>
        <v>0</v>
      </c>
      <c r="W204" s="319" t="b">
        <f t="shared" si="67"/>
        <v>0</v>
      </c>
      <c r="X204" s="319" t="b">
        <f t="shared" si="68"/>
        <v>0</v>
      </c>
      <c r="Y204" s="370"/>
      <c r="Z204" s="377">
        <f t="shared" si="59"/>
        <v>6</v>
      </c>
      <c r="AA204" s="373" t="str">
        <f t="array" ref="AA204">IF( $Z204="", "", INDEX(白話字聲母資料表, $Z204, $AA$5))</f>
        <v>入</v>
      </c>
      <c r="AB204" s="370"/>
      <c r="AC204" s="377">
        <f t="shared" si="69"/>
        <v>29</v>
      </c>
      <c r="AD204" s="373">
        <f t="array" ref="AD204">IF( $W204, "", INDEX(白話字韻母資料表, AC204, $AD$5))</f>
        <v>2</v>
      </c>
      <c r="AE204" s="373" t="b">
        <f t="array" ref="AE204">IF( $W204, "", IF( INDEX(白話字韻母資料表, AC204, $AE$5) = "入聲", TRUE, FALSE) )</f>
        <v>0</v>
      </c>
      <c r="AF204" s="374">
        <f t="shared" si="70"/>
        <v>1</v>
      </c>
      <c r="AG204" s="374">
        <f t="shared" si="71"/>
        <v>5</v>
      </c>
      <c r="AH204" s="374" t="str">
        <f t="array" ref="AH204">IF( $W204, "", INDEX(白話字韻母資料表, $AC204, $AH$5))</f>
        <v>堅</v>
      </c>
      <c r="AI204" s="374" t="str">
        <f t="array" ref="AI204">IF($W204, "", INDEX(白話字韻母八聲調資料表, $AD204, $AG204))</f>
        <v>iân</v>
      </c>
      <c r="AJ204" s="370"/>
      <c r="AK204" s="373" t="b">
        <f t="shared" si="72"/>
        <v>1</v>
      </c>
      <c r="AL204" s="373" t="b">
        <f>IF( $AK204, IFERROR( IF(MATCH( $E204, 顎音化聲母!$H$9:$H$37, 0), TRUE, FALSE), FALSE), "")</f>
        <v>0</v>
      </c>
      <c r="AM204" s="373" t="str">
        <f t="array" ref="AM204">IF( AND($AK204, $AL204), INDEX(顎音化聲母資料表, MATCH( $D204 &amp; $E204, 顎音化聲母!$L$5:$L$136, 0), 3), "")</f>
        <v/>
      </c>
      <c r="AN204" s="373">
        <f t="shared" si="73"/>
        <v>6</v>
      </c>
      <c r="AO204" s="374" t="str">
        <f t="array" ref="AO204">IF($AN204="", "", IF( $AM204&lt;&gt;"", $AM204,INDEX(白話字聲母資料表, $AN204, $AO$5)))</f>
        <v>ㆡ</v>
      </c>
      <c r="AP204" s="374" t="str">
        <f t="array" ref="AP204">IF($W204, "", INDEX(方音八音反切資料表, $AD204, $AG204))</f>
        <v>ㄧㄢˊ</v>
      </c>
      <c r="AQ204" s="370"/>
      <c r="AR204" s="374" t="str">
        <f t="array" ref="AR204">IF($V204, "", INDEX(白話字聲母資料表, $Z204, $AR$5))</f>
        <v>j</v>
      </c>
      <c r="AS204" s="375" t="str">
        <f t="array" ref="AS204">IF($W204, "", INDEX(白話字韻母資料表, $AC204, $AR$5))</f>
        <v>ian</v>
      </c>
      <c r="AT204" s="374" t="str">
        <f t="array" ref="AT204">IF($W204, "", INDEX(台羅韻母八聲調資料表, $AD204, $AG204))</f>
        <v>iân</v>
      </c>
      <c r="AU204" s="370"/>
      <c r="AV204" s="374" t="str">
        <f t="array" ref="AV204">IF($V204, "", INDEX(白話字聲母資料表, $Z204, $AV$5))</f>
        <v>j</v>
      </c>
      <c r="AW204" s="375" t="str">
        <f t="array" ref="AW204">IF($W204, "", INDEX(白話字韻母資料表, $AC204, $AW$5))</f>
        <v>ian</v>
      </c>
      <c r="AX204" s="374" t="str">
        <f t="array" ref="AX204">IF($W204, "", INDEX(閩拼韻母八聲調資料表, $AD204, $AG204))</f>
        <v>iàn</v>
      </c>
    </row>
    <row r="205" spans="2:50">
      <c r="B205" s="380">
        <f t="shared" si="0"/>
        <v>197</v>
      </c>
      <c r="C205" s="314" t="str">
        <f>MID(文章!$D$4, B205, 1)</f>
        <v>，</v>
      </c>
      <c r="D205" s="365"/>
      <c r="E205" s="365"/>
      <c r="F205" s="365"/>
      <c r="G205" s="315" t="str">
        <f t="array" ref="G205">IF( OR($T205, NOT($U205), $W205), "", $AA205 &amp; $AH205 &amp; INDEX(中文數值資料表, $AG205, 2) )</f>
        <v/>
      </c>
      <c r="H205" s="321" t="str">
        <f t="shared" si="1"/>
        <v/>
      </c>
      <c r="I205" s="322" t="str">
        <f t="shared" si="2"/>
        <v/>
      </c>
      <c r="J205" s="323" t="str">
        <f t="shared" si="3"/>
        <v/>
      </c>
      <c r="K205" s="316" t="str">
        <f t="shared" si="4"/>
        <v/>
      </c>
      <c r="L205" s="317" t="str">
        <f t="shared" ca="1" si="74"/>
        <v xml:space="preserve">\ltjruby{，}{}\
</v>
      </c>
      <c r="M205" s="317" t="str">
        <f t="shared" ca="1" si="60"/>
        <v xml:space="preserve">，
</v>
      </c>
      <c r="N205" s="317" t="str">
        <f t="shared" ca="1" si="61"/>
        <v xml:space="preserve">，
</v>
      </c>
      <c r="O205" s="317" t="str">
        <f t="shared" ca="1" si="62"/>
        <v xml:space="preserve">，
</v>
      </c>
      <c r="P205" s="317" t="str">
        <f t="shared" ca="1" si="62"/>
        <v xml:space="preserve">，
</v>
      </c>
      <c r="Q205" s="318" t="str">
        <f t="shared" ca="1" si="63"/>
        <v xml:space="preserve">，
</v>
      </c>
      <c r="R205" s="318" t="str">
        <f t="shared" ca="1" si="64"/>
        <v xml:space="preserve">，
</v>
      </c>
      <c r="S205" s="285"/>
      <c r="T205" s="319" t="b">
        <f t="shared" si="58"/>
        <v>1</v>
      </c>
      <c r="U205" s="319" t="b">
        <f t="shared" si="65"/>
        <v>0</v>
      </c>
      <c r="V205" s="319" t="b">
        <f t="shared" si="66"/>
        <v>1</v>
      </c>
      <c r="W205" s="319" t="b">
        <f t="shared" si="67"/>
        <v>1</v>
      </c>
      <c r="X205" s="319" t="b">
        <f t="shared" si="68"/>
        <v>0</v>
      </c>
      <c r="Y205" s="370"/>
      <c r="Z205" s="377" t="str">
        <f t="shared" si="59"/>
        <v/>
      </c>
      <c r="AA205" s="373" t="str">
        <f t="array" ref="AA205">IF( $Z205="", "", INDEX(白話字聲母資料表, $Z205, $AA$5))</f>
        <v/>
      </c>
      <c r="AB205" s="370"/>
      <c r="AC205" s="377" t="str">
        <f t="shared" si="69"/>
        <v/>
      </c>
      <c r="AD205" s="373" t="str">
        <f t="array" ref="AD205">IF( $W205, "", INDEX(白話字韻母資料表, AC205, $AD$5))</f>
        <v/>
      </c>
      <c r="AE205" s="373" t="str">
        <f t="array" ref="AE205">IF( $W205, "", IF( INDEX(白話字韻母資料表, AC205, $AE$5) = "入聲", TRUE, FALSE) )</f>
        <v/>
      </c>
      <c r="AF205" s="374" t="str">
        <f t="shared" si="70"/>
        <v/>
      </c>
      <c r="AG205" s="374" t="str">
        <f t="shared" si="71"/>
        <v/>
      </c>
      <c r="AH205" s="374" t="str">
        <f t="array" ref="AH205">IF( $W205, "", INDEX(白話字韻母資料表, $AC205, $AH$5))</f>
        <v/>
      </c>
      <c r="AI205" s="374" t="str">
        <f t="array" ref="AI205">IF($W205, "", INDEX(白話字韻母八聲調資料表, $AD205, $AG205))</f>
        <v/>
      </c>
      <c r="AJ205" s="370"/>
      <c r="AK205" s="373" t="b">
        <f t="shared" si="72"/>
        <v>0</v>
      </c>
      <c r="AL205" s="373" t="str">
        <f>IF( $AK205, IFERROR( IF(MATCH( $E205, 顎音化聲母!$H$9:$H$37, 0), TRUE, FALSE), FALSE), "")</f>
        <v/>
      </c>
      <c r="AM205" s="373" t="str">
        <f t="array" ref="AM205">IF( AND($AK205, $AL205), INDEX(顎音化聲母資料表, MATCH( $D205 &amp; $E205, 顎音化聲母!$L$5:$L$136, 0), 3), "")</f>
        <v/>
      </c>
      <c r="AN205" s="373" t="str">
        <f t="shared" si="73"/>
        <v/>
      </c>
      <c r="AO205" s="374" t="str">
        <f t="array" ref="AO205">IF($AN205="", "", IF( $AM205&lt;&gt;"", $AM205,INDEX(白話字聲母資料表, $AN205, $AO$5)))</f>
        <v/>
      </c>
      <c r="AP205" s="374" t="str">
        <f t="array" ref="AP205">IF($W205, "", INDEX(方音八音反切資料表, $AD205, $AG205))</f>
        <v/>
      </c>
      <c r="AQ205" s="370"/>
      <c r="AR205" s="374" t="str">
        <f t="array" ref="AR205">IF($V205, "", INDEX(白話字聲母資料表, $Z205, $AR$5))</f>
        <v/>
      </c>
      <c r="AS205" s="375" t="str">
        <f t="array" ref="AS205">IF($W205, "", INDEX(白話字韻母資料表, $AC205, $AR$5))</f>
        <v/>
      </c>
      <c r="AT205" s="374" t="str">
        <f t="array" ref="AT205">IF($W205, "", INDEX(台羅韻母八聲調資料表, $AD205, $AG205))</f>
        <v/>
      </c>
      <c r="AU205" s="370"/>
      <c r="AV205" s="374" t="str">
        <f t="array" ref="AV205">IF($V205, "", INDEX(白話字聲母資料表, $Z205, $AV$5))</f>
        <v/>
      </c>
      <c r="AW205" s="375" t="str">
        <f t="array" ref="AW205">IF($W205, "", INDEX(白話字韻母資料表, $AC205, $AW$5))</f>
        <v/>
      </c>
      <c r="AX205" s="374" t="str">
        <f t="array" ref="AX205">IF($W205, "", INDEX(閩拼韻母八聲調資料表, $AD205, $AG205))</f>
        <v/>
      </c>
    </row>
    <row r="206" spans="2:50">
      <c r="B206" s="380">
        <f t="shared" si="0"/>
        <v>198</v>
      </c>
      <c r="C206" s="314" t="str">
        <f>MID(文章!$D$4, B206, 1)</f>
        <v>如</v>
      </c>
      <c r="D206" s="365" t="s">
        <v>63</v>
      </c>
      <c r="E206" s="365" t="s">
        <v>62</v>
      </c>
      <c r="F206" s="365">
        <v>5</v>
      </c>
      <c r="G206" s="315" t="str">
        <f t="array" ref="G206">IF( OR($T206, NOT($U206), $W206), "", $AA206 &amp; $AH206 &amp; INDEX(中文數值資料表, $AG206, 2) )</f>
        <v>入艍五</v>
      </c>
      <c r="H206" s="321" t="str">
        <f t="shared" si="1"/>
        <v>jû</v>
      </c>
      <c r="I206" s="322" t="str">
        <f t="shared" si="2"/>
        <v>jû</v>
      </c>
      <c r="J206" s="323" t="str">
        <f t="shared" si="3"/>
        <v>jù</v>
      </c>
      <c r="K206" s="316" t="str">
        <f t="shared" si="4"/>
        <v>ㆡㄨˊ</v>
      </c>
      <c r="L206" s="317" t="str">
        <f t="shared" ca="1" si="74"/>
        <v xml:space="preserve">\ltjruby{如}{jû}\
</v>
      </c>
      <c r="M206" s="317" t="str">
        <f t="shared" ca="1" si="60"/>
        <v xml:space="preserve">&lt;ruby&gt;如&lt;rt&gt;入艍五&lt;/rt&gt;&lt;/ruby&gt;
</v>
      </c>
      <c r="N206" s="317" t="str">
        <f t="shared" ca="1" si="61"/>
        <v xml:space="preserve">&lt;ruby&gt;如&lt;rt&gt;jû&lt;/rt&gt;&lt;/ruby&gt;
</v>
      </c>
      <c r="O206" s="317" t="str">
        <f t="shared" ca="1" si="62"/>
        <v xml:space="preserve">&lt;ruby&gt;如&lt;rt&gt;jû&lt;/rt&gt;&lt;/ruby&gt;
</v>
      </c>
      <c r="P206" s="317" t="str">
        <f t="shared" ca="1" si="62"/>
        <v xml:space="preserve">&lt;ruby&gt;如&lt;rt&gt;jù&lt;/rt&gt;&lt;/ruby&gt;
</v>
      </c>
      <c r="Q206" s="318" t="str">
        <f t="shared" ca="1" si="63"/>
        <v xml:space="preserve">&lt;ruby&gt;如&lt;rtc&gt;ㆡㄨˊ&lt;/rtc&gt;&lt;/ruby&gt;
</v>
      </c>
      <c r="R206" s="318" t="str">
        <f t="shared" ca="1" si="64"/>
        <v xml:space="preserve">&lt;ruby&gt;如&lt;rt&gt;jû&lt;/rt&gt;&lt;rtc&gt;ㆡㄨˊ&lt;/rtc&gt;&lt;/ruby&gt;
</v>
      </c>
      <c r="S206" s="285"/>
      <c r="T206" s="319" t="b">
        <f t="shared" si="58"/>
        <v>0</v>
      </c>
      <c r="U206" s="319" t="b">
        <f t="shared" si="65"/>
        <v>1</v>
      </c>
      <c r="V206" s="319" t="b">
        <f t="shared" si="66"/>
        <v>0</v>
      </c>
      <c r="W206" s="319" t="b">
        <f t="shared" si="67"/>
        <v>0</v>
      </c>
      <c r="X206" s="319" t="b">
        <f t="shared" si="68"/>
        <v>0</v>
      </c>
      <c r="Y206" s="370"/>
      <c r="Z206" s="377">
        <f t="shared" si="59"/>
        <v>6</v>
      </c>
      <c r="AA206" s="373" t="str">
        <f t="array" ref="AA206">IF( $Z206="", "", INDEX(白話字聲母資料表, $Z206, $AA$5))</f>
        <v>入</v>
      </c>
      <c r="AB206" s="370"/>
      <c r="AC206" s="377">
        <f t="shared" si="69"/>
        <v>70</v>
      </c>
      <c r="AD206" s="373">
        <f t="array" ref="AD206">IF( $W206, "", INDEX(白話字韻母資料表, AC206, $AD$5))</f>
        <v>27</v>
      </c>
      <c r="AE206" s="373" t="b">
        <f t="array" ref="AE206">IF( $W206, "", IF( INDEX(白話字韻母資料表, AC206, $AE$5) = "入聲", TRUE, FALSE) )</f>
        <v>0</v>
      </c>
      <c r="AF206" s="374">
        <f t="shared" si="70"/>
        <v>1</v>
      </c>
      <c r="AG206" s="374">
        <f t="shared" si="71"/>
        <v>5</v>
      </c>
      <c r="AH206" s="374" t="str">
        <f t="array" ref="AH206">IF( $W206, "", INDEX(白話字韻母資料表, $AC206, $AH$5))</f>
        <v>艍</v>
      </c>
      <c r="AI206" s="374" t="str">
        <f t="array" ref="AI206">IF($W206, "", INDEX(白話字韻母八聲調資料表, $AD206, $AG206))</f>
        <v>û</v>
      </c>
      <c r="AJ206" s="370"/>
      <c r="AK206" s="373" t="b">
        <f t="shared" si="72"/>
        <v>1</v>
      </c>
      <c r="AL206" s="373" t="b">
        <f>IF( $AK206, IFERROR( IF(MATCH( $E206, 顎音化聲母!$H$9:$H$37, 0), TRUE, FALSE), FALSE), "")</f>
        <v>0</v>
      </c>
      <c r="AM206" s="373" t="str">
        <f t="array" ref="AM206">IF( AND($AK206, $AL206), INDEX(顎音化聲母資料表, MATCH( $D206 &amp; $E206, 顎音化聲母!$L$5:$L$136, 0), 3), "")</f>
        <v/>
      </c>
      <c r="AN206" s="373">
        <f t="shared" si="73"/>
        <v>6</v>
      </c>
      <c r="AO206" s="374" t="str">
        <f t="array" ref="AO206">IF($AN206="", "", IF( $AM206&lt;&gt;"", $AM206,INDEX(白話字聲母資料表, $AN206, $AO$5)))</f>
        <v>ㆡ</v>
      </c>
      <c r="AP206" s="374" t="str">
        <f t="array" ref="AP206">IF($W206, "", INDEX(方音八音反切資料表, $AD206, $AG206))</f>
        <v>ㄨˊ</v>
      </c>
      <c r="AQ206" s="370"/>
      <c r="AR206" s="374" t="str">
        <f t="array" ref="AR206">IF($V206, "", INDEX(白話字聲母資料表, $Z206, $AR$5))</f>
        <v>j</v>
      </c>
      <c r="AS206" s="375" t="str">
        <f t="array" ref="AS206">IF($W206, "", INDEX(白話字韻母資料表, $AC206, $AR$5))</f>
        <v>u</v>
      </c>
      <c r="AT206" s="374" t="str">
        <f t="array" ref="AT206">IF($W206, "", INDEX(台羅韻母八聲調資料表, $AD206, $AG206))</f>
        <v>û</v>
      </c>
      <c r="AU206" s="370"/>
      <c r="AV206" s="374" t="str">
        <f t="array" ref="AV206">IF($V206, "", INDEX(白話字聲母資料表, $Z206, $AV$5))</f>
        <v>j</v>
      </c>
      <c r="AW206" s="375" t="str">
        <f t="array" ref="AW206">IF($W206, "", INDEX(白話字韻母資料表, $AC206, $AW$5))</f>
        <v>u</v>
      </c>
      <c r="AX206" s="374" t="str">
        <f t="array" ref="AX206">IF($W206, "", INDEX(閩拼韻母八聲調資料表, $AD206, $AG206))</f>
        <v>ù</v>
      </c>
    </row>
    <row r="207" spans="2:50">
      <c r="B207" s="380">
        <f t="shared" si="0"/>
        <v>199</v>
      </c>
      <c r="C207" s="314" t="str">
        <f>MID(文章!$D$4, B207, 1)</f>
        <v>怨</v>
      </c>
      <c r="D207" s="365"/>
      <c r="E207" s="365" t="s">
        <v>78</v>
      </c>
      <c r="F207" s="365">
        <v>3</v>
      </c>
      <c r="G207" s="315" t="str">
        <f t="array" ref="G207">IF( OR($T207, NOT($U207), $W207), "", $AA207 &amp; $AH207 &amp; INDEX(中文數值資料表, $AG207, 2) )</f>
        <v>英觀三</v>
      </c>
      <c r="H207" s="321" t="str">
        <f t="shared" si="1"/>
        <v>oàn</v>
      </c>
      <c r="I207" s="322" t="str">
        <f t="shared" si="2"/>
        <v>uàn</v>
      </c>
      <c r="J207" s="323" t="str">
        <f t="shared" si="3"/>
        <v>uǎn</v>
      </c>
      <c r="K207" s="316" t="str">
        <f t="shared" si="4"/>
        <v>ㄨㄢ˪</v>
      </c>
      <c r="L207" s="317" t="str">
        <f t="shared" ca="1" si="74"/>
        <v xml:space="preserve">\ltjruby{怨}{uàn}\
</v>
      </c>
      <c r="M207" s="317" t="str">
        <f t="shared" ca="1" si="60"/>
        <v xml:space="preserve">&lt;ruby&gt;怨&lt;rt&gt;英觀三&lt;/rt&gt;&lt;/ruby&gt;
</v>
      </c>
      <c r="N207" s="317" t="str">
        <f t="shared" ca="1" si="61"/>
        <v xml:space="preserve">&lt;ruby&gt;怨&lt;rt&gt;oàn&lt;/rt&gt;&lt;/ruby&gt;
</v>
      </c>
      <c r="O207" s="317" t="str">
        <f t="shared" ca="1" si="62"/>
        <v xml:space="preserve">&lt;ruby&gt;怨&lt;rt&gt;uàn&lt;/rt&gt;&lt;/ruby&gt;
</v>
      </c>
      <c r="P207" s="317" t="str">
        <f t="shared" ca="1" si="62"/>
        <v xml:space="preserve">&lt;ruby&gt;怨&lt;rt&gt;uǎn&lt;/rt&gt;&lt;/ruby&gt;
</v>
      </c>
      <c r="Q207" s="318" t="str">
        <f t="shared" ca="1" si="63"/>
        <v xml:space="preserve">&lt;ruby&gt;怨&lt;rtc&gt;ㄨㄢ˪&lt;/rtc&gt;&lt;/ruby&gt;
</v>
      </c>
      <c r="R207" s="318" t="str">
        <f t="shared" ca="1" si="64"/>
        <v xml:space="preserve">&lt;ruby&gt;怨&lt;rt&gt;uàn&lt;/rt&gt;&lt;rtc&gt;ㄨㄢ˪&lt;/rtc&gt;&lt;/ruby&gt;
</v>
      </c>
      <c r="S207" s="285"/>
      <c r="T207" s="319" t="b">
        <f t="shared" si="58"/>
        <v>0</v>
      </c>
      <c r="U207" s="319" t="b">
        <f t="shared" si="65"/>
        <v>1</v>
      </c>
      <c r="V207" s="319" t="b">
        <f t="shared" si="66"/>
        <v>1</v>
      </c>
      <c r="W207" s="319" t="b">
        <f t="shared" si="67"/>
        <v>0</v>
      </c>
      <c r="X207" s="319" t="b">
        <f t="shared" si="68"/>
        <v>0</v>
      </c>
      <c r="Y207" s="370"/>
      <c r="Z207" s="377">
        <f t="shared" si="59"/>
        <v>18</v>
      </c>
      <c r="AA207" s="373" t="str">
        <f t="array" ref="AA207">IF( $Z207="", "", INDEX(白話字聲母資料表, $Z207, $AA$5))</f>
        <v>英</v>
      </c>
      <c r="AB207" s="370"/>
      <c r="AC207" s="377">
        <f t="shared" si="69"/>
        <v>60</v>
      </c>
      <c r="AD207" s="373">
        <f t="array" ref="AD207">IF( $W207, "", INDEX(白話字韻母資料表, AC207, $AD$5))</f>
        <v>10</v>
      </c>
      <c r="AE207" s="373" t="b">
        <f t="array" ref="AE207">IF( $W207, "", IF( INDEX(白話字韻母資料表, AC207, $AE$5) = "入聲", TRUE, FALSE) )</f>
        <v>0</v>
      </c>
      <c r="AF207" s="374">
        <f t="shared" si="70"/>
        <v>1</v>
      </c>
      <c r="AG207" s="374">
        <f t="shared" si="71"/>
        <v>3</v>
      </c>
      <c r="AH207" s="374" t="str">
        <f t="array" ref="AH207">IF( $W207, "", INDEX(白話字韻母資料表, $AC207, $AH$5))</f>
        <v>觀</v>
      </c>
      <c r="AI207" s="374" t="str">
        <f t="array" ref="AI207">IF($W207, "", INDEX(白話字韻母八聲調資料表, $AD207, $AG207))</f>
        <v>oàn</v>
      </c>
      <c r="AJ207" s="370"/>
      <c r="AK207" s="373" t="b">
        <f t="shared" si="72"/>
        <v>0</v>
      </c>
      <c r="AL207" s="373" t="str">
        <f>IF( $AK207, IFERROR( IF(MATCH( $E207, 顎音化聲母!$H$9:$H$37, 0), TRUE, FALSE), FALSE), "")</f>
        <v/>
      </c>
      <c r="AM207" s="373" t="str">
        <f t="array" ref="AM207">IF( AND($AK207, $AL207), INDEX(顎音化聲母資料表, MATCH( $D207 &amp; $E207, 顎音化聲母!$L$5:$L$136, 0), 3), "")</f>
        <v/>
      </c>
      <c r="AN207" s="373" t="str">
        <f t="shared" si="73"/>
        <v/>
      </c>
      <c r="AO207" s="374" t="str">
        <f t="array" ref="AO207">IF($AN207="", "", IF( $AM207&lt;&gt;"", $AM207,INDEX(白話字聲母資料表, $AN207, $AO$5)))</f>
        <v/>
      </c>
      <c r="AP207" s="374" t="str">
        <f t="array" ref="AP207">IF($W207, "", INDEX(方音八音反切資料表, $AD207, $AG207))</f>
        <v>ㄨㄢ˪</v>
      </c>
      <c r="AQ207" s="370"/>
      <c r="AR207" s="374" t="str">
        <f t="array" ref="AR207">IF($V207, "", INDEX(白話字聲母資料表, $Z207, $AR$5))</f>
        <v/>
      </c>
      <c r="AS207" s="375" t="str">
        <f t="array" ref="AS207">IF($W207, "", INDEX(白話字韻母資料表, $AC207, $AR$5))</f>
        <v>uan</v>
      </c>
      <c r="AT207" s="374" t="str">
        <f t="array" ref="AT207">IF($W207, "", INDEX(台羅韻母八聲調資料表, $AD207, $AG207))</f>
        <v>uàn</v>
      </c>
      <c r="AU207" s="370"/>
      <c r="AV207" s="374" t="str">
        <f t="array" ref="AV207">IF($V207, "", INDEX(白話字聲母資料表, $Z207, $AV$5))</f>
        <v/>
      </c>
      <c r="AW207" s="375" t="str">
        <f t="array" ref="AW207">IF($W207, "", INDEX(白話字韻母資料表, $AC207, $AW$5))</f>
        <v>uan</v>
      </c>
      <c r="AX207" s="374" t="str">
        <f t="array" ref="AX207">IF($W207, "", INDEX(閩拼韻母八聲調資料表, $AD207, $AG207))</f>
        <v>uǎn</v>
      </c>
    </row>
    <row r="208" spans="2:50">
      <c r="B208" s="380">
        <f t="shared" si="0"/>
        <v>200</v>
      </c>
      <c r="C208" s="314" t="str">
        <f>MID(文章!$D$4, B208, 1)</f>
        <v>如</v>
      </c>
      <c r="D208" s="365" t="s">
        <v>63</v>
      </c>
      <c r="E208" s="365" t="s">
        <v>62</v>
      </c>
      <c r="F208" s="365">
        <v>5</v>
      </c>
      <c r="G208" s="315" t="str">
        <f t="array" ref="G208">IF( OR($T208, NOT($U208), $W208), "", $AA208 &amp; $AH208 &amp; INDEX(中文數值資料表, $AG208, 2) )</f>
        <v>入艍五</v>
      </c>
      <c r="H208" s="321" t="str">
        <f t="shared" si="1"/>
        <v>jû</v>
      </c>
      <c r="I208" s="322" t="str">
        <f t="shared" si="2"/>
        <v>jû</v>
      </c>
      <c r="J208" s="323" t="str">
        <f t="shared" si="3"/>
        <v>jù</v>
      </c>
      <c r="K208" s="316" t="str">
        <f t="shared" si="4"/>
        <v>ㆡㄨˊ</v>
      </c>
      <c r="L208" s="317" t="str">
        <f t="shared" ca="1" si="74"/>
        <v xml:space="preserve">\ltjruby{如}{jû}\
</v>
      </c>
      <c r="M208" s="317" t="str">
        <f t="shared" ca="1" si="60"/>
        <v xml:space="preserve">&lt;ruby&gt;如&lt;rt&gt;入艍五&lt;/rt&gt;&lt;/ruby&gt;
</v>
      </c>
      <c r="N208" s="317" t="str">
        <f t="shared" ca="1" si="61"/>
        <v xml:space="preserve">&lt;ruby&gt;如&lt;rt&gt;jû&lt;/rt&gt;&lt;/ruby&gt;
</v>
      </c>
      <c r="O208" s="317" t="str">
        <f t="shared" ca="1" si="62"/>
        <v xml:space="preserve">&lt;ruby&gt;如&lt;rt&gt;jû&lt;/rt&gt;&lt;/ruby&gt;
</v>
      </c>
      <c r="P208" s="317" t="str">
        <f t="shared" ca="1" si="62"/>
        <v xml:space="preserve">&lt;ruby&gt;如&lt;rt&gt;jù&lt;/rt&gt;&lt;/ruby&gt;
</v>
      </c>
      <c r="Q208" s="318" t="str">
        <f t="shared" ca="1" si="63"/>
        <v xml:space="preserve">&lt;ruby&gt;如&lt;rtc&gt;ㆡㄨˊ&lt;/rtc&gt;&lt;/ruby&gt;
</v>
      </c>
      <c r="R208" s="318" t="str">
        <f t="shared" ca="1" si="64"/>
        <v xml:space="preserve">&lt;ruby&gt;如&lt;rt&gt;jû&lt;/rt&gt;&lt;rtc&gt;ㆡㄨˊ&lt;/rtc&gt;&lt;/ruby&gt;
</v>
      </c>
      <c r="S208" s="285"/>
      <c r="T208" s="319" t="b">
        <f t="shared" si="58"/>
        <v>0</v>
      </c>
      <c r="U208" s="319" t="b">
        <f t="shared" si="65"/>
        <v>1</v>
      </c>
      <c r="V208" s="319" t="b">
        <f t="shared" si="66"/>
        <v>0</v>
      </c>
      <c r="W208" s="319" t="b">
        <f t="shared" si="67"/>
        <v>0</v>
      </c>
      <c r="X208" s="319" t="b">
        <f t="shared" si="68"/>
        <v>0</v>
      </c>
      <c r="Y208" s="370"/>
      <c r="Z208" s="377">
        <f t="shared" si="59"/>
        <v>6</v>
      </c>
      <c r="AA208" s="373" t="str">
        <f t="array" ref="AA208">IF( $Z208="", "", INDEX(白話字聲母資料表, $Z208, $AA$5))</f>
        <v>入</v>
      </c>
      <c r="AB208" s="370"/>
      <c r="AC208" s="377">
        <f t="shared" si="69"/>
        <v>70</v>
      </c>
      <c r="AD208" s="373">
        <f t="array" ref="AD208">IF( $W208, "", INDEX(白話字韻母資料表, AC208, $AD$5))</f>
        <v>27</v>
      </c>
      <c r="AE208" s="373" t="b">
        <f t="array" ref="AE208">IF( $W208, "", IF( INDEX(白話字韻母資料表, AC208, $AE$5) = "入聲", TRUE, FALSE) )</f>
        <v>0</v>
      </c>
      <c r="AF208" s="374">
        <f t="shared" si="70"/>
        <v>1</v>
      </c>
      <c r="AG208" s="374">
        <f t="shared" si="71"/>
        <v>5</v>
      </c>
      <c r="AH208" s="374" t="str">
        <f t="array" ref="AH208">IF( $W208, "", INDEX(白話字韻母資料表, $AC208, $AH$5))</f>
        <v>艍</v>
      </c>
      <c r="AI208" s="374" t="str">
        <f t="array" ref="AI208">IF($W208, "", INDEX(白話字韻母八聲調資料表, $AD208, $AG208))</f>
        <v>û</v>
      </c>
      <c r="AJ208" s="370"/>
      <c r="AK208" s="373" t="b">
        <f t="shared" si="72"/>
        <v>1</v>
      </c>
      <c r="AL208" s="373" t="b">
        <f>IF( $AK208, IFERROR( IF(MATCH( $E208, 顎音化聲母!$H$9:$H$37, 0), TRUE, FALSE), FALSE), "")</f>
        <v>0</v>
      </c>
      <c r="AM208" s="373" t="str">
        <f t="array" ref="AM208">IF( AND($AK208, $AL208), INDEX(顎音化聲母資料表, MATCH( $D208 &amp; $E208, 顎音化聲母!$L$5:$L$136, 0), 3), "")</f>
        <v/>
      </c>
      <c r="AN208" s="373">
        <f t="shared" si="73"/>
        <v>6</v>
      </c>
      <c r="AO208" s="374" t="str">
        <f t="array" ref="AO208">IF($AN208="", "", IF( $AM208&lt;&gt;"", $AM208,INDEX(白話字聲母資料表, $AN208, $AO$5)))</f>
        <v>ㆡ</v>
      </c>
      <c r="AP208" s="374" t="str">
        <f t="array" ref="AP208">IF($W208, "", INDEX(方音八音反切資料表, $AD208, $AG208))</f>
        <v>ㄨˊ</v>
      </c>
      <c r="AQ208" s="370"/>
      <c r="AR208" s="374" t="str">
        <f t="array" ref="AR208">IF($V208, "", INDEX(白話字聲母資料表, $Z208, $AR$5))</f>
        <v>j</v>
      </c>
      <c r="AS208" s="375" t="str">
        <f t="array" ref="AS208">IF($W208, "", INDEX(白話字韻母資料表, $AC208, $AR$5))</f>
        <v>u</v>
      </c>
      <c r="AT208" s="374" t="str">
        <f t="array" ref="AT208">IF($W208, "", INDEX(台羅韻母八聲調資料表, $AD208, $AG208))</f>
        <v>û</v>
      </c>
      <c r="AU208" s="370"/>
      <c r="AV208" s="374" t="str">
        <f t="array" ref="AV208">IF($V208, "", INDEX(白話字聲母資料表, $Z208, $AV$5))</f>
        <v>j</v>
      </c>
      <c r="AW208" s="375" t="str">
        <f t="array" ref="AW208">IF($W208, "", INDEX(白話字韻母資料表, $AC208, $AW$5))</f>
        <v>u</v>
      </c>
      <c r="AX208" s="374" t="str">
        <f t="array" ref="AX208">IF($W208, "", INDEX(閩拼韻母八聲調資料表, $AD208, $AG208))</f>
        <v>ù</v>
      </c>
    </row>
    <row r="209" spans="2:50">
      <c r="B209" s="380">
        <f t="shared" si="0"/>
        <v>201</v>
      </c>
      <c r="C209" s="314" t="str">
        <f>MID(文章!$D$4, B209, 1)</f>
        <v>慕</v>
      </c>
      <c r="D209" s="365" t="s">
        <v>73</v>
      </c>
      <c r="E209" s="365" t="s">
        <v>75</v>
      </c>
      <c r="F209" s="365">
        <v>7</v>
      </c>
      <c r="G209" s="315" t="str">
        <f t="array" ref="G209">IF( OR($T209, NOT($U209), $W209), "", $AA209 &amp; $AH209 &amp; INDEX(中文數值資料表, $AG209, 2) )</f>
        <v>門沽七</v>
      </c>
      <c r="H209" s="321" t="str">
        <f t="shared" si="1"/>
        <v>bō͘</v>
      </c>
      <c r="I209" s="322" t="str">
        <f t="shared" si="2"/>
        <v>bōo</v>
      </c>
      <c r="J209" s="323" t="str">
        <f t="shared" si="3"/>
        <v>bbōo</v>
      </c>
      <c r="K209" s="316" t="str">
        <f t="shared" si="4"/>
        <v>ㆠㆦ˫</v>
      </c>
      <c r="L209" s="317" t="str">
        <f t="shared" ca="1" si="74"/>
        <v xml:space="preserve">\ltjruby{慕}{bōo}\
</v>
      </c>
      <c r="M209" s="317" t="str">
        <f t="shared" ca="1" si="60"/>
        <v xml:space="preserve">&lt;ruby&gt;慕&lt;rt&gt;門沽七&lt;/rt&gt;&lt;/ruby&gt;
</v>
      </c>
      <c r="N209" s="317" t="str">
        <f t="shared" ca="1" si="61"/>
        <v xml:space="preserve">&lt;ruby&gt;慕&lt;rt&gt;bō͘&lt;/rt&gt;&lt;/ruby&gt;
</v>
      </c>
      <c r="O209" s="317" t="str">
        <f t="shared" ca="1" si="62"/>
        <v xml:space="preserve">&lt;ruby&gt;慕&lt;rt&gt;bōo&lt;/rt&gt;&lt;/ruby&gt;
</v>
      </c>
      <c r="P209" s="317" t="str">
        <f t="shared" ca="1" si="62"/>
        <v xml:space="preserve">&lt;ruby&gt;慕&lt;rt&gt;bbōo&lt;/rt&gt;&lt;/ruby&gt;
</v>
      </c>
      <c r="Q209" s="318" t="str">
        <f t="shared" ca="1" si="63"/>
        <v xml:space="preserve">&lt;ruby&gt;慕&lt;rtc&gt;ㆠㆦ˫&lt;/rtc&gt;&lt;/ruby&gt;
</v>
      </c>
      <c r="R209" s="318" t="str">
        <f t="shared" ca="1" si="64"/>
        <v xml:space="preserve">&lt;ruby&gt;慕&lt;rt&gt;bōo&lt;/rt&gt;&lt;rtc&gt;ㆠㆦ˫&lt;/rtc&gt;&lt;/ruby&gt;
</v>
      </c>
      <c r="S209" s="285"/>
      <c r="T209" s="319" t="b">
        <f t="shared" si="58"/>
        <v>0</v>
      </c>
      <c r="U209" s="319" t="b">
        <f t="shared" si="65"/>
        <v>1</v>
      </c>
      <c r="V209" s="319" t="b">
        <f t="shared" si="66"/>
        <v>0</v>
      </c>
      <c r="W209" s="319" t="b">
        <f t="shared" si="67"/>
        <v>0</v>
      </c>
      <c r="X209" s="319" t="b">
        <f t="shared" si="68"/>
        <v>0</v>
      </c>
      <c r="Y209" s="370"/>
      <c r="Z209" s="377">
        <f t="shared" si="59"/>
        <v>1</v>
      </c>
      <c r="AA209" s="373" t="str">
        <f t="array" ref="AA209">IF( $Z209="", "", INDEX(白話字聲母資料表, $Z209, $AA$5))</f>
        <v>門</v>
      </c>
      <c r="AB209" s="370"/>
      <c r="AC209" s="377">
        <f t="shared" si="69"/>
        <v>54</v>
      </c>
      <c r="AD209" s="373">
        <f t="array" ref="AD209">IF( $W209, "", INDEX(白話字韻母資料表, AC209, $AD$5))</f>
        <v>11</v>
      </c>
      <c r="AE209" s="373" t="b">
        <f t="array" ref="AE209">IF( $W209, "", IF( INDEX(白話字韻母資料表, AC209, $AE$5) = "入聲", TRUE, FALSE) )</f>
        <v>0</v>
      </c>
      <c r="AF209" s="374">
        <f t="shared" si="70"/>
        <v>1</v>
      </c>
      <c r="AG209" s="374">
        <f t="shared" si="71"/>
        <v>7</v>
      </c>
      <c r="AH209" s="374" t="str">
        <f t="array" ref="AH209">IF( $W209, "", INDEX(白話字韻母資料表, $AC209, $AH$5))</f>
        <v>沽</v>
      </c>
      <c r="AI209" s="374" t="str">
        <f t="array" ref="AI209">IF($W209, "", INDEX(白話字韻母八聲調資料表, $AD209, $AG209))</f>
        <v>ō͘</v>
      </c>
      <c r="AJ209" s="370"/>
      <c r="AK209" s="373" t="b">
        <f t="shared" si="72"/>
        <v>0</v>
      </c>
      <c r="AL209" s="373" t="str">
        <f>IF( $AK209, IFERROR( IF(MATCH( $E209, 顎音化聲母!$H$9:$H$37, 0), TRUE, FALSE), FALSE), "")</f>
        <v/>
      </c>
      <c r="AM209" s="373" t="str">
        <f t="array" ref="AM209">IF( AND($AK209, $AL209), INDEX(顎音化聲母資料表, MATCH( $D209 &amp; $E209, 顎音化聲母!$L$5:$L$136, 0), 3), "")</f>
        <v/>
      </c>
      <c r="AN209" s="373">
        <f t="shared" si="73"/>
        <v>1</v>
      </c>
      <c r="AO209" s="374" t="str">
        <f t="array" ref="AO209">IF($AN209="", "", IF( $AM209&lt;&gt;"", $AM209,INDEX(白話字聲母資料表, $AN209, $AO$5)))</f>
        <v>ㆠ</v>
      </c>
      <c r="AP209" s="374" t="str">
        <f t="array" ref="AP209">IF($W209, "", INDEX(方音八音反切資料表, $AD209, $AG209))</f>
        <v>ㆦ˫</v>
      </c>
      <c r="AQ209" s="370"/>
      <c r="AR209" s="374" t="str">
        <f t="array" ref="AR209">IF($V209, "", INDEX(白話字聲母資料表, $Z209, $AR$5))</f>
        <v>b</v>
      </c>
      <c r="AS209" s="375" t="str">
        <f t="array" ref="AS209">IF($W209, "", INDEX(白話字韻母資料表, $AC209, $AR$5))</f>
        <v>oo</v>
      </c>
      <c r="AT209" s="374" t="str">
        <f t="array" ref="AT209">IF($W209, "", INDEX(台羅韻母八聲調資料表, $AD209, $AG209))</f>
        <v>ōo</v>
      </c>
      <c r="AU209" s="370"/>
      <c r="AV209" s="374" t="str">
        <f t="array" ref="AV209">IF($V209, "", INDEX(白話字聲母資料表, $Z209, $AV$5))</f>
        <v>bb</v>
      </c>
      <c r="AW209" s="375" t="str">
        <f t="array" ref="AW209">IF($W209, "", INDEX(白話字韻母資料表, $AC209, $AW$5))</f>
        <v>oo</v>
      </c>
      <c r="AX209" s="374" t="str">
        <f t="array" ref="AX209">IF($W209, "", INDEX(閩拼韻母八聲調資料表, $AD209, $AG209))</f>
        <v>ōo</v>
      </c>
    </row>
    <row r="210" spans="2:50">
      <c r="B210" s="380">
        <f t="shared" si="0"/>
        <v>202</v>
      </c>
      <c r="C210" s="314" t="str">
        <f>MID(文章!$D$4, B210, 1)</f>
        <v>，</v>
      </c>
      <c r="D210" s="365"/>
      <c r="E210" s="365"/>
      <c r="F210" s="365"/>
      <c r="G210" s="315" t="str">
        <f t="array" ref="G210">IF( OR($T210, NOT($U210), $W210), "", $AA210 &amp; $AH210 &amp; INDEX(中文數值資料表, $AG210, 2) )</f>
        <v/>
      </c>
      <c r="H210" s="321" t="str">
        <f t="shared" si="1"/>
        <v/>
      </c>
      <c r="I210" s="322" t="str">
        <f t="shared" si="2"/>
        <v/>
      </c>
      <c r="J210" s="323" t="str">
        <f t="shared" si="3"/>
        <v/>
      </c>
      <c r="K210" s="316" t="str">
        <f t="shared" si="4"/>
        <v/>
      </c>
      <c r="L210" s="317" t="str">
        <f t="shared" ca="1" si="74"/>
        <v xml:space="preserve">\ltjruby{，}{}\
</v>
      </c>
      <c r="M210" s="317" t="str">
        <f t="shared" ca="1" si="60"/>
        <v xml:space="preserve">，
</v>
      </c>
      <c r="N210" s="317" t="str">
        <f t="shared" ca="1" si="61"/>
        <v xml:space="preserve">，
</v>
      </c>
      <c r="O210" s="317" t="str">
        <f t="shared" ca="1" si="62"/>
        <v xml:space="preserve">，
</v>
      </c>
      <c r="P210" s="317" t="str">
        <f t="shared" ca="1" si="62"/>
        <v xml:space="preserve">，
</v>
      </c>
      <c r="Q210" s="318" t="str">
        <f t="shared" ca="1" si="63"/>
        <v xml:space="preserve">，
</v>
      </c>
      <c r="R210" s="318" t="str">
        <f t="shared" ca="1" si="64"/>
        <v xml:space="preserve">，
</v>
      </c>
      <c r="S210" s="285"/>
      <c r="T210" s="319" t="b">
        <f t="shared" si="58"/>
        <v>1</v>
      </c>
      <c r="U210" s="319" t="b">
        <f t="shared" si="65"/>
        <v>0</v>
      </c>
      <c r="V210" s="319" t="b">
        <f t="shared" si="66"/>
        <v>1</v>
      </c>
      <c r="W210" s="319" t="b">
        <f t="shared" si="67"/>
        <v>1</v>
      </c>
      <c r="X210" s="319" t="b">
        <f t="shared" si="68"/>
        <v>0</v>
      </c>
      <c r="Y210" s="370"/>
      <c r="Z210" s="377" t="str">
        <f t="shared" si="59"/>
        <v/>
      </c>
      <c r="AA210" s="373" t="str">
        <f t="array" ref="AA210">IF( $Z210="", "", INDEX(白話字聲母資料表, $Z210, $AA$5))</f>
        <v/>
      </c>
      <c r="AB210" s="370"/>
      <c r="AC210" s="377" t="str">
        <f t="shared" si="69"/>
        <v/>
      </c>
      <c r="AD210" s="373" t="str">
        <f t="array" ref="AD210">IF( $W210, "", INDEX(白話字韻母資料表, AC210, $AD$5))</f>
        <v/>
      </c>
      <c r="AE210" s="373" t="str">
        <f t="array" ref="AE210">IF( $W210, "", IF( INDEX(白話字韻母資料表, AC210, $AE$5) = "入聲", TRUE, FALSE) )</f>
        <v/>
      </c>
      <c r="AF210" s="374" t="str">
        <f t="shared" si="70"/>
        <v/>
      </c>
      <c r="AG210" s="374" t="str">
        <f t="shared" si="71"/>
        <v/>
      </c>
      <c r="AH210" s="374" t="str">
        <f t="array" ref="AH210">IF( $W210, "", INDEX(白話字韻母資料表, $AC210, $AH$5))</f>
        <v/>
      </c>
      <c r="AI210" s="374" t="str">
        <f t="array" ref="AI210">IF($W210, "", INDEX(白話字韻母八聲調資料表, $AD210, $AG210))</f>
        <v/>
      </c>
      <c r="AJ210" s="370"/>
      <c r="AK210" s="373" t="b">
        <f t="shared" si="72"/>
        <v>0</v>
      </c>
      <c r="AL210" s="373" t="str">
        <f>IF( $AK210, IFERROR( IF(MATCH( $E210, 顎音化聲母!$H$9:$H$37, 0), TRUE, FALSE), FALSE), "")</f>
        <v/>
      </c>
      <c r="AM210" s="373" t="str">
        <f t="array" ref="AM210">IF( AND($AK210, $AL210), INDEX(顎音化聲母資料表, MATCH( $D210 &amp; $E210, 顎音化聲母!$L$5:$L$136, 0), 3), "")</f>
        <v/>
      </c>
      <c r="AN210" s="373" t="str">
        <f t="shared" si="73"/>
        <v/>
      </c>
      <c r="AO210" s="374" t="str">
        <f t="array" ref="AO210">IF($AN210="", "", IF( $AM210&lt;&gt;"", $AM210,INDEX(白話字聲母資料表, $AN210, $AO$5)))</f>
        <v/>
      </c>
      <c r="AP210" s="374" t="str">
        <f t="array" ref="AP210">IF($W210, "", INDEX(方音八音反切資料表, $AD210, $AG210))</f>
        <v/>
      </c>
      <c r="AQ210" s="370"/>
      <c r="AR210" s="374" t="str">
        <f t="array" ref="AR210">IF($V210, "", INDEX(白話字聲母資料表, $Z210, $AR$5))</f>
        <v/>
      </c>
      <c r="AS210" s="375" t="str">
        <f t="array" ref="AS210">IF($W210, "", INDEX(白話字韻母資料表, $AC210, $AR$5))</f>
        <v/>
      </c>
      <c r="AT210" s="374" t="str">
        <f t="array" ref="AT210">IF($W210, "", INDEX(台羅韻母八聲調資料表, $AD210, $AG210))</f>
        <v/>
      </c>
      <c r="AU210" s="370"/>
      <c r="AV210" s="374" t="str">
        <f t="array" ref="AV210">IF($V210, "", INDEX(白話字聲母資料表, $Z210, $AV$5))</f>
        <v/>
      </c>
      <c r="AW210" s="375" t="str">
        <f t="array" ref="AW210">IF($W210, "", INDEX(白話字韻母資料表, $AC210, $AW$5))</f>
        <v/>
      </c>
      <c r="AX210" s="374" t="str">
        <f t="array" ref="AX210">IF($W210, "", INDEX(閩拼韻母八聲調資料表, $AD210, $AG210))</f>
        <v/>
      </c>
    </row>
    <row r="211" spans="2:50">
      <c r="B211" s="380">
        <f t="shared" si="0"/>
        <v>203</v>
      </c>
      <c r="C211" s="314" t="str">
        <f>MID(文章!$D$4, B211, 1)</f>
        <v>如</v>
      </c>
      <c r="D211" s="365" t="s">
        <v>63</v>
      </c>
      <c r="E211" s="365" t="s">
        <v>62</v>
      </c>
      <c r="F211" s="365">
        <v>5</v>
      </c>
      <c r="G211" s="315" t="str">
        <f t="array" ref="G211">IF( OR($T211, NOT($U211), $W211), "", $AA211 &amp; $AH211 &amp; INDEX(中文數值資料表, $AG211, 2) )</f>
        <v>入艍五</v>
      </c>
      <c r="H211" s="321" t="str">
        <f t="shared" si="1"/>
        <v>jû</v>
      </c>
      <c r="I211" s="322" t="str">
        <f t="shared" si="2"/>
        <v>jû</v>
      </c>
      <c r="J211" s="323" t="str">
        <f t="shared" si="3"/>
        <v>jù</v>
      </c>
      <c r="K211" s="316" t="str">
        <f t="shared" si="4"/>
        <v>ㆡㄨˊ</v>
      </c>
      <c r="L211" s="317" t="str">
        <f t="shared" ca="1" si="74"/>
        <v xml:space="preserve">\ltjruby{如}{jû}\
</v>
      </c>
      <c r="M211" s="317" t="str">
        <f t="shared" ca="1" si="60"/>
        <v xml:space="preserve">&lt;ruby&gt;如&lt;rt&gt;入艍五&lt;/rt&gt;&lt;/ruby&gt;
</v>
      </c>
      <c r="N211" s="317" t="str">
        <f t="shared" ca="1" si="61"/>
        <v xml:space="preserve">&lt;ruby&gt;如&lt;rt&gt;jû&lt;/rt&gt;&lt;/ruby&gt;
</v>
      </c>
      <c r="O211" s="317" t="str">
        <f t="shared" ca="1" si="62"/>
        <v xml:space="preserve">&lt;ruby&gt;如&lt;rt&gt;jû&lt;/rt&gt;&lt;/ruby&gt;
</v>
      </c>
      <c r="P211" s="317" t="str">
        <f t="shared" ca="1" si="62"/>
        <v xml:space="preserve">&lt;ruby&gt;如&lt;rt&gt;jù&lt;/rt&gt;&lt;/ruby&gt;
</v>
      </c>
      <c r="Q211" s="318" t="str">
        <f t="shared" ca="1" si="63"/>
        <v xml:space="preserve">&lt;ruby&gt;如&lt;rtc&gt;ㆡㄨˊ&lt;/rtc&gt;&lt;/ruby&gt;
</v>
      </c>
      <c r="R211" s="318" t="str">
        <f t="shared" ca="1" si="64"/>
        <v xml:space="preserve">&lt;ruby&gt;如&lt;rt&gt;jû&lt;/rt&gt;&lt;rtc&gt;ㆡㄨˊ&lt;/rtc&gt;&lt;/ruby&gt;
</v>
      </c>
      <c r="S211" s="285"/>
      <c r="T211" s="319" t="b">
        <f t="shared" si="58"/>
        <v>0</v>
      </c>
      <c r="U211" s="319" t="b">
        <f t="shared" si="65"/>
        <v>1</v>
      </c>
      <c r="V211" s="319" t="b">
        <f t="shared" si="66"/>
        <v>0</v>
      </c>
      <c r="W211" s="319" t="b">
        <f t="shared" si="67"/>
        <v>0</v>
      </c>
      <c r="X211" s="319" t="b">
        <f t="shared" si="68"/>
        <v>0</v>
      </c>
      <c r="Y211" s="370"/>
      <c r="Z211" s="377">
        <f t="shared" si="59"/>
        <v>6</v>
      </c>
      <c r="AA211" s="373" t="str">
        <f t="array" ref="AA211">IF( $Z211="", "", INDEX(白話字聲母資料表, $Z211, $AA$5))</f>
        <v>入</v>
      </c>
      <c r="AB211" s="370"/>
      <c r="AC211" s="377">
        <f t="shared" si="69"/>
        <v>70</v>
      </c>
      <c r="AD211" s="373">
        <f t="array" ref="AD211">IF( $W211, "", INDEX(白話字韻母資料表, AC211, $AD$5))</f>
        <v>27</v>
      </c>
      <c r="AE211" s="373" t="b">
        <f t="array" ref="AE211">IF( $W211, "", IF( INDEX(白話字韻母資料表, AC211, $AE$5) = "入聲", TRUE, FALSE) )</f>
        <v>0</v>
      </c>
      <c r="AF211" s="374">
        <f t="shared" si="70"/>
        <v>1</v>
      </c>
      <c r="AG211" s="374">
        <f t="shared" si="71"/>
        <v>5</v>
      </c>
      <c r="AH211" s="374" t="str">
        <f t="array" ref="AH211">IF( $W211, "", INDEX(白話字韻母資料表, $AC211, $AH$5))</f>
        <v>艍</v>
      </c>
      <c r="AI211" s="374" t="str">
        <f t="array" ref="AI211">IF($W211, "", INDEX(白話字韻母八聲調資料表, $AD211, $AG211))</f>
        <v>û</v>
      </c>
      <c r="AJ211" s="370"/>
      <c r="AK211" s="373" t="b">
        <f t="shared" si="72"/>
        <v>1</v>
      </c>
      <c r="AL211" s="373" t="b">
        <f>IF( $AK211, IFERROR( IF(MATCH( $E211, 顎音化聲母!$H$9:$H$37, 0), TRUE, FALSE), FALSE), "")</f>
        <v>0</v>
      </c>
      <c r="AM211" s="373" t="str">
        <f t="array" ref="AM211">IF( AND($AK211, $AL211), INDEX(顎音化聲母資料表, MATCH( $D211 &amp; $E211, 顎音化聲母!$L$5:$L$136, 0), 3), "")</f>
        <v/>
      </c>
      <c r="AN211" s="373">
        <f t="shared" si="73"/>
        <v>6</v>
      </c>
      <c r="AO211" s="374" t="str">
        <f t="array" ref="AO211">IF($AN211="", "", IF( $AM211&lt;&gt;"", $AM211,INDEX(白話字聲母資料表, $AN211, $AO$5)))</f>
        <v>ㆡ</v>
      </c>
      <c r="AP211" s="374" t="str">
        <f t="array" ref="AP211">IF($W211, "", INDEX(方音八音反切資料表, $AD211, $AG211))</f>
        <v>ㄨˊ</v>
      </c>
      <c r="AQ211" s="370"/>
      <c r="AR211" s="374" t="str">
        <f t="array" ref="AR211">IF($V211, "", INDEX(白話字聲母資料表, $Z211, $AR$5))</f>
        <v>j</v>
      </c>
      <c r="AS211" s="375" t="str">
        <f t="array" ref="AS211">IF($W211, "", INDEX(白話字韻母資料表, $AC211, $AR$5))</f>
        <v>u</v>
      </c>
      <c r="AT211" s="374" t="str">
        <f t="array" ref="AT211">IF($W211, "", INDEX(台羅韻母八聲調資料表, $AD211, $AG211))</f>
        <v>û</v>
      </c>
      <c r="AU211" s="370"/>
      <c r="AV211" s="374" t="str">
        <f t="array" ref="AV211">IF($V211, "", INDEX(白話字聲母資料表, $Z211, $AV$5))</f>
        <v>j</v>
      </c>
      <c r="AW211" s="375" t="str">
        <f t="array" ref="AW211">IF($W211, "", INDEX(白話字韻母資料表, $AC211, $AW$5))</f>
        <v>u</v>
      </c>
      <c r="AX211" s="374" t="str">
        <f t="array" ref="AX211">IF($W211, "", INDEX(閩拼韻母八聲調資料表, $AD211, $AG211))</f>
        <v>ù</v>
      </c>
    </row>
    <row r="212" spans="2:50">
      <c r="B212" s="380">
        <f t="shared" si="0"/>
        <v>204</v>
      </c>
      <c r="C212" s="314" t="str">
        <f>MID(文章!$D$4, B212, 1)</f>
        <v>泣</v>
      </c>
      <c r="D212" s="365" t="s">
        <v>76</v>
      </c>
      <c r="E212" s="365" t="s">
        <v>100</v>
      </c>
      <c r="F212" s="365"/>
      <c r="G212" s="315" t="str">
        <f t="array" ref="G212">IF( OR($T212, NOT($U212), $W212), "", $AA212 &amp; $AH212 &amp; INDEX(中文數值資料表, $AG212, 2) )</f>
        <v>去金四</v>
      </c>
      <c r="H212" s="321" t="str">
        <f t="shared" si="1"/>
        <v>khip</v>
      </c>
      <c r="I212" s="322" t="str">
        <f t="shared" si="2"/>
        <v>khip</v>
      </c>
      <c r="J212" s="323" t="str">
        <f t="shared" si="3"/>
        <v>kip</v>
      </c>
      <c r="K212" s="316" t="str">
        <f t="shared" si="4"/>
        <v>ㄎ一ㆴ</v>
      </c>
      <c r="L212" s="317" t="str">
        <f t="shared" ca="1" si="74"/>
        <v xml:space="preserve">\ltjruby{泣}{khip}\
</v>
      </c>
      <c r="M212" s="317" t="str">
        <f t="shared" ca="1" si="60"/>
        <v xml:space="preserve">&lt;ruby&gt;泣&lt;rt&gt;去金四&lt;/rt&gt;&lt;/ruby&gt;
</v>
      </c>
      <c r="N212" s="317" t="str">
        <f t="shared" ca="1" si="61"/>
        <v xml:space="preserve">&lt;ruby&gt;泣&lt;rt&gt;khip&lt;/rt&gt;&lt;/ruby&gt;
</v>
      </c>
      <c r="O212" s="317" t="str">
        <f t="shared" ca="1" si="62"/>
        <v xml:space="preserve">&lt;ruby&gt;泣&lt;rt&gt;khip&lt;/rt&gt;&lt;/ruby&gt;
</v>
      </c>
      <c r="P212" s="317" t="str">
        <f t="shared" ca="1" si="62"/>
        <v xml:space="preserve">&lt;ruby&gt;泣&lt;rt&gt;kip&lt;/rt&gt;&lt;/ruby&gt;
</v>
      </c>
      <c r="Q212" s="318" t="str">
        <f t="shared" ca="1" si="63"/>
        <v xml:space="preserve">&lt;ruby&gt;泣&lt;rtc&gt;ㄎ一ㆴ&lt;/rtc&gt;&lt;/ruby&gt;
</v>
      </c>
      <c r="R212" s="318" t="str">
        <f t="shared" ca="1" si="64"/>
        <v xml:space="preserve">&lt;ruby&gt;泣&lt;rt&gt;khip&lt;/rt&gt;&lt;rtc&gt;ㄎ一ㆴ&lt;/rtc&gt;&lt;/ruby&gt;
</v>
      </c>
      <c r="S212" s="285"/>
      <c r="T212" s="319" t="b">
        <f t="shared" si="58"/>
        <v>0</v>
      </c>
      <c r="U212" s="319" t="b">
        <f t="shared" si="65"/>
        <v>1</v>
      </c>
      <c r="V212" s="319" t="b">
        <f t="shared" si="66"/>
        <v>0</v>
      </c>
      <c r="W212" s="319" t="b">
        <f t="shared" si="67"/>
        <v>0</v>
      </c>
      <c r="X212" s="319" t="b">
        <f t="shared" si="68"/>
        <v>1</v>
      </c>
      <c r="Y212" s="370"/>
      <c r="Z212" s="377">
        <f t="shared" si="59"/>
        <v>8</v>
      </c>
      <c r="AA212" s="373" t="str">
        <f t="array" ref="AA212">IF( $Z212="", "", INDEX(白話字聲母資料表, $Z212, $AA$5))</f>
        <v>去</v>
      </c>
      <c r="AB212" s="370"/>
      <c r="AC212" s="377">
        <f t="shared" si="69"/>
        <v>43</v>
      </c>
      <c r="AD212" s="373">
        <f t="array" ref="AD212">IF( $W212, "", INDEX(白話字韻母資料表, AC212, $AD$5))</f>
        <v>3</v>
      </c>
      <c r="AE212" s="373" t="b">
        <f t="array" ref="AE212">IF( $W212, "", IF( INDEX(白話字韻母資料表, AC212, $AE$5) = "入聲", TRUE, FALSE) )</f>
        <v>1</v>
      </c>
      <c r="AF212" s="374">
        <f t="shared" si="70"/>
        <v>4</v>
      </c>
      <c r="AG212" s="374">
        <f t="shared" si="71"/>
        <v>4</v>
      </c>
      <c r="AH212" s="374" t="str">
        <f t="array" ref="AH212">IF( $W212, "", INDEX(白話字韻母資料表, $AC212, $AH$5))</f>
        <v>金</v>
      </c>
      <c r="AI212" s="374" t="str">
        <f t="array" ref="AI212">IF($W212, "", INDEX(白話字韻母八聲調資料表, $AD212, $AG212))</f>
        <v>ip</v>
      </c>
      <c r="AJ212" s="370"/>
      <c r="AK212" s="373" t="b">
        <f t="shared" si="72"/>
        <v>0</v>
      </c>
      <c r="AL212" s="373" t="str">
        <f>IF( $AK212, IFERROR( IF(MATCH( $E212, 顎音化聲母!$H$9:$H$37, 0), TRUE, FALSE), FALSE), "")</f>
        <v/>
      </c>
      <c r="AM212" s="373" t="str">
        <f t="array" ref="AM212">IF( AND($AK212, $AL212), INDEX(顎音化聲母資料表, MATCH( $D212 &amp; $E212, 顎音化聲母!$L$5:$L$136, 0), 3), "")</f>
        <v/>
      </c>
      <c r="AN212" s="373">
        <f t="shared" si="73"/>
        <v>8</v>
      </c>
      <c r="AO212" s="374" t="str">
        <f t="array" ref="AO212">IF($AN212="", "", IF( $AM212&lt;&gt;"", $AM212,INDEX(白話字聲母資料表, $AN212, $AO$5)))</f>
        <v>ㄎ</v>
      </c>
      <c r="AP212" s="374" t="str">
        <f t="array" ref="AP212">IF($W212, "", INDEX(方音八音反切資料表, $AD212, $AG212))</f>
        <v>一ㆴ</v>
      </c>
      <c r="AQ212" s="370"/>
      <c r="AR212" s="374" t="str">
        <f t="array" ref="AR212">IF($V212, "", INDEX(白話字聲母資料表, $Z212, $AR$5))</f>
        <v>kh</v>
      </c>
      <c r="AS212" s="375" t="str">
        <f t="array" ref="AS212">IF($W212, "", INDEX(白話字韻母資料表, $AC212, $AR$5))</f>
        <v>ip</v>
      </c>
      <c r="AT212" s="374" t="str">
        <f t="array" ref="AT212">IF($W212, "", INDEX(台羅韻母八聲調資料表, $AD212, $AG212))</f>
        <v>ip</v>
      </c>
      <c r="AU212" s="370"/>
      <c r="AV212" s="374" t="str">
        <f t="array" ref="AV212">IF($V212, "", INDEX(白話字聲母資料表, $Z212, $AV$5))</f>
        <v>k</v>
      </c>
      <c r="AW212" s="375" t="str">
        <f t="array" ref="AW212">IF($W212, "", INDEX(白話字韻母資料表, $AC212, $AW$5))</f>
        <v>ip</v>
      </c>
      <c r="AX212" s="374" t="str">
        <f t="array" ref="AX212">IF($W212, "", INDEX(閩拼韻母八聲調資料表, $AD212, $AG212))</f>
        <v>ip</v>
      </c>
    </row>
    <row r="213" spans="2:50">
      <c r="B213" s="380">
        <f t="shared" si="0"/>
        <v>205</v>
      </c>
      <c r="C213" s="314" t="str">
        <f>MID(文章!$D$4, B213, 1)</f>
        <v>如</v>
      </c>
      <c r="D213" s="365" t="s">
        <v>63</v>
      </c>
      <c r="E213" s="365" t="s">
        <v>62</v>
      </c>
      <c r="F213" s="365">
        <v>5</v>
      </c>
      <c r="G213" s="315" t="str">
        <f t="array" ref="G213">IF( OR($T213, NOT($U213), $W213), "", $AA213 &amp; $AH213 &amp; INDEX(中文數值資料表, $AG213, 2) )</f>
        <v>入艍五</v>
      </c>
      <c r="H213" s="321" t="str">
        <f t="shared" si="1"/>
        <v>jû</v>
      </c>
      <c r="I213" s="322" t="str">
        <f t="shared" si="2"/>
        <v>jû</v>
      </c>
      <c r="J213" s="323" t="str">
        <f t="shared" si="3"/>
        <v>jù</v>
      </c>
      <c r="K213" s="316" t="str">
        <f t="shared" si="4"/>
        <v>ㆡㄨˊ</v>
      </c>
      <c r="L213" s="317" t="str">
        <f t="shared" ca="1" si="74"/>
        <v xml:space="preserve">\ltjruby{如}{jû}\
</v>
      </c>
      <c r="M213" s="317" t="str">
        <f t="shared" ca="1" si="60"/>
        <v xml:space="preserve">&lt;ruby&gt;如&lt;rt&gt;入艍五&lt;/rt&gt;&lt;/ruby&gt;
</v>
      </c>
      <c r="N213" s="317" t="str">
        <f t="shared" ca="1" si="61"/>
        <v xml:space="preserve">&lt;ruby&gt;如&lt;rt&gt;jû&lt;/rt&gt;&lt;/ruby&gt;
</v>
      </c>
      <c r="O213" s="317" t="str">
        <f t="shared" ca="1" si="62"/>
        <v xml:space="preserve">&lt;ruby&gt;如&lt;rt&gt;jû&lt;/rt&gt;&lt;/ruby&gt;
</v>
      </c>
      <c r="P213" s="317" t="str">
        <f t="shared" ca="1" si="62"/>
        <v xml:space="preserve">&lt;ruby&gt;如&lt;rt&gt;jù&lt;/rt&gt;&lt;/ruby&gt;
</v>
      </c>
      <c r="Q213" s="318" t="str">
        <f t="shared" ca="1" si="63"/>
        <v xml:space="preserve">&lt;ruby&gt;如&lt;rtc&gt;ㆡㄨˊ&lt;/rtc&gt;&lt;/ruby&gt;
</v>
      </c>
      <c r="R213" s="318" t="str">
        <f t="shared" ca="1" si="64"/>
        <v xml:space="preserve">&lt;ruby&gt;如&lt;rt&gt;jû&lt;/rt&gt;&lt;rtc&gt;ㆡㄨˊ&lt;/rtc&gt;&lt;/ruby&gt;
</v>
      </c>
      <c r="S213" s="285"/>
      <c r="T213" s="319" t="b">
        <f t="shared" si="58"/>
        <v>0</v>
      </c>
      <c r="U213" s="319" t="b">
        <f t="shared" si="65"/>
        <v>1</v>
      </c>
      <c r="V213" s="319" t="b">
        <f t="shared" si="66"/>
        <v>0</v>
      </c>
      <c r="W213" s="319" t="b">
        <f t="shared" si="67"/>
        <v>0</v>
      </c>
      <c r="X213" s="319" t="b">
        <f t="shared" si="68"/>
        <v>0</v>
      </c>
      <c r="Y213" s="370"/>
      <c r="Z213" s="377">
        <f t="shared" si="59"/>
        <v>6</v>
      </c>
      <c r="AA213" s="373" t="str">
        <f t="array" ref="AA213">IF( $Z213="", "", INDEX(白話字聲母資料表, $Z213, $AA$5))</f>
        <v>入</v>
      </c>
      <c r="AB213" s="370"/>
      <c r="AC213" s="377">
        <f t="shared" si="69"/>
        <v>70</v>
      </c>
      <c r="AD213" s="373">
        <f t="array" ref="AD213">IF( $W213, "", INDEX(白話字韻母資料表, AC213, $AD$5))</f>
        <v>27</v>
      </c>
      <c r="AE213" s="373" t="b">
        <f t="array" ref="AE213">IF( $W213, "", IF( INDEX(白話字韻母資料表, AC213, $AE$5) = "入聲", TRUE, FALSE) )</f>
        <v>0</v>
      </c>
      <c r="AF213" s="374">
        <f t="shared" si="70"/>
        <v>1</v>
      </c>
      <c r="AG213" s="374">
        <f t="shared" si="71"/>
        <v>5</v>
      </c>
      <c r="AH213" s="374" t="str">
        <f t="array" ref="AH213">IF( $W213, "", INDEX(白話字韻母資料表, $AC213, $AH$5))</f>
        <v>艍</v>
      </c>
      <c r="AI213" s="374" t="str">
        <f t="array" ref="AI213">IF($W213, "", INDEX(白話字韻母八聲調資料表, $AD213, $AG213))</f>
        <v>û</v>
      </c>
      <c r="AJ213" s="370"/>
      <c r="AK213" s="373" t="b">
        <f t="shared" si="72"/>
        <v>1</v>
      </c>
      <c r="AL213" s="373" t="b">
        <f>IF( $AK213, IFERROR( IF(MATCH( $E213, 顎音化聲母!$H$9:$H$37, 0), TRUE, FALSE), FALSE), "")</f>
        <v>0</v>
      </c>
      <c r="AM213" s="373" t="str">
        <f t="array" ref="AM213">IF( AND($AK213, $AL213), INDEX(顎音化聲母資料表, MATCH( $D213 &amp; $E213, 顎音化聲母!$L$5:$L$136, 0), 3), "")</f>
        <v/>
      </c>
      <c r="AN213" s="373">
        <f t="shared" si="73"/>
        <v>6</v>
      </c>
      <c r="AO213" s="374" t="str">
        <f t="array" ref="AO213">IF($AN213="", "", IF( $AM213&lt;&gt;"", $AM213,INDEX(白話字聲母資料表, $AN213, $AO$5)))</f>
        <v>ㆡ</v>
      </c>
      <c r="AP213" s="374" t="str">
        <f t="array" ref="AP213">IF($W213, "", INDEX(方音八音反切資料表, $AD213, $AG213))</f>
        <v>ㄨˊ</v>
      </c>
      <c r="AQ213" s="370"/>
      <c r="AR213" s="374" t="str">
        <f t="array" ref="AR213">IF($V213, "", INDEX(白話字聲母資料表, $Z213, $AR$5))</f>
        <v>j</v>
      </c>
      <c r="AS213" s="375" t="str">
        <f t="array" ref="AS213">IF($W213, "", INDEX(白話字韻母資料表, $AC213, $AR$5))</f>
        <v>u</v>
      </c>
      <c r="AT213" s="374" t="str">
        <f t="array" ref="AT213">IF($W213, "", INDEX(台羅韻母八聲調資料表, $AD213, $AG213))</f>
        <v>û</v>
      </c>
      <c r="AU213" s="370"/>
      <c r="AV213" s="374" t="str">
        <f t="array" ref="AV213">IF($V213, "", INDEX(白話字聲母資料表, $Z213, $AV$5))</f>
        <v>j</v>
      </c>
      <c r="AW213" s="375" t="str">
        <f t="array" ref="AW213">IF($W213, "", INDEX(白話字韻母資料表, $AC213, $AW$5))</f>
        <v>u</v>
      </c>
      <c r="AX213" s="374" t="str">
        <f t="array" ref="AX213">IF($W213, "", INDEX(閩拼韻母八聲調資料表, $AD213, $AG213))</f>
        <v>ù</v>
      </c>
    </row>
    <row r="214" spans="2:50">
      <c r="B214" s="380">
        <f t="shared" si="0"/>
        <v>206</v>
      </c>
      <c r="C214" s="314" t="str">
        <f>MID(文章!$D$4, B214, 1)</f>
        <v>訴</v>
      </c>
      <c r="D214" s="365" t="s">
        <v>65</v>
      </c>
      <c r="E214" s="365" t="s">
        <v>75</v>
      </c>
      <c r="F214" s="365">
        <v>3</v>
      </c>
      <c r="G214" s="315" t="str">
        <f t="array" ref="G214">IF( OR($T214, NOT($U214), $W214), "", $AA214 &amp; $AH214 &amp; INDEX(中文數值資料表, $AG214, 2) )</f>
        <v>時沽三</v>
      </c>
      <c r="H214" s="321" t="str">
        <f t="shared" si="1"/>
        <v>sò͘</v>
      </c>
      <c r="I214" s="322" t="str">
        <f t="shared" si="2"/>
        <v>sòo</v>
      </c>
      <c r="J214" s="323" t="str">
        <f t="shared" si="3"/>
        <v>sǒo</v>
      </c>
      <c r="K214" s="316" t="str">
        <f t="shared" si="4"/>
        <v>ㄙㆦ˪</v>
      </c>
      <c r="L214" s="317" t="str">
        <f t="shared" ca="1" si="74"/>
        <v xml:space="preserve">\ltjruby{訴}{sòo}\
</v>
      </c>
      <c r="M214" s="317" t="str">
        <f t="shared" ca="1" si="60"/>
        <v xml:space="preserve">&lt;ruby&gt;訴&lt;rt&gt;時沽三&lt;/rt&gt;&lt;/ruby&gt;
</v>
      </c>
      <c r="N214" s="317" t="str">
        <f t="shared" ca="1" si="61"/>
        <v xml:space="preserve">&lt;ruby&gt;訴&lt;rt&gt;sò͘&lt;/rt&gt;&lt;/ruby&gt;
</v>
      </c>
      <c r="O214" s="317" t="str">
        <f t="shared" ca="1" si="62"/>
        <v xml:space="preserve">&lt;ruby&gt;訴&lt;rt&gt;sòo&lt;/rt&gt;&lt;/ruby&gt;
</v>
      </c>
      <c r="P214" s="317" t="str">
        <f t="shared" ca="1" si="62"/>
        <v xml:space="preserve">&lt;ruby&gt;訴&lt;rt&gt;sǒo&lt;/rt&gt;&lt;/ruby&gt;
</v>
      </c>
      <c r="Q214" s="318" t="str">
        <f t="shared" ca="1" si="63"/>
        <v xml:space="preserve">&lt;ruby&gt;訴&lt;rtc&gt;ㄙㆦ˪&lt;/rtc&gt;&lt;/ruby&gt;
</v>
      </c>
      <c r="R214" s="318" t="str">
        <f t="shared" ca="1" si="64"/>
        <v xml:space="preserve">&lt;ruby&gt;訴&lt;rt&gt;sòo&lt;/rt&gt;&lt;rtc&gt;ㄙㆦ˪&lt;/rtc&gt;&lt;/ruby&gt;
</v>
      </c>
      <c r="S214" s="285"/>
      <c r="T214" s="319" t="b">
        <f t="shared" si="58"/>
        <v>0</v>
      </c>
      <c r="U214" s="319" t="b">
        <f t="shared" si="65"/>
        <v>1</v>
      </c>
      <c r="V214" s="319" t="b">
        <f t="shared" si="66"/>
        <v>0</v>
      </c>
      <c r="W214" s="319" t="b">
        <f t="shared" si="67"/>
        <v>0</v>
      </c>
      <c r="X214" s="319" t="b">
        <f t="shared" si="68"/>
        <v>0</v>
      </c>
      <c r="Y214" s="370"/>
      <c r="Z214" s="377">
        <f t="shared" si="59"/>
        <v>15</v>
      </c>
      <c r="AA214" s="373" t="str">
        <f t="array" ref="AA214">IF( $Z214="", "", INDEX(白話字聲母資料表, $Z214, $AA$5))</f>
        <v>時</v>
      </c>
      <c r="AB214" s="370"/>
      <c r="AC214" s="377">
        <f t="shared" si="69"/>
        <v>54</v>
      </c>
      <c r="AD214" s="373">
        <f t="array" ref="AD214">IF( $W214, "", INDEX(白話字韻母資料表, AC214, $AD$5))</f>
        <v>11</v>
      </c>
      <c r="AE214" s="373" t="b">
        <f t="array" ref="AE214">IF( $W214, "", IF( INDEX(白話字韻母資料表, AC214, $AE$5) = "入聲", TRUE, FALSE) )</f>
        <v>0</v>
      </c>
      <c r="AF214" s="374">
        <f t="shared" si="70"/>
        <v>1</v>
      </c>
      <c r="AG214" s="374">
        <f t="shared" si="71"/>
        <v>3</v>
      </c>
      <c r="AH214" s="374" t="str">
        <f t="array" ref="AH214">IF( $W214, "", INDEX(白話字韻母資料表, $AC214, $AH$5))</f>
        <v>沽</v>
      </c>
      <c r="AI214" s="374" t="str">
        <f t="array" ref="AI214">IF($W214, "", INDEX(白話字韻母八聲調資料表, $AD214, $AG214))</f>
        <v>ò͘</v>
      </c>
      <c r="AJ214" s="370"/>
      <c r="AK214" s="373" t="b">
        <f t="shared" si="72"/>
        <v>1</v>
      </c>
      <c r="AL214" s="373" t="b">
        <f>IF( $AK214, IFERROR( IF(MATCH( $E214, 顎音化聲母!$H$9:$H$37, 0), TRUE, FALSE), FALSE), "")</f>
        <v>0</v>
      </c>
      <c r="AM214" s="373" t="str">
        <f t="array" ref="AM214">IF( AND($AK214, $AL214), INDEX(顎音化聲母資料表, MATCH( $D214 &amp; $E214, 顎音化聲母!$L$5:$L$136, 0), 3), "")</f>
        <v/>
      </c>
      <c r="AN214" s="373">
        <f t="shared" si="73"/>
        <v>15</v>
      </c>
      <c r="AO214" s="374" t="str">
        <f t="array" ref="AO214">IF($AN214="", "", IF( $AM214&lt;&gt;"", $AM214,INDEX(白話字聲母資料表, $AN214, $AO$5)))</f>
        <v>ㄙ</v>
      </c>
      <c r="AP214" s="374" t="str">
        <f t="array" ref="AP214">IF($W214, "", INDEX(方音八音反切資料表, $AD214, $AG214))</f>
        <v>ㆦ˪</v>
      </c>
      <c r="AQ214" s="370"/>
      <c r="AR214" s="374" t="str">
        <f t="array" ref="AR214">IF($V214, "", INDEX(白話字聲母資料表, $Z214, $AR$5))</f>
        <v>s</v>
      </c>
      <c r="AS214" s="375" t="str">
        <f t="array" ref="AS214">IF($W214, "", INDEX(白話字韻母資料表, $AC214, $AR$5))</f>
        <v>oo</v>
      </c>
      <c r="AT214" s="374" t="str">
        <f t="array" ref="AT214">IF($W214, "", INDEX(台羅韻母八聲調資料表, $AD214, $AG214))</f>
        <v>òo</v>
      </c>
      <c r="AU214" s="370"/>
      <c r="AV214" s="374" t="str">
        <f t="array" ref="AV214">IF($V214, "", INDEX(白話字聲母資料表, $Z214, $AV$5))</f>
        <v>s</v>
      </c>
      <c r="AW214" s="375" t="str">
        <f t="array" ref="AW214">IF($W214, "", INDEX(白話字韻母資料表, $AC214, $AW$5))</f>
        <v>oo</v>
      </c>
      <c r="AX214" s="374" t="str">
        <f t="array" ref="AX214">IF($W214, "", INDEX(閩拼韻母八聲調資料表, $AD214, $AG214))</f>
        <v>ǒo</v>
      </c>
    </row>
    <row r="215" spans="2:50">
      <c r="B215" s="380">
        <f t="shared" si="0"/>
        <v>207</v>
      </c>
      <c r="C215" s="314" t="str">
        <f>MID(文章!$D$4, B215, 1)</f>
        <v>；</v>
      </c>
      <c r="D215" s="365"/>
      <c r="E215" s="365"/>
      <c r="F215" s="365"/>
      <c r="G215" s="315" t="str">
        <f t="array" ref="G215">IF( OR($T215, NOT($U215), $W215), "", $AA215 &amp; $AH215 &amp; INDEX(中文數值資料表, $AG215, 2) )</f>
        <v/>
      </c>
      <c r="H215" s="321" t="str">
        <f t="shared" si="1"/>
        <v/>
      </c>
      <c r="I215" s="322" t="str">
        <f t="shared" si="2"/>
        <v/>
      </c>
      <c r="J215" s="323" t="str">
        <f t="shared" si="3"/>
        <v/>
      </c>
      <c r="K215" s="316" t="str">
        <f t="shared" si="4"/>
        <v/>
      </c>
      <c r="L215" s="317" t="str">
        <f t="shared" ca="1" si="74"/>
        <v xml:space="preserve">\ltjruby{；}{}\
</v>
      </c>
      <c r="M215" s="317" t="str">
        <f t="shared" ca="1" si="60"/>
        <v xml:space="preserve">；
</v>
      </c>
      <c r="N215" s="317" t="str">
        <f t="shared" ca="1" si="61"/>
        <v xml:space="preserve">；
</v>
      </c>
      <c r="O215" s="317" t="str">
        <f t="shared" ca="1" si="62"/>
        <v xml:space="preserve">；
</v>
      </c>
      <c r="P215" s="317" t="str">
        <f t="shared" ca="1" si="62"/>
        <v xml:space="preserve">；
</v>
      </c>
      <c r="Q215" s="318" t="str">
        <f t="shared" ca="1" si="63"/>
        <v xml:space="preserve">；
</v>
      </c>
      <c r="R215" s="318" t="str">
        <f t="shared" ca="1" si="64"/>
        <v xml:space="preserve">；
</v>
      </c>
      <c r="S215" s="285"/>
      <c r="T215" s="319" t="b">
        <f t="shared" si="58"/>
        <v>1</v>
      </c>
      <c r="U215" s="319" t="b">
        <f t="shared" si="65"/>
        <v>0</v>
      </c>
      <c r="V215" s="319" t="b">
        <f t="shared" si="66"/>
        <v>1</v>
      </c>
      <c r="W215" s="319" t="b">
        <f t="shared" si="67"/>
        <v>1</v>
      </c>
      <c r="X215" s="319" t="b">
        <f t="shared" si="68"/>
        <v>0</v>
      </c>
      <c r="Y215" s="370"/>
      <c r="Z215" s="377" t="str">
        <f t="shared" si="59"/>
        <v/>
      </c>
      <c r="AA215" s="373" t="str">
        <f t="array" ref="AA215">IF( $Z215="", "", INDEX(白話字聲母資料表, $Z215, $AA$5))</f>
        <v/>
      </c>
      <c r="AB215" s="370"/>
      <c r="AC215" s="377" t="str">
        <f t="shared" si="69"/>
        <v/>
      </c>
      <c r="AD215" s="373" t="str">
        <f t="array" ref="AD215">IF( $W215, "", INDEX(白話字韻母資料表, AC215, $AD$5))</f>
        <v/>
      </c>
      <c r="AE215" s="373" t="str">
        <f t="array" ref="AE215">IF( $W215, "", IF( INDEX(白話字韻母資料表, AC215, $AE$5) = "入聲", TRUE, FALSE) )</f>
        <v/>
      </c>
      <c r="AF215" s="374" t="str">
        <f t="shared" si="70"/>
        <v/>
      </c>
      <c r="AG215" s="374" t="str">
        <f t="shared" si="71"/>
        <v/>
      </c>
      <c r="AH215" s="374" t="str">
        <f t="array" ref="AH215">IF( $W215, "", INDEX(白話字韻母資料表, $AC215, $AH$5))</f>
        <v/>
      </c>
      <c r="AI215" s="374" t="str">
        <f t="array" ref="AI215">IF($W215, "", INDEX(白話字韻母八聲調資料表, $AD215, $AG215))</f>
        <v/>
      </c>
      <c r="AJ215" s="370"/>
      <c r="AK215" s="373" t="b">
        <f t="shared" si="72"/>
        <v>0</v>
      </c>
      <c r="AL215" s="373" t="str">
        <f>IF( $AK215, IFERROR( IF(MATCH( $E215, 顎音化聲母!$H$9:$H$37, 0), TRUE, FALSE), FALSE), "")</f>
        <v/>
      </c>
      <c r="AM215" s="373" t="str">
        <f t="array" ref="AM215">IF( AND($AK215, $AL215), INDEX(顎音化聲母資料表, MATCH( $D215 &amp; $E215, 顎音化聲母!$L$5:$L$136, 0), 3), "")</f>
        <v/>
      </c>
      <c r="AN215" s="373" t="str">
        <f t="shared" si="73"/>
        <v/>
      </c>
      <c r="AO215" s="374" t="str">
        <f t="array" ref="AO215">IF($AN215="", "", IF( $AM215&lt;&gt;"", $AM215,INDEX(白話字聲母資料表, $AN215, $AO$5)))</f>
        <v/>
      </c>
      <c r="AP215" s="374" t="str">
        <f t="array" ref="AP215">IF($W215, "", INDEX(方音八音反切資料表, $AD215, $AG215))</f>
        <v/>
      </c>
      <c r="AQ215" s="370"/>
      <c r="AR215" s="374" t="str">
        <f t="array" ref="AR215">IF($V215, "", INDEX(白話字聲母資料表, $Z215, $AR$5))</f>
        <v/>
      </c>
      <c r="AS215" s="375" t="str">
        <f t="array" ref="AS215">IF($W215, "", INDEX(白話字韻母資料表, $AC215, $AR$5))</f>
        <v/>
      </c>
      <c r="AT215" s="374" t="str">
        <f t="array" ref="AT215">IF($W215, "", INDEX(台羅韻母八聲調資料表, $AD215, $AG215))</f>
        <v/>
      </c>
      <c r="AU215" s="370"/>
      <c r="AV215" s="374" t="str">
        <f t="array" ref="AV215">IF($V215, "", INDEX(白話字聲母資料表, $Z215, $AV$5))</f>
        <v/>
      </c>
      <c r="AW215" s="375" t="str">
        <f t="array" ref="AW215">IF($W215, "", INDEX(白話字韻母資料表, $AC215, $AW$5))</f>
        <v/>
      </c>
      <c r="AX215" s="374" t="str">
        <f t="array" ref="AX215">IF($W215, "", INDEX(閩拼韻母八聲調資料表, $AD215, $AG215))</f>
        <v/>
      </c>
    </row>
    <row r="216" spans="2:50">
      <c r="B216" s="380">
        <f t="shared" si="0"/>
        <v>208</v>
      </c>
      <c r="C216" s="314" t="str">
        <f>MID(文章!$D$4, B216, 1)</f>
        <v>餘</v>
      </c>
      <c r="D216" s="365"/>
      <c r="E216" s="365" t="s">
        <v>62</v>
      </c>
      <c r="F216" s="365">
        <v>5</v>
      </c>
      <c r="G216" s="315" t="str">
        <f t="array" ref="G216">IF( OR($T216, NOT($U216), $W216), "", $AA216 &amp; $AH216 &amp; INDEX(中文數值資料表, $AG216, 2) )</f>
        <v>英艍五</v>
      </c>
      <c r="H216" s="321" t="str">
        <f t="shared" si="1"/>
        <v>û</v>
      </c>
      <c r="I216" s="322" t="str">
        <f t="shared" si="2"/>
        <v>û</v>
      </c>
      <c r="J216" s="323" t="str">
        <f t="shared" si="3"/>
        <v>ù</v>
      </c>
      <c r="K216" s="316" t="str">
        <f t="shared" si="4"/>
        <v>ㄨˊ</v>
      </c>
      <c r="L216" s="317" t="str">
        <f t="shared" ca="1" si="74"/>
        <v xml:space="preserve">\ltjruby{餘}{û}\
</v>
      </c>
      <c r="M216" s="317" t="str">
        <f t="shared" ca="1" si="60"/>
        <v xml:space="preserve">&lt;ruby&gt;餘&lt;rt&gt;英艍五&lt;/rt&gt;&lt;/ruby&gt;
</v>
      </c>
      <c r="N216" s="317" t="str">
        <f t="shared" ca="1" si="61"/>
        <v xml:space="preserve">&lt;ruby&gt;餘&lt;rt&gt;û&lt;/rt&gt;&lt;/ruby&gt;
</v>
      </c>
      <c r="O216" s="317" t="str">
        <f t="shared" ca="1" si="62"/>
        <v xml:space="preserve">&lt;ruby&gt;餘&lt;rt&gt;û&lt;/rt&gt;&lt;/ruby&gt;
</v>
      </c>
      <c r="P216" s="317" t="str">
        <f t="shared" ca="1" si="62"/>
        <v xml:space="preserve">&lt;ruby&gt;餘&lt;rt&gt;ù&lt;/rt&gt;&lt;/ruby&gt;
</v>
      </c>
      <c r="Q216" s="318" t="str">
        <f t="shared" ca="1" si="63"/>
        <v xml:space="preserve">&lt;ruby&gt;餘&lt;rtc&gt;ㄨˊ&lt;/rtc&gt;&lt;/ruby&gt;
</v>
      </c>
      <c r="R216" s="318" t="str">
        <f t="shared" ca="1" si="64"/>
        <v xml:space="preserve">&lt;ruby&gt;餘&lt;rt&gt;û&lt;/rt&gt;&lt;rtc&gt;ㄨˊ&lt;/rtc&gt;&lt;/ruby&gt;
</v>
      </c>
      <c r="S216" s="285"/>
      <c r="T216" s="319" t="b">
        <f t="shared" si="58"/>
        <v>0</v>
      </c>
      <c r="U216" s="319" t="b">
        <f t="shared" si="65"/>
        <v>1</v>
      </c>
      <c r="V216" s="319" t="b">
        <f t="shared" si="66"/>
        <v>1</v>
      </c>
      <c r="W216" s="319" t="b">
        <f t="shared" si="67"/>
        <v>0</v>
      </c>
      <c r="X216" s="319" t="b">
        <f t="shared" si="68"/>
        <v>0</v>
      </c>
      <c r="Y216" s="370"/>
      <c r="Z216" s="377">
        <f t="shared" si="59"/>
        <v>18</v>
      </c>
      <c r="AA216" s="373" t="str">
        <f t="array" ref="AA216">IF( $Z216="", "", INDEX(白話字聲母資料表, $Z216, $AA$5))</f>
        <v>英</v>
      </c>
      <c r="AB216" s="370"/>
      <c r="AC216" s="377">
        <f t="shared" si="69"/>
        <v>70</v>
      </c>
      <c r="AD216" s="373">
        <f t="array" ref="AD216">IF( $W216, "", INDEX(白話字韻母資料表, AC216, $AD$5))</f>
        <v>27</v>
      </c>
      <c r="AE216" s="373" t="b">
        <f t="array" ref="AE216">IF( $W216, "", IF( INDEX(白話字韻母資料表, AC216, $AE$5) = "入聲", TRUE, FALSE) )</f>
        <v>0</v>
      </c>
      <c r="AF216" s="374">
        <f t="shared" si="70"/>
        <v>1</v>
      </c>
      <c r="AG216" s="374">
        <f t="shared" si="71"/>
        <v>5</v>
      </c>
      <c r="AH216" s="374" t="str">
        <f t="array" ref="AH216">IF( $W216, "", INDEX(白話字韻母資料表, $AC216, $AH$5))</f>
        <v>艍</v>
      </c>
      <c r="AI216" s="374" t="str">
        <f t="array" ref="AI216">IF($W216, "", INDEX(白話字韻母八聲調資料表, $AD216, $AG216))</f>
        <v>û</v>
      </c>
      <c r="AJ216" s="370"/>
      <c r="AK216" s="373" t="b">
        <f t="shared" si="72"/>
        <v>0</v>
      </c>
      <c r="AL216" s="373" t="str">
        <f>IF( $AK216, IFERROR( IF(MATCH( $E216, 顎音化聲母!$H$9:$H$37, 0), TRUE, FALSE), FALSE), "")</f>
        <v/>
      </c>
      <c r="AM216" s="373" t="str">
        <f t="array" ref="AM216">IF( AND($AK216, $AL216), INDEX(顎音化聲母資料表, MATCH( $D216 &amp; $E216, 顎音化聲母!$L$5:$L$136, 0), 3), "")</f>
        <v/>
      </c>
      <c r="AN216" s="373" t="str">
        <f t="shared" si="73"/>
        <v/>
      </c>
      <c r="AO216" s="374" t="str">
        <f t="array" ref="AO216">IF($AN216="", "", IF( $AM216&lt;&gt;"", $AM216,INDEX(白話字聲母資料表, $AN216, $AO$5)))</f>
        <v/>
      </c>
      <c r="AP216" s="374" t="str">
        <f t="array" ref="AP216">IF($W216, "", INDEX(方音八音反切資料表, $AD216, $AG216))</f>
        <v>ㄨˊ</v>
      </c>
      <c r="AQ216" s="370"/>
      <c r="AR216" s="374" t="str">
        <f t="array" ref="AR216">IF($V216, "", INDEX(白話字聲母資料表, $Z216, $AR$5))</f>
        <v/>
      </c>
      <c r="AS216" s="375" t="str">
        <f t="array" ref="AS216">IF($W216, "", INDEX(白話字韻母資料表, $AC216, $AR$5))</f>
        <v>u</v>
      </c>
      <c r="AT216" s="374" t="str">
        <f t="array" ref="AT216">IF($W216, "", INDEX(台羅韻母八聲調資料表, $AD216, $AG216))</f>
        <v>û</v>
      </c>
      <c r="AU216" s="370"/>
      <c r="AV216" s="374" t="str">
        <f t="array" ref="AV216">IF($V216, "", INDEX(白話字聲母資料表, $Z216, $AV$5))</f>
        <v/>
      </c>
      <c r="AW216" s="375" t="str">
        <f t="array" ref="AW216">IF($W216, "", INDEX(白話字韻母資料表, $AC216, $AW$5))</f>
        <v>u</v>
      </c>
      <c r="AX216" s="374" t="str">
        <f t="array" ref="AX216">IF($W216, "", INDEX(閩拼韻母八聲調資料表, $AD216, $AG216))</f>
        <v>ù</v>
      </c>
    </row>
    <row r="217" spans="2:50">
      <c r="B217" s="380">
        <f t="shared" si="0"/>
        <v>209</v>
      </c>
      <c r="C217" s="314" t="str">
        <f>MID(文章!$D$4, B217, 1)</f>
        <v>音</v>
      </c>
      <c r="D217" s="365"/>
      <c r="E217" s="365" t="s">
        <v>64</v>
      </c>
      <c r="F217" s="365"/>
      <c r="G217" s="315" t="str">
        <f t="array" ref="G217">IF( OR($T217, NOT($U217), $W217), "", $AA217 &amp; $AH217 &amp; INDEX(中文數值資料表, $AG217, 2) )</f>
        <v>英金一</v>
      </c>
      <c r="H217" s="321" t="str">
        <f t="shared" si="1"/>
        <v>im</v>
      </c>
      <c r="I217" s="322" t="str">
        <f t="shared" si="2"/>
        <v>im</v>
      </c>
      <c r="J217" s="323" t="str">
        <f t="shared" si="3"/>
        <v>īm</v>
      </c>
      <c r="K217" s="316" t="str">
        <f t="shared" si="4"/>
        <v>ㄧㆬ</v>
      </c>
      <c r="L217" s="317" t="str">
        <f t="shared" ca="1" si="74"/>
        <v xml:space="preserve">\ltjruby{音}{im}\
</v>
      </c>
      <c r="M217" s="317" t="str">
        <f t="shared" ca="1" si="60"/>
        <v xml:space="preserve">&lt;ruby&gt;音&lt;rt&gt;英金一&lt;/rt&gt;&lt;/ruby&gt;
</v>
      </c>
      <c r="N217" s="317" t="str">
        <f t="shared" ca="1" si="61"/>
        <v xml:space="preserve">&lt;ruby&gt;音&lt;rt&gt;im&lt;/rt&gt;&lt;/ruby&gt;
</v>
      </c>
      <c r="O217" s="317" t="str">
        <f t="shared" ca="1" si="62"/>
        <v xml:space="preserve">&lt;ruby&gt;音&lt;rt&gt;im&lt;/rt&gt;&lt;/ruby&gt;
</v>
      </c>
      <c r="P217" s="317" t="str">
        <f t="shared" ca="1" si="62"/>
        <v xml:space="preserve">&lt;ruby&gt;音&lt;rt&gt;īm&lt;/rt&gt;&lt;/ruby&gt;
</v>
      </c>
      <c r="Q217" s="318" t="str">
        <f t="shared" ca="1" si="63"/>
        <v xml:space="preserve">&lt;ruby&gt;音&lt;rtc&gt;ㄧㆬ&lt;/rtc&gt;&lt;/ruby&gt;
</v>
      </c>
      <c r="R217" s="318" t="str">
        <f t="shared" ca="1" si="64"/>
        <v xml:space="preserve">&lt;ruby&gt;音&lt;rt&gt;im&lt;/rt&gt;&lt;rtc&gt;ㄧㆬ&lt;/rtc&gt;&lt;/ruby&gt;
</v>
      </c>
      <c r="S217" s="285"/>
      <c r="T217" s="319" t="b">
        <f t="shared" si="58"/>
        <v>0</v>
      </c>
      <c r="U217" s="319" t="b">
        <f t="shared" si="65"/>
        <v>1</v>
      </c>
      <c r="V217" s="319" t="b">
        <f t="shared" si="66"/>
        <v>1</v>
      </c>
      <c r="W217" s="319" t="b">
        <f t="shared" si="67"/>
        <v>0</v>
      </c>
      <c r="X217" s="319" t="b">
        <f t="shared" si="68"/>
        <v>1</v>
      </c>
      <c r="Y217" s="370"/>
      <c r="Z217" s="377">
        <f t="shared" si="59"/>
        <v>18</v>
      </c>
      <c r="AA217" s="373" t="str">
        <f t="array" ref="AA217">IF( $Z217="", "", INDEX(白話字聲母資料表, $Z217, $AA$5))</f>
        <v>英</v>
      </c>
      <c r="AB217" s="370"/>
      <c r="AC217" s="377">
        <f t="shared" si="69"/>
        <v>37</v>
      </c>
      <c r="AD217" s="373">
        <f t="array" ref="AD217">IF( $W217, "", INDEX(白話字韻母資料表, AC217, $AD$5))</f>
        <v>3</v>
      </c>
      <c r="AE217" s="373" t="b">
        <f t="array" ref="AE217">IF( $W217, "", IF( INDEX(白話字韻母資料表, AC217, $AE$5) = "入聲", TRUE, FALSE) )</f>
        <v>0</v>
      </c>
      <c r="AF217" s="374">
        <f t="shared" si="70"/>
        <v>1</v>
      </c>
      <c r="AG217" s="374">
        <f t="shared" si="71"/>
        <v>1</v>
      </c>
      <c r="AH217" s="374" t="str">
        <f t="array" ref="AH217">IF( $W217, "", INDEX(白話字韻母資料表, $AC217, $AH$5))</f>
        <v>金</v>
      </c>
      <c r="AI217" s="374" t="str">
        <f t="array" ref="AI217">IF($W217, "", INDEX(白話字韻母八聲調資料表, $AD217, $AG217))</f>
        <v>im</v>
      </c>
      <c r="AJ217" s="370"/>
      <c r="AK217" s="373" t="b">
        <f t="shared" si="72"/>
        <v>0</v>
      </c>
      <c r="AL217" s="373" t="str">
        <f>IF( $AK217, IFERROR( IF(MATCH( $E217, 顎音化聲母!$H$9:$H$37, 0), TRUE, FALSE), FALSE), "")</f>
        <v/>
      </c>
      <c r="AM217" s="373" t="str">
        <f t="array" ref="AM217">IF( AND($AK217, $AL217), INDEX(顎音化聲母資料表, MATCH( $D217 &amp; $E217, 顎音化聲母!$L$5:$L$136, 0), 3), "")</f>
        <v/>
      </c>
      <c r="AN217" s="373" t="str">
        <f t="shared" si="73"/>
        <v/>
      </c>
      <c r="AO217" s="374" t="str">
        <f t="array" ref="AO217">IF($AN217="", "", IF( $AM217&lt;&gt;"", $AM217,INDEX(白話字聲母資料表, $AN217, $AO$5)))</f>
        <v/>
      </c>
      <c r="AP217" s="374" t="str">
        <f t="array" ref="AP217">IF($W217, "", INDEX(方音八音反切資料表, $AD217, $AG217))</f>
        <v>ㄧㆬ</v>
      </c>
      <c r="AQ217" s="370"/>
      <c r="AR217" s="374" t="str">
        <f t="array" ref="AR217">IF($V217, "", INDEX(白話字聲母資料表, $Z217, $AR$5))</f>
        <v/>
      </c>
      <c r="AS217" s="375" t="str">
        <f t="array" ref="AS217">IF($W217, "", INDEX(白話字韻母資料表, $AC217, $AR$5))</f>
        <v>im</v>
      </c>
      <c r="AT217" s="374" t="str">
        <f t="array" ref="AT217">IF($W217, "", INDEX(台羅韻母八聲調資料表, $AD217, $AG217))</f>
        <v>im</v>
      </c>
      <c r="AU217" s="370"/>
      <c r="AV217" s="374" t="str">
        <f t="array" ref="AV217">IF($V217, "", INDEX(白話字聲母資料表, $Z217, $AV$5))</f>
        <v/>
      </c>
      <c r="AW217" s="375" t="str">
        <f t="array" ref="AW217">IF($W217, "", INDEX(白話字韻母資料表, $AC217, $AW$5))</f>
        <v>im</v>
      </c>
      <c r="AX217" s="374" t="str">
        <f t="array" ref="AX217">IF($W217, "", INDEX(閩拼韻母八聲調資料表, $AD217, $AG217))</f>
        <v>īm</v>
      </c>
    </row>
    <row r="218" spans="2:50">
      <c r="B218" s="380">
        <f t="shared" si="0"/>
        <v>210</v>
      </c>
      <c r="C218" s="314" t="str">
        <f>MID(文章!$D$4, B218, 1)</f>
        <v>嫋</v>
      </c>
      <c r="D218" s="365" t="s">
        <v>82</v>
      </c>
      <c r="E218" s="365" t="s">
        <v>89</v>
      </c>
      <c r="F218" s="365">
        <v>2</v>
      </c>
      <c r="G218" s="315" t="str">
        <f t="array" ref="G218">IF( OR($T218, NOT($U218), $W218), "", $AA218 &amp; $AH218 &amp; INDEX(中文數值資料表, $AG218, 2) )</f>
        <v>柳嬌二</v>
      </c>
      <c r="H218" s="321" t="str">
        <f t="shared" si="1"/>
        <v>liáu</v>
      </c>
      <c r="I218" s="322" t="str">
        <f t="shared" si="2"/>
        <v>liáu</v>
      </c>
      <c r="J218" s="323" t="str">
        <f t="shared" si="3"/>
        <v>liáo</v>
      </c>
      <c r="K218" s="316" t="str">
        <f t="shared" si="4"/>
        <v>ㄌㄧㄠˋ</v>
      </c>
      <c r="L218" s="317" t="str">
        <f t="shared" ca="1" si="74"/>
        <v xml:space="preserve">\ltjruby{嫋}{liáu}\
</v>
      </c>
      <c r="M218" s="317" t="str">
        <f t="shared" ca="1" si="60"/>
        <v xml:space="preserve">&lt;ruby&gt;嫋&lt;rt&gt;柳嬌二&lt;/rt&gt;&lt;/ruby&gt;
</v>
      </c>
      <c r="N218" s="317" t="str">
        <f t="shared" ca="1" si="61"/>
        <v xml:space="preserve">&lt;ruby&gt;嫋&lt;rt&gt;liáu&lt;/rt&gt;&lt;/ruby&gt;
</v>
      </c>
      <c r="O218" s="317" t="str">
        <f t="shared" ca="1" si="62"/>
        <v xml:space="preserve">&lt;ruby&gt;嫋&lt;rt&gt;liáu&lt;/rt&gt;&lt;/ruby&gt;
</v>
      </c>
      <c r="P218" s="317" t="str">
        <f t="shared" ca="1" si="62"/>
        <v xml:space="preserve">&lt;ruby&gt;嫋&lt;rt&gt;liáo&lt;/rt&gt;&lt;/ruby&gt;
</v>
      </c>
      <c r="Q218" s="318" t="str">
        <f t="shared" ca="1" si="63"/>
        <v xml:space="preserve">&lt;ruby&gt;嫋&lt;rtc&gt;ㄌㄧㄠˋ&lt;/rtc&gt;&lt;/ruby&gt;
</v>
      </c>
      <c r="R218" s="318" t="str">
        <f t="shared" ca="1" si="64"/>
        <v xml:space="preserve">&lt;ruby&gt;嫋&lt;rt&gt;liáu&lt;/rt&gt;&lt;rtc&gt;ㄌㄧㄠˋ&lt;/rtc&gt;&lt;/ruby&gt;
</v>
      </c>
      <c r="S218" s="285"/>
      <c r="T218" s="319" t="b">
        <f t="shared" si="58"/>
        <v>0</v>
      </c>
      <c r="U218" s="319" t="b">
        <f t="shared" si="65"/>
        <v>1</v>
      </c>
      <c r="V218" s="319" t="b">
        <f t="shared" si="66"/>
        <v>0</v>
      </c>
      <c r="W218" s="319" t="b">
        <f t="shared" si="67"/>
        <v>0</v>
      </c>
      <c r="X218" s="319" t="b">
        <f t="shared" si="68"/>
        <v>0</v>
      </c>
      <c r="Y218" s="370"/>
      <c r="Z218" s="377">
        <f t="shared" si="59"/>
        <v>9</v>
      </c>
      <c r="AA218" s="373" t="str">
        <f t="array" ref="AA218">IF( $Z218="", "", INDEX(白話字聲母資料表, $Z218, $AA$5))</f>
        <v>柳</v>
      </c>
      <c r="AB218" s="370"/>
      <c r="AC218" s="377">
        <f t="shared" si="69"/>
        <v>33</v>
      </c>
      <c r="AD218" s="373">
        <f t="array" ref="AD218">IF( $W218, "", INDEX(白話字韻母資料表, AC218, $AD$5))</f>
        <v>12</v>
      </c>
      <c r="AE218" s="373" t="b">
        <f t="array" ref="AE218">IF( $W218, "", IF( INDEX(白話字韻母資料表, AC218, $AE$5) = "入聲", TRUE, FALSE) )</f>
        <v>0</v>
      </c>
      <c r="AF218" s="374">
        <f t="shared" si="70"/>
        <v>1</v>
      </c>
      <c r="AG218" s="374">
        <f t="shared" si="71"/>
        <v>2</v>
      </c>
      <c r="AH218" s="374" t="str">
        <f t="array" ref="AH218">IF( $W218, "", INDEX(白話字韻母資料表, $AC218, $AH$5))</f>
        <v>嬌</v>
      </c>
      <c r="AI218" s="374" t="str">
        <f t="array" ref="AI218">IF($W218, "", INDEX(白話字韻母八聲調資料表, $AD218, $AG218))</f>
        <v>iáu</v>
      </c>
      <c r="AJ218" s="370"/>
      <c r="AK218" s="373" t="b">
        <f t="shared" si="72"/>
        <v>0</v>
      </c>
      <c r="AL218" s="373" t="str">
        <f>IF( $AK218, IFERROR( IF(MATCH( $E218, 顎音化聲母!$H$9:$H$37, 0), TRUE, FALSE), FALSE), "")</f>
        <v/>
      </c>
      <c r="AM218" s="373" t="str">
        <f t="array" ref="AM218">IF( AND($AK218, $AL218), INDEX(顎音化聲母資料表, MATCH( $D218 &amp; $E218, 顎音化聲母!$L$5:$L$136, 0), 3), "")</f>
        <v/>
      </c>
      <c r="AN218" s="373">
        <f t="shared" si="73"/>
        <v>9</v>
      </c>
      <c r="AO218" s="374" t="str">
        <f t="array" ref="AO218">IF($AN218="", "", IF( $AM218&lt;&gt;"", $AM218,INDEX(白話字聲母資料表, $AN218, $AO$5)))</f>
        <v>ㄌ</v>
      </c>
      <c r="AP218" s="374" t="str">
        <f t="array" ref="AP218">IF($W218, "", INDEX(方音八音反切資料表, $AD218, $AG218))</f>
        <v>ㄧㄠˋ</v>
      </c>
      <c r="AQ218" s="370"/>
      <c r="AR218" s="374" t="str">
        <f t="array" ref="AR218">IF($V218, "", INDEX(白話字聲母資料表, $Z218, $AR$5))</f>
        <v>l</v>
      </c>
      <c r="AS218" s="375" t="str">
        <f t="array" ref="AS218">IF($W218, "", INDEX(白話字韻母資料表, $AC218, $AR$5))</f>
        <v>iao</v>
      </c>
      <c r="AT218" s="374" t="str">
        <f t="array" ref="AT218">IF($W218, "", INDEX(台羅韻母八聲調資料表, $AD218, $AG218))</f>
        <v>iáu</v>
      </c>
      <c r="AU218" s="370"/>
      <c r="AV218" s="374" t="str">
        <f t="array" ref="AV218">IF($V218, "", INDEX(白話字聲母資料表, $Z218, $AV$5))</f>
        <v>l</v>
      </c>
      <c r="AW218" s="375" t="str">
        <f t="array" ref="AW218">IF($W218, "", INDEX(白話字韻母資料表, $AC218, $AW$5))</f>
        <v>iao</v>
      </c>
      <c r="AX218" s="374" t="str">
        <f t="array" ref="AX218">IF($W218, "", INDEX(閩拼韻母八聲調資料表, $AD218, $AG218))</f>
        <v>iáo</v>
      </c>
    </row>
    <row r="219" spans="2:50">
      <c r="B219" s="380">
        <f t="shared" si="0"/>
        <v>211</v>
      </c>
      <c r="C219" s="314" t="str">
        <f>MID(文章!$D$4, B219, 1)</f>
        <v>嫋</v>
      </c>
      <c r="D219" s="365" t="s">
        <v>82</v>
      </c>
      <c r="E219" s="365" t="s">
        <v>89</v>
      </c>
      <c r="F219" s="365">
        <v>2</v>
      </c>
      <c r="G219" s="315" t="str">
        <f t="array" ref="G219">IF( OR($T219, NOT($U219), $W219), "", $AA219 &amp; $AH219 &amp; INDEX(中文數值資料表, $AG219, 2) )</f>
        <v>柳嬌二</v>
      </c>
      <c r="H219" s="321" t="str">
        <f t="shared" si="1"/>
        <v>liáu</v>
      </c>
      <c r="I219" s="322" t="str">
        <f t="shared" si="2"/>
        <v>liáu</v>
      </c>
      <c r="J219" s="323" t="str">
        <f t="shared" si="3"/>
        <v>liáo</v>
      </c>
      <c r="K219" s="316" t="str">
        <f t="shared" si="4"/>
        <v>ㄌㄧㄠˋ</v>
      </c>
      <c r="L219" s="317" t="str">
        <f t="shared" ca="1" si="74"/>
        <v xml:space="preserve">\ltjruby{嫋}{liáu}\
</v>
      </c>
      <c r="M219" s="317" t="str">
        <f t="shared" ca="1" si="60"/>
        <v xml:space="preserve">&lt;ruby&gt;嫋&lt;rt&gt;柳嬌二&lt;/rt&gt;&lt;/ruby&gt;
</v>
      </c>
      <c r="N219" s="317" t="str">
        <f t="shared" ca="1" si="61"/>
        <v xml:space="preserve">&lt;ruby&gt;嫋&lt;rt&gt;liáu&lt;/rt&gt;&lt;/ruby&gt;
</v>
      </c>
      <c r="O219" s="317" t="str">
        <f t="shared" ca="1" si="62"/>
        <v xml:space="preserve">&lt;ruby&gt;嫋&lt;rt&gt;liáu&lt;/rt&gt;&lt;/ruby&gt;
</v>
      </c>
      <c r="P219" s="317" t="str">
        <f t="shared" ca="1" si="62"/>
        <v xml:space="preserve">&lt;ruby&gt;嫋&lt;rt&gt;liáo&lt;/rt&gt;&lt;/ruby&gt;
</v>
      </c>
      <c r="Q219" s="318" t="str">
        <f t="shared" ca="1" si="63"/>
        <v xml:space="preserve">&lt;ruby&gt;嫋&lt;rtc&gt;ㄌㄧㄠˋ&lt;/rtc&gt;&lt;/ruby&gt;
</v>
      </c>
      <c r="R219" s="318" t="str">
        <f t="shared" ca="1" si="64"/>
        <v xml:space="preserve">&lt;ruby&gt;嫋&lt;rt&gt;liáu&lt;/rt&gt;&lt;rtc&gt;ㄌㄧㄠˋ&lt;/rtc&gt;&lt;/ruby&gt;
</v>
      </c>
      <c r="S219" s="285"/>
      <c r="T219" s="319" t="b">
        <f t="shared" si="58"/>
        <v>0</v>
      </c>
      <c r="U219" s="319" t="b">
        <f t="shared" si="65"/>
        <v>1</v>
      </c>
      <c r="V219" s="319" t="b">
        <f t="shared" si="66"/>
        <v>0</v>
      </c>
      <c r="W219" s="319" t="b">
        <f t="shared" si="67"/>
        <v>0</v>
      </c>
      <c r="X219" s="319" t="b">
        <f t="shared" si="68"/>
        <v>0</v>
      </c>
      <c r="Y219" s="370"/>
      <c r="Z219" s="377">
        <f t="shared" si="59"/>
        <v>9</v>
      </c>
      <c r="AA219" s="373" t="str">
        <f t="array" ref="AA219">IF( $Z219="", "", INDEX(白話字聲母資料表, $Z219, $AA$5))</f>
        <v>柳</v>
      </c>
      <c r="AB219" s="370"/>
      <c r="AC219" s="377">
        <f t="shared" si="69"/>
        <v>33</v>
      </c>
      <c r="AD219" s="373">
        <f t="array" ref="AD219">IF( $W219, "", INDEX(白話字韻母資料表, AC219, $AD$5))</f>
        <v>12</v>
      </c>
      <c r="AE219" s="373" t="b">
        <f t="array" ref="AE219">IF( $W219, "", IF( INDEX(白話字韻母資料表, AC219, $AE$5) = "入聲", TRUE, FALSE) )</f>
        <v>0</v>
      </c>
      <c r="AF219" s="374">
        <f t="shared" si="70"/>
        <v>1</v>
      </c>
      <c r="AG219" s="374">
        <f t="shared" si="71"/>
        <v>2</v>
      </c>
      <c r="AH219" s="374" t="str">
        <f t="array" ref="AH219">IF( $W219, "", INDEX(白話字韻母資料表, $AC219, $AH$5))</f>
        <v>嬌</v>
      </c>
      <c r="AI219" s="374" t="str">
        <f t="array" ref="AI219">IF($W219, "", INDEX(白話字韻母八聲調資料表, $AD219, $AG219))</f>
        <v>iáu</v>
      </c>
      <c r="AJ219" s="370"/>
      <c r="AK219" s="373" t="b">
        <f t="shared" si="72"/>
        <v>0</v>
      </c>
      <c r="AL219" s="373" t="str">
        <f>IF( $AK219, IFERROR( IF(MATCH( $E219, 顎音化聲母!$H$9:$H$37, 0), TRUE, FALSE), FALSE), "")</f>
        <v/>
      </c>
      <c r="AM219" s="373" t="str">
        <f t="array" ref="AM219">IF( AND($AK219, $AL219), INDEX(顎音化聲母資料表, MATCH( $D219 &amp; $E219, 顎音化聲母!$L$5:$L$136, 0), 3), "")</f>
        <v/>
      </c>
      <c r="AN219" s="373">
        <f t="shared" si="73"/>
        <v>9</v>
      </c>
      <c r="AO219" s="374" t="str">
        <f t="array" ref="AO219">IF($AN219="", "", IF( $AM219&lt;&gt;"", $AM219,INDEX(白話字聲母資料表, $AN219, $AO$5)))</f>
        <v>ㄌ</v>
      </c>
      <c r="AP219" s="374" t="str">
        <f t="array" ref="AP219">IF($W219, "", INDEX(方音八音反切資料表, $AD219, $AG219))</f>
        <v>ㄧㄠˋ</v>
      </c>
      <c r="AQ219" s="370"/>
      <c r="AR219" s="374" t="str">
        <f t="array" ref="AR219">IF($V219, "", INDEX(白話字聲母資料表, $Z219, $AR$5))</f>
        <v>l</v>
      </c>
      <c r="AS219" s="375" t="str">
        <f t="array" ref="AS219">IF($W219, "", INDEX(白話字韻母資料表, $AC219, $AR$5))</f>
        <v>iao</v>
      </c>
      <c r="AT219" s="374" t="str">
        <f t="array" ref="AT219">IF($W219, "", INDEX(台羅韻母八聲調資料表, $AD219, $AG219))</f>
        <v>iáu</v>
      </c>
      <c r="AU219" s="370"/>
      <c r="AV219" s="374" t="str">
        <f t="array" ref="AV219">IF($V219, "", INDEX(白話字聲母資料表, $Z219, $AV$5))</f>
        <v>l</v>
      </c>
      <c r="AW219" s="375" t="str">
        <f t="array" ref="AW219">IF($W219, "", INDEX(白話字韻母資料表, $AC219, $AW$5))</f>
        <v>iao</v>
      </c>
      <c r="AX219" s="374" t="str">
        <f t="array" ref="AX219">IF($W219, "", INDEX(閩拼韻母八聲調資料表, $AD219, $AG219))</f>
        <v>iáo</v>
      </c>
    </row>
    <row r="220" spans="2:50">
      <c r="B220" s="380">
        <f t="shared" si="0"/>
        <v>212</v>
      </c>
      <c r="C220" s="314" t="str">
        <f>MID(文章!$D$4, B220, 1)</f>
        <v>，</v>
      </c>
      <c r="D220" s="365"/>
      <c r="E220" s="365"/>
      <c r="F220" s="365"/>
      <c r="G220" s="315" t="str">
        <f t="array" ref="G220">IF( OR($T220, NOT($U220), $W220), "", $AA220 &amp; $AH220 &amp; INDEX(中文數值資料表, $AG220, 2) )</f>
        <v/>
      </c>
      <c r="H220" s="321" t="str">
        <f t="shared" si="1"/>
        <v/>
      </c>
      <c r="I220" s="322" t="str">
        <f t="shared" si="2"/>
        <v/>
      </c>
      <c r="J220" s="323" t="str">
        <f t="shared" si="3"/>
        <v/>
      </c>
      <c r="K220" s="316" t="str">
        <f t="shared" si="4"/>
        <v/>
      </c>
      <c r="L220" s="317" t="str">
        <f t="shared" ca="1" si="74"/>
        <v xml:space="preserve">\ltjruby{，}{}\
</v>
      </c>
      <c r="M220" s="317" t="str">
        <f t="shared" ca="1" si="60"/>
        <v xml:space="preserve">，
</v>
      </c>
      <c r="N220" s="317" t="str">
        <f t="shared" ca="1" si="61"/>
        <v xml:space="preserve">，
</v>
      </c>
      <c r="O220" s="317" t="str">
        <f t="shared" ca="1" si="62"/>
        <v xml:space="preserve">，
</v>
      </c>
      <c r="P220" s="317" t="str">
        <f t="shared" ca="1" si="62"/>
        <v xml:space="preserve">，
</v>
      </c>
      <c r="Q220" s="318" t="str">
        <f t="shared" ca="1" si="63"/>
        <v xml:space="preserve">，
</v>
      </c>
      <c r="R220" s="318" t="str">
        <f t="shared" ca="1" si="64"/>
        <v xml:space="preserve">，
</v>
      </c>
      <c r="S220" s="285"/>
      <c r="T220" s="319" t="b">
        <f t="shared" si="58"/>
        <v>1</v>
      </c>
      <c r="U220" s="319" t="b">
        <f t="shared" si="65"/>
        <v>0</v>
      </c>
      <c r="V220" s="319" t="b">
        <f t="shared" si="66"/>
        <v>1</v>
      </c>
      <c r="W220" s="319" t="b">
        <f t="shared" si="67"/>
        <v>1</v>
      </c>
      <c r="X220" s="319" t="b">
        <f t="shared" si="68"/>
        <v>0</v>
      </c>
      <c r="Y220" s="370"/>
      <c r="Z220" s="377" t="str">
        <f t="shared" si="59"/>
        <v/>
      </c>
      <c r="AA220" s="373" t="str">
        <f t="array" ref="AA220">IF( $Z220="", "", INDEX(白話字聲母資料表, $Z220, $AA$5))</f>
        <v/>
      </c>
      <c r="AB220" s="370"/>
      <c r="AC220" s="377" t="str">
        <f t="shared" si="69"/>
        <v/>
      </c>
      <c r="AD220" s="373" t="str">
        <f t="array" ref="AD220">IF( $W220, "", INDEX(白話字韻母資料表, AC220, $AD$5))</f>
        <v/>
      </c>
      <c r="AE220" s="373" t="str">
        <f t="array" ref="AE220">IF( $W220, "", IF( INDEX(白話字韻母資料表, AC220, $AE$5) = "入聲", TRUE, FALSE) )</f>
        <v/>
      </c>
      <c r="AF220" s="374" t="str">
        <f t="shared" si="70"/>
        <v/>
      </c>
      <c r="AG220" s="374" t="str">
        <f t="shared" si="71"/>
        <v/>
      </c>
      <c r="AH220" s="374" t="str">
        <f t="array" ref="AH220">IF( $W220, "", INDEX(白話字韻母資料表, $AC220, $AH$5))</f>
        <v/>
      </c>
      <c r="AI220" s="374" t="str">
        <f t="array" ref="AI220">IF($W220, "", INDEX(白話字韻母八聲調資料表, $AD220, $AG220))</f>
        <v/>
      </c>
      <c r="AJ220" s="370"/>
      <c r="AK220" s="373" t="b">
        <f t="shared" si="72"/>
        <v>0</v>
      </c>
      <c r="AL220" s="373" t="str">
        <f>IF( $AK220, IFERROR( IF(MATCH( $E220, 顎音化聲母!$H$9:$H$37, 0), TRUE, FALSE), FALSE), "")</f>
        <v/>
      </c>
      <c r="AM220" s="373" t="str">
        <f t="array" ref="AM220">IF( AND($AK220, $AL220), INDEX(顎音化聲母資料表, MATCH( $D220 &amp; $E220, 顎音化聲母!$L$5:$L$136, 0), 3), "")</f>
        <v/>
      </c>
      <c r="AN220" s="373" t="str">
        <f t="shared" si="73"/>
        <v/>
      </c>
      <c r="AO220" s="374" t="str">
        <f t="array" ref="AO220">IF($AN220="", "", IF( $AM220&lt;&gt;"", $AM220,INDEX(白話字聲母資料表, $AN220, $AO$5)))</f>
        <v/>
      </c>
      <c r="AP220" s="374" t="str">
        <f t="array" ref="AP220">IF($W220, "", INDEX(方音八音反切資料表, $AD220, $AG220))</f>
        <v/>
      </c>
      <c r="AQ220" s="370"/>
      <c r="AR220" s="374" t="str">
        <f t="array" ref="AR220">IF($V220, "", INDEX(白話字聲母資料表, $Z220, $AR$5))</f>
        <v/>
      </c>
      <c r="AS220" s="375" t="str">
        <f t="array" ref="AS220">IF($W220, "", INDEX(白話字韻母資料表, $AC220, $AR$5))</f>
        <v/>
      </c>
      <c r="AT220" s="374" t="str">
        <f t="array" ref="AT220">IF($W220, "", INDEX(台羅韻母八聲調資料表, $AD220, $AG220))</f>
        <v/>
      </c>
      <c r="AU220" s="370"/>
      <c r="AV220" s="374" t="str">
        <f t="array" ref="AV220">IF($V220, "", INDEX(白話字聲母資料表, $Z220, $AV$5))</f>
        <v/>
      </c>
      <c r="AW220" s="375" t="str">
        <f t="array" ref="AW220">IF($W220, "", INDEX(白話字韻母資料表, $AC220, $AW$5))</f>
        <v/>
      </c>
      <c r="AX220" s="374" t="str">
        <f t="array" ref="AX220">IF($W220, "", INDEX(閩拼韻母八聲調資料表, $AD220, $AG220))</f>
        <v/>
      </c>
    </row>
    <row r="221" spans="2:50">
      <c r="B221" s="380">
        <f t="shared" si="0"/>
        <v>213</v>
      </c>
      <c r="C221" s="314" t="str">
        <f>MID(文章!$D$4, B221, 1)</f>
        <v>不</v>
      </c>
      <c r="D221" s="365" t="s">
        <v>79</v>
      </c>
      <c r="E221" s="365" t="s">
        <v>66</v>
      </c>
      <c r="F221" s="365"/>
      <c r="G221" s="315" t="str">
        <f t="array" ref="G221">IF( OR($T221, NOT($U221), $W221), "", $AA221 &amp; $AH221 &amp; INDEX(中文數值資料表, $AG221, 2) )</f>
        <v>邊君四</v>
      </c>
      <c r="H221" s="321" t="str">
        <f t="shared" si="1"/>
        <v>put</v>
      </c>
      <c r="I221" s="322" t="str">
        <f t="shared" si="2"/>
        <v>put</v>
      </c>
      <c r="J221" s="323" t="str">
        <f t="shared" si="3"/>
        <v>but</v>
      </c>
      <c r="K221" s="316" t="str">
        <f t="shared" si="4"/>
        <v>ㄅㄨㆵ</v>
      </c>
      <c r="L221" s="317" t="str">
        <f t="shared" ca="1" si="74"/>
        <v xml:space="preserve">\ltjruby{不}{put}\
</v>
      </c>
      <c r="M221" s="317" t="str">
        <f t="shared" ca="1" si="60"/>
        <v xml:space="preserve">&lt;ruby&gt;不&lt;rt&gt;邊君四&lt;/rt&gt;&lt;/ruby&gt;
</v>
      </c>
      <c r="N221" s="317" t="str">
        <f t="shared" ca="1" si="61"/>
        <v xml:space="preserve">&lt;ruby&gt;不&lt;rt&gt;put&lt;/rt&gt;&lt;/ruby&gt;
</v>
      </c>
      <c r="O221" s="317" t="str">
        <f t="shared" ca="1" si="62"/>
        <v xml:space="preserve">&lt;ruby&gt;不&lt;rt&gt;put&lt;/rt&gt;&lt;/ruby&gt;
</v>
      </c>
      <c r="P221" s="317" t="str">
        <f t="shared" ca="1" si="62"/>
        <v xml:space="preserve">&lt;ruby&gt;不&lt;rt&gt;but&lt;/rt&gt;&lt;/ruby&gt;
</v>
      </c>
      <c r="Q221" s="318" t="str">
        <f t="shared" ca="1" si="63"/>
        <v xml:space="preserve">&lt;ruby&gt;不&lt;rtc&gt;ㄅㄨㆵ&lt;/rtc&gt;&lt;/ruby&gt;
</v>
      </c>
      <c r="R221" s="318" t="str">
        <f t="shared" ca="1" si="64"/>
        <v xml:space="preserve">&lt;ruby&gt;不&lt;rt&gt;put&lt;/rt&gt;&lt;rtc&gt;ㄅㄨㆵ&lt;/rtc&gt;&lt;/ruby&gt;
</v>
      </c>
      <c r="S221" s="285"/>
      <c r="T221" s="319" t="b">
        <f t="shared" si="58"/>
        <v>0</v>
      </c>
      <c r="U221" s="319" t="b">
        <f t="shared" si="65"/>
        <v>1</v>
      </c>
      <c r="V221" s="319" t="b">
        <f t="shared" si="66"/>
        <v>0</v>
      </c>
      <c r="W221" s="319" t="b">
        <f t="shared" si="67"/>
        <v>0</v>
      </c>
      <c r="X221" s="319" t="b">
        <f t="shared" si="68"/>
        <v>1</v>
      </c>
      <c r="Y221" s="370"/>
      <c r="Z221" s="377">
        <f t="shared" si="59"/>
        <v>13</v>
      </c>
      <c r="AA221" s="373" t="str">
        <f t="array" ref="AA221">IF( $Z221="", "", INDEX(白話字聲母資料表, $Z221, $AA$5))</f>
        <v>邊</v>
      </c>
      <c r="AB221" s="370"/>
      <c r="AC221" s="377">
        <f t="shared" si="69"/>
        <v>74</v>
      </c>
      <c r="AD221" s="373">
        <f t="array" ref="AD221">IF( $W221, "", INDEX(白話字韻母資料表, AC221, $AD$5))</f>
        <v>1</v>
      </c>
      <c r="AE221" s="373" t="b">
        <f t="array" ref="AE221">IF( $W221, "", IF( INDEX(白話字韻母資料表, AC221, $AE$5) = "入聲", TRUE, FALSE) )</f>
        <v>1</v>
      </c>
      <c r="AF221" s="374">
        <f t="shared" si="70"/>
        <v>4</v>
      </c>
      <c r="AG221" s="374">
        <f t="shared" si="71"/>
        <v>4</v>
      </c>
      <c r="AH221" s="374" t="str">
        <f t="array" ref="AH221">IF( $W221, "", INDEX(白話字韻母資料表, $AC221, $AH$5))</f>
        <v>君</v>
      </c>
      <c r="AI221" s="374" t="str">
        <f t="array" ref="AI221">IF($W221, "", INDEX(白話字韻母八聲調資料表, $AD221, $AG221))</f>
        <v>ut</v>
      </c>
      <c r="AJ221" s="370"/>
      <c r="AK221" s="373" t="b">
        <f t="shared" si="72"/>
        <v>0</v>
      </c>
      <c r="AL221" s="373" t="str">
        <f>IF( $AK221, IFERROR( IF(MATCH( $E221, 顎音化聲母!$H$9:$H$37, 0), TRUE, FALSE), FALSE), "")</f>
        <v/>
      </c>
      <c r="AM221" s="373" t="str">
        <f t="array" ref="AM221">IF( AND($AK221, $AL221), INDEX(顎音化聲母資料表, MATCH( $D221 &amp; $E221, 顎音化聲母!$L$5:$L$136, 0), 3), "")</f>
        <v/>
      </c>
      <c r="AN221" s="373">
        <f t="shared" si="73"/>
        <v>13</v>
      </c>
      <c r="AO221" s="374" t="str">
        <f t="array" ref="AO221">IF($AN221="", "", IF( $AM221&lt;&gt;"", $AM221,INDEX(白話字聲母資料表, $AN221, $AO$5)))</f>
        <v>ㄅ</v>
      </c>
      <c r="AP221" s="374" t="str">
        <f t="array" ref="AP221">IF($W221, "", INDEX(方音八音反切資料表, $AD221, $AG221))</f>
        <v>ㄨㆵ</v>
      </c>
      <c r="AQ221" s="370"/>
      <c r="AR221" s="374" t="str">
        <f t="array" ref="AR221">IF($V221, "", INDEX(白話字聲母資料表, $Z221, $AR$5))</f>
        <v>p</v>
      </c>
      <c r="AS221" s="375" t="str">
        <f t="array" ref="AS221">IF($W221, "", INDEX(白話字韻母資料表, $AC221, $AR$5))</f>
        <v>ut</v>
      </c>
      <c r="AT221" s="374" t="str">
        <f t="array" ref="AT221">IF($W221, "", INDEX(台羅韻母八聲調資料表, $AD221, $AG221))</f>
        <v>ut</v>
      </c>
      <c r="AU221" s="370"/>
      <c r="AV221" s="374" t="str">
        <f t="array" ref="AV221">IF($V221, "", INDEX(白話字聲母資料表, $Z221, $AV$5))</f>
        <v>b</v>
      </c>
      <c r="AW221" s="375" t="str">
        <f t="array" ref="AW221">IF($W221, "", INDEX(白話字韻母資料表, $AC221, $AW$5))</f>
        <v>ut</v>
      </c>
      <c r="AX221" s="374" t="str">
        <f t="array" ref="AX221">IF($W221, "", INDEX(閩拼韻母八聲調資料表, $AD221, $AG221))</f>
        <v>ut</v>
      </c>
    </row>
    <row r="222" spans="2:50">
      <c r="B222" s="380">
        <f t="shared" si="0"/>
        <v>214</v>
      </c>
      <c r="C222" s="314" t="str">
        <f>MID(文章!$D$4, B222, 1)</f>
        <v>絕</v>
      </c>
      <c r="D222" s="365" t="s">
        <v>55</v>
      </c>
      <c r="E222" s="365" t="s">
        <v>71</v>
      </c>
      <c r="F222" s="365">
        <v>8</v>
      </c>
      <c r="G222" s="315" t="str">
        <f t="array" ref="G222">IF( OR($T222, NOT($U222), $W222), "", $AA222 &amp; $AH222 &amp; INDEX(中文數值資料表, $AG222, 2) )</f>
        <v>曾觀八</v>
      </c>
      <c r="H222" s="321" t="str">
        <f t="shared" si="1"/>
        <v>choa̍t</v>
      </c>
      <c r="I222" s="322" t="str">
        <f t="shared" si="2"/>
        <v>tsua̍t</v>
      </c>
      <c r="J222" s="323" t="str">
        <f t="shared" si="3"/>
        <v>zuát</v>
      </c>
      <c r="K222" s="316" t="str">
        <f t="shared" si="4"/>
        <v>ㄗㄨㄚㆵ˙</v>
      </c>
      <c r="L222" s="317" t="str">
        <f t="shared" ca="1" si="74"/>
        <v xml:space="preserve">\ltjruby{絕}{tsua̍t}\
</v>
      </c>
      <c r="M222" s="317" t="str">
        <f t="shared" ca="1" si="60"/>
        <v xml:space="preserve">&lt;ruby&gt;絕&lt;rt&gt;曾觀八&lt;/rt&gt;&lt;/ruby&gt;
</v>
      </c>
      <c r="N222" s="317" t="str">
        <f t="shared" ca="1" si="61"/>
        <v xml:space="preserve">&lt;ruby&gt;絕&lt;rt&gt;choa̍t&lt;/rt&gt;&lt;/ruby&gt;
</v>
      </c>
      <c r="O222" s="317" t="str">
        <f t="shared" ca="1" si="62"/>
        <v xml:space="preserve">&lt;ruby&gt;絕&lt;rt&gt;tsua̍t&lt;/rt&gt;&lt;/ruby&gt;
</v>
      </c>
      <c r="P222" s="317" t="str">
        <f t="shared" ca="1" si="62"/>
        <v xml:space="preserve">&lt;ruby&gt;絕&lt;rt&gt;zuát&lt;/rt&gt;&lt;/ruby&gt;
</v>
      </c>
      <c r="Q222" s="318" t="str">
        <f t="shared" ca="1" si="63"/>
        <v xml:space="preserve">&lt;ruby&gt;絕&lt;rtc&gt;ㄗㄨㄚㆵ˙&lt;/rtc&gt;&lt;/ruby&gt;
</v>
      </c>
      <c r="R222" s="318" t="str">
        <f t="shared" ca="1" si="64"/>
        <v xml:space="preserve">&lt;ruby&gt;絕&lt;rt&gt;tsua̍t&lt;/rt&gt;&lt;rtc&gt;ㄗㄨㄚㆵ˙&lt;/rtc&gt;&lt;/ruby&gt;
</v>
      </c>
      <c r="S222" s="285"/>
      <c r="T222" s="319" t="b">
        <f t="shared" si="58"/>
        <v>0</v>
      </c>
      <c r="U222" s="319" t="b">
        <f t="shared" si="65"/>
        <v>1</v>
      </c>
      <c r="V222" s="319" t="b">
        <f t="shared" si="66"/>
        <v>0</v>
      </c>
      <c r="W222" s="319" t="b">
        <f t="shared" si="67"/>
        <v>0</v>
      </c>
      <c r="X222" s="319" t="b">
        <f t="shared" si="68"/>
        <v>0</v>
      </c>
      <c r="Y222" s="370"/>
      <c r="Z222" s="377">
        <f t="shared" si="59"/>
        <v>2</v>
      </c>
      <c r="AA222" s="373" t="str">
        <f t="array" ref="AA222">IF( $Z222="", "", INDEX(白話字聲母資料表, $Z222, $AA$5))</f>
        <v>曾</v>
      </c>
      <c r="AB222" s="370"/>
      <c r="AC222" s="377">
        <f t="shared" si="69"/>
        <v>62</v>
      </c>
      <c r="AD222" s="373">
        <f t="array" ref="AD222">IF( $W222, "", INDEX(白話字韻母資料表, AC222, $AD$5))</f>
        <v>10</v>
      </c>
      <c r="AE222" s="373" t="b">
        <f t="array" ref="AE222">IF( $W222, "", IF( INDEX(白話字韻母資料表, AC222, $AE$5) = "入聲", TRUE, FALSE) )</f>
        <v>1</v>
      </c>
      <c r="AF222" s="374">
        <f t="shared" si="70"/>
        <v>4</v>
      </c>
      <c r="AG222" s="374">
        <f t="shared" si="71"/>
        <v>8</v>
      </c>
      <c r="AH222" s="374" t="str">
        <f t="array" ref="AH222">IF( $W222, "", INDEX(白話字韻母資料表, $AC222, $AH$5))</f>
        <v>觀</v>
      </c>
      <c r="AI222" s="374" t="str">
        <f t="array" ref="AI222">IF($W222, "", INDEX(白話字韻母八聲調資料表, $AD222, $AG222))</f>
        <v>oa̍t</v>
      </c>
      <c r="AJ222" s="370"/>
      <c r="AK222" s="373" t="b">
        <f t="shared" si="72"/>
        <v>1</v>
      </c>
      <c r="AL222" s="373" t="b">
        <f>IF( $AK222, IFERROR( IF(MATCH( $E222, 顎音化聲母!$H$9:$H$37, 0), TRUE, FALSE), FALSE), "")</f>
        <v>0</v>
      </c>
      <c r="AM222" s="373" t="str">
        <f t="array" ref="AM222">IF( AND($AK222, $AL222), INDEX(顎音化聲母資料表, MATCH( $D222 &amp; $E222, 顎音化聲母!$L$5:$L$136, 0), 3), "")</f>
        <v/>
      </c>
      <c r="AN222" s="373">
        <f t="shared" si="73"/>
        <v>2</v>
      </c>
      <c r="AO222" s="374" t="str">
        <f t="array" ref="AO222">IF($AN222="", "", IF( $AM222&lt;&gt;"", $AM222,INDEX(白話字聲母資料表, $AN222, $AO$5)))</f>
        <v>ㄗ</v>
      </c>
      <c r="AP222" s="374" t="str">
        <f t="array" ref="AP222">IF($W222, "", INDEX(方音八音反切資料表, $AD222, $AG222))</f>
        <v>ㄨㄚㆵ˙</v>
      </c>
      <c r="AQ222" s="370"/>
      <c r="AR222" s="374" t="str">
        <f t="array" ref="AR222">IF($V222, "", INDEX(白話字聲母資料表, $Z222, $AR$5))</f>
        <v>ts</v>
      </c>
      <c r="AS222" s="375" t="str">
        <f t="array" ref="AS222">IF($W222, "", INDEX(白話字韻母資料表, $AC222, $AR$5))</f>
        <v>uat</v>
      </c>
      <c r="AT222" s="374" t="str">
        <f t="array" ref="AT222">IF($W222, "", INDEX(台羅韻母八聲調資料表, $AD222, $AG222))</f>
        <v>ua̍t</v>
      </c>
      <c r="AU222" s="370"/>
      <c r="AV222" s="374" t="str">
        <f t="array" ref="AV222">IF($V222, "", INDEX(白話字聲母資料表, $Z222, $AV$5))</f>
        <v>z</v>
      </c>
      <c r="AW222" s="375" t="str">
        <f t="array" ref="AW222">IF($W222, "", INDEX(白話字韻母資料表, $AC222, $AW$5))</f>
        <v>uat</v>
      </c>
      <c r="AX222" s="374" t="str">
        <f t="array" ref="AX222">IF($W222, "", INDEX(閩拼韻母八聲調資料表, $AD222, $AG222))</f>
        <v>uát</v>
      </c>
    </row>
    <row r="223" spans="2:50">
      <c r="B223" s="380">
        <f t="shared" si="0"/>
        <v>215</v>
      </c>
      <c r="C223" s="314" t="str">
        <f>MID(文章!$D$4, B223, 1)</f>
        <v>如</v>
      </c>
      <c r="D223" s="365" t="s">
        <v>63</v>
      </c>
      <c r="E223" s="365" t="s">
        <v>62</v>
      </c>
      <c r="F223" s="365">
        <v>5</v>
      </c>
      <c r="G223" s="315" t="str">
        <f t="array" ref="G223">IF( OR($T223, NOT($U223), $W223), "", $AA223 &amp; $AH223 &amp; INDEX(中文數值資料表, $AG223, 2) )</f>
        <v>入艍五</v>
      </c>
      <c r="H223" s="321" t="str">
        <f t="shared" si="1"/>
        <v>jû</v>
      </c>
      <c r="I223" s="322" t="str">
        <f t="shared" si="2"/>
        <v>jû</v>
      </c>
      <c r="J223" s="323" t="str">
        <f t="shared" si="3"/>
        <v>jù</v>
      </c>
      <c r="K223" s="316" t="str">
        <f t="shared" si="4"/>
        <v>ㆡㄨˊ</v>
      </c>
      <c r="L223" s="317" t="str">
        <f t="shared" ca="1" si="74"/>
        <v xml:space="preserve">\ltjruby{如}{jû}\
</v>
      </c>
      <c r="M223" s="317" t="str">
        <f t="shared" ca="1" si="60"/>
        <v xml:space="preserve">&lt;ruby&gt;如&lt;rt&gt;入艍五&lt;/rt&gt;&lt;/ruby&gt;
</v>
      </c>
      <c r="N223" s="317" t="str">
        <f t="shared" ca="1" si="61"/>
        <v xml:space="preserve">&lt;ruby&gt;如&lt;rt&gt;jû&lt;/rt&gt;&lt;/ruby&gt;
</v>
      </c>
      <c r="O223" s="317" t="str">
        <f t="shared" ca="1" si="62"/>
        <v xml:space="preserve">&lt;ruby&gt;如&lt;rt&gt;jû&lt;/rt&gt;&lt;/ruby&gt;
</v>
      </c>
      <c r="P223" s="317" t="str">
        <f t="shared" ca="1" si="62"/>
        <v xml:space="preserve">&lt;ruby&gt;如&lt;rt&gt;jù&lt;/rt&gt;&lt;/ruby&gt;
</v>
      </c>
      <c r="Q223" s="318" t="str">
        <f t="shared" ca="1" si="63"/>
        <v xml:space="preserve">&lt;ruby&gt;如&lt;rtc&gt;ㆡㄨˊ&lt;/rtc&gt;&lt;/ruby&gt;
</v>
      </c>
      <c r="R223" s="318" t="str">
        <f t="shared" ca="1" si="64"/>
        <v xml:space="preserve">&lt;ruby&gt;如&lt;rt&gt;jû&lt;/rt&gt;&lt;rtc&gt;ㆡㄨˊ&lt;/rtc&gt;&lt;/ruby&gt;
</v>
      </c>
      <c r="S223" s="285"/>
      <c r="T223" s="319" t="b">
        <f t="shared" si="58"/>
        <v>0</v>
      </c>
      <c r="U223" s="319" t="b">
        <f t="shared" si="65"/>
        <v>1</v>
      </c>
      <c r="V223" s="319" t="b">
        <f t="shared" si="66"/>
        <v>0</v>
      </c>
      <c r="W223" s="319" t="b">
        <f t="shared" si="67"/>
        <v>0</v>
      </c>
      <c r="X223" s="319" t="b">
        <f t="shared" si="68"/>
        <v>0</v>
      </c>
      <c r="Y223" s="370"/>
      <c r="Z223" s="377">
        <f t="shared" si="59"/>
        <v>6</v>
      </c>
      <c r="AA223" s="373" t="str">
        <f t="array" ref="AA223">IF( $Z223="", "", INDEX(白話字聲母資料表, $Z223, $AA$5))</f>
        <v>入</v>
      </c>
      <c r="AB223" s="370"/>
      <c r="AC223" s="377">
        <f t="shared" si="69"/>
        <v>70</v>
      </c>
      <c r="AD223" s="373">
        <f t="array" ref="AD223">IF( $W223, "", INDEX(白話字韻母資料表, AC223, $AD$5))</f>
        <v>27</v>
      </c>
      <c r="AE223" s="373" t="b">
        <f t="array" ref="AE223">IF( $W223, "", IF( INDEX(白話字韻母資料表, AC223, $AE$5) = "入聲", TRUE, FALSE) )</f>
        <v>0</v>
      </c>
      <c r="AF223" s="374">
        <f t="shared" si="70"/>
        <v>1</v>
      </c>
      <c r="AG223" s="374">
        <f t="shared" si="71"/>
        <v>5</v>
      </c>
      <c r="AH223" s="374" t="str">
        <f t="array" ref="AH223">IF( $W223, "", INDEX(白話字韻母資料表, $AC223, $AH$5))</f>
        <v>艍</v>
      </c>
      <c r="AI223" s="374" t="str">
        <f t="array" ref="AI223">IF($W223, "", INDEX(白話字韻母八聲調資料表, $AD223, $AG223))</f>
        <v>û</v>
      </c>
      <c r="AJ223" s="370"/>
      <c r="AK223" s="373" t="b">
        <f t="shared" si="72"/>
        <v>1</v>
      </c>
      <c r="AL223" s="373" t="b">
        <f>IF( $AK223, IFERROR( IF(MATCH( $E223, 顎音化聲母!$H$9:$H$37, 0), TRUE, FALSE), FALSE), "")</f>
        <v>0</v>
      </c>
      <c r="AM223" s="373" t="str">
        <f t="array" ref="AM223">IF( AND($AK223, $AL223), INDEX(顎音化聲母資料表, MATCH( $D223 &amp; $E223, 顎音化聲母!$L$5:$L$136, 0), 3), "")</f>
        <v/>
      </c>
      <c r="AN223" s="373">
        <f t="shared" si="73"/>
        <v>6</v>
      </c>
      <c r="AO223" s="374" t="str">
        <f t="array" ref="AO223">IF($AN223="", "", IF( $AM223&lt;&gt;"", $AM223,INDEX(白話字聲母資料表, $AN223, $AO$5)))</f>
        <v>ㆡ</v>
      </c>
      <c r="AP223" s="374" t="str">
        <f t="array" ref="AP223">IF($W223, "", INDEX(方音八音反切資料表, $AD223, $AG223))</f>
        <v>ㄨˊ</v>
      </c>
      <c r="AQ223" s="370"/>
      <c r="AR223" s="374" t="str">
        <f t="array" ref="AR223">IF($V223, "", INDEX(白話字聲母資料表, $Z223, $AR$5))</f>
        <v>j</v>
      </c>
      <c r="AS223" s="375" t="str">
        <f t="array" ref="AS223">IF($W223, "", INDEX(白話字韻母資料表, $AC223, $AR$5))</f>
        <v>u</v>
      </c>
      <c r="AT223" s="374" t="str">
        <f t="array" ref="AT223">IF($W223, "", INDEX(台羅韻母八聲調資料表, $AD223, $AG223))</f>
        <v>û</v>
      </c>
      <c r="AU223" s="370"/>
      <c r="AV223" s="374" t="str">
        <f t="array" ref="AV223">IF($V223, "", INDEX(白話字聲母資料表, $Z223, $AV$5))</f>
        <v>j</v>
      </c>
      <c r="AW223" s="375" t="str">
        <f t="array" ref="AW223">IF($W223, "", INDEX(白話字韻母資料表, $AC223, $AW$5))</f>
        <v>u</v>
      </c>
      <c r="AX223" s="374" t="str">
        <f t="array" ref="AX223">IF($W223, "", INDEX(閩拼韻母八聲調資料表, $AD223, $AG223))</f>
        <v>ù</v>
      </c>
    </row>
    <row r="224" spans="2:50">
      <c r="B224" s="380">
        <f t="shared" si="0"/>
        <v>216</v>
      </c>
      <c r="C224" s="314" t="str">
        <f>MID(文章!$D$4, B224, 1)</f>
        <v>縷</v>
      </c>
      <c r="D224" s="365" t="s">
        <v>82</v>
      </c>
      <c r="E224" s="365" t="s">
        <v>67</v>
      </c>
      <c r="F224" s="365">
        <v>2</v>
      </c>
      <c r="G224" s="315" t="str">
        <f t="array" ref="G224">IF( OR($T224, NOT($U224), $W224), "", $AA224 &amp; $AH224 &amp; INDEX(中文數值資料表, $AG224, 2) )</f>
        <v>柳居二</v>
      </c>
      <c r="H224" s="321" t="str">
        <f t="shared" si="1"/>
        <v>lí</v>
      </c>
      <c r="I224" s="322" t="str">
        <f t="shared" si="2"/>
        <v>lí</v>
      </c>
      <c r="J224" s="323" t="str">
        <f t="shared" si="3"/>
        <v>lí</v>
      </c>
      <c r="K224" s="316" t="str">
        <f t="shared" si="4"/>
        <v>ㄌㄧˋ</v>
      </c>
      <c r="L224" s="317" t="str">
        <f t="shared" ca="1" si="74"/>
        <v xml:space="preserve">\ltjruby{縷}{lí}\
</v>
      </c>
      <c r="M224" s="317" t="str">
        <f t="shared" ca="1" si="60"/>
        <v xml:space="preserve">&lt;ruby&gt;縷&lt;rt&gt;柳居二&lt;/rt&gt;&lt;/ruby&gt;
</v>
      </c>
      <c r="N224" s="317" t="str">
        <f t="shared" ca="1" si="61"/>
        <v xml:space="preserve">&lt;ruby&gt;縷&lt;rt&gt;lí&lt;/rt&gt;&lt;/ruby&gt;
</v>
      </c>
      <c r="O224" s="317" t="str">
        <f t="shared" ca="1" si="62"/>
        <v xml:space="preserve">&lt;ruby&gt;縷&lt;rt&gt;lí&lt;/rt&gt;&lt;/ruby&gt;
</v>
      </c>
      <c r="P224" s="317" t="str">
        <f t="shared" ca="1" si="62"/>
        <v xml:space="preserve">&lt;ruby&gt;縷&lt;rt&gt;lí&lt;/rt&gt;&lt;/ruby&gt;
</v>
      </c>
      <c r="Q224" s="318" t="str">
        <f t="shared" ca="1" si="63"/>
        <v xml:space="preserve">&lt;ruby&gt;縷&lt;rtc&gt;ㄌㄧˋ&lt;/rtc&gt;&lt;/ruby&gt;
</v>
      </c>
      <c r="R224" s="318" t="str">
        <f t="shared" ca="1" si="64"/>
        <v xml:space="preserve">&lt;ruby&gt;縷&lt;rt&gt;lí&lt;/rt&gt;&lt;rtc&gt;ㄌㄧˋ&lt;/rtc&gt;&lt;/ruby&gt;
</v>
      </c>
      <c r="S224" s="285"/>
      <c r="T224" s="319" t="b">
        <f t="shared" si="58"/>
        <v>0</v>
      </c>
      <c r="U224" s="319" t="b">
        <f t="shared" si="65"/>
        <v>1</v>
      </c>
      <c r="V224" s="319" t="b">
        <f t="shared" si="66"/>
        <v>0</v>
      </c>
      <c r="W224" s="319" t="b">
        <f t="shared" si="67"/>
        <v>0</v>
      </c>
      <c r="X224" s="319" t="b">
        <f t="shared" si="68"/>
        <v>0</v>
      </c>
      <c r="Y224" s="370"/>
      <c r="Z224" s="377">
        <f t="shared" si="59"/>
        <v>9</v>
      </c>
      <c r="AA224" s="373" t="str">
        <f t="array" ref="AA224">IF( $Z224="", "", INDEX(白話字聲母資料表, $Z224, $AA$5))</f>
        <v>柳</v>
      </c>
      <c r="AB224" s="370"/>
      <c r="AC224" s="377">
        <f t="shared" si="69"/>
        <v>21</v>
      </c>
      <c r="AD224" s="373">
        <f t="array" ref="AD224">IF( $W224, "", INDEX(白話字韻母資料表, AC224, $AD$5))</f>
        <v>29</v>
      </c>
      <c r="AE224" s="373" t="b">
        <f t="array" ref="AE224">IF( $W224, "", IF( INDEX(白話字韻母資料表, AC224, $AE$5) = "入聲", TRUE, FALSE) )</f>
        <v>0</v>
      </c>
      <c r="AF224" s="374">
        <f t="shared" si="70"/>
        <v>1</v>
      </c>
      <c r="AG224" s="374">
        <f t="shared" si="71"/>
        <v>2</v>
      </c>
      <c r="AH224" s="374" t="str">
        <f t="array" ref="AH224">IF( $W224, "", INDEX(白話字韻母資料表, $AC224, $AH$5))</f>
        <v>居</v>
      </c>
      <c r="AI224" s="374" t="str">
        <f t="array" ref="AI224">IF($W224, "", INDEX(白話字韻母八聲調資料表, $AD224, $AG224))</f>
        <v>í</v>
      </c>
      <c r="AJ224" s="370"/>
      <c r="AK224" s="373" t="b">
        <f t="shared" si="72"/>
        <v>0</v>
      </c>
      <c r="AL224" s="373" t="str">
        <f>IF( $AK224, IFERROR( IF(MATCH( $E224, 顎音化聲母!$H$9:$H$37, 0), TRUE, FALSE), FALSE), "")</f>
        <v/>
      </c>
      <c r="AM224" s="373" t="str">
        <f t="array" ref="AM224">IF( AND($AK224, $AL224), INDEX(顎音化聲母資料表, MATCH( $D224 &amp; $E224, 顎音化聲母!$L$5:$L$136, 0), 3), "")</f>
        <v/>
      </c>
      <c r="AN224" s="373">
        <f t="shared" si="73"/>
        <v>9</v>
      </c>
      <c r="AO224" s="374" t="str">
        <f t="array" ref="AO224">IF($AN224="", "", IF( $AM224&lt;&gt;"", $AM224,INDEX(白話字聲母資料表, $AN224, $AO$5)))</f>
        <v>ㄌ</v>
      </c>
      <c r="AP224" s="374" t="str">
        <f t="array" ref="AP224">IF($W224, "", INDEX(方音八音反切資料表, $AD224, $AG224))</f>
        <v>ㄧˋ</v>
      </c>
      <c r="AQ224" s="370"/>
      <c r="AR224" s="374" t="str">
        <f t="array" ref="AR224">IF($V224, "", INDEX(白話字聲母資料表, $Z224, $AR$5))</f>
        <v>l</v>
      </c>
      <c r="AS224" s="375" t="str">
        <f t="array" ref="AS224">IF($W224, "", INDEX(白話字韻母資料表, $AC224, $AR$5))</f>
        <v>i</v>
      </c>
      <c r="AT224" s="374" t="str">
        <f t="array" ref="AT224">IF($W224, "", INDEX(台羅韻母八聲調資料表, $AD224, $AG224))</f>
        <v>í</v>
      </c>
      <c r="AU224" s="370"/>
      <c r="AV224" s="374" t="str">
        <f t="array" ref="AV224">IF($V224, "", INDEX(白話字聲母資料表, $Z224, $AV$5))</f>
        <v>l</v>
      </c>
      <c r="AW224" s="375" t="str">
        <f t="array" ref="AW224">IF($W224, "", INDEX(白話字韻母資料表, $AC224, $AW$5))</f>
        <v>i</v>
      </c>
      <c r="AX224" s="374" t="str">
        <f t="array" ref="AX224">IF($W224, "", INDEX(閩拼韻母八聲調資料表, $AD224, $AG224))</f>
        <v>í</v>
      </c>
    </row>
    <row r="225" spans="2:50">
      <c r="B225" s="380">
        <f t="shared" si="0"/>
        <v>217</v>
      </c>
      <c r="C225" s="314" t="str">
        <f>MID(文章!$D$4, B225, 1)</f>
        <v>；</v>
      </c>
      <c r="D225" s="365"/>
      <c r="E225" s="365"/>
      <c r="F225" s="365"/>
      <c r="G225" s="315" t="str">
        <f t="array" ref="G225">IF( OR($T225, NOT($U225), $W225), "", $AA225 &amp; $AH225 &amp; INDEX(中文數值資料表, $AG225, 2) )</f>
        <v/>
      </c>
      <c r="H225" s="321" t="str">
        <f t="shared" si="1"/>
        <v/>
      </c>
      <c r="I225" s="322" t="str">
        <f t="shared" si="2"/>
        <v/>
      </c>
      <c r="J225" s="323" t="str">
        <f t="shared" si="3"/>
        <v/>
      </c>
      <c r="K225" s="316" t="str">
        <f t="shared" si="4"/>
        <v/>
      </c>
      <c r="L225" s="317" t="str">
        <f t="shared" ca="1" si="74"/>
        <v xml:space="preserve">\ltjruby{；}{}\
</v>
      </c>
      <c r="M225" s="317" t="str">
        <f t="shared" ca="1" si="60"/>
        <v xml:space="preserve">；
</v>
      </c>
      <c r="N225" s="317" t="str">
        <f t="shared" ca="1" si="61"/>
        <v xml:space="preserve">；
</v>
      </c>
      <c r="O225" s="317" t="str">
        <f t="shared" ca="1" si="62"/>
        <v xml:space="preserve">；
</v>
      </c>
      <c r="P225" s="317" t="str">
        <f t="shared" ca="1" si="62"/>
        <v xml:space="preserve">；
</v>
      </c>
      <c r="Q225" s="318" t="str">
        <f t="shared" ca="1" si="63"/>
        <v xml:space="preserve">；
</v>
      </c>
      <c r="R225" s="318" t="str">
        <f t="shared" ca="1" si="64"/>
        <v xml:space="preserve">；
</v>
      </c>
      <c r="S225" s="285"/>
      <c r="T225" s="319" t="b">
        <f t="shared" si="58"/>
        <v>1</v>
      </c>
      <c r="U225" s="319" t="b">
        <f t="shared" si="65"/>
        <v>0</v>
      </c>
      <c r="V225" s="319" t="b">
        <f t="shared" si="66"/>
        <v>1</v>
      </c>
      <c r="W225" s="319" t="b">
        <f t="shared" si="67"/>
        <v>1</v>
      </c>
      <c r="X225" s="319" t="b">
        <f t="shared" si="68"/>
        <v>0</v>
      </c>
      <c r="Y225" s="370"/>
      <c r="Z225" s="377" t="str">
        <f t="shared" si="59"/>
        <v/>
      </c>
      <c r="AA225" s="373" t="str">
        <f t="array" ref="AA225">IF( $Z225="", "", INDEX(白話字聲母資料表, $Z225, $AA$5))</f>
        <v/>
      </c>
      <c r="AB225" s="370"/>
      <c r="AC225" s="377" t="str">
        <f t="shared" si="69"/>
        <v/>
      </c>
      <c r="AD225" s="373" t="str">
        <f t="array" ref="AD225">IF( $W225, "", INDEX(白話字韻母資料表, AC225, $AD$5))</f>
        <v/>
      </c>
      <c r="AE225" s="373" t="str">
        <f t="array" ref="AE225">IF( $W225, "", IF( INDEX(白話字韻母資料表, AC225, $AE$5) = "入聲", TRUE, FALSE) )</f>
        <v/>
      </c>
      <c r="AF225" s="374" t="str">
        <f t="shared" si="70"/>
        <v/>
      </c>
      <c r="AG225" s="374" t="str">
        <f t="shared" si="71"/>
        <v/>
      </c>
      <c r="AH225" s="374" t="str">
        <f t="array" ref="AH225">IF( $W225, "", INDEX(白話字韻母資料表, $AC225, $AH$5))</f>
        <v/>
      </c>
      <c r="AI225" s="374" t="str">
        <f t="array" ref="AI225">IF($W225, "", INDEX(白話字韻母八聲調資料表, $AD225, $AG225))</f>
        <v/>
      </c>
      <c r="AJ225" s="370"/>
      <c r="AK225" s="373" t="b">
        <f t="shared" si="72"/>
        <v>0</v>
      </c>
      <c r="AL225" s="373" t="str">
        <f>IF( $AK225, IFERROR( IF(MATCH( $E225, 顎音化聲母!$H$9:$H$37, 0), TRUE, FALSE), FALSE), "")</f>
        <v/>
      </c>
      <c r="AM225" s="373" t="str">
        <f t="array" ref="AM225">IF( AND($AK225, $AL225), INDEX(顎音化聲母資料表, MATCH( $D225 &amp; $E225, 顎音化聲母!$L$5:$L$136, 0), 3), "")</f>
        <v/>
      </c>
      <c r="AN225" s="373" t="str">
        <f t="shared" si="73"/>
        <v/>
      </c>
      <c r="AO225" s="374" t="str">
        <f t="array" ref="AO225">IF($AN225="", "", IF( $AM225&lt;&gt;"", $AM225,INDEX(白話字聲母資料表, $AN225, $AO$5)))</f>
        <v/>
      </c>
      <c r="AP225" s="374" t="str">
        <f t="array" ref="AP225">IF($W225, "", INDEX(方音八音反切資料表, $AD225, $AG225))</f>
        <v/>
      </c>
      <c r="AQ225" s="370"/>
      <c r="AR225" s="374" t="str">
        <f t="array" ref="AR225">IF($V225, "", INDEX(白話字聲母資料表, $Z225, $AR$5))</f>
        <v/>
      </c>
      <c r="AS225" s="375" t="str">
        <f t="array" ref="AS225">IF($W225, "", INDEX(白話字韻母資料表, $AC225, $AR$5))</f>
        <v/>
      </c>
      <c r="AT225" s="374" t="str">
        <f t="array" ref="AT225">IF($W225, "", INDEX(台羅韻母八聲調資料表, $AD225, $AG225))</f>
        <v/>
      </c>
      <c r="AU225" s="370"/>
      <c r="AV225" s="374" t="str">
        <f t="array" ref="AV225">IF($V225, "", INDEX(白話字聲母資料表, $Z225, $AV$5))</f>
        <v/>
      </c>
      <c r="AW225" s="375" t="str">
        <f t="array" ref="AW225">IF($W225, "", INDEX(白話字韻母資料表, $AC225, $AW$5))</f>
        <v/>
      </c>
      <c r="AX225" s="374" t="str">
        <f t="array" ref="AX225">IF($W225, "", INDEX(閩拼韻母八聲調資料表, $AD225, $AG225))</f>
        <v/>
      </c>
    </row>
    <row r="226" spans="2:50">
      <c r="B226" s="380">
        <f t="shared" si="0"/>
        <v>218</v>
      </c>
      <c r="C226" s="314" t="str">
        <f>MID(文章!$D$4, B226, 1)</f>
        <v>舞</v>
      </c>
      <c r="D226" s="365" t="s">
        <v>73</v>
      </c>
      <c r="E226" s="365" t="s">
        <v>62</v>
      </c>
      <c r="F226" s="365">
        <v>2</v>
      </c>
      <c r="G226" s="315" t="str">
        <f t="array" ref="G226">IF( OR($T226, NOT($U226), $W226), "", $AA226 &amp; $AH226 &amp; INDEX(中文數值資料表, $AG226, 2) )</f>
        <v>門艍二</v>
      </c>
      <c r="H226" s="321" t="str">
        <f t="shared" si="1"/>
        <v>bú</v>
      </c>
      <c r="I226" s="322" t="str">
        <f t="shared" si="2"/>
        <v>bú</v>
      </c>
      <c r="J226" s="323" t="str">
        <f t="shared" si="3"/>
        <v>bbú</v>
      </c>
      <c r="K226" s="316" t="str">
        <f t="shared" si="4"/>
        <v>ㆠㄨˋ</v>
      </c>
      <c r="L226" s="317" t="str">
        <f t="shared" ca="1" si="74"/>
        <v xml:space="preserve">\ltjruby{舞}{bú}\
</v>
      </c>
      <c r="M226" s="317" t="str">
        <f t="shared" ca="1" si="60"/>
        <v xml:space="preserve">&lt;ruby&gt;舞&lt;rt&gt;門艍二&lt;/rt&gt;&lt;/ruby&gt;
</v>
      </c>
      <c r="N226" s="317" t="str">
        <f t="shared" ca="1" si="61"/>
        <v xml:space="preserve">&lt;ruby&gt;舞&lt;rt&gt;bú&lt;/rt&gt;&lt;/ruby&gt;
</v>
      </c>
      <c r="O226" s="317" t="str">
        <f t="shared" ca="1" si="62"/>
        <v xml:space="preserve">&lt;ruby&gt;舞&lt;rt&gt;bú&lt;/rt&gt;&lt;/ruby&gt;
</v>
      </c>
      <c r="P226" s="317" t="str">
        <f t="shared" ca="1" si="62"/>
        <v xml:space="preserve">&lt;ruby&gt;舞&lt;rt&gt;bbú&lt;/rt&gt;&lt;/ruby&gt;
</v>
      </c>
      <c r="Q226" s="318" t="str">
        <f t="shared" ca="1" si="63"/>
        <v xml:space="preserve">&lt;ruby&gt;舞&lt;rtc&gt;ㆠㄨˋ&lt;/rtc&gt;&lt;/ruby&gt;
</v>
      </c>
      <c r="R226" s="318" t="str">
        <f t="shared" ca="1" si="64"/>
        <v xml:space="preserve">&lt;ruby&gt;舞&lt;rt&gt;bú&lt;/rt&gt;&lt;rtc&gt;ㆠㄨˋ&lt;/rtc&gt;&lt;/ruby&gt;
</v>
      </c>
      <c r="S226" s="285"/>
      <c r="T226" s="319" t="b">
        <f t="shared" si="58"/>
        <v>0</v>
      </c>
      <c r="U226" s="319" t="b">
        <f t="shared" si="65"/>
        <v>1</v>
      </c>
      <c r="V226" s="319" t="b">
        <f t="shared" si="66"/>
        <v>0</v>
      </c>
      <c r="W226" s="319" t="b">
        <f t="shared" si="67"/>
        <v>0</v>
      </c>
      <c r="X226" s="319" t="b">
        <f t="shared" si="68"/>
        <v>0</v>
      </c>
      <c r="Y226" s="370"/>
      <c r="Z226" s="377">
        <f t="shared" si="59"/>
        <v>1</v>
      </c>
      <c r="AA226" s="373" t="str">
        <f t="array" ref="AA226">IF( $Z226="", "", INDEX(白話字聲母資料表, $Z226, $AA$5))</f>
        <v>門</v>
      </c>
      <c r="AB226" s="370"/>
      <c r="AC226" s="377">
        <f t="shared" si="69"/>
        <v>70</v>
      </c>
      <c r="AD226" s="373">
        <f t="array" ref="AD226">IF( $W226, "", INDEX(白話字韻母資料表, AC226, $AD$5))</f>
        <v>27</v>
      </c>
      <c r="AE226" s="373" t="b">
        <f t="array" ref="AE226">IF( $W226, "", IF( INDEX(白話字韻母資料表, AC226, $AE$5) = "入聲", TRUE, FALSE) )</f>
        <v>0</v>
      </c>
      <c r="AF226" s="374">
        <f t="shared" si="70"/>
        <v>1</v>
      </c>
      <c r="AG226" s="374">
        <f t="shared" si="71"/>
        <v>2</v>
      </c>
      <c r="AH226" s="374" t="str">
        <f t="array" ref="AH226">IF( $W226, "", INDEX(白話字韻母資料表, $AC226, $AH$5))</f>
        <v>艍</v>
      </c>
      <c r="AI226" s="374" t="str">
        <f t="array" ref="AI226">IF($W226, "", INDEX(白話字韻母八聲調資料表, $AD226, $AG226))</f>
        <v>ú</v>
      </c>
      <c r="AJ226" s="370"/>
      <c r="AK226" s="373" t="b">
        <f t="shared" si="72"/>
        <v>0</v>
      </c>
      <c r="AL226" s="373" t="str">
        <f>IF( $AK226, IFERROR( IF(MATCH( $E226, 顎音化聲母!$H$9:$H$37, 0), TRUE, FALSE), FALSE), "")</f>
        <v/>
      </c>
      <c r="AM226" s="373" t="str">
        <f t="array" ref="AM226">IF( AND($AK226, $AL226), INDEX(顎音化聲母資料表, MATCH( $D226 &amp; $E226, 顎音化聲母!$L$5:$L$136, 0), 3), "")</f>
        <v/>
      </c>
      <c r="AN226" s="373">
        <f t="shared" si="73"/>
        <v>1</v>
      </c>
      <c r="AO226" s="374" t="str">
        <f t="array" ref="AO226">IF($AN226="", "", IF( $AM226&lt;&gt;"", $AM226,INDEX(白話字聲母資料表, $AN226, $AO$5)))</f>
        <v>ㆠ</v>
      </c>
      <c r="AP226" s="374" t="str">
        <f t="array" ref="AP226">IF($W226, "", INDEX(方音八音反切資料表, $AD226, $AG226))</f>
        <v>ㄨˋ</v>
      </c>
      <c r="AQ226" s="370"/>
      <c r="AR226" s="374" t="str">
        <f t="array" ref="AR226">IF($V226, "", INDEX(白話字聲母資料表, $Z226, $AR$5))</f>
        <v>b</v>
      </c>
      <c r="AS226" s="375" t="str">
        <f t="array" ref="AS226">IF($W226, "", INDEX(白話字韻母資料表, $AC226, $AR$5))</f>
        <v>u</v>
      </c>
      <c r="AT226" s="374" t="str">
        <f t="array" ref="AT226">IF($W226, "", INDEX(台羅韻母八聲調資料表, $AD226, $AG226))</f>
        <v>ú</v>
      </c>
      <c r="AU226" s="370"/>
      <c r="AV226" s="374" t="str">
        <f t="array" ref="AV226">IF($V226, "", INDEX(白話字聲母資料表, $Z226, $AV$5))</f>
        <v>bb</v>
      </c>
      <c r="AW226" s="375" t="str">
        <f t="array" ref="AW226">IF($W226, "", INDEX(白話字韻母資料表, $AC226, $AW$5))</f>
        <v>u</v>
      </c>
      <c r="AX226" s="374" t="str">
        <f t="array" ref="AX226">IF($W226, "", INDEX(閩拼韻母八聲調資料表, $AD226, $AG226))</f>
        <v>ú</v>
      </c>
    </row>
    <row r="227" spans="2:50">
      <c r="B227" s="380">
        <f t="shared" si="0"/>
        <v>219</v>
      </c>
      <c r="C227" s="314" t="str">
        <f>MID(文章!$D$4, B227, 1)</f>
        <v>幽</v>
      </c>
      <c r="D227" s="365"/>
      <c r="E227" s="365" t="s">
        <v>69</v>
      </c>
      <c r="F227" s="365"/>
      <c r="G227" s="315" t="str">
        <f t="array" ref="G227">IF( OR($T227, NOT($U227), $W227), "", $AA227 &amp; $AH227 &amp; INDEX(中文數值資料表, $AG227, 2) )</f>
        <v>英丩一</v>
      </c>
      <c r="H227" s="321" t="str">
        <f t="shared" si="1"/>
        <v>iu</v>
      </c>
      <c r="I227" s="322" t="str">
        <f t="shared" si="2"/>
        <v>iu</v>
      </c>
      <c r="J227" s="323" t="str">
        <f t="shared" si="3"/>
        <v>iū</v>
      </c>
      <c r="K227" s="316" t="str">
        <f t="shared" si="4"/>
        <v>ㄧㄨ</v>
      </c>
      <c r="L227" s="317" t="str">
        <f t="shared" ca="1" si="74"/>
        <v xml:space="preserve">\ltjruby{幽}{iu}\
</v>
      </c>
      <c r="M227" s="317" t="str">
        <f t="shared" ca="1" si="60"/>
        <v xml:space="preserve">&lt;ruby&gt;幽&lt;rt&gt;英丩一&lt;/rt&gt;&lt;/ruby&gt;
</v>
      </c>
      <c r="N227" s="317" t="str">
        <f t="shared" ca="1" si="61"/>
        <v xml:space="preserve">&lt;ruby&gt;幽&lt;rt&gt;iu&lt;/rt&gt;&lt;/ruby&gt;
</v>
      </c>
      <c r="O227" s="317" t="str">
        <f t="shared" ca="1" si="62"/>
        <v xml:space="preserve">&lt;ruby&gt;幽&lt;rt&gt;iu&lt;/rt&gt;&lt;/ruby&gt;
</v>
      </c>
      <c r="P227" s="317" t="str">
        <f t="shared" ca="1" si="62"/>
        <v xml:space="preserve">&lt;ruby&gt;幽&lt;rt&gt;iū&lt;/rt&gt;&lt;/ruby&gt;
</v>
      </c>
      <c r="Q227" s="318" t="str">
        <f t="shared" ca="1" si="63"/>
        <v xml:space="preserve">&lt;ruby&gt;幽&lt;rtc&gt;ㄧㄨ&lt;/rtc&gt;&lt;/ruby&gt;
</v>
      </c>
      <c r="R227" s="318" t="str">
        <f t="shared" ca="1" si="64"/>
        <v xml:space="preserve">&lt;ruby&gt;幽&lt;rt&gt;iu&lt;/rt&gt;&lt;rtc&gt;ㄧㄨ&lt;/rtc&gt;&lt;/ruby&gt;
</v>
      </c>
      <c r="S227" s="285"/>
      <c r="T227" s="319" t="b">
        <f t="shared" si="58"/>
        <v>0</v>
      </c>
      <c r="U227" s="319" t="b">
        <f t="shared" si="65"/>
        <v>1</v>
      </c>
      <c r="V227" s="319" t="b">
        <f t="shared" si="66"/>
        <v>1</v>
      </c>
      <c r="W227" s="319" t="b">
        <f t="shared" si="67"/>
        <v>0</v>
      </c>
      <c r="X227" s="319" t="b">
        <f t="shared" si="68"/>
        <v>1</v>
      </c>
      <c r="Y227" s="370"/>
      <c r="Z227" s="377">
        <f t="shared" si="59"/>
        <v>18</v>
      </c>
      <c r="AA227" s="373" t="str">
        <f t="array" ref="AA227">IF( $Z227="", "", INDEX(白話字聲母資料表, $Z227, $AA$5))</f>
        <v>英</v>
      </c>
      <c r="AB227" s="370"/>
      <c r="AC227" s="377">
        <f t="shared" si="69"/>
        <v>45</v>
      </c>
      <c r="AD227" s="373">
        <f t="array" ref="AD227">IF( $W227, "", INDEX(白話字韻母資料表, AC227, $AD$5))</f>
        <v>30</v>
      </c>
      <c r="AE227" s="373" t="b">
        <f t="array" ref="AE227">IF( $W227, "", IF( INDEX(白話字韻母資料表, AC227, $AE$5) = "入聲", TRUE, FALSE) )</f>
        <v>0</v>
      </c>
      <c r="AF227" s="374">
        <f t="shared" si="70"/>
        <v>1</v>
      </c>
      <c r="AG227" s="374">
        <f t="shared" si="71"/>
        <v>1</v>
      </c>
      <c r="AH227" s="374" t="str">
        <f t="array" ref="AH227">IF( $W227, "", INDEX(白話字韻母資料表, $AC227, $AH$5))</f>
        <v>丩</v>
      </c>
      <c r="AI227" s="374" t="str">
        <f t="array" ref="AI227">IF($W227, "", INDEX(白話字韻母八聲調資料表, $AD227, $AG227))</f>
        <v>iu</v>
      </c>
      <c r="AJ227" s="370"/>
      <c r="AK227" s="373" t="b">
        <f t="shared" si="72"/>
        <v>0</v>
      </c>
      <c r="AL227" s="373" t="str">
        <f>IF( $AK227, IFERROR( IF(MATCH( $E227, 顎音化聲母!$H$9:$H$37, 0), TRUE, FALSE), FALSE), "")</f>
        <v/>
      </c>
      <c r="AM227" s="373" t="str">
        <f t="array" ref="AM227">IF( AND($AK227, $AL227), INDEX(顎音化聲母資料表, MATCH( $D227 &amp; $E227, 顎音化聲母!$L$5:$L$136, 0), 3), "")</f>
        <v/>
      </c>
      <c r="AN227" s="373" t="str">
        <f t="shared" si="73"/>
        <v/>
      </c>
      <c r="AO227" s="374" t="str">
        <f t="array" ref="AO227">IF($AN227="", "", IF( $AM227&lt;&gt;"", $AM227,INDEX(白話字聲母資料表, $AN227, $AO$5)))</f>
        <v/>
      </c>
      <c r="AP227" s="374" t="str">
        <f t="array" ref="AP227">IF($W227, "", INDEX(方音八音反切資料表, $AD227, $AG227))</f>
        <v>ㄧㄨ</v>
      </c>
      <c r="AQ227" s="370"/>
      <c r="AR227" s="374" t="str">
        <f t="array" ref="AR227">IF($V227, "", INDEX(白話字聲母資料表, $Z227, $AR$5))</f>
        <v/>
      </c>
      <c r="AS227" s="375" t="str">
        <f t="array" ref="AS227">IF($W227, "", INDEX(白話字韻母資料表, $AC227, $AR$5))</f>
        <v>iu</v>
      </c>
      <c r="AT227" s="374" t="str">
        <f t="array" ref="AT227">IF($W227, "", INDEX(台羅韻母八聲調資料表, $AD227, $AG227))</f>
        <v>iu</v>
      </c>
      <c r="AU227" s="370"/>
      <c r="AV227" s="374" t="str">
        <f t="array" ref="AV227">IF($V227, "", INDEX(白話字聲母資料表, $Z227, $AV$5))</f>
        <v/>
      </c>
      <c r="AW227" s="375" t="str">
        <f t="array" ref="AW227">IF($W227, "", INDEX(白話字韻母資料表, $AC227, $AW$5))</f>
        <v>iu</v>
      </c>
      <c r="AX227" s="374" t="str">
        <f t="array" ref="AX227">IF($W227, "", INDEX(閩拼韻母八聲調資料表, $AD227, $AG227))</f>
        <v>iū</v>
      </c>
    </row>
    <row r="228" spans="2:50">
      <c r="B228" s="380">
        <f t="shared" si="0"/>
        <v>220</v>
      </c>
      <c r="C228" s="314" t="str">
        <f>MID(文章!$D$4, B228, 1)</f>
        <v>壑</v>
      </c>
      <c r="D228" s="365" t="s">
        <v>61</v>
      </c>
      <c r="E228" s="365" t="s">
        <v>99</v>
      </c>
      <c r="F228" s="365"/>
      <c r="G228" s="315" t="str">
        <f t="array" ref="G228">IF( OR($T228, NOT($U228), $W228), "", $AA228 &amp; $AH228 &amp; INDEX(中文數值資料表, $AG228, 2) )</f>
        <v>喜公四</v>
      </c>
      <c r="H228" s="321" t="str">
        <f t="shared" si="1"/>
        <v>hok</v>
      </c>
      <c r="I228" s="322" t="str">
        <f t="shared" si="2"/>
        <v>hok</v>
      </c>
      <c r="J228" s="323" t="str">
        <f t="shared" si="3"/>
        <v>hok</v>
      </c>
      <c r="K228" s="316" t="str">
        <f t="shared" si="4"/>
        <v>ㄏㆦㆻ</v>
      </c>
      <c r="L228" s="317" t="str">
        <f t="shared" ca="1" si="74"/>
        <v xml:space="preserve">\ltjruby{壑}{hok}\
</v>
      </c>
      <c r="M228" s="317" t="str">
        <f t="shared" ca="1" si="60"/>
        <v xml:space="preserve">&lt;ruby&gt;壑&lt;rt&gt;喜公四&lt;/rt&gt;&lt;/ruby&gt;
</v>
      </c>
      <c r="N228" s="317" t="str">
        <f t="shared" ca="1" si="61"/>
        <v xml:space="preserve">&lt;ruby&gt;壑&lt;rt&gt;hok&lt;/rt&gt;&lt;/ruby&gt;
</v>
      </c>
      <c r="O228" s="317" t="str">
        <f t="shared" ca="1" si="62"/>
        <v xml:space="preserve">&lt;ruby&gt;壑&lt;rt&gt;hok&lt;/rt&gt;&lt;/ruby&gt;
</v>
      </c>
      <c r="P228" s="317" t="str">
        <f t="shared" ca="1" si="62"/>
        <v xml:space="preserve">&lt;ruby&gt;壑&lt;rt&gt;hok&lt;/rt&gt;&lt;/ruby&gt;
</v>
      </c>
      <c r="Q228" s="318" t="str">
        <f t="shared" ca="1" si="63"/>
        <v xml:space="preserve">&lt;ruby&gt;壑&lt;rtc&gt;ㄏㆦㆻ&lt;/rtc&gt;&lt;/ruby&gt;
</v>
      </c>
      <c r="R228" s="318" t="str">
        <f t="shared" ca="1" si="64"/>
        <v xml:space="preserve">&lt;ruby&gt;壑&lt;rt&gt;hok&lt;/rt&gt;&lt;rtc&gt;ㄏㆦㆻ&lt;/rtc&gt;&lt;/ruby&gt;
</v>
      </c>
      <c r="S228" s="285"/>
      <c r="T228" s="319" t="b">
        <f t="shared" si="58"/>
        <v>0</v>
      </c>
      <c r="U228" s="319" t="b">
        <f t="shared" si="65"/>
        <v>1</v>
      </c>
      <c r="V228" s="319" t="b">
        <f t="shared" si="66"/>
        <v>0</v>
      </c>
      <c r="W228" s="319" t="b">
        <f t="shared" si="67"/>
        <v>0</v>
      </c>
      <c r="X228" s="319" t="b">
        <f t="shared" si="68"/>
        <v>1</v>
      </c>
      <c r="Y228" s="370"/>
      <c r="Z228" s="377">
        <f t="shared" si="59"/>
        <v>5</v>
      </c>
      <c r="AA228" s="373" t="str">
        <f t="array" ref="AA228">IF( $Z228="", "", INDEX(白話字聲母資料表, $Z228, $AA$5))</f>
        <v>喜</v>
      </c>
      <c r="AB228" s="370"/>
      <c r="AC228" s="377">
        <f t="shared" si="69"/>
        <v>67</v>
      </c>
      <c r="AD228" s="373">
        <f t="array" ref="AD228">IF( $W228, "", INDEX(白話字韻母資料表, AC228, $AD$5))</f>
        <v>7</v>
      </c>
      <c r="AE228" s="373" t="b">
        <f t="array" ref="AE228">IF( $W228, "", IF( INDEX(白話字韻母資料表, AC228, $AE$5) = "入聲", TRUE, FALSE) )</f>
        <v>1</v>
      </c>
      <c r="AF228" s="374">
        <f t="shared" si="70"/>
        <v>4</v>
      </c>
      <c r="AG228" s="374">
        <f t="shared" si="71"/>
        <v>4</v>
      </c>
      <c r="AH228" s="374" t="str">
        <f t="array" ref="AH228">IF( $W228, "", INDEX(白話字韻母資料表, $AC228, $AH$5))</f>
        <v>公</v>
      </c>
      <c r="AI228" s="374" t="str">
        <f t="array" ref="AI228">IF($W228, "", INDEX(白話字韻母八聲調資料表, $AD228, $AG228))</f>
        <v>ok</v>
      </c>
      <c r="AJ228" s="370"/>
      <c r="AK228" s="373" t="b">
        <f t="shared" si="72"/>
        <v>0</v>
      </c>
      <c r="AL228" s="373" t="str">
        <f>IF( $AK228, IFERROR( IF(MATCH( $E228, 顎音化聲母!$H$9:$H$37, 0), TRUE, FALSE), FALSE), "")</f>
        <v/>
      </c>
      <c r="AM228" s="373" t="str">
        <f t="array" ref="AM228">IF( AND($AK228, $AL228), INDEX(顎音化聲母資料表, MATCH( $D228 &amp; $E228, 顎音化聲母!$L$5:$L$136, 0), 3), "")</f>
        <v/>
      </c>
      <c r="AN228" s="373">
        <f t="shared" si="73"/>
        <v>5</v>
      </c>
      <c r="AO228" s="374" t="str">
        <f t="array" ref="AO228">IF($AN228="", "", IF( $AM228&lt;&gt;"", $AM228,INDEX(白話字聲母資料表, $AN228, $AO$5)))</f>
        <v>ㄏ</v>
      </c>
      <c r="AP228" s="374" t="str">
        <f t="array" ref="AP228">IF($W228, "", INDEX(方音八音反切資料表, $AD228, $AG228))</f>
        <v>ㆦㆻ</v>
      </c>
      <c r="AQ228" s="370"/>
      <c r="AR228" s="374" t="str">
        <f t="array" ref="AR228">IF($V228, "", INDEX(白話字聲母資料表, $Z228, $AR$5))</f>
        <v>h</v>
      </c>
      <c r="AS228" s="375" t="str">
        <f t="array" ref="AS228">IF($W228, "", INDEX(白話字韻母資料表, $AC228, $AR$5))</f>
        <v>ok</v>
      </c>
      <c r="AT228" s="374" t="str">
        <f t="array" ref="AT228">IF($W228, "", INDEX(台羅韻母八聲調資料表, $AD228, $AG228))</f>
        <v>ok</v>
      </c>
      <c r="AU228" s="370"/>
      <c r="AV228" s="374" t="str">
        <f t="array" ref="AV228">IF($V228, "", INDEX(白話字聲母資料表, $Z228, $AV$5))</f>
        <v>h</v>
      </c>
      <c r="AW228" s="375" t="str">
        <f t="array" ref="AW228">IF($W228, "", INDEX(白話字韻母資料表, $AC228, $AW$5))</f>
        <v>ok</v>
      </c>
      <c r="AX228" s="374" t="str">
        <f t="array" ref="AX228">IF($W228, "", INDEX(閩拼韻母八聲調資料表, $AD228, $AG228))</f>
        <v>ok</v>
      </c>
    </row>
    <row r="229" spans="2:50">
      <c r="B229" s="380">
        <f t="shared" si="0"/>
        <v>221</v>
      </c>
      <c r="C229" s="314" t="str">
        <f>MID(文章!$D$4, B229, 1)</f>
        <v>之</v>
      </c>
      <c r="D229" s="365" t="s">
        <v>55</v>
      </c>
      <c r="E229" s="365" t="s">
        <v>67</v>
      </c>
      <c r="F229" s="365"/>
      <c r="G229" s="315" t="str">
        <f t="array" ref="G229">IF( OR($T229, NOT($U229), $W229), "", $AA229 &amp; $AH229 &amp; INDEX(中文數值資料表, $AG229, 2) )</f>
        <v>曾居一</v>
      </c>
      <c r="H229" s="321" t="str">
        <f t="shared" si="1"/>
        <v>chi</v>
      </c>
      <c r="I229" s="322" t="str">
        <f t="shared" si="2"/>
        <v>tsi</v>
      </c>
      <c r="J229" s="323" t="str">
        <f t="shared" si="3"/>
        <v>zī</v>
      </c>
      <c r="K229" s="316" t="str">
        <f t="shared" si="4"/>
        <v>ㄐㄧ</v>
      </c>
      <c r="L229" s="317" t="str">
        <f t="shared" ca="1" si="74"/>
        <v xml:space="preserve">\ltjruby{之}{tsi}\
</v>
      </c>
      <c r="M229" s="317" t="str">
        <f t="shared" ca="1" si="60"/>
        <v xml:space="preserve">&lt;ruby&gt;之&lt;rt&gt;曾居一&lt;/rt&gt;&lt;/ruby&gt;
</v>
      </c>
      <c r="N229" s="317" t="str">
        <f t="shared" ca="1" si="61"/>
        <v xml:space="preserve">&lt;ruby&gt;之&lt;rt&gt;chi&lt;/rt&gt;&lt;/ruby&gt;
</v>
      </c>
      <c r="O229" s="317" t="str">
        <f t="shared" ca="1" si="62"/>
        <v xml:space="preserve">&lt;ruby&gt;之&lt;rt&gt;tsi&lt;/rt&gt;&lt;/ruby&gt;
</v>
      </c>
      <c r="P229" s="317" t="str">
        <f t="shared" ca="1" si="62"/>
        <v xml:space="preserve">&lt;ruby&gt;之&lt;rt&gt;zī&lt;/rt&gt;&lt;/ruby&gt;
</v>
      </c>
      <c r="Q229" s="318" t="str">
        <f t="shared" ca="1" si="63"/>
        <v xml:space="preserve">&lt;ruby&gt;之&lt;rtc&gt;ㄐㄧ&lt;/rtc&gt;&lt;/ruby&gt;
</v>
      </c>
      <c r="R229" s="318" t="str">
        <f t="shared" ca="1" si="64"/>
        <v xml:space="preserve">&lt;ruby&gt;之&lt;rt&gt;tsi&lt;/rt&gt;&lt;rtc&gt;ㄐㄧ&lt;/rtc&gt;&lt;/ruby&gt;
</v>
      </c>
      <c r="S229" s="285"/>
      <c r="T229" s="319" t="b">
        <f t="shared" si="58"/>
        <v>0</v>
      </c>
      <c r="U229" s="319" t="b">
        <f t="shared" si="65"/>
        <v>1</v>
      </c>
      <c r="V229" s="319" t="b">
        <f t="shared" si="66"/>
        <v>0</v>
      </c>
      <c r="W229" s="319" t="b">
        <f t="shared" si="67"/>
        <v>0</v>
      </c>
      <c r="X229" s="319" t="b">
        <f t="shared" si="68"/>
        <v>1</v>
      </c>
      <c r="Y229" s="370"/>
      <c r="Z229" s="377">
        <f t="shared" si="59"/>
        <v>2</v>
      </c>
      <c r="AA229" s="373" t="str">
        <f t="array" ref="AA229">IF( $Z229="", "", INDEX(白話字聲母資料表, $Z229, $AA$5))</f>
        <v>曾</v>
      </c>
      <c r="AB229" s="370"/>
      <c r="AC229" s="377">
        <f t="shared" si="69"/>
        <v>21</v>
      </c>
      <c r="AD229" s="373">
        <f t="array" ref="AD229">IF( $W229, "", INDEX(白話字韻母資料表, AC229, $AD$5))</f>
        <v>29</v>
      </c>
      <c r="AE229" s="373" t="b">
        <f t="array" ref="AE229">IF( $W229, "", IF( INDEX(白話字韻母資料表, AC229, $AE$5) = "入聲", TRUE, FALSE) )</f>
        <v>0</v>
      </c>
      <c r="AF229" s="374">
        <f t="shared" si="70"/>
        <v>1</v>
      </c>
      <c r="AG229" s="374">
        <f t="shared" si="71"/>
        <v>1</v>
      </c>
      <c r="AH229" s="374" t="str">
        <f t="array" ref="AH229">IF( $W229, "", INDEX(白話字韻母資料表, $AC229, $AH$5))</f>
        <v>居</v>
      </c>
      <c r="AI229" s="374" t="str">
        <f t="array" ref="AI229">IF($W229, "", INDEX(白話字韻母八聲調資料表, $AD229, $AG229))</f>
        <v>i</v>
      </c>
      <c r="AJ229" s="370"/>
      <c r="AK229" s="373" t="b">
        <f t="shared" si="72"/>
        <v>1</v>
      </c>
      <c r="AL229" s="373" t="b">
        <f>IF( $AK229, IFERROR( IF(MATCH( $E229, 顎音化聲母!$H$9:$H$37, 0), TRUE, FALSE), FALSE), "")</f>
        <v>1</v>
      </c>
      <c r="AM229" s="373" t="str">
        <f t="array" ref="AM229">IF( AND($AK229, $AL229), INDEX(顎音化聲母資料表, MATCH( $D229 &amp; $E229, 顎音化聲母!$L$5:$L$136, 0), 3), "")</f>
        <v>ㄐ</v>
      </c>
      <c r="AN229" s="373">
        <f t="shared" si="73"/>
        <v>2</v>
      </c>
      <c r="AO229" s="374" t="str">
        <f t="array" ref="AO229">IF($AN229="", "", IF( $AM229&lt;&gt;"", $AM229,INDEX(白話字聲母資料表, $AN229, $AO$5)))</f>
        <v>ㄐ</v>
      </c>
      <c r="AP229" s="374" t="str">
        <f t="array" ref="AP229">IF($W229, "", INDEX(方音八音反切資料表, $AD229, $AG229))</f>
        <v>ㄧ</v>
      </c>
      <c r="AQ229" s="370"/>
      <c r="AR229" s="374" t="str">
        <f t="array" ref="AR229">IF($V229, "", INDEX(白話字聲母資料表, $Z229, $AR$5))</f>
        <v>ts</v>
      </c>
      <c r="AS229" s="375" t="str">
        <f t="array" ref="AS229">IF($W229, "", INDEX(白話字韻母資料表, $AC229, $AR$5))</f>
        <v>i</v>
      </c>
      <c r="AT229" s="374" t="str">
        <f t="array" ref="AT229">IF($W229, "", INDEX(台羅韻母八聲調資料表, $AD229, $AG229))</f>
        <v>i</v>
      </c>
      <c r="AU229" s="370"/>
      <c r="AV229" s="374" t="str">
        <f t="array" ref="AV229">IF($V229, "", INDEX(白話字聲母資料表, $Z229, $AV$5))</f>
        <v>z</v>
      </c>
      <c r="AW229" s="375" t="str">
        <f t="array" ref="AW229">IF($W229, "", INDEX(白話字韻母資料表, $AC229, $AW$5))</f>
        <v>i</v>
      </c>
      <c r="AX229" s="374" t="str">
        <f t="array" ref="AX229">IF($W229, "", INDEX(閩拼韻母八聲調資料表, $AD229, $AG229))</f>
        <v>ī</v>
      </c>
    </row>
    <row r="230" spans="2:50">
      <c r="B230" s="380">
        <f t="shared" si="0"/>
        <v>222</v>
      </c>
      <c r="C230" s="314" t="str">
        <f>MID(文章!$D$4, B230, 1)</f>
        <v>潛</v>
      </c>
      <c r="D230" s="365" t="s">
        <v>55</v>
      </c>
      <c r="E230" s="365" t="s">
        <v>107</v>
      </c>
      <c r="F230" s="365">
        <v>5</v>
      </c>
      <c r="G230" s="315" t="str">
        <f t="array" ref="G230">IF( OR($T230, NOT($U230), $W230), "", $AA230 &amp; $AH230 &amp; INDEX(中文數值資料表, $AG230, 2) )</f>
        <v>曾兼五</v>
      </c>
      <c r="H230" s="321" t="str">
        <f t="shared" si="1"/>
        <v>chiâm</v>
      </c>
      <c r="I230" s="322" t="str">
        <f t="shared" si="2"/>
        <v>tsiâm</v>
      </c>
      <c r="J230" s="323" t="str">
        <f t="shared" si="3"/>
        <v>ziàm</v>
      </c>
      <c r="K230" s="316" t="str">
        <f t="shared" si="4"/>
        <v>ㄐㄧㆰˊ</v>
      </c>
      <c r="L230" s="317" t="str">
        <f t="shared" ca="1" si="74"/>
        <v xml:space="preserve">\ltjruby{潛}{tsiâm}\
</v>
      </c>
      <c r="M230" s="317" t="str">
        <f t="shared" ca="1" si="60"/>
        <v xml:space="preserve">&lt;ruby&gt;潛&lt;rt&gt;曾兼五&lt;/rt&gt;&lt;/ruby&gt;
</v>
      </c>
      <c r="N230" s="317" t="str">
        <f t="shared" ca="1" si="61"/>
        <v xml:space="preserve">&lt;ruby&gt;潛&lt;rt&gt;chiâm&lt;/rt&gt;&lt;/ruby&gt;
</v>
      </c>
      <c r="O230" s="317" t="str">
        <f t="shared" ca="1" si="62"/>
        <v xml:space="preserve">&lt;ruby&gt;潛&lt;rt&gt;tsiâm&lt;/rt&gt;&lt;/ruby&gt;
</v>
      </c>
      <c r="P230" s="317" t="str">
        <f t="shared" ca="1" si="62"/>
        <v xml:space="preserve">&lt;ruby&gt;潛&lt;rt&gt;ziàm&lt;/rt&gt;&lt;/ruby&gt;
</v>
      </c>
      <c r="Q230" s="318" t="str">
        <f t="shared" ca="1" si="63"/>
        <v xml:space="preserve">&lt;ruby&gt;潛&lt;rtc&gt;ㄐㄧㆰˊ&lt;/rtc&gt;&lt;/ruby&gt;
</v>
      </c>
      <c r="R230" s="318" t="str">
        <f t="shared" ca="1" si="64"/>
        <v xml:space="preserve">&lt;ruby&gt;潛&lt;rt&gt;tsiâm&lt;/rt&gt;&lt;rtc&gt;ㄐㄧㆰˊ&lt;/rtc&gt;&lt;/ruby&gt;
</v>
      </c>
      <c r="S230" s="285"/>
      <c r="T230" s="319" t="b">
        <f t="shared" si="58"/>
        <v>0</v>
      </c>
      <c r="U230" s="319" t="b">
        <f t="shared" si="65"/>
        <v>1</v>
      </c>
      <c r="V230" s="319" t="b">
        <f t="shared" si="66"/>
        <v>0</v>
      </c>
      <c r="W230" s="319" t="b">
        <f t="shared" si="67"/>
        <v>0</v>
      </c>
      <c r="X230" s="319" t="b">
        <f t="shared" si="68"/>
        <v>0</v>
      </c>
      <c r="Y230" s="370"/>
      <c r="Z230" s="377">
        <f t="shared" si="59"/>
        <v>2</v>
      </c>
      <c r="AA230" s="373" t="str">
        <f t="array" ref="AA230">IF( $Z230="", "", INDEX(白話字聲母資料表, $Z230, $AA$5))</f>
        <v>曾</v>
      </c>
      <c r="AB230" s="370"/>
      <c r="AC230" s="377">
        <f t="shared" si="69"/>
        <v>28</v>
      </c>
      <c r="AD230" s="373">
        <f t="array" ref="AD230">IF( $W230, "", INDEX(白話字韻母資料表, AC230, $AD$5))</f>
        <v>22</v>
      </c>
      <c r="AE230" s="373" t="b">
        <f t="array" ref="AE230">IF( $W230, "", IF( INDEX(白話字韻母資料表, AC230, $AE$5) = "入聲", TRUE, FALSE) )</f>
        <v>0</v>
      </c>
      <c r="AF230" s="374">
        <f t="shared" si="70"/>
        <v>1</v>
      </c>
      <c r="AG230" s="374">
        <f t="shared" si="71"/>
        <v>5</v>
      </c>
      <c r="AH230" s="374" t="str">
        <f t="array" ref="AH230">IF( $W230, "", INDEX(白話字韻母資料表, $AC230, $AH$5))</f>
        <v>兼</v>
      </c>
      <c r="AI230" s="374" t="str">
        <f t="array" ref="AI230">IF($W230, "", INDEX(白話字韻母八聲調資料表, $AD230, $AG230))</f>
        <v>iâm</v>
      </c>
      <c r="AJ230" s="370"/>
      <c r="AK230" s="373" t="b">
        <f t="shared" si="72"/>
        <v>1</v>
      </c>
      <c r="AL230" s="373" t="b">
        <f>IF( $AK230, IFERROR( IF(MATCH( $E230, 顎音化聲母!$H$9:$H$37, 0), TRUE, FALSE), FALSE), "")</f>
        <v>1</v>
      </c>
      <c r="AM230" s="373" t="str">
        <f t="array" ref="AM230">IF( AND($AK230, $AL230), INDEX(顎音化聲母資料表, MATCH( $D230 &amp; $E230, 顎音化聲母!$L$5:$L$136, 0), 3), "")</f>
        <v>ㄐ</v>
      </c>
      <c r="AN230" s="373">
        <f t="shared" si="73"/>
        <v>2</v>
      </c>
      <c r="AO230" s="374" t="str">
        <f t="array" ref="AO230">IF($AN230="", "", IF( $AM230&lt;&gt;"", $AM230,INDEX(白話字聲母資料表, $AN230, $AO$5)))</f>
        <v>ㄐ</v>
      </c>
      <c r="AP230" s="374" t="str">
        <f t="array" ref="AP230">IF($W230, "", INDEX(方音八音反切資料表, $AD230, $AG230))</f>
        <v>ㄧㆰˊ</v>
      </c>
      <c r="AQ230" s="370"/>
      <c r="AR230" s="374" t="str">
        <f t="array" ref="AR230">IF($V230, "", INDEX(白話字聲母資料表, $Z230, $AR$5))</f>
        <v>ts</v>
      </c>
      <c r="AS230" s="375" t="str">
        <f t="array" ref="AS230">IF($W230, "", INDEX(白話字韻母資料表, $AC230, $AR$5))</f>
        <v>iam</v>
      </c>
      <c r="AT230" s="374" t="str">
        <f t="array" ref="AT230">IF($W230, "", INDEX(台羅韻母八聲調資料表, $AD230, $AG230))</f>
        <v>iâm</v>
      </c>
      <c r="AU230" s="370"/>
      <c r="AV230" s="374" t="str">
        <f t="array" ref="AV230">IF($V230, "", INDEX(白話字聲母資料表, $Z230, $AV$5))</f>
        <v>z</v>
      </c>
      <c r="AW230" s="375" t="str">
        <f t="array" ref="AW230">IF($W230, "", INDEX(白話字韻母資料表, $AC230, $AW$5))</f>
        <v>iam</v>
      </c>
      <c r="AX230" s="374" t="str">
        <f t="array" ref="AX230">IF($W230, "", INDEX(閩拼韻母八聲調資料表, $AD230, $AG230))</f>
        <v>iàm</v>
      </c>
    </row>
    <row r="231" spans="2:50">
      <c r="B231" s="380">
        <f t="shared" si="0"/>
        <v>223</v>
      </c>
      <c r="C231" s="314" t="str">
        <f>MID(文章!$D$4, B231, 1)</f>
        <v>蛟</v>
      </c>
      <c r="D231" s="365" t="s">
        <v>72</v>
      </c>
      <c r="E231" s="365" t="s">
        <v>102</v>
      </c>
      <c r="F231" s="365"/>
      <c r="G231" s="315" t="str">
        <f t="array" ref="G231">IF( OR($T231, NOT($U231), $W231), "", $AA231 &amp; $AH231 &amp; INDEX(中文數值資料表, $AG231, 2) )</f>
        <v>求交一</v>
      </c>
      <c r="H231" s="321" t="str">
        <f t="shared" si="1"/>
        <v>kau</v>
      </c>
      <c r="I231" s="322" t="str">
        <f t="shared" si="2"/>
        <v>kau</v>
      </c>
      <c r="J231" s="323" t="str">
        <f t="shared" si="3"/>
        <v>gāo</v>
      </c>
      <c r="K231" s="316" t="str">
        <f t="shared" si="4"/>
        <v>ㄍㄠ</v>
      </c>
      <c r="L231" s="317" t="str">
        <f t="shared" ca="1" si="74"/>
        <v xml:space="preserve">\ltjruby{蛟}{kau}\
</v>
      </c>
      <c r="M231" s="317" t="str">
        <f t="shared" ca="1" si="60"/>
        <v xml:space="preserve">&lt;ruby&gt;蛟&lt;rt&gt;求交一&lt;/rt&gt;&lt;/ruby&gt;
</v>
      </c>
      <c r="N231" s="317" t="str">
        <f t="shared" ca="1" si="61"/>
        <v xml:space="preserve">&lt;ruby&gt;蛟&lt;rt&gt;kau&lt;/rt&gt;&lt;/ruby&gt;
</v>
      </c>
      <c r="O231" s="317" t="str">
        <f t="shared" ca="1" si="62"/>
        <v xml:space="preserve">&lt;ruby&gt;蛟&lt;rt&gt;kau&lt;/rt&gt;&lt;/ruby&gt;
</v>
      </c>
      <c r="P231" s="317" t="str">
        <f t="shared" ca="1" si="62"/>
        <v xml:space="preserve">&lt;ruby&gt;蛟&lt;rt&gt;gāo&lt;/rt&gt;&lt;/ruby&gt;
</v>
      </c>
      <c r="Q231" s="318" t="str">
        <f t="shared" ca="1" si="63"/>
        <v xml:space="preserve">&lt;ruby&gt;蛟&lt;rtc&gt;ㄍㄠ&lt;/rtc&gt;&lt;/ruby&gt;
</v>
      </c>
      <c r="R231" s="318" t="str">
        <f t="shared" ca="1" si="64"/>
        <v xml:space="preserve">&lt;ruby&gt;蛟&lt;rt&gt;kau&lt;/rt&gt;&lt;rtc&gt;ㄍㄠ&lt;/rtc&gt;&lt;/ruby&gt;
</v>
      </c>
      <c r="S231" s="285"/>
      <c r="T231" s="319" t="b">
        <f t="shared" si="58"/>
        <v>0</v>
      </c>
      <c r="U231" s="319" t="b">
        <f t="shared" si="65"/>
        <v>1</v>
      </c>
      <c r="V231" s="319" t="b">
        <f t="shared" si="66"/>
        <v>0</v>
      </c>
      <c r="W231" s="319" t="b">
        <f t="shared" si="67"/>
        <v>0</v>
      </c>
      <c r="X231" s="319" t="b">
        <f t="shared" si="68"/>
        <v>1</v>
      </c>
      <c r="Y231" s="370"/>
      <c r="Z231" s="377">
        <f t="shared" si="59"/>
        <v>7</v>
      </c>
      <c r="AA231" s="373" t="str">
        <f t="array" ref="AA231">IF( $Z231="", "", INDEX(白話字聲母資料表, $Z231, $AA$5))</f>
        <v>求</v>
      </c>
      <c r="AB231" s="370"/>
      <c r="AC231" s="377">
        <f t="shared" si="69"/>
        <v>13</v>
      </c>
      <c r="AD231" s="373">
        <f t="array" ref="AD231">IF( $W231, "", INDEX(白話字韻母資料表, AC231, $AD$5))</f>
        <v>23</v>
      </c>
      <c r="AE231" s="373" t="b">
        <f t="array" ref="AE231">IF( $W231, "", IF( INDEX(白話字韻母資料表, AC231, $AE$5) = "入聲", TRUE, FALSE) )</f>
        <v>0</v>
      </c>
      <c r="AF231" s="374">
        <f t="shared" si="70"/>
        <v>1</v>
      </c>
      <c r="AG231" s="374">
        <f t="shared" si="71"/>
        <v>1</v>
      </c>
      <c r="AH231" s="374" t="str">
        <f t="array" ref="AH231">IF( $W231, "", INDEX(白話字韻母資料表, $AC231, $AH$5))</f>
        <v>交</v>
      </c>
      <c r="AI231" s="374" t="str">
        <f t="array" ref="AI231">IF($W231, "", INDEX(白話字韻母八聲調資料表, $AD231, $AG231))</f>
        <v>au</v>
      </c>
      <c r="AJ231" s="370"/>
      <c r="AK231" s="373" t="b">
        <f t="shared" si="72"/>
        <v>0</v>
      </c>
      <c r="AL231" s="373" t="str">
        <f>IF( $AK231, IFERROR( IF(MATCH( $E231, 顎音化聲母!$H$9:$H$37, 0), TRUE, FALSE), FALSE), "")</f>
        <v/>
      </c>
      <c r="AM231" s="373" t="str">
        <f t="array" ref="AM231">IF( AND($AK231, $AL231), INDEX(顎音化聲母資料表, MATCH( $D231 &amp; $E231, 顎音化聲母!$L$5:$L$136, 0), 3), "")</f>
        <v/>
      </c>
      <c r="AN231" s="373">
        <f t="shared" si="73"/>
        <v>7</v>
      </c>
      <c r="AO231" s="374" t="str">
        <f t="array" ref="AO231">IF($AN231="", "", IF( $AM231&lt;&gt;"", $AM231,INDEX(白話字聲母資料表, $AN231, $AO$5)))</f>
        <v>ㄍ</v>
      </c>
      <c r="AP231" s="374" t="str">
        <f t="array" ref="AP231">IF($W231, "", INDEX(方音八音反切資料表, $AD231, $AG231))</f>
        <v>ㄠ</v>
      </c>
      <c r="AQ231" s="370"/>
      <c r="AR231" s="374" t="str">
        <f t="array" ref="AR231">IF($V231, "", INDEX(白話字聲母資料表, $Z231, $AR$5))</f>
        <v>k</v>
      </c>
      <c r="AS231" s="375" t="str">
        <f t="array" ref="AS231">IF($W231, "", INDEX(白話字韻母資料表, $AC231, $AR$5))</f>
        <v>ao</v>
      </c>
      <c r="AT231" s="374" t="str">
        <f t="array" ref="AT231">IF($W231, "", INDEX(台羅韻母八聲調資料表, $AD231, $AG231))</f>
        <v>au</v>
      </c>
      <c r="AU231" s="370"/>
      <c r="AV231" s="374" t="str">
        <f t="array" ref="AV231">IF($V231, "", INDEX(白話字聲母資料表, $Z231, $AV$5))</f>
        <v>g</v>
      </c>
      <c r="AW231" s="375" t="str">
        <f t="array" ref="AW231">IF($W231, "", INDEX(白話字韻母資料表, $AC231, $AW$5))</f>
        <v>ao</v>
      </c>
      <c r="AX231" s="374" t="str">
        <f t="array" ref="AX231">IF($W231, "", INDEX(閩拼韻母八聲調資料表, $AD231, $AG231))</f>
        <v>āo</v>
      </c>
    </row>
    <row r="232" spans="2:50">
      <c r="B232" s="380">
        <f t="shared" si="0"/>
        <v>224</v>
      </c>
      <c r="C232" s="314" t="str">
        <f>MID(文章!$D$4, B232, 1)</f>
        <v>，</v>
      </c>
      <c r="D232" s="365"/>
      <c r="E232" s="365"/>
      <c r="F232" s="365"/>
      <c r="G232" s="315" t="str">
        <f t="array" ref="G232">IF( OR($T232, NOT($U232), $W232), "", $AA232 &amp; $AH232 &amp; INDEX(中文數值資料表, $AG232, 2) )</f>
        <v/>
      </c>
      <c r="H232" s="321" t="str">
        <f t="shared" si="1"/>
        <v/>
      </c>
      <c r="I232" s="322" t="str">
        <f t="shared" si="2"/>
        <v/>
      </c>
      <c r="J232" s="323" t="str">
        <f t="shared" si="3"/>
        <v/>
      </c>
      <c r="K232" s="316" t="str">
        <f t="shared" si="4"/>
        <v/>
      </c>
      <c r="L232" s="317" t="str">
        <f t="shared" ca="1" si="74"/>
        <v xml:space="preserve">\ltjruby{，}{}\
</v>
      </c>
      <c r="M232" s="317" t="str">
        <f t="shared" ca="1" si="60"/>
        <v xml:space="preserve">，
</v>
      </c>
      <c r="N232" s="317" t="str">
        <f t="shared" ca="1" si="61"/>
        <v xml:space="preserve">，
</v>
      </c>
      <c r="O232" s="317" t="str">
        <f t="shared" ca="1" si="62"/>
        <v xml:space="preserve">，
</v>
      </c>
      <c r="P232" s="317" t="str">
        <f t="shared" ca="1" si="62"/>
        <v xml:space="preserve">，
</v>
      </c>
      <c r="Q232" s="318" t="str">
        <f t="shared" ca="1" si="63"/>
        <v xml:space="preserve">，
</v>
      </c>
      <c r="R232" s="318" t="str">
        <f t="shared" ca="1" si="64"/>
        <v xml:space="preserve">，
</v>
      </c>
      <c r="S232" s="285"/>
      <c r="T232" s="319" t="b">
        <f t="shared" si="58"/>
        <v>1</v>
      </c>
      <c r="U232" s="319" t="b">
        <f t="shared" si="65"/>
        <v>0</v>
      </c>
      <c r="V232" s="319" t="b">
        <f t="shared" si="66"/>
        <v>1</v>
      </c>
      <c r="W232" s="319" t="b">
        <f t="shared" si="67"/>
        <v>1</v>
      </c>
      <c r="X232" s="319" t="b">
        <f t="shared" si="68"/>
        <v>0</v>
      </c>
      <c r="Y232" s="370"/>
      <c r="Z232" s="377" t="str">
        <f t="shared" si="59"/>
        <v/>
      </c>
      <c r="AA232" s="373" t="str">
        <f t="array" ref="AA232">IF( $Z232="", "", INDEX(白話字聲母資料表, $Z232, $AA$5))</f>
        <v/>
      </c>
      <c r="AB232" s="370"/>
      <c r="AC232" s="377" t="str">
        <f t="shared" si="69"/>
        <v/>
      </c>
      <c r="AD232" s="373" t="str">
        <f t="array" ref="AD232">IF( $W232, "", INDEX(白話字韻母資料表, AC232, $AD$5))</f>
        <v/>
      </c>
      <c r="AE232" s="373" t="str">
        <f t="array" ref="AE232">IF( $W232, "", IF( INDEX(白話字韻母資料表, AC232, $AE$5) = "入聲", TRUE, FALSE) )</f>
        <v/>
      </c>
      <c r="AF232" s="374" t="str">
        <f t="shared" si="70"/>
        <v/>
      </c>
      <c r="AG232" s="374" t="str">
        <f t="shared" si="71"/>
        <v/>
      </c>
      <c r="AH232" s="374" t="str">
        <f t="array" ref="AH232">IF( $W232, "", INDEX(白話字韻母資料表, $AC232, $AH$5))</f>
        <v/>
      </c>
      <c r="AI232" s="374" t="str">
        <f t="array" ref="AI232">IF($W232, "", INDEX(白話字韻母八聲調資料表, $AD232, $AG232))</f>
        <v/>
      </c>
      <c r="AJ232" s="370"/>
      <c r="AK232" s="373" t="b">
        <f t="shared" si="72"/>
        <v>0</v>
      </c>
      <c r="AL232" s="373" t="str">
        <f>IF( $AK232, IFERROR( IF(MATCH( $E232, 顎音化聲母!$H$9:$H$37, 0), TRUE, FALSE), FALSE), "")</f>
        <v/>
      </c>
      <c r="AM232" s="373" t="str">
        <f t="array" ref="AM232">IF( AND($AK232, $AL232), INDEX(顎音化聲母資料表, MATCH( $D232 &amp; $E232, 顎音化聲母!$L$5:$L$136, 0), 3), "")</f>
        <v/>
      </c>
      <c r="AN232" s="373" t="str">
        <f t="shared" si="73"/>
        <v/>
      </c>
      <c r="AO232" s="374" t="str">
        <f t="array" ref="AO232">IF($AN232="", "", IF( $AM232&lt;&gt;"", $AM232,INDEX(白話字聲母資料表, $AN232, $AO$5)))</f>
        <v/>
      </c>
      <c r="AP232" s="374" t="str">
        <f t="array" ref="AP232">IF($W232, "", INDEX(方音八音反切資料表, $AD232, $AG232))</f>
        <v/>
      </c>
      <c r="AQ232" s="370"/>
      <c r="AR232" s="374" t="str">
        <f t="array" ref="AR232">IF($V232, "", INDEX(白話字聲母資料表, $Z232, $AR$5))</f>
        <v/>
      </c>
      <c r="AS232" s="375" t="str">
        <f t="array" ref="AS232">IF($W232, "", INDEX(白話字韻母資料表, $AC232, $AR$5))</f>
        <v/>
      </c>
      <c r="AT232" s="374" t="str">
        <f t="array" ref="AT232">IF($W232, "", INDEX(台羅韻母八聲調資料表, $AD232, $AG232))</f>
        <v/>
      </c>
      <c r="AU232" s="370"/>
      <c r="AV232" s="374" t="str">
        <f t="array" ref="AV232">IF($V232, "", INDEX(白話字聲母資料表, $Z232, $AV$5))</f>
        <v/>
      </c>
      <c r="AW232" s="375" t="str">
        <f t="array" ref="AW232">IF($W232, "", INDEX(白話字韻母資料表, $AC232, $AW$5))</f>
        <v/>
      </c>
      <c r="AX232" s="374" t="str">
        <f t="array" ref="AX232">IF($W232, "", INDEX(閩拼韻母八聲調資料表, $AD232, $AG232))</f>
        <v/>
      </c>
    </row>
    <row r="233" spans="2:50">
      <c r="B233" s="380">
        <f t="shared" si="0"/>
        <v>225</v>
      </c>
      <c r="C233" s="314" t="str">
        <f>MID(文章!$D$4, B233, 1)</f>
        <v>泣</v>
      </c>
      <c r="D233" s="365" t="s">
        <v>76</v>
      </c>
      <c r="E233" s="365" t="s">
        <v>100</v>
      </c>
      <c r="F233" s="365"/>
      <c r="G233" s="315" t="str">
        <f t="array" ref="G233">IF( OR($T233, NOT($U233), $W233), "", $AA233 &amp; $AH233 &amp; INDEX(中文數值資料表, $AG233, 2) )</f>
        <v>去金四</v>
      </c>
      <c r="H233" s="321" t="str">
        <f t="shared" si="1"/>
        <v>khip</v>
      </c>
      <c r="I233" s="322" t="str">
        <f t="shared" si="2"/>
        <v>khip</v>
      </c>
      <c r="J233" s="323" t="str">
        <f t="shared" si="3"/>
        <v>kip</v>
      </c>
      <c r="K233" s="316" t="str">
        <f t="shared" si="4"/>
        <v>ㄎ一ㆴ</v>
      </c>
      <c r="L233" s="317" t="str">
        <f t="shared" ca="1" si="74"/>
        <v xml:space="preserve">\ltjruby{泣}{khip}\
</v>
      </c>
      <c r="M233" s="317" t="str">
        <f t="shared" ca="1" si="60"/>
        <v xml:space="preserve">&lt;ruby&gt;泣&lt;rt&gt;去金四&lt;/rt&gt;&lt;/ruby&gt;
</v>
      </c>
      <c r="N233" s="317" t="str">
        <f t="shared" ca="1" si="61"/>
        <v xml:space="preserve">&lt;ruby&gt;泣&lt;rt&gt;khip&lt;/rt&gt;&lt;/ruby&gt;
</v>
      </c>
      <c r="O233" s="317" t="str">
        <f t="shared" ca="1" si="62"/>
        <v xml:space="preserve">&lt;ruby&gt;泣&lt;rt&gt;khip&lt;/rt&gt;&lt;/ruby&gt;
</v>
      </c>
      <c r="P233" s="317" t="str">
        <f t="shared" ca="1" si="62"/>
        <v xml:space="preserve">&lt;ruby&gt;泣&lt;rt&gt;kip&lt;/rt&gt;&lt;/ruby&gt;
</v>
      </c>
      <c r="Q233" s="318" t="str">
        <f t="shared" ca="1" si="63"/>
        <v xml:space="preserve">&lt;ruby&gt;泣&lt;rtc&gt;ㄎ一ㆴ&lt;/rtc&gt;&lt;/ruby&gt;
</v>
      </c>
      <c r="R233" s="318" t="str">
        <f t="shared" ca="1" si="64"/>
        <v xml:space="preserve">&lt;ruby&gt;泣&lt;rt&gt;khip&lt;/rt&gt;&lt;rtc&gt;ㄎ一ㆴ&lt;/rtc&gt;&lt;/ruby&gt;
</v>
      </c>
      <c r="S233" s="285"/>
      <c r="T233" s="319" t="b">
        <f t="shared" si="58"/>
        <v>0</v>
      </c>
      <c r="U233" s="319" t="b">
        <f t="shared" si="65"/>
        <v>1</v>
      </c>
      <c r="V233" s="319" t="b">
        <f t="shared" si="66"/>
        <v>0</v>
      </c>
      <c r="W233" s="319" t="b">
        <f t="shared" si="67"/>
        <v>0</v>
      </c>
      <c r="X233" s="319" t="b">
        <f t="shared" si="68"/>
        <v>1</v>
      </c>
      <c r="Y233" s="370"/>
      <c r="Z233" s="377">
        <f t="shared" si="59"/>
        <v>8</v>
      </c>
      <c r="AA233" s="373" t="str">
        <f t="array" ref="AA233">IF( $Z233="", "", INDEX(白話字聲母資料表, $Z233, $AA$5))</f>
        <v>去</v>
      </c>
      <c r="AB233" s="370"/>
      <c r="AC233" s="377">
        <f t="shared" si="69"/>
        <v>43</v>
      </c>
      <c r="AD233" s="373">
        <f t="array" ref="AD233">IF( $W233, "", INDEX(白話字韻母資料表, AC233, $AD$5))</f>
        <v>3</v>
      </c>
      <c r="AE233" s="373" t="b">
        <f t="array" ref="AE233">IF( $W233, "", IF( INDEX(白話字韻母資料表, AC233, $AE$5) = "入聲", TRUE, FALSE) )</f>
        <v>1</v>
      </c>
      <c r="AF233" s="374">
        <f t="shared" si="70"/>
        <v>4</v>
      </c>
      <c r="AG233" s="374">
        <f t="shared" si="71"/>
        <v>4</v>
      </c>
      <c r="AH233" s="374" t="str">
        <f t="array" ref="AH233">IF( $W233, "", INDEX(白話字韻母資料表, $AC233, $AH$5))</f>
        <v>金</v>
      </c>
      <c r="AI233" s="374" t="str">
        <f t="array" ref="AI233">IF($W233, "", INDEX(白話字韻母八聲調資料表, $AD233, $AG233))</f>
        <v>ip</v>
      </c>
      <c r="AJ233" s="370"/>
      <c r="AK233" s="373" t="b">
        <f t="shared" si="72"/>
        <v>0</v>
      </c>
      <c r="AL233" s="373" t="str">
        <f>IF( $AK233, IFERROR( IF(MATCH( $E233, 顎音化聲母!$H$9:$H$37, 0), TRUE, FALSE), FALSE), "")</f>
        <v/>
      </c>
      <c r="AM233" s="373" t="str">
        <f t="array" ref="AM233">IF( AND($AK233, $AL233), INDEX(顎音化聲母資料表, MATCH( $D233 &amp; $E233, 顎音化聲母!$L$5:$L$136, 0), 3), "")</f>
        <v/>
      </c>
      <c r="AN233" s="373">
        <f t="shared" si="73"/>
        <v>8</v>
      </c>
      <c r="AO233" s="374" t="str">
        <f t="array" ref="AO233">IF($AN233="", "", IF( $AM233&lt;&gt;"", $AM233,INDEX(白話字聲母資料表, $AN233, $AO$5)))</f>
        <v>ㄎ</v>
      </c>
      <c r="AP233" s="374" t="str">
        <f t="array" ref="AP233">IF($W233, "", INDEX(方音八音反切資料表, $AD233, $AG233))</f>
        <v>一ㆴ</v>
      </c>
      <c r="AQ233" s="370"/>
      <c r="AR233" s="374" t="str">
        <f t="array" ref="AR233">IF($V233, "", INDEX(白話字聲母資料表, $Z233, $AR$5))</f>
        <v>kh</v>
      </c>
      <c r="AS233" s="375" t="str">
        <f t="array" ref="AS233">IF($W233, "", INDEX(白話字韻母資料表, $AC233, $AR$5))</f>
        <v>ip</v>
      </c>
      <c r="AT233" s="374" t="str">
        <f t="array" ref="AT233">IF($W233, "", INDEX(台羅韻母八聲調資料表, $AD233, $AG233))</f>
        <v>ip</v>
      </c>
      <c r="AU233" s="370"/>
      <c r="AV233" s="374" t="str">
        <f t="array" ref="AV233">IF($V233, "", INDEX(白話字聲母資料表, $Z233, $AV$5))</f>
        <v>k</v>
      </c>
      <c r="AW233" s="375" t="str">
        <f t="array" ref="AW233">IF($W233, "", INDEX(白話字韻母資料表, $AC233, $AW$5))</f>
        <v>ip</v>
      </c>
      <c r="AX233" s="374" t="str">
        <f t="array" ref="AX233">IF($W233, "", INDEX(閩拼韻母八聲調資料表, $AD233, $AG233))</f>
        <v>ip</v>
      </c>
    </row>
    <row r="234" spans="2:50">
      <c r="B234" s="380">
        <f t="shared" si="0"/>
        <v>226</v>
      </c>
      <c r="C234" s="314" t="str">
        <f>MID(文章!$D$4, B234, 1)</f>
        <v>孤</v>
      </c>
      <c r="D234" s="365" t="s">
        <v>72</v>
      </c>
      <c r="E234" s="365" t="s">
        <v>75</v>
      </c>
      <c r="F234" s="365"/>
      <c r="G234" s="315" t="str">
        <f t="array" ref="G234">IF( OR($T234, NOT($U234), $W234), "", $AA234 &amp; $AH234 &amp; INDEX(中文數值資料表, $AG234, 2) )</f>
        <v>求沽一</v>
      </c>
      <c r="H234" s="321" t="str">
        <f t="shared" si="1"/>
        <v>ko͘</v>
      </c>
      <c r="I234" s="322" t="str">
        <f t="shared" si="2"/>
        <v>koo</v>
      </c>
      <c r="J234" s="323" t="str">
        <f t="shared" si="3"/>
        <v>gōo</v>
      </c>
      <c r="K234" s="316" t="str">
        <f t="shared" si="4"/>
        <v>ㄍㆦ</v>
      </c>
      <c r="L234" s="317" t="str">
        <f t="shared" ca="1" si="74"/>
        <v xml:space="preserve">\ltjruby{孤}{koo}\
</v>
      </c>
      <c r="M234" s="317" t="str">
        <f t="shared" ca="1" si="60"/>
        <v xml:space="preserve">&lt;ruby&gt;孤&lt;rt&gt;求沽一&lt;/rt&gt;&lt;/ruby&gt;
</v>
      </c>
      <c r="N234" s="317" t="str">
        <f t="shared" ca="1" si="61"/>
        <v xml:space="preserve">&lt;ruby&gt;孤&lt;rt&gt;ko͘&lt;/rt&gt;&lt;/ruby&gt;
</v>
      </c>
      <c r="O234" s="317" t="str">
        <f t="shared" ca="1" si="62"/>
        <v xml:space="preserve">&lt;ruby&gt;孤&lt;rt&gt;koo&lt;/rt&gt;&lt;/ruby&gt;
</v>
      </c>
      <c r="P234" s="317" t="str">
        <f t="shared" ca="1" si="62"/>
        <v xml:space="preserve">&lt;ruby&gt;孤&lt;rt&gt;gōo&lt;/rt&gt;&lt;/ruby&gt;
</v>
      </c>
      <c r="Q234" s="318" t="str">
        <f t="shared" ca="1" si="63"/>
        <v xml:space="preserve">&lt;ruby&gt;孤&lt;rtc&gt;ㄍㆦ&lt;/rtc&gt;&lt;/ruby&gt;
</v>
      </c>
      <c r="R234" s="318" t="str">
        <f t="shared" ca="1" si="64"/>
        <v xml:space="preserve">&lt;ruby&gt;孤&lt;rt&gt;koo&lt;/rt&gt;&lt;rtc&gt;ㄍㆦ&lt;/rtc&gt;&lt;/ruby&gt;
</v>
      </c>
      <c r="S234" s="285"/>
      <c r="T234" s="319" t="b">
        <f t="shared" si="58"/>
        <v>0</v>
      </c>
      <c r="U234" s="319" t="b">
        <f t="shared" si="65"/>
        <v>1</v>
      </c>
      <c r="V234" s="319" t="b">
        <f t="shared" si="66"/>
        <v>0</v>
      </c>
      <c r="W234" s="319" t="b">
        <f t="shared" si="67"/>
        <v>0</v>
      </c>
      <c r="X234" s="319" t="b">
        <f t="shared" si="68"/>
        <v>1</v>
      </c>
      <c r="Y234" s="370"/>
      <c r="Z234" s="377">
        <f t="shared" si="59"/>
        <v>7</v>
      </c>
      <c r="AA234" s="373" t="str">
        <f t="array" ref="AA234">IF( $Z234="", "", INDEX(白話字聲母資料表, $Z234, $AA$5))</f>
        <v>求</v>
      </c>
      <c r="AB234" s="370"/>
      <c r="AC234" s="377">
        <f t="shared" si="69"/>
        <v>54</v>
      </c>
      <c r="AD234" s="373">
        <f t="array" ref="AD234">IF( $W234, "", INDEX(白話字韻母資料表, AC234, $AD$5))</f>
        <v>11</v>
      </c>
      <c r="AE234" s="373" t="b">
        <f t="array" ref="AE234">IF( $W234, "", IF( INDEX(白話字韻母資料表, AC234, $AE$5) = "入聲", TRUE, FALSE) )</f>
        <v>0</v>
      </c>
      <c r="AF234" s="374">
        <f t="shared" si="70"/>
        <v>1</v>
      </c>
      <c r="AG234" s="374">
        <f t="shared" si="71"/>
        <v>1</v>
      </c>
      <c r="AH234" s="374" t="str">
        <f t="array" ref="AH234">IF( $W234, "", INDEX(白話字韻母資料表, $AC234, $AH$5))</f>
        <v>沽</v>
      </c>
      <c r="AI234" s="374" t="str">
        <f t="array" ref="AI234">IF($W234, "", INDEX(白話字韻母八聲調資料表, $AD234, $AG234))</f>
        <v>o͘</v>
      </c>
      <c r="AJ234" s="370"/>
      <c r="AK234" s="373" t="b">
        <f t="shared" si="72"/>
        <v>0</v>
      </c>
      <c r="AL234" s="373" t="str">
        <f>IF( $AK234, IFERROR( IF(MATCH( $E234, 顎音化聲母!$H$9:$H$37, 0), TRUE, FALSE), FALSE), "")</f>
        <v/>
      </c>
      <c r="AM234" s="373" t="str">
        <f t="array" ref="AM234">IF( AND($AK234, $AL234), INDEX(顎音化聲母資料表, MATCH( $D234 &amp; $E234, 顎音化聲母!$L$5:$L$136, 0), 3), "")</f>
        <v/>
      </c>
      <c r="AN234" s="373">
        <f t="shared" si="73"/>
        <v>7</v>
      </c>
      <c r="AO234" s="374" t="str">
        <f t="array" ref="AO234">IF($AN234="", "", IF( $AM234&lt;&gt;"", $AM234,INDEX(白話字聲母資料表, $AN234, $AO$5)))</f>
        <v>ㄍ</v>
      </c>
      <c r="AP234" s="374" t="str">
        <f t="array" ref="AP234">IF($W234, "", INDEX(方音八音反切資料表, $AD234, $AG234))</f>
        <v>ㆦ</v>
      </c>
      <c r="AQ234" s="370"/>
      <c r="AR234" s="374" t="str">
        <f t="array" ref="AR234">IF($V234, "", INDEX(白話字聲母資料表, $Z234, $AR$5))</f>
        <v>k</v>
      </c>
      <c r="AS234" s="375" t="str">
        <f t="array" ref="AS234">IF($W234, "", INDEX(白話字韻母資料表, $AC234, $AR$5))</f>
        <v>oo</v>
      </c>
      <c r="AT234" s="374" t="str">
        <f t="array" ref="AT234">IF($W234, "", INDEX(台羅韻母八聲調資料表, $AD234, $AG234))</f>
        <v>oo</v>
      </c>
      <c r="AU234" s="370"/>
      <c r="AV234" s="374" t="str">
        <f t="array" ref="AV234">IF($V234, "", INDEX(白話字聲母資料表, $Z234, $AV$5))</f>
        <v>g</v>
      </c>
      <c r="AW234" s="375" t="str">
        <f t="array" ref="AW234">IF($W234, "", INDEX(白話字韻母資料表, $AC234, $AW$5))</f>
        <v>oo</v>
      </c>
      <c r="AX234" s="374" t="str">
        <f t="array" ref="AX234">IF($W234, "", INDEX(閩拼韻母八聲調資料表, $AD234, $AG234))</f>
        <v>ōo</v>
      </c>
    </row>
    <row r="235" spans="2:50">
      <c r="B235" s="380">
        <f t="shared" si="0"/>
        <v>227</v>
      </c>
      <c r="C235" s="314" t="str">
        <f>MID(文章!$D$4, B235, 1)</f>
        <v>舟</v>
      </c>
      <c r="D235" s="365" t="s">
        <v>55</v>
      </c>
      <c r="E235" s="365" t="s">
        <v>69</v>
      </c>
      <c r="F235" s="365"/>
      <c r="G235" s="315" t="str">
        <f t="array" ref="G235">IF( OR($T235, NOT($U235), $W235), "", $AA235 &amp; $AH235 &amp; INDEX(中文數值資料表, $AG235, 2) )</f>
        <v>曾丩一</v>
      </c>
      <c r="H235" s="321" t="str">
        <f t="shared" si="1"/>
        <v>chiu</v>
      </c>
      <c r="I235" s="322" t="str">
        <f t="shared" si="2"/>
        <v>tsiu</v>
      </c>
      <c r="J235" s="323" t="str">
        <f t="shared" si="3"/>
        <v>ziū</v>
      </c>
      <c r="K235" s="316" t="str">
        <f t="shared" si="4"/>
        <v>ㄐㄧㄨ</v>
      </c>
      <c r="L235" s="317" t="str">
        <f t="shared" ca="1" si="74"/>
        <v xml:space="preserve">\ltjruby{舟}{tsiu}\
</v>
      </c>
      <c r="M235" s="317" t="str">
        <f t="shared" ca="1" si="60"/>
        <v xml:space="preserve">&lt;ruby&gt;舟&lt;rt&gt;曾丩一&lt;/rt&gt;&lt;/ruby&gt;
</v>
      </c>
      <c r="N235" s="317" t="str">
        <f t="shared" ca="1" si="61"/>
        <v xml:space="preserve">&lt;ruby&gt;舟&lt;rt&gt;chiu&lt;/rt&gt;&lt;/ruby&gt;
</v>
      </c>
      <c r="O235" s="317" t="str">
        <f t="shared" ca="1" si="62"/>
        <v xml:space="preserve">&lt;ruby&gt;舟&lt;rt&gt;tsiu&lt;/rt&gt;&lt;/ruby&gt;
</v>
      </c>
      <c r="P235" s="317" t="str">
        <f t="shared" ca="1" si="62"/>
        <v xml:space="preserve">&lt;ruby&gt;舟&lt;rt&gt;ziū&lt;/rt&gt;&lt;/ruby&gt;
</v>
      </c>
      <c r="Q235" s="318" t="str">
        <f t="shared" ca="1" si="63"/>
        <v xml:space="preserve">&lt;ruby&gt;舟&lt;rtc&gt;ㄐㄧㄨ&lt;/rtc&gt;&lt;/ruby&gt;
</v>
      </c>
      <c r="R235" s="318" t="str">
        <f t="shared" ca="1" si="64"/>
        <v xml:space="preserve">&lt;ruby&gt;舟&lt;rt&gt;tsiu&lt;/rt&gt;&lt;rtc&gt;ㄐㄧㄨ&lt;/rtc&gt;&lt;/ruby&gt;
</v>
      </c>
      <c r="S235" s="285"/>
      <c r="T235" s="319" t="b">
        <f t="shared" si="58"/>
        <v>0</v>
      </c>
      <c r="U235" s="319" t="b">
        <f t="shared" si="65"/>
        <v>1</v>
      </c>
      <c r="V235" s="319" t="b">
        <f t="shared" si="66"/>
        <v>0</v>
      </c>
      <c r="W235" s="319" t="b">
        <f t="shared" si="67"/>
        <v>0</v>
      </c>
      <c r="X235" s="319" t="b">
        <f t="shared" si="68"/>
        <v>1</v>
      </c>
      <c r="Y235" s="370"/>
      <c r="Z235" s="377">
        <f t="shared" si="59"/>
        <v>2</v>
      </c>
      <c r="AA235" s="373" t="str">
        <f t="array" ref="AA235">IF( $Z235="", "", INDEX(白話字聲母資料表, $Z235, $AA$5))</f>
        <v>曾</v>
      </c>
      <c r="AB235" s="370"/>
      <c r="AC235" s="377">
        <f t="shared" si="69"/>
        <v>45</v>
      </c>
      <c r="AD235" s="373">
        <f t="array" ref="AD235">IF( $W235, "", INDEX(白話字韻母資料表, AC235, $AD$5))</f>
        <v>30</v>
      </c>
      <c r="AE235" s="373" t="b">
        <f t="array" ref="AE235">IF( $W235, "", IF( INDEX(白話字韻母資料表, AC235, $AE$5) = "入聲", TRUE, FALSE) )</f>
        <v>0</v>
      </c>
      <c r="AF235" s="374">
        <f t="shared" si="70"/>
        <v>1</v>
      </c>
      <c r="AG235" s="374">
        <f t="shared" si="71"/>
        <v>1</v>
      </c>
      <c r="AH235" s="374" t="str">
        <f t="array" ref="AH235">IF( $W235, "", INDEX(白話字韻母資料表, $AC235, $AH$5))</f>
        <v>丩</v>
      </c>
      <c r="AI235" s="374" t="str">
        <f t="array" ref="AI235">IF($W235, "", INDEX(白話字韻母八聲調資料表, $AD235, $AG235))</f>
        <v>iu</v>
      </c>
      <c r="AJ235" s="370"/>
      <c r="AK235" s="373" t="b">
        <f t="shared" si="72"/>
        <v>1</v>
      </c>
      <c r="AL235" s="373" t="b">
        <f>IF( $AK235, IFERROR( IF(MATCH( $E235, 顎音化聲母!$H$9:$H$37, 0), TRUE, FALSE), FALSE), "")</f>
        <v>1</v>
      </c>
      <c r="AM235" s="373" t="str">
        <f t="array" ref="AM235">IF( AND($AK235, $AL235), INDEX(顎音化聲母資料表, MATCH( $D235 &amp; $E235, 顎音化聲母!$L$5:$L$136, 0), 3), "")</f>
        <v>ㄐ</v>
      </c>
      <c r="AN235" s="373">
        <f t="shared" si="73"/>
        <v>2</v>
      </c>
      <c r="AO235" s="374" t="str">
        <f t="array" ref="AO235">IF($AN235="", "", IF( $AM235&lt;&gt;"", $AM235,INDEX(白話字聲母資料表, $AN235, $AO$5)))</f>
        <v>ㄐ</v>
      </c>
      <c r="AP235" s="374" t="str">
        <f t="array" ref="AP235">IF($W235, "", INDEX(方音八音反切資料表, $AD235, $AG235))</f>
        <v>ㄧㄨ</v>
      </c>
      <c r="AQ235" s="370"/>
      <c r="AR235" s="374" t="str">
        <f t="array" ref="AR235">IF($V235, "", INDEX(白話字聲母資料表, $Z235, $AR$5))</f>
        <v>ts</v>
      </c>
      <c r="AS235" s="375" t="str">
        <f t="array" ref="AS235">IF($W235, "", INDEX(白話字韻母資料表, $AC235, $AR$5))</f>
        <v>iu</v>
      </c>
      <c r="AT235" s="374" t="str">
        <f t="array" ref="AT235">IF($W235, "", INDEX(台羅韻母八聲調資料表, $AD235, $AG235))</f>
        <v>iu</v>
      </c>
      <c r="AU235" s="370"/>
      <c r="AV235" s="374" t="str">
        <f t="array" ref="AV235">IF($V235, "", INDEX(白話字聲母資料表, $Z235, $AV$5))</f>
        <v>z</v>
      </c>
      <c r="AW235" s="375" t="str">
        <f t="array" ref="AW235">IF($W235, "", INDEX(白話字韻母資料表, $AC235, $AW$5))</f>
        <v>iu</v>
      </c>
      <c r="AX235" s="374" t="str">
        <f t="array" ref="AX235">IF($W235, "", INDEX(閩拼韻母八聲調資料表, $AD235, $AG235))</f>
        <v>iū</v>
      </c>
    </row>
    <row r="236" spans="2:50">
      <c r="B236" s="380">
        <f t="shared" si="0"/>
        <v>228</v>
      </c>
      <c r="C236" s="314" t="str">
        <f>MID(文章!$D$4, B236, 1)</f>
        <v>之</v>
      </c>
      <c r="D236" s="365" t="s">
        <v>55</v>
      </c>
      <c r="E236" s="365" t="s">
        <v>67</v>
      </c>
      <c r="F236" s="365"/>
      <c r="G236" s="315" t="str">
        <f t="array" ref="G236">IF( OR($T236, NOT($U236), $W236), "", $AA236 &amp; $AH236 &amp; INDEX(中文數值資料表, $AG236, 2) )</f>
        <v>曾居一</v>
      </c>
      <c r="H236" s="321" t="str">
        <f t="shared" si="1"/>
        <v>chi</v>
      </c>
      <c r="I236" s="322" t="str">
        <f t="shared" si="2"/>
        <v>tsi</v>
      </c>
      <c r="J236" s="323" t="str">
        <f t="shared" si="3"/>
        <v>zī</v>
      </c>
      <c r="K236" s="316" t="str">
        <f t="shared" si="4"/>
        <v>ㄐㄧ</v>
      </c>
      <c r="L236" s="317" t="str">
        <f t="shared" ca="1" si="74"/>
        <v xml:space="preserve">\ltjruby{之}{tsi}\
</v>
      </c>
      <c r="M236" s="317" t="str">
        <f t="shared" ca="1" si="60"/>
        <v xml:space="preserve">&lt;ruby&gt;之&lt;rt&gt;曾居一&lt;/rt&gt;&lt;/ruby&gt;
</v>
      </c>
      <c r="N236" s="317" t="str">
        <f t="shared" ca="1" si="61"/>
        <v xml:space="preserve">&lt;ruby&gt;之&lt;rt&gt;chi&lt;/rt&gt;&lt;/ruby&gt;
</v>
      </c>
      <c r="O236" s="317" t="str">
        <f t="shared" ca="1" si="62"/>
        <v xml:space="preserve">&lt;ruby&gt;之&lt;rt&gt;tsi&lt;/rt&gt;&lt;/ruby&gt;
</v>
      </c>
      <c r="P236" s="317" t="str">
        <f t="shared" ca="1" si="62"/>
        <v xml:space="preserve">&lt;ruby&gt;之&lt;rt&gt;zī&lt;/rt&gt;&lt;/ruby&gt;
</v>
      </c>
      <c r="Q236" s="318" t="str">
        <f t="shared" ca="1" si="63"/>
        <v xml:space="preserve">&lt;ruby&gt;之&lt;rtc&gt;ㄐㄧ&lt;/rtc&gt;&lt;/ruby&gt;
</v>
      </c>
      <c r="R236" s="318" t="str">
        <f t="shared" ca="1" si="64"/>
        <v xml:space="preserve">&lt;ruby&gt;之&lt;rt&gt;tsi&lt;/rt&gt;&lt;rtc&gt;ㄐㄧ&lt;/rtc&gt;&lt;/ruby&gt;
</v>
      </c>
      <c r="S236" s="285"/>
      <c r="T236" s="319" t="b">
        <f t="shared" si="58"/>
        <v>0</v>
      </c>
      <c r="U236" s="319" t="b">
        <f t="shared" si="65"/>
        <v>1</v>
      </c>
      <c r="V236" s="319" t="b">
        <f t="shared" si="66"/>
        <v>0</v>
      </c>
      <c r="W236" s="319" t="b">
        <f t="shared" si="67"/>
        <v>0</v>
      </c>
      <c r="X236" s="319" t="b">
        <f t="shared" si="68"/>
        <v>1</v>
      </c>
      <c r="Y236" s="370"/>
      <c r="Z236" s="377">
        <f t="shared" si="59"/>
        <v>2</v>
      </c>
      <c r="AA236" s="373" t="str">
        <f t="array" ref="AA236">IF( $Z236="", "", INDEX(白話字聲母資料表, $Z236, $AA$5))</f>
        <v>曾</v>
      </c>
      <c r="AB236" s="370"/>
      <c r="AC236" s="377">
        <f t="shared" si="69"/>
        <v>21</v>
      </c>
      <c r="AD236" s="373">
        <f t="array" ref="AD236">IF( $W236, "", INDEX(白話字韻母資料表, AC236, $AD$5))</f>
        <v>29</v>
      </c>
      <c r="AE236" s="373" t="b">
        <f t="array" ref="AE236">IF( $W236, "", IF( INDEX(白話字韻母資料表, AC236, $AE$5) = "入聲", TRUE, FALSE) )</f>
        <v>0</v>
      </c>
      <c r="AF236" s="374">
        <f t="shared" si="70"/>
        <v>1</v>
      </c>
      <c r="AG236" s="374">
        <f t="shared" si="71"/>
        <v>1</v>
      </c>
      <c r="AH236" s="374" t="str">
        <f t="array" ref="AH236">IF( $W236, "", INDEX(白話字韻母資料表, $AC236, $AH$5))</f>
        <v>居</v>
      </c>
      <c r="AI236" s="374" t="str">
        <f t="array" ref="AI236">IF($W236, "", INDEX(白話字韻母八聲調資料表, $AD236, $AG236))</f>
        <v>i</v>
      </c>
      <c r="AJ236" s="370"/>
      <c r="AK236" s="373" t="b">
        <f t="shared" si="72"/>
        <v>1</v>
      </c>
      <c r="AL236" s="373" t="b">
        <f>IF( $AK236, IFERROR( IF(MATCH( $E236, 顎音化聲母!$H$9:$H$37, 0), TRUE, FALSE), FALSE), "")</f>
        <v>1</v>
      </c>
      <c r="AM236" s="373" t="str">
        <f t="array" ref="AM236">IF( AND($AK236, $AL236), INDEX(顎音化聲母資料表, MATCH( $D236 &amp; $E236, 顎音化聲母!$L$5:$L$136, 0), 3), "")</f>
        <v>ㄐ</v>
      </c>
      <c r="AN236" s="373">
        <f t="shared" si="73"/>
        <v>2</v>
      </c>
      <c r="AO236" s="374" t="str">
        <f t="array" ref="AO236">IF($AN236="", "", IF( $AM236&lt;&gt;"", $AM236,INDEX(白話字聲母資料表, $AN236, $AO$5)))</f>
        <v>ㄐ</v>
      </c>
      <c r="AP236" s="374" t="str">
        <f t="array" ref="AP236">IF($W236, "", INDEX(方音八音反切資料表, $AD236, $AG236))</f>
        <v>ㄧ</v>
      </c>
      <c r="AQ236" s="370"/>
      <c r="AR236" s="374" t="str">
        <f t="array" ref="AR236">IF($V236, "", INDEX(白話字聲母資料表, $Z236, $AR$5))</f>
        <v>ts</v>
      </c>
      <c r="AS236" s="375" t="str">
        <f t="array" ref="AS236">IF($W236, "", INDEX(白話字韻母資料表, $AC236, $AR$5))</f>
        <v>i</v>
      </c>
      <c r="AT236" s="374" t="str">
        <f t="array" ref="AT236">IF($W236, "", INDEX(台羅韻母八聲調資料表, $AD236, $AG236))</f>
        <v>i</v>
      </c>
      <c r="AU236" s="370"/>
      <c r="AV236" s="374" t="str">
        <f t="array" ref="AV236">IF($V236, "", INDEX(白話字聲母資料表, $Z236, $AV$5))</f>
        <v>z</v>
      </c>
      <c r="AW236" s="375" t="str">
        <f t="array" ref="AW236">IF($W236, "", INDEX(白話字韻母資料表, $AC236, $AW$5))</f>
        <v>i</v>
      </c>
      <c r="AX236" s="374" t="str">
        <f t="array" ref="AX236">IF($W236, "", INDEX(閩拼韻母八聲調資料表, $AD236, $AG236))</f>
        <v>ī</v>
      </c>
    </row>
    <row r="237" spans="2:50">
      <c r="B237" s="380">
        <f t="shared" si="0"/>
        <v>229</v>
      </c>
      <c r="C237" s="314" t="str">
        <f>MID(文章!$D$4, B237, 1)</f>
        <v>嫠</v>
      </c>
      <c r="D237" s="365" t="s">
        <v>82</v>
      </c>
      <c r="E237" s="365" t="s">
        <v>67</v>
      </c>
      <c r="F237" s="365">
        <v>5</v>
      </c>
      <c r="G237" s="315" t="str">
        <f t="array" ref="G237">IF( OR($T237, NOT($U237), $W237), "", $AA237 &amp; $AH237 &amp; INDEX(中文數值資料表, $AG237, 2) )</f>
        <v>柳居五</v>
      </c>
      <c r="H237" s="321" t="str">
        <f t="shared" si="1"/>
        <v>lî</v>
      </c>
      <c r="I237" s="322" t="str">
        <f t="shared" si="2"/>
        <v>lî</v>
      </c>
      <c r="J237" s="323" t="str">
        <f t="shared" si="3"/>
        <v>lì</v>
      </c>
      <c r="K237" s="316" t="str">
        <f t="shared" si="4"/>
        <v>ㄌㄧˊ</v>
      </c>
      <c r="L237" s="317" t="str">
        <f t="shared" ca="1" si="74"/>
        <v xml:space="preserve">\ltjruby{嫠}{lî}\
</v>
      </c>
      <c r="M237" s="317" t="str">
        <f t="shared" ca="1" si="60"/>
        <v xml:space="preserve">&lt;ruby&gt;嫠&lt;rt&gt;柳居五&lt;/rt&gt;&lt;/ruby&gt;
</v>
      </c>
      <c r="N237" s="317" t="str">
        <f t="shared" ca="1" si="61"/>
        <v xml:space="preserve">&lt;ruby&gt;嫠&lt;rt&gt;lî&lt;/rt&gt;&lt;/ruby&gt;
</v>
      </c>
      <c r="O237" s="317" t="str">
        <f t="shared" ca="1" si="62"/>
        <v xml:space="preserve">&lt;ruby&gt;嫠&lt;rt&gt;lî&lt;/rt&gt;&lt;/ruby&gt;
</v>
      </c>
      <c r="P237" s="317" t="str">
        <f t="shared" ca="1" si="62"/>
        <v xml:space="preserve">&lt;ruby&gt;嫠&lt;rt&gt;lì&lt;/rt&gt;&lt;/ruby&gt;
</v>
      </c>
      <c r="Q237" s="318" t="str">
        <f t="shared" ca="1" si="63"/>
        <v xml:space="preserve">&lt;ruby&gt;嫠&lt;rtc&gt;ㄌㄧˊ&lt;/rtc&gt;&lt;/ruby&gt;
</v>
      </c>
      <c r="R237" s="318" t="str">
        <f t="shared" ca="1" si="64"/>
        <v xml:space="preserve">&lt;ruby&gt;嫠&lt;rt&gt;lî&lt;/rt&gt;&lt;rtc&gt;ㄌㄧˊ&lt;/rtc&gt;&lt;/ruby&gt;
</v>
      </c>
      <c r="S237" s="285"/>
      <c r="T237" s="319" t="b">
        <f t="shared" si="58"/>
        <v>0</v>
      </c>
      <c r="U237" s="319" t="b">
        <f t="shared" si="65"/>
        <v>1</v>
      </c>
      <c r="V237" s="319" t="b">
        <f t="shared" si="66"/>
        <v>0</v>
      </c>
      <c r="W237" s="319" t="b">
        <f t="shared" si="67"/>
        <v>0</v>
      </c>
      <c r="X237" s="319" t="b">
        <f t="shared" si="68"/>
        <v>0</v>
      </c>
      <c r="Y237" s="370"/>
      <c r="Z237" s="377">
        <f t="shared" si="59"/>
        <v>9</v>
      </c>
      <c r="AA237" s="373" t="str">
        <f t="array" ref="AA237">IF( $Z237="", "", INDEX(白話字聲母資料表, $Z237, $AA$5))</f>
        <v>柳</v>
      </c>
      <c r="AB237" s="370"/>
      <c r="AC237" s="377">
        <f t="shared" si="69"/>
        <v>21</v>
      </c>
      <c r="AD237" s="373">
        <f t="array" ref="AD237">IF( $W237, "", INDEX(白話字韻母資料表, AC237, $AD$5))</f>
        <v>29</v>
      </c>
      <c r="AE237" s="373" t="b">
        <f t="array" ref="AE237">IF( $W237, "", IF( INDEX(白話字韻母資料表, AC237, $AE$5) = "入聲", TRUE, FALSE) )</f>
        <v>0</v>
      </c>
      <c r="AF237" s="374">
        <f t="shared" si="70"/>
        <v>1</v>
      </c>
      <c r="AG237" s="374">
        <f t="shared" si="71"/>
        <v>5</v>
      </c>
      <c r="AH237" s="374" t="str">
        <f t="array" ref="AH237">IF( $W237, "", INDEX(白話字韻母資料表, $AC237, $AH$5))</f>
        <v>居</v>
      </c>
      <c r="AI237" s="374" t="str">
        <f t="array" ref="AI237">IF($W237, "", INDEX(白話字韻母八聲調資料表, $AD237, $AG237))</f>
        <v>î</v>
      </c>
      <c r="AJ237" s="370"/>
      <c r="AK237" s="373" t="b">
        <f t="shared" si="72"/>
        <v>0</v>
      </c>
      <c r="AL237" s="373" t="str">
        <f>IF( $AK237, IFERROR( IF(MATCH( $E237, 顎音化聲母!$H$9:$H$37, 0), TRUE, FALSE), FALSE), "")</f>
        <v/>
      </c>
      <c r="AM237" s="373" t="str">
        <f t="array" ref="AM237">IF( AND($AK237, $AL237), INDEX(顎音化聲母資料表, MATCH( $D237 &amp; $E237, 顎音化聲母!$L$5:$L$136, 0), 3), "")</f>
        <v/>
      </c>
      <c r="AN237" s="373">
        <f t="shared" si="73"/>
        <v>9</v>
      </c>
      <c r="AO237" s="374" t="str">
        <f t="array" ref="AO237">IF($AN237="", "", IF( $AM237&lt;&gt;"", $AM237,INDEX(白話字聲母資料表, $AN237, $AO$5)))</f>
        <v>ㄌ</v>
      </c>
      <c r="AP237" s="374" t="str">
        <f t="array" ref="AP237">IF($W237, "", INDEX(方音八音反切資料表, $AD237, $AG237))</f>
        <v>ㄧˊ</v>
      </c>
      <c r="AQ237" s="370"/>
      <c r="AR237" s="374" t="str">
        <f t="array" ref="AR237">IF($V237, "", INDEX(白話字聲母資料表, $Z237, $AR$5))</f>
        <v>l</v>
      </c>
      <c r="AS237" s="375" t="str">
        <f t="array" ref="AS237">IF($W237, "", INDEX(白話字韻母資料表, $AC237, $AR$5))</f>
        <v>i</v>
      </c>
      <c r="AT237" s="374" t="str">
        <f t="array" ref="AT237">IF($W237, "", INDEX(台羅韻母八聲調資料表, $AD237, $AG237))</f>
        <v>î</v>
      </c>
      <c r="AU237" s="370"/>
      <c r="AV237" s="374" t="str">
        <f t="array" ref="AV237">IF($V237, "", INDEX(白話字聲母資料表, $Z237, $AV$5))</f>
        <v>l</v>
      </c>
      <c r="AW237" s="375" t="str">
        <f t="array" ref="AW237">IF($W237, "", INDEX(白話字韻母資料表, $AC237, $AW$5))</f>
        <v>i</v>
      </c>
      <c r="AX237" s="374" t="str">
        <f t="array" ref="AX237">IF($W237, "", INDEX(閩拼韻母八聲調資料表, $AD237, $AG237))</f>
        <v>ì</v>
      </c>
    </row>
    <row r="238" spans="2:50">
      <c r="B238" s="380">
        <f t="shared" si="0"/>
        <v>230</v>
      </c>
      <c r="C238" s="314" t="str">
        <f>MID(文章!$D$4, B238, 1)</f>
        <v>婦</v>
      </c>
      <c r="D238" s="365" t="s">
        <v>61</v>
      </c>
      <c r="E238" s="365" t="s">
        <v>62</v>
      </c>
      <c r="F238" s="365">
        <v>7</v>
      </c>
      <c r="G238" s="315" t="str">
        <f t="array" ref="G238">IF( OR($T238, NOT($U238), $W238), "", $AA238 &amp; $AH238 &amp; INDEX(中文數值資料表, $AG238, 2) )</f>
        <v>喜艍七</v>
      </c>
      <c r="H238" s="321" t="str">
        <f t="shared" si="1"/>
        <v>hū</v>
      </c>
      <c r="I238" s="322" t="str">
        <f t="shared" si="2"/>
        <v>hū</v>
      </c>
      <c r="J238" s="323" t="str">
        <f t="shared" si="3"/>
        <v>hū</v>
      </c>
      <c r="K238" s="316" t="str">
        <f t="shared" si="4"/>
        <v>ㄏㄨ˫</v>
      </c>
      <c r="L238" s="317" t="str">
        <f t="shared" ca="1" si="74"/>
        <v xml:space="preserve">\ltjruby{婦}{hū}\
</v>
      </c>
      <c r="M238" s="317" t="str">
        <f t="shared" ca="1" si="60"/>
        <v xml:space="preserve">&lt;ruby&gt;婦&lt;rt&gt;喜艍七&lt;/rt&gt;&lt;/ruby&gt;
</v>
      </c>
      <c r="N238" s="317" t="str">
        <f t="shared" ca="1" si="61"/>
        <v xml:space="preserve">&lt;ruby&gt;婦&lt;rt&gt;hū&lt;/rt&gt;&lt;/ruby&gt;
</v>
      </c>
      <c r="O238" s="317" t="str">
        <f t="shared" ca="1" si="62"/>
        <v xml:space="preserve">&lt;ruby&gt;婦&lt;rt&gt;hū&lt;/rt&gt;&lt;/ruby&gt;
</v>
      </c>
      <c r="P238" s="317" t="str">
        <f t="shared" ca="1" si="62"/>
        <v xml:space="preserve">&lt;ruby&gt;婦&lt;rt&gt;hū&lt;/rt&gt;&lt;/ruby&gt;
</v>
      </c>
      <c r="Q238" s="318" t="str">
        <f t="shared" ca="1" si="63"/>
        <v xml:space="preserve">&lt;ruby&gt;婦&lt;rtc&gt;ㄏㄨ˫&lt;/rtc&gt;&lt;/ruby&gt;
</v>
      </c>
      <c r="R238" s="318" t="str">
        <f t="shared" ca="1" si="64"/>
        <v xml:space="preserve">&lt;ruby&gt;婦&lt;rt&gt;hū&lt;/rt&gt;&lt;rtc&gt;ㄏㄨ˫&lt;/rtc&gt;&lt;/ruby&gt;
</v>
      </c>
      <c r="S238" s="285"/>
      <c r="T238" s="319" t="b">
        <f t="shared" si="58"/>
        <v>0</v>
      </c>
      <c r="U238" s="319" t="b">
        <f t="shared" si="65"/>
        <v>1</v>
      </c>
      <c r="V238" s="319" t="b">
        <f t="shared" si="66"/>
        <v>0</v>
      </c>
      <c r="W238" s="319" t="b">
        <f t="shared" si="67"/>
        <v>0</v>
      </c>
      <c r="X238" s="319" t="b">
        <f t="shared" si="68"/>
        <v>0</v>
      </c>
      <c r="Y238" s="370"/>
      <c r="Z238" s="377">
        <f t="shared" si="59"/>
        <v>5</v>
      </c>
      <c r="AA238" s="373" t="str">
        <f t="array" ref="AA238">IF( $Z238="", "", INDEX(白話字聲母資料表, $Z238, $AA$5))</f>
        <v>喜</v>
      </c>
      <c r="AB238" s="370"/>
      <c r="AC238" s="377">
        <f t="shared" si="69"/>
        <v>70</v>
      </c>
      <c r="AD238" s="373">
        <f t="array" ref="AD238">IF( $W238, "", INDEX(白話字韻母資料表, AC238, $AD$5))</f>
        <v>27</v>
      </c>
      <c r="AE238" s="373" t="b">
        <f t="array" ref="AE238">IF( $W238, "", IF( INDEX(白話字韻母資料表, AC238, $AE$5) = "入聲", TRUE, FALSE) )</f>
        <v>0</v>
      </c>
      <c r="AF238" s="374">
        <f t="shared" si="70"/>
        <v>1</v>
      </c>
      <c r="AG238" s="374">
        <f t="shared" si="71"/>
        <v>7</v>
      </c>
      <c r="AH238" s="374" t="str">
        <f t="array" ref="AH238">IF( $W238, "", INDEX(白話字韻母資料表, $AC238, $AH$5))</f>
        <v>艍</v>
      </c>
      <c r="AI238" s="374" t="str">
        <f t="array" ref="AI238">IF($W238, "", INDEX(白話字韻母八聲調資料表, $AD238, $AG238))</f>
        <v>ū</v>
      </c>
      <c r="AJ238" s="370"/>
      <c r="AK238" s="373" t="b">
        <f t="shared" si="72"/>
        <v>0</v>
      </c>
      <c r="AL238" s="373" t="str">
        <f>IF( $AK238, IFERROR( IF(MATCH( $E238, 顎音化聲母!$H$9:$H$37, 0), TRUE, FALSE), FALSE), "")</f>
        <v/>
      </c>
      <c r="AM238" s="373" t="str">
        <f t="array" ref="AM238">IF( AND($AK238, $AL238), INDEX(顎音化聲母資料表, MATCH( $D238 &amp; $E238, 顎音化聲母!$L$5:$L$136, 0), 3), "")</f>
        <v/>
      </c>
      <c r="AN238" s="373">
        <f t="shared" si="73"/>
        <v>5</v>
      </c>
      <c r="AO238" s="374" t="str">
        <f t="array" ref="AO238">IF($AN238="", "", IF( $AM238&lt;&gt;"", $AM238,INDEX(白話字聲母資料表, $AN238, $AO$5)))</f>
        <v>ㄏ</v>
      </c>
      <c r="AP238" s="374" t="str">
        <f t="array" ref="AP238">IF($W238, "", INDEX(方音八音反切資料表, $AD238, $AG238))</f>
        <v>ㄨ˫</v>
      </c>
      <c r="AQ238" s="370"/>
      <c r="AR238" s="374" t="str">
        <f t="array" ref="AR238">IF($V238, "", INDEX(白話字聲母資料表, $Z238, $AR$5))</f>
        <v>h</v>
      </c>
      <c r="AS238" s="375" t="str">
        <f t="array" ref="AS238">IF($W238, "", INDEX(白話字韻母資料表, $AC238, $AR$5))</f>
        <v>u</v>
      </c>
      <c r="AT238" s="374" t="str">
        <f t="array" ref="AT238">IF($W238, "", INDEX(台羅韻母八聲調資料表, $AD238, $AG238))</f>
        <v>ū</v>
      </c>
      <c r="AU238" s="370"/>
      <c r="AV238" s="374" t="str">
        <f t="array" ref="AV238">IF($V238, "", INDEX(白話字聲母資料表, $Z238, $AV$5))</f>
        <v>h</v>
      </c>
      <c r="AW238" s="375" t="str">
        <f t="array" ref="AW238">IF($W238, "", INDEX(白話字韻母資料表, $AC238, $AW$5))</f>
        <v>u</v>
      </c>
      <c r="AX238" s="374" t="str">
        <f t="array" ref="AX238">IF($W238, "", INDEX(閩拼韻母八聲調資料表, $AD238, $AG238))</f>
        <v>ū</v>
      </c>
    </row>
    <row r="239" spans="2:50">
      <c r="B239" s="380">
        <f t="shared" si="0"/>
        <v>231</v>
      </c>
      <c r="C239" s="314" t="str">
        <f>MID(文章!$D$4, B239, 1)</f>
        <v>。</v>
      </c>
      <c r="D239" s="365"/>
      <c r="E239" s="365"/>
      <c r="F239" s="365"/>
      <c r="G239" s="315" t="str">
        <f t="array" ref="G239">IF( OR($T239, NOT($U239), $W239), "", $AA239 &amp; $AH239 &amp; INDEX(中文數值資料表, $AG239, 2) )</f>
        <v/>
      </c>
      <c r="H239" s="321" t="str">
        <f t="shared" si="1"/>
        <v/>
      </c>
      <c r="I239" s="322" t="str">
        <f t="shared" si="2"/>
        <v/>
      </c>
      <c r="J239" s="323" t="str">
        <f t="shared" si="3"/>
        <v/>
      </c>
      <c r="K239" s="316" t="str">
        <f t="shared" si="4"/>
        <v/>
      </c>
      <c r="L239" s="317" t="str">
        <f t="shared" ca="1" si="74"/>
        <v xml:space="preserve">\ltjruby{。}{}\
</v>
      </c>
      <c r="M239" s="317" t="str">
        <f t="shared" ca="1" si="60"/>
        <v xml:space="preserve">。
</v>
      </c>
      <c r="N239" s="317" t="str">
        <f t="shared" ca="1" si="61"/>
        <v xml:space="preserve">。
</v>
      </c>
      <c r="O239" s="317" t="str">
        <f t="shared" ca="1" si="62"/>
        <v xml:space="preserve">。
</v>
      </c>
      <c r="P239" s="317" t="str">
        <f t="shared" ca="1" si="62"/>
        <v xml:space="preserve">。
</v>
      </c>
      <c r="Q239" s="318" t="str">
        <f t="shared" ca="1" si="63"/>
        <v xml:space="preserve">。
</v>
      </c>
      <c r="R239" s="318" t="str">
        <f t="shared" ca="1" si="64"/>
        <v xml:space="preserve">。
</v>
      </c>
      <c r="S239" s="285"/>
      <c r="T239" s="319" t="b">
        <f t="shared" si="58"/>
        <v>1</v>
      </c>
      <c r="U239" s="319" t="b">
        <f t="shared" si="65"/>
        <v>0</v>
      </c>
      <c r="V239" s="319" t="b">
        <f t="shared" si="66"/>
        <v>1</v>
      </c>
      <c r="W239" s="319" t="b">
        <f t="shared" si="67"/>
        <v>1</v>
      </c>
      <c r="X239" s="319" t="b">
        <f t="shared" si="68"/>
        <v>0</v>
      </c>
      <c r="Y239" s="370"/>
      <c r="Z239" s="377" t="str">
        <f t="shared" si="59"/>
        <v/>
      </c>
      <c r="AA239" s="373" t="str">
        <f t="array" ref="AA239">IF( $Z239="", "", INDEX(白話字聲母資料表, $Z239, $AA$5))</f>
        <v/>
      </c>
      <c r="AB239" s="370"/>
      <c r="AC239" s="377" t="str">
        <f t="shared" si="69"/>
        <v/>
      </c>
      <c r="AD239" s="373" t="str">
        <f t="array" ref="AD239">IF( $W239, "", INDEX(白話字韻母資料表, AC239, $AD$5))</f>
        <v/>
      </c>
      <c r="AE239" s="373" t="str">
        <f t="array" ref="AE239">IF( $W239, "", IF( INDEX(白話字韻母資料表, AC239, $AE$5) = "入聲", TRUE, FALSE) )</f>
        <v/>
      </c>
      <c r="AF239" s="374" t="str">
        <f t="shared" si="70"/>
        <v/>
      </c>
      <c r="AG239" s="374" t="str">
        <f t="shared" si="71"/>
        <v/>
      </c>
      <c r="AH239" s="374" t="str">
        <f t="array" ref="AH239">IF( $W239, "", INDEX(白話字韻母資料表, $AC239, $AH$5))</f>
        <v/>
      </c>
      <c r="AI239" s="374" t="str">
        <f t="array" ref="AI239">IF($W239, "", INDEX(白話字韻母八聲調資料表, $AD239, $AG239))</f>
        <v/>
      </c>
      <c r="AJ239" s="370"/>
      <c r="AK239" s="373" t="b">
        <f t="shared" si="72"/>
        <v>0</v>
      </c>
      <c r="AL239" s="373" t="str">
        <f>IF( $AK239, IFERROR( IF(MATCH( $E239, 顎音化聲母!$H$9:$H$37, 0), TRUE, FALSE), FALSE), "")</f>
        <v/>
      </c>
      <c r="AM239" s="373" t="str">
        <f t="array" ref="AM239">IF( AND($AK239, $AL239), INDEX(顎音化聲母資料表, MATCH( $D239 &amp; $E239, 顎音化聲母!$L$5:$L$136, 0), 3), "")</f>
        <v/>
      </c>
      <c r="AN239" s="373" t="str">
        <f t="shared" si="73"/>
        <v/>
      </c>
      <c r="AO239" s="374" t="str">
        <f t="array" ref="AO239">IF($AN239="", "", IF( $AM239&lt;&gt;"", $AM239,INDEX(白話字聲母資料表, $AN239, $AO$5)))</f>
        <v/>
      </c>
      <c r="AP239" s="374" t="str">
        <f t="array" ref="AP239">IF($W239, "", INDEX(方音八音反切資料表, $AD239, $AG239))</f>
        <v/>
      </c>
      <c r="AQ239" s="370"/>
      <c r="AR239" s="374" t="str">
        <f t="array" ref="AR239">IF($V239, "", INDEX(白話字聲母資料表, $Z239, $AR$5))</f>
        <v/>
      </c>
      <c r="AS239" s="375" t="str">
        <f t="array" ref="AS239">IF($W239, "", INDEX(白話字韻母資料表, $AC239, $AR$5))</f>
        <v/>
      </c>
      <c r="AT239" s="374" t="str">
        <f t="array" ref="AT239">IF($W239, "", INDEX(台羅韻母八聲調資料表, $AD239, $AG239))</f>
        <v/>
      </c>
      <c r="AU239" s="370"/>
      <c r="AV239" s="374" t="str">
        <f t="array" ref="AV239">IF($V239, "", INDEX(白話字聲母資料表, $Z239, $AV$5))</f>
        <v/>
      </c>
      <c r="AW239" s="375" t="str">
        <f t="array" ref="AW239">IF($W239, "", INDEX(白話字韻母資料表, $AC239, $AW$5))</f>
        <v/>
      </c>
      <c r="AX239" s="374" t="str">
        <f t="array" ref="AX239">IF($W239, "", INDEX(閩拼韻母八聲調資料表, $AD239, $AG239))</f>
        <v/>
      </c>
    </row>
    <row r="240" spans="2:50">
      <c r="B240" s="380">
        <f t="shared" si="0"/>
        <v>232</v>
      </c>
      <c r="C240" s="314" t="str">
        <f>MID(文章!$D$4, B240, 1)</f>
        <v xml:space="preserve">
</v>
      </c>
      <c r="D240" s="365"/>
      <c r="E240" s="365"/>
      <c r="F240" s="365"/>
      <c r="G240" s="315" t="str">
        <f t="array" ref="G240">IF( OR($T240, NOT($U240), $W240), "", $AA240 &amp; $AH240 &amp; INDEX(中文數值資料表, $AG240, 2) )</f>
        <v/>
      </c>
      <c r="H240" s="321" t="str">
        <f t="shared" si="1"/>
        <v/>
      </c>
      <c r="I240" s="322" t="str">
        <f t="shared" si="2"/>
        <v/>
      </c>
      <c r="J240" s="323" t="str">
        <f t="shared" si="3"/>
        <v/>
      </c>
      <c r="K240" s="316" t="str">
        <f t="shared" si="4"/>
        <v/>
      </c>
      <c r="L240" s="317" t="str">
        <f t="shared" ca="1" si="74"/>
        <v xml:space="preserve">\vskip 0.5 cm
</v>
      </c>
      <c r="M240" s="317" t="str">
        <f t="shared" ca="1" si="60"/>
        <v xml:space="preserve">
&lt;/p&gt;
&lt;p&gt;
</v>
      </c>
      <c r="N240" s="317" t="str">
        <f t="shared" ca="1" si="61"/>
        <v xml:space="preserve">
&lt;/p&gt;
&lt;p&gt;
</v>
      </c>
      <c r="O240" s="317" t="str">
        <f t="shared" ca="1" si="62"/>
        <v xml:space="preserve">
&lt;/p&gt;
&lt;p&gt;
</v>
      </c>
      <c r="P240" s="317" t="str">
        <f t="shared" ca="1" si="62"/>
        <v xml:space="preserve">
&lt;/p&gt;
&lt;p&gt;
</v>
      </c>
      <c r="Q240" s="318" t="str">
        <f t="shared" ca="1" si="63"/>
        <v xml:space="preserve">
&lt;/p&gt;
&lt;p&gt;
</v>
      </c>
      <c r="R240" s="318" t="str">
        <f t="shared" ca="1" si="64"/>
        <v xml:space="preserve">
&lt;/p&gt;
&lt;p&gt;
</v>
      </c>
      <c r="S240" s="285"/>
      <c r="T240" s="319" t="b">
        <f t="shared" si="58"/>
        <v>0</v>
      </c>
      <c r="U240" s="319" t="b">
        <f t="shared" si="65"/>
        <v>0</v>
      </c>
      <c r="V240" s="319" t="b">
        <f t="shared" si="66"/>
        <v>1</v>
      </c>
      <c r="W240" s="319" t="b">
        <f t="shared" si="67"/>
        <v>1</v>
      </c>
      <c r="X240" s="319" t="b">
        <f t="shared" si="68"/>
        <v>0</v>
      </c>
      <c r="Y240" s="370"/>
      <c r="Z240" s="377" t="str">
        <f t="shared" si="59"/>
        <v/>
      </c>
      <c r="AA240" s="373" t="str">
        <f t="array" ref="AA240">IF( $Z240="", "", INDEX(白話字聲母資料表, $Z240, $AA$5))</f>
        <v/>
      </c>
      <c r="AB240" s="370"/>
      <c r="AC240" s="377" t="str">
        <f t="shared" si="69"/>
        <v/>
      </c>
      <c r="AD240" s="373" t="str">
        <f t="array" ref="AD240">IF( $W240, "", INDEX(白話字韻母資料表, AC240, $AD$5))</f>
        <v/>
      </c>
      <c r="AE240" s="373" t="str">
        <f t="array" ref="AE240">IF( $W240, "", IF( INDEX(白話字韻母資料表, AC240, $AE$5) = "入聲", TRUE, FALSE) )</f>
        <v/>
      </c>
      <c r="AF240" s="374" t="str">
        <f t="shared" si="70"/>
        <v/>
      </c>
      <c r="AG240" s="374" t="str">
        <f t="shared" si="71"/>
        <v/>
      </c>
      <c r="AH240" s="374" t="str">
        <f t="array" ref="AH240">IF( $W240, "", INDEX(白話字韻母資料表, $AC240, $AH$5))</f>
        <v/>
      </c>
      <c r="AI240" s="374" t="str">
        <f t="array" ref="AI240">IF($W240, "", INDEX(白話字韻母八聲調資料表, $AD240, $AG240))</f>
        <v/>
      </c>
      <c r="AJ240" s="370"/>
      <c r="AK240" s="373" t="b">
        <f t="shared" si="72"/>
        <v>0</v>
      </c>
      <c r="AL240" s="373" t="str">
        <f>IF( $AK240, IFERROR( IF(MATCH( $E240, 顎音化聲母!$H$9:$H$37, 0), TRUE, FALSE), FALSE), "")</f>
        <v/>
      </c>
      <c r="AM240" s="373" t="str">
        <f t="array" ref="AM240">IF( AND($AK240, $AL240), INDEX(顎音化聲母資料表, MATCH( $D240 &amp; $E240, 顎音化聲母!$L$5:$L$136, 0), 3), "")</f>
        <v/>
      </c>
      <c r="AN240" s="373" t="str">
        <f t="shared" si="73"/>
        <v/>
      </c>
      <c r="AO240" s="374" t="str">
        <f t="array" ref="AO240">IF($AN240="", "", IF( $AM240&lt;&gt;"", $AM240,INDEX(白話字聲母資料表, $AN240, $AO$5)))</f>
        <v/>
      </c>
      <c r="AP240" s="374" t="str">
        <f t="array" ref="AP240">IF($W240, "", INDEX(方音八音反切資料表, $AD240, $AG240))</f>
        <v/>
      </c>
      <c r="AQ240" s="370"/>
      <c r="AR240" s="374" t="str">
        <f t="array" ref="AR240">IF($V240, "", INDEX(白話字聲母資料表, $Z240, $AR$5))</f>
        <v/>
      </c>
      <c r="AS240" s="375" t="str">
        <f t="array" ref="AS240">IF($W240, "", INDEX(白話字韻母資料表, $AC240, $AR$5))</f>
        <v/>
      </c>
      <c r="AT240" s="374" t="str">
        <f t="array" ref="AT240">IF($W240, "", INDEX(台羅韻母八聲調資料表, $AD240, $AG240))</f>
        <v/>
      </c>
      <c r="AU240" s="370"/>
      <c r="AV240" s="374" t="str">
        <f t="array" ref="AV240">IF($V240, "", INDEX(白話字聲母資料表, $Z240, $AV$5))</f>
        <v/>
      </c>
      <c r="AW240" s="375" t="str">
        <f t="array" ref="AW240">IF($W240, "", INDEX(白話字韻母資料表, $AC240, $AW$5))</f>
        <v/>
      </c>
      <c r="AX240" s="374" t="str">
        <f t="array" ref="AX240">IF($W240, "", INDEX(閩拼韻母八聲調資料表, $AD240, $AG240))</f>
        <v/>
      </c>
    </row>
    <row r="241" spans="2:50">
      <c r="B241" s="380">
        <f t="shared" si="0"/>
        <v>233</v>
      </c>
      <c r="C241" s="314" t="str">
        <f>MID(文章!$D$4, B241, 1)</f>
        <v>蘇</v>
      </c>
      <c r="D241" s="365" t="s">
        <v>65</v>
      </c>
      <c r="E241" s="365" t="s">
        <v>75</v>
      </c>
      <c r="F241" s="365"/>
      <c r="G241" s="315" t="str">
        <f t="array" ref="G241">IF( OR($T241, NOT($U241), $W241), "", $AA241 &amp; $AH241 &amp; INDEX(中文數值資料表, $AG241, 2) )</f>
        <v>時沽一</v>
      </c>
      <c r="H241" s="321" t="str">
        <f t="shared" si="1"/>
        <v>so͘</v>
      </c>
      <c r="I241" s="322" t="str">
        <f t="shared" si="2"/>
        <v>soo</v>
      </c>
      <c r="J241" s="323" t="str">
        <f t="shared" si="3"/>
        <v>sōo</v>
      </c>
      <c r="K241" s="316" t="str">
        <f t="shared" si="4"/>
        <v>ㄙㆦ</v>
      </c>
      <c r="L241" s="317" t="str">
        <f t="shared" ca="1" si="74"/>
        <v xml:space="preserve">\ltjruby{蘇}{soo}\
</v>
      </c>
      <c r="M241" s="317" t="str">
        <f t="shared" ca="1" si="60"/>
        <v xml:space="preserve">&lt;ruby&gt;蘇&lt;rt&gt;時沽一&lt;/rt&gt;&lt;/ruby&gt;
</v>
      </c>
      <c r="N241" s="317" t="str">
        <f t="shared" ca="1" si="61"/>
        <v xml:space="preserve">&lt;ruby&gt;蘇&lt;rt&gt;so͘&lt;/rt&gt;&lt;/ruby&gt;
</v>
      </c>
      <c r="O241" s="317" t="str">
        <f t="shared" ca="1" si="62"/>
        <v xml:space="preserve">&lt;ruby&gt;蘇&lt;rt&gt;soo&lt;/rt&gt;&lt;/ruby&gt;
</v>
      </c>
      <c r="P241" s="317" t="str">
        <f t="shared" ca="1" si="62"/>
        <v xml:space="preserve">&lt;ruby&gt;蘇&lt;rt&gt;sōo&lt;/rt&gt;&lt;/ruby&gt;
</v>
      </c>
      <c r="Q241" s="318" t="str">
        <f t="shared" ca="1" si="63"/>
        <v xml:space="preserve">&lt;ruby&gt;蘇&lt;rtc&gt;ㄙㆦ&lt;/rtc&gt;&lt;/ruby&gt;
</v>
      </c>
      <c r="R241" s="318" t="str">
        <f t="shared" ca="1" si="64"/>
        <v xml:space="preserve">&lt;ruby&gt;蘇&lt;rt&gt;soo&lt;/rt&gt;&lt;rtc&gt;ㄙㆦ&lt;/rtc&gt;&lt;/ruby&gt;
</v>
      </c>
      <c r="S241" s="285"/>
      <c r="T241" s="319" t="b">
        <f t="shared" si="58"/>
        <v>0</v>
      </c>
      <c r="U241" s="319" t="b">
        <f t="shared" si="65"/>
        <v>1</v>
      </c>
      <c r="V241" s="319" t="b">
        <f t="shared" si="66"/>
        <v>0</v>
      </c>
      <c r="W241" s="319" t="b">
        <f t="shared" si="67"/>
        <v>0</v>
      </c>
      <c r="X241" s="319" t="b">
        <f t="shared" si="68"/>
        <v>1</v>
      </c>
      <c r="Y241" s="370"/>
      <c r="Z241" s="377">
        <f t="shared" si="59"/>
        <v>15</v>
      </c>
      <c r="AA241" s="373" t="str">
        <f t="array" ref="AA241">IF( $Z241="", "", INDEX(白話字聲母資料表, $Z241, $AA$5))</f>
        <v>時</v>
      </c>
      <c r="AB241" s="370"/>
      <c r="AC241" s="377">
        <f t="shared" si="69"/>
        <v>54</v>
      </c>
      <c r="AD241" s="373">
        <f t="array" ref="AD241">IF( $W241, "", INDEX(白話字韻母資料表, AC241, $AD$5))</f>
        <v>11</v>
      </c>
      <c r="AE241" s="373" t="b">
        <f t="array" ref="AE241">IF( $W241, "", IF( INDEX(白話字韻母資料表, AC241, $AE$5) = "入聲", TRUE, FALSE) )</f>
        <v>0</v>
      </c>
      <c r="AF241" s="374">
        <f t="shared" si="70"/>
        <v>1</v>
      </c>
      <c r="AG241" s="374">
        <f t="shared" si="71"/>
        <v>1</v>
      </c>
      <c r="AH241" s="374" t="str">
        <f t="array" ref="AH241">IF( $W241, "", INDEX(白話字韻母資料表, $AC241, $AH$5))</f>
        <v>沽</v>
      </c>
      <c r="AI241" s="374" t="str">
        <f t="array" ref="AI241">IF($W241, "", INDEX(白話字韻母八聲調資料表, $AD241, $AG241))</f>
        <v>o͘</v>
      </c>
      <c r="AJ241" s="370"/>
      <c r="AK241" s="373" t="b">
        <f t="shared" si="72"/>
        <v>1</v>
      </c>
      <c r="AL241" s="373" t="b">
        <f>IF( $AK241, IFERROR( IF(MATCH( $E241, 顎音化聲母!$H$9:$H$37, 0), TRUE, FALSE), FALSE), "")</f>
        <v>0</v>
      </c>
      <c r="AM241" s="373" t="str">
        <f t="array" ref="AM241">IF( AND($AK241, $AL241), INDEX(顎音化聲母資料表, MATCH( $D241 &amp; $E241, 顎音化聲母!$L$5:$L$136, 0), 3), "")</f>
        <v/>
      </c>
      <c r="AN241" s="373">
        <f t="shared" si="73"/>
        <v>15</v>
      </c>
      <c r="AO241" s="374" t="str">
        <f t="array" ref="AO241">IF($AN241="", "", IF( $AM241&lt;&gt;"", $AM241,INDEX(白話字聲母資料表, $AN241, $AO$5)))</f>
        <v>ㄙ</v>
      </c>
      <c r="AP241" s="374" t="str">
        <f t="array" ref="AP241">IF($W241, "", INDEX(方音八音反切資料表, $AD241, $AG241))</f>
        <v>ㆦ</v>
      </c>
      <c r="AQ241" s="370"/>
      <c r="AR241" s="374" t="str">
        <f t="array" ref="AR241">IF($V241, "", INDEX(白話字聲母資料表, $Z241, $AR$5))</f>
        <v>s</v>
      </c>
      <c r="AS241" s="375" t="str">
        <f t="array" ref="AS241">IF($W241, "", INDEX(白話字韻母資料表, $AC241, $AR$5))</f>
        <v>oo</v>
      </c>
      <c r="AT241" s="374" t="str">
        <f t="array" ref="AT241">IF($W241, "", INDEX(台羅韻母八聲調資料表, $AD241, $AG241))</f>
        <v>oo</v>
      </c>
      <c r="AU241" s="370"/>
      <c r="AV241" s="374" t="str">
        <f t="array" ref="AV241">IF($V241, "", INDEX(白話字聲母資料表, $Z241, $AV$5))</f>
        <v>s</v>
      </c>
      <c r="AW241" s="375" t="str">
        <f t="array" ref="AW241">IF($W241, "", INDEX(白話字韻母資料表, $AC241, $AW$5))</f>
        <v>oo</v>
      </c>
      <c r="AX241" s="374" t="str">
        <f t="array" ref="AX241">IF($W241, "", INDEX(閩拼韻母八聲調資料表, $AD241, $AG241))</f>
        <v>ōo</v>
      </c>
    </row>
    <row r="242" spans="2:50">
      <c r="B242" s="380">
        <f t="shared" si="0"/>
        <v>234</v>
      </c>
      <c r="C242" s="314" t="str">
        <f>MID(文章!$D$4, B242, 1)</f>
        <v>子</v>
      </c>
      <c r="D242" s="365" t="s">
        <v>55</v>
      </c>
      <c r="E242" s="365" t="s">
        <v>62</v>
      </c>
      <c r="F242" s="365">
        <v>2</v>
      </c>
      <c r="G242" s="315" t="str">
        <f t="array" ref="G242">IF( OR($T242, NOT($U242), $W242), "", $AA242 &amp; $AH242 &amp; INDEX(中文數值資料表, $AG242, 2) )</f>
        <v>曾艍二</v>
      </c>
      <c r="H242" s="321" t="str">
        <f t="shared" si="1"/>
        <v>chú</v>
      </c>
      <c r="I242" s="322" t="str">
        <f t="shared" si="2"/>
        <v>tsú</v>
      </c>
      <c r="J242" s="323" t="str">
        <f t="shared" si="3"/>
        <v>zú</v>
      </c>
      <c r="K242" s="316" t="str">
        <f t="shared" si="4"/>
        <v>ㄗㄨˋ</v>
      </c>
      <c r="L242" s="317" t="str">
        <f t="shared" ca="1" si="74"/>
        <v xml:space="preserve">\ltjruby{子}{tsú}\
</v>
      </c>
      <c r="M242" s="317" t="str">
        <f t="shared" ca="1" si="60"/>
        <v xml:space="preserve">&lt;ruby&gt;子&lt;rt&gt;曾艍二&lt;/rt&gt;&lt;/ruby&gt;
</v>
      </c>
      <c r="N242" s="317" t="str">
        <f t="shared" ca="1" si="61"/>
        <v xml:space="preserve">&lt;ruby&gt;子&lt;rt&gt;chú&lt;/rt&gt;&lt;/ruby&gt;
</v>
      </c>
      <c r="O242" s="317" t="str">
        <f t="shared" ca="1" si="62"/>
        <v xml:space="preserve">&lt;ruby&gt;子&lt;rt&gt;tsú&lt;/rt&gt;&lt;/ruby&gt;
</v>
      </c>
      <c r="P242" s="317" t="str">
        <f t="shared" ca="1" si="62"/>
        <v xml:space="preserve">&lt;ruby&gt;子&lt;rt&gt;zú&lt;/rt&gt;&lt;/ruby&gt;
</v>
      </c>
      <c r="Q242" s="318" t="str">
        <f t="shared" ca="1" si="63"/>
        <v xml:space="preserve">&lt;ruby&gt;子&lt;rtc&gt;ㄗㄨˋ&lt;/rtc&gt;&lt;/ruby&gt;
</v>
      </c>
      <c r="R242" s="318" t="str">
        <f t="shared" ca="1" si="64"/>
        <v xml:space="preserve">&lt;ruby&gt;子&lt;rt&gt;tsú&lt;/rt&gt;&lt;rtc&gt;ㄗㄨˋ&lt;/rtc&gt;&lt;/ruby&gt;
</v>
      </c>
      <c r="S242" s="285"/>
      <c r="T242" s="319" t="b">
        <f t="shared" si="58"/>
        <v>0</v>
      </c>
      <c r="U242" s="319" t="b">
        <f t="shared" si="65"/>
        <v>1</v>
      </c>
      <c r="V242" s="319" t="b">
        <f t="shared" si="66"/>
        <v>0</v>
      </c>
      <c r="W242" s="319" t="b">
        <f t="shared" si="67"/>
        <v>0</v>
      </c>
      <c r="X242" s="319" t="b">
        <f t="shared" si="68"/>
        <v>0</v>
      </c>
      <c r="Y242" s="370"/>
      <c r="Z242" s="377">
        <f t="shared" si="59"/>
        <v>2</v>
      </c>
      <c r="AA242" s="373" t="str">
        <f t="array" ref="AA242">IF( $Z242="", "", INDEX(白話字聲母資料表, $Z242, $AA$5))</f>
        <v>曾</v>
      </c>
      <c r="AB242" s="370"/>
      <c r="AC242" s="377">
        <f t="shared" si="69"/>
        <v>70</v>
      </c>
      <c r="AD242" s="373">
        <f t="array" ref="AD242">IF( $W242, "", INDEX(白話字韻母資料表, AC242, $AD$5))</f>
        <v>27</v>
      </c>
      <c r="AE242" s="373" t="b">
        <f t="array" ref="AE242">IF( $W242, "", IF( INDEX(白話字韻母資料表, AC242, $AE$5) = "入聲", TRUE, FALSE) )</f>
        <v>0</v>
      </c>
      <c r="AF242" s="374">
        <f t="shared" si="70"/>
        <v>1</v>
      </c>
      <c r="AG242" s="374">
        <f t="shared" si="71"/>
        <v>2</v>
      </c>
      <c r="AH242" s="374" t="str">
        <f t="array" ref="AH242">IF( $W242, "", INDEX(白話字韻母資料表, $AC242, $AH$5))</f>
        <v>艍</v>
      </c>
      <c r="AI242" s="374" t="str">
        <f t="array" ref="AI242">IF($W242, "", INDEX(白話字韻母八聲調資料表, $AD242, $AG242))</f>
        <v>ú</v>
      </c>
      <c r="AJ242" s="370"/>
      <c r="AK242" s="373" t="b">
        <f t="shared" si="72"/>
        <v>1</v>
      </c>
      <c r="AL242" s="373" t="b">
        <f>IF( $AK242, IFERROR( IF(MATCH( $E242, 顎音化聲母!$H$9:$H$37, 0), TRUE, FALSE), FALSE), "")</f>
        <v>0</v>
      </c>
      <c r="AM242" s="373" t="str">
        <f t="array" ref="AM242">IF( AND($AK242, $AL242), INDEX(顎音化聲母資料表, MATCH( $D242 &amp; $E242, 顎音化聲母!$L$5:$L$136, 0), 3), "")</f>
        <v/>
      </c>
      <c r="AN242" s="373">
        <f t="shared" si="73"/>
        <v>2</v>
      </c>
      <c r="AO242" s="374" t="str">
        <f t="array" ref="AO242">IF($AN242="", "", IF( $AM242&lt;&gt;"", $AM242,INDEX(白話字聲母資料表, $AN242, $AO$5)))</f>
        <v>ㄗ</v>
      </c>
      <c r="AP242" s="374" t="str">
        <f t="array" ref="AP242">IF($W242, "", INDEX(方音八音反切資料表, $AD242, $AG242))</f>
        <v>ㄨˋ</v>
      </c>
      <c r="AQ242" s="370"/>
      <c r="AR242" s="374" t="str">
        <f t="array" ref="AR242">IF($V242, "", INDEX(白話字聲母資料表, $Z242, $AR$5))</f>
        <v>ts</v>
      </c>
      <c r="AS242" s="375" t="str">
        <f t="array" ref="AS242">IF($W242, "", INDEX(白話字韻母資料表, $AC242, $AR$5))</f>
        <v>u</v>
      </c>
      <c r="AT242" s="374" t="str">
        <f t="array" ref="AT242">IF($W242, "", INDEX(台羅韻母八聲調資料表, $AD242, $AG242))</f>
        <v>ú</v>
      </c>
      <c r="AU242" s="370"/>
      <c r="AV242" s="374" t="str">
        <f t="array" ref="AV242">IF($V242, "", INDEX(白話字聲母資料表, $Z242, $AV$5))</f>
        <v>z</v>
      </c>
      <c r="AW242" s="375" t="str">
        <f t="array" ref="AW242">IF($W242, "", INDEX(白話字韻母資料表, $AC242, $AW$5))</f>
        <v>u</v>
      </c>
      <c r="AX242" s="374" t="str">
        <f t="array" ref="AX242">IF($W242, "", INDEX(閩拼韻母八聲調資料表, $AD242, $AG242))</f>
        <v>ú</v>
      </c>
    </row>
    <row r="243" spans="2:50">
      <c r="B243" s="380">
        <f t="shared" si="0"/>
        <v>235</v>
      </c>
      <c r="C243" s="314" t="str">
        <f>MID(文章!$D$4, B243, 1)</f>
        <v>愀</v>
      </c>
      <c r="D243" s="365" t="s">
        <v>68</v>
      </c>
      <c r="E243" s="365" t="s">
        <v>69</v>
      </c>
      <c r="F243" s="365"/>
      <c r="G243" s="315" t="str">
        <f t="array" ref="G243">IF( OR($T243, NOT($U243), $W243), "", $AA243 &amp; $AH243 &amp; INDEX(中文數值資料表, $AG243, 2) )</f>
        <v>出丩一</v>
      </c>
      <c r="H243" s="321" t="str">
        <f t="shared" si="1"/>
        <v>chhiu</v>
      </c>
      <c r="I243" s="322" t="str">
        <f t="shared" si="2"/>
        <v>tshiu</v>
      </c>
      <c r="J243" s="323" t="str">
        <f t="shared" si="3"/>
        <v>ciū</v>
      </c>
      <c r="K243" s="316" t="str">
        <f t="shared" si="4"/>
        <v>ㄑㄧㄨ</v>
      </c>
      <c r="L243" s="317" t="str">
        <f t="shared" ca="1" si="74"/>
        <v xml:space="preserve">\ltjruby{愀}{tshiu}\
</v>
      </c>
      <c r="M243" s="317" t="str">
        <f t="shared" ca="1" si="60"/>
        <v xml:space="preserve">&lt;ruby&gt;愀&lt;rt&gt;出丩一&lt;/rt&gt;&lt;/ruby&gt;
</v>
      </c>
      <c r="N243" s="317" t="str">
        <f t="shared" ca="1" si="61"/>
        <v xml:space="preserve">&lt;ruby&gt;愀&lt;rt&gt;chhiu&lt;/rt&gt;&lt;/ruby&gt;
</v>
      </c>
      <c r="O243" s="317" t="str">
        <f t="shared" ca="1" si="62"/>
        <v xml:space="preserve">&lt;ruby&gt;愀&lt;rt&gt;tshiu&lt;/rt&gt;&lt;/ruby&gt;
</v>
      </c>
      <c r="P243" s="317" t="str">
        <f t="shared" ca="1" si="62"/>
        <v xml:space="preserve">&lt;ruby&gt;愀&lt;rt&gt;ciū&lt;/rt&gt;&lt;/ruby&gt;
</v>
      </c>
      <c r="Q243" s="318" t="str">
        <f t="shared" ca="1" si="63"/>
        <v xml:space="preserve">&lt;ruby&gt;愀&lt;rtc&gt;ㄑㄧㄨ&lt;/rtc&gt;&lt;/ruby&gt;
</v>
      </c>
      <c r="R243" s="318" t="str">
        <f t="shared" ca="1" si="64"/>
        <v xml:space="preserve">&lt;ruby&gt;愀&lt;rt&gt;tshiu&lt;/rt&gt;&lt;rtc&gt;ㄑㄧㄨ&lt;/rtc&gt;&lt;/ruby&gt;
</v>
      </c>
      <c r="S243" s="285"/>
      <c r="T243" s="319" t="b">
        <f t="shared" si="58"/>
        <v>0</v>
      </c>
      <c r="U243" s="319" t="b">
        <f t="shared" si="65"/>
        <v>1</v>
      </c>
      <c r="V243" s="319" t="b">
        <f t="shared" si="66"/>
        <v>0</v>
      </c>
      <c r="W243" s="319" t="b">
        <f t="shared" si="67"/>
        <v>0</v>
      </c>
      <c r="X243" s="319" t="b">
        <f t="shared" si="68"/>
        <v>1</v>
      </c>
      <c r="Y243" s="370"/>
      <c r="Z243" s="377">
        <f t="shared" si="59"/>
        <v>3</v>
      </c>
      <c r="AA243" s="373" t="str">
        <f t="array" ref="AA243">IF( $Z243="", "", INDEX(白話字聲母資料表, $Z243, $AA$5))</f>
        <v>出</v>
      </c>
      <c r="AB243" s="370"/>
      <c r="AC243" s="377">
        <f t="shared" si="69"/>
        <v>45</v>
      </c>
      <c r="AD243" s="373">
        <f t="array" ref="AD243">IF( $W243, "", INDEX(白話字韻母資料表, AC243, $AD$5))</f>
        <v>30</v>
      </c>
      <c r="AE243" s="373" t="b">
        <f t="array" ref="AE243">IF( $W243, "", IF( INDEX(白話字韻母資料表, AC243, $AE$5) = "入聲", TRUE, FALSE) )</f>
        <v>0</v>
      </c>
      <c r="AF243" s="374">
        <f t="shared" si="70"/>
        <v>1</v>
      </c>
      <c r="AG243" s="374">
        <f t="shared" si="71"/>
        <v>1</v>
      </c>
      <c r="AH243" s="374" t="str">
        <f t="array" ref="AH243">IF( $W243, "", INDEX(白話字韻母資料表, $AC243, $AH$5))</f>
        <v>丩</v>
      </c>
      <c r="AI243" s="374" t="str">
        <f t="array" ref="AI243">IF($W243, "", INDEX(白話字韻母八聲調資料表, $AD243, $AG243))</f>
        <v>iu</v>
      </c>
      <c r="AJ243" s="370"/>
      <c r="AK243" s="373" t="b">
        <f t="shared" si="72"/>
        <v>1</v>
      </c>
      <c r="AL243" s="373" t="b">
        <f>IF( $AK243, IFERROR( IF(MATCH( $E243, 顎音化聲母!$H$9:$H$37, 0), TRUE, FALSE), FALSE), "")</f>
        <v>1</v>
      </c>
      <c r="AM243" s="373" t="str">
        <f t="array" ref="AM243">IF( AND($AK243, $AL243), INDEX(顎音化聲母資料表, MATCH( $D243 &amp; $E243, 顎音化聲母!$L$5:$L$136, 0), 3), "")</f>
        <v>ㄑ</v>
      </c>
      <c r="AN243" s="373">
        <f t="shared" si="73"/>
        <v>3</v>
      </c>
      <c r="AO243" s="374" t="str">
        <f t="array" ref="AO243">IF($AN243="", "", IF( $AM243&lt;&gt;"", $AM243,INDEX(白話字聲母資料表, $AN243, $AO$5)))</f>
        <v>ㄑ</v>
      </c>
      <c r="AP243" s="374" t="str">
        <f t="array" ref="AP243">IF($W243, "", INDEX(方音八音反切資料表, $AD243, $AG243))</f>
        <v>ㄧㄨ</v>
      </c>
      <c r="AQ243" s="370"/>
      <c r="AR243" s="374" t="str">
        <f t="array" ref="AR243">IF($V243, "", INDEX(白話字聲母資料表, $Z243, $AR$5))</f>
        <v>tsh</v>
      </c>
      <c r="AS243" s="375" t="str">
        <f t="array" ref="AS243">IF($W243, "", INDEX(白話字韻母資料表, $AC243, $AR$5))</f>
        <v>iu</v>
      </c>
      <c r="AT243" s="374" t="str">
        <f t="array" ref="AT243">IF($W243, "", INDEX(台羅韻母八聲調資料表, $AD243, $AG243))</f>
        <v>iu</v>
      </c>
      <c r="AU243" s="370"/>
      <c r="AV243" s="374" t="str">
        <f t="array" ref="AV243">IF($V243, "", INDEX(白話字聲母資料表, $Z243, $AV$5))</f>
        <v>c</v>
      </c>
      <c r="AW243" s="375" t="str">
        <f t="array" ref="AW243">IF($W243, "", INDEX(白話字韻母資料表, $AC243, $AW$5))</f>
        <v>iu</v>
      </c>
      <c r="AX243" s="374" t="str">
        <f t="array" ref="AX243">IF($W243, "", INDEX(閩拼韻母八聲調資料表, $AD243, $AG243))</f>
        <v>iū</v>
      </c>
    </row>
    <row r="244" spans="2:50">
      <c r="B244" s="380">
        <f t="shared" si="0"/>
        <v>236</v>
      </c>
      <c r="C244" s="314" t="str">
        <f>MID(文章!$D$4, B244, 1)</f>
        <v>然</v>
      </c>
      <c r="D244" s="365" t="s">
        <v>63</v>
      </c>
      <c r="E244" s="365" t="s">
        <v>91</v>
      </c>
      <c r="F244" s="365">
        <v>5</v>
      </c>
      <c r="G244" s="315" t="str">
        <f t="array" ref="G244">IF( OR($T244, NOT($U244), $W244), "", $AA244 &amp; $AH244 &amp; INDEX(中文數值資料表, $AG244, 2) )</f>
        <v>入堅五</v>
      </c>
      <c r="H244" s="321" t="str">
        <f t="shared" si="1"/>
        <v>jiân</v>
      </c>
      <c r="I244" s="322" t="str">
        <f t="shared" si="2"/>
        <v>jiân</v>
      </c>
      <c r="J244" s="323" t="str">
        <f t="shared" si="3"/>
        <v>jiàn</v>
      </c>
      <c r="K244" s="316" t="str">
        <f t="shared" si="4"/>
        <v>ㆡㄧㄢˊ</v>
      </c>
      <c r="L244" s="317" t="str">
        <f t="shared" ca="1" si="74"/>
        <v xml:space="preserve">\ltjruby{然}{jiân}\
</v>
      </c>
      <c r="M244" s="317" t="str">
        <f t="shared" ca="1" si="60"/>
        <v xml:space="preserve">&lt;ruby&gt;然&lt;rt&gt;入堅五&lt;/rt&gt;&lt;/ruby&gt;
</v>
      </c>
      <c r="N244" s="317" t="str">
        <f t="shared" ca="1" si="61"/>
        <v xml:space="preserve">&lt;ruby&gt;然&lt;rt&gt;jiân&lt;/rt&gt;&lt;/ruby&gt;
</v>
      </c>
      <c r="O244" s="317" t="str">
        <f t="shared" ca="1" si="62"/>
        <v xml:space="preserve">&lt;ruby&gt;然&lt;rt&gt;jiân&lt;/rt&gt;&lt;/ruby&gt;
</v>
      </c>
      <c r="P244" s="317" t="str">
        <f t="shared" ca="1" si="62"/>
        <v xml:space="preserve">&lt;ruby&gt;然&lt;rt&gt;jiàn&lt;/rt&gt;&lt;/ruby&gt;
</v>
      </c>
      <c r="Q244" s="318" t="str">
        <f t="shared" ca="1" si="63"/>
        <v xml:space="preserve">&lt;ruby&gt;然&lt;rtc&gt;ㆡㄧㄢˊ&lt;/rtc&gt;&lt;/ruby&gt;
</v>
      </c>
      <c r="R244" s="318" t="str">
        <f t="shared" ca="1" si="64"/>
        <v xml:space="preserve">&lt;ruby&gt;然&lt;rt&gt;jiân&lt;/rt&gt;&lt;rtc&gt;ㆡㄧㄢˊ&lt;/rtc&gt;&lt;/ruby&gt;
</v>
      </c>
      <c r="S244" s="285"/>
      <c r="T244" s="319" t="b">
        <f t="shared" si="58"/>
        <v>0</v>
      </c>
      <c r="U244" s="319" t="b">
        <f t="shared" si="65"/>
        <v>1</v>
      </c>
      <c r="V244" s="319" t="b">
        <f t="shared" si="66"/>
        <v>0</v>
      </c>
      <c r="W244" s="319" t="b">
        <f t="shared" si="67"/>
        <v>0</v>
      </c>
      <c r="X244" s="319" t="b">
        <f t="shared" si="68"/>
        <v>0</v>
      </c>
      <c r="Y244" s="370"/>
      <c r="Z244" s="377">
        <f t="shared" si="59"/>
        <v>6</v>
      </c>
      <c r="AA244" s="373" t="str">
        <f t="array" ref="AA244">IF( $Z244="", "", INDEX(白話字聲母資料表, $Z244, $AA$5))</f>
        <v>入</v>
      </c>
      <c r="AB244" s="370"/>
      <c r="AC244" s="377">
        <f t="shared" si="69"/>
        <v>29</v>
      </c>
      <c r="AD244" s="373">
        <f t="array" ref="AD244">IF( $W244, "", INDEX(白話字韻母資料表, AC244, $AD$5))</f>
        <v>2</v>
      </c>
      <c r="AE244" s="373" t="b">
        <f t="array" ref="AE244">IF( $W244, "", IF( INDEX(白話字韻母資料表, AC244, $AE$5) = "入聲", TRUE, FALSE) )</f>
        <v>0</v>
      </c>
      <c r="AF244" s="374">
        <f t="shared" si="70"/>
        <v>1</v>
      </c>
      <c r="AG244" s="374">
        <f t="shared" si="71"/>
        <v>5</v>
      </c>
      <c r="AH244" s="374" t="str">
        <f t="array" ref="AH244">IF( $W244, "", INDEX(白話字韻母資料表, $AC244, $AH$5))</f>
        <v>堅</v>
      </c>
      <c r="AI244" s="374" t="str">
        <f t="array" ref="AI244">IF($W244, "", INDEX(白話字韻母八聲調資料表, $AD244, $AG244))</f>
        <v>iân</v>
      </c>
      <c r="AJ244" s="370"/>
      <c r="AK244" s="373" t="b">
        <f t="shared" si="72"/>
        <v>1</v>
      </c>
      <c r="AL244" s="373" t="b">
        <f>IF( $AK244, IFERROR( IF(MATCH( $E244, 顎音化聲母!$H$9:$H$37, 0), TRUE, FALSE), FALSE), "")</f>
        <v>0</v>
      </c>
      <c r="AM244" s="373" t="str">
        <f t="array" ref="AM244">IF( AND($AK244, $AL244), INDEX(顎音化聲母資料表, MATCH( $D244 &amp; $E244, 顎音化聲母!$L$5:$L$136, 0), 3), "")</f>
        <v/>
      </c>
      <c r="AN244" s="373">
        <f t="shared" si="73"/>
        <v>6</v>
      </c>
      <c r="AO244" s="374" t="str">
        <f t="array" ref="AO244">IF($AN244="", "", IF( $AM244&lt;&gt;"", $AM244,INDEX(白話字聲母資料表, $AN244, $AO$5)))</f>
        <v>ㆡ</v>
      </c>
      <c r="AP244" s="374" t="str">
        <f t="array" ref="AP244">IF($W244, "", INDEX(方音八音反切資料表, $AD244, $AG244))</f>
        <v>ㄧㄢˊ</v>
      </c>
      <c r="AQ244" s="370"/>
      <c r="AR244" s="374" t="str">
        <f t="array" ref="AR244">IF($V244, "", INDEX(白話字聲母資料表, $Z244, $AR$5))</f>
        <v>j</v>
      </c>
      <c r="AS244" s="375" t="str">
        <f t="array" ref="AS244">IF($W244, "", INDEX(白話字韻母資料表, $AC244, $AR$5))</f>
        <v>ian</v>
      </c>
      <c r="AT244" s="374" t="str">
        <f t="array" ref="AT244">IF($W244, "", INDEX(台羅韻母八聲調資料表, $AD244, $AG244))</f>
        <v>iân</v>
      </c>
      <c r="AU244" s="370"/>
      <c r="AV244" s="374" t="str">
        <f t="array" ref="AV244">IF($V244, "", INDEX(白話字聲母資料表, $Z244, $AV$5))</f>
        <v>j</v>
      </c>
      <c r="AW244" s="375" t="str">
        <f t="array" ref="AW244">IF($W244, "", INDEX(白話字韻母資料表, $AC244, $AW$5))</f>
        <v>ian</v>
      </c>
      <c r="AX244" s="374" t="str">
        <f t="array" ref="AX244">IF($W244, "", INDEX(閩拼韻母八聲調資料表, $AD244, $AG244))</f>
        <v>iàn</v>
      </c>
    </row>
    <row r="245" spans="2:50">
      <c r="B245" s="380">
        <f t="shared" si="0"/>
        <v>237</v>
      </c>
      <c r="C245" s="314" t="str">
        <f>MID(文章!$D$4, B245, 1)</f>
        <v>，</v>
      </c>
      <c r="D245" s="365"/>
      <c r="E245" s="365"/>
      <c r="F245" s="365"/>
      <c r="G245" s="315" t="str">
        <f t="array" ref="G245">IF( OR($T245, NOT($U245), $W245), "", $AA245 &amp; $AH245 &amp; INDEX(中文數值資料表, $AG245, 2) )</f>
        <v/>
      </c>
      <c r="H245" s="321" t="str">
        <f t="shared" si="1"/>
        <v/>
      </c>
      <c r="I245" s="322" t="str">
        <f t="shared" si="2"/>
        <v/>
      </c>
      <c r="J245" s="323" t="str">
        <f t="shared" si="3"/>
        <v/>
      </c>
      <c r="K245" s="316" t="str">
        <f t="shared" si="4"/>
        <v/>
      </c>
      <c r="L245" s="317" t="str">
        <f t="shared" ca="1" si="74"/>
        <v xml:space="preserve">\ltjruby{，}{}\
</v>
      </c>
      <c r="M245" s="317" t="str">
        <f t="shared" ca="1" si="60"/>
        <v xml:space="preserve">，
</v>
      </c>
      <c r="N245" s="317" t="str">
        <f t="shared" ca="1" si="61"/>
        <v xml:space="preserve">，
</v>
      </c>
      <c r="O245" s="317" t="str">
        <f t="shared" ca="1" si="62"/>
        <v xml:space="preserve">，
</v>
      </c>
      <c r="P245" s="317" t="str">
        <f t="shared" ca="1" si="62"/>
        <v xml:space="preserve">，
</v>
      </c>
      <c r="Q245" s="318" t="str">
        <f t="shared" ca="1" si="63"/>
        <v xml:space="preserve">，
</v>
      </c>
      <c r="R245" s="318" t="str">
        <f t="shared" ca="1" si="64"/>
        <v xml:space="preserve">，
</v>
      </c>
      <c r="S245" s="285"/>
      <c r="T245" s="319" t="b">
        <f t="shared" si="58"/>
        <v>1</v>
      </c>
      <c r="U245" s="319" t="b">
        <f t="shared" si="65"/>
        <v>0</v>
      </c>
      <c r="V245" s="319" t="b">
        <f t="shared" si="66"/>
        <v>1</v>
      </c>
      <c r="W245" s="319" t="b">
        <f t="shared" si="67"/>
        <v>1</v>
      </c>
      <c r="X245" s="319" t="b">
        <f t="shared" si="68"/>
        <v>0</v>
      </c>
      <c r="Y245" s="370"/>
      <c r="Z245" s="377" t="str">
        <f t="shared" si="59"/>
        <v/>
      </c>
      <c r="AA245" s="373" t="str">
        <f t="array" ref="AA245">IF( $Z245="", "", INDEX(白話字聲母資料表, $Z245, $AA$5))</f>
        <v/>
      </c>
      <c r="AB245" s="370"/>
      <c r="AC245" s="377" t="str">
        <f t="shared" si="69"/>
        <v/>
      </c>
      <c r="AD245" s="373" t="str">
        <f t="array" ref="AD245">IF( $W245, "", INDEX(白話字韻母資料表, AC245, $AD$5))</f>
        <v/>
      </c>
      <c r="AE245" s="373" t="str">
        <f t="array" ref="AE245">IF( $W245, "", IF( INDEX(白話字韻母資料表, AC245, $AE$5) = "入聲", TRUE, FALSE) )</f>
        <v/>
      </c>
      <c r="AF245" s="374" t="str">
        <f t="shared" si="70"/>
        <v/>
      </c>
      <c r="AG245" s="374" t="str">
        <f t="shared" si="71"/>
        <v/>
      </c>
      <c r="AH245" s="374" t="str">
        <f t="array" ref="AH245">IF( $W245, "", INDEX(白話字韻母資料表, $AC245, $AH$5))</f>
        <v/>
      </c>
      <c r="AI245" s="374" t="str">
        <f t="array" ref="AI245">IF($W245, "", INDEX(白話字韻母八聲調資料表, $AD245, $AG245))</f>
        <v/>
      </c>
      <c r="AJ245" s="370"/>
      <c r="AK245" s="373" t="b">
        <f t="shared" si="72"/>
        <v>0</v>
      </c>
      <c r="AL245" s="373" t="str">
        <f>IF( $AK245, IFERROR( IF(MATCH( $E245, 顎音化聲母!$H$9:$H$37, 0), TRUE, FALSE), FALSE), "")</f>
        <v/>
      </c>
      <c r="AM245" s="373" t="str">
        <f t="array" ref="AM245">IF( AND($AK245, $AL245), INDEX(顎音化聲母資料表, MATCH( $D245 &amp; $E245, 顎音化聲母!$L$5:$L$136, 0), 3), "")</f>
        <v/>
      </c>
      <c r="AN245" s="373" t="str">
        <f t="shared" si="73"/>
        <v/>
      </c>
      <c r="AO245" s="374" t="str">
        <f t="array" ref="AO245">IF($AN245="", "", IF( $AM245&lt;&gt;"", $AM245,INDEX(白話字聲母資料表, $AN245, $AO$5)))</f>
        <v/>
      </c>
      <c r="AP245" s="374" t="str">
        <f t="array" ref="AP245">IF($W245, "", INDEX(方音八音反切資料表, $AD245, $AG245))</f>
        <v/>
      </c>
      <c r="AQ245" s="370"/>
      <c r="AR245" s="374" t="str">
        <f t="array" ref="AR245">IF($V245, "", INDEX(白話字聲母資料表, $Z245, $AR$5))</f>
        <v/>
      </c>
      <c r="AS245" s="375" t="str">
        <f t="array" ref="AS245">IF($W245, "", INDEX(白話字韻母資料表, $AC245, $AR$5))</f>
        <v/>
      </c>
      <c r="AT245" s="374" t="str">
        <f t="array" ref="AT245">IF($W245, "", INDEX(台羅韻母八聲調資料表, $AD245, $AG245))</f>
        <v/>
      </c>
      <c r="AU245" s="370"/>
      <c r="AV245" s="374" t="str">
        <f t="array" ref="AV245">IF($V245, "", INDEX(白話字聲母資料表, $Z245, $AV$5))</f>
        <v/>
      </c>
      <c r="AW245" s="375" t="str">
        <f t="array" ref="AW245">IF($W245, "", INDEX(白話字韻母資料表, $AC245, $AW$5))</f>
        <v/>
      </c>
      <c r="AX245" s="374" t="str">
        <f t="array" ref="AX245">IF($W245, "", INDEX(閩拼韻母八聲調資料表, $AD245, $AG245))</f>
        <v/>
      </c>
    </row>
    <row r="246" spans="2:50">
      <c r="B246" s="380">
        <f t="shared" si="0"/>
        <v>238</v>
      </c>
      <c r="C246" s="314" t="str">
        <f>MID(文章!$D$4, B246, 1)</f>
        <v>正</v>
      </c>
      <c r="D246" s="365" t="s">
        <v>55</v>
      </c>
      <c r="E246" s="365" t="s">
        <v>81</v>
      </c>
      <c r="F246" s="365">
        <v>3</v>
      </c>
      <c r="G246" s="315" t="str">
        <f t="array" ref="G246">IF( OR($T246, NOT($U246), $W246), "", $AA246 &amp; $AH246 &amp; INDEX(中文數值資料表, $AG246, 2) )</f>
        <v>曾經三</v>
      </c>
      <c r="H246" s="321" t="str">
        <f t="shared" si="1"/>
        <v>chèng</v>
      </c>
      <c r="I246" s="322" t="str">
        <f t="shared" si="2"/>
        <v>tsìng</v>
      </c>
      <c r="J246" s="323" t="str">
        <f t="shared" si="3"/>
        <v>zǐng</v>
      </c>
      <c r="K246" s="316" t="str">
        <f t="shared" si="4"/>
        <v>ㄐㄧㄥ˪</v>
      </c>
      <c r="L246" s="317" t="str">
        <f t="shared" ca="1" si="74"/>
        <v xml:space="preserve">\ltjruby{正}{tsìng}\
</v>
      </c>
      <c r="M246" s="317" t="str">
        <f t="shared" ca="1" si="60"/>
        <v xml:space="preserve">&lt;ruby&gt;正&lt;rt&gt;曾經三&lt;/rt&gt;&lt;/ruby&gt;
</v>
      </c>
      <c r="N246" s="317" t="str">
        <f t="shared" ca="1" si="61"/>
        <v xml:space="preserve">&lt;ruby&gt;正&lt;rt&gt;chèng&lt;/rt&gt;&lt;/ruby&gt;
</v>
      </c>
      <c r="O246" s="317" t="str">
        <f t="shared" ca="1" si="62"/>
        <v xml:space="preserve">&lt;ruby&gt;正&lt;rt&gt;tsìng&lt;/rt&gt;&lt;/ruby&gt;
</v>
      </c>
      <c r="P246" s="317" t="str">
        <f t="shared" ca="1" si="62"/>
        <v xml:space="preserve">&lt;ruby&gt;正&lt;rt&gt;zǐng&lt;/rt&gt;&lt;/ruby&gt;
</v>
      </c>
      <c r="Q246" s="318" t="str">
        <f t="shared" ca="1" si="63"/>
        <v xml:space="preserve">&lt;ruby&gt;正&lt;rtc&gt;ㄐㄧㄥ˪&lt;/rtc&gt;&lt;/ruby&gt;
</v>
      </c>
      <c r="R246" s="318" t="str">
        <f t="shared" ca="1" si="64"/>
        <v xml:space="preserve">&lt;ruby&gt;正&lt;rt&gt;tsìng&lt;/rt&gt;&lt;rtc&gt;ㄐㄧㄥ˪&lt;/rtc&gt;&lt;/ruby&gt;
</v>
      </c>
      <c r="S246" s="285"/>
      <c r="T246" s="319" t="b">
        <f t="shared" si="58"/>
        <v>0</v>
      </c>
      <c r="U246" s="319" t="b">
        <f t="shared" si="65"/>
        <v>1</v>
      </c>
      <c r="V246" s="319" t="b">
        <f t="shared" si="66"/>
        <v>0</v>
      </c>
      <c r="W246" s="319" t="b">
        <f t="shared" si="67"/>
        <v>0</v>
      </c>
      <c r="X246" s="319" t="b">
        <f t="shared" si="68"/>
        <v>0</v>
      </c>
      <c r="Y246" s="370"/>
      <c r="Z246" s="377">
        <f t="shared" si="59"/>
        <v>2</v>
      </c>
      <c r="AA246" s="373" t="str">
        <f t="array" ref="AA246">IF( $Z246="", "", INDEX(白話字聲母資料表, $Z246, $AA$5))</f>
        <v>曾</v>
      </c>
      <c r="AB246" s="370"/>
      <c r="AC246" s="377">
        <f t="shared" si="69"/>
        <v>20</v>
      </c>
      <c r="AD246" s="373">
        <f t="array" ref="AD246">IF( $W246, "", INDEX(白話字韻母資料表, AC246, $AD$5))</f>
        <v>9</v>
      </c>
      <c r="AE246" s="373" t="b">
        <f t="array" ref="AE246">IF( $W246, "", IF( INDEX(白話字韻母資料表, AC246, $AE$5) = "入聲", TRUE, FALSE) )</f>
        <v>0</v>
      </c>
      <c r="AF246" s="374">
        <f t="shared" si="70"/>
        <v>1</v>
      </c>
      <c r="AG246" s="374">
        <f t="shared" si="71"/>
        <v>3</v>
      </c>
      <c r="AH246" s="374" t="str">
        <f t="array" ref="AH246">IF( $W246, "", INDEX(白話字韻母資料表, $AC246, $AH$5))</f>
        <v>經</v>
      </c>
      <c r="AI246" s="374" t="str">
        <f t="array" ref="AI246">IF($W246, "", INDEX(白話字韻母八聲調資料表, $AD246, $AG246))</f>
        <v>èng</v>
      </c>
      <c r="AJ246" s="370"/>
      <c r="AK246" s="373" t="b">
        <f t="shared" si="72"/>
        <v>1</v>
      </c>
      <c r="AL246" s="373" t="b">
        <f>IF( $AK246, IFERROR( IF(MATCH( $E246, 顎音化聲母!$H$9:$H$37, 0), TRUE, FALSE), FALSE), "")</f>
        <v>1</v>
      </c>
      <c r="AM246" s="373" t="str">
        <f t="array" ref="AM246">IF( AND($AK246, $AL246), INDEX(顎音化聲母資料表, MATCH( $D246 &amp; $E246, 顎音化聲母!$L$5:$L$136, 0), 3), "")</f>
        <v>ㄐ</v>
      </c>
      <c r="AN246" s="373">
        <f t="shared" si="73"/>
        <v>2</v>
      </c>
      <c r="AO246" s="374" t="str">
        <f t="array" ref="AO246">IF($AN246="", "", IF( $AM246&lt;&gt;"", $AM246,INDEX(白話字聲母資料表, $AN246, $AO$5)))</f>
        <v>ㄐ</v>
      </c>
      <c r="AP246" s="374" t="str">
        <f t="array" ref="AP246">IF($W246, "", INDEX(方音八音反切資料表, $AD246, $AG246))</f>
        <v>ㄧㄥ˪</v>
      </c>
      <c r="AQ246" s="370"/>
      <c r="AR246" s="374" t="str">
        <f t="array" ref="AR246">IF($V246, "", INDEX(白話字聲母資料表, $Z246, $AR$5))</f>
        <v>ts</v>
      </c>
      <c r="AS246" s="375" t="str">
        <f t="array" ref="AS246">IF($W246, "", INDEX(白話字韻母資料表, $AC246, $AR$5))</f>
        <v>ing</v>
      </c>
      <c r="AT246" s="374" t="str">
        <f t="array" ref="AT246">IF($W246, "", INDEX(台羅韻母八聲調資料表, $AD246, $AG246))</f>
        <v>ìng</v>
      </c>
      <c r="AU246" s="370"/>
      <c r="AV246" s="374" t="str">
        <f t="array" ref="AV246">IF($V246, "", INDEX(白話字聲母資料表, $Z246, $AV$5))</f>
        <v>z</v>
      </c>
      <c r="AW246" s="375" t="str">
        <f t="array" ref="AW246">IF($W246, "", INDEX(白話字韻母資料表, $AC246, $AW$5))</f>
        <v>ing</v>
      </c>
      <c r="AX246" s="374" t="str">
        <f t="array" ref="AX246">IF($W246, "", INDEX(閩拼韻母八聲調資料表, $AD246, $AG246))</f>
        <v>ǐng</v>
      </c>
    </row>
    <row r="247" spans="2:50">
      <c r="B247" s="380">
        <f t="shared" si="0"/>
        <v>239</v>
      </c>
      <c r="C247" s="314" t="str">
        <f>MID(文章!$D$4, B247, 1)</f>
        <v>襟</v>
      </c>
      <c r="D247" s="365" t="s">
        <v>76</v>
      </c>
      <c r="E247" s="365" t="s">
        <v>64</v>
      </c>
      <c r="F247" s="365"/>
      <c r="G247" s="315" t="str">
        <f t="array" ref="G247">IF( OR($T247, NOT($U247), $W247), "", $AA247 &amp; $AH247 &amp; INDEX(中文數值資料表, $AG247, 2) )</f>
        <v>去金一</v>
      </c>
      <c r="H247" s="321" t="str">
        <f t="shared" si="1"/>
        <v>khim</v>
      </c>
      <c r="I247" s="322" t="str">
        <f t="shared" si="2"/>
        <v>khim</v>
      </c>
      <c r="J247" s="323" t="str">
        <f t="shared" si="3"/>
        <v>kīm</v>
      </c>
      <c r="K247" s="316" t="str">
        <f t="shared" si="4"/>
        <v>ㄎㄧㆬ</v>
      </c>
      <c r="L247" s="317" t="str">
        <f t="shared" ca="1" si="74"/>
        <v xml:space="preserve">\ltjruby{襟}{khim}\
</v>
      </c>
      <c r="M247" s="317" t="str">
        <f t="shared" ca="1" si="60"/>
        <v xml:space="preserve">&lt;ruby&gt;襟&lt;rt&gt;去金一&lt;/rt&gt;&lt;/ruby&gt;
</v>
      </c>
      <c r="N247" s="317" t="str">
        <f t="shared" ca="1" si="61"/>
        <v xml:space="preserve">&lt;ruby&gt;襟&lt;rt&gt;khim&lt;/rt&gt;&lt;/ruby&gt;
</v>
      </c>
      <c r="O247" s="317" t="str">
        <f t="shared" ca="1" si="62"/>
        <v xml:space="preserve">&lt;ruby&gt;襟&lt;rt&gt;khim&lt;/rt&gt;&lt;/ruby&gt;
</v>
      </c>
      <c r="P247" s="317" t="str">
        <f t="shared" ca="1" si="62"/>
        <v xml:space="preserve">&lt;ruby&gt;襟&lt;rt&gt;kīm&lt;/rt&gt;&lt;/ruby&gt;
</v>
      </c>
      <c r="Q247" s="318" t="str">
        <f t="shared" ca="1" si="63"/>
        <v xml:space="preserve">&lt;ruby&gt;襟&lt;rtc&gt;ㄎㄧㆬ&lt;/rtc&gt;&lt;/ruby&gt;
</v>
      </c>
      <c r="R247" s="318" t="str">
        <f t="shared" ca="1" si="64"/>
        <v xml:space="preserve">&lt;ruby&gt;襟&lt;rt&gt;khim&lt;/rt&gt;&lt;rtc&gt;ㄎㄧㆬ&lt;/rtc&gt;&lt;/ruby&gt;
</v>
      </c>
      <c r="S247" s="285"/>
      <c r="T247" s="319" t="b">
        <f t="shared" si="58"/>
        <v>0</v>
      </c>
      <c r="U247" s="319" t="b">
        <f t="shared" si="65"/>
        <v>1</v>
      </c>
      <c r="V247" s="319" t="b">
        <f t="shared" si="66"/>
        <v>0</v>
      </c>
      <c r="W247" s="319" t="b">
        <f t="shared" si="67"/>
        <v>0</v>
      </c>
      <c r="X247" s="319" t="b">
        <f t="shared" si="68"/>
        <v>1</v>
      </c>
      <c r="Y247" s="370"/>
      <c r="Z247" s="377">
        <f t="shared" si="59"/>
        <v>8</v>
      </c>
      <c r="AA247" s="373" t="str">
        <f t="array" ref="AA247">IF( $Z247="", "", INDEX(白話字聲母資料表, $Z247, $AA$5))</f>
        <v>去</v>
      </c>
      <c r="AB247" s="370"/>
      <c r="AC247" s="377">
        <f t="shared" si="69"/>
        <v>37</v>
      </c>
      <c r="AD247" s="373">
        <f t="array" ref="AD247">IF( $W247, "", INDEX(白話字韻母資料表, AC247, $AD$5))</f>
        <v>3</v>
      </c>
      <c r="AE247" s="373" t="b">
        <f t="array" ref="AE247">IF( $W247, "", IF( INDEX(白話字韻母資料表, AC247, $AE$5) = "入聲", TRUE, FALSE) )</f>
        <v>0</v>
      </c>
      <c r="AF247" s="374">
        <f t="shared" si="70"/>
        <v>1</v>
      </c>
      <c r="AG247" s="374">
        <f t="shared" si="71"/>
        <v>1</v>
      </c>
      <c r="AH247" s="374" t="str">
        <f t="array" ref="AH247">IF( $W247, "", INDEX(白話字韻母資料表, $AC247, $AH$5))</f>
        <v>金</v>
      </c>
      <c r="AI247" s="374" t="str">
        <f t="array" ref="AI247">IF($W247, "", INDEX(白話字韻母八聲調資料表, $AD247, $AG247))</f>
        <v>im</v>
      </c>
      <c r="AJ247" s="370"/>
      <c r="AK247" s="373" t="b">
        <f t="shared" si="72"/>
        <v>0</v>
      </c>
      <c r="AL247" s="373" t="str">
        <f>IF( $AK247, IFERROR( IF(MATCH( $E247, 顎音化聲母!$H$9:$H$37, 0), TRUE, FALSE), FALSE), "")</f>
        <v/>
      </c>
      <c r="AM247" s="373" t="str">
        <f t="array" ref="AM247">IF( AND($AK247, $AL247), INDEX(顎音化聲母資料表, MATCH( $D247 &amp; $E247, 顎音化聲母!$L$5:$L$136, 0), 3), "")</f>
        <v/>
      </c>
      <c r="AN247" s="373">
        <f t="shared" si="73"/>
        <v>8</v>
      </c>
      <c r="AO247" s="374" t="str">
        <f t="array" ref="AO247">IF($AN247="", "", IF( $AM247&lt;&gt;"", $AM247,INDEX(白話字聲母資料表, $AN247, $AO$5)))</f>
        <v>ㄎ</v>
      </c>
      <c r="AP247" s="374" t="str">
        <f t="array" ref="AP247">IF($W247, "", INDEX(方音八音反切資料表, $AD247, $AG247))</f>
        <v>ㄧㆬ</v>
      </c>
      <c r="AQ247" s="370"/>
      <c r="AR247" s="374" t="str">
        <f t="array" ref="AR247">IF($V247, "", INDEX(白話字聲母資料表, $Z247, $AR$5))</f>
        <v>kh</v>
      </c>
      <c r="AS247" s="375" t="str">
        <f t="array" ref="AS247">IF($W247, "", INDEX(白話字韻母資料表, $AC247, $AR$5))</f>
        <v>im</v>
      </c>
      <c r="AT247" s="374" t="str">
        <f t="array" ref="AT247">IF($W247, "", INDEX(台羅韻母八聲調資料表, $AD247, $AG247))</f>
        <v>im</v>
      </c>
      <c r="AU247" s="370"/>
      <c r="AV247" s="374" t="str">
        <f t="array" ref="AV247">IF($V247, "", INDEX(白話字聲母資料表, $Z247, $AV$5))</f>
        <v>k</v>
      </c>
      <c r="AW247" s="375" t="str">
        <f t="array" ref="AW247">IF($W247, "", INDEX(白話字韻母資料表, $AC247, $AW$5))</f>
        <v>im</v>
      </c>
      <c r="AX247" s="374" t="str">
        <f t="array" ref="AX247">IF($W247, "", INDEX(閩拼韻母八聲調資料表, $AD247, $AG247))</f>
        <v>īm</v>
      </c>
    </row>
    <row r="248" spans="2:50">
      <c r="B248" s="380">
        <f t="shared" si="0"/>
        <v>240</v>
      </c>
      <c r="C248" s="314" t="str">
        <f>MID(文章!$D$4, B248, 1)</f>
        <v>危</v>
      </c>
      <c r="D248" s="365" t="s">
        <v>70</v>
      </c>
      <c r="E248" s="365" t="s">
        <v>84</v>
      </c>
      <c r="F248" s="365">
        <v>5</v>
      </c>
      <c r="G248" s="315" t="str">
        <f t="array" ref="G248">IF( OR($T248, NOT($U248), $W248), "", $AA248 &amp; $AH248 &amp; INDEX(中文數值資料表, $AG248, 2) )</f>
        <v>語規五</v>
      </c>
      <c r="H248" s="321" t="str">
        <f t="shared" si="1"/>
        <v>gûi</v>
      </c>
      <c r="I248" s="322" t="str">
        <f t="shared" si="2"/>
        <v>gûi</v>
      </c>
      <c r="J248" s="323" t="str">
        <f t="shared" si="3"/>
        <v>ggùi</v>
      </c>
      <c r="K248" s="316" t="str">
        <f t="shared" si="4"/>
        <v>ㆣㄨㄧˊ</v>
      </c>
      <c r="L248" s="317" t="str">
        <f t="shared" ca="1" si="74"/>
        <v xml:space="preserve">\ltjruby{危}{gûi}\
</v>
      </c>
      <c r="M248" s="317" t="str">
        <f t="shared" ca="1" si="60"/>
        <v xml:space="preserve">&lt;ruby&gt;危&lt;rt&gt;語規五&lt;/rt&gt;&lt;/ruby&gt;
</v>
      </c>
      <c r="N248" s="317" t="str">
        <f t="shared" ca="1" si="61"/>
        <v xml:space="preserve">&lt;ruby&gt;危&lt;rt&gt;gûi&lt;/rt&gt;&lt;/ruby&gt;
</v>
      </c>
      <c r="O248" s="317" t="str">
        <f t="shared" ca="1" si="62"/>
        <v xml:space="preserve">&lt;ruby&gt;危&lt;rt&gt;gûi&lt;/rt&gt;&lt;/ruby&gt;
</v>
      </c>
      <c r="P248" s="317" t="str">
        <f t="shared" ca="1" si="62"/>
        <v xml:space="preserve">&lt;ruby&gt;危&lt;rt&gt;ggùi&lt;/rt&gt;&lt;/ruby&gt;
</v>
      </c>
      <c r="Q248" s="318" t="str">
        <f t="shared" ca="1" si="63"/>
        <v xml:space="preserve">&lt;ruby&gt;危&lt;rtc&gt;ㆣㄨㄧˊ&lt;/rtc&gt;&lt;/ruby&gt;
</v>
      </c>
      <c r="R248" s="318" t="str">
        <f t="shared" ca="1" si="64"/>
        <v xml:space="preserve">&lt;ruby&gt;危&lt;rt&gt;gûi&lt;/rt&gt;&lt;rtc&gt;ㆣㄨㄧˊ&lt;/rtc&gt;&lt;/ruby&gt;
</v>
      </c>
      <c r="S248" s="285"/>
      <c r="T248" s="319" t="b">
        <f t="shared" si="58"/>
        <v>0</v>
      </c>
      <c r="U248" s="319" t="b">
        <f t="shared" si="65"/>
        <v>1</v>
      </c>
      <c r="V248" s="319" t="b">
        <f t="shared" si="66"/>
        <v>0</v>
      </c>
      <c r="W248" s="319" t="b">
        <f t="shared" si="67"/>
        <v>0</v>
      </c>
      <c r="X248" s="319" t="b">
        <f t="shared" si="68"/>
        <v>0</v>
      </c>
      <c r="Y248" s="370"/>
      <c r="Z248" s="377">
        <f t="shared" si="59"/>
        <v>4</v>
      </c>
      <c r="AA248" s="373" t="str">
        <f t="array" ref="AA248">IF( $Z248="", "", INDEX(白話字聲母資料表, $Z248, $AA$5))</f>
        <v>語</v>
      </c>
      <c r="AB248" s="370"/>
      <c r="AC248" s="377">
        <f t="shared" si="69"/>
        <v>72</v>
      </c>
      <c r="AD248" s="373">
        <f t="array" ref="AD248">IF( $W248, "", INDEX(白話字韻母資料表, AC248, $AD$5))</f>
        <v>4</v>
      </c>
      <c r="AE248" s="373" t="b">
        <f t="array" ref="AE248">IF( $W248, "", IF( INDEX(白話字韻母資料表, AC248, $AE$5) = "入聲", TRUE, FALSE) )</f>
        <v>0</v>
      </c>
      <c r="AF248" s="374">
        <f t="shared" si="70"/>
        <v>1</v>
      </c>
      <c r="AG248" s="374">
        <f t="shared" si="71"/>
        <v>5</v>
      </c>
      <c r="AH248" s="374" t="str">
        <f t="array" ref="AH248">IF( $W248, "", INDEX(白話字韻母資料表, $AC248, $AH$5))</f>
        <v>規</v>
      </c>
      <c r="AI248" s="374" t="str">
        <f t="array" ref="AI248">IF($W248, "", INDEX(白話字韻母八聲調資料表, $AD248, $AG248))</f>
        <v>ûi</v>
      </c>
      <c r="AJ248" s="370"/>
      <c r="AK248" s="373" t="b">
        <f t="shared" si="72"/>
        <v>0</v>
      </c>
      <c r="AL248" s="373" t="str">
        <f>IF( $AK248, IFERROR( IF(MATCH( $E248, 顎音化聲母!$H$9:$H$37, 0), TRUE, FALSE), FALSE), "")</f>
        <v/>
      </c>
      <c r="AM248" s="373" t="str">
        <f t="array" ref="AM248">IF( AND($AK248, $AL248), INDEX(顎音化聲母資料表, MATCH( $D248 &amp; $E248, 顎音化聲母!$L$5:$L$136, 0), 3), "")</f>
        <v/>
      </c>
      <c r="AN248" s="373">
        <f t="shared" si="73"/>
        <v>4</v>
      </c>
      <c r="AO248" s="374" t="str">
        <f t="array" ref="AO248">IF($AN248="", "", IF( $AM248&lt;&gt;"", $AM248,INDEX(白話字聲母資料表, $AN248, $AO$5)))</f>
        <v>ㆣ</v>
      </c>
      <c r="AP248" s="374" t="str">
        <f t="array" ref="AP248">IF($W248, "", INDEX(方音八音反切資料表, $AD248, $AG248))</f>
        <v>ㄨㄧˊ</v>
      </c>
      <c r="AQ248" s="370"/>
      <c r="AR248" s="374" t="str">
        <f t="array" ref="AR248">IF($V248, "", INDEX(白話字聲母資料表, $Z248, $AR$5))</f>
        <v>g</v>
      </c>
      <c r="AS248" s="375" t="str">
        <f t="array" ref="AS248">IF($W248, "", INDEX(白話字韻母資料表, $AC248, $AR$5))</f>
        <v>ui</v>
      </c>
      <c r="AT248" s="374" t="str">
        <f t="array" ref="AT248">IF($W248, "", INDEX(台羅韻母八聲調資料表, $AD248, $AG248))</f>
        <v>ûi</v>
      </c>
      <c r="AU248" s="370"/>
      <c r="AV248" s="374" t="str">
        <f t="array" ref="AV248">IF($V248, "", INDEX(白話字聲母資料表, $Z248, $AV$5))</f>
        <v>gg</v>
      </c>
      <c r="AW248" s="375" t="str">
        <f t="array" ref="AW248">IF($W248, "", INDEX(白話字韻母資料表, $AC248, $AW$5))</f>
        <v>ui</v>
      </c>
      <c r="AX248" s="374" t="str">
        <f t="array" ref="AX248">IF($W248, "", INDEX(閩拼韻母八聲調資料表, $AD248, $AG248))</f>
        <v>ùi</v>
      </c>
    </row>
    <row r="249" spans="2:50">
      <c r="B249" s="380">
        <f t="shared" si="0"/>
        <v>241</v>
      </c>
      <c r="C249" s="314" t="str">
        <f>MID(文章!$D$4, B249, 1)</f>
        <v>坐</v>
      </c>
      <c r="D249" s="365" t="s">
        <v>55</v>
      </c>
      <c r="E249" s="365" t="s">
        <v>86</v>
      </c>
      <c r="F249" s="365">
        <v>7</v>
      </c>
      <c r="G249" s="315" t="str">
        <f t="array" ref="G249">IF( OR($T249, NOT($U249), $W249), "", $AA249 &amp; $AH249 &amp; INDEX(中文數值資料表, $AG249, 2) )</f>
        <v>曾高七</v>
      </c>
      <c r="H249" s="321" t="str">
        <f t="shared" si="1"/>
        <v>chō</v>
      </c>
      <c r="I249" s="322" t="str">
        <f t="shared" si="2"/>
        <v>tsō</v>
      </c>
      <c r="J249" s="323" t="str">
        <f t="shared" si="3"/>
        <v>zō</v>
      </c>
      <c r="K249" s="316" t="str">
        <f t="shared" si="4"/>
        <v>ㄗㄜ˫</v>
      </c>
      <c r="L249" s="317" t="str">
        <f t="shared" ca="1" si="74"/>
        <v xml:space="preserve">\ltjruby{坐}{tsō}\
</v>
      </c>
      <c r="M249" s="317" t="str">
        <f t="shared" ca="1" si="60"/>
        <v xml:space="preserve">&lt;ruby&gt;坐&lt;rt&gt;曾高七&lt;/rt&gt;&lt;/ruby&gt;
</v>
      </c>
      <c r="N249" s="317" t="str">
        <f t="shared" ca="1" si="61"/>
        <v xml:space="preserve">&lt;ruby&gt;坐&lt;rt&gt;chō&lt;/rt&gt;&lt;/ruby&gt;
</v>
      </c>
      <c r="O249" s="317" t="str">
        <f t="shared" ca="1" si="62"/>
        <v xml:space="preserve">&lt;ruby&gt;坐&lt;rt&gt;tsō&lt;/rt&gt;&lt;/ruby&gt;
</v>
      </c>
      <c r="P249" s="317" t="str">
        <f t="shared" ca="1" si="62"/>
        <v xml:space="preserve">&lt;ruby&gt;坐&lt;rt&gt;zō&lt;/rt&gt;&lt;/ruby&gt;
</v>
      </c>
      <c r="Q249" s="318" t="str">
        <f t="shared" ca="1" si="63"/>
        <v xml:space="preserve">&lt;ruby&gt;坐&lt;rtc&gt;ㄗㄜ˫&lt;/rtc&gt;&lt;/ruby&gt;
</v>
      </c>
      <c r="R249" s="318" t="str">
        <f t="shared" ca="1" si="64"/>
        <v xml:space="preserve">&lt;ruby&gt;坐&lt;rt&gt;tsō&lt;/rt&gt;&lt;rtc&gt;ㄗㄜ˫&lt;/rtc&gt;&lt;/ruby&gt;
</v>
      </c>
      <c r="S249" s="285"/>
      <c r="T249" s="319" t="b">
        <f t="shared" si="58"/>
        <v>0</v>
      </c>
      <c r="U249" s="319" t="b">
        <f t="shared" si="65"/>
        <v>1</v>
      </c>
      <c r="V249" s="319" t="b">
        <f t="shared" si="66"/>
        <v>0</v>
      </c>
      <c r="W249" s="319" t="b">
        <f t="shared" si="67"/>
        <v>0</v>
      </c>
      <c r="X249" s="319" t="b">
        <f t="shared" si="68"/>
        <v>0</v>
      </c>
      <c r="Y249" s="370"/>
      <c r="Z249" s="377">
        <f t="shared" si="59"/>
        <v>2</v>
      </c>
      <c r="AA249" s="373" t="str">
        <f t="array" ref="AA249">IF( $Z249="", "", INDEX(白話字聲母資料表, $Z249, $AA$5))</f>
        <v>曾</v>
      </c>
      <c r="AB249" s="370"/>
      <c r="AC249" s="377">
        <f t="shared" si="69"/>
        <v>52</v>
      </c>
      <c r="AD249" s="373">
        <f t="array" ref="AD249">IF( $W249, "", INDEX(白話字韻母資料表, AC249, $AD$5))</f>
        <v>15</v>
      </c>
      <c r="AE249" s="373" t="b">
        <f t="array" ref="AE249">IF( $W249, "", IF( INDEX(白話字韻母資料表, AC249, $AE$5) = "入聲", TRUE, FALSE) )</f>
        <v>0</v>
      </c>
      <c r="AF249" s="374">
        <f t="shared" si="70"/>
        <v>1</v>
      </c>
      <c r="AG249" s="374">
        <f t="shared" si="71"/>
        <v>7</v>
      </c>
      <c r="AH249" s="374" t="str">
        <f t="array" ref="AH249">IF( $W249, "", INDEX(白話字韻母資料表, $AC249, $AH$5))</f>
        <v>高</v>
      </c>
      <c r="AI249" s="374" t="str">
        <f t="array" ref="AI249">IF($W249, "", INDEX(白話字韻母八聲調資料表, $AD249, $AG249))</f>
        <v>ō</v>
      </c>
      <c r="AJ249" s="370"/>
      <c r="AK249" s="373" t="b">
        <f t="shared" si="72"/>
        <v>1</v>
      </c>
      <c r="AL249" s="373" t="b">
        <f>IF( $AK249, IFERROR( IF(MATCH( $E249, 顎音化聲母!$H$9:$H$37, 0), TRUE, FALSE), FALSE), "")</f>
        <v>0</v>
      </c>
      <c r="AM249" s="373" t="str">
        <f t="array" ref="AM249">IF( AND($AK249, $AL249), INDEX(顎音化聲母資料表, MATCH( $D249 &amp; $E249, 顎音化聲母!$L$5:$L$136, 0), 3), "")</f>
        <v/>
      </c>
      <c r="AN249" s="373">
        <f t="shared" si="73"/>
        <v>2</v>
      </c>
      <c r="AO249" s="374" t="str">
        <f t="array" ref="AO249">IF($AN249="", "", IF( $AM249&lt;&gt;"", $AM249,INDEX(白話字聲母資料表, $AN249, $AO$5)))</f>
        <v>ㄗ</v>
      </c>
      <c r="AP249" s="374" t="str">
        <f t="array" ref="AP249">IF($W249, "", INDEX(方音八音反切資料表, $AD249, $AG249))</f>
        <v>ㄜ˫</v>
      </c>
      <c r="AQ249" s="370"/>
      <c r="AR249" s="374" t="str">
        <f t="array" ref="AR249">IF($V249, "", INDEX(白話字聲母資料表, $Z249, $AR$5))</f>
        <v>ts</v>
      </c>
      <c r="AS249" s="375" t="str">
        <f t="array" ref="AS249">IF($W249, "", INDEX(白話字韻母資料表, $AC249, $AR$5))</f>
        <v>o</v>
      </c>
      <c r="AT249" s="374" t="str">
        <f t="array" ref="AT249">IF($W249, "", INDEX(台羅韻母八聲調資料表, $AD249, $AG249))</f>
        <v>ō</v>
      </c>
      <c r="AU249" s="370"/>
      <c r="AV249" s="374" t="str">
        <f t="array" ref="AV249">IF($V249, "", INDEX(白話字聲母資料表, $Z249, $AV$5))</f>
        <v>z</v>
      </c>
      <c r="AW249" s="375" t="str">
        <f t="array" ref="AW249">IF($W249, "", INDEX(白話字韻母資料表, $AC249, $AW$5))</f>
        <v>o</v>
      </c>
      <c r="AX249" s="374" t="str">
        <f t="array" ref="AX249">IF($W249, "", INDEX(閩拼韻母八聲調資料表, $AD249, $AG249))</f>
        <v>ō</v>
      </c>
    </row>
    <row r="250" spans="2:50">
      <c r="B250" s="380">
        <f t="shared" si="0"/>
        <v>242</v>
      </c>
      <c r="C250" s="314" t="str">
        <f>MID(文章!$D$4, B250, 1)</f>
        <v>而</v>
      </c>
      <c r="D250" s="365" t="s">
        <v>63</v>
      </c>
      <c r="E250" s="365" t="s">
        <v>67</v>
      </c>
      <c r="F250" s="365">
        <v>5</v>
      </c>
      <c r="G250" s="315" t="str">
        <f t="array" ref="G250">IF( OR($T250, NOT($U250), $W250), "", $AA250 &amp; $AH250 &amp; INDEX(中文數值資料表, $AG250, 2) )</f>
        <v>入居五</v>
      </c>
      <c r="H250" s="321" t="str">
        <f t="shared" si="1"/>
        <v>jî</v>
      </c>
      <c r="I250" s="322" t="str">
        <f t="shared" si="2"/>
        <v>jî</v>
      </c>
      <c r="J250" s="323" t="str">
        <f t="shared" si="3"/>
        <v>jì</v>
      </c>
      <c r="K250" s="316" t="str">
        <f t="shared" si="4"/>
        <v>ㆢㄧˊ</v>
      </c>
      <c r="L250" s="317" t="str">
        <f t="shared" ca="1" si="74"/>
        <v xml:space="preserve">\ltjruby{而}{jî}\
</v>
      </c>
      <c r="M250" s="317" t="str">
        <f t="shared" ca="1" si="60"/>
        <v xml:space="preserve">&lt;ruby&gt;而&lt;rt&gt;入居五&lt;/rt&gt;&lt;/ruby&gt;
</v>
      </c>
      <c r="N250" s="317" t="str">
        <f t="shared" ca="1" si="61"/>
        <v xml:space="preserve">&lt;ruby&gt;而&lt;rt&gt;jî&lt;/rt&gt;&lt;/ruby&gt;
</v>
      </c>
      <c r="O250" s="317" t="str">
        <f t="shared" ca="1" si="62"/>
        <v xml:space="preserve">&lt;ruby&gt;而&lt;rt&gt;jî&lt;/rt&gt;&lt;/ruby&gt;
</v>
      </c>
      <c r="P250" s="317" t="str">
        <f t="shared" ca="1" si="62"/>
        <v xml:space="preserve">&lt;ruby&gt;而&lt;rt&gt;jì&lt;/rt&gt;&lt;/ruby&gt;
</v>
      </c>
      <c r="Q250" s="318" t="str">
        <f t="shared" ca="1" si="63"/>
        <v xml:space="preserve">&lt;ruby&gt;而&lt;rtc&gt;ㆢㄧˊ&lt;/rtc&gt;&lt;/ruby&gt;
</v>
      </c>
      <c r="R250" s="318" t="str">
        <f t="shared" ca="1" si="64"/>
        <v xml:space="preserve">&lt;ruby&gt;而&lt;rt&gt;jî&lt;/rt&gt;&lt;rtc&gt;ㆢㄧˊ&lt;/rtc&gt;&lt;/ruby&gt;
</v>
      </c>
      <c r="S250" s="285"/>
      <c r="T250" s="319" t="b">
        <f t="shared" si="58"/>
        <v>0</v>
      </c>
      <c r="U250" s="319" t="b">
        <f t="shared" si="65"/>
        <v>1</v>
      </c>
      <c r="V250" s="319" t="b">
        <f t="shared" si="66"/>
        <v>0</v>
      </c>
      <c r="W250" s="319" t="b">
        <f t="shared" si="67"/>
        <v>0</v>
      </c>
      <c r="X250" s="319" t="b">
        <f t="shared" si="68"/>
        <v>0</v>
      </c>
      <c r="Y250" s="370"/>
      <c r="Z250" s="377">
        <f t="shared" si="59"/>
        <v>6</v>
      </c>
      <c r="AA250" s="373" t="str">
        <f t="array" ref="AA250">IF( $Z250="", "", INDEX(白話字聲母資料表, $Z250, $AA$5))</f>
        <v>入</v>
      </c>
      <c r="AB250" s="370"/>
      <c r="AC250" s="377">
        <f t="shared" si="69"/>
        <v>21</v>
      </c>
      <c r="AD250" s="373">
        <f t="array" ref="AD250">IF( $W250, "", INDEX(白話字韻母資料表, AC250, $AD$5))</f>
        <v>29</v>
      </c>
      <c r="AE250" s="373" t="b">
        <f t="array" ref="AE250">IF( $W250, "", IF( INDEX(白話字韻母資料表, AC250, $AE$5) = "入聲", TRUE, FALSE) )</f>
        <v>0</v>
      </c>
      <c r="AF250" s="374">
        <f t="shared" si="70"/>
        <v>1</v>
      </c>
      <c r="AG250" s="374">
        <f t="shared" si="71"/>
        <v>5</v>
      </c>
      <c r="AH250" s="374" t="str">
        <f t="array" ref="AH250">IF( $W250, "", INDEX(白話字韻母資料表, $AC250, $AH$5))</f>
        <v>居</v>
      </c>
      <c r="AI250" s="374" t="str">
        <f t="array" ref="AI250">IF($W250, "", INDEX(白話字韻母八聲調資料表, $AD250, $AG250))</f>
        <v>î</v>
      </c>
      <c r="AJ250" s="370"/>
      <c r="AK250" s="373" t="b">
        <f t="shared" si="72"/>
        <v>1</v>
      </c>
      <c r="AL250" s="373" t="b">
        <f>IF( $AK250, IFERROR( IF(MATCH( $E250, 顎音化聲母!$H$9:$H$37, 0), TRUE, FALSE), FALSE), "")</f>
        <v>1</v>
      </c>
      <c r="AM250" s="373" t="str">
        <f t="array" ref="AM250">IF( AND($AK250, $AL250), INDEX(顎音化聲母資料表, MATCH( $D250 &amp; $E250, 顎音化聲母!$L$5:$L$136, 0), 3), "")</f>
        <v>ㆢ</v>
      </c>
      <c r="AN250" s="373">
        <f t="shared" si="73"/>
        <v>6</v>
      </c>
      <c r="AO250" s="374" t="str">
        <f t="array" ref="AO250">IF($AN250="", "", IF( $AM250&lt;&gt;"", $AM250,INDEX(白話字聲母資料表, $AN250, $AO$5)))</f>
        <v>ㆢ</v>
      </c>
      <c r="AP250" s="374" t="str">
        <f t="array" ref="AP250">IF($W250, "", INDEX(方音八音反切資料表, $AD250, $AG250))</f>
        <v>ㄧˊ</v>
      </c>
      <c r="AQ250" s="370"/>
      <c r="AR250" s="374" t="str">
        <f t="array" ref="AR250">IF($V250, "", INDEX(白話字聲母資料表, $Z250, $AR$5))</f>
        <v>j</v>
      </c>
      <c r="AS250" s="375" t="str">
        <f t="array" ref="AS250">IF($W250, "", INDEX(白話字韻母資料表, $AC250, $AR$5))</f>
        <v>i</v>
      </c>
      <c r="AT250" s="374" t="str">
        <f t="array" ref="AT250">IF($W250, "", INDEX(台羅韻母八聲調資料表, $AD250, $AG250))</f>
        <v>î</v>
      </c>
      <c r="AU250" s="370"/>
      <c r="AV250" s="374" t="str">
        <f t="array" ref="AV250">IF($V250, "", INDEX(白話字聲母資料表, $Z250, $AV$5))</f>
        <v>j</v>
      </c>
      <c r="AW250" s="375" t="str">
        <f t="array" ref="AW250">IF($W250, "", INDEX(白話字韻母資料表, $AC250, $AW$5))</f>
        <v>i</v>
      </c>
      <c r="AX250" s="374" t="str">
        <f t="array" ref="AX250">IF($W250, "", INDEX(閩拼韻母八聲調資料表, $AD250, $AG250))</f>
        <v>ì</v>
      </c>
    </row>
    <row r="251" spans="2:50">
      <c r="B251" s="380">
        <f t="shared" si="0"/>
        <v>243</v>
      </c>
      <c r="C251" s="314" t="str">
        <f>MID(文章!$D$4, B251, 1)</f>
        <v>問</v>
      </c>
      <c r="D251" s="365" t="s">
        <v>73</v>
      </c>
      <c r="E251" s="365" t="s">
        <v>108</v>
      </c>
      <c r="F251" s="365">
        <v>7</v>
      </c>
      <c r="G251" s="315" t="str">
        <f t="array" ref="G251">IF( OR($T251, NOT($U251), $W251), "", $AA251 &amp; $AH251 &amp; INDEX(中文數值資料表, $AG251, 2) )</f>
        <v>門君七</v>
      </c>
      <c r="H251" s="321" t="str">
        <f t="shared" si="1"/>
        <v>būn</v>
      </c>
      <c r="I251" s="322" t="str">
        <f t="shared" si="2"/>
        <v>būn</v>
      </c>
      <c r="J251" s="323" t="str">
        <f t="shared" si="3"/>
        <v>bbūn</v>
      </c>
      <c r="K251" s="316" t="str">
        <f t="shared" si="4"/>
        <v>ㆠㄨㄣ˫</v>
      </c>
      <c r="L251" s="317" t="str">
        <f t="shared" ca="1" si="74"/>
        <v xml:space="preserve">\ltjruby{問}{būn}\
</v>
      </c>
      <c r="M251" s="317" t="str">
        <f t="shared" ca="1" si="60"/>
        <v xml:space="preserve">&lt;ruby&gt;問&lt;rt&gt;門君七&lt;/rt&gt;&lt;/ruby&gt;
</v>
      </c>
      <c r="N251" s="317" t="str">
        <f t="shared" ca="1" si="61"/>
        <v xml:space="preserve">&lt;ruby&gt;問&lt;rt&gt;būn&lt;/rt&gt;&lt;/ruby&gt;
</v>
      </c>
      <c r="O251" s="317" t="str">
        <f t="shared" ca="1" si="62"/>
        <v xml:space="preserve">&lt;ruby&gt;問&lt;rt&gt;būn&lt;/rt&gt;&lt;/ruby&gt;
</v>
      </c>
      <c r="P251" s="317" t="str">
        <f t="shared" ca="1" si="62"/>
        <v xml:space="preserve">&lt;ruby&gt;問&lt;rt&gt;bbūn&lt;/rt&gt;&lt;/ruby&gt;
</v>
      </c>
      <c r="Q251" s="318" t="str">
        <f t="shared" ca="1" si="63"/>
        <v xml:space="preserve">&lt;ruby&gt;問&lt;rtc&gt;ㆠㄨㄣ˫&lt;/rtc&gt;&lt;/ruby&gt;
</v>
      </c>
      <c r="R251" s="318" t="str">
        <f t="shared" ca="1" si="64"/>
        <v xml:space="preserve">&lt;ruby&gt;問&lt;rt&gt;būn&lt;/rt&gt;&lt;rtc&gt;ㆠㄨㄣ˫&lt;/rtc&gt;&lt;/ruby&gt;
</v>
      </c>
      <c r="S251" s="285"/>
      <c r="T251" s="319" t="b">
        <f t="shared" si="58"/>
        <v>0</v>
      </c>
      <c r="U251" s="319" t="b">
        <f t="shared" si="65"/>
        <v>1</v>
      </c>
      <c r="V251" s="319" t="b">
        <f t="shared" si="66"/>
        <v>0</v>
      </c>
      <c r="W251" s="319" t="b">
        <f t="shared" si="67"/>
        <v>0</v>
      </c>
      <c r="X251" s="319" t="b">
        <f t="shared" si="68"/>
        <v>0</v>
      </c>
      <c r="Y251" s="370"/>
      <c r="Z251" s="377">
        <f t="shared" si="59"/>
        <v>1</v>
      </c>
      <c r="AA251" s="373" t="str">
        <f t="array" ref="AA251">IF( $Z251="", "", INDEX(白話字聲母資料表, $Z251, $AA$5))</f>
        <v>門</v>
      </c>
      <c r="AB251" s="370"/>
      <c r="AC251" s="377">
        <f t="shared" si="69"/>
        <v>73</v>
      </c>
      <c r="AD251" s="373">
        <f t="array" ref="AD251">IF( $W251, "", INDEX(白話字韻母資料表, AC251, $AD$5))</f>
        <v>1</v>
      </c>
      <c r="AE251" s="373" t="b">
        <f t="array" ref="AE251">IF( $W251, "", IF( INDEX(白話字韻母資料表, AC251, $AE$5) = "入聲", TRUE, FALSE) )</f>
        <v>0</v>
      </c>
      <c r="AF251" s="374">
        <f t="shared" si="70"/>
        <v>1</v>
      </c>
      <c r="AG251" s="374">
        <f t="shared" si="71"/>
        <v>7</v>
      </c>
      <c r="AH251" s="374" t="str">
        <f t="array" ref="AH251">IF( $W251, "", INDEX(白話字韻母資料表, $AC251, $AH$5))</f>
        <v>君</v>
      </c>
      <c r="AI251" s="374" t="str">
        <f t="array" ref="AI251">IF($W251, "", INDEX(白話字韻母八聲調資料表, $AD251, $AG251))</f>
        <v>ūn</v>
      </c>
      <c r="AJ251" s="370"/>
      <c r="AK251" s="373" t="b">
        <f t="shared" si="72"/>
        <v>0</v>
      </c>
      <c r="AL251" s="373" t="str">
        <f>IF( $AK251, IFERROR( IF(MATCH( $E251, 顎音化聲母!$H$9:$H$37, 0), TRUE, FALSE), FALSE), "")</f>
        <v/>
      </c>
      <c r="AM251" s="373" t="str">
        <f t="array" ref="AM251">IF( AND($AK251, $AL251), INDEX(顎音化聲母資料表, MATCH( $D251 &amp; $E251, 顎音化聲母!$L$5:$L$136, 0), 3), "")</f>
        <v/>
      </c>
      <c r="AN251" s="373">
        <f t="shared" si="73"/>
        <v>1</v>
      </c>
      <c r="AO251" s="374" t="str">
        <f t="array" ref="AO251">IF($AN251="", "", IF( $AM251&lt;&gt;"", $AM251,INDEX(白話字聲母資料表, $AN251, $AO$5)))</f>
        <v>ㆠ</v>
      </c>
      <c r="AP251" s="374" t="str">
        <f t="array" ref="AP251">IF($W251, "", INDEX(方音八音反切資料表, $AD251, $AG251))</f>
        <v>ㄨㄣ˫</v>
      </c>
      <c r="AQ251" s="370"/>
      <c r="AR251" s="374" t="str">
        <f t="array" ref="AR251">IF($V251, "", INDEX(白話字聲母資料表, $Z251, $AR$5))</f>
        <v>b</v>
      </c>
      <c r="AS251" s="375" t="str">
        <f t="array" ref="AS251">IF($W251, "", INDEX(白話字韻母資料表, $AC251, $AR$5))</f>
        <v>un</v>
      </c>
      <c r="AT251" s="374" t="str">
        <f t="array" ref="AT251">IF($W251, "", INDEX(台羅韻母八聲調資料表, $AD251, $AG251))</f>
        <v>ūn</v>
      </c>
      <c r="AU251" s="370"/>
      <c r="AV251" s="374" t="str">
        <f t="array" ref="AV251">IF($V251, "", INDEX(白話字聲母資料表, $Z251, $AV$5))</f>
        <v>bb</v>
      </c>
      <c r="AW251" s="375" t="str">
        <f t="array" ref="AW251">IF($W251, "", INDEX(白話字韻母資料表, $AC251, $AW$5))</f>
        <v>un</v>
      </c>
      <c r="AX251" s="374" t="str">
        <f t="array" ref="AX251">IF($W251, "", INDEX(閩拼韻母八聲調資料表, $AD251, $AG251))</f>
        <v>ūn</v>
      </c>
    </row>
    <row r="252" spans="2:50">
      <c r="B252" s="380">
        <f t="shared" si="0"/>
        <v>244</v>
      </c>
      <c r="C252" s="314" t="str">
        <f>MID(文章!$D$4, B252, 1)</f>
        <v>客</v>
      </c>
      <c r="D252" s="365" t="s">
        <v>76</v>
      </c>
      <c r="E252" s="365" t="s">
        <v>77</v>
      </c>
      <c r="F252" s="365"/>
      <c r="G252" s="315" t="str">
        <f t="array" ref="G252">IF( OR($T252, NOT($U252), $W252), "", $AA252 &amp; $AH252 &amp; INDEX(中文數值資料表, $AG252, 2) )</f>
        <v>去經四</v>
      </c>
      <c r="H252" s="321" t="str">
        <f t="shared" si="1"/>
        <v>khek</v>
      </c>
      <c r="I252" s="322" t="str">
        <f t="shared" si="2"/>
        <v>khik</v>
      </c>
      <c r="J252" s="323" t="str">
        <f t="shared" si="3"/>
        <v>kik</v>
      </c>
      <c r="K252" s="316" t="str">
        <f t="shared" si="4"/>
        <v>ㄎㄧㆻ</v>
      </c>
      <c r="L252" s="317" t="str">
        <f t="shared" ca="1" si="74"/>
        <v xml:space="preserve">\ltjruby{客}{khik}\
</v>
      </c>
      <c r="M252" s="317" t="str">
        <f t="shared" ca="1" si="60"/>
        <v xml:space="preserve">&lt;ruby&gt;客&lt;rt&gt;去經四&lt;/rt&gt;&lt;/ruby&gt;
</v>
      </c>
      <c r="N252" s="317" t="str">
        <f t="shared" ca="1" si="61"/>
        <v xml:space="preserve">&lt;ruby&gt;客&lt;rt&gt;khek&lt;/rt&gt;&lt;/ruby&gt;
</v>
      </c>
      <c r="O252" s="317" t="str">
        <f t="shared" ca="1" si="62"/>
        <v xml:space="preserve">&lt;ruby&gt;客&lt;rt&gt;khik&lt;/rt&gt;&lt;/ruby&gt;
</v>
      </c>
      <c r="P252" s="317" t="str">
        <f t="shared" ca="1" si="62"/>
        <v xml:space="preserve">&lt;ruby&gt;客&lt;rt&gt;kik&lt;/rt&gt;&lt;/ruby&gt;
</v>
      </c>
      <c r="Q252" s="318" t="str">
        <f t="shared" ca="1" si="63"/>
        <v xml:space="preserve">&lt;ruby&gt;客&lt;rtc&gt;ㄎㄧㆻ&lt;/rtc&gt;&lt;/ruby&gt;
</v>
      </c>
      <c r="R252" s="318" t="str">
        <f t="shared" ca="1" si="64"/>
        <v xml:space="preserve">&lt;ruby&gt;客&lt;rt&gt;khik&lt;/rt&gt;&lt;rtc&gt;ㄎㄧㆻ&lt;/rtc&gt;&lt;/ruby&gt;
</v>
      </c>
      <c r="S252" s="285"/>
      <c r="T252" s="319" t="b">
        <f t="shared" si="58"/>
        <v>0</v>
      </c>
      <c r="U252" s="319" t="b">
        <f t="shared" si="65"/>
        <v>1</v>
      </c>
      <c r="V252" s="319" t="b">
        <f t="shared" si="66"/>
        <v>0</v>
      </c>
      <c r="W252" s="319" t="b">
        <f t="shared" si="67"/>
        <v>0</v>
      </c>
      <c r="X252" s="319" t="b">
        <f t="shared" si="68"/>
        <v>1</v>
      </c>
      <c r="Y252" s="370"/>
      <c r="Z252" s="377">
        <f t="shared" si="59"/>
        <v>8</v>
      </c>
      <c r="AA252" s="373" t="str">
        <f t="array" ref="AA252">IF( $Z252="", "", INDEX(白話字聲母資料表, $Z252, $AA$5))</f>
        <v>去</v>
      </c>
      <c r="AB252" s="370"/>
      <c r="AC252" s="377">
        <f t="shared" si="69"/>
        <v>19</v>
      </c>
      <c r="AD252" s="373">
        <f t="array" ref="AD252">IF( $W252, "", INDEX(白話字韻母資料表, AC252, $AD$5))</f>
        <v>9</v>
      </c>
      <c r="AE252" s="373" t="b">
        <f t="array" ref="AE252">IF( $W252, "", IF( INDEX(白話字韻母資料表, AC252, $AE$5) = "入聲", TRUE, FALSE) )</f>
        <v>1</v>
      </c>
      <c r="AF252" s="374">
        <f t="shared" si="70"/>
        <v>4</v>
      </c>
      <c r="AG252" s="374">
        <f t="shared" si="71"/>
        <v>4</v>
      </c>
      <c r="AH252" s="374" t="str">
        <f t="array" ref="AH252">IF( $W252, "", INDEX(白話字韻母資料表, $AC252, $AH$5))</f>
        <v>經</v>
      </c>
      <c r="AI252" s="374" t="str">
        <f t="array" ref="AI252">IF($W252, "", INDEX(白話字韻母八聲調資料表, $AD252, $AG252))</f>
        <v>ek</v>
      </c>
      <c r="AJ252" s="370"/>
      <c r="AK252" s="373" t="b">
        <f t="shared" si="72"/>
        <v>0</v>
      </c>
      <c r="AL252" s="373" t="str">
        <f>IF( $AK252, IFERROR( IF(MATCH( $E252, 顎音化聲母!$H$9:$H$37, 0), TRUE, FALSE), FALSE), "")</f>
        <v/>
      </c>
      <c r="AM252" s="373" t="str">
        <f t="array" ref="AM252">IF( AND($AK252, $AL252), INDEX(顎音化聲母資料表, MATCH( $D252 &amp; $E252, 顎音化聲母!$L$5:$L$136, 0), 3), "")</f>
        <v/>
      </c>
      <c r="AN252" s="373">
        <f t="shared" si="73"/>
        <v>8</v>
      </c>
      <c r="AO252" s="374" t="str">
        <f t="array" ref="AO252">IF($AN252="", "", IF( $AM252&lt;&gt;"", $AM252,INDEX(白話字聲母資料表, $AN252, $AO$5)))</f>
        <v>ㄎ</v>
      </c>
      <c r="AP252" s="374" t="str">
        <f t="array" ref="AP252">IF($W252, "", INDEX(方音八音反切資料表, $AD252, $AG252))</f>
        <v>ㄧㆻ</v>
      </c>
      <c r="AQ252" s="370"/>
      <c r="AR252" s="374" t="str">
        <f t="array" ref="AR252">IF($V252, "", INDEX(白話字聲母資料表, $Z252, $AR$5))</f>
        <v>kh</v>
      </c>
      <c r="AS252" s="375" t="str">
        <f t="array" ref="AS252">IF($W252, "", INDEX(白話字韻母資料表, $AC252, $AR$5))</f>
        <v>ik</v>
      </c>
      <c r="AT252" s="374" t="str">
        <f t="array" ref="AT252">IF($W252, "", INDEX(台羅韻母八聲調資料表, $AD252, $AG252))</f>
        <v>ik</v>
      </c>
      <c r="AU252" s="370"/>
      <c r="AV252" s="374" t="str">
        <f t="array" ref="AV252">IF($V252, "", INDEX(白話字聲母資料表, $Z252, $AV$5))</f>
        <v>k</v>
      </c>
      <c r="AW252" s="375" t="str">
        <f t="array" ref="AW252">IF($W252, "", INDEX(白話字韻母資料表, $AC252, $AW$5))</f>
        <v>ik</v>
      </c>
      <c r="AX252" s="374" t="str">
        <f t="array" ref="AX252">IF($W252, "", INDEX(閩拼韻母八聲調資料表, $AD252, $AG252))</f>
        <v>ik</v>
      </c>
    </row>
    <row r="253" spans="2:50">
      <c r="B253" s="380">
        <f t="shared" si="0"/>
        <v>245</v>
      </c>
      <c r="C253" s="314" t="str">
        <f>MID(文章!$D$4, B253, 1)</f>
        <v>曰</v>
      </c>
      <c r="D253" s="365"/>
      <c r="E253" s="365" t="s">
        <v>71</v>
      </c>
      <c r="F253" s="365">
        <v>8</v>
      </c>
      <c r="G253" s="315" t="str">
        <f t="array" ref="G253">IF( OR($T253, NOT($U253), $W253), "", $AA253 &amp; $AH253 &amp; INDEX(中文數值資料表, $AG253, 2) )</f>
        <v>英觀八</v>
      </c>
      <c r="H253" s="321" t="str">
        <f t="shared" si="1"/>
        <v>oa̍t</v>
      </c>
      <c r="I253" s="322" t="str">
        <f t="shared" si="2"/>
        <v>ua̍t</v>
      </c>
      <c r="J253" s="323" t="str">
        <f t="shared" si="3"/>
        <v>uát</v>
      </c>
      <c r="K253" s="316" t="str">
        <f t="shared" si="4"/>
        <v>ㄨㄚㆵ˙</v>
      </c>
      <c r="L253" s="317" t="str">
        <f t="shared" ca="1" si="74"/>
        <v xml:space="preserve">\ltjruby{曰}{ua̍t}\
</v>
      </c>
      <c r="M253" s="317" t="str">
        <f t="shared" ca="1" si="60"/>
        <v xml:space="preserve">&lt;ruby&gt;曰&lt;rt&gt;英觀八&lt;/rt&gt;&lt;/ruby&gt;
</v>
      </c>
      <c r="N253" s="317" t="str">
        <f t="shared" ca="1" si="61"/>
        <v xml:space="preserve">&lt;ruby&gt;曰&lt;rt&gt;oa̍t&lt;/rt&gt;&lt;/ruby&gt;
</v>
      </c>
      <c r="O253" s="317" t="str">
        <f t="shared" ca="1" si="62"/>
        <v xml:space="preserve">&lt;ruby&gt;曰&lt;rt&gt;ua̍t&lt;/rt&gt;&lt;/ruby&gt;
</v>
      </c>
      <c r="P253" s="317" t="str">
        <f t="shared" ca="1" si="62"/>
        <v xml:space="preserve">&lt;ruby&gt;曰&lt;rt&gt;uát&lt;/rt&gt;&lt;/ruby&gt;
</v>
      </c>
      <c r="Q253" s="318" t="str">
        <f t="shared" ca="1" si="63"/>
        <v xml:space="preserve">&lt;ruby&gt;曰&lt;rtc&gt;ㄨㄚㆵ˙&lt;/rtc&gt;&lt;/ruby&gt;
</v>
      </c>
      <c r="R253" s="318" t="str">
        <f t="shared" ca="1" si="64"/>
        <v xml:space="preserve">&lt;ruby&gt;曰&lt;rt&gt;ua̍t&lt;/rt&gt;&lt;rtc&gt;ㄨㄚㆵ˙&lt;/rtc&gt;&lt;/ruby&gt;
</v>
      </c>
      <c r="S253" s="285"/>
      <c r="T253" s="319" t="b">
        <f t="shared" si="58"/>
        <v>0</v>
      </c>
      <c r="U253" s="319" t="b">
        <f t="shared" si="65"/>
        <v>1</v>
      </c>
      <c r="V253" s="319" t="b">
        <f t="shared" si="66"/>
        <v>1</v>
      </c>
      <c r="W253" s="319" t="b">
        <f t="shared" si="67"/>
        <v>0</v>
      </c>
      <c r="X253" s="319" t="b">
        <f t="shared" si="68"/>
        <v>0</v>
      </c>
      <c r="Y253" s="370"/>
      <c r="Z253" s="377">
        <f t="shared" si="59"/>
        <v>18</v>
      </c>
      <c r="AA253" s="373" t="str">
        <f t="array" ref="AA253">IF( $Z253="", "", INDEX(白話字聲母資料表, $Z253, $AA$5))</f>
        <v>英</v>
      </c>
      <c r="AB253" s="370"/>
      <c r="AC253" s="377">
        <f t="shared" si="69"/>
        <v>62</v>
      </c>
      <c r="AD253" s="373">
        <f t="array" ref="AD253">IF( $W253, "", INDEX(白話字韻母資料表, AC253, $AD$5))</f>
        <v>10</v>
      </c>
      <c r="AE253" s="373" t="b">
        <f t="array" ref="AE253">IF( $W253, "", IF( INDEX(白話字韻母資料表, AC253, $AE$5) = "入聲", TRUE, FALSE) )</f>
        <v>1</v>
      </c>
      <c r="AF253" s="374">
        <f t="shared" si="70"/>
        <v>4</v>
      </c>
      <c r="AG253" s="374">
        <f t="shared" si="71"/>
        <v>8</v>
      </c>
      <c r="AH253" s="374" t="str">
        <f t="array" ref="AH253">IF( $W253, "", INDEX(白話字韻母資料表, $AC253, $AH$5))</f>
        <v>觀</v>
      </c>
      <c r="AI253" s="374" t="str">
        <f t="array" ref="AI253">IF($W253, "", INDEX(白話字韻母八聲調資料表, $AD253, $AG253))</f>
        <v>oa̍t</v>
      </c>
      <c r="AJ253" s="370"/>
      <c r="AK253" s="373" t="b">
        <f t="shared" si="72"/>
        <v>0</v>
      </c>
      <c r="AL253" s="373" t="str">
        <f>IF( $AK253, IFERROR( IF(MATCH( $E253, 顎音化聲母!$H$9:$H$37, 0), TRUE, FALSE), FALSE), "")</f>
        <v/>
      </c>
      <c r="AM253" s="373" t="str">
        <f t="array" ref="AM253">IF( AND($AK253, $AL253), INDEX(顎音化聲母資料表, MATCH( $D253 &amp; $E253, 顎音化聲母!$L$5:$L$136, 0), 3), "")</f>
        <v/>
      </c>
      <c r="AN253" s="373" t="str">
        <f t="shared" si="73"/>
        <v/>
      </c>
      <c r="AO253" s="374" t="str">
        <f t="array" ref="AO253">IF($AN253="", "", IF( $AM253&lt;&gt;"", $AM253,INDEX(白話字聲母資料表, $AN253, $AO$5)))</f>
        <v/>
      </c>
      <c r="AP253" s="374" t="str">
        <f t="array" ref="AP253">IF($W253, "", INDEX(方音八音反切資料表, $AD253, $AG253))</f>
        <v>ㄨㄚㆵ˙</v>
      </c>
      <c r="AQ253" s="370"/>
      <c r="AR253" s="374" t="str">
        <f t="array" ref="AR253">IF($V253, "", INDEX(白話字聲母資料表, $Z253, $AR$5))</f>
        <v/>
      </c>
      <c r="AS253" s="375" t="str">
        <f t="array" ref="AS253">IF($W253, "", INDEX(白話字韻母資料表, $AC253, $AR$5))</f>
        <v>uat</v>
      </c>
      <c r="AT253" s="374" t="str">
        <f t="array" ref="AT253">IF($W253, "", INDEX(台羅韻母八聲調資料表, $AD253, $AG253))</f>
        <v>ua̍t</v>
      </c>
      <c r="AU253" s="370"/>
      <c r="AV253" s="374" t="str">
        <f t="array" ref="AV253">IF($V253, "", INDEX(白話字聲母資料表, $Z253, $AV$5))</f>
        <v/>
      </c>
      <c r="AW253" s="375" t="str">
        <f t="array" ref="AW253">IF($W253, "", INDEX(白話字韻母資料表, $AC253, $AW$5))</f>
        <v>uat</v>
      </c>
      <c r="AX253" s="374" t="str">
        <f t="array" ref="AX253">IF($W253, "", INDEX(閩拼韻母八聲調資料表, $AD253, $AG253))</f>
        <v>uát</v>
      </c>
    </row>
    <row r="254" spans="2:50">
      <c r="B254" s="380">
        <f t="shared" si="0"/>
        <v>246</v>
      </c>
      <c r="C254" s="314" t="str">
        <f>MID(文章!$D$4, B254, 1)</f>
        <v>：</v>
      </c>
      <c r="D254" s="365"/>
      <c r="E254" s="365"/>
      <c r="F254" s="365"/>
      <c r="G254" s="315" t="str">
        <f t="array" ref="G254">IF( OR($T254, NOT($U254), $W254), "", $AA254 &amp; $AH254 &amp; INDEX(中文數值資料表, $AG254, 2) )</f>
        <v/>
      </c>
      <c r="H254" s="321" t="str">
        <f t="shared" si="1"/>
        <v/>
      </c>
      <c r="I254" s="322" t="str">
        <f t="shared" si="2"/>
        <v/>
      </c>
      <c r="J254" s="323" t="str">
        <f t="shared" si="3"/>
        <v/>
      </c>
      <c r="K254" s="316" t="str">
        <f t="shared" si="4"/>
        <v/>
      </c>
      <c r="L254" s="317" t="str">
        <f t="shared" ca="1" si="74"/>
        <v xml:space="preserve">\ltjruby{：}{}\
</v>
      </c>
      <c r="M254" s="317" t="str">
        <f t="shared" ca="1" si="60"/>
        <v xml:space="preserve">&lt;ruby&gt;：&lt;rt&gt;&lt;/rt&gt;&lt;/ruby&gt;
</v>
      </c>
      <c r="N254" s="317" t="str">
        <f t="shared" ca="1" si="61"/>
        <v xml:space="preserve">&lt;ruby&gt;：&lt;rt&gt;&lt;/rt&gt;&lt;/ruby&gt;
</v>
      </c>
      <c r="O254" s="317" t="str">
        <f t="shared" ca="1" si="62"/>
        <v xml:space="preserve">&lt;ruby&gt;：&lt;rt&gt;&lt;/rt&gt;&lt;/ruby&gt;
</v>
      </c>
      <c r="P254" s="317" t="str">
        <f t="shared" ca="1" si="62"/>
        <v xml:space="preserve">&lt;ruby&gt;：&lt;rt&gt;&lt;/rt&gt;&lt;/ruby&gt;
</v>
      </c>
      <c r="Q254" s="318" t="str">
        <f t="shared" ca="1" si="63"/>
        <v xml:space="preserve">&lt;ruby&gt;：&lt;rtc&gt;&lt;/rtc&gt;&lt;/ruby&gt;
</v>
      </c>
      <c r="R254" s="318" t="str">
        <f t="shared" ca="1" si="64"/>
        <v xml:space="preserve">&lt;ruby&gt;：&lt;rt&gt;&lt;/rt&gt;&lt;rtc&gt;&lt;/rtc&gt;&lt;/ruby&gt;
</v>
      </c>
      <c r="S254" s="285"/>
      <c r="T254" s="319" t="b">
        <f t="shared" si="58"/>
        <v>0</v>
      </c>
      <c r="U254" s="319" t="b">
        <f t="shared" si="65"/>
        <v>1</v>
      </c>
      <c r="V254" s="319" t="b">
        <f t="shared" si="66"/>
        <v>1</v>
      </c>
      <c r="W254" s="319" t="b">
        <f t="shared" si="67"/>
        <v>1</v>
      </c>
      <c r="X254" s="319" t="b">
        <f t="shared" si="68"/>
        <v>1</v>
      </c>
      <c r="Y254" s="370"/>
      <c r="Z254" s="377">
        <f t="shared" si="59"/>
        <v>18</v>
      </c>
      <c r="AA254" s="373" t="str">
        <f t="array" ref="AA254">IF( $Z254="", "", INDEX(白話字聲母資料表, $Z254, $AA$5))</f>
        <v>英</v>
      </c>
      <c r="AB254" s="370"/>
      <c r="AC254" s="377" t="str">
        <f t="shared" si="69"/>
        <v/>
      </c>
      <c r="AD254" s="373" t="str">
        <f t="array" ref="AD254">IF( $W254, "", INDEX(白話字韻母資料表, AC254, $AD$5))</f>
        <v/>
      </c>
      <c r="AE254" s="373" t="str">
        <f t="array" ref="AE254">IF( $W254, "", IF( INDEX(白話字韻母資料表, AC254, $AE$5) = "入聲", TRUE, FALSE) )</f>
        <v/>
      </c>
      <c r="AF254" s="374">
        <f t="shared" si="70"/>
        <v>1</v>
      </c>
      <c r="AG254" s="374">
        <f t="shared" si="71"/>
        <v>1</v>
      </c>
      <c r="AH254" s="374" t="str">
        <f t="array" ref="AH254">IF( $W254, "", INDEX(白話字韻母資料表, $AC254, $AH$5))</f>
        <v/>
      </c>
      <c r="AI254" s="374" t="str">
        <f t="array" ref="AI254">IF($W254, "", INDEX(白話字韻母八聲調資料表, $AD254, $AG254))</f>
        <v/>
      </c>
      <c r="AJ254" s="370"/>
      <c r="AK254" s="373" t="b">
        <f t="shared" si="72"/>
        <v>0</v>
      </c>
      <c r="AL254" s="373" t="str">
        <f>IF( $AK254, IFERROR( IF(MATCH( $E254, 顎音化聲母!$H$9:$H$37, 0), TRUE, FALSE), FALSE), "")</f>
        <v/>
      </c>
      <c r="AM254" s="373" t="str">
        <f t="array" ref="AM254">IF( AND($AK254, $AL254), INDEX(顎音化聲母資料表, MATCH( $D254 &amp; $E254, 顎音化聲母!$L$5:$L$136, 0), 3), "")</f>
        <v/>
      </c>
      <c r="AN254" s="373" t="str">
        <f t="shared" si="73"/>
        <v/>
      </c>
      <c r="AO254" s="374" t="str">
        <f t="array" ref="AO254">IF($AN254="", "", IF( $AM254&lt;&gt;"", $AM254,INDEX(白話字聲母資料表, $AN254, $AO$5)))</f>
        <v/>
      </c>
      <c r="AP254" s="374" t="str">
        <f t="array" ref="AP254">IF($W254, "", INDEX(方音八音反切資料表, $AD254, $AG254))</f>
        <v/>
      </c>
      <c r="AQ254" s="370"/>
      <c r="AR254" s="374" t="str">
        <f t="array" ref="AR254">IF($V254, "", INDEX(白話字聲母資料表, $Z254, $AR$5))</f>
        <v/>
      </c>
      <c r="AS254" s="375" t="str">
        <f t="array" ref="AS254">IF($W254, "", INDEX(白話字韻母資料表, $AC254, $AR$5))</f>
        <v/>
      </c>
      <c r="AT254" s="374" t="str">
        <f t="array" ref="AT254">IF($W254, "", INDEX(台羅韻母八聲調資料表, $AD254, $AG254))</f>
        <v/>
      </c>
      <c r="AU254" s="370"/>
      <c r="AV254" s="374" t="str">
        <f t="array" ref="AV254">IF($V254, "", INDEX(白話字聲母資料表, $Z254, $AV$5))</f>
        <v/>
      </c>
      <c r="AW254" s="375" t="str">
        <f t="array" ref="AW254">IF($W254, "", INDEX(白話字韻母資料表, $AC254, $AW$5))</f>
        <v/>
      </c>
      <c r="AX254" s="374" t="str">
        <f t="array" ref="AX254">IF($W254, "", INDEX(閩拼韻母八聲調資料表, $AD254, $AG254))</f>
        <v/>
      </c>
    </row>
    <row r="255" spans="2:50">
      <c r="B255" s="380">
        <f t="shared" si="0"/>
        <v>247</v>
      </c>
      <c r="C255" s="314" t="str">
        <f>MID(文章!$D$4, B255, 1)</f>
        <v>「</v>
      </c>
      <c r="D255" s="365"/>
      <c r="E255" s="365"/>
      <c r="F255" s="365"/>
      <c r="G255" s="315" t="str">
        <f t="array" ref="G255">IF( OR($T255, NOT($U255), $W255), "", $AA255 &amp; $AH255 &amp; INDEX(中文數值資料表, $AG255, 2) )</f>
        <v/>
      </c>
      <c r="H255" s="321" t="str">
        <f t="shared" si="1"/>
        <v/>
      </c>
      <c r="I255" s="322" t="str">
        <f t="shared" si="2"/>
        <v/>
      </c>
      <c r="J255" s="323" t="str">
        <f t="shared" si="3"/>
        <v/>
      </c>
      <c r="K255" s="316" t="str">
        <f t="shared" si="4"/>
        <v/>
      </c>
      <c r="L255" s="317" t="str">
        <f t="shared" ca="1" si="74"/>
        <v xml:space="preserve">\ltjruby{「}{}\
</v>
      </c>
      <c r="M255" s="317" t="str">
        <f t="shared" ca="1" si="60"/>
        <v xml:space="preserve">「
</v>
      </c>
      <c r="N255" s="317" t="str">
        <f t="shared" ca="1" si="61"/>
        <v xml:space="preserve">「
</v>
      </c>
      <c r="O255" s="317" t="str">
        <f t="shared" ca="1" si="62"/>
        <v xml:space="preserve">「
</v>
      </c>
      <c r="P255" s="317" t="str">
        <f t="shared" ca="1" si="62"/>
        <v xml:space="preserve">「
</v>
      </c>
      <c r="Q255" s="318" t="str">
        <f t="shared" ca="1" si="63"/>
        <v xml:space="preserve">「
</v>
      </c>
      <c r="R255" s="318" t="str">
        <f t="shared" ca="1" si="64"/>
        <v xml:space="preserve">「
</v>
      </c>
      <c r="S255" s="285"/>
      <c r="T255" s="319" t="b">
        <f t="shared" si="58"/>
        <v>1</v>
      </c>
      <c r="U255" s="319" t="b">
        <f t="shared" si="65"/>
        <v>0</v>
      </c>
      <c r="V255" s="319" t="b">
        <f t="shared" si="66"/>
        <v>1</v>
      </c>
      <c r="W255" s="319" t="b">
        <f t="shared" si="67"/>
        <v>1</v>
      </c>
      <c r="X255" s="319" t="b">
        <f t="shared" si="68"/>
        <v>0</v>
      </c>
      <c r="Y255" s="370"/>
      <c r="Z255" s="377" t="str">
        <f t="shared" si="59"/>
        <v/>
      </c>
      <c r="AA255" s="373" t="str">
        <f t="array" ref="AA255">IF( $Z255="", "", INDEX(白話字聲母資料表, $Z255, $AA$5))</f>
        <v/>
      </c>
      <c r="AB255" s="370"/>
      <c r="AC255" s="377" t="str">
        <f t="shared" si="69"/>
        <v/>
      </c>
      <c r="AD255" s="373" t="str">
        <f t="array" ref="AD255">IF( $W255, "", INDEX(白話字韻母資料表, AC255, $AD$5))</f>
        <v/>
      </c>
      <c r="AE255" s="373" t="str">
        <f t="array" ref="AE255">IF( $W255, "", IF( INDEX(白話字韻母資料表, AC255, $AE$5) = "入聲", TRUE, FALSE) )</f>
        <v/>
      </c>
      <c r="AF255" s="374" t="str">
        <f t="shared" si="70"/>
        <v/>
      </c>
      <c r="AG255" s="374" t="str">
        <f t="shared" si="71"/>
        <v/>
      </c>
      <c r="AH255" s="374" t="str">
        <f t="array" ref="AH255">IF( $W255, "", INDEX(白話字韻母資料表, $AC255, $AH$5))</f>
        <v/>
      </c>
      <c r="AI255" s="374" t="str">
        <f t="array" ref="AI255">IF($W255, "", INDEX(白話字韻母八聲調資料表, $AD255, $AG255))</f>
        <v/>
      </c>
      <c r="AJ255" s="370"/>
      <c r="AK255" s="373" t="b">
        <f t="shared" si="72"/>
        <v>0</v>
      </c>
      <c r="AL255" s="373" t="str">
        <f>IF( $AK255, IFERROR( IF(MATCH( $E255, 顎音化聲母!$H$9:$H$37, 0), TRUE, FALSE), FALSE), "")</f>
        <v/>
      </c>
      <c r="AM255" s="373" t="str">
        <f t="array" ref="AM255">IF( AND($AK255, $AL255), INDEX(顎音化聲母資料表, MATCH( $D255 &amp; $E255, 顎音化聲母!$L$5:$L$136, 0), 3), "")</f>
        <v/>
      </c>
      <c r="AN255" s="373" t="str">
        <f t="shared" si="73"/>
        <v/>
      </c>
      <c r="AO255" s="374" t="str">
        <f t="array" ref="AO255">IF($AN255="", "", IF( $AM255&lt;&gt;"", $AM255,INDEX(白話字聲母資料表, $AN255, $AO$5)))</f>
        <v/>
      </c>
      <c r="AP255" s="374" t="str">
        <f t="array" ref="AP255">IF($W255, "", INDEX(方音八音反切資料表, $AD255, $AG255))</f>
        <v/>
      </c>
      <c r="AQ255" s="370"/>
      <c r="AR255" s="374" t="str">
        <f t="array" ref="AR255">IF($V255, "", INDEX(白話字聲母資料表, $Z255, $AR$5))</f>
        <v/>
      </c>
      <c r="AS255" s="375" t="str">
        <f t="array" ref="AS255">IF($W255, "", INDEX(白話字韻母資料表, $AC255, $AR$5))</f>
        <v/>
      </c>
      <c r="AT255" s="374" t="str">
        <f t="array" ref="AT255">IF($W255, "", INDEX(台羅韻母八聲調資料表, $AD255, $AG255))</f>
        <v/>
      </c>
      <c r="AU255" s="370"/>
      <c r="AV255" s="374" t="str">
        <f t="array" ref="AV255">IF($V255, "", INDEX(白話字聲母資料表, $Z255, $AV$5))</f>
        <v/>
      </c>
      <c r="AW255" s="375" t="str">
        <f t="array" ref="AW255">IF($W255, "", INDEX(白話字韻母資料表, $AC255, $AW$5))</f>
        <v/>
      </c>
      <c r="AX255" s="374" t="str">
        <f t="array" ref="AX255">IF($W255, "", INDEX(閩拼韻母八聲調資料表, $AD255, $AG255))</f>
        <v/>
      </c>
    </row>
    <row r="256" spans="2:50">
      <c r="B256" s="380">
        <f t="shared" si="0"/>
        <v>248</v>
      </c>
      <c r="C256" s="314" t="str">
        <f>MID(文章!$D$4, B256, 1)</f>
        <v>何</v>
      </c>
      <c r="D256" s="365" t="s">
        <v>61</v>
      </c>
      <c r="E256" s="365" t="s">
        <v>86</v>
      </c>
      <c r="F256" s="365">
        <v>5</v>
      </c>
      <c r="G256" s="315" t="str">
        <f t="array" ref="G256">IF( OR($T256, NOT($U256), $W256), "", $AA256 &amp; $AH256 &amp; INDEX(中文數值資料表, $AG256, 2) )</f>
        <v>喜高五</v>
      </c>
      <c r="H256" s="321" t="str">
        <f t="shared" si="1"/>
        <v>hô</v>
      </c>
      <c r="I256" s="322" t="str">
        <f t="shared" si="2"/>
        <v>hô</v>
      </c>
      <c r="J256" s="323" t="str">
        <f t="shared" si="3"/>
        <v>hò</v>
      </c>
      <c r="K256" s="316" t="str">
        <f t="shared" si="4"/>
        <v>ㄏㄜˊ</v>
      </c>
      <c r="L256" s="317" t="str">
        <f t="shared" ca="1" si="74"/>
        <v xml:space="preserve">\ltjruby{何}{hô}\
</v>
      </c>
      <c r="M256" s="317" t="str">
        <f t="shared" ca="1" si="60"/>
        <v xml:space="preserve">&lt;ruby&gt;何&lt;rt&gt;喜高五&lt;/rt&gt;&lt;/ruby&gt;
</v>
      </c>
      <c r="N256" s="317" t="str">
        <f t="shared" ca="1" si="61"/>
        <v xml:space="preserve">&lt;ruby&gt;何&lt;rt&gt;hô&lt;/rt&gt;&lt;/ruby&gt;
</v>
      </c>
      <c r="O256" s="317" t="str">
        <f t="shared" ca="1" si="62"/>
        <v xml:space="preserve">&lt;ruby&gt;何&lt;rt&gt;hô&lt;/rt&gt;&lt;/ruby&gt;
</v>
      </c>
      <c r="P256" s="317" t="str">
        <f t="shared" ca="1" si="62"/>
        <v xml:space="preserve">&lt;ruby&gt;何&lt;rt&gt;hò&lt;/rt&gt;&lt;/ruby&gt;
</v>
      </c>
      <c r="Q256" s="318" t="str">
        <f t="shared" ca="1" si="63"/>
        <v xml:space="preserve">&lt;ruby&gt;何&lt;rtc&gt;ㄏㄜˊ&lt;/rtc&gt;&lt;/ruby&gt;
</v>
      </c>
      <c r="R256" s="318" t="str">
        <f t="shared" ca="1" si="64"/>
        <v xml:space="preserve">&lt;ruby&gt;何&lt;rt&gt;hô&lt;/rt&gt;&lt;rtc&gt;ㄏㄜˊ&lt;/rtc&gt;&lt;/ruby&gt;
</v>
      </c>
      <c r="S256" s="285"/>
      <c r="T256" s="319" t="b">
        <f t="shared" si="58"/>
        <v>0</v>
      </c>
      <c r="U256" s="319" t="b">
        <f t="shared" si="65"/>
        <v>1</v>
      </c>
      <c r="V256" s="319" t="b">
        <f t="shared" si="66"/>
        <v>0</v>
      </c>
      <c r="W256" s="319" t="b">
        <f t="shared" si="67"/>
        <v>0</v>
      </c>
      <c r="X256" s="319" t="b">
        <f t="shared" si="68"/>
        <v>0</v>
      </c>
      <c r="Y256" s="370"/>
      <c r="Z256" s="377">
        <f t="shared" si="59"/>
        <v>5</v>
      </c>
      <c r="AA256" s="373" t="str">
        <f t="array" ref="AA256">IF( $Z256="", "", INDEX(白話字聲母資料表, $Z256, $AA$5))</f>
        <v>喜</v>
      </c>
      <c r="AB256" s="370"/>
      <c r="AC256" s="377">
        <f t="shared" si="69"/>
        <v>52</v>
      </c>
      <c r="AD256" s="373">
        <f t="array" ref="AD256">IF( $W256, "", INDEX(白話字韻母資料表, AC256, $AD$5))</f>
        <v>15</v>
      </c>
      <c r="AE256" s="373" t="b">
        <f t="array" ref="AE256">IF( $W256, "", IF( INDEX(白話字韻母資料表, AC256, $AE$5) = "入聲", TRUE, FALSE) )</f>
        <v>0</v>
      </c>
      <c r="AF256" s="374">
        <f t="shared" si="70"/>
        <v>1</v>
      </c>
      <c r="AG256" s="374">
        <f t="shared" si="71"/>
        <v>5</v>
      </c>
      <c r="AH256" s="374" t="str">
        <f t="array" ref="AH256">IF( $W256, "", INDEX(白話字韻母資料表, $AC256, $AH$5))</f>
        <v>高</v>
      </c>
      <c r="AI256" s="374" t="str">
        <f t="array" ref="AI256">IF($W256, "", INDEX(白話字韻母八聲調資料表, $AD256, $AG256))</f>
        <v>ô</v>
      </c>
      <c r="AJ256" s="370"/>
      <c r="AK256" s="373" t="b">
        <f t="shared" si="72"/>
        <v>0</v>
      </c>
      <c r="AL256" s="373" t="str">
        <f>IF( $AK256, IFERROR( IF(MATCH( $E256, 顎音化聲母!$H$9:$H$37, 0), TRUE, FALSE), FALSE), "")</f>
        <v/>
      </c>
      <c r="AM256" s="373" t="str">
        <f t="array" ref="AM256">IF( AND($AK256, $AL256), INDEX(顎音化聲母資料表, MATCH( $D256 &amp; $E256, 顎音化聲母!$L$5:$L$136, 0), 3), "")</f>
        <v/>
      </c>
      <c r="AN256" s="373">
        <f t="shared" si="73"/>
        <v>5</v>
      </c>
      <c r="AO256" s="374" t="str">
        <f t="array" ref="AO256">IF($AN256="", "", IF( $AM256&lt;&gt;"", $AM256,INDEX(白話字聲母資料表, $AN256, $AO$5)))</f>
        <v>ㄏ</v>
      </c>
      <c r="AP256" s="374" t="str">
        <f t="array" ref="AP256">IF($W256, "", INDEX(方音八音反切資料表, $AD256, $AG256))</f>
        <v>ㄜˊ</v>
      </c>
      <c r="AQ256" s="370"/>
      <c r="AR256" s="374" t="str">
        <f t="array" ref="AR256">IF($V256, "", INDEX(白話字聲母資料表, $Z256, $AR$5))</f>
        <v>h</v>
      </c>
      <c r="AS256" s="375" t="str">
        <f t="array" ref="AS256">IF($W256, "", INDEX(白話字韻母資料表, $AC256, $AR$5))</f>
        <v>o</v>
      </c>
      <c r="AT256" s="374" t="str">
        <f t="array" ref="AT256">IF($W256, "", INDEX(台羅韻母八聲調資料表, $AD256, $AG256))</f>
        <v>ô</v>
      </c>
      <c r="AU256" s="370"/>
      <c r="AV256" s="374" t="str">
        <f t="array" ref="AV256">IF($V256, "", INDEX(白話字聲母資料表, $Z256, $AV$5))</f>
        <v>h</v>
      </c>
      <c r="AW256" s="375" t="str">
        <f t="array" ref="AW256">IF($W256, "", INDEX(白話字韻母資料表, $AC256, $AW$5))</f>
        <v>o</v>
      </c>
      <c r="AX256" s="374" t="str">
        <f t="array" ref="AX256">IF($W256, "", INDEX(閩拼韻母八聲調資料表, $AD256, $AG256))</f>
        <v>ò</v>
      </c>
    </row>
    <row r="257" spans="2:50">
      <c r="B257" s="380">
        <f t="shared" si="0"/>
        <v>249</v>
      </c>
      <c r="C257" s="314" t="str">
        <f>MID(文章!$D$4, B257, 1)</f>
        <v>為</v>
      </c>
      <c r="D257" s="365"/>
      <c r="E257" s="365" t="s">
        <v>84</v>
      </c>
      <c r="F257" s="365">
        <v>7</v>
      </c>
      <c r="G257" s="315" t="str">
        <f t="array" ref="G257">IF( OR($T257, NOT($U257), $W257), "", $AA257 &amp; $AH257 &amp; INDEX(中文數值資料表, $AG257, 2) )</f>
        <v>英規七</v>
      </c>
      <c r="H257" s="321" t="str">
        <f t="shared" si="1"/>
        <v>ūi</v>
      </c>
      <c r="I257" s="322" t="str">
        <f t="shared" si="2"/>
        <v>ūi</v>
      </c>
      <c r="J257" s="323" t="str">
        <f t="shared" si="3"/>
        <v>ūi</v>
      </c>
      <c r="K257" s="316" t="str">
        <f t="shared" si="4"/>
        <v>ㄨㄧ˫</v>
      </c>
      <c r="L257" s="317" t="str">
        <f t="shared" ca="1" si="74"/>
        <v xml:space="preserve">\ltjruby{為}{ūi}\
</v>
      </c>
      <c r="M257" s="317" t="str">
        <f t="shared" ca="1" si="60"/>
        <v xml:space="preserve">&lt;ruby&gt;為&lt;rt&gt;英規七&lt;/rt&gt;&lt;/ruby&gt;
</v>
      </c>
      <c r="N257" s="317" t="str">
        <f t="shared" ca="1" si="61"/>
        <v xml:space="preserve">&lt;ruby&gt;為&lt;rt&gt;ūi&lt;/rt&gt;&lt;/ruby&gt;
</v>
      </c>
      <c r="O257" s="317" t="str">
        <f t="shared" ca="1" si="62"/>
        <v xml:space="preserve">&lt;ruby&gt;為&lt;rt&gt;ūi&lt;/rt&gt;&lt;/ruby&gt;
</v>
      </c>
      <c r="P257" s="317" t="str">
        <f t="shared" ca="1" si="62"/>
        <v xml:space="preserve">&lt;ruby&gt;為&lt;rt&gt;ūi&lt;/rt&gt;&lt;/ruby&gt;
</v>
      </c>
      <c r="Q257" s="318" t="str">
        <f t="shared" ca="1" si="63"/>
        <v xml:space="preserve">&lt;ruby&gt;為&lt;rtc&gt;ㄨㄧ˫&lt;/rtc&gt;&lt;/ruby&gt;
</v>
      </c>
      <c r="R257" s="318" t="str">
        <f t="shared" ca="1" si="64"/>
        <v xml:space="preserve">&lt;ruby&gt;為&lt;rt&gt;ūi&lt;/rt&gt;&lt;rtc&gt;ㄨㄧ˫&lt;/rtc&gt;&lt;/ruby&gt;
</v>
      </c>
      <c r="S257" s="285"/>
      <c r="T257" s="319" t="b">
        <f t="shared" si="58"/>
        <v>0</v>
      </c>
      <c r="U257" s="319" t="b">
        <f t="shared" si="65"/>
        <v>1</v>
      </c>
      <c r="V257" s="319" t="b">
        <f t="shared" si="66"/>
        <v>1</v>
      </c>
      <c r="W257" s="319" t="b">
        <f t="shared" si="67"/>
        <v>0</v>
      </c>
      <c r="X257" s="319" t="b">
        <f t="shared" si="68"/>
        <v>0</v>
      </c>
      <c r="Y257" s="370"/>
      <c r="Z257" s="377">
        <f t="shared" si="59"/>
        <v>18</v>
      </c>
      <c r="AA257" s="373" t="str">
        <f t="array" ref="AA257">IF( $Z257="", "", INDEX(白話字聲母資料表, $Z257, $AA$5))</f>
        <v>英</v>
      </c>
      <c r="AB257" s="370"/>
      <c r="AC257" s="377">
        <f t="shared" si="69"/>
        <v>72</v>
      </c>
      <c r="AD257" s="373">
        <f t="array" ref="AD257">IF( $W257, "", INDEX(白話字韻母資料表, AC257, $AD$5))</f>
        <v>4</v>
      </c>
      <c r="AE257" s="373" t="b">
        <f t="array" ref="AE257">IF( $W257, "", IF( INDEX(白話字韻母資料表, AC257, $AE$5) = "入聲", TRUE, FALSE) )</f>
        <v>0</v>
      </c>
      <c r="AF257" s="374">
        <f t="shared" si="70"/>
        <v>1</v>
      </c>
      <c r="AG257" s="374">
        <f t="shared" si="71"/>
        <v>7</v>
      </c>
      <c r="AH257" s="374" t="str">
        <f t="array" ref="AH257">IF( $W257, "", INDEX(白話字韻母資料表, $AC257, $AH$5))</f>
        <v>規</v>
      </c>
      <c r="AI257" s="374" t="str">
        <f t="array" ref="AI257">IF($W257, "", INDEX(白話字韻母八聲調資料表, $AD257, $AG257))</f>
        <v>ūi</v>
      </c>
      <c r="AJ257" s="370"/>
      <c r="AK257" s="373" t="b">
        <f t="shared" si="72"/>
        <v>0</v>
      </c>
      <c r="AL257" s="373" t="str">
        <f>IF( $AK257, IFERROR( IF(MATCH( $E257, 顎音化聲母!$H$9:$H$37, 0), TRUE, FALSE), FALSE), "")</f>
        <v/>
      </c>
      <c r="AM257" s="373" t="str">
        <f t="array" ref="AM257">IF( AND($AK257, $AL257), INDEX(顎音化聲母資料表, MATCH( $D257 &amp; $E257, 顎音化聲母!$L$5:$L$136, 0), 3), "")</f>
        <v/>
      </c>
      <c r="AN257" s="373" t="str">
        <f t="shared" si="73"/>
        <v/>
      </c>
      <c r="AO257" s="374" t="str">
        <f t="array" ref="AO257">IF($AN257="", "", IF( $AM257&lt;&gt;"", $AM257,INDEX(白話字聲母資料表, $AN257, $AO$5)))</f>
        <v/>
      </c>
      <c r="AP257" s="374" t="str">
        <f t="array" ref="AP257">IF($W257, "", INDEX(方音八音反切資料表, $AD257, $AG257))</f>
        <v>ㄨㄧ˫</v>
      </c>
      <c r="AQ257" s="370"/>
      <c r="AR257" s="374" t="str">
        <f t="array" ref="AR257">IF($V257, "", INDEX(白話字聲母資料表, $Z257, $AR$5))</f>
        <v/>
      </c>
      <c r="AS257" s="375" t="str">
        <f t="array" ref="AS257">IF($W257, "", INDEX(白話字韻母資料表, $AC257, $AR$5))</f>
        <v>ui</v>
      </c>
      <c r="AT257" s="374" t="str">
        <f t="array" ref="AT257">IF($W257, "", INDEX(台羅韻母八聲調資料表, $AD257, $AG257))</f>
        <v>ūi</v>
      </c>
      <c r="AU257" s="370"/>
      <c r="AV257" s="374" t="str">
        <f t="array" ref="AV257">IF($V257, "", INDEX(白話字聲母資料表, $Z257, $AV$5))</f>
        <v/>
      </c>
      <c r="AW257" s="375" t="str">
        <f t="array" ref="AW257">IF($W257, "", INDEX(白話字韻母資料表, $AC257, $AW$5))</f>
        <v>ui</v>
      </c>
      <c r="AX257" s="374" t="str">
        <f t="array" ref="AX257">IF($W257, "", INDEX(閩拼韻母八聲調資料表, $AD257, $AG257))</f>
        <v>ūi</v>
      </c>
    </row>
    <row r="258" spans="2:50">
      <c r="B258" s="380">
        <f t="shared" si="0"/>
        <v>250</v>
      </c>
      <c r="C258" s="314" t="str">
        <f>MID(文章!$D$4, B258, 1)</f>
        <v>其</v>
      </c>
      <c r="D258" s="365" t="s">
        <v>72</v>
      </c>
      <c r="E258" s="365" t="s">
        <v>67</v>
      </c>
      <c r="F258" s="365">
        <v>5</v>
      </c>
      <c r="G258" s="315" t="str">
        <f t="array" ref="G258">IF( OR($T258, NOT($U258), $W258), "", $AA258 &amp; $AH258 &amp; INDEX(中文數值資料表, $AG258, 2) )</f>
        <v>求居五</v>
      </c>
      <c r="H258" s="321" t="str">
        <f t="shared" si="1"/>
        <v>kî</v>
      </c>
      <c r="I258" s="322" t="str">
        <f t="shared" si="2"/>
        <v>kî</v>
      </c>
      <c r="J258" s="323" t="str">
        <f t="shared" si="3"/>
        <v>gì</v>
      </c>
      <c r="K258" s="316" t="str">
        <f t="shared" si="4"/>
        <v>ㄍㄧˊ</v>
      </c>
      <c r="L258" s="317" t="str">
        <f t="shared" ca="1" si="74"/>
        <v xml:space="preserve">\ltjruby{其}{kî}\
</v>
      </c>
      <c r="M258" s="317" t="str">
        <f t="shared" ca="1" si="60"/>
        <v xml:space="preserve">&lt;ruby&gt;其&lt;rt&gt;求居五&lt;/rt&gt;&lt;/ruby&gt;
</v>
      </c>
      <c r="N258" s="317" t="str">
        <f t="shared" ca="1" si="61"/>
        <v xml:space="preserve">&lt;ruby&gt;其&lt;rt&gt;kî&lt;/rt&gt;&lt;/ruby&gt;
</v>
      </c>
      <c r="O258" s="317" t="str">
        <f t="shared" ca="1" si="62"/>
        <v xml:space="preserve">&lt;ruby&gt;其&lt;rt&gt;kî&lt;/rt&gt;&lt;/ruby&gt;
</v>
      </c>
      <c r="P258" s="317" t="str">
        <f t="shared" ca="1" si="62"/>
        <v xml:space="preserve">&lt;ruby&gt;其&lt;rt&gt;gì&lt;/rt&gt;&lt;/ruby&gt;
</v>
      </c>
      <c r="Q258" s="318" t="str">
        <f t="shared" ca="1" si="63"/>
        <v xml:space="preserve">&lt;ruby&gt;其&lt;rtc&gt;ㄍㄧˊ&lt;/rtc&gt;&lt;/ruby&gt;
</v>
      </c>
      <c r="R258" s="318" t="str">
        <f t="shared" ca="1" si="64"/>
        <v xml:space="preserve">&lt;ruby&gt;其&lt;rt&gt;kî&lt;/rt&gt;&lt;rtc&gt;ㄍㄧˊ&lt;/rtc&gt;&lt;/ruby&gt;
</v>
      </c>
      <c r="S258" s="285"/>
      <c r="T258" s="319" t="b">
        <f t="shared" si="58"/>
        <v>0</v>
      </c>
      <c r="U258" s="319" t="b">
        <f t="shared" si="65"/>
        <v>1</v>
      </c>
      <c r="V258" s="319" t="b">
        <f t="shared" si="66"/>
        <v>0</v>
      </c>
      <c r="W258" s="319" t="b">
        <f t="shared" si="67"/>
        <v>0</v>
      </c>
      <c r="X258" s="319" t="b">
        <f t="shared" si="68"/>
        <v>0</v>
      </c>
      <c r="Y258" s="370"/>
      <c r="Z258" s="377">
        <f t="shared" si="59"/>
        <v>7</v>
      </c>
      <c r="AA258" s="373" t="str">
        <f t="array" ref="AA258">IF( $Z258="", "", INDEX(白話字聲母資料表, $Z258, $AA$5))</f>
        <v>求</v>
      </c>
      <c r="AB258" s="370"/>
      <c r="AC258" s="377">
        <f t="shared" si="69"/>
        <v>21</v>
      </c>
      <c r="AD258" s="373">
        <f t="array" ref="AD258">IF( $W258, "", INDEX(白話字韻母資料表, AC258, $AD$5))</f>
        <v>29</v>
      </c>
      <c r="AE258" s="373" t="b">
        <f t="array" ref="AE258">IF( $W258, "", IF( INDEX(白話字韻母資料表, AC258, $AE$5) = "入聲", TRUE, FALSE) )</f>
        <v>0</v>
      </c>
      <c r="AF258" s="374">
        <f t="shared" si="70"/>
        <v>1</v>
      </c>
      <c r="AG258" s="374">
        <f t="shared" si="71"/>
        <v>5</v>
      </c>
      <c r="AH258" s="374" t="str">
        <f t="array" ref="AH258">IF( $W258, "", INDEX(白話字韻母資料表, $AC258, $AH$5))</f>
        <v>居</v>
      </c>
      <c r="AI258" s="374" t="str">
        <f t="array" ref="AI258">IF($W258, "", INDEX(白話字韻母八聲調資料表, $AD258, $AG258))</f>
        <v>î</v>
      </c>
      <c r="AJ258" s="370"/>
      <c r="AK258" s="373" t="b">
        <f t="shared" si="72"/>
        <v>0</v>
      </c>
      <c r="AL258" s="373" t="str">
        <f>IF( $AK258, IFERROR( IF(MATCH( $E258, 顎音化聲母!$H$9:$H$37, 0), TRUE, FALSE), FALSE), "")</f>
        <v/>
      </c>
      <c r="AM258" s="373" t="str">
        <f t="array" ref="AM258">IF( AND($AK258, $AL258), INDEX(顎音化聲母資料表, MATCH( $D258 &amp; $E258, 顎音化聲母!$L$5:$L$136, 0), 3), "")</f>
        <v/>
      </c>
      <c r="AN258" s="373">
        <f t="shared" si="73"/>
        <v>7</v>
      </c>
      <c r="AO258" s="374" t="str">
        <f t="array" ref="AO258">IF($AN258="", "", IF( $AM258&lt;&gt;"", $AM258,INDEX(白話字聲母資料表, $AN258, $AO$5)))</f>
        <v>ㄍ</v>
      </c>
      <c r="AP258" s="374" t="str">
        <f t="array" ref="AP258">IF($W258, "", INDEX(方音八音反切資料表, $AD258, $AG258))</f>
        <v>ㄧˊ</v>
      </c>
      <c r="AQ258" s="370"/>
      <c r="AR258" s="374" t="str">
        <f t="array" ref="AR258">IF($V258, "", INDEX(白話字聲母資料表, $Z258, $AR$5))</f>
        <v>k</v>
      </c>
      <c r="AS258" s="375" t="str">
        <f t="array" ref="AS258">IF($W258, "", INDEX(白話字韻母資料表, $AC258, $AR$5))</f>
        <v>i</v>
      </c>
      <c r="AT258" s="374" t="str">
        <f t="array" ref="AT258">IF($W258, "", INDEX(台羅韻母八聲調資料表, $AD258, $AG258))</f>
        <v>î</v>
      </c>
      <c r="AU258" s="370"/>
      <c r="AV258" s="374" t="str">
        <f t="array" ref="AV258">IF($V258, "", INDEX(白話字聲母資料表, $Z258, $AV$5))</f>
        <v>g</v>
      </c>
      <c r="AW258" s="375" t="str">
        <f t="array" ref="AW258">IF($W258, "", INDEX(白話字韻母資料表, $AC258, $AW$5))</f>
        <v>i</v>
      </c>
      <c r="AX258" s="374" t="str">
        <f t="array" ref="AX258">IF($W258, "", INDEX(閩拼韻母八聲調資料表, $AD258, $AG258))</f>
        <v>ì</v>
      </c>
    </row>
    <row r="259" spans="2:50">
      <c r="B259" s="380">
        <f t="shared" si="0"/>
        <v>251</v>
      </c>
      <c r="C259" s="314" t="str">
        <f>MID(文章!$D$4, B259, 1)</f>
        <v>然</v>
      </c>
      <c r="D259" s="365" t="s">
        <v>63</v>
      </c>
      <c r="E259" s="365" t="s">
        <v>91</v>
      </c>
      <c r="F259" s="365">
        <v>5</v>
      </c>
      <c r="G259" s="315" t="str">
        <f t="array" ref="G259">IF( OR($T259, NOT($U259), $W259), "", $AA259 &amp; $AH259 &amp; INDEX(中文數值資料表, $AG259, 2) )</f>
        <v>入堅五</v>
      </c>
      <c r="H259" s="321" t="str">
        <f t="shared" si="1"/>
        <v>jiân</v>
      </c>
      <c r="I259" s="322" t="str">
        <f t="shared" si="2"/>
        <v>jiân</v>
      </c>
      <c r="J259" s="323" t="str">
        <f t="shared" si="3"/>
        <v>jiàn</v>
      </c>
      <c r="K259" s="316" t="str">
        <f t="shared" si="4"/>
        <v>ㆡㄧㄢˊ</v>
      </c>
      <c r="L259" s="317" t="str">
        <f t="shared" ca="1" si="74"/>
        <v xml:space="preserve">\ltjruby{然}{jiân}\
</v>
      </c>
      <c r="M259" s="317" t="str">
        <f t="shared" ca="1" si="60"/>
        <v xml:space="preserve">&lt;ruby&gt;然&lt;rt&gt;入堅五&lt;/rt&gt;&lt;/ruby&gt;
</v>
      </c>
      <c r="N259" s="317" t="str">
        <f t="shared" ca="1" si="61"/>
        <v xml:space="preserve">&lt;ruby&gt;然&lt;rt&gt;jiân&lt;/rt&gt;&lt;/ruby&gt;
</v>
      </c>
      <c r="O259" s="317" t="str">
        <f t="shared" ca="1" si="62"/>
        <v xml:space="preserve">&lt;ruby&gt;然&lt;rt&gt;jiân&lt;/rt&gt;&lt;/ruby&gt;
</v>
      </c>
      <c r="P259" s="317" t="str">
        <f t="shared" ca="1" si="62"/>
        <v xml:space="preserve">&lt;ruby&gt;然&lt;rt&gt;jiàn&lt;/rt&gt;&lt;/ruby&gt;
</v>
      </c>
      <c r="Q259" s="318" t="str">
        <f t="shared" ca="1" si="63"/>
        <v xml:space="preserve">&lt;ruby&gt;然&lt;rtc&gt;ㆡㄧㄢˊ&lt;/rtc&gt;&lt;/ruby&gt;
</v>
      </c>
      <c r="R259" s="318" t="str">
        <f t="shared" ca="1" si="64"/>
        <v xml:space="preserve">&lt;ruby&gt;然&lt;rt&gt;jiân&lt;/rt&gt;&lt;rtc&gt;ㆡㄧㄢˊ&lt;/rtc&gt;&lt;/ruby&gt;
</v>
      </c>
      <c r="S259" s="285"/>
      <c r="T259" s="319" t="b">
        <f t="shared" si="58"/>
        <v>0</v>
      </c>
      <c r="U259" s="319" t="b">
        <f t="shared" si="65"/>
        <v>1</v>
      </c>
      <c r="V259" s="319" t="b">
        <f t="shared" si="66"/>
        <v>0</v>
      </c>
      <c r="W259" s="319" t="b">
        <f t="shared" si="67"/>
        <v>0</v>
      </c>
      <c r="X259" s="319" t="b">
        <f t="shared" si="68"/>
        <v>0</v>
      </c>
      <c r="Y259" s="370"/>
      <c r="Z259" s="377">
        <f t="shared" si="59"/>
        <v>6</v>
      </c>
      <c r="AA259" s="373" t="str">
        <f t="array" ref="AA259">IF( $Z259="", "", INDEX(白話字聲母資料表, $Z259, $AA$5))</f>
        <v>入</v>
      </c>
      <c r="AB259" s="370"/>
      <c r="AC259" s="377">
        <f t="shared" si="69"/>
        <v>29</v>
      </c>
      <c r="AD259" s="373">
        <f t="array" ref="AD259">IF( $W259, "", INDEX(白話字韻母資料表, AC259, $AD$5))</f>
        <v>2</v>
      </c>
      <c r="AE259" s="373" t="b">
        <f t="array" ref="AE259">IF( $W259, "", IF( INDEX(白話字韻母資料表, AC259, $AE$5) = "入聲", TRUE, FALSE) )</f>
        <v>0</v>
      </c>
      <c r="AF259" s="374">
        <f t="shared" si="70"/>
        <v>1</v>
      </c>
      <c r="AG259" s="374">
        <f t="shared" si="71"/>
        <v>5</v>
      </c>
      <c r="AH259" s="374" t="str">
        <f t="array" ref="AH259">IF( $W259, "", INDEX(白話字韻母資料表, $AC259, $AH$5))</f>
        <v>堅</v>
      </c>
      <c r="AI259" s="374" t="str">
        <f t="array" ref="AI259">IF($W259, "", INDEX(白話字韻母八聲調資料表, $AD259, $AG259))</f>
        <v>iân</v>
      </c>
      <c r="AJ259" s="370"/>
      <c r="AK259" s="373" t="b">
        <f t="shared" si="72"/>
        <v>1</v>
      </c>
      <c r="AL259" s="373" t="b">
        <f>IF( $AK259, IFERROR( IF(MATCH( $E259, 顎音化聲母!$H$9:$H$37, 0), TRUE, FALSE), FALSE), "")</f>
        <v>0</v>
      </c>
      <c r="AM259" s="373" t="str">
        <f t="array" ref="AM259">IF( AND($AK259, $AL259), INDEX(顎音化聲母資料表, MATCH( $D259 &amp; $E259, 顎音化聲母!$L$5:$L$136, 0), 3), "")</f>
        <v/>
      </c>
      <c r="AN259" s="373">
        <f t="shared" si="73"/>
        <v>6</v>
      </c>
      <c r="AO259" s="374" t="str">
        <f t="array" ref="AO259">IF($AN259="", "", IF( $AM259&lt;&gt;"", $AM259,INDEX(白話字聲母資料表, $AN259, $AO$5)))</f>
        <v>ㆡ</v>
      </c>
      <c r="AP259" s="374" t="str">
        <f t="array" ref="AP259">IF($W259, "", INDEX(方音八音反切資料表, $AD259, $AG259))</f>
        <v>ㄧㄢˊ</v>
      </c>
      <c r="AQ259" s="370"/>
      <c r="AR259" s="374" t="str">
        <f t="array" ref="AR259">IF($V259, "", INDEX(白話字聲母資料表, $Z259, $AR$5))</f>
        <v>j</v>
      </c>
      <c r="AS259" s="375" t="str">
        <f t="array" ref="AS259">IF($W259, "", INDEX(白話字韻母資料表, $AC259, $AR$5))</f>
        <v>ian</v>
      </c>
      <c r="AT259" s="374" t="str">
        <f t="array" ref="AT259">IF($W259, "", INDEX(台羅韻母八聲調資料表, $AD259, $AG259))</f>
        <v>iân</v>
      </c>
      <c r="AU259" s="370"/>
      <c r="AV259" s="374" t="str">
        <f t="array" ref="AV259">IF($V259, "", INDEX(白話字聲母資料表, $Z259, $AV$5))</f>
        <v>j</v>
      </c>
      <c r="AW259" s="375" t="str">
        <f t="array" ref="AW259">IF($W259, "", INDEX(白話字韻母資料表, $AC259, $AW$5))</f>
        <v>ian</v>
      </c>
      <c r="AX259" s="374" t="str">
        <f t="array" ref="AX259">IF($W259, "", INDEX(閩拼韻母八聲調資料表, $AD259, $AG259))</f>
        <v>iàn</v>
      </c>
    </row>
    <row r="260" spans="2:50">
      <c r="B260" s="380">
        <f t="shared" si="0"/>
        <v>252</v>
      </c>
      <c r="C260" s="314" t="str">
        <f>MID(文章!$D$4, B260, 1)</f>
        <v>也</v>
      </c>
      <c r="D260" s="365"/>
      <c r="E260" s="365" t="s">
        <v>106</v>
      </c>
      <c r="F260" s="365">
        <v>7</v>
      </c>
      <c r="G260" s="315" t="str">
        <f t="array" ref="G260">IF( OR($T260, NOT($U260), $W260), "", $AA260 &amp; $AH260 &amp; INDEX(中文數值資料表, $AG260, 2) )</f>
        <v>英迦七</v>
      </c>
      <c r="H260" s="321" t="str">
        <f t="shared" si="1"/>
        <v>iā</v>
      </c>
      <c r="I260" s="322" t="str">
        <f t="shared" si="2"/>
        <v>iā</v>
      </c>
      <c r="J260" s="323" t="str">
        <f t="shared" si="3"/>
        <v>iā</v>
      </c>
      <c r="K260" s="316" t="str">
        <f t="shared" si="4"/>
        <v>ㄧㄚ˫</v>
      </c>
      <c r="L260" s="317" t="str">
        <f t="shared" ca="1" si="74"/>
        <v xml:space="preserve">\ltjruby{也}{iā}\
</v>
      </c>
      <c r="M260" s="317" t="str">
        <f t="shared" ca="1" si="60"/>
        <v xml:space="preserve">&lt;ruby&gt;也&lt;rt&gt;英迦七&lt;/rt&gt;&lt;/ruby&gt;
</v>
      </c>
      <c r="N260" s="317" t="str">
        <f t="shared" ca="1" si="61"/>
        <v xml:space="preserve">&lt;ruby&gt;也&lt;rt&gt;iā&lt;/rt&gt;&lt;/ruby&gt;
</v>
      </c>
      <c r="O260" s="317" t="str">
        <f t="shared" ca="1" si="62"/>
        <v xml:space="preserve">&lt;ruby&gt;也&lt;rt&gt;iā&lt;/rt&gt;&lt;/ruby&gt;
</v>
      </c>
      <c r="P260" s="317" t="str">
        <f t="shared" ca="1" si="62"/>
        <v xml:space="preserve">&lt;ruby&gt;也&lt;rt&gt;iā&lt;/rt&gt;&lt;/ruby&gt;
</v>
      </c>
      <c r="Q260" s="318" t="str">
        <f t="shared" ca="1" si="63"/>
        <v xml:space="preserve">&lt;ruby&gt;也&lt;rtc&gt;ㄧㄚ˫&lt;/rtc&gt;&lt;/ruby&gt;
</v>
      </c>
      <c r="R260" s="318" t="str">
        <f t="shared" ca="1" si="64"/>
        <v xml:space="preserve">&lt;ruby&gt;也&lt;rt&gt;iā&lt;/rt&gt;&lt;rtc&gt;ㄧㄚ˫&lt;/rtc&gt;&lt;/ruby&gt;
</v>
      </c>
      <c r="S260" s="285"/>
      <c r="T260" s="319" t="b">
        <f t="shared" si="58"/>
        <v>0</v>
      </c>
      <c r="U260" s="319" t="b">
        <f t="shared" si="65"/>
        <v>1</v>
      </c>
      <c r="V260" s="319" t="b">
        <f t="shared" si="66"/>
        <v>1</v>
      </c>
      <c r="W260" s="319" t="b">
        <f t="shared" si="67"/>
        <v>0</v>
      </c>
      <c r="X260" s="319" t="b">
        <f t="shared" si="68"/>
        <v>0</v>
      </c>
      <c r="Y260" s="370"/>
      <c r="Z260" s="377">
        <f t="shared" si="59"/>
        <v>18</v>
      </c>
      <c r="AA260" s="373" t="str">
        <f t="array" ref="AA260">IF( $Z260="", "", INDEX(白話字聲母資料表, $Z260, $AA$5))</f>
        <v>英</v>
      </c>
      <c r="AB260" s="370"/>
      <c r="AC260" s="377">
        <f t="shared" si="69"/>
        <v>23</v>
      </c>
      <c r="AD260" s="373">
        <f t="array" ref="AD260">IF( $W260, "", INDEX(白話字韻母資料表, AC260, $AD$5))</f>
        <v>24</v>
      </c>
      <c r="AE260" s="373" t="b">
        <f t="array" ref="AE260">IF( $W260, "", IF( INDEX(白話字韻母資料表, AC260, $AE$5) = "入聲", TRUE, FALSE) )</f>
        <v>0</v>
      </c>
      <c r="AF260" s="374">
        <f t="shared" si="70"/>
        <v>1</v>
      </c>
      <c r="AG260" s="374">
        <f t="shared" si="71"/>
        <v>7</v>
      </c>
      <c r="AH260" s="374" t="str">
        <f t="array" ref="AH260">IF( $W260, "", INDEX(白話字韻母資料表, $AC260, $AH$5))</f>
        <v>迦</v>
      </c>
      <c r="AI260" s="374" t="str">
        <f t="array" ref="AI260">IF($W260, "", INDEX(白話字韻母八聲調資料表, $AD260, $AG260))</f>
        <v>iā</v>
      </c>
      <c r="AJ260" s="370"/>
      <c r="AK260" s="373" t="b">
        <f t="shared" si="72"/>
        <v>0</v>
      </c>
      <c r="AL260" s="373" t="str">
        <f>IF( $AK260, IFERROR( IF(MATCH( $E260, 顎音化聲母!$H$9:$H$37, 0), TRUE, FALSE), FALSE), "")</f>
        <v/>
      </c>
      <c r="AM260" s="373" t="str">
        <f t="array" ref="AM260">IF( AND($AK260, $AL260), INDEX(顎音化聲母資料表, MATCH( $D260 &amp; $E260, 顎音化聲母!$L$5:$L$136, 0), 3), "")</f>
        <v/>
      </c>
      <c r="AN260" s="373" t="str">
        <f t="shared" si="73"/>
        <v/>
      </c>
      <c r="AO260" s="374" t="str">
        <f t="array" ref="AO260">IF($AN260="", "", IF( $AM260&lt;&gt;"", $AM260,INDEX(白話字聲母資料表, $AN260, $AO$5)))</f>
        <v/>
      </c>
      <c r="AP260" s="374" t="str">
        <f t="array" ref="AP260">IF($W260, "", INDEX(方音八音反切資料表, $AD260, $AG260))</f>
        <v>ㄧㄚ˫</v>
      </c>
      <c r="AQ260" s="370"/>
      <c r="AR260" s="374" t="str">
        <f t="array" ref="AR260">IF($V260, "", INDEX(白話字聲母資料表, $Z260, $AR$5))</f>
        <v/>
      </c>
      <c r="AS260" s="375" t="str">
        <f t="array" ref="AS260">IF($W260, "", INDEX(白話字韻母資料表, $AC260, $AR$5))</f>
        <v>ia</v>
      </c>
      <c r="AT260" s="374" t="str">
        <f t="array" ref="AT260">IF($W260, "", INDEX(台羅韻母八聲調資料表, $AD260, $AG260))</f>
        <v>iā</v>
      </c>
      <c r="AU260" s="370"/>
      <c r="AV260" s="374" t="str">
        <f t="array" ref="AV260">IF($V260, "", INDEX(白話字聲母資料表, $Z260, $AV$5))</f>
        <v/>
      </c>
      <c r="AW260" s="375" t="str">
        <f t="array" ref="AW260">IF($W260, "", INDEX(白話字韻母資料表, $AC260, $AW$5))</f>
        <v>ia</v>
      </c>
      <c r="AX260" s="374" t="str">
        <f t="array" ref="AX260">IF($W260, "", INDEX(閩拼韻母八聲調資料表, $AD260, $AG260))</f>
        <v>iā</v>
      </c>
    </row>
    <row r="261" spans="2:50">
      <c r="B261" s="380">
        <f t="shared" si="0"/>
        <v>253</v>
      </c>
      <c r="C261" s="314" t="str">
        <f>MID(文章!$D$4, B261, 1)</f>
        <v>？</v>
      </c>
      <c r="D261" s="365"/>
      <c r="E261" s="365"/>
      <c r="F261" s="365"/>
      <c r="G261" s="315" t="str">
        <f t="array" ref="G261">IF( OR($T261, NOT($U261), $W261), "", $AA261 &amp; $AH261 &amp; INDEX(中文數值資料表, $AG261, 2) )</f>
        <v/>
      </c>
      <c r="H261" s="321" t="str">
        <f t="shared" si="1"/>
        <v/>
      </c>
      <c r="I261" s="322" t="str">
        <f t="shared" si="2"/>
        <v/>
      </c>
      <c r="J261" s="323" t="str">
        <f t="shared" si="3"/>
        <v/>
      </c>
      <c r="K261" s="316" t="str">
        <f t="shared" si="4"/>
        <v/>
      </c>
      <c r="L261" s="317" t="str">
        <f t="shared" ca="1" si="74"/>
        <v xml:space="preserve">\ltjruby{？}{}\
</v>
      </c>
      <c r="M261" s="317" t="str">
        <f t="shared" ca="1" si="60"/>
        <v xml:space="preserve">？
</v>
      </c>
      <c r="N261" s="317" t="str">
        <f t="shared" ca="1" si="61"/>
        <v xml:space="preserve">？
</v>
      </c>
      <c r="O261" s="317" t="str">
        <f t="shared" ca="1" si="62"/>
        <v xml:space="preserve">？
</v>
      </c>
      <c r="P261" s="317" t="str">
        <f t="shared" ca="1" si="62"/>
        <v xml:space="preserve">？
</v>
      </c>
      <c r="Q261" s="318" t="str">
        <f t="shared" ca="1" si="63"/>
        <v xml:space="preserve">？
</v>
      </c>
      <c r="R261" s="318" t="str">
        <f t="shared" ca="1" si="64"/>
        <v xml:space="preserve">？
</v>
      </c>
      <c r="S261" s="285"/>
      <c r="T261" s="319" t="b">
        <f t="shared" si="58"/>
        <v>1</v>
      </c>
      <c r="U261" s="319" t="b">
        <f t="shared" si="65"/>
        <v>0</v>
      </c>
      <c r="V261" s="319" t="b">
        <f t="shared" si="66"/>
        <v>1</v>
      </c>
      <c r="W261" s="319" t="b">
        <f t="shared" si="67"/>
        <v>1</v>
      </c>
      <c r="X261" s="319" t="b">
        <f t="shared" si="68"/>
        <v>0</v>
      </c>
      <c r="Y261" s="370"/>
      <c r="Z261" s="377" t="str">
        <f t="shared" si="59"/>
        <v/>
      </c>
      <c r="AA261" s="373" t="str">
        <f t="array" ref="AA261">IF( $Z261="", "", INDEX(白話字聲母資料表, $Z261, $AA$5))</f>
        <v/>
      </c>
      <c r="AB261" s="370"/>
      <c r="AC261" s="377" t="str">
        <f t="shared" si="69"/>
        <v/>
      </c>
      <c r="AD261" s="373" t="str">
        <f t="array" ref="AD261">IF( $W261, "", INDEX(白話字韻母資料表, AC261, $AD$5))</f>
        <v/>
      </c>
      <c r="AE261" s="373" t="str">
        <f t="array" ref="AE261">IF( $W261, "", IF( INDEX(白話字韻母資料表, AC261, $AE$5) = "入聲", TRUE, FALSE) )</f>
        <v/>
      </c>
      <c r="AF261" s="374" t="str">
        <f t="shared" si="70"/>
        <v/>
      </c>
      <c r="AG261" s="374" t="str">
        <f t="shared" si="71"/>
        <v/>
      </c>
      <c r="AH261" s="374" t="str">
        <f t="array" ref="AH261">IF( $W261, "", INDEX(白話字韻母資料表, $AC261, $AH$5))</f>
        <v/>
      </c>
      <c r="AI261" s="374" t="str">
        <f t="array" ref="AI261">IF($W261, "", INDEX(白話字韻母八聲調資料表, $AD261, $AG261))</f>
        <v/>
      </c>
      <c r="AJ261" s="370"/>
      <c r="AK261" s="373" t="b">
        <f t="shared" si="72"/>
        <v>0</v>
      </c>
      <c r="AL261" s="373" t="str">
        <f>IF( $AK261, IFERROR( IF(MATCH( $E261, 顎音化聲母!$H$9:$H$37, 0), TRUE, FALSE), FALSE), "")</f>
        <v/>
      </c>
      <c r="AM261" s="373" t="str">
        <f t="array" ref="AM261">IF( AND($AK261, $AL261), INDEX(顎音化聲母資料表, MATCH( $D261 &amp; $E261, 顎音化聲母!$L$5:$L$136, 0), 3), "")</f>
        <v/>
      </c>
      <c r="AN261" s="373" t="str">
        <f t="shared" si="73"/>
        <v/>
      </c>
      <c r="AO261" s="374" t="str">
        <f t="array" ref="AO261">IF($AN261="", "", IF( $AM261&lt;&gt;"", $AM261,INDEX(白話字聲母資料表, $AN261, $AO$5)))</f>
        <v/>
      </c>
      <c r="AP261" s="374" t="str">
        <f t="array" ref="AP261">IF($W261, "", INDEX(方音八音反切資料表, $AD261, $AG261))</f>
        <v/>
      </c>
      <c r="AQ261" s="370"/>
      <c r="AR261" s="374" t="str">
        <f t="array" ref="AR261">IF($V261, "", INDEX(白話字聲母資料表, $Z261, $AR$5))</f>
        <v/>
      </c>
      <c r="AS261" s="375" t="str">
        <f t="array" ref="AS261">IF($W261, "", INDEX(白話字韻母資料表, $AC261, $AR$5))</f>
        <v/>
      </c>
      <c r="AT261" s="374" t="str">
        <f t="array" ref="AT261">IF($W261, "", INDEX(台羅韻母八聲調資料表, $AD261, $AG261))</f>
        <v/>
      </c>
      <c r="AU261" s="370"/>
      <c r="AV261" s="374" t="str">
        <f t="array" ref="AV261">IF($V261, "", INDEX(白話字聲母資料表, $Z261, $AV$5))</f>
        <v/>
      </c>
      <c r="AW261" s="375" t="str">
        <f t="array" ref="AW261">IF($W261, "", INDEX(白話字韻母資料表, $AC261, $AW$5))</f>
        <v/>
      </c>
      <c r="AX261" s="374" t="str">
        <f t="array" ref="AX261">IF($W261, "", INDEX(閩拼韻母八聲調資料表, $AD261, $AG261))</f>
        <v/>
      </c>
    </row>
    <row r="262" spans="2:50">
      <c r="B262" s="380">
        <f t="shared" si="0"/>
        <v>254</v>
      </c>
      <c r="C262" s="314" t="str">
        <f>MID(文章!$D$4, B262, 1)</f>
        <v>」</v>
      </c>
      <c r="D262" s="365"/>
      <c r="E262" s="365"/>
      <c r="F262" s="365"/>
      <c r="G262" s="315" t="str">
        <f t="array" ref="G262">IF( OR($T262, NOT($U262), $W262), "", $AA262 &amp; $AH262 &amp; INDEX(中文數值資料表, $AG262, 2) )</f>
        <v/>
      </c>
      <c r="H262" s="321" t="str">
        <f t="shared" si="1"/>
        <v/>
      </c>
      <c r="I262" s="322" t="str">
        <f t="shared" si="2"/>
        <v/>
      </c>
      <c r="J262" s="323" t="str">
        <f t="shared" si="3"/>
        <v/>
      </c>
      <c r="K262" s="316" t="str">
        <f t="shared" si="4"/>
        <v/>
      </c>
      <c r="L262" s="317" t="str">
        <f t="shared" ca="1" si="74"/>
        <v xml:space="preserve">\ltjruby{」}{}\
</v>
      </c>
      <c r="M262" s="317" t="str">
        <f t="shared" ca="1" si="60"/>
        <v xml:space="preserve">」
</v>
      </c>
      <c r="N262" s="317" t="str">
        <f t="shared" ca="1" si="61"/>
        <v xml:space="preserve">」
</v>
      </c>
      <c r="O262" s="317" t="str">
        <f t="shared" ca="1" si="62"/>
        <v xml:space="preserve">」
</v>
      </c>
      <c r="P262" s="317" t="str">
        <f t="shared" ca="1" si="62"/>
        <v xml:space="preserve">」
</v>
      </c>
      <c r="Q262" s="318" t="str">
        <f t="shared" ca="1" si="63"/>
        <v xml:space="preserve">」
</v>
      </c>
      <c r="R262" s="318" t="str">
        <f t="shared" ca="1" si="64"/>
        <v xml:space="preserve">」
</v>
      </c>
      <c r="S262" s="285"/>
      <c r="T262" s="319" t="b">
        <f t="shared" si="58"/>
        <v>1</v>
      </c>
      <c r="U262" s="319" t="b">
        <f t="shared" si="65"/>
        <v>0</v>
      </c>
      <c r="V262" s="319" t="b">
        <f t="shared" si="66"/>
        <v>1</v>
      </c>
      <c r="W262" s="319" t="b">
        <f t="shared" si="67"/>
        <v>1</v>
      </c>
      <c r="X262" s="319" t="b">
        <f t="shared" si="68"/>
        <v>0</v>
      </c>
      <c r="Y262" s="370"/>
      <c r="Z262" s="377" t="str">
        <f t="shared" si="59"/>
        <v/>
      </c>
      <c r="AA262" s="373" t="str">
        <f t="array" ref="AA262">IF( $Z262="", "", INDEX(白話字聲母資料表, $Z262, $AA$5))</f>
        <v/>
      </c>
      <c r="AB262" s="370"/>
      <c r="AC262" s="377" t="str">
        <f t="shared" si="69"/>
        <v/>
      </c>
      <c r="AD262" s="373" t="str">
        <f t="array" ref="AD262">IF( $W262, "", INDEX(白話字韻母資料表, AC262, $AD$5))</f>
        <v/>
      </c>
      <c r="AE262" s="373" t="str">
        <f t="array" ref="AE262">IF( $W262, "", IF( INDEX(白話字韻母資料表, AC262, $AE$5) = "入聲", TRUE, FALSE) )</f>
        <v/>
      </c>
      <c r="AF262" s="374" t="str">
        <f t="shared" si="70"/>
        <v/>
      </c>
      <c r="AG262" s="374" t="str">
        <f t="shared" si="71"/>
        <v/>
      </c>
      <c r="AH262" s="374" t="str">
        <f t="array" ref="AH262">IF( $W262, "", INDEX(白話字韻母資料表, $AC262, $AH$5))</f>
        <v/>
      </c>
      <c r="AI262" s="374" t="str">
        <f t="array" ref="AI262">IF($W262, "", INDEX(白話字韻母八聲調資料表, $AD262, $AG262))</f>
        <v/>
      </c>
      <c r="AJ262" s="370"/>
      <c r="AK262" s="373" t="b">
        <f t="shared" si="72"/>
        <v>0</v>
      </c>
      <c r="AL262" s="373" t="str">
        <f>IF( $AK262, IFERROR( IF(MATCH( $E262, 顎音化聲母!$H$9:$H$37, 0), TRUE, FALSE), FALSE), "")</f>
        <v/>
      </c>
      <c r="AM262" s="373" t="str">
        <f t="array" ref="AM262">IF( AND($AK262, $AL262), INDEX(顎音化聲母資料表, MATCH( $D262 &amp; $E262, 顎音化聲母!$L$5:$L$136, 0), 3), "")</f>
        <v/>
      </c>
      <c r="AN262" s="373" t="str">
        <f t="shared" si="73"/>
        <v/>
      </c>
      <c r="AO262" s="374" t="str">
        <f t="array" ref="AO262">IF($AN262="", "", IF( $AM262&lt;&gt;"", $AM262,INDEX(白話字聲母資料表, $AN262, $AO$5)))</f>
        <v/>
      </c>
      <c r="AP262" s="374" t="str">
        <f t="array" ref="AP262">IF($W262, "", INDEX(方音八音反切資料表, $AD262, $AG262))</f>
        <v/>
      </c>
      <c r="AQ262" s="370"/>
      <c r="AR262" s="374" t="str">
        <f t="array" ref="AR262">IF($V262, "", INDEX(白話字聲母資料表, $Z262, $AR$5))</f>
        <v/>
      </c>
      <c r="AS262" s="375" t="str">
        <f t="array" ref="AS262">IF($W262, "", INDEX(白話字韻母資料表, $AC262, $AR$5))</f>
        <v/>
      </c>
      <c r="AT262" s="374" t="str">
        <f t="array" ref="AT262">IF($W262, "", INDEX(台羅韻母八聲調資料表, $AD262, $AG262))</f>
        <v/>
      </c>
      <c r="AU262" s="370"/>
      <c r="AV262" s="374" t="str">
        <f t="array" ref="AV262">IF($V262, "", INDEX(白話字聲母資料表, $Z262, $AV$5))</f>
        <v/>
      </c>
      <c r="AW262" s="375" t="str">
        <f t="array" ref="AW262">IF($W262, "", INDEX(白話字韻母資料表, $AC262, $AW$5))</f>
        <v/>
      </c>
      <c r="AX262" s="374" t="str">
        <f t="array" ref="AX262">IF($W262, "", INDEX(閩拼韻母八聲調資料表, $AD262, $AG262))</f>
        <v/>
      </c>
    </row>
    <row r="263" spans="2:50">
      <c r="B263" s="380">
        <f t="shared" si="0"/>
        <v>255</v>
      </c>
      <c r="C263" s="314" t="str">
        <f>MID(文章!$D$4, B263, 1)</f>
        <v>客</v>
      </c>
      <c r="D263" s="365" t="s">
        <v>76</v>
      </c>
      <c r="E263" s="365" t="s">
        <v>77</v>
      </c>
      <c r="F263" s="365"/>
      <c r="G263" s="315" t="str">
        <f t="array" ref="G263">IF( OR($T263, NOT($U263), $W263), "", $AA263 &amp; $AH263 &amp; INDEX(中文數值資料表, $AG263, 2) )</f>
        <v>去經四</v>
      </c>
      <c r="H263" s="321" t="str">
        <f t="shared" si="1"/>
        <v>khek</v>
      </c>
      <c r="I263" s="322" t="str">
        <f t="shared" si="2"/>
        <v>khik</v>
      </c>
      <c r="J263" s="323" t="str">
        <f t="shared" si="3"/>
        <v>kik</v>
      </c>
      <c r="K263" s="316" t="str">
        <f t="shared" si="4"/>
        <v>ㄎㄧㆻ</v>
      </c>
      <c r="L263" s="317" t="str">
        <f t="shared" ca="1" si="74"/>
        <v xml:space="preserve">\ltjruby{客}{khik}\
</v>
      </c>
      <c r="M263" s="317" t="str">
        <f t="shared" ca="1" si="60"/>
        <v xml:space="preserve">&lt;ruby&gt;客&lt;rt&gt;去經四&lt;/rt&gt;&lt;/ruby&gt;
</v>
      </c>
      <c r="N263" s="317" t="str">
        <f t="shared" ca="1" si="61"/>
        <v xml:space="preserve">&lt;ruby&gt;客&lt;rt&gt;khek&lt;/rt&gt;&lt;/ruby&gt;
</v>
      </c>
      <c r="O263" s="317" t="str">
        <f t="shared" ca="1" si="62"/>
        <v xml:space="preserve">&lt;ruby&gt;客&lt;rt&gt;khik&lt;/rt&gt;&lt;/ruby&gt;
</v>
      </c>
      <c r="P263" s="317" t="str">
        <f t="shared" ca="1" si="62"/>
        <v xml:space="preserve">&lt;ruby&gt;客&lt;rt&gt;kik&lt;/rt&gt;&lt;/ruby&gt;
</v>
      </c>
      <c r="Q263" s="318" t="str">
        <f t="shared" ca="1" si="63"/>
        <v xml:space="preserve">&lt;ruby&gt;客&lt;rtc&gt;ㄎㄧㆻ&lt;/rtc&gt;&lt;/ruby&gt;
</v>
      </c>
      <c r="R263" s="318" t="str">
        <f t="shared" ca="1" si="64"/>
        <v xml:space="preserve">&lt;ruby&gt;客&lt;rt&gt;khik&lt;/rt&gt;&lt;rtc&gt;ㄎㄧㆻ&lt;/rtc&gt;&lt;/ruby&gt;
</v>
      </c>
      <c r="S263" s="285"/>
      <c r="T263" s="319" t="b">
        <f t="shared" si="58"/>
        <v>0</v>
      </c>
      <c r="U263" s="319" t="b">
        <f t="shared" si="65"/>
        <v>1</v>
      </c>
      <c r="V263" s="319" t="b">
        <f t="shared" si="66"/>
        <v>0</v>
      </c>
      <c r="W263" s="319" t="b">
        <f t="shared" si="67"/>
        <v>0</v>
      </c>
      <c r="X263" s="319" t="b">
        <f t="shared" si="68"/>
        <v>1</v>
      </c>
      <c r="Y263" s="370"/>
      <c r="Z263" s="377">
        <f t="shared" si="59"/>
        <v>8</v>
      </c>
      <c r="AA263" s="373" t="str">
        <f t="array" ref="AA263">IF( $Z263="", "", INDEX(白話字聲母資料表, $Z263, $AA$5))</f>
        <v>去</v>
      </c>
      <c r="AB263" s="370"/>
      <c r="AC263" s="377">
        <f t="shared" si="69"/>
        <v>19</v>
      </c>
      <c r="AD263" s="373">
        <f t="array" ref="AD263">IF( $W263, "", INDEX(白話字韻母資料表, AC263, $AD$5))</f>
        <v>9</v>
      </c>
      <c r="AE263" s="373" t="b">
        <f t="array" ref="AE263">IF( $W263, "", IF( INDEX(白話字韻母資料表, AC263, $AE$5) = "入聲", TRUE, FALSE) )</f>
        <v>1</v>
      </c>
      <c r="AF263" s="374">
        <f t="shared" si="70"/>
        <v>4</v>
      </c>
      <c r="AG263" s="374">
        <f t="shared" si="71"/>
        <v>4</v>
      </c>
      <c r="AH263" s="374" t="str">
        <f t="array" ref="AH263">IF( $W263, "", INDEX(白話字韻母資料表, $AC263, $AH$5))</f>
        <v>經</v>
      </c>
      <c r="AI263" s="374" t="str">
        <f t="array" ref="AI263">IF($W263, "", INDEX(白話字韻母八聲調資料表, $AD263, $AG263))</f>
        <v>ek</v>
      </c>
      <c r="AJ263" s="370"/>
      <c r="AK263" s="373" t="b">
        <f t="shared" si="72"/>
        <v>0</v>
      </c>
      <c r="AL263" s="373" t="str">
        <f>IF( $AK263, IFERROR( IF(MATCH( $E263, 顎音化聲母!$H$9:$H$37, 0), TRUE, FALSE), FALSE), "")</f>
        <v/>
      </c>
      <c r="AM263" s="373" t="str">
        <f t="array" ref="AM263">IF( AND($AK263, $AL263), INDEX(顎音化聲母資料表, MATCH( $D263 &amp; $E263, 顎音化聲母!$L$5:$L$136, 0), 3), "")</f>
        <v/>
      </c>
      <c r="AN263" s="373">
        <f t="shared" si="73"/>
        <v>8</v>
      </c>
      <c r="AO263" s="374" t="str">
        <f t="array" ref="AO263">IF($AN263="", "", IF( $AM263&lt;&gt;"", $AM263,INDEX(白話字聲母資料表, $AN263, $AO$5)))</f>
        <v>ㄎ</v>
      </c>
      <c r="AP263" s="374" t="str">
        <f t="array" ref="AP263">IF($W263, "", INDEX(方音八音反切資料表, $AD263, $AG263))</f>
        <v>ㄧㆻ</v>
      </c>
      <c r="AQ263" s="370"/>
      <c r="AR263" s="374" t="str">
        <f t="array" ref="AR263">IF($V263, "", INDEX(白話字聲母資料表, $Z263, $AR$5))</f>
        <v>kh</v>
      </c>
      <c r="AS263" s="375" t="str">
        <f t="array" ref="AS263">IF($W263, "", INDEX(白話字韻母資料表, $AC263, $AR$5))</f>
        <v>ik</v>
      </c>
      <c r="AT263" s="374" t="str">
        <f t="array" ref="AT263">IF($W263, "", INDEX(台羅韻母八聲調資料表, $AD263, $AG263))</f>
        <v>ik</v>
      </c>
      <c r="AU263" s="370"/>
      <c r="AV263" s="374" t="str">
        <f t="array" ref="AV263">IF($V263, "", INDEX(白話字聲母資料表, $Z263, $AV$5))</f>
        <v>k</v>
      </c>
      <c r="AW263" s="375" t="str">
        <f t="array" ref="AW263">IF($W263, "", INDEX(白話字韻母資料表, $AC263, $AW$5))</f>
        <v>ik</v>
      </c>
      <c r="AX263" s="374" t="str">
        <f t="array" ref="AX263">IF($W263, "", INDEX(閩拼韻母八聲調資料表, $AD263, $AG263))</f>
        <v>ik</v>
      </c>
    </row>
    <row r="264" spans="2:50">
      <c r="B264" s="380">
        <f t="shared" ref="B264:B518" si="75">ROW() - ROW($8:$8)</f>
        <v>256</v>
      </c>
      <c r="C264" s="314" t="str">
        <f>MID(文章!$D$4, B264, 1)</f>
        <v>曰</v>
      </c>
      <c r="D264" s="365"/>
      <c r="E264" s="365" t="s">
        <v>71</v>
      </c>
      <c r="F264" s="365">
        <v>8</v>
      </c>
      <c r="G264" s="315" t="str">
        <f t="array" ref="G264">IF( OR($T264, NOT($U264), $W264), "", $AA264 &amp; $AH264 &amp; INDEX(中文數值資料表, $AG264, 2) )</f>
        <v>英觀八</v>
      </c>
      <c r="H264" s="321" t="str">
        <f t="shared" ref="H264:H518" si="76">IF( NOT($T264), TRIM( $D264 &amp; $AI264), "")</f>
        <v>oa̍t</v>
      </c>
      <c r="I264" s="322" t="str">
        <f t="shared" ref="I264:I518" si="77">IF( NOT($T264), TRIM( $AR264 &amp; $AT264 ), "")</f>
        <v>ua̍t</v>
      </c>
      <c r="J264" s="323" t="str">
        <f t="shared" ref="J264:J518" si="78">IF( NOT($T264), TRIM($AV264 &amp; $AX264), "")</f>
        <v>uát</v>
      </c>
      <c r="K264" s="316" t="str">
        <f t="shared" ref="K264:K518" si="79">IF( NOT($T264), TRIM($AO264 &amp; $AP264), "")</f>
        <v>ㄨㄚㆵ˙</v>
      </c>
      <c r="L264" s="317" t="str">
        <f t="shared" ca="1" si="74"/>
        <v xml:space="preserve">\ltjruby{曰}{ua̍t}\
</v>
      </c>
      <c r="M264" s="317" t="str">
        <f t="shared" ca="1" si="60"/>
        <v xml:space="preserve">&lt;ruby&gt;曰&lt;rt&gt;英觀八&lt;/rt&gt;&lt;/ruby&gt;
</v>
      </c>
      <c r="N264" s="317" t="str">
        <f t="shared" ca="1" si="61"/>
        <v xml:space="preserve">&lt;ruby&gt;曰&lt;rt&gt;oa̍t&lt;/rt&gt;&lt;/ruby&gt;
</v>
      </c>
      <c r="O264" s="317" t="str">
        <f t="shared" ca="1" si="62"/>
        <v xml:space="preserve">&lt;ruby&gt;曰&lt;rt&gt;ua̍t&lt;/rt&gt;&lt;/ruby&gt;
</v>
      </c>
      <c r="P264" s="317" t="str">
        <f t="shared" ca="1" si="62"/>
        <v xml:space="preserve">&lt;ruby&gt;曰&lt;rt&gt;uát&lt;/rt&gt;&lt;/ruby&gt;
</v>
      </c>
      <c r="Q264" s="318" t="str">
        <f t="shared" ca="1" si="63"/>
        <v xml:space="preserve">&lt;ruby&gt;曰&lt;rtc&gt;ㄨㄚㆵ˙&lt;/rtc&gt;&lt;/ruby&gt;
</v>
      </c>
      <c r="R264" s="318" t="str">
        <f t="shared" ca="1" si="64"/>
        <v xml:space="preserve">&lt;ruby&gt;曰&lt;rt&gt;ua̍t&lt;/rt&gt;&lt;rtc&gt;ㄨㄚㆵ˙&lt;/rtc&gt;&lt;/ruby&gt;
</v>
      </c>
      <c r="S264" s="285"/>
      <c r="T264" s="319" t="b">
        <f t="shared" si="58"/>
        <v>0</v>
      </c>
      <c r="U264" s="319" t="b">
        <f t="shared" si="65"/>
        <v>1</v>
      </c>
      <c r="V264" s="319" t="b">
        <f t="shared" si="66"/>
        <v>1</v>
      </c>
      <c r="W264" s="319" t="b">
        <f t="shared" si="67"/>
        <v>0</v>
      </c>
      <c r="X264" s="319" t="b">
        <f t="shared" si="68"/>
        <v>0</v>
      </c>
      <c r="Y264" s="370"/>
      <c r="Z264" s="377">
        <f t="shared" si="59"/>
        <v>18</v>
      </c>
      <c r="AA264" s="373" t="str">
        <f t="array" ref="AA264">IF( $Z264="", "", INDEX(白話字聲母資料表, $Z264, $AA$5))</f>
        <v>英</v>
      </c>
      <c r="AB264" s="370"/>
      <c r="AC264" s="377">
        <f t="shared" si="69"/>
        <v>62</v>
      </c>
      <c r="AD264" s="373">
        <f t="array" ref="AD264">IF( $W264, "", INDEX(白話字韻母資料表, AC264, $AD$5))</f>
        <v>10</v>
      </c>
      <c r="AE264" s="373" t="b">
        <f t="array" ref="AE264">IF( $W264, "", IF( INDEX(白話字韻母資料表, AC264, $AE$5) = "入聲", TRUE, FALSE) )</f>
        <v>1</v>
      </c>
      <c r="AF264" s="374">
        <f t="shared" si="70"/>
        <v>4</v>
      </c>
      <c r="AG264" s="374">
        <f t="shared" si="71"/>
        <v>8</v>
      </c>
      <c r="AH264" s="374" t="str">
        <f t="array" ref="AH264">IF( $W264, "", INDEX(白話字韻母資料表, $AC264, $AH$5))</f>
        <v>觀</v>
      </c>
      <c r="AI264" s="374" t="str">
        <f t="array" ref="AI264">IF($W264, "", INDEX(白話字韻母八聲調資料表, $AD264, $AG264))</f>
        <v>oa̍t</v>
      </c>
      <c r="AJ264" s="370"/>
      <c r="AK264" s="373" t="b">
        <f t="shared" si="72"/>
        <v>0</v>
      </c>
      <c r="AL264" s="373" t="str">
        <f>IF( $AK264, IFERROR( IF(MATCH( $E264, 顎音化聲母!$H$9:$H$37, 0), TRUE, FALSE), FALSE), "")</f>
        <v/>
      </c>
      <c r="AM264" s="373" t="str">
        <f t="array" ref="AM264">IF( AND($AK264, $AL264), INDEX(顎音化聲母資料表, MATCH( $D264 &amp; $E264, 顎音化聲母!$L$5:$L$136, 0), 3), "")</f>
        <v/>
      </c>
      <c r="AN264" s="373" t="str">
        <f t="shared" si="73"/>
        <v/>
      </c>
      <c r="AO264" s="374" t="str">
        <f t="array" ref="AO264">IF($AN264="", "", IF( $AM264&lt;&gt;"", $AM264,INDEX(白話字聲母資料表, $AN264, $AO$5)))</f>
        <v/>
      </c>
      <c r="AP264" s="374" t="str">
        <f t="array" ref="AP264">IF($W264, "", INDEX(方音八音反切資料表, $AD264, $AG264))</f>
        <v>ㄨㄚㆵ˙</v>
      </c>
      <c r="AQ264" s="370"/>
      <c r="AR264" s="374" t="str">
        <f t="array" ref="AR264">IF($V264, "", INDEX(白話字聲母資料表, $Z264, $AR$5))</f>
        <v/>
      </c>
      <c r="AS264" s="375" t="str">
        <f t="array" ref="AS264">IF($W264, "", INDEX(白話字韻母資料表, $AC264, $AR$5))</f>
        <v>uat</v>
      </c>
      <c r="AT264" s="374" t="str">
        <f t="array" ref="AT264">IF($W264, "", INDEX(台羅韻母八聲調資料表, $AD264, $AG264))</f>
        <v>ua̍t</v>
      </c>
      <c r="AU264" s="370"/>
      <c r="AV264" s="374" t="str">
        <f t="array" ref="AV264">IF($V264, "", INDEX(白話字聲母資料表, $Z264, $AV$5))</f>
        <v/>
      </c>
      <c r="AW264" s="375" t="str">
        <f t="array" ref="AW264">IF($W264, "", INDEX(白話字韻母資料表, $AC264, $AW$5))</f>
        <v>uat</v>
      </c>
      <c r="AX264" s="374" t="str">
        <f t="array" ref="AX264">IF($W264, "", INDEX(閩拼韻母八聲調資料表, $AD264, $AG264))</f>
        <v>uát</v>
      </c>
    </row>
    <row r="265" spans="2:50">
      <c r="B265" s="380">
        <f t="shared" si="75"/>
        <v>257</v>
      </c>
      <c r="C265" s="314" t="str">
        <f>MID(文章!$D$4, B265, 1)</f>
        <v>：</v>
      </c>
      <c r="D265" s="365"/>
      <c r="E265" s="365"/>
      <c r="F265" s="365"/>
      <c r="G265" s="315" t="str">
        <f t="array" ref="G265">IF( OR($T265, NOT($U265), $W265), "", $AA265 &amp; $AH265 &amp; INDEX(中文數值資料表, $AG265, 2) )</f>
        <v/>
      </c>
      <c r="H265" s="321" t="str">
        <f t="shared" si="76"/>
        <v/>
      </c>
      <c r="I265" s="322" t="str">
        <f t="shared" si="77"/>
        <v/>
      </c>
      <c r="J265" s="323" t="str">
        <f t="shared" si="78"/>
        <v/>
      </c>
      <c r="K265" s="316" t="str">
        <f t="shared" si="79"/>
        <v/>
      </c>
      <c r="L265" s="317" t="str">
        <f t="shared" ca="1" si="74"/>
        <v xml:space="preserve">\ltjruby{：}{}\
</v>
      </c>
      <c r="M265" s="317" t="str">
        <f t="shared" ca="1" si="60"/>
        <v xml:space="preserve">&lt;ruby&gt;：&lt;rt&gt;&lt;/rt&gt;&lt;/ruby&gt;
</v>
      </c>
      <c r="N265" s="317" t="str">
        <f t="shared" ca="1" si="61"/>
        <v xml:space="preserve">&lt;ruby&gt;：&lt;rt&gt;&lt;/rt&gt;&lt;/ruby&gt;
</v>
      </c>
      <c r="O265" s="317" t="str">
        <f t="shared" ca="1" si="62"/>
        <v xml:space="preserve">&lt;ruby&gt;：&lt;rt&gt;&lt;/rt&gt;&lt;/ruby&gt;
</v>
      </c>
      <c r="P265" s="317" t="str">
        <f t="shared" ca="1" si="62"/>
        <v xml:space="preserve">&lt;ruby&gt;：&lt;rt&gt;&lt;/rt&gt;&lt;/ruby&gt;
</v>
      </c>
      <c r="Q265" s="318" t="str">
        <f t="shared" ca="1" si="63"/>
        <v xml:space="preserve">&lt;ruby&gt;：&lt;rtc&gt;&lt;/rtc&gt;&lt;/ruby&gt;
</v>
      </c>
      <c r="R265" s="318" t="str">
        <f t="shared" ca="1" si="64"/>
        <v xml:space="preserve">&lt;ruby&gt;：&lt;rt&gt;&lt;/rt&gt;&lt;rtc&gt;&lt;/rtc&gt;&lt;/ruby&gt;
</v>
      </c>
      <c r="S265" s="285"/>
      <c r="T265" s="319" t="b">
        <f t="shared" ref="T265:T328" si="80">IFERROR( IF( MATCH($C265, 標題符號清單, 0) &gt; 0, TRUE, FALSE), FALSE)</f>
        <v>0</v>
      </c>
      <c r="U265" s="319" t="b">
        <f t="shared" si="65"/>
        <v>1</v>
      </c>
      <c r="V265" s="319" t="b">
        <f t="shared" si="66"/>
        <v>1</v>
      </c>
      <c r="W265" s="319" t="b">
        <f t="shared" si="67"/>
        <v>1</v>
      </c>
      <c r="X265" s="319" t="b">
        <f t="shared" si="68"/>
        <v>1</v>
      </c>
      <c r="Y265" s="370"/>
      <c r="Z265" s="377">
        <f t="shared" ref="Z265:Z328" si="81">IF(OR($T265, NOT($U265)), "", IF($D265="", 18, MATCH($D265, 白話字聲母清單, 0)) )</f>
        <v>18</v>
      </c>
      <c r="AA265" s="373" t="str">
        <f t="array" ref="AA265">IF( $Z265="", "", INDEX(白話字聲母資料表, $Z265, $AA$5))</f>
        <v>英</v>
      </c>
      <c r="AB265" s="370"/>
      <c r="AC265" s="377" t="str">
        <f t="shared" si="69"/>
        <v/>
      </c>
      <c r="AD265" s="373" t="str">
        <f t="array" ref="AD265">IF( $W265, "", INDEX(白話字韻母資料表, AC265, $AD$5))</f>
        <v/>
      </c>
      <c r="AE265" s="373" t="str">
        <f t="array" ref="AE265">IF( $W265, "", IF( INDEX(白話字韻母資料表, AC265, $AE$5) = "入聲", TRUE, FALSE) )</f>
        <v/>
      </c>
      <c r="AF265" s="374">
        <f t="shared" si="70"/>
        <v>1</v>
      </c>
      <c r="AG265" s="374">
        <f t="shared" si="71"/>
        <v>1</v>
      </c>
      <c r="AH265" s="374" t="str">
        <f t="array" ref="AH265">IF( $W265, "", INDEX(白話字韻母資料表, $AC265, $AH$5))</f>
        <v/>
      </c>
      <c r="AI265" s="374" t="str">
        <f t="array" ref="AI265">IF($W265, "", INDEX(白話字韻母八聲調資料表, $AD265, $AG265))</f>
        <v/>
      </c>
      <c r="AJ265" s="370"/>
      <c r="AK265" s="373" t="b">
        <f t="shared" si="72"/>
        <v>0</v>
      </c>
      <c r="AL265" s="373" t="str">
        <f>IF( $AK265, IFERROR( IF(MATCH( $E265, 顎音化聲母!$H$9:$H$37, 0), TRUE, FALSE), FALSE), "")</f>
        <v/>
      </c>
      <c r="AM265" s="373" t="str">
        <f t="array" ref="AM265">IF( AND($AK265, $AL265), INDEX(顎音化聲母資料表, MATCH( $D265 &amp; $E265, 顎音化聲母!$L$5:$L$136, 0), 3), "")</f>
        <v/>
      </c>
      <c r="AN265" s="373" t="str">
        <f t="shared" si="73"/>
        <v/>
      </c>
      <c r="AO265" s="374" t="str">
        <f t="array" ref="AO265">IF($AN265="", "", IF( $AM265&lt;&gt;"", $AM265,INDEX(白話字聲母資料表, $AN265, $AO$5)))</f>
        <v/>
      </c>
      <c r="AP265" s="374" t="str">
        <f t="array" ref="AP265">IF($W265, "", INDEX(方音八音反切資料表, $AD265, $AG265))</f>
        <v/>
      </c>
      <c r="AQ265" s="370"/>
      <c r="AR265" s="374" t="str">
        <f t="array" ref="AR265">IF($V265, "", INDEX(白話字聲母資料表, $Z265, $AR$5))</f>
        <v/>
      </c>
      <c r="AS265" s="375" t="str">
        <f t="array" ref="AS265">IF($W265, "", INDEX(白話字韻母資料表, $AC265, $AR$5))</f>
        <v/>
      </c>
      <c r="AT265" s="374" t="str">
        <f t="array" ref="AT265">IF($W265, "", INDEX(台羅韻母八聲調資料表, $AD265, $AG265))</f>
        <v/>
      </c>
      <c r="AU265" s="370"/>
      <c r="AV265" s="374" t="str">
        <f t="array" ref="AV265">IF($V265, "", INDEX(白話字聲母資料表, $Z265, $AV$5))</f>
        <v/>
      </c>
      <c r="AW265" s="375" t="str">
        <f t="array" ref="AW265">IF($W265, "", INDEX(白話字韻母資料表, $AC265, $AW$5))</f>
        <v/>
      </c>
      <c r="AX265" s="374" t="str">
        <f t="array" ref="AX265">IF($W265, "", INDEX(閩拼韻母八聲調資料表, $AD265, $AG265))</f>
        <v/>
      </c>
    </row>
    <row r="266" spans="2:50">
      <c r="B266" s="380">
        <f t="shared" si="75"/>
        <v>258</v>
      </c>
      <c r="C266" s="314" t="str">
        <f>MID(文章!$D$4, B266, 1)</f>
        <v>「</v>
      </c>
      <c r="D266" s="365"/>
      <c r="E266" s="365"/>
      <c r="F266" s="365"/>
      <c r="G266" s="315" t="str">
        <f t="array" ref="G266">IF( OR($T266, NOT($U266), $W266), "", $AA266 &amp; $AH266 &amp; INDEX(中文數值資料表, $AG266, 2) )</f>
        <v/>
      </c>
      <c r="H266" s="321" t="str">
        <f t="shared" si="76"/>
        <v/>
      </c>
      <c r="I266" s="322" t="str">
        <f t="shared" si="77"/>
        <v/>
      </c>
      <c r="J266" s="323" t="str">
        <f t="shared" si="78"/>
        <v/>
      </c>
      <c r="K266" s="316" t="str">
        <f t="shared" si="79"/>
        <v/>
      </c>
      <c r="L266" s="317" t="str">
        <f t="shared" ca="1" si="74"/>
        <v xml:space="preserve">\ltjruby{「}{}\
</v>
      </c>
      <c r="M266" s="317" t="str">
        <f t="shared" ref="M266:M329" ca="1" si="82">IF( $T266, ($C266 &amp; CHAR(10)), IF($C266=CHAR(10), (CHAR(10) &amp; "&lt;/p&gt;" &amp; CHAR(10) &amp; "&lt;p&gt;" &amp; CHAR(10)), "&lt;ruby&gt;" &amp; $C266 &amp; "&lt;rt&gt;" &amp; INDIRECT( ADDRESS(ROW(), COLUMN() - $O$5) ) &amp; "&lt;/rt&gt;&lt;/ruby&gt;" &amp; CHAR(10))
)</f>
        <v xml:space="preserve">「
</v>
      </c>
      <c r="N266" s="317" t="str">
        <f t="shared" ref="N266:N329" ca="1" si="83">IF( $T266, ($C266 &amp; CHAR(10)), IF($C266=CHAR(10), (CHAR(10) &amp; "&lt;/p&gt;" &amp; CHAR(10) &amp; "&lt;p&gt;" &amp; CHAR(10)), "&lt;ruby&gt;" &amp; $C266 &amp; "&lt;rt&gt;" &amp; INDIRECT( ADDRESS(ROW(), COLUMN() - $N$5) ) &amp; "&lt;/rt&gt;&lt;/ruby&gt;" &amp; CHAR(10)))</f>
        <v xml:space="preserve">「
</v>
      </c>
      <c r="O266" s="317" t="str">
        <f t="shared" ref="O266:P329" ca="1" si="84">IF( $T266, ($C266 &amp; CHAR(10)), IF($C266=CHAR(10), (CHAR(10) &amp; "&lt;/p&gt;" &amp; CHAR(10) &amp; "&lt;p&gt;" &amp; CHAR(10)), "&lt;ruby&gt;" &amp; $C266 &amp; "&lt;rt&gt;" &amp; INDIRECT( ADDRESS(ROW(), COLUMN() - $O$5) ) &amp; "&lt;/rt&gt;&lt;/ruby&gt;" &amp; CHAR(10)))</f>
        <v xml:space="preserve">「
</v>
      </c>
      <c r="P266" s="317" t="str">
        <f t="shared" ca="1" si="84"/>
        <v xml:space="preserve">「
</v>
      </c>
      <c r="Q266" s="318" t="str">
        <f t="shared" ref="Q266:Q329" ca="1" si="85">IF( $T266, ($C266 &amp; CHAR(10)), IF($C266=CHAR(10), (CHAR(10) &amp; "&lt;/p&gt;" &amp; CHAR(10) &amp; "&lt;p&gt;" &amp; CHAR(10)), "&lt;ruby&gt;" &amp; $C266 &amp; "&lt;rtc&gt;" &amp; INDIRECT( ADDRESS(ROW(), COLUMN() - $Q$5) ) &amp; "&lt;/rtc&gt;&lt;/ruby&gt;" &amp; CHAR(10)))</f>
        <v xml:space="preserve">「
</v>
      </c>
      <c r="R266" s="318" t="str">
        <f t="shared" ref="R266:R329" ca="1" si="86">IF( $T266, ($C266 &amp; CHAR(10)), IF($C266=CHAR(10), (CHAR(10) &amp; "&lt;/p&gt;" &amp; CHAR(10) &amp; "&lt;p&gt;" &amp; CHAR(10)), "&lt;ruby&gt;" &amp; $C266  &amp; "&lt;rt&gt;" &amp; INDIRECT( ADDRESS(ROW(), COLUMN() - $R$4) ) &amp; "&lt;/rt&gt;" &amp; "&lt;rtc&gt;" &amp; INDIRECT( ADDRESS(ROW(), COLUMN() - $R$5) ) &amp; "&lt;/rtc&gt;&lt;/ruby&gt;"&amp; CHAR(10)))</f>
        <v xml:space="preserve">「
</v>
      </c>
      <c r="S266" s="285"/>
      <c r="T266" s="319" t="b">
        <f t="shared" si="80"/>
        <v>1</v>
      </c>
      <c r="U266" s="319" t="b">
        <f t="shared" ref="U266:U329" si="87">AND( NOT($T266), $C266&lt;&gt;"", $C266&lt;&gt;CHAR(10) )</f>
        <v>0</v>
      </c>
      <c r="V266" s="319" t="b">
        <f t="shared" ref="V266:V329" si="88">IF( OR($T266, NOT($U266)), TRUE, IF($D266="", TRUE, FALSE) )</f>
        <v>1</v>
      </c>
      <c r="W266" s="319" t="b">
        <f t="shared" ref="W266:W329" si="89">IF( OR($T266, NOT($U266)), TRUE, IF($E266="", TRUE, FALSE))</f>
        <v>1</v>
      </c>
      <c r="X266" s="319" t="b">
        <f t="shared" ref="X266:X329" si="90">AND($U266, $F266="")</f>
        <v>0</v>
      </c>
      <c r="Y266" s="370"/>
      <c r="Z266" s="377" t="str">
        <f t="shared" si="81"/>
        <v/>
      </c>
      <c r="AA266" s="373" t="str">
        <f t="array" ref="AA266">IF( $Z266="", "", INDEX(白話字聲母資料表, $Z266, $AA$5))</f>
        <v/>
      </c>
      <c r="AB266" s="370"/>
      <c r="AC266" s="377" t="str">
        <f t="shared" ref="AC266:AC329" si="91">IF( $W266, "", MATCH(E266, 白話字韻母清單, 0) )</f>
        <v/>
      </c>
      <c r="AD266" s="373" t="str">
        <f t="array" ref="AD266">IF( $W266, "", INDEX(白話字韻母資料表, AC266, $AD$5))</f>
        <v/>
      </c>
      <c r="AE266" s="373" t="str">
        <f t="array" ref="AE266">IF( $W266, "", IF( INDEX(白話字韻母資料表, AC266, $AE$5) = "入聲", TRUE, FALSE) )</f>
        <v/>
      </c>
      <c r="AF266" s="374" t="str">
        <f t="shared" ref="AF266:AF329" si="92">IF($U266=FALSE, "", IF($AE266=TRUE, 4, 1))</f>
        <v/>
      </c>
      <c r="AG266" s="374" t="str">
        <f t="shared" ref="AG266:AG329" si="93">IF($T266, "", IF($F266="", $AF266, $F266))</f>
        <v/>
      </c>
      <c r="AH266" s="374" t="str">
        <f t="array" ref="AH266">IF( $W266, "", INDEX(白話字韻母資料表, $AC266, $AH$5))</f>
        <v/>
      </c>
      <c r="AI266" s="374" t="str">
        <f t="array" ref="AI266">IF($W266, "", INDEX(白話字韻母八聲調資料表, $AD266, $AG266))</f>
        <v/>
      </c>
      <c r="AJ266" s="370"/>
      <c r="AK266" s="373" t="b">
        <f t="shared" ref="AK266:AK329" si="94">IF( OR($D266="ch", $D266="chh", $D266="j", $D266="s"), TRUE, FALSE)</f>
        <v>0</v>
      </c>
      <c r="AL266" s="373" t="str">
        <f>IF( $AK266, IFERROR( IF(MATCH( $E266, 顎音化聲母!$H$9:$H$37, 0), TRUE, FALSE), FALSE), "")</f>
        <v/>
      </c>
      <c r="AM266" s="373" t="str">
        <f t="array" ref="AM266">IF( AND($AK266, $AL266), INDEX(顎音化聲母資料表, MATCH( $D266 &amp; $E266, 顎音化聲母!$L$5:$L$136, 0), 3), "")</f>
        <v/>
      </c>
      <c r="AN266" s="373" t="str">
        <f t="shared" ref="AN266:AN329" si="95">IF($V266, "", Z266)</f>
        <v/>
      </c>
      <c r="AO266" s="374" t="str">
        <f t="array" ref="AO266">IF($AN266="", "", IF( $AM266&lt;&gt;"", $AM266,INDEX(白話字聲母資料表, $AN266, $AO$5)))</f>
        <v/>
      </c>
      <c r="AP266" s="374" t="str">
        <f t="array" ref="AP266">IF($W266, "", INDEX(方音八音反切資料表, $AD266, $AG266))</f>
        <v/>
      </c>
      <c r="AQ266" s="370"/>
      <c r="AR266" s="374" t="str">
        <f t="array" ref="AR266">IF($V266, "", INDEX(白話字聲母資料表, $Z266, $AR$5))</f>
        <v/>
      </c>
      <c r="AS266" s="375" t="str">
        <f t="array" ref="AS266">IF($W266, "", INDEX(白話字韻母資料表, $AC266, $AR$5))</f>
        <v/>
      </c>
      <c r="AT266" s="374" t="str">
        <f t="array" ref="AT266">IF($W266, "", INDEX(台羅韻母八聲調資料表, $AD266, $AG266))</f>
        <v/>
      </c>
      <c r="AU266" s="370"/>
      <c r="AV266" s="374" t="str">
        <f t="array" ref="AV266">IF($V266, "", INDEX(白話字聲母資料表, $Z266, $AV$5))</f>
        <v/>
      </c>
      <c r="AW266" s="375" t="str">
        <f t="array" ref="AW266">IF($W266, "", INDEX(白話字韻母資料表, $AC266, $AW$5))</f>
        <v/>
      </c>
      <c r="AX266" s="374" t="str">
        <f t="array" ref="AX266">IF($W266, "", INDEX(閩拼韻母八聲調資料表, $AD266, $AG266))</f>
        <v/>
      </c>
    </row>
    <row r="267" spans="2:50">
      <c r="B267" s="380">
        <f t="shared" si="75"/>
        <v>259</v>
      </c>
      <c r="C267" s="314" t="str">
        <f>MID(文章!$D$4, B267, 1)</f>
        <v>『</v>
      </c>
      <c r="D267" s="365"/>
      <c r="E267" s="365"/>
      <c r="F267" s="365"/>
      <c r="G267" s="315" t="str">
        <f t="array" ref="G267">IF( OR($T267, NOT($U267), $W267), "", $AA267 &amp; $AH267 &amp; INDEX(中文數值資料表, $AG267, 2) )</f>
        <v/>
      </c>
      <c r="H267" s="321" t="str">
        <f t="shared" si="76"/>
        <v/>
      </c>
      <c r="I267" s="322" t="str">
        <f t="shared" si="77"/>
        <v/>
      </c>
      <c r="J267" s="323" t="str">
        <f t="shared" si="78"/>
        <v/>
      </c>
      <c r="K267" s="316" t="str">
        <f t="shared" si="79"/>
        <v/>
      </c>
      <c r="L267" s="317" t="str">
        <f t="shared" ref="L267:L330" ca="1" si="96">IF( $T267, "\ltjruby{" &amp; $C267 &amp; "}{}\" &amp; CHAR(10), IF($C267=CHAR(10), "\vskip 0.5 cm" &amp; CHAR(10), "\ltjruby{" &amp; $C267 &amp; "}{" &amp; INDIRECT( ADDRESS(ROW(), COLUMN() - $L$5) ) &amp; "}\" &amp; CHAR(10)))</f>
        <v xml:space="preserve">\ltjruby{『}{}\
</v>
      </c>
      <c r="M267" s="317" t="str">
        <f t="shared" ca="1" si="82"/>
        <v xml:space="preserve">&lt;ruby&gt;『&lt;rt&gt;&lt;/rt&gt;&lt;/ruby&gt;
</v>
      </c>
      <c r="N267" s="317" t="str">
        <f t="shared" ca="1" si="83"/>
        <v xml:space="preserve">&lt;ruby&gt;『&lt;rt&gt;&lt;/rt&gt;&lt;/ruby&gt;
</v>
      </c>
      <c r="O267" s="317" t="str">
        <f t="shared" ca="1" si="84"/>
        <v xml:space="preserve">&lt;ruby&gt;『&lt;rt&gt;&lt;/rt&gt;&lt;/ruby&gt;
</v>
      </c>
      <c r="P267" s="317" t="str">
        <f t="shared" ca="1" si="84"/>
        <v xml:space="preserve">&lt;ruby&gt;『&lt;rt&gt;&lt;/rt&gt;&lt;/ruby&gt;
</v>
      </c>
      <c r="Q267" s="318" t="str">
        <f t="shared" ca="1" si="85"/>
        <v xml:space="preserve">&lt;ruby&gt;『&lt;rtc&gt;&lt;/rtc&gt;&lt;/ruby&gt;
</v>
      </c>
      <c r="R267" s="318" t="str">
        <f t="shared" ca="1" si="86"/>
        <v xml:space="preserve">&lt;ruby&gt;『&lt;rt&gt;&lt;/rt&gt;&lt;rtc&gt;&lt;/rtc&gt;&lt;/ruby&gt;
</v>
      </c>
      <c r="S267" s="285"/>
      <c r="T267" s="319" t="b">
        <f t="shared" si="80"/>
        <v>0</v>
      </c>
      <c r="U267" s="319" t="b">
        <f t="shared" si="87"/>
        <v>1</v>
      </c>
      <c r="V267" s="319" t="b">
        <f t="shared" si="88"/>
        <v>1</v>
      </c>
      <c r="W267" s="319" t="b">
        <f t="shared" si="89"/>
        <v>1</v>
      </c>
      <c r="X267" s="319" t="b">
        <f t="shared" si="90"/>
        <v>1</v>
      </c>
      <c r="Y267" s="370"/>
      <c r="Z267" s="377">
        <f t="shared" si="81"/>
        <v>18</v>
      </c>
      <c r="AA267" s="373" t="str">
        <f t="array" ref="AA267">IF( $Z267="", "", INDEX(白話字聲母資料表, $Z267, $AA$5))</f>
        <v>英</v>
      </c>
      <c r="AB267" s="370"/>
      <c r="AC267" s="377" t="str">
        <f t="shared" si="91"/>
        <v/>
      </c>
      <c r="AD267" s="373" t="str">
        <f t="array" ref="AD267">IF( $W267, "", INDEX(白話字韻母資料表, AC267, $AD$5))</f>
        <v/>
      </c>
      <c r="AE267" s="373" t="str">
        <f t="array" ref="AE267">IF( $W267, "", IF( INDEX(白話字韻母資料表, AC267, $AE$5) = "入聲", TRUE, FALSE) )</f>
        <v/>
      </c>
      <c r="AF267" s="374">
        <f t="shared" si="92"/>
        <v>1</v>
      </c>
      <c r="AG267" s="374">
        <f t="shared" si="93"/>
        <v>1</v>
      </c>
      <c r="AH267" s="374" t="str">
        <f t="array" ref="AH267">IF( $W267, "", INDEX(白話字韻母資料表, $AC267, $AH$5))</f>
        <v/>
      </c>
      <c r="AI267" s="374" t="str">
        <f t="array" ref="AI267">IF($W267, "", INDEX(白話字韻母八聲調資料表, $AD267, $AG267))</f>
        <v/>
      </c>
      <c r="AJ267" s="370"/>
      <c r="AK267" s="373" t="b">
        <f t="shared" si="94"/>
        <v>0</v>
      </c>
      <c r="AL267" s="373" t="str">
        <f>IF( $AK267, IFERROR( IF(MATCH( $E267, 顎音化聲母!$H$9:$H$37, 0), TRUE, FALSE), FALSE), "")</f>
        <v/>
      </c>
      <c r="AM267" s="373" t="str">
        <f t="array" ref="AM267">IF( AND($AK267, $AL267), INDEX(顎音化聲母資料表, MATCH( $D267 &amp; $E267, 顎音化聲母!$L$5:$L$136, 0), 3), "")</f>
        <v/>
      </c>
      <c r="AN267" s="373" t="str">
        <f t="shared" si="95"/>
        <v/>
      </c>
      <c r="AO267" s="374" t="str">
        <f t="array" ref="AO267">IF($AN267="", "", IF( $AM267&lt;&gt;"", $AM267,INDEX(白話字聲母資料表, $AN267, $AO$5)))</f>
        <v/>
      </c>
      <c r="AP267" s="374" t="str">
        <f t="array" ref="AP267">IF($W267, "", INDEX(方音八音反切資料表, $AD267, $AG267))</f>
        <v/>
      </c>
      <c r="AQ267" s="370"/>
      <c r="AR267" s="374" t="str">
        <f t="array" ref="AR267">IF($V267, "", INDEX(白話字聲母資料表, $Z267, $AR$5))</f>
        <v/>
      </c>
      <c r="AS267" s="375" t="str">
        <f t="array" ref="AS267">IF($W267, "", INDEX(白話字韻母資料表, $AC267, $AR$5))</f>
        <v/>
      </c>
      <c r="AT267" s="374" t="str">
        <f t="array" ref="AT267">IF($W267, "", INDEX(台羅韻母八聲調資料表, $AD267, $AG267))</f>
        <v/>
      </c>
      <c r="AU267" s="370"/>
      <c r="AV267" s="374" t="str">
        <f t="array" ref="AV267">IF($V267, "", INDEX(白話字聲母資料表, $Z267, $AV$5))</f>
        <v/>
      </c>
      <c r="AW267" s="375" t="str">
        <f t="array" ref="AW267">IF($W267, "", INDEX(白話字韻母資料表, $AC267, $AW$5))</f>
        <v/>
      </c>
      <c r="AX267" s="374" t="str">
        <f t="array" ref="AX267">IF($W267, "", INDEX(閩拼韻母八聲調資料表, $AD267, $AG267))</f>
        <v/>
      </c>
    </row>
    <row r="268" spans="2:50">
      <c r="B268" s="380">
        <f t="shared" si="75"/>
        <v>260</v>
      </c>
      <c r="C268" s="314" t="str">
        <f>MID(文章!$D$4, B268, 1)</f>
        <v>月</v>
      </c>
      <c r="D268" s="365" t="s">
        <v>70</v>
      </c>
      <c r="E268" s="365" t="s">
        <v>71</v>
      </c>
      <c r="F268" s="365">
        <v>8</v>
      </c>
      <c r="G268" s="315" t="str">
        <f t="array" ref="G268">IF( OR($T268, NOT($U268), $W268), "", $AA268 &amp; $AH268 &amp; INDEX(中文數值資料表, $AG268, 2) )</f>
        <v>語觀八</v>
      </c>
      <c r="H268" s="321" t="str">
        <f t="shared" si="76"/>
        <v>goa̍t</v>
      </c>
      <c r="I268" s="322" t="str">
        <f t="shared" si="77"/>
        <v>gua̍t</v>
      </c>
      <c r="J268" s="323" t="str">
        <f t="shared" si="78"/>
        <v>gguát</v>
      </c>
      <c r="K268" s="316" t="str">
        <f t="shared" si="79"/>
        <v>ㆣㄨㄚㆵ˙</v>
      </c>
      <c r="L268" s="317" t="str">
        <f t="shared" ca="1" si="96"/>
        <v xml:space="preserve">\ltjruby{月}{gua̍t}\
</v>
      </c>
      <c r="M268" s="317" t="str">
        <f t="shared" ca="1" si="82"/>
        <v xml:space="preserve">&lt;ruby&gt;月&lt;rt&gt;語觀八&lt;/rt&gt;&lt;/ruby&gt;
</v>
      </c>
      <c r="N268" s="317" t="str">
        <f t="shared" ca="1" si="83"/>
        <v xml:space="preserve">&lt;ruby&gt;月&lt;rt&gt;goa̍t&lt;/rt&gt;&lt;/ruby&gt;
</v>
      </c>
      <c r="O268" s="317" t="str">
        <f t="shared" ca="1" si="84"/>
        <v xml:space="preserve">&lt;ruby&gt;月&lt;rt&gt;gua̍t&lt;/rt&gt;&lt;/ruby&gt;
</v>
      </c>
      <c r="P268" s="317" t="str">
        <f t="shared" ca="1" si="84"/>
        <v xml:space="preserve">&lt;ruby&gt;月&lt;rt&gt;gguát&lt;/rt&gt;&lt;/ruby&gt;
</v>
      </c>
      <c r="Q268" s="318" t="str">
        <f t="shared" ca="1" si="85"/>
        <v xml:space="preserve">&lt;ruby&gt;月&lt;rtc&gt;ㆣㄨㄚㆵ˙&lt;/rtc&gt;&lt;/ruby&gt;
</v>
      </c>
      <c r="R268" s="318" t="str">
        <f t="shared" ca="1" si="86"/>
        <v xml:space="preserve">&lt;ruby&gt;月&lt;rt&gt;gua̍t&lt;/rt&gt;&lt;rtc&gt;ㆣㄨㄚㆵ˙&lt;/rtc&gt;&lt;/ruby&gt;
</v>
      </c>
      <c r="S268" s="285"/>
      <c r="T268" s="319" t="b">
        <f t="shared" si="80"/>
        <v>0</v>
      </c>
      <c r="U268" s="319" t="b">
        <f t="shared" si="87"/>
        <v>1</v>
      </c>
      <c r="V268" s="319" t="b">
        <f t="shared" si="88"/>
        <v>0</v>
      </c>
      <c r="W268" s="319" t="b">
        <f t="shared" si="89"/>
        <v>0</v>
      </c>
      <c r="X268" s="319" t="b">
        <f t="shared" si="90"/>
        <v>0</v>
      </c>
      <c r="Y268" s="370"/>
      <c r="Z268" s="377">
        <f t="shared" si="81"/>
        <v>4</v>
      </c>
      <c r="AA268" s="373" t="str">
        <f t="array" ref="AA268">IF( $Z268="", "", INDEX(白話字聲母資料表, $Z268, $AA$5))</f>
        <v>語</v>
      </c>
      <c r="AB268" s="370"/>
      <c r="AC268" s="377">
        <f t="shared" si="91"/>
        <v>62</v>
      </c>
      <c r="AD268" s="373">
        <f t="array" ref="AD268">IF( $W268, "", INDEX(白話字韻母資料表, AC268, $AD$5))</f>
        <v>10</v>
      </c>
      <c r="AE268" s="373" t="b">
        <f t="array" ref="AE268">IF( $W268, "", IF( INDEX(白話字韻母資料表, AC268, $AE$5) = "入聲", TRUE, FALSE) )</f>
        <v>1</v>
      </c>
      <c r="AF268" s="374">
        <f t="shared" si="92"/>
        <v>4</v>
      </c>
      <c r="AG268" s="374">
        <f t="shared" si="93"/>
        <v>8</v>
      </c>
      <c r="AH268" s="374" t="str">
        <f t="array" ref="AH268">IF( $W268, "", INDEX(白話字韻母資料表, $AC268, $AH$5))</f>
        <v>觀</v>
      </c>
      <c r="AI268" s="374" t="str">
        <f t="array" ref="AI268">IF($W268, "", INDEX(白話字韻母八聲調資料表, $AD268, $AG268))</f>
        <v>oa̍t</v>
      </c>
      <c r="AJ268" s="370"/>
      <c r="AK268" s="373" t="b">
        <f t="shared" si="94"/>
        <v>0</v>
      </c>
      <c r="AL268" s="373" t="str">
        <f>IF( $AK268, IFERROR( IF(MATCH( $E268, 顎音化聲母!$H$9:$H$37, 0), TRUE, FALSE), FALSE), "")</f>
        <v/>
      </c>
      <c r="AM268" s="373" t="str">
        <f t="array" ref="AM268">IF( AND($AK268, $AL268), INDEX(顎音化聲母資料表, MATCH( $D268 &amp; $E268, 顎音化聲母!$L$5:$L$136, 0), 3), "")</f>
        <v/>
      </c>
      <c r="AN268" s="373">
        <f t="shared" si="95"/>
        <v>4</v>
      </c>
      <c r="AO268" s="374" t="str">
        <f t="array" ref="AO268">IF($AN268="", "", IF( $AM268&lt;&gt;"", $AM268,INDEX(白話字聲母資料表, $AN268, $AO$5)))</f>
        <v>ㆣ</v>
      </c>
      <c r="AP268" s="374" t="str">
        <f t="array" ref="AP268">IF($W268, "", INDEX(方音八音反切資料表, $AD268, $AG268))</f>
        <v>ㄨㄚㆵ˙</v>
      </c>
      <c r="AQ268" s="370"/>
      <c r="AR268" s="374" t="str">
        <f t="array" ref="AR268">IF($V268, "", INDEX(白話字聲母資料表, $Z268, $AR$5))</f>
        <v>g</v>
      </c>
      <c r="AS268" s="375" t="str">
        <f t="array" ref="AS268">IF($W268, "", INDEX(白話字韻母資料表, $AC268, $AR$5))</f>
        <v>uat</v>
      </c>
      <c r="AT268" s="374" t="str">
        <f t="array" ref="AT268">IF($W268, "", INDEX(台羅韻母八聲調資料表, $AD268, $AG268))</f>
        <v>ua̍t</v>
      </c>
      <c r="AU268" s="370"/>
      <c r="AV268" s="374" t="str">
        <f t="array" ref="AV268">IF($V268, "", INDEX(白話字聲母資料表, $Z268, $AV$5))</f>
        <v>gg</v>
      </c>
      <c r="AW268" s="375" t="str">
        <f t="array" ref="AW268">IF($W268, "", INDEX(白話字韻母資料表, $AC268, $AW$5))</f>
        <v>uat</v>
      </c>
      <c r="AX268" s="374" t="str">
        <f t="array" ref="AX268">IF($W268, "", INDEX(閩拼韻母八聲調資料表, $AD268, $AG268))</f>
        <v>uát</v>
      </c>
    </row>
    <row r="269" spans="2:50">
      <c r="B269" s="380">
        <f t="shared" si="75"/>
        <v>261</v>
      </c>
      <c r="C269" s="314" t="str">
        <f>MID(文章!$D$4, B269, 1)</f>
        <v>明</v>
      </c>
      <c r="D269" s="365" t="s">
        <v>73</v>
      </c>
      <c r="E269" s="365" t="s">
        <v>81</v>
      </c>
      <c r="F269" s="365">
        <v>5</v>
      </c>
      <c r="G269" s="315" t="str">
        <f t="array" ref="G269">IF( OR($T269, NOT($U269), $W269), "", $AA269 &amp; $AH269 &amp; INDEX(中文數值資料表, $AG269, 2) )</f>
        <v>門經五</v>
      </c>
      <c r="H269" s="321" t="str">
        <f t="shared" si="76"/>
        <v>bêng</v>
      </c>
      <c r="I269" s="322" t="str">
        <f t="shared" si="77"/>
        <v>bîng</v>
      </c>
      <c r="J269" s="323" t="str">
        <f t="shared" si="78"/>
        <v>bbìng</v>
      </c>
      <c r="K269" s="316" t="str">
        <f t="shared" si="79"/>
        <v>ㆠㄧㄥˊ</v>
      </c>
      <c r="L269" s="317" t="str">
        <f t="shared" ca="1" si="96"/>
        <v xml:space="preserve">\ltjruby{明}{bîng}\
</v>
      </c>
      <c r="M269" s="317" t="str">
        <f t="shared" ca="1" si="82"/>
        <v xml:space="preserve">&lt;ruby&gt;明&lt;rt&gt;門經五&lt;/rt&gt;&lt;/ruby&gt;
</v>
      </c>
      <c r="N269" s="317" t="str">
        <f t="shared" ca="1" si="83"/>
        <v xml:space="preserve">&lt;ruby&gt;明&lt;rt&gt;bêng&lt;/rt&gt;&lt;/ruby&gt;
</v>
      </c>
      <c r="O269" s="317" t="str">
        <f t="shared" ca="1" si="84"/>
        <v xml:space="preserve">&lt;ruby&gt;明&lt;rt&gt;bîng&lt;/rt&gt;&lt;/ruby&gt;
</v>
      </c>
      <c r="P269" s="317" t="str">
        <f t="shared" ca="1" si="84"/>
        <v xml:space="preserve">&lt;ruby&gt;明&lt;rt&gt;bbìng&lt;/rt&gt;&lt;/ruby&gt;
</v>
      </c>
      <c r="Q269" s="318" t="str">
        <f t="shared" ca="1" si="85"/>
        <v xml:space="preserve">&lt;ruby&gt;明&lt;rtc&gt;ㆠㄧㄥˊ&lt;/rtc&gt;&lt;/ruby&gt;
</v>
      </c>
      <c r="R269" s="318" t="str">
        <f t="shared" ca="1" si="86"/>
        <v xml:space="preserve">&lt;ruby&gt;明&lt;rt&gt;bîng&lt;/rt&gt;&lt;rtc&gt;ㆠㄧㄥˊ&lt;/rtc&gt;&lt;/ruby&gt;
</v>
      </c>
      <c r="S269" s="285"/>
      <c r="T269" s="319" t="b">
        <f t="shared" si="80"/>
        <v>0</v>
      </c>
      <c r="U269" s="319" t="b">
        <f t="shared" si="87"/>
        <v>1</v>
      </c>
      <c r="V269" s="319" t="b">
        <f t="shared" si="88"/>
        <v>0</v>
      </c>
      <c r="W269" s="319" t="b">
        <f t="shared" si="89"/>
        <v>0</v>
      </c>
      <c r="X269" s="319" t="b">
        <f t="shared" si="90"/>
        <v>0</v>
      </c>
      <c r="Y269" s="370"/>
      <c r="Z269" s="377">
        <f t="shared" si="81"/>
        <v>1</v>
      </c>
      <c r="AA269" s="373" t="str">
        <f t="array" ref="AA269">IF( $Z269="", "", INDEX(白話字聲母資料表, $Z269, $AA$5))</f>
        <v>門</v>
      </c>
      <c r="AB269" s="370"/>
      <c r="AC269" s="377">
        <f t="shared" si="91"/>
        <v>20</v>
      </c>
      <c r="AD269" s="373">
        <f t="array" ref="AD269">IF( $W269, "", INDEX(白話字韻母資料表, AC269, $AD$5))</f>
        <v>9</v>
      </c>
      <c r="AE269" s="373" t="b">
        <f t="array" ref="AE269">IF( $W269, "", IF( INDEX(白話字韻母資料表, AC269, $AE$5) = "入聲", TRUE, FALSE) )</f>
        <v>0</v>
      </c>
      <c r="AF269" s="374">
        <f t="shared" si="92"/>
        <v>1</v>
      </c>
      <c r="AG269" s="374">
        <f t="shared" si="93"/>
        <v>5</v>
      </c>
      <c r="AH269" s="374" t="str">
        <f t="array" ref="AH269">IF( $W269, "", INDEX(白話字韻母資料表, $AC269, $AH$5))</f>
        <v>經</v>
      </c>
      <c r="AI269" s="374" t="str">
        <f t="array" ref="AI269">IF($W269, "", INDEX(白話字韻母八聲調資料表, $AD269, $AG269))</f>
        <v>êng</v>
      </c>
      <c r="AJ269" s="370"/>
      <c r="AK269" s="373" t="b">
        <f t="shared" si="94"/>
        <v>0</v>
      </c>
      <c r="AL269" s="373" t="str">
        <f>IF( $AK269, IFERROR( IF(MATCH( $E269, 顎音化聲母!$H$9:$H$37, 0), TRUE, FALSE), FALSE), "")</f>
        <v/>
      </c>
      <c r="AM269" s="373" t="str">
        <f t="array" ref="AM269">IF( AND($AK269, $AL269), INDEX(顎音化聲母資料表, MATCH( $D269 &amp; $E269, 顎音化聲母!$L$5:$L$136, 0), 3), "")</f>
        <v/>
      </c>
      <c r="AN269" s="373">
        <f t="shared" si="95"/>
        <v>1</v>
      </c>
      <c r="AO269" s="374" t="str">
        <f t="array" ref="AO269">IF($AN269="", "", IF( $AM269&lt;&gt;"", $AM269,INDEX(白話字聲母資料表, $AN269, $AO$5)))</f>
        <v>ㆠ</v>
      </c>
      <c r="AP269" s="374" t="str">
        <f t="array" ref="AP269">IF($W269, "", INDEX(方音八音反切資料表, $AD269, $AG269))</f>
        <v>ㄧㄥˊ</v>
      </c>
      <c r="AQ269" s="370"/>
      <c r="AR269" s="374" t="str">
        <f t="array" ref="AR269">IF($V269, "", INDEX(白話字聲母資料表, $Z269, $AR$5))</f>
        <v>b</v>
      </c>
      <c r="AS269" s="375" t="str">
        <f t="array" ref="AS269">IF($W269, "", INDEX(白話字韻母資料表, $AC269, $AR$5))</f>
        <v>ing</v>
      </c>
      <c r="AT269" s="374" t="str">
        <f t="array" ref="AT269">IF($W269, "", INDEX(台羅韻母八聲調資料表, $AD269, $AG269))</f>
        <v>îng</v>
      </c>
      <c r="AU269" s="370"/>
      <c r="AV269" s="374" t="str">
        <f t="array" ref="AV269">IF($V269, "", INDEX(白話字聲母資料表, $Z269, $AV$5))</f>
        <v>bb</v>
      </c>
      <c r="AW269" s="375" t="str">
        <f t="array" ref="AW269">IF($W269, "", INDEX(白話字韻母資料表, $AC269, $AW$5))</f>
        <v>ing</v>
      </c>
      <c r="AX269" s="374" t="str">
        <f t="array" ref="AX269">IF($W269, "", INDEX(閩拼韻母八聲調資料表, $AD269, $AG269))</f>
        <v>ìng</v>
      </c>
    </row>
    <row r="270" spans="2:50">
      <c r="B270" s="380">
        <f t="shared" si="75"/>
        <v>262</v>
      </c>
      <c r="C270" s="314" t="str">
        <f>MID(文章!$D$4, B270, 1)</f>
        <v>星</v>
      </c>
      <c r="D270" s="365" t="s">
        <v>65</v>
      </c>
      <c r="E270" s="365" t="s">
        <v>81</v>
      </c>
      <c r="F270" s="365"/>
      <c r="G270" s="315" t="str">
        <f t="array" ref="G270">IF( OR($T270, NOT($U270), $W270), "", $AA270 &amp; $AH270 &amp; INDEX(中文數值資料表, $AG270, 2) )</f>
        <v>時經一</v>
      </c>
      <c r="H270" s="321" t="str">
        <f t="shared" si="76"/>
        <v>seng</v>
      </c>
      <c r="I270" s="322" t="str">
        <f t="shared" si="77"/>
        <v>sing</v>
      </c>
      <c r="J270" s="323" t="str">
        <f t="shared" si="78"/>
        <v>sīng</v>
      </c>
      <c r="K270" s="316" t="str">
        <f t="shared" si="79"/>
        <v>ㄒㄧㄥ</v>
      </c>
      <c r="L270" s="317" t="str">
        <f t="shared" ca="1" si="96"/>
        <v xml:space="preserve">\ltjruby{星}{sing}\
</v>
      </c>
      <c r="M270" s="317" t="str">
        <f t="shared" ca="1" si="82"/>
        <v xml:space="preserve">&lt;ruby&gt;星&lt;rt&gt;時經一&lt;/rt&gt;&lt;/ruby&gt;
</v>
      </c>
      <c r="N270" s="317" t="str">
        <f t="shared" ca="1" si="83"/>
        <v xml:space="preserve">&lt;ruby&gt;星&lt;rt&gt;seng&lt;/rt&gt;&lt;/ruby&gt;
</v>
      </c>
      <c r="O270" s="317" t="str">
        <f t="shared" ca="1" si="84"/>
        <v xml:space="preserve">&lt;ruby&gt;星&lt;rt&gt;sing&lt;/rt&gt;&lt;/ruby&gt;
</v>
      </c>
      <c r="P270" s="317" t="str">
        <f t="shared" ca="1" si="84"/>
        <v xml:space="preserve">&lt;ruby&gt;星&lt;rt&gt;sīng&lt;/rt&gt;&lt;/ruby&gt;
</v>
      </c>
      <c r="Q270" s="318" t="str">
        <f t="shared" ca="1" si="85"/>
        <v xml:space="preserve">&lt;ruby&gt;星&lt;rtc&gt;ㄒㄧㄥ&lt;/rtc&gt;&lt;/ruby&gt;
</v>
      </c>
      <c r="R270" s="318" t="str">
        <f t="shared" ca="1" si="86"/>
        <v xml:space="preserve">&lt;ruby&gt;星&lt;rt&gt;sing&lt;/rt&gt;&lt;rtc&gt;ㄒㄧㄥ&lt;/rtc&gt;&lt;/ruby&gt;
</v>
      </c>
      <c r="S270" s="285"/>
      <c r="T270" s="319" t="b">
        <f t="shared" si="80"/>
        <v>0</v>
      </c>
      <c r="U270" s="319" t="b">
        <f t="shared" si="87"/>
        <v>1</v>
      </c>
      <c r="V270" s="319" t="b">
        <f t="shared" si="88"/>
        <v>0</v>
      </c>
      <c r="W270" s="319" t="b">
        <f t="shared" si="89"/>
        <v>0</v>
      </c>
      <c r="X270" s="319" t="b">
        <f t="shared" si="90"/>
        <v>1</v>
      </c>
      <c r="Y270" s="370"/>
      <c r="Z270" s="377">
        <f t="shared" si="81"/>
        <v>15</v>
      </c>
      <c r="AA270" s="373" t="str">
        <f t="array" ref="AA270">IF( $Z270="", "", INDEX(白話字聲母資料表, $Z270, $AA$5))</f>
        <v>時</v>
      </c>
      <c r="AB270" s="370"/>
      <c r="AC270" s="377">
        <f t="shared" si="91"/>
        <v>20</v>
      </c>
      <c r="AD270" s="373">
        <f t="array" ref="AD270">IF( $W270, "", INDEX(白話字韻母資料表, AC270, $AD$5))</f>
        <v>9</v>
      </c>
      <c r="AE270" s="373" t="b">
        <f t="array" ref="AE270">IF( $W270, "", IF( INDEX(白話字韻母資料表, AC270, $AE$5) = "入聲", TRUE, FALSE) )</f>
        <v>0</v>
      </c>
      <c r="AF270" s="374">
        <f t="shared" si="92"/>
        <v>1</v>
      </c>
      <c r="AG270" s="374">
        <f t="shared" si="93"/>
        <v>1</v>
      </c>
      <c r="AH270" s="374" t="str">
        <f t="array" ref="AH270">IF( $W270, "", INDEX(白話字韻母資料表, $AC270, $AH$5))</f>
        <v>經</v>
      </c>
      <c r="AI270" s="374" t="str">
        <f t="array" ref="AI270">IF($W270, "", INDEX(白話字韻母八聲調資料表, $AD270, $AG270))</f>
        <v>eng</v>
      </c>
      <c r="AJ270" s="370"/>
      <c r="AK270" s="373" t="b">
        <f t="shared" si="94"/>
        <v>1</v>
      </c>
      <c r="AL270" s="373" t="b">
        <f>IF( $AK270, IFERROR( IF(MATCH( $E270, 顎音化聲母!$H$9:$H$37, 0), TRUE, FALSE), FALSE), "")</f>
        <v>1</v>
      </c>
      <c r="AM270" s="373" t="str">
        <f t="array" ref="AM270">IF( AND($AK270, $AL270), INDEX(顎音化聲母資料表, MATCH( $D270 &amp; $E270, 顎音化聲母!$L$5:$L$136, 0), 3), "")</f>
        <v>ㄒ</v>
      </c>
      <c r="AN270" s="373">
        <f t="shared" si="95"/>
        <v>15</v>
      </c>
      <c r="AO270" s="374" t="str">
        <f t="array" ref="AO270">IF($AN270="", "", IF( $AM270&lt;&gt;"", $AM270,INDEX(白話字聲母資料表, $AN270, $AO$5)))</f>
        <v>ㄒ</v>
      </c>
      <c r="AP270" s="374" t="str">
        <f t="array" ref="AP270">IF($W270, "", INDEX(方音八音反切資料表, $AD270, $AG270))</f>
        <v>ㄧㄥ</v>
      </c>
      <c r="AQ270" s="370"/>
      <c r="AR270" s="374" t="str">
        <f t="array" ref="AR270">IF($V270, "", INDEX(白話字聲母資料表, $Z270, $AR$5))</f>
        <v>s</v>
      </c>
      <c r="AS270" s="375" t="str">
        <f t="array" ref="AS270">IF($W270, "", INDEX(白話字韻母資料表, $AC270, $AR$5))</f>
        <v>ing</v>
      </c>
      <c r="AT270" s="374" t="str">
        <f t="array" ref="AT270">IF($W270, "", INDEX(台羅韻母八聲調資料表, $AD270, $AG270))</f>
        <v>ing</v>
      </c>
      <c r="AU270" s="370"/>
      <c r="AV270" s="374" t="str">
        <f t="array" ref="AV270">IF($V270, "", INDEX(白話字聲母資料表, $Z270, $AV$5))</f>
        <v>s</v>
      </c>
      <c r="AW270" s="375" t="str">
        <f t="array" ref="AW270">IF($W270, "", INDEX(白話字韻母資料表, $AC270, $AW$5))</f>
        <v>ing</v>
      </c>
      <c r="AX270" s="374" t="str">
        <f t="array" ref="AX270">IF($W270, "", INDEX(閩拼韻母八聲調資料表, $AD270, $AG270))</f>
        <v>īng</v>
      </c>
    </row>
    <row r="271" spans="2:50">
      <c r="B271" s="380">
        <f t="shared" si="75"/>
        <v>263</v>
      </c>
      <c r="C271" s="314" t="str">
        <f>MID(文章!$D$4, B271, 1)</f>
        <v>稀</v>
      </c>
      <c r="D271" s="365" t="s">
        <v>61</v>
      </c>
      <c r="E271" s="365" t="s">
        <v>67</v>
      </c>
      <c r="F271" s="365"/>
      <c r="G271" s="315" t="str">
        <f t="array" ref="G271">IF( OR($T271, NOT($U271), $W271), "", $AA271 &amp; $AH271 &amp; INDEX(中文數值資料表, $AG271, 2) )</f>
        <v>喜居一</v>
      </c>
      <c r="H271" s="321" t="str">
        <f t="shared" si="76"/>
        <v>hi</v>
      </c>
      <c r="I271" s="322" t="str">
        <f t="shared" si="77"/>
        <v>hi</v>
      </c>
      <c r="J271" s="323" t="str">
        <f t="shared" si="78"/>
        <v>hī</v>
      </c>
      <c r="K271" s="316" t="str">
        <f t="shared" si="79"/>
        <v>ㄏㄧ</v>
      </c>
      <c r="L271" s="317" t="str">
        <f t="shared" ca="1" si="96"/>
        <v xml:space="preserve">\ltjruby{稀}{hi}\
</v>
      </c>
      <c r="M271" s="317" t="str">
        <f t="shared" ca="1" si="82"/>
        <v xml:space="preserve">&lt;ruby&gt;稀&lt;rt&gt;喜居一&lt;/rt&gt;&lt;/ruby&gt;
</v>
      </c>
      <c r="N271" s="317" t="str">
        <f t="shared" ca="1" si="83"/>
        <v xml:space="preserve">&lt;ruby&gt;稀&lt;rt&gt;hi&lt;/rt&gt;&lt;/ruby&gt;
</v>
      </c>
      <c r="O271" s="317" t="str">
        <f t="shared" ca="1" si="84"/>
        <v xml:space="preserve">&lt;ruby&gt;稀&lt;rt&gt;hi&lt;/rt&gt;&lt;/ruby&gt;
</v>
      </c>
      <c r="P271" s="317" t="str">
        <f t="shared" ca="1" si="84"/>
        <v xml:space="preserve">&lt;ruby&gt;稀&lt;rt&gt;hī&lt;/rt&gt;&lt;/ruby&gt;
</v>
      </c>
      <c r="Q271" s="318" t="str">
        <f t="shared" ca="1" si="85"/>
        <v xml:space="preserve">&lt;ruby&gt;稀&lt;rtc&gt;ㄏㄧ&lt;/rtc&gt;&lt;/ruby&gt;
</v>
      </c>
      <c r="R271" s="318" t="str">
        <f t="shared" ca="1" si="86"/>
        <v xml:space="preserve">&lt;ruby&gt;稀&lt;rt&gt;hi&lt;/rt&gt;&lt;rtc&gt;ㄏㄧ&lt;/rtc&gt;&lt;/ruby&gt;
</v>
      </c>
      <c r="S271" s="285"/>
      <c r="T271" s="319" t="b">
        <f t="shared" si="80"/>
        <v>0</v>
      </c>
      <c r="U271" s="319" t="b">
        <f t="shared" si="87"/>
        <v>1</v>
      </c>
      <c r="V271" s="319" t="b">
        <f t="shared" si="88"/>
        <v>0</v>
      </c>
      <c r="W271" s="319" t="b">
        <f t="shared" si="89"/>
        <v>0</v>
      </c>
      <c r="X271" s="319" t="b">
        <f t="shared" si="90"/>
        <v>1</v>
      </c>
      <c r="Y271" s="370"/>
      <c r="Z271" s="377">
        <f t="shared" si="81"/>
        <v>5</v>
      </c>
      <c r="AA271" s="373" t="str">
        <f t="array" ref="AA271">IF( $Z271="", "", INDEX(白話字聲母資料表, $Z271, $AA$5))</f>
        <v>喜</v>
      </c>
      <c r="AB271" s="370"/>
      <c r="AC271" s="377">
        <f t="shared" si="91"/>
        <v>21</v>
      </c>
      <c r="AD271" s="373">
        <f t="array" ref="AD271">IF( $W271, "", INDEX(白話字韻母資料表, AC271, $AD$5))</f>
        <v>29</v>
      </c>
      <c r="AE271" s="373" t="b">
        <f t="array" ref="AE271">IF( $W271, "", IF( INDEX(白話字韻母資料表, AC271, $AE$5) = "入聲", TRUE, FALSE) )</f>
        <v>0</v>
      </c>
      <c r="AF271" s="374">
        <f t="shared" si="92"/>
        <v>1</v>
      </c>
      <c r="AG271" s="374">
        <f t="shared" si="93"/>
        <v>1</v>
      </c>
      <c r="AH271" s="374" t="str">
        <f t="array" ref="AH271">IF( $W271, "", INDEX(白話字韻母資料表, $AC271, $AH$5))</f>
        <v>居</v>
      </c>
      <c r="AI271" s="374" t="str">
        <f t="array" ref="AI271">IF($W271, "", INDEX(白話字韻母八聲調資料表, $AD271, $AG271))</f>
        <v>i</v>
      </c>
      <c r="AJ271" s="370"/>
      <c r="AK271" s="373" t="b">
        <f t="shared" si="94"/>
        <v>0</v>
      </c>
      <c r="AL271" s="373" t="str">
        <f>IF( $AK271, IFERROR( IF(MATCH( $E271, 顎音化聲母!$H$9:$H$37, 0), TRUE, FALSE), FALSE), "")</f>
        <v/>
      </c>
      <c r="AM271" s="373" t="str">
        <f t="array" ref="AM271">IF( AND($AK271, $AL271), INDEX(顎音化聲母資料表, MATCH( $D271 &amp; $E271, 顎音化聲母!$L$5:$L$136, 0), 3), "")</f>
        <v/>
      </c>
      <c r="AN271" s="373">
        <f t="shared" si="95"/>
        <v>5</v>
      </c>
      <c r="AO271" s="374" t="str">
        <f t="array" ref="AO271">IF($AN271="", "", IF( $AM271&lt;&gt;"", $AM271,INDEX(白話字聲母資料表, $AN271, $AO$5)))</f>
        <v>ㄏ</v>
      </c>
      <c r="AP271" s="374" t="str">
        <f t="array" ref="AP271">IF($W271, "", INDEX(方音八音反切資料表, $AD271, $AG271))</f>
        <v>ㄧ</v>
      </c>
      <c r="AQ271" s="370"/>
      <c r="AR271" s="374" t="str">
        <f t="array" ref="AR271">IF($V271, "", INDEX(白話字聲母資料表, $Z271, $AR$5))</f>
        <v>h</v>
      </c>
      <c r="AS271" s="375" t="str">
        <f t="array" ref="AS271">IF($W271, "", INDEX(白話字韻母資料表, $AC271, $AR$5))</f>
        <v>i</v>
      </c>
      <c r="AT271" s="374" t="str">
        <f t="array" ref="AT271">IF($W271, "", INDEX(台羅韻母八聲調資料表, $AD271, $AG271))</f>
        <v>i</v>
      </c>
      <c r="AU271" s="370"/>
      <c r="AV271" s="374" t="str">
        <f t="array" ref="AV271">IF($V271, "", INDEX(白話字聲母資料表, $Z271, $AV$5))</f>
        <v>h</v>
      </c>
      <c r="AW271" s="375" t="str">
        <f t="array" ref="AW271">IF($W271, "", INDEX(白話字韻母資料表, $AC271, $AW$5))</f>
        <v>i</v>
      </c>
      <c r="AX271" s="374" t="str">
        <f t="array" ref="AX271">IF($W271, "", INDEX(閩拼韻母八聲調資料表, $AD271, $AG271))</f>
        <v>ī</v>
      </c>
    </row>
    <row r="272" spans="2:50">
      <c r="B272" s="380">
        <f t="shared" si="75"/>
        <v>264</v>
      </c>
      <c r="C272" s="314" t="str">
        <f>MID(文章!$D$4, B272, 1)</f>
        <v>，</v>
      </c>
      <c r="D272" s="365"/>
      <c r="E272" s="365"/>
      <c r="F272" s="365"/>
      <c r="G272" s="315" t="str">
        <f t="array" ref="G272">IF( OR($T272, NOT($U272), $W272), "", $AA272 &amp; $AH272 &amp; INDEX(中文數值資料表, $AG272, 2) )</f>
        <v/>
      </c>
      <c r="H272" s="321" t="str">
        <f t="shared" si="76"/>
        <v/>
      </c>
      <c r="I272" s="322" t="str">
        <f t="shared" si="77"/>
        <v/>
      </c>
      <c r="J272" s="323" t="str">
        <f t="shared" si="78"/>
        <v/>
      </c>
      <c r="K272" s="316" t="str">
        <f t="shared" si="79"/>
        <v/>
      </c>
      <c r="L272" s="317" t="str">
        <f t="shared" ca="1" si="96"/>
        <v xml:space="preserve">\ltjruby{，}{}\
</v>
      </c>
      <c r="M272" s="317" t="str">
        <f t="shared" ca="1" si="82"/>
        <v xml:space="preserve">，
</v>
      </c>
      <c r="N272" s="317" t="str">
        <f t="shared" ca="1" si="83"/>
        <v xml:space="preserve">，
</v>
      </c>
      <c r="O272" s="317" t="str">
        <f t="shared" ca="1" si="84"/>
        <v xml:space="preserve">，
</v>
      </c>
      <c r="P272" s="317" t="str">
        <f t="shared" ca="1" si="84"/>
        <v xml:space="preserve">，
</v>
      </c>
      <c r="Q272" s="318" t="str">
        <f t="shared" ca="1" si="85"/>
        <v xml:space="preserve">，
</v>
      </c>
      <c r="R272" s="318" t="str">
        <f t="shared" ca="1" si="86"/>
        <v xml:space="preserve">，
</v>
      </c>
      <c r="S272" s="285"/>
      <c r="T272" s="319" t="b">
        <f t="shared" si="80"/>
        <v>1</v>
      </c>
      <c r="U272" s="319" t="b">
        <f t="shared" si="87"/>
        <v>0</v>
      </c>
      <c r="V272" s="319" t="b">
        <f t="shared" si="88"/>
        <v>1</v>
      </c>
      <c r="W272" s="319" t="b">
        <f t="shared" si="89"/>
        <v>1</v>
      </c>
      <c r="X272" s="319" t="b">
        <f t="shared" si="90"/>
        <v>0</v>
      </c>
      <c r="Y272" s="370"/>
      <c r="Z272" s="377" t="str">
        <f t="shared" si="81"/>
        <v/>
      </c>
      <c r="AA272" s="373" t="str">
        <f t="array" ref="AA272">IF( $Z272="", "", INDEX(白話字聲母資料表, $Z272, $AA$5))</f>
        <v/>
      </c>
      <c r="AB272" s="370"/>
      <c r="AC272" s="377" t="str">
        <f t="shared" si="91"/>
        <v/>
      </c>
      <c r="AD272" s="373" t="str">
        <f t="array" ref="AD272">IF( $W272, "", INDEX(白話字韻母資料表, AC272, $AD$5))</f>
        <v/>
      </c>
      <c r="AE272" s="373" t="str">
        <f t="array" ref="AE272">IF( $W272, "", IF( INDEX(白話字韻母資料表, AC272, $AE$5) = "入聲", TRUE, FALSE) )</f>
        <v/>
      </c>
      <c r="AF272" s="374" t="str">
        <f t="shared" si="92"/>
        <v/>
      </c>
      <c r="AG272" s="374" t="str">
        <f t="shared" si="93"/>
        <v/>
      </c>
      <c r="AH272" s="374" t="str">
        <f t="array" ref="AH272">IF( $W272, "", INDEX(白話字韻母資料表, $AC272, $AH$5))</f>
        <v/>
      </c>
      <c r="AI272" s="374" t="str">
        <f t="array" ref="AI272">IF($W272, "", INDEX(白話字韻母八聲調資料表, $AD272, $AG272))</f>
        <v/>
      </c>
      <c r="AJ272" s="370"/>
      <c r="AK272" s="373" t="b">
        <f t="shared" si="94"/>
        <v>0</v>
      </c>
      <c r="AL272" s="373" t="str">
        <f>IF( $AK272, IFERROR( IF(MATCH( $E272, 顎音化聲母!$H$9:$H$37, 0), TRUE, FALSE), FALSE), "")</f>
        <v/>
      </c>
      <c r="AM272" s="373" t="str">
        <f t="array" ref="AM272">IF( AND($AK272, $AL272), INDEX(顎音化聲母資料表, MATCH( $D272 &amp; $E272, 顎音化聲母!$L$5:$L$136, 0), 3), "")</f>
        <v/>
      </c>
      <c r="AN272" s="373" t="str">
        <f t="shared" si="95"/>
        <v/>
      </c>
      <c r="AO272" s="374" t="str">
        <f t="array" ref="AO272">IF($AN272="", "", IF( $AM272&lt;&gt;"", $AM272,INDEX(白話字聲母資料表, $AN272, $AO$5)))</f>
        <v/>
      </c>
      <c r="AP272" s="374" t="str">
        <f t="array" ref="AP272">IF($W272, "", INDEX(方音八音反切資料表, $AD272, $AG272))</f>
        <v/>
      </c>
      <c r="AQ272" s="370"/>
      <c r="AR272" s="374" t="str">
        <f t="array" ref="AR272">IF($V272, "", INDEX(白話字聲母資料表, $Z272, $AR$5))</f>
        <v/>
      </c>
      <c r="AS272" s="375" t="str">
        <f t="array" ref="AS272">IF($W272, "", INDEX(白話字韻母資料表, $AC272, $AR$5))</f>
        <v/>
      </c>
      <c r="AT272" s="374" t="str">
        <f t="array" ref="AT272">IF($W272, "", INDEX(台羅韻母八聲調資料表, $AD272, $AG272))</f>
        <v/>
      </c>
      <c r="AU272" s="370"/>
      <c r="AV272" s="374" t="str">
        <f t="array" ref="AV272">IF($V272, "", INDEX(白話字聲母資料表, $Z272, $AV$5))</f>
        <v/>
      </c>
      <c r="AW272" s="375" t="str">
        <f t="array" ref="AW272">IF($W272, "", INDEX(白話字韻母資料表, $AC272, $AW$5))</f>
        <v/>
      </c>
      <c r="AX272" s="374" t="str">
        <f t="array" ref="AX272">IF($W272, "", INDEX(閩拼韻母八聲調資料表, $AD272, $AG272))</f>
        <v/>
      </c>
    </row>
    <row r="273" spans="2:50">
      <c r="B273" s="380">
        <f t="shared" si="75"/>
        <v>265</v>
      </c>
      <c r="C273" s="314" t="str">
        <f>MID(文章!$D$4, B273, 1)</f>
        <v>烏</v>
      </c>
      <c r="D273" s="365"/>
      <c r="E273" s="365" t="s">
        <v>75</v>
      </c>
      <c r="F273" s="365"/>
      <c r="G273" s="315" t="str">
        <f t="array" ref="G273">IF( OR($T273, NOT($U273), $W273), "", $AA273 &amp; $AH273 &amp; INDEX(中文數值資料表, $AG273, 2) )</f>
        <v>英沽一</v>
      </c>
      <c r="H273" s="321" t="str">
        <f t="shared" si="76"/>
        <v>o͘</v>
      </c>
      <c r="I273" s="322" t="str">
        <f t="shared" si="77"/>
        <v>oo</v>
      </c>
      <c r="J273" s="323" t="str">
        <f t="shared" si="78"/>
        <v>ōo</v>
      </c>
      <c r="K273" s="316" t="str">
        <f t="shared" si="79"/>
        <v>ㆦ</v>
      </c>
      <c r="L273" s="317" t="str">
        <f t="shared" ca="1" si="96"/>
        <v xml:space="preserve">\ltjruby{烏}{oo}\
</v>
      </c>
      <c r="M273" s="317" t="str">
        <f t="shared" ca="1" si="82"/>
        <v xml:space="preserve">&lt;ruby&gt;烏&lt;rt&gt;英沽一&lt;/rt&gt;&lt;/ruby&gt;
</v>
      </c>
      <c r="N273" s="317" t="str">
        <f t="shared" ca="1" si="83"/>
        <v xml:space="preserve">&lt;ruby&gt;烏&lt;rt&gt;o͘&lt;/rt&gt;&lt;/ruby&gt;
</v>
      </c>
      <c r="O273" s="317" t="str">
        <f t="shared" ca="1" si="84"/>
        <v xml:space="preserve">&lt;ruby&gt;烏&lt;rt&gt;oo&lt;/rt&gt;&lt;/ruby&gt;
</v>
      </c>
      <c r="P273" s="317" t="str">
        <f t="shared" ca="1" si="84"/>
        <v xml:space="preserve">&lt;ruby&gt;烏&lt;rt&gt;ōo&lt;/rt&gt;&lt;/ruby&gt;
</v>
      </c>
      <c r="Q273" s="318" t="str">
        <f t="shared" ca="1" si="85"/>
        <v xml:space="preserve">&lt;ruby&gt;烏&lt;rtc&gt;ㆦ&lt;/rtc&gt;&lt;/ruby&gt;
</v>
      </c>
      <c r="R273" s="318" t="str">
        <f t="shared" ca="1" si="86"/>
        <v xml:space="preserve">&lt;ruby&gt;烏&lt;rt&gt;oo&lt;/rt&gt;&lt;rtc&gt;ㆦ&lt;/rtc&gt;&lt;/ruby&gt;
</v>
      </c>
      <c r="S273" s="285"/>
      <c r="T273" s="319" t="b">
        <f t="shared" si="80"/>
        <v>0</v>
      </c>
      <c r="U273" s="319" t="b">
        <f t="shared" si="87"/>
        <v>1</v>
      </c>
      <c r="V273" s="319" t="b">
        <f t="shared" si="88"/>
        <v>1</v>
      </c>
      <c r="W273" s="319" t="b">
        <f t="shared" si="89"/>
        <v>0</v>
      </c>
      <c r="X273" s="319" t="b">
        <f t="shared" si="90"/>
        <v>1</v>
      </c>
      <c r="Y273" s="370"/>
      <c r="Z273" s="377">
        <f t="shared" si="81"/>
        <v>18</v>
      </c>
      <c r="AA273" s="373" t="str">
        <f t="array" ref="AA273">IF( $Z273="", "", INDEX(白話字聲母資料表, $Z273, $AA$5))</f>
        <v>英</v>
      </c>
      <c r="AB273" s="370"/>
      <c r="AC273" s="377">
        <f t="shared" si="91"/>
        <v>54</v>
      </c>
      <c r="AD273" s="373">
        <f t="array" ref="AD273">IF( $W273, "", INDEX(白話字韻母資料表, AC273, $AD$5))</f>
        <v>11</v>
      </c>
      <c r="AE273" s="373" t="b">
        <f t="array" ref="AE273">IF( $W273, "", IF( INDEX(白話字韻母資料表, AC273, $AE$5) = "入聲", TRUE, FALSE) )</f>
        <v>0</v>
      </c>
      <c r="AF273" s="374">
        <f t="shared" si="92"/>
        <v>1</v>
      </c>
      <c r="AG273" s="374">
        <f t="shared" si="93"/>
        <v>1</v>
      </c>
      <c r="AH273" s="374" t="str">
        <f t="array" ref="AH273">IF( $W273, "", INDEX(白話字韻母資料表, $AC273, $AH$5))</f>
        <v>沽</v>
      </c>
      <c r="AI273" s="374" t="str">
        <f t="array" ref="AI273">IF($W273, "", INDEX(白話字韻母八聲調資料表, $AD273, $AG273))</f>
        <v>o͘</v>
      </c>
      <c r="AJ273" s="370"/>
      <c r="AK273" s="373" t="b">
        <f t="shared" si="94"/>
        <v>0</v>
      </c>
      <c r="AL273" s="373" t="str">
        <f>IF( $AK273, IFERROR( IF(MATCH( $E273, 顎音化聲母!$H$9:$H$37, 0), TRUE, FALSE), FALSE), "")</f>
        <v/>
      </c>
      <c r="AM273" s="373" t="str">
        <f t="array" ref="AM273">IF( AND($AK273, $AL273), INDEX(顎音化聲母資料表, MATCH( $D273 &amp; $E273, 顎音化聲母!$L$5:$L$136, 0), 3), "")</f>
        <v/>
      </c>
      <c r="AN273" s="373" t="str">
        <f t="shared" si="95"/>
        <v/>
      </c>
      <c r="AO273" s="374" t="str">
        <f t="array" ref="AO273">IF($AN273="", "", IF( $AM273&lt;&gt;"", $AM273,INDEX(白話字聲母資料表, $AN273, $AO$5)))</f>
        <v/>
      </c>
      <c r="AP273" s="374" t="str">
        <f t="array" ref="AP273">IF($W273, "", INDEX(方音八音反切資料表, $AD273, $AG273))</f>
        <v>ㆦ</v>
      </c>
      <c r="AQ273" s="370"/>
      <c r="AR273" s="374" t="str">
        <f t="array" ref="AR273">IF($V273, "", INDEX(白話字聲母資料表, $Z273, $AR$5))</f>
        <v/>
      </c>
      <c r="AS273" s="375" t="str">
        <f t="array" ref="AS273">IF($W273, "", INDEX(白話字韻母資料表, $AC273, $AR$5))</f>
        <v>oo</v>
      </c>
      <c r="AT273" s="374" t="str">
        <f t="array" ref="AT273">IF($W273, "", INDEX(台羅韻母八聲調資料表, $AD273, $AG273))</f>
        <v>oo</v>
      </c>
      <c r="AU273" s="370"/>
      <c r="AV273" s="374" t="str">
        <f t="array" ref="AV273">IF($V273, "", INDEX(白話字聲母資料表, $Z273, $AV$5))</f>
        <v/>
      </c>
      <c r="AW273" s="375" t="str">
        <f t="array" ref="AW273">IF($W273, "", INDEX(白話字韻母資料表, $AC273, $AW$5))</f>
        <v>oo</v>
      </c>
      <c r="AX273" s="374" t="str">
        <f t="array" ref="AX273">IF($W273, "", INDEX(閩拼韻母八聲調資料表, $AD273, $AG273))</f>
        <v>ōo</v>
      </c>
    </row>
    <row r="274" spans="2:50">
      <c r="B274" s="380">
        <f t="shared" si="75"/>
        <v>266</v>
      </c>
      <c r="C274" s="314" t="str">
        <f>MID(文章!$D$4, B274, 1)</f>
        <v>鵲</v>
      </c>
      <c r="D274" s="365" t="s">
        <v>68</v>
      </c>
      <c r="E274" s="365" t="s">
        <v>77</v>
      </c>
      <c r="F274" s="365"/>
      <c r="G274" s="315" t="str">
        <f t="array" ref="G274">IF( OR($T274, NOT($U274), $W274), "", $AA274 &amp; $AH274 &amp; INDEX(中文數值資料表, $AG274, 2) )</f>
        <v>出經四</v>
      </c>
      <c r="H274" s="321" t="str">
        <f t="shared" si="76"/>
        <v>chhek</v>
      </c>
      <c r="I274" s="322" t="str">
        <f t="shared" si="77"/>
        <v>tshik</v>
      </c>
      <c r="J274" s="323" t="str">
        <f t="shared" si="78"/>
        <v>cik</v>
      </c>
      <c r="K274" s="316" t="str">
        <f t="shared" si="79"/>
        <v>ㄑㄧㆻ</v>
      </c>
      <c r="L274" s="317" t="str">
        <f t="shared" ca="1" si="96"/>
        <v xml:space="preserve">\ltjruby{鵲}{tshik}\
</v>
      </c>
      <c r="M274" s="317" t="str">
        <f t="shared" ca="1" si="82"/>
        <v xml:space="preserve">&lt;ruby&gt;鵲&lt;rt&gt;出經四&lt;/rt&gt;&lt;/ruby&gt;
</v>
      </c>
      <c r="N274" s="317" t="str">
        <f t="shared" ca="1" si="83"/>
        <v xml:space="preserve">&lt;ruby&gt;鵲&lt;rt&gt;chhek&lt;/rt&gt;&lt;/ruby&gt;
</v>
      </c>
      <c r="O274" s="317" t="str">
        <f t="shared" ca="1" si="84"/>
        <v xml:space="preserve">&lt;ruby&gt;鵲&lt;rt&gt;tshik&lt;/rt&gt;&lt;/ruby&gt;
</v>
      </c>
      <c r="P274" s="317" t="str">
        <f t="shared" ca="1" si="84"/>
        <v xml:space="preserve">&lt;ruby&gt;鵲&lt;rt&gt;cik&lt;/rt&gt;&lt;/ruby&gt;
</v>
      </c>
      <c r="Q274" s="318" t="str">
        <f t="shared" ca="1" si="85"/>
        <v xml:space="preserve">&lt;ruby&gt;鵲&lt;rtc&gt;ㄑㄧㆻ&lt;/rtc&gt;&lt;/ruby&gt;
</v>
      </c>
      <c r="R274" s="318" t="str">
        <f t="shared" ca="1" si="86"/>
        <v xml:space="preserve">&lt;ruby&gt;鵲&lt;rt&gt;tshik&lt;/rt&gt;&lt;rtc&gt;ㄑㄧㆻ&lt;/rtc&gt;&lt;/ruby&gt;
</v>
      </c>
      <c r="S274" s="285"/>
      <c r="T274" s="319" t="b">
        <f t="shared" si="80"/>
        <v>0</v>
      </c>
      <c r="U274" s="319" t="b">
        <f t="shared" si="87"/>
        <v>1</v>
      </c>
      <c r="V274" s="319" t="b">
        <f t="shared" si="88"/>
        <v>0</v>
      </c>
      <c r="W274" s="319" t="b">
        <f t="shared" si="89"/>
        <v>0</v>
      </c>
      <c r="X274" s="319" t="b">
        <f t="shared" si="90"/>
        <v>1</v>
      </c>
      <c r="Y274" s="370"/>
      <c r="Z274" s="377">
        <f t="shared" si="81"/>
        <v>3</v>
      </c>
      <c r="AA274" s="373" t="str">
        <f t="array" ref="AA274">IF( $Z274="", "", INDEX(白話字聲母資料表, $Z274, $AA$5))</f>
        <v>出</v>
      </c>
      <c r="AB274" s="370"/>
      <c r="AC274" s="377">
        <f t="shared" si="91"/>
        <v>19</v>
      </c>
      <c r="AD274" s="373">
        <f t="array" ref="AD274">IF( $W274, "", INDEX(白話字韻母資料表, AC274, $AD$5))</f>
        <v>9</v>
      </c>
      <c r="AE274" s="373" t="b">
        <f t="array" ref="AE274">IF( $W274, "", IF( INDEX(白話字韻母資料表, AC274, $AE$5) = "入聲", TRUE, FALSE) )</f>
        <v>1</v>
      </c>
      <c r="AF274" s="374">
        <f t="shared" si="92"/>
        <v>4</v>
      </c>
      <c r="AG274" s="374">
        <f t="shared" si="93"/>
        <v>4</v>
      </c>
      <c r="AH274" s="374" t="str">
        <f t="array" ref="AH274">IF( $W274, "", INDEX(白話字韻母資料表, $AC274, $AH$5))</f>
        <v>經</v>
      </c>
      <c r="AI274" s="374" t="str">
        <f t="array" ref="AI274">IF($W274, "", INDEX(白話字韻母八聲調資料表, $AD274, $AG274))</f>
        <v>ek</v>
      </c>
      <c r="AJ274" s="370"/>
      <c r="AK274" s="373" t="b">
        <f t="shared" si="94"/>
        <v>1</v>
      </c>
      <c r="AL274" s="373" t="b">
        <f>IF( $AK274, IFERROR( IF(MATCH( $E274, 顎音化聲母!$H$9:$H$37, 0), TRUE, FALSE), FALSE), "")</f>
        <v>1</v>
      </c>
      <c r="AM274" s="373" t="str">
        <f t="array" ref="AM274">IF( AND($AK274, $AL274), INDEX(顎音化聲母資料表, MATCH( $D274 &amp; $E274, 顎音化聲母!$L$5:$L$136, 0), 3), "")</f>
        <v>ㄑ</v>
      </c>
      <c r="AN274" s="373">
        <f t="shared" si="95"/>
        <v>3</v>
      </c>
      <c r="AO274" s="374" t="str">
        <f t="array" ref="AO274">IF($AN274="", "", IF( $AM274&lt;&gt;"", $AM274,INDEX(白話字聲母資料表, $AN274, $AO$5)))</f>
        <v>ㄑ</v>
      </c>
      <c r="AP274" s="374" t="str">
        <f t="array" ref="AP274">IF($W274, "", INDEX(方音八音反切資料表, $AD274, $AG274))</f>
        <v>ㄧㆻ</v>
      </c>
      <c r="AQ274" s="370"/>
      <c r="AR274" s="374" t="str">
        <f t="array" ref="AR274">IF($V274, "", INDEX(白話字聲母資料表, $Z274, $AR$5))</f>
        <v>tsh</v>
      </c>
      <c r="AS274" s="375" t="str">
        <f t="array" ref="AS274">IF($W274, "", INDEX(白話字韻母資料表, $AC274, $AR$5))</f>
        <v>ik</v>
      </c>
      <c r="AT274" s="374" t="str">
        <f t="array" ref="AT274">IF($W274, "", INDEX(台羅韻母八聲調資料表, $AD274, $AG274))</f>
        <v>ik</v>
      </c>
      <c r="AU274" s="370"/>
      <c r="AV274" s="374" t="str">
        <f t="array" ref="AV274">IF($V274, "", INDEX(白話字聲母資料表, $Z274, $AV$5))</f>
        <v>c</v>
      </c>
      <c r="AW274" s="375" t="str">
        <f t="array" ref="AW274">IF($W274, "", INDEX(白話字韻母資料表, $AC274, $AW$5))</f>
        <v>ik</v>
      </c>
      <c r="AX274" s="374" t="str">
        <f t="array" ref="AX274">IF($W274, "", INDEX(閩拼韻母八聲調資料表, $AD274, $AG274))</f>
        <v>ik</v>
      </c>
    </row>
    <row r="275" spans="2:50">
      <c r="B275" s="380">
        <f t="shared" si="75"/>
        <v>267</v>
      </c>
      <c r="C275" s="314" t="str">
        <f>MID(文章!$D$4, B275, 1)</f>
        <v>南</v>
      </c>
      <c r="D275" s="365" t="s">
        <v>82</v>
      </c>
      <c r="E275" s="365" t="s">
        <v>109</v>
      </c>
      <c r="F275" s="365">
        <v>5</v>
      </c>
      <c r="G275" s="315" t="str">
        <f t="array" ref="G275">IF( OR($T275, NOT($U275), $W275), "", $AA275 &amp; $AH275 &amp; INDEX(中文數值資料表, $AG275, 2) )</f>
        <v>柳甘五</v>
      </c>
      <c r="H275" s="321" t="str">
        <f t="shared" si="76"/>
        <v>lâm</v>
      </c>
      <c r="I275" s="322" t="str">
        <f t="shared" si="77"/>
        <v>lâm</v>
      </c>
      <c r="J275" s="323" t="str">
        <f t="shared" si="78"/>
        <v>làm</v>
      </c>
      <c r="K275" s="316" t="str">
        <f t="shared" si="79"/>
        <v>ㄌㆰˊ</v>
      </c>
      <c r="L275" s="317" t="str">
        <f t="shared" ca="1" si="96"/>
        <v xml:space="preserve">\ltjruby{南}{lâm}\
</v>
      </c>
      <c r="M275" s="317" t="str">
        <f t="shared" ca="1" si="82"/>
        <v xml:space="preserve">&lt;ruby&gt;南&lt;rt&gt;柳甘五&lt;/rt&gt;&lt;/ruby&gt;
</v>
      </c>
      <c r="N275" s="317" t="str">
        <f t="shared" ca="1" si="83"/>
        <v xml:space="preserve">&lt;ruby&gt;南&lt;rt&gt;lâm&lt;/rt&gt;&lt;/ruby&gt;
</v>
      </c>
      <c r="O275" s="317" t="str">
        <f t="shared" ca="1" si="84"/>
        <v xml:space="preserve">&lt;ruby&gt;南&lt;rt&gt;lâm&lt;/rt&gt;&lt;/ruby&gt;
</v>
      </c>
      <c r="P275" s="317" t="str">
        <f t="shared" ca="1" si="84"/>
        <v xml:space="preserve">&lt;ruby&gt;南&lt;rt&gt;làm&lt;/rt&gt;&lt;/ruby&gt;
</v>
      </c>
      <c r="Q275" s="318" t="str">
        <f t="shared" ca="1" si="85"/>
        <v xml:space="preserve">&lt;ruby&gt;南&lt;rtc&gt;ㄌㆰˊ&lt;/rtc&gt;&lt;/ruby&gt;
</v>
      </c>
      <c r="R275" s="318" t="str">
        <f t="shared" ca="1" si="86"/>
        <v xml:space="preserve">&lt;ruby&gt;南&lt;rt&gt;lâm&lt;/rt&gt;&lt;rtc&gt;ㄌㆰˊ&lt;/rtc&gt;&lt;/ruby&gt;
</v>
      </c>
      <c r="S275" s="285"/>
      <c r="T275" s="319" t="b">
        <f t="shared" si="80"/>
        <v>0</v>
      </c>
      <c r="U275" s="319" t="b">
        <f t="shared" si="87"/>
        <v>1</v>
      </c>
      <c r="V275" s="319" t="b">
        <f t="shared" si="88"/>
        <v>0</v>
      </c>
      <c r="W275" s="319" t="b">
        <f t="shared" si="89"/>
        <v>0</v>
      </c>
      <c r="X275" s="319" t="b">
        <f t="shared" si="90"/>
        <v>0</v>
      </c>
      <c r="Y275" s="370"/>
      <c r="Z275" s="377">
        <f t="shared" si="81"/>
        <v>9</v>
      </c>
      <c r="AA275" s="373" t="str">
        <f t="array" ref="AA275">IF( $Z275="", "", INDEX(白話字聲母資料表, $Z275, $AA$5))</f>
        <v>柳</v>
      </c>
      <c r="AB275" s="370"/>
      <c r="AC275" s="377">
        <f t="shared" si="91"/>
        <v>8</v>
      </c>
      <c r="AD275" s="373">
        <f t="array" ref="AD275">IF( $W275, "", INDEX(白話字韻母資料表, AC275, $AD$5))</f>
        <v>19</v>
      </c>
      <c r="AE275" s="373" t="b">
        <f t="array" ref="AE275">IF( $W275, "", IF( INDEX(白話字韻母資料表, AC275, $AE$5) = "入聲", TRUE, FALSE) )</f>
        <v>0</v>
      </c>
      <c r="AF275" s="374">
        <f t="shared" si="92"/>
        <v>1</v>
      </c>
      <c r="AG275" s="374">
        <f t="shared" si="93"/>
        <v>5</v>
      </c>
      <c r="AH275" s="374" t="str">
        <f t="array" ref="AH275">IF( $W275, "", INDEX(白話字韻母資料表, $AC275, $AH$5))</f>
        <v>甘</v>
      </c>
      <c r="AI275" s="374" t="str">
        <f t="array" ref="AI275">IF($W275, "", INDEX(白話字韻母八聲調資料表, $AD275, $AG275))</f>
        <v>âm</v>
      </c>
      <c r="AJ275" s="370"/>
      <c r="AK275" s="373" t="b">
        <f t="shared" si="94"/>
        <v>0</v>
      </c>
      <c r="AL275" s="373" t="str">
        <f>IF( $AK275, IFERROR( IF(MATCH( $E275, 顎音化聲母!$H$9:$H$37, 0), TRUE, FALSE), FALSE), "")</f>
        <v/>
      </c>
      <c r="AM275" s="373" t="str">
        <f t="array" ref="AM275">IF( AND($AK275, $AL275), INDEX(顎音化聲母資料表, MATCH( $D275 &amp; $E275, 顎音化聲母!$L$5:$L$136, 0), 3), "")</f>
        <v/>
      </c>
      <c r="AN275" s="373">
        <f t="shared" si="95"/>
        <v>9</v>
      </c>
      <c r="AO275" s="374" t="str">
        <f t="array" ref="AO275">IF($AN275="", "", IF( $AM275&lt;&gt;"", $AM275,INDEX(白話字聲母資料表, $AN275, $AO$5)))</f>
        <v>ㄌ</v>
      </c>
      <c r="AP275" s="374" t="str">
        <f t="array" ref="AP275">IF($W275, "", INDEX(方音八音反切資料表, $AD275, $AG275))</f>
        <v>ㆰˊ</v>
      </c>
      <c r="AQ275" s="370"/>
      <c r="AR275" s="374" t="str">
        <f t="array" ref="AR275">IF($V275, "", INDEX(白話字聲母資料表, $Z275, $AR$5))</f>
        <v>l</v>
      </c>
      <c r="AS275" s="375" t="str">
        <f t="array" ref="AS275">IF($W275, "", INDEX(白話字韻母資料表, $AC275, $AR$5))</f>
        <v>am</v>
      </c>
      <c r="AT275" s="374" t="str">
        <f t="array" ref="AT275">IF($W275, "", INDEX(台羅韻母八聲調資料表, $AD275, $AG275))</f>
        <v>âm</v>
      </c>
      <c r="AU275" s="370"/>
      <c r="AV275" s="374" t="str">
        <f t="array" ref="AV275">IF($V275, "", INDEX(白話字聲母資料表, $Z275, $AV$5))</f>
        <v>l</v>
      </c>
      <c r="AW275" s="375" t="str">
        <f t="array" ref="AW275">IF($W275, "", INDEX(白話字韻母資料表, $AC275, $AW$5))</f>
        <v>am</v>
      </c>
      <c r="AX275" s="374" t="str">
        <f t="array" ref="AX275">IF($W275, "", INDEX(閩拼韻母八聲調資料表, $AD275, $AG275))</f>
        <v>àm</v>
      </c>
    </row>
    <row r="276" spans="2:50">
      <c r="B276" s="380">
        <f t="shared" si="75"/>
        <v>268</v>
      </c>
      <c r="C276" s="314" t="str">
        <f>MID(文章!$D$4, B276, 1)</f>
        <v>飛</v>
      </c>
      <c r="D276" s="365" t="s">
        <v>61</v>
      </c>
      <c r="E276" s="365" t="s">
        <v>84</v>
      </c>
      <c r="F276" s="365"/>
      <c r="G276" s="315" t="str">
        <f t="array" ref="G276">IF( OR($T276, NOT($U276), $W276), "", $AA276 &amp; $AH276 &amp; INDEX(中文數值資料表, $AG276, 2) )</f>
        <v>喜規一</v>
      </c>
      <c r="H276" s="321" t="str">
        <f t="shared" si="76"/>
        <v>hui</v>
      </c>
      <c r="I276" s="322" t="str">
        <f t="shared" si="77"/>
        <v>hui</v>
      </c>
      <c r="J276" s="323" t="str">
        <f t="shared" si="78"/>
        <v>hūi</v>
      </c>
      <c r="K276" s="316" t="str">
        <f t="shared" si="79"/>
        <v>ㄏㄨㄧ</v>
      </c>
      <c r="L276" s="317" t="str">
        <f t="shared" ca="1" si="96"/>
        <v xml:space="preserve">\ltjruby{飛}{hui}\
</v>
      </c>
      <c r="M276" s="317" t="str">
        <f t="shared" ca="1" si="82"/>
        <v xml:space="preserve">&lt;ruby&gt;飛&lt;rt&gt;喜規一&lt;/rt&gt;&lt;/ruby&gt;
</v>
      </c>
      <c r="N276" s="317" t="str">
        <f t="shared" ca="1" si="83"/>
        <v xml:space="preserve">&lt;ruby&gt;飛&lt;rt&gt;hui&lt;/rt&gt;&lt;/ruby&gt;
</v>
      </c>
      <c r="O276" s="317" t="str">
        <f t="shared" ca="1" si="84"/>
        <v xml:space="preserve">&lt;ruby&gt;飛&lt;rt&gt;hui&lt;/rt&gt;&lt;/ruby&gt;
</v>
      </c>
      <c r="P276" s="317" t="str">
        <f t="shared" ca="1" si="84"/>
        <v xml:space="preserve">&lt;ruby&gt;飛&lt;rt&gt;hūi&lt;/rt&gt;&lt;/ruby&gt;
</v>
      </c>
      <c r="Q276" s="318" t="str">
        <f t="shared" ca="1" si="85"/>
        <v xml:space="preserve">&lt;ruby&gt;飛&lt;rtc&gt;ㄏㄨㄧ&lt;/rtc&gt;&lt;/ruby&gt;
</v>
      </c>
      <c r="R276" s="318" t="str">
        <f t="shared" ca="1" si="86"/>
        <v xml:space="preserve">&lt;ruby&gt;飛&lt;rt&gt;hui&lt;/rt&gt;&lt;rtc&gt;ㄏㄨㄧ&lt;/rtc&gt;&lt;/ruby&gt;
</v>
      </c>
      <c r="S276" s="285"/>
      <c r="T276" s="319" t="b">
        <f t="shared" si="80"/>
        <v>0</v>
      </c>
      <c r="U276" s="319" t="b">
        <f t="shared" si="87"/>
        <v>1</v>
      </c>
      <c r="V276" s="319" t="b">
        <f t="shared" si="88"/>
        <v>0</v>
      </c>
      <c r="W276" s="319" t="b">
        <f t="shared" si="89"/>
        <v>0</v>
      </c>
      <c r="X276" s="319" t="b">
        <f t="shared" si="90"/>
        <v>1</v>
      </c>
      <c r="Y276" s="370"/>
      <c r="Z276" s="377">
        <f t="shared" si="81"/>
        <v>5</v>
      </c>
      <c r="AA276" s="373" t="str">
        <f t="array" ref="AA276">IF( $Z276="", "", INDEX(白話字聲母資料表, $Z276, $AA$5))</f>
        <v>喜</v>
      </c>
      <c r="AB276" s="370"/>
      <c r="AC276" s="377">
        <f t="shared" si="91"/>
        <v>72</v>
      </c>
      <c r="AD276" s="373">
        <f t="array" ref="AD276">IF( $W276, "", INDEX(白話字韻母資料表, AC276, $AD$5))</f>
        <v>4</v>
      </c>
      <c r="AE276" s="373" t="b">
        <f t="array" ref="AE276">IF( $W276, "", IF( INDEX(白話字韻母資料表, AC276, $AE$5) = "入聲", TRUE, FALSE) )</f>
        <v>0</v>
      </c>
      <c r="AF276" s="374">
        <f t="shared" si="92"/>
        <v>1</v>
      </c>
      <c r="AG276" s="374">
        <f t="shared" si="93"/>
        <v>1</v>
      </c>
      <c r="AH276" s="374" t="str">
        <f t="array" ref="AH276">IF( $W276, "", INDEX(白話字韻母資料表, $AC276, $AH$5))</f>
        <v>規</v>
      </c>
      <c r="AI276" s="374" t="str">
        <f t="array" ref="AI276">IF($W276, "", INDEX(白話字韻母八聲調資料表, $AD276, $AG276))</f>
        <v>ui</v>
      </c>
      <c r="AJ276" s="370"/>
      <c r="AK276" s="373" t="b">
        <f t="shared" si="94"/>
        <v>0</v>
      </c>
      <c r="AL276" s="373" t="str">
        <f>IF( $AK276, IFERROR( IF(MATCH( $E276, 顎音化聲母!$H$9:$H$37, 0), TRUE, FALSE), FALSE), "")</f>
        <v/>
      </c>
      <c r="AM276" s="373" t="str">
        <f t="array" ref="AM276">IF( AND($AK276, $AL276), INDEX(顎音化聲母資料表, MATCH( $D276 &amp; $E276, 顎音化聲母!$L$5:$L$136, 0), 3), "")</f>
        <v/>
      </c>
      <c r="AN276" s="373">
        <f t="shared" si="95"/>
        <v>5</v>
      </c>
      <c r="AO276" s="374" t="str">
        <f t="array" ref="AO276">IF($AN276="", "", IF( $AM276&lt;&gt;"", $AM276,INDEX(白話字聲母資料表, $AN276, $AO$5)))</f>
        <v>ㄏ</v>
      </c>
      <c r="AP276" s="374" t="str">
        <f t="array" ref="AP276">IF($W276, "", INDEX(方音八音反切資料表, $AD276, $AG276))</f>
        <v>ㄨㄧ</v>
      </c>
      <c r="AQ276" s="370"/>
      <c r="AR276" s="374" t="str">
        <f t="array" ref="AR276">IF($V276, "", INDEX(白話字聲母資料表, $Z276, $AR$5))</f>
        <v>h</v>
      </c>
      <c r="AS276" s="375" t="str">
        <f t="array" ref="AS276">IF($W276, "", INDEX(白話字韻母資料表, $AC276, $AR$5))</f>
        <v>ui</v>
      </c>
      <c r="AT276" s="374" t="str">
        <f t="array" ref="AT276">IF($W276, "", INDEX(台羅韻母八聲調資料表, $AD276, $AG276))</f>
        <v>ui</v>
      </c>
      <c r="AU276" s="370"/>
      <c r="AV276" s="374" t="str">
        <f t="array" ref="AV276">IF($V276, "", INDEX(白話字聲母資料表, $Z276, $AV$5))</f>
        <v>h</v>
      </c>
      <c r="AW276" s="375" t="str">
        <f t="array" ref="AW276">IF($W276, "", INDEX(白話字韻母資料表, $AC276, $AW$5))</f>
        <v>ui</v>
      </c>
      <c r="AX276" s="374" t="str">
        <f t="array" ref="AX276">IF($W276, "", INDEX(閩拼韻母八聲調資料表, $AD276, $AG276))</f>
        <v>ūi</v>
      </c>
    </row>
    <row r="277" spans="2:50">
      <c r="B277" s="380">
        <f t="shared" si="75"/>
        <v>269</v>
      </c>
      <c r="C277" s="314" t="str">
        <f>MID(文章!$D$4, B277, 1)</f>
        <v>』</v>
      </c>
      <c r="D277" s="365"/>
      <c r="E277" s="365"/>
      <c r="F277" s="365"/>
      <c r="G277" s="315" t="str">
        <f t="array" ref="G277">IF( OR($T277, NOT($U277), $W277), "", $AA277 &amp; $AH277 &amp; INDEX(中文數值資料表, $AG277, 2) )</f>
        <v/>
      </c>
      <c r="H277" s="321" t="str">
        <f t="shared" si="76"/>
        <v/>
      </c>
      <c r="I277" s="322" t="str">
        <f t="shared" si="77"/>
        <v/>
      </c>
      <c r="J277" s="323" t="str">
        <f t="shared" si="78"/>
        <v/>
      </c>
      <c r="K277" s="316" t="str">
        <f t="shared" si="79"/>
        <v/>
      </c>
      <c r="L277" s="317" t="str">
        <f t="shared" ca="1" si="96"/>
        <v xml:space="preserve">\ltjruby{』}{}\
</v>
      </c>
      <c r="M277" s="317" t="str">
        <f t="shared" ca="1" si="82"/>
        <v xml:space="preserve">&lt;ruby&gt;』&lt;rt&gt;&lt;/rt&gt;&lt;/ruby&gt;
</v>
      </c>
      <c r="N277" s="317" t="str">
        <f t="shared" ca="1" si="83"/>
        <v xml:space="preserve">&lt;ruby&gt;』&lt;rt&gt;&lt;/rt&gt;&lt;/ruby&gt;
</v>
      </c>
      <c r="O277" s="317" t="str">
        <f t="shared" ca="1" si="84"/>
        <v xml:space="preserve">&lt;ruby&gt;』&lt;rt&gt;&lt;/rt&gt;&lt;/ruby&gt;
</v>
      </c>
      <c r="P277" s="317" t="str">
        <f t="shared" ca="1" si="84"/>
        <v xml:space="preserve">&lt;ruby&gt;』&lt;rt&gt;&lt;/rt&gt;&lt;/ruby&gt;
</v>
      </c>
      <c r="Q277" s="318" t="str">
        <f t="shared" ca="1" si="85"/>
        <v xml:space="preserve">&lt;ruby&gt;』&lt;rtc&gt;&lt;/rtc&gt;&lt;/ruby&gt;
</v>
      </c>
      <c r="R277" s="318" t="str">
        <f t="shared" ca="1" si="86"/>
        <v xml:space="preserve">&lt;ruby&gt;』&lt;rt&gt;&lt;/rt&gt;&lt;rtc&gt;&lt;/rtc&gt;&lt;/ruby&gt;
</v>
      </c>
      <c r="S277" s="285"/>
      <c r="T277" s="319" t="b">
        <f t="shared" si="80"/>
        <v>0</v>
      </c>
      <c r="U277" s="319" t="b">
        <f t="shared" si="87"/>
        <v>1</v>
      </c>
      <c r="V277" s="319" t="b">
        <f t="shared" si="88"/>
        <v>1</v>
      </c>
      <c r="W277" s="319" t="b">
        <f t="shared" si="89"/>
        <v>1</v>
      </c>
      <c r="X277" s="319" t="b">
        <f t="shared" si="90"/>
        <v>1</v>
      </c>
      <c r="Y277" s="370"/>
      <c r="Z277" s="377">
        <f t="shared" si="81"/>
        <v>18</v>
      </c>
      <c r="AA277" s="373" t="str">
        <f t="array" ref="AA277">IF( $Z277="", "", INDEX(白話字聲母資料表, $Z277, $AA$5))</f>
        <v>英</v>
      </c>
      <c r="AB277" s="370"/>
      <c r="AC277" s="377" t="str">
        <f t="shared" si="91"/>
        <v/>
      </c>
      <c r="AD277" s="373" t="str">
        <f t="array" ref="AD277">IF( $W277, "", INDEX(白話字韻母資料表, AC277, $AD$5))</f>
        <v/>
      </c>
      <c r="AE277" s="373" t="str">
        <f t="array" ref="AE277">IF( $W277, "", IF( INDEX(白話字韻母資料表, AC277, $AE$5) = "入聲", TRUE, FALSE) )</f>
        <v/>
      </c>
      <c r="AF277" s="374">
        <f t="shared" si="92"/>
        <v>1</v>
      </c>
      <c r="AG277" s="374">
        <f t="shared" si="93"/>
        <v>1</v>
      </c>
      <c r="AH277" s="374" t="str">
        <f t="array" ref="AH277">IF( $W277, "", INDEX(白話字韻母資料表, $AC277, $AH$5))</f>
        <v/>
      </c>
      <c r="AI277" s="374" t="str">
        <f t="array" ref="AI277">IF($W277, "", INDEX(白話字韻母八聲調資料表, $AD277, $AG277))</f>
        <v/>
      </c>
      <c r="AJ277" s="370"/>
      <c r="AK277" s="373" t="b">
        <f t="shared" si="94"/>
        <v>0</v>
      </c>
      <c r="AL277" s="373" t="str">
        <f>IF( $AK277, IFERROR( IF(MATCH( $E277, 顎音化聲母!$H$9:$H$37, 0), TRUE, FALSE), FALSE), "")</f>
        <v/>
      </c>
      <c r="AM277" s="373" t="str">
        <f t="array" ref="AM277">IF( AND($AK277, $AL277), INDEX(顎音化聲母資料表, MATCH( $D277 &amp; $E277, 顎音化聲母!$L$5:$L$136, 0), 3), "")</f>
        <v/>
      </c>
      <c r="AN277" s="373" t="str">
        <f t="shared" si="95"/>
        <v/>
      </c>
      <c r="AO277" s="374" t="str">
        <f t="array" ref="AO277">IF($AN277="", "", IF( $AM277&lt;&gt;"", $AM277,INDEX(白話字聲母資料表, $AN277, $AO$5)))</f>
        <v/>
      </c>
      <c r="AP277" s="374" t="str">
        <f t="array" ref="AP277">IF($W277, "", INDEX(方音八音反切資料表, $AD277, $AG277))</f>
        <v/>
      </c>
      <c r="AQ277" s="370"/>
      <c r="AR277" s="374" t="str">
        <f t="array" ref="AR277">IF($V277, "", INDEX(白話字聲母資料表, $Z277, $AR$5))</f>
        <v/>
      </c>
      <c r="AS277" s="375" t="str">
        <f t="array" ref="AS277">IF($W277, "", INDEX(白話字韻母資料表, $AC277, $AR$5))</f>
        <v/>
      </c>
      <c r="AT277" s="374" t="str">
        <f t="array" ref="AT277">IF($W277, "", INDEX(台羅韻母八聲調資料表, $AD277, $AG277))</f>
        <v/>
      </c>
      <c r="AU277" s="370"/>
      <c r="AV277" s="374" t="str">
        <f t="array" ref="AV277">IF($V277, "", INDEX(白話字聲母資料表, $Z277, $AV$5))</f>
        <v/>
      </c>
      <c r="AW277" s="375" t="str">
        <f t="array" ref="AW277">IF($W277, "", INDEX(白話字韻母資料表, $AC277, $AW$5))</f>
        <v/>
      </c>
      <c r="AX277" s="374" t="str">
        <f t="array" ref="AX277">IF($W277, "", INDEX(閩拼韻母八聲調資料表, $AD277, $AG277))</f>
        <v/>
      </c>
    </row>
    <row r="278" spans="2:50">
      <c r="B278" s="380">
        <f t="shared" si="75"/>
        <v>270</v>
      </c>
      <c r="C278" s="314" t="str">
        <f>MID(文章!$D$4, B278, 1)</f>
        <v>，</v>
      </c>
      <c r="D278" s="365"/>
      <c r="E278" s="365"/>
      <c r="F278" s="365"/>
      <c r="G278" s="315" t="str">
        <f t="array" ref="G278">IF( OR($T278, NOT($U278), $W278), "", $AA278 &amp; $AH278 &amp; INDEX(中文數值資料表, $AG278, 2) )</f>
        <v/>
      </c>
      <c r="H278" s="321" t="str">
        <f t="shared" si="76"/>
        <v/>
      </c>
      <c r="I278" s="322" t="str">
        <f t="shared" si="77"/>
        <v/>
      </c>
      <c r="J278" s="323" t="str">
        <f t="shared" si="78"/>
        <v/>
      </c>
      <c r="K278" s="316" t="str">
        <f t="shared" si="79"/>
        <v/>
      </c>
      <c r="L278" s="317" t="str">
        <f t="shared" ca="1" si="96"/>
        <v xml:space="preserve">\ltjruby{，}{}\
</v>
      </c>
      <c r="M278" s="317" t="str">
        <f t="shared" ca="1" si="82"/>
        <v xml:space="preserve">，
</v>
      </c>
      <c r="N278" s="317" t="str">
        <f t="shared" ca="1" si="83"/>
        <v xml:space="preserve">，
</v>
      </c>
      <c r="O278" s="317" t="str">
        <f t="shared" ca="1" si="84"/>
        <v xml:space="preserve">，
</v>
      </c>
      <c r="P278" s="317" t="str">
        <f t="shared" ca="1" si="84"/>
        <v xml:space="preserve">，
</v>
      </c>
      <c r="Q278" s="318" t="str">
        <f t="shared" ca="1" si="85"/>
        <v xml:space="preserve">，
</v>
      </c>
      <c r="R278" s="318" t="str">
        <f t="shared" ca="1" si="86"/>
        <v xml:space="preserve">，
</v>
      </c>
      <c r="S278" s="285"/>
      <c r="T278" s="319" t="b">
        <f t="shared" si="80"/>
        <v>1</v>
      </c>
      <c r="U278" s="319" t="b">
        <f t="shared" si="87"/>
        <v>0</v>
      </c>
      <c r="V278" s="319" t="b">
        <f t="shared" si="88"/>
        <v>1</v>
      </c>
      <c r="W278" s="319" t="b">
        <f t="shared" si="89"/>
        <v>1</v>
      </c>
      <c r="X278" s="319" t="b">
        <f t="shared" si="90"/>
        <v>0</v>
      </c>
      <c r="Y278" s="370"/>
      <c r="Z278" s="377" t="str">
        <f t="shared" si="81"/>
        <v/>
      </c>
      <c r="AA278" s="373" t="str">
        <f t="array" ref="AA278">IF( $Z278="", "", INDEX(白話字聲母資料表, $Z278, $AA$5))</f>
        <v/>
      </c>
      <c r="AB278" s="370"/>
      <c r="AC278" s="377" t="str">
        <f t="shared" si="91"/>
        <v/>
      </c>
      <c r="AD278" s="373" t="str">
        <f t="array" ref="AD278">IF( $W278, "", INDEX(白話字韻母資料表, AC278, $AD$5))</f>
        <v/>
      </c>
      <c r="AE278" s="373" t="str">
        <f t="array" ref="AE278">IF( $W278, "", IF( INDEX(白話字韻母資料表, AC278, $AE$5) = "入聲", TRUE, FALSE) )</f>
        <v/>
      </c>
      <c r="AF278" s="374" t="str">
        <f t="shared" si="92"/>
        <v/>
      </c>
      <c r="AG278" s="374" t="str">
        <f t="shared" si="93"/>
        <v/>
      </c>
      <c r="AH278" s="374" t="str">
        <f t="array" ref="AH278">IF( $W278, "", INDEX(白話字韻母資料表, $AC278, $AH$5))</f>
        <v/>
      </c>
      <c r="AI278" s="374" t="str">
        <f t="array" ref="AI278">IF($W278, "", INDEX(白話字韻母八聲調資料表, $AD278, $AG278))</f>
        <v/>
      </c>
      <c r="AJ278" s="370"/>
      <c r="AK278" s="373" t="b">
        <f t="shared" si="94"/>
        <v>0</v>
      </c>
      <c r="AL278" s="373" t="str">
        <f>IF( $AK278, IFERROR( IF(MATCH( $E278, 顎音化聲母!$H$9:$H$37, 0), TRUE, FALSE), FALSE), "")</f>
        <v/>
      </c>
      <c r="AM278" s="373" t="str">
        <f t="array" ref="AM278">IF( AND($AK278, $AL278), INDEX(顎音化聲母資料表, MATCH( $D278 &amp; $E278, 顎音化聲母!$L$5:$L$136, 0), 3), "")</f>
        <v/>
      </c>
      <c r="AN278" s="373" t="str">
        <f t="shared" si="95"/>
        <v/>
      </c>
      <c r="AO278" s="374" t="str">
        <f t="array" ref="AO278">IF($AN278="", "", IF( $AM278&lt;&gt;"", $AM278,INDEX(白話字聲母資料表, $AN278, $AO$5)))</f>
        <v/>
      </c>
      <c r="AP278" s="374" t="str">
        <f t="array" ref="AP278">IF($W278, "", INDEX(方音八音反切資料表, $AD278, $AG278))</f>
        <v/>
      </c>
      <c r="AQ278" s="370"/>
      <c r="AR278" s="374" t="str">
        <f t="array" ref="AR278">IF($V278, "", INDEX(白話字聲母資料表, $Z278, $AR$5))</f>
        <v/>
      </c>
      <c r="AS278" s="375" t="str">
        <f t="array" ref="AS278">IF($W278, "", INDEX(白話字韻母資料表, $AC278, $AR$5))</f>
        <v/>
      </c>
      <c r="AT278" s="374" t="str">
        <f t="array" ref="AT278">IF($W278, "", INDEX(台羅韻母八聲調資料表, $AD278, $AG278))</f>
        <v/>
      </c>
      <c r="AU278" s="370"/>
      <c r="AV278" s="374" t="str">
        <f t="array" ref="AV278">IF($V278, "", INDEX(白話字聲母資料表, $Z278, $AV$5))</f>
        <v/>
      </c>
      <c r="AW278" s="375" t="str">
        <f t="array" ref="AW278">IF($W278, "", INDEX(白話字韻母資料表, $AC278, $AW$5))</f>
        <v/>
      </c>
      <c r="AX278" s="374" t="str">
        <f t="array" ref="AX278">IF($W278, "", INDEX(閩拼韻母八聲調資料表, $AD278, $AG278))</f>
        <v/>
      </c>
    </row>
    <row r="279" spans="2:50">
      <c r="B279" s="380">
        <f t="shared" si="75"/>
        <v>271</v>
      </c>
      <c r="C279" s="314" t="str">
        <f>MID(文章!$D$4, B279, 1)</f>
        <v>此</v>
      </c>
      <c r="D279" s="365" t="s">
        <v>68</v>
      </c>
      <c r="E279" s="365" t="s">
        <v>62</v>
      </c>
      <c r="F279" s="365">
        <v>2</v>
      </c>
      <c r="G279" s="315" t="str">
        <f t="array" ref="G279">IF( OR($T279, NOT($U279), $W279), "", $AA279 &amp; $AH279 &amp; INDEX(中文數值資料表, $AG279, 2) )</f>
        <v>出艍二</v>
      </c>
      <c r="H279" s="321" t="str">
        <f t="shared" si="76"/>
        <v>chhú</v>
      </c>
      <c r="I279" s="322" t="str">
        <f t="shared" si="77"/>
        <v>tshú</v>
      </c>
      <c r="J279" s="323" t="str">
        <f t="shared" si="78"/>
        <v>cú</v>
      </c>
      <c r="K279" s="316" t="str">
        <f t="shared" si="79"/>
        <v>ㄘㄨˋ</v>
      </c>
      <c r="L279" s="317" t="str">
        <f t="shared" ca="1" si="96"/>
        <v xml:space="preserve">\ltjruby{此}{tshú}\
</v>
      </c>
      <c r="M279" s="317" t="str">
        <f t="shared" ca="1" si="82"/>
        <v xml:space="preserve">&lt;ruby&gt;此&lt;rt&gt;出艍二&lt;/rt&gt;&lt;/ruby&gt;
</v>
      </c>
      <c r="N279" s="317" t="str">
        <f t="shared" ca="1" si="83"/>
        <v xml:space="preserve">&lt;ruby&gt;此&lt;rt&gt;chhú&lt;/rt&gt;&lt;/ruby&gt;
</v>
      </c>
      <c r="O279" s="317" t="str">
        <f t="shared" ca="1" si="84"/>
        <v xml:space="preserve">&lt;ruby&gt;此&lt;rt&gt;tshú&lt;/rt&gt;&lt;/ruby&gt;
</v>
      </c>
      <c r="P279" s="317" t="str">
        <f t="shared" ca="1" si="84"/>
        <v xml:space="preserve">&lt;ruby&gt;此&lt;rt&gt;cú&lt;/rt&gt;&lt;/ruby&gt;
</v>
      </c>
      <c r="Q279" s="318" t="str">
        <f t="shared" ca="1" si="85"/>
        <v xml:space="preserve">&lt;ruby&gt;此&lt;rtc&gt;ㄘㄨˋ&lt;/rtc&gt;&lt;/ruby&gt;
</v>
      </c>
      <c r="R279" s="318" t="str">
        <f t="shared" ca="1" si="86"/>
        <v xml:space="preserve">&lt;ruby&gt;此&lt;rt&gt;tshú&lt;/rt&gt;&lt;rtc&gt;ㄘㄨˋ&lt;/rtc&gt;&lt;/ruby&gt;
</v>
      </c>
      <c r="S279" s="285"/>
      <c r="T279" s="319" t="b">
        <f t="shared" si="80"/>
        <v>0</v>
      </c>
      <c r="U279" s="319" t="b">
        <f t="shared" si="87"/>
        <v>1</v>
      </c>
      <c r="V279" s="319" t="b">
        <f t="shared" si="88"/>
        <v>0</v>
      </c>
      <c r="W279" s="319" t="b">
        <f t="shared" si="89"/>
        <v>0</v>
      </c>
      <c r="X279" s="319" t="b">
        <f t="shared" si="90"/>
        <v>0</v>
      </c>
      <c r="Y279" s="370"/>
      <c r="Z279" s="377">
        <f t="shared" si="81"/>
        <v>3</v>
      </c>
      <c r="AA279" s="373" t="str">
        <f t="array" ref="AA279">IF( $Z279="", "", INDEX(白話字聲母資料表, $Z279, $AA$5))</f>
        <v>出</v>
      </c>
      <c r="AB279" s="370"/>
      <c r="AC279" s="377">
        <f t="shared" si="91"/>
        <v>70</v>
      </c>
      <c r="AD279" s="373">
        <f t="array" ref="AD279">IF( $W279, "", INDEX(白話字韻母資料表, AC279, $AD$5))</f>
        <v>27</v>
      </c>
      <c r="AE279" s="373" t="b">
        <f t="array" ref="AE279">IF( $W279, "", IF( INDEX(白話字韻母資料表, AC279, $AE$5) = "入聲", TRUE, FALSE) )</f>
        <v>0</v>
      </c>
      <c r="AF279" s="374">
        <f t="shared" si="92"/>
        <v>1</v>
      </c>
      <c r="AG279" s="374">
        <f t="shared" si="93"/>
        <v>2</v>
      </c>
      <c r="AH279" s="374" t="str">
        <f t="array" ref="AH279">IF( $W279, "", INDEX(白話字韻母資料表, $AC279, $AH$5))</f>
        <v>艍</v>
      </c>
      <c r="AI279" s="374" t="str">
        <f t="array" ref="AI279">IF($W279, "", INDEX(白話字韻母八聲調資料表, $AD279, $AG279))</f>
        <v>ú</v>
      </c>
      <c r="AJ279" s="370"/>
      <c r="AK279" s="373" t="b">
        <f t="shared" si="94"/>
        <v>1</v>
      </c>
      <c r="AL279" s="373" t="b">
        <f>IF( $AK279, IFERROR( IF(MATCH( $E279, 顎音化聲母!$H$9:$H$37, 0), TRUE, FALSE), FALSE), "")</f>
        <v>0</v>
      </c>
      <c r="AM279" s="373" t="str">
        <f t="array" ref="AM279">IF( AND($AK279, $AL279), INDEX(顎音化聲母資料表, MATCH( $D279 &amp; $E279, 顎音化聲母!$L$5:$L$136, 0), 3), "")</f>
        <v/>
      </c>
      <c r="AN279" s="373">
        <f t="shared" si="95"/>
        <v>3</v>
      </c>
      <c r="AO279" s="374" t="str">
        <f t="array" ref="AO279">IF($AN279="", "", IF( $AM279&lt;&gt;"", $AM279,INDEX(白話字聲母資料表, $AN279, $AO$5)))</f>
        <v>ㄘ</v>
      </c>
      <c r="AP279" s="374" t="str">
        <f t="array" ref="AP279">IF($W279, "", INDEX(方音八音反切資料表, $AD279, $AG279))</f>
        <v>ㄨˋ</v>
      </c>
      <c r="AQ279" s="370"/>
      <c r="AR279" s="374" t="str">
        <f t="array" ref="AR279">IF($V279, "", INDEX(白話字聲母資料表, $Z279, $AR$5))</f>
        <v>tsh</v>
      </c>
      <c r="AS279" s="375" t="str">
        <f t="array" ref="AS279">IF($W279, "", INDEX(白話字韻母資料表, $AC279, $AR$5))</f>
        <v>u</v>
      </c>
      <c r="AT279" s="374" t="str">
        <f t="array" ref="AT279">IF($W279, "", INDEX(台羅韻母八聲調資料表, $AD279, $AG279))</f>
        <v>ú</v>
      </c>
      <c r="AU279" s="370"/>
      <c r="AV279" s="374" t="str">
        <f t="array" ref="AV279">IF($V279, "", INDEX(白話字聲母資料表, $Z279, $AV$5))</f>
        <v>c</v>
      </c>
      <c r="AW279" s="375" t="str">
        <f t="array" ref="AW279">IF($W279, "", INDEX(白話字韻母資料表, $AC279, $AW$5))</f>
        <v>u</v>
      </c>
      <c r="AX279" s="374" t="str">
        <f t="array" ref="AX279">IF($W279, "", INDEX(閩拼韻母八聲調資料表, $AD279, $AG279))</f>
        <v>ú</v>
      </c>
    </row>
    <row r="280" spans="2:50">
      <c r="B280" s="380">
        <f t="shared" si="75"/>
        <v>272</v>
      </c>
      <c r="C280" s="314" t="str">
        <f>MID(文章!$D$4, B280, 1)</f>
        <v>非</v>
      </c>
      <c r="D280" s="365" t="s">
        <v>61</v>
      </c>
      <c r="E280" s="365" t="s">
        <v>84</v>
      </c>
      <c r="F280" s="365"/>
      <c r="G280" s="315" t="str">
        <f t="array" ref="G280">IF( OR($T280, NOT($U280), $W280), "", $AA280 &amp; $AH280 &amp; INDEX(中文數值資料表, $AG280, 2) )</f>
        <v>喜規一</v>
      </c>
      <c r="H280" s="321" t="str">
        <f t="shared" si="76"/>
        <v>hui</v>
      </c>
      <c r="I280" s="322" t="str">
        <f t="shared" si="77"/>
        <v>hui</v>
      </c>
      <c r="J280" s="323" t="str">
        <f t="shared" si="78"/>
        <v>hūi</v>
      </c>
      <c r="K280" s="316" t="str">
        <f t="shared" si="79"/>
        <v>ㄏㄨㄧ</v>
      </c>
      <c r="L280" s="317" t="str">
        <f t="shared" ca="1" si="96"/>
        <v xml:space="preserve">\ltjruby{非}{hui}\
</v>
      </c>
      <c r="M280" s="317" t="str">
        <f t="shared" ca="1" si="82"/>
        <v xml:space="preserve">&lt;ruby&gt;非&lt;rt&gt;喜規一&lt;/rt&gt;&lt;/ruby&gt;
</v>
      </c>
      <c r="N280" s="317" t="str">
        <f t="shared" ca="1" si="83"/>
        <v xml:space="preserve">&lt;ruby&gt;非&lt;rt&gt;hui&lt;/rt&gt;&lt;/ruby&gt;
</v>
      </c>
      <c r="O280" s="317" t="str">
        <f t="shared" ca="1" si="84"/>
        <v xml:space="preserve">&lt;ruby&gt;非&lt;rt&gt;hui&lt;/rt&gt;&lt;/ruby&gt;
</v>
      </c>
      <c r="P280" s="317" t="str">
        <f t="shared" ca="1" si="84"/>
        <v xml:space="preserve">&lt;ruby&gt;非&lt;rt&gt;hūi&lt;/rt&gt;&lt;/ruby&gt;
</v>
      </c>
      <c r="Q280" s="318" t="str">
        <f t="shared" ca="1" si="85"/>
        <v xml:space="preserve">&lt;ruby&gt;非&lt;rtc&gt;ㄏㄨㄧ&lt;/rtc&gt;&lt;/ruby&gt;
</v>
      </c>
      <c r="R280" s="318" t="str">
        <f t="shared" ca="1" si="86"/>
        <v xml:space="preserve">&lt;ruby&gt;非&lt;rt&gt;hui&lt;/rt&gt;&lt;rtc&gt;ㄏㄨㄧ&lt;/rtc&gt;&lt;/ruby&gt;
</v>
      </c>
      <c r="S280" s="285"/>
      <c r="T280" s="319" t="b">
        <f t="shared" si="80"/>
        <v>0</v>
      </c>
      <c r="U280" s="319" t="b">
        <f t="shared" si="87"/>
        <v>1</v>
      </c>
      <c r="V280" s="319" t="b">
        <f t="shared" si="88"/>
        <v>0</v>
      </c>
      <c r="W280" s="319" t="b">
        <f t="shared" si="89"/>
        <v>0</v>
      </c>
      <c r="X280" s="319" t="b">
        <f t="shared" si="90"/>
        <v>1</v>
      </c>
      <c r="Y280" s="370"/>
      <c r="Z280" s="377">
        <f t="shared" si="81"/>
        <v>5</v>
      </c>
      <c r="AA280" s="373" t="str">
        <f t="array" ref="AA280">IF( $Z280="", "", INDEX(白話字聲母資料表, $Z280, $AA$5))</f>
        <v>喜</v>
      </c>
      <c r="AB280" s="370"/>
      <c r="AC280" s="377">
        <f t="shared" si="91"/>
        <v>72</v>
      </c>
      <c r="AD280" s="373">
        <f t="array" ref="AD280">IF( $W280, "", INDEX(白話字韻母資料表, AC280, $AD$5))</f>
        <v>4</v>
      </c>
      <c r="AE280" s="373" t="b">
        <f t="array" ref="AE280">IF( $W280, "", IF( INDEX(白話字韻母資料表, AC280, $AE$5) = "入聲", TRUE, FALSE) )</f>
        <v>0</v>
      </c>
      <c r="AF280" s="374">
        <f t="shared" si="92"/>
        <v>1</v>
      </c>
      <c r="AG280" s="374">
        <f t="shared" si="93"/>
        <v>1</v>
      </c>
      <c r="AH280" s="374" t="str">
        <f t="array" ref="AH280">IF( $W280, "", INDEX(白話字韻母資料表, $AC280, $AH$5))</f>
        <v>規</v>
      </c>
      <c r="AI280" s="374" t="str">
        <f t="array" ref="AI280">IF($W280, "", INDEX(白話字韻母八聲調資料表, $AD280, $AG280))</f>
        <v>ui</v>
      </c>
      <c r="AJ280" s="370"/>
      <c r="AK280" s="373" t="b">
        <f t="shared" si="94"/>
        <v>0</v>
      </c>
      <c r="AL280" s="373" t="str">
        <f>IF( $AK280, IFERROR( IF(MATCH( $E280, 顎音化聲母!$H$9:$H$37, 0), TRUE, FALSE), FALSE), "")</f>
        <v/>
      </c>
      <c r="AM280" s="373" t="str">
        <f t="array" ref="AM280">IF( AND($AK280, $AL280), INDEX(顎音化聲母資料表, MATCH( $D280 &amp; $E280, 顎音化聲母!$L$5:$L$136, 0), 3), "")</f>
        <v/>
      </c>
      <c r="AN280" s="373">
        <f t="shared" si="95"/>
        <v>5</v>
      </c>
      <c r="AO280" s="374" t="str">
        <f t="array" ref="AO280">IF($AN280="", "", IF( $AM280&lt;&gt;"", $AM280,INDEX(白話字聲母資料表, $AN280, $AO$5)))</f>
        <v>ㄏ</v>
      </c>
      <c r="AP280" s="374" t="str">
        <f t="array" ref="AP280">IF($W280, "", INDEX(方音八音反切資料表, $AD280, $AG280))</f>
        <v>ㄨㄧ</v>
      </c>
      <c r="AQ280" s="370"/>
      <c r="AR280" s="374" t="str">
        <f t="array" ref="AR280">IF($V280, "", INDEX(白話字聲母資料表, $Z280, $AR$5))</f>
        <v>h</v>
      </c>
      <c r="AS280" s="375" t="str">
        <f t="array" ref="AS280">IF($W280, "", INDEX(白話字韻母資料表, $AC280, $AR$5))</f>
        <v>ui</v>
      </c>
      <c r="AT280" s="374" t="str">
        <f t="array" ref="AT280">IF($W280, "", INDEX(台羅韻母八聲調資料表, $AD280, $AG280))</f>
        <v>ui</v>
      </c>
      <c r="AU280" s="370"/>
      <c r="AV280" s="374" t="str">
        <f t="array" ref="AV280">IF($V280, "", INDEX(白話字聲母資料表, $Z280, $AV$5))</f>
        <v>h</v>
      </c>
      <c r="AW280" s="375" t="str">
        <f t="array" ref="AW280">IF($W280, "", INDEX(白話字韻母資料表, $AC280, $AW$5))</f>
        <v>ui</v>
      </c>
      <c r="AX280" s="374" t="str">
        <f t="array" ref="AX280">IF($W280, "", INDEX(閩拼韻母八聲調資料表, $AD280, $AG280))</f>
        <v>ūi</v>
      </c>
    </row>
    <row r="281" spans="2:50">
      <c r="B281" s="380">
        <f t="shared" si="75"/>
        <v>273</v>
      </c>
      <c r="C281" s="314" t="str">
        <f>MID(文章!$D$4, B281, 1)</f>
        <v>曹</v>
      </c>
      <c r="D281" s="365" t="s">
        <v>55</v>
      </c>
      <c r="E281" s="365" t="s">
        <v>86</v>
      </c>
      <c r="F281" s="365">
        <v>5</v>
      </c>
      <c r="G281" s="315" t="str">
        <f t="array" ref="G281">IF( OR($T281, NOT($U281), $W281), "", $AA281 &amp; $AH281 &amp; INDEX(中文數值資料表, $AG281, 2) )</f>
        <v>曾高五</v>
      </c>
      <c r="H281" s="321" t="str">
        <f t="shared" si="76"/>
        <v>chô</v>
      </c>
      <c r="I281" s="322" t="str">
        <f t="shared" si="77"/>
        <v>tsô</v>
      </c>
      <c r="J281" s="323" t="str">
        <f t="shared" si="78"/>
        <v>zò</v>
      </c>
      <c r="K281" s="316" t="str">
        <f t="shared" si="79"/>
        <v>ㄗㄜˊ</v>
      </c>
      <c r="L281" s="317" t="str">
        <f t="shared" ca="1" si="96"/>
        <v xml:space="preserve">\ltjruby{曹}{tsô}\
</v>
      </c>
      <c r="M281" s="317" t="str">
        <f t="shared" ca="1" si="82"/>
        <v xml:space="preserve">&lt;ruby&gt;曹&lt;rt&gt;曾高五&lt;/rt&gt;&lt;/ruby&gt;
</v>
      </c>
      <c r="N281" s="317" t="str">
        <f t="shared" ca="1" si="83"/>
        <v xml:space="preserve">&lt;ruby&gt;曹&lt;rt&gt;chô&lt;/rt&gt;&lt;/ruby&gt;
</v>
      </c>
      <c r="O281" s="317" t="str">
        <f t="shared" ca="1" si="84"/>
        <v xml:space="preserve">&lt;ruby&gt;曹&lt;rt&gt;tsô&lt;/rt&gt;&lt;/ruby&gt;
</v>
      </c>
      <c r="P281" s="317" t="str">
        <f t="shared" ca="1" si="84"/>
        <v xml:space="preserve">&lt;ruby&gt;曹&lt;rt&gt;zò&lt;/rt&gt;&lt;/ruby&gt;
</v>
      </c>
      <c r="Q281" s="318" t="str">
        <f t="shared" ca="1" si="85"/>
        <v xml:space="preserve">&lt;ruby&gt;曹&lt;rtc&gt;ㄗㄜˊ&lt;/rtc&gt;&lt;/ruby&gt;
</v>
      </c>
      <c r="R281" s="318" t="str">
        <f t="shared" ca="1" si="86"/>
        <v xml:space="preserve">&lt;ruby&gt;曹&lt;rt&gt;tsô&lt;/rt&gt;&lt;rtc&gt;ㄗㄜˊ&lt;/rtc&gt;&lt;/ruby&gt;
</v>
      </c>
      <c r="S281" s="285"/>
      <c r="T281" s="319" t="b">
        <f t="shared" si="80"/>
        <v>0</v>
      </c>
      <c r="U281" s="319" t="b">
        <f t="shared" si="87"/>
        <v>1</v>
      </c>
      <c r="V281" s="319" t="b">
        <f t="shared" si="88"/>
        <v>0</v>
      </c>
      <c r="W281" s="319" t="b">
        <f t="shared" si="89"/>
        <v>0</v>
      </c>
      <c r="X281" s="319" t="b">
        <f t="shared" si="90"/>
        <v>0</v>
      </c>
      <c r="Y281" s="370"/>
      <c r="Z281" s="377">
        <f t="shared" si="81"/>
        <v>2</v>
      </c>
      <c r="AA281" s="373" t="str">
        <f t="array" ref="AA281">IF( $Z281="", "", INDEX(白話字聲母資料表, $Z281, $AA$5))</f>
        <v>曾</v>
      </c>
      <c r="AB281" s="370"/>
      <c r="AC281" s="377">
        <f t="shared" si="91"/>
        <v>52</v>
      </c>
      <c r="AD281" s="373">
        <f t="array" ref="AD281">IF( $W281, "", INDEX(白話字韻母資料表, AC281, $AD$5))</f>
        <v>15</v>
      </c>
      <c r="AE281" s="373" t="b">
        <f t="array" ref="AE281">IF( $W281, "", IF( INDEX(白話字韻母資料表, AC281, $AE$5) = "入聲", TRUE, FALSE) )</f>
        <v>0</v>
      </c>
      <c r="AF281" s="374">
        <f t="shared" si="92"/>
        <v>1</v>
      </c>
      <c r="AG281" s="374">
        <f t="shared" si="93"/>
        <v>5</v>
      </c>
      <c r="AH281" s="374" t="str">
        <f t="array" ref="AH281">IF( $W281, "", INDEX(白話字韻母資料表, $AC281, $AH$5))</f>
        <v>高</v>
      </c>
      <c r="AI281" s="374" t="str">
        <f t="array" ref="AI281">IF($W281, "", INDEX(白話字韻母八聲調資料表, $AD281, $AG281))</f>
        <v>ô</v>
      </c>
      <c r="AJ281" s="370"/>
      <c r="AK281" s="373" t="b">
        <f t="shared" si="94"/>
        <v>1</v>
      </c>
      <c r="AL281" s="373" t="b">
        <f>IF( $AK281, IFERROR( IF(MATCH( $E281, 顎音化聲母!$H$9:$H$37, 0), TRUE, FALSE), FALSE), "")</f>
        <v>0</v>
      </c>
      <c r="AM281" s="373" t="str">
        <f t="array" ref="AM281">IF( AND($AK281, $AL281), INDEX(顎音化聲母資料表, MATCH( $D281 &amp; $E281, 顎音化聲母!$L$5:$L$136, 0), 3), "")</f>
        <v/>
      </c>
      <c r="AN281" s="373">
        <f t="shared" si="95"/>
        <v>2</v>
      </c>
      <c r="AO281" s="374" t="str">
        <f t="array" ref="AO281">IF($AN281="", "", IF( $AM281&lt;&gt;"", $AM281,INDEX(白話字聲母資料表, $AN281, $AO$5)))</f>
        <v>ㄗ</v>
      </c>
      <c r="AP281" s="374" t="str">
        <f t="array" ref="AP281">IF($W281, "", INDEX(方音八音反切資料表, $AD281, $AG281))</f>
        <v>ㄜˊ</v>
      </c>
      <c r="AQ281" s="370"/>
      <c r="AR281" s="374" t="str">
        <f t="array" ref="AR281">IF($V281, "", INDEX(白話字聲母資料表, $Z281, $AR$5))</f>
        <v>ts</v>
      </c>
      <c r="AS281" s="375" t="str">
        <f t="array" ref="AS281">IF($W281, "", INDEX(白話字韻母資料表, $AC281, $AR$5))</f>
        <v>o</v>
      </c>
      <c r="AT281" s="374" t="str">
        <f t="array" ref="AT281">IF($W281, "", INDEX(台羅韻母八聲調資料表, $AD281, $AG281))</f>
        <v>ô</v>
      </c>
      <c r="AU281" s="370"/>
      <c r="AV281" s="374" t="str">
        <f t="array" ref="AV281">IF($V281, "", INDEX(白話字聲母資料表, $Z281, $AV$5))</f>
        <v>z</v>
      </c>
      <c r="AW281" s="375" t="str">
        <f t="array" ref="AW281">IF($W281, "", INDEX(白話字韻母資料表, $AC281, $AW$5))</f>
        <v>o</v>
      </c>
      <c r="AX281" s="374" t="str">
        <f t="array" ref="AX281">IF($W281, "", INDEX(閩拼韻母八聲調資料表, $AD281, $AG281))</f>
        <v>ò</v>
      </c>
    </row>
    <row r="282" spans="2:50">
      <c r="B282" s="380">
        <f t="shared" si="75"/>
        <v>274</v>
      </c>
      <c r="C282" s="314" t="str">
        <f>MID(文章!$D$4, B282, 1)</f>
        <v>孟</v>
      </c>
      <c r="D282" s="365" t="s">
        <v>73</v>
      </c>
      <c r="E282" s="365" t="s">
        <v>81</v>
      </c>
      <c r="F282" s="365">
        <v>7</v>
      </c>
      <c r="G282" s="315" t="str">
        <f t="array" ref="G282">IF( OR($T282, NOT($U282), $W282), "", $AA282 &amp; $AH282 &amp; INDEX(中文數值資料表, $AG282, 2) )</f>
        <v>門經七</v>
      </c>
      <c r="H282" s="321" t="str">
        <f t="shared" si="76"/>
        <v>bēng</v>
      </c>
      <c r="I282" s="322" t="str">
        <f t="shared" si="77"/>
        <v>bīng</v>
      </c>
      <c r="J282" s="323" t="str">
        <f t="shared" si="78"/>
        <v>bbīng</v>
      </c>
      <c r="K282" s="316" t="str">
        <f t="shared" si="79"/>
        <v>ㆠㄧㄥ˫</v>
      </c>
      <c r="L282" s="317" t="str">
        <f t="shared" ca="1" si="96"/>
        <v xml:space="preserve">\ltjruby{孟}{bīng}\
</v>
      </c>
      <c r="M282" s="317" t="str">
        <f t="shared" ca="1" si="82"/>
        <v xml:space="preserve">&lt;ruby&gt;孟&lt;rt&gt;門經七&lt;/rt&gt;&lt;/ruby&gt;
</v>
      </c>
      <c r="N282" s="317" t="str">
        <f t="shared" ca="1" si="83"/>
        <v xml:space="preserve">&lt;ruby&gt;孟&lt;rt&gt;bēng&lt;/rt&gt;&lt;/ruby&gt;
</v>
      </c>
      <c r="O282" s="317" t="str">
        <f t="shared" ca="1" si="84"/>
        <v xml:space="preserve">&lt;ruby&gt;孟&lt;rt&gt;bīng&lt;/rt&gt;&lt;/ruby&gt;
</v>
      </c>
      <c r="P282" s="317" t="str">
        <f t="shared" ca="1" si="84"/>
        <v xml:space="preserve">&lt;ruby&gt;孟&lt;rt&gt;bbīng&lt;/rt&gt;&lt;/ruby&gt;
</v>
      </c>
      <c r="Q282" s="318" t="str">
        <f t="shared" ca="1" si="85"/>
        <v xml:space="preserve">&lt;ruby&gt;孟&lt;rtc&gt;ㆠㄧㄥ˫&lt;/rtc&gt;&lt;/ruby&gt;
</v>
      </c>
      <c r="R282" s="318" t="str">
        <f t="shared" ca="1" si="86"/>
        <v xml:space="preserve">&lt;ruby&gt;孟&lt;rt&gt;bīng&lt;/rt&gt;&lt;rtc&gt;ㆠㄧㄥ˫&lt;/rtc&gt;&lt;/ruby&gt;
</v>
      </c>
      <c r="S282" s="285"/>
      <c r="T282" s="319" t="b">
        <f t="shared" si="80"/>
        <v>0</v>
      </c>
      <c r="U282" s="319" t="b">
        <f t="shared" si="87"/>
        <v>1</v>
      </c>
      <c r="V282" s="319" t="b">
        <f t="shared" si="88"/>
        <v>0</v>
      </c>
      <c r="W282" s="319" t="b">
        <f t="shared" si="89"/>
        <v>0</v>
      </c>
      <c r="X282" s="319" t="b">
        <f t="shared" si="90"/>
        <v>0</v>
      </c>
      <c r="Y282" s="370"/>
      <c r="Z282" s="377">
        <f t="shared" si="81"/>
        <v>1</v>
      </c>
      <c r="AA282" s="373" t="str">
        <f t="array" ref="AA282">IF( $Z282="", "", INDEX(白話字聲母資料表, $Z282, $AA$5))</f>
        <v>門</v>
      </c>
      <c r="AB282" s="370"/>
      <c r="AC282" s="377">
        <f t="shared" si="91"/>
        <v>20</v>
      </c>
      <c r="AD282" s="373">
        <f t="array" ref="AD282">IF( $W282, "", INDEX(白話字韻母資料表, AC282, $AD$5))</f>
        <v>9</v>
      </c>
      <c r="AE282" s="373" t="b">
        <f t="array" ref="AE282">IF( $W282, "", IF( INDEX(白話字韻母資料表, AC282, $AE$5) = "入聲", TRUE, FALSE) )</f>
        <v>0</v>
      </c>
      <c r="AF282" s="374">
        <f t="shared" si="92"/>
        <v>1</v>
      </c>
      <c r="AG282" s="374">
        <f t="shared" si="93"/>
        <v>7</v>
      </c>
      <c r="AH282" s="374" t="str">
        <f t="array" ref="AH282">IF( $W282, "", INDEX(白話字韻母資料表, $AC282, $AH$5))</f>
        <v>經</v>
      </c>
      <c r="AI282" s="374" t="str">
        <f t="array" ref="AI282">IF($W282, "", INDEX(白話字韻母八聲調資料表, $AD282, $AG282))</f>
        <v>ēng</v>
      </c>
      <c r="AJ282" s="370"/>
      <c r="AK282" s="373" t="b">
        <f t="shared" si="94"/>
        <v>0</v>
      </c>
      <c r="AL282" s="373" t="str">
        <f>IF( $AK282, IFERROR( IF(MATCH( $E282, 顎音化聲母!$H$9:$H$37, 0), TRUE, FALSE), FALSE), "")</f>
        <v/>
      </c>
      <c r="AM282" s="373" t="str">
        <f t="array" ref="AM282">IF( AND($AK282, $AL282), INDEX(顎音化聲母資料表, MATCH( $D282 &amp; $E282, 顎音化聲母!$L$5:$L$136, 0), 3), "")</f>
        <v/>
      </c>
      <c r="AN282" s="373">
        <f t="shared" si="95"/>
        <v>1</v>
      </c>
      <c r="AO282" s="374" t="str">
        <f t="array" ref="AO282">IF($AN282="", "", IF( $AM282&lt;&gt;"", $AM282,INDEX(白話字聲母資料表, $AN282, $AO$5)))</f>
        <v>ㆠ</v>
      </c>
      <c r="AP282" s="374" t="str">
        <f t="array" ref="AP282">IF($W282, "", INDEX(方音八音反切資料表, $AD282, $AG282))</f>
        <v>ㄧㄥ˫</v>
      </c>
      <c r="AQ282" s="370"/>
      <c r="AR282" s="374" t="str">
        <f t="array" ref="AR282">IF($V282, "", INDEX(白話字聲母資料表, $Z282, $AR$5))</f>
        <v>b</v>
      </c>
      <c r="AS282" s="375" t="str">
        <f t="array" ref="AS282">IF($W282, "", INDEX(白話字韻母資料表, $AC282, $AR$5))</f>
        <v>ing</v>
      </c>
      <c r="AT282" s="374" t="str">
        <f t="array" ref="AT282">IF($W282, "", INDEX(台羅韻母八聲調資料表, $AD282, $AG282))</f>
        <v>īng</v>
      </c>
      <c r="AU282" s="370"/>
      <c r="AV282" s="374" t="str">
        <f t="array" ref="AV282">IF($V282, "", INDEX(白話字聲母資料表, $Z282, $AV$5))</f>
        <v>bb</v>
      </c>
      <c r="AW282" s="375" t="str">
        <f t="array" ref="AW282">IF($W282, "", INDEX(白話字韻母資料表, $AC282, $AW$5))</f>
        <v>ing</v>
      </c>
      <c r="AX282" s="374" t="str">
        <f t="array" ref="AX282">IF($W282, "", INDEX(閩拼韻母八聲調資料表, $AD282, $AG282))</f>
        <v>īng</v>
      </c>
    </row>
    <row r="283" spans="2:50">
      <c r="B283" s="380">
        <f t="shared" si="75"/>
        <v>275</v>
      </c>
      <c r="C283" s="314" t="str">
        <f>MID(文章!$D$4, B283, 1)</f>
        <v>德</v>
      </c>
      <c r="D283" s="365" t="s">
        <v>92</v>
      </c>
      <c r="E283" s="365" t="s">
        <v>77</v>
      </c>
      <c r="F283" s="365"/>
      <c r="G283" s="315" t="str">
        <f t="array" ref="G283">IF( OR($T283, NOT($U283), $W283), "", $AA283 &amp; $AH283 &amp; INDEX(中文數值資料表, $AG283, 2) )</f>
        <v>地經四</v>
      </c>
      <c r="H283" s="321" t="str">
        <f t="shared" si="76"/>
        <v>tek</v>
      </c>
      <c r="I283" s="322" t="str">
        <f t="shared" si="77"/>
        <v>tik</v>
      </c>
      <c r="J283" s="323" t="str">
        <f t="shared" si="78"/>
        <v>dik</v>
      </c>
      <c r="K283" s="316" t="str">
        <f t="shared" si="79"/>
        <v>ㄉㄧㆻ</v>
      </c>
      <c r="L283" s="317" t="str">
        <f t="shared" ca="1" si="96"/>
        <v xml:space="preserve">\ltjruby{德}{tik}\
</v>
      </c>
      <c r="M283" s="317" t="str">
        <f t="shared" ca="1" si="82"/>
        <v xml:space="preserve">&lt;ruby&gt;德&lt;rt&gt;地經四&lt;/rt&gt;&lt;/ruby&gt;
</v>
      </c>
      <c r="N283" s="317" t="str">
        <f t="shared" ca="1" si="83"/>
        <v xml:space="preserve">&lt;ruby&gt;德&lt;rt&gt;tek&lt;/rt&gt;&lt;/ruby&gt;
</v>
      </c>
      <c r="O283" s="317" t="str">
        <f t="shared" ca="1" si="84"/>
        <v xml:space="preserve">&lt;ruby&gt;德&lt;rt&gt;tik&lt;/rt&gt;&lt;/ruby&gt;
</v>
      </c>
      <c r="P283" s="317" t="str">
        <f t="shared" ca="1" si="84"/>
        <v xml:space="preserve">&lt;ruby&gt;德&lt;rt&gt;dik&lt;/rt&gt;&lt;/ruby&gt;
</v>
      </c>
      <c r="Q283" s="318" t="str">
        <f t="shared" ca="1" si="85"/>
        <v xml:space="preserve">&lt;ruby&gt;德&lt;rtc&gt;ㄉㄧㆻ&lt;/rtc&gt;&lt;/ruby&gt;
</v>
      </c>
      <c r="R283" s="318" t="str">
        <f t="shared" ca="1" si="86"/>
        <v xml:space="preserve">&lt;ruby&gt;德&lt;rt&gt;tik&lt;/rt&gt;&lt;rtc&gt;ㄉㄧㆻ&lt;/rtc&gt;&lt;/ruby&gt;
</v>
      </c>
      <c r="S283" s="285"/>
      <c r="T283" s="319" t="b">
        <f t="shared" si="80"/>
        <v>0</v>
      </c>
      <c r="U283" s="319" t="b">
        <f t="shared" si="87"/>
        <v>1</v>
      </c>
      <c r="V283" s="319" t="b">
        <f t="shared" si="88"/>
        <v>0</v>
      </c>
      <c r="W283" s="319" t="b">
        <f t="shared" si="89"/>
        <v>0</v>
      </c>
      <c r="X283" s="319" t="b">
        <f t="shared" si="90"/>
        <v>1</v>
      </c>
      <c r="Y283" s="370"/>
      <c r="Z283" s="377">
        <f t="shared" si="81"/>
        <v>16</v>
      </c>
      <c r="AA283" s="373" t="str">
        <f t="array" ref="AA283">IF( $Z283="", "", INDEX(白話字聲母資料表, $Z283, $AA$5))</f>
        <v>地</v>
      </c>
      <c r="AB283" s="370"/>
      <c r="AC283" s="377">
        <f t="shared" si="91"/>
        <v>19</v>
      </c>
      <c r="AD283" s="373">
        <f t="array" ref="AD283">IF( $W283, "", INDEX(白話字韻母資料表, AC283, $AD$5))</f>
        <v>9</v>
      </c>
      <c r="AE283" s="373" t="b">
        <f t="array" ref="AE283">IF( $W283, "", IF( INDEX(白話字韻母資料表, AC283, $AE$5) = "入聲", TRUE, FALSE) )</f>
        <v>1</v>
      </c>
      <c r="AF283" s="374">
        <f t="shared" si="92"/>
        <v>4</v>
      </c>
      <c r="AG283" s="374">
        <f t="shared" si="93"/>
        <v>4</v>
      </c>
      <c r="AH283" s="374" t="str">
        <f t="array" ref="AH283">IF( $W283, "", INDEX(白話字韻母資料表, $AC283, $AH$5))</f>
        <v>經</v>
      </c>
      <c r="AI283" s="374" t="str">
        <f t="array" ref="AI283">IF($W283, "", INDEX(白話字韻母八聲調資料表, $AD283, $AG283))</f>
        <v>ek</v>
      </c>
      <c r="AJ283" s="370"/>
      <c r="AK283" s="373" t="b">
        <f t="shared" si="94"/>
        <v>0</v>
      </c>
      <c r="AL283" s="373" t="str">
        <f>IF( $AK283, IFERROR( IF(MATCH( $E283, 顎音化聲母!$H$9:$H$37, 0), TRUE, FALSE), FALSE), "")</f>
        <v/>
      </c>
      <c r="AM283" s="373" t="str">
        <f t="array" ref="AM283">IF( AND($AK283, $AL283), INDEX(顎音化聲母資料表, MATCH( $D283 &amp; $E283, 顎音化聲母!$L$5:$L$136, 0), 3), "")</f>
        <v/>
      </c>
      <c r="AN283" s="373">
        <f t="shared" si="95"/>
        <v>16</v>
      </c>
      <c r="AO283" s="374" t="str">
        <f t="array" ref="AO283">IF($AN283="", "", IF( $AM283&lt;&gt;"", $AM283,INDEX(白話字聲母資料表, $AN283, $AO$5)))</f>
        <v>ㄉ</v>
      </c>
      <c r="AP283" s="374" t="str">
        <f t="array" ref="AP283">IF($W283, "", INDEX(方音八音反切資料表, $AD283, $AG283))</f>
        <v>ㄧㆻ</v>
      </c>
      <c r="AQ283" s="370"/>
      <c r="AR283" s="374" t="str">
        <f t="array" ref="AR283">IF($V283, "", INDEX(白話字聲母資料表, $Z283, $AR$5))</f>
        <v>t</v>
      </c>
      <c r="AS283" s="375" t="str">
        <f t="array" ref="AS283">IF($W283, "", INDEX(白話字韻母資料表, $AC283, $AR$5))</f>
        <v>ik</v>
      </c>
      <c r="AT283" s="374" t="str">
        <f t="array" ref="AT283">IF($W283, "", INDEX(台羅韻母八聲調資料表, $AD283, $AG283))</f>
        <v>ik</v>
      </c>
      <c r="AU283" s="370"/>
      <c r="AV283" s="374" t="str">
        <f t="array" ref="AV283">IF($V283, "", INDEX(白話字聲母資料表, $Z283, $AV$5))</f>
        <v>d</v>
      </c>
      <c r="AW283" s="375" t="str">
        <f t="array" ref="AW283">IF($W283, "", INDEX(白話字韻母資料表, $AC283, $AW$5))</f>
        <v>ik</v>
      </c>
      <c r="AX283" s="374" t="str">
        <f t="array" ref="AX283">IF($W283, "", INDEX(閩拼韻母八聲調資料表, $AD283, $AG283))</f>
        <v>ik</v>
      </c>
    </row>
    <row r="284" spans="2:50">
      <c r="B284" s="380">
        <f t="shared" si="75"/>
        <v>276</v>
      </c>
      <c r="C284" s="314" t="str">
        <f>MID(文章!$D$4, B284, 1)</f>
        <v>之</v>
      </c>
      <c r="D284" s="365" t="s">
        <v>55</v>
      </c>
      <c r="E284" s="365" t="s">
        <v>67</v>
      </c>
      <c r="F284" s="365"/>
      <c r="G284" s="315" t="str">
        <f t="array" ref="G284">IF( OR($T284, NOT($U284), $W284), "", $AA284 &amp; $AH284 &amp; INDEX(中文數值資料表, $AG284, 2) )</f>
        <v>曾居一</v>
      </c>
      <c r="H284" s="321" t="str">
        <f t="shared" si="76"/>
        <v>chi</v>
      </c>
      <c r="I284" s="322" t="str">
        <f t="shared" si="77"/>
        <v>tsi</v>
      </c>
      <c r="J284" s="323" t="str">
        <f t="shared" si="78"/>
        <v>zī</v>
      </c>
      <c r="K284" s="316" t="str">
        <f t="shared" si="79"/>
        <v>ㄐㄧ</v>
      </c>
      <c r="L284" s="317" t="str">
        <f t="shared" ca="1" si="96"/>
        <v xml:space="preserve">\ltjruby{之}{tsi}\
</v>
      </c>
      <c r="M284" s="317" t="str">
        <f t="shared" ca="1" si="82"/>
        <v xml:space="preserve">&lt;ruby&gt;之&lt;rt&gt;曾居一&lt;/rt&gt;&lt;/ruby&gt;
</v>
      </c>
      <c r="N284" s="317" t="str">
        <f t="shared" ca="1" si="83"/>
        <v xml:space="preserve">&lt;ruby&gt;之&lt;rt&gt;chi&lt;/rt&gt;&lt;/ruby&gt;
</v>
      </c>
      <c r="O284" s="317" t="str">
        <f t="shared" ca="1" si="84"/>
        <v xml:space="preserve">&lt;ruby&gt;之&lt;rt&gt;tsi&lt;/rt&gt;&lt;/ruby&gt;
</v>
      </c>
      <c r="P284" s="317" t="str">
        <f t="shared" ca="1" si="84"/>
        <v xml:space="preserve">&lt;ruby&gt;之&lt;rt&gt;zī&lt;/rt&gt;&lt;/ruby&gt;
</v>
      </c>
      <c r="Q284" s="318" t="str">
        <f t="shared" ca="1" si="85"/>
        <v xml:space="preserve">&lt;ruby&gt;之&lt;rtc&gt;ㄐㄧ&lt;/rtc&gt;&lt;/ruby&gt;
</v>
      </c>
      <c r="R284" s="318" t="str">
        <f t="shared" ca="1" si="86"/>
        <v xml:space="preserve">&lt;ruby&gt;之&lt;rt&gt;tsi&lt;/rt&gt;&lt;rtc&gt;ㄐㄧ&lt;/rtc&gt;&lt;/ruby&gt;
</v>
      </c>
      <c r="S284" s="285"/>
      <c r="T284" s="319" t="b">
        <f t="shared" si="80"/>
        <v>0</v>
      </c>
      <c r="U284" s="319" t="b">
        <f t="shared" si="87"/>
        <v>1</v>
      </c>
      <c r="V284" s="319" t="b">
        <f t="shared" si="88"/>
        <v>0</v>
      </c>
      <c r="W284" s="319" t="b">
        <f t="shared" si="89"/>
        <v>0</v>
      </c>
      <c r="X284" s="319" t="b">
        <f t="shared" si="90"/>
        <v>1</v>
      </c>
      <c r="Y284" s="370"/>
      <c r="Z284" s="377">
        <f t="shared" si="81"/>
        <v>2</v>
      </c>
      <c r="AA284" s="373" t="str">
        <f t="array" ref="AA284">IF( $Z284="", "", INDEX(白話字聲母資料表, $Z284, $AA$5))</f>
        <v>曾</v>
      </c>
      <c r="AB284" s="370"/>
      <c r="AC284" s="377">
        <f t="shared" si="91"/>
        <v>21</v>
      </c>
      <c r="AD284" s="373">
        <f t="array" ref="AD284">IF( $W284, "", INDEX(白話字韻母資料表, AC284, $AD$5))</f>
        <v>29</v>
      </c>
      <c r="AE284" s="373" t="b">
        <f t="array" ref="AE284">IF( $W284, "", IF( INDEX(白話字韻母資料表, AC284, $AE$5) = "入聲", TRUE, FALSE) )</f>
        <v>0</v>
      </c>
      <c r="AF284" s="374">
        <f t="shared" si="92"/>
        <v>1</v>
      </c>
      <c r="AG284" s="374">
        <f t="shared" si="93"/>
        <v>1</v>
      </c>
      <c r="AH284" s="374" t="str">
        <f t="array" ref="AH284">IF( $W284, "", INDEX(白話字韻母資料表, $AC284, $AH$5))</f>
        <v>居</v>
      </c>
      <c r="AI284" s="374" t="str">
        <f t="array" ref="AI284">IF($W284, "", INDEX(白話字韻母八聲調資料表, $AD284, $AG284))</f>
        <v>i</v>
      </c>
      <c r="AJ284" s="370"/>
      <c r="AK284" s="373" t="b">
        <f t="shared" si="94"/>
        <v>1</v>
      </c>
      <c r="AL284" s="373" t="b">
        <f>IF( $AK284, IFERROR( IF(MATCH( $E284, 顎音化聲母!$H$9:$H$37, 0), TRUE, FALSE), FALSE), "")</f>
        <v>1</v>
      </c>
      <c r="AM284" s="373" t="str">
        <f t="array" ref="AM284">IF( AND($AK284, $AL284), INDEX(顎音化聲母資料表, MATCH( $D284 &amp; $E284, 顎音化聲母!$L$5:$L$136, 0), 3), "")</f>
        <v>ㄐ</v>
      </c>
      <c r="AN284" s="373">
        <f t="shared" si="95"/>
        <v>2</v>
      </c>
      <c r="AO284" s="374" t="str">
        <f t="array" ref="AO284">IF($AN284="", "", IF( $AM284&lt;&gt;"", $AM284,INDEX(白話字聲母資料表, $AN284, $AO$5)))</f>
        <v>ㄐ</v>
      </c>
      <c r="AP284" s="374" t="str">
        <f t="array" ref="AP284">IF($W284, "", INDEX(方音八音反切資料表, $AD284, $AG284))</f>
        <v>ㄧ</v>
      </c>
      <c r="AQ284" s="370"/>
      <c r="AR284" s="374" t="str">
        <f t="array" ref="AR284">IF($V284, "", INDEX(白話字聲母資料表, $Z284, $AR$5))</f>
        <v>ts</v>
      </c>
      <c r="AS284" s="375" t="str">
        <f t="array" ref="AS284">IF($W284, "", INDEX(白話字韻母資料表, $AC284, $AR$5))</f>
        <v>i</v>
      </c>
      <c r="AT284" s="374" t="str">
        <f t="array" ref="AT284">IF($W284, "", INDEX(台羅韻母八聲調資料表, $AD284, $AG284))</f>
        <v>i</v>
      </c>
      <c r="AU284" s="370"/>
      <c r="AV284" s="374" t="str">
        <f t="array" ref="AV284">IF($V284, "", INDEX(白話字聲母資料表, $Z284, $AV$5))</f>
        <v>z</v>
      </c>
      <c r="AW284" s="375" t="str">
        <f t="array" ref="AW284">IF($W284, "", INDEX(白話字韻母資料表, $AC284, $AW$5))</f>
        <v>i</v>
      </c>
      <c r="AX284" s="374" t="str">
        <f t="array" ref="AX284">IF($W284, "", INDEX(閩拼韻母八聲調資料表, $AD284, $AG284))</f>
        <v>ī</v>
      </c>
    </row>
    <row r="285" spans="2:50">
      <c r="B285" s="380">
        <f t="shared" si="75"/>
        <v>277</v>
      </c>
      <c r="C285" s="314" t="str">
        <f>MID(文章!$D$4, B285, 1)</f>
        <v>詩</v>
      </c>
      <c r="D285" s="365" t="s">
        <v>65</v>
      </c>
      <c r="E285" s="365" t="s">
        <v>67</v>
      </c>
      <c r="F285" s="365"/>
      <c r="G285" s="315" t="str">
        <f t="array" ref="G285">IF( OR($T285, NOT($U285), $W285), "", $AA285 &amp; $AH285 &amp; INDEX(中文數值資料表, $AG285, 2) )</f>
        <v>時居一</v>
      </c>
      <c r="H285" s="321" t="str">
        <f t="shared" si="76"/>
        <v>si</v>
      </c>
      <c r="I285" s="322" t="str">
        <f t="shared" si="77"/>
        <v>si</v>
      </c>
      <c r="J285" s="323" t="str">
        <f t="shared" si="78"/>
        <v>sī</v>
      </c>
      <c r="K285" s="316" t="str">
        <f t="shared" si="79"/>
        <v>ㄒㄧ</v>
      </c>
      <c r="L285" s="317" t="str">
        <f t="shared" ca="1" si="96"/>
        <v xml:space="preserve">\ltjruby{詩}{si}\
</v>
      </c>
      <c r="M285" s="317" t="str">
        <f t="shared" ca="1" si="82"/>
        <v xml:space="preserve">&lt;ruby&gt;詩&lt;rt&gt;時居一&lt;/rt&gt;&lt;/ruby&gt;
</v>
      </c>
      <c r="N285" s="317" t="str">
        <f t="shared" ca="1" si="83"/>
        <v xml:space="preserve">&lt;ruby&gt;詩&lt;rt&gt;si&lt;/rt&gt;&lt;/ruby&gt;
</v>
      </c>
      <c r="O285" s="317" t="str">
        <f t="shared" ca="1" si="84"/>
        <v xml:space="preserve">&lt;ruby&gt;詩&lt;rt&gt;si&lt;/rt&gt;&lt;/ruby&gt;
</v>
      </c>
      <c r="P285" s="317" t="str">
        <f t="shared" ca="1" si="84"/>
        <v xml:space="preserve">&lt;ruby&gt;詩&lt;rt&gt;sī&lt;/rt&gt;&lt;/ruby&gt;
</v>
      </c>
      <c r="Q285" s="318" t="str">
        <f t="shared" ca="1" si="85"/>
        <v xml:space="preserve">&lt;ruby&gt;詩&lt;rtc&gt;ㄒㄧ&lt;/rtc&gt;&lt;/ruby&gt;
</v>
      </c>
      <c r="R285" s="318" t="str">
        <f t="shared" ca="1" si="86"/>
        <v xml:space="preserve">&lt;ruby&gt;詩&lt;rt&gt;si&lt;/rt&gt;&lt;rtc&gt;ㄒㄧ&lt;/rtc&gt;&lt;/ruby&gt;
</v>
      </c>
      <c r="S285" s="285"/>
      <c r="T285" s="319" t="b">
        <f t="shared" si="80"/>
        <v>0</v>
      </c>
      <c r="U285" s="319" t="b">
        <f t="shared" si="87"/>
        <v>1</v>
      </c>
      <c r="V285" s="319" t="b">
        <f t="shared" si="88"/>
        <v>0</v>
      </c>
      <c r="W285" s="319" t="b">
        <f t="shared" si="89"/>
        <v>0</v>
      </c>
      <c r="X285" s="319" t="b">
        <f t="shared" si="90"/>
        <v>1</v>
      </c>
      <c r="Y285" s="370"/>
      <c r="Z285" s="377">
        <f t="shared" si="81"/>
        <v>15</v>
      </c>
      <c r="AA285" s="373" t="str">
        <f t="array" ref="AA285">IF( $Z285="", "", INDEX(白話字聲母資料表, $Z285, $AA$5))</f>
        <v>時</v>
      </c>
      <c r="AB285" s="370"/>
      <c r="AC285" s="377">
        <f t="shared" si="91"/>
        <v>21</v>
      </c>
      <c r="AD285" s="373">
        <f t="array" ref="AD285">IF( $W285, "", INDEX(白話字韻母資料表, AC285, $AD$5))</f>
        <v>29</v>
      </c>
      <c r="AE285" s="373" t="b">
        <f t="array" ref="AE285">IF( $W285, "", IF( INDEX(白話字韻母資料表, AC285, $AE$5) = "入聲", TRUE, FALSE) )</f>
        <v>0</v>
      </c>
      <c r="AF285" s="374">
        <f t="shared" si="92"/>
        <v>1</v>
      </c>
      <c r="AG285" s="374">
        <f t="shared" si="93"/>
        <v>1</v>
      </c>
      <c r="AH285" s="374" t="str">
        <f t="array" ref="AH285">IF( $W285, "", INDEX(白話字韻母資料表, $AC285, $AH$5))</f>
        <v>居</v>
      </c>
      <c r="AI285" s="374" t="str">
        <f t="array" ref="AI285">IF($W285, "", INDEX(白話字韻母八聲調資料表, $AD285, $AG285))</f>
        <v>i</v>
      </c>
      <c r="AJ285" s="370"/>
      <c r="AK285" s="373" t="b">
        <f t="shared" si="94"/>
        <v>1</v>
      </c>
      <c r="AL285" s="373" t="b">
        <f>IF( $AK285, IFERROR( IF(MATCH( $E285, 顎音化聲母!$H$9:$H$37, 0), TRUE, FALSE), FALSE), "")</f>
        <v>1</v>
      </c>
      <c r="AM285" s="373" t="str">
        <f t="array" ref="AM285">IF( AND($AK285, $AL285), INDEX(顎音化聲母資料表, MATCH( $D285 &amp; $E285, 顎音化聲母!$L$5:$L$136, 0), 3), "")</f>
        <v>ㄒ</v>
      </c>
      <c r="AN285" s="373">
        <f t="shared" si="95"/>
        <v>15</v>
      </c>
      <c r="AO285" s="374" t="str">
        <f t="array" ref="AO285">IF($AN285="", "", IF( $AM285&lt;&gt;"", $AM285,INDEX(白話字聲母資料表, $AN285, $AO$5)))</f>
        <v>ㄒ</v>
      </c>
      <c r="AP285" s="374" t="str">
        <f t="array" ref="AP285">IF($W285, "", INDEX(方音八音反切資料表, $AD285, $AG285))</f>
        <v>ㄧ</v>
      </c>
      <c r="AQ285" s="370"/>
      <c r="AR285" s="374" t="str">
        <f t="array" ref="AR285">IF($V285, "", INDEX(白話字聲母資料表, $Z285, $AR$5))</f>
        <v>s</v>
      </c>
      <c r="AS285" s="375" t="str">
        <f t="array" ref="AS285">IF($W285, "", INDEX(白話字韻母資料表, $AC285, $AR$5))</f>
        <v>i</v>
      </c>
      <c r="AT285" s="374" t="str">
        <f t="array" ref="AT285">IF($W285, "", INDEX(台羅韻母八聲調資料表, $AD285, $AG285))</f>
        <v>i</v>
      </c>
      <c r="AU285" s="370"/>
      <c r="AV285" s="374" t="str">
        <f t="array" ref="AV285">IF($V285, "", INDEX(白話字聲母資料表, $Z285, $AV$5))</f>
        <v>s</v>
      </c>
      <c r="AW285" s="375" t="str">
        <f t="array" ref="AW285">IF($W285, "", INDEX(白話字韻母資料表, $AC285, $AW$5))</f>
        <v>i</v>
      </c>
      <c r="AX285" s="374" t="str">
        <f t="array" ref="AX285">IF($W285, "", INDEX(閩拼韻母八聲調資料表, $AD285, $AG285))</f>
        <v>ī</v>
      </c>
    </row>
    <row r="286" spans="2:50">
      <c r="B286" s="380">
        <f t="shared" si="75"/>
        <v>278</v>
      </c>
      <c r="C286" s="314" t="str">
        <f>MID(文章!$D$4, B286, 1)</f>
        <v>乎</v>
      </c>
      <c r="D286" s="365" t="s">
        <v>61</v>
      </c>
      <c r="E286" s="365" t="s">
        <v>75</v>
      </c>
      <c r="F286" s="365">
        <v>7</v>
      </c>
      <c r="G286" s="315" t="str">
        <f t="array" ref="G286">IF( OR($T286, NOT($U286), $W286), "", $AA286 &amp; $AH286 &amp; INDEX(中文數值資料表, $AG286, 2) )</f>
        <v>喜沽七</v>
      </c>
      <c r="H286" s="321" t="str">
        <f t="shared" si="76"/>
        <v>hō͘</v>
      </c>
      <c r="I286" s="322" t="str">
        <f t="shared" si="77"/>
        <v>hōo</v>
      </c>
      <c r="J286" s="323" t="str">
        <f t="shared" si="78"/>
        <v>hōo</v>
      </c>
      <c r="K286" s="316" t="str">
        <f t="shared" si="79"/>
        <v>ㄏㆦ˫</v>
      </c>
      <c r="L286" s="317" t="str">
        <f t="shared" ca="1" si="96"/>
        <v xml:space="preserve">\ltjruby{乎}{hōo}\
</v>
      </c>
      <c r="M286" s="317" t="str">
        <f t="shared" ca="1" si="82"/>
        <v xml:space="preserve">&lt;ruby&gt;乎&lt;rt&gt;喜沽七&lt;/rt&gt;&lt;/ruby&gt;
</v>
      </c>
      <c r="N286" s="317" t="str">
        <f t="shared" ca="1" si="83"/>
        <v xml:space="preserve">&lt;ruby&gt;乎&lt;rt&gt;hō͘&lt;/rt&gt;&lt;/ruby&gt;
</v>
      </c>
      <c r="O286" s="317" t="str">
        <f t="shared" ca="1" si="84"/>
        <v xml:space="preserve">&lt;ruby&gt;乎&lt;rt&gt;hōo&lt;/rt&gt;&lt;/ruby&gt;
</v>
      </c>
      <c r="P286" s="317" t="str">
        <f t="shared" ca="1" si="84"/>
        <v xml:space="preserve">&lt;ruby&gt;乎&lt;rt&gt;hōo&lt;/rt&gt;&lt;/ruby&gt;
</v>
      </c>
      <c r="Q286" s="318" t="str">
        <f t="shared" ca="1" si="85"/>
        <v xml:space="preserve">&lt;ruby&gt;乎&lt;rtc&gt;ㄏㆦ˫&lt;/rtc&gt;&lt;/ruby&gt;
</v>
      </c>
      <c r="R286" s="318" t="str">
        <f t="shared" ca="1" si="86"/>
        <v xml:space="preserve">&lt;ruby&gt;乎&lt;rt&gt;hōo&lt;/rt&gt;&lt;rtc&gt;ㄏㆦ˫&lt;/rtc&gt;&lt;/ruby&gt;
</v>
      </c>
      <c r="S286" s="285"/>
      <c r="T286" s="319" t="b">
        <f t="shared" si="80"/>
        <v>0</v>
      </c>
      <c r="U286" s="319" t="b">
        <f t="shared" si="87"/>
        <v>1</v>
      </c>
      <c r="V286" s="319" t="b">
        <f t="shared" si="88"/>
        <v>0</v>
      </c>
      <c r="W286" s="319" t="b">
        <f t="shared" si="89"/>
        <v>0</v>
      </c>
      <c r="X286" s="319" t="b">
        <f t="shared" si="90"/>
        <v>0</v>
      </c>
      <c r="Y286" s="370"/>
      <c r="Z286" s="377">
        <f t="shared" si="81"/>
        <v>5</v>
      </c>
      <c r="AA286" s="373" t="str">
        <f t="array" ref="AA286">IF( $Z286="", "", INDEX(白話字聲母資料表, $Z286, $AA$5))</f>
        <v>喜</v>
      </c>
      <c r="AB286" s="370"/>
      <c r="AC286" s="377">
        <f t="shared" si="91"/>
        <v>54</v>
      </c>
      <c r="AD286" s="373">
        <f t="array" ref="AD286">IF( $W286, "", INDEX(白話字韻母資料表, AC286, $AD$5))</f>
        <v>11</v>
      </c>
      <c r="AE286" s="373" t="b">
        <f t="array" ref="AE286">IF( $W286, "", IF( INDEX(白話字韻母資料表, AC286, $AE$5) = "入聲", TRUE, FALSE) )</f>
        <v>0</v>
      </c>
      <c r="AF286" s="374">
        <f t="shared" si="92"/>
        <v>1</v>
      </c>
      <c r="AG286" s="374">
        <f t="shared" si="93"/>
        <v>7</v>
      </c>
      <c r="AH286" s="374" t="str">
        <f t="array" ref="AH286">IF( $W286, "", INDEX(白話字韻母資料表, $AC286, $AH$5))</f>
        <v>沽</v>
      </c>
      <c r="AI286" s="374" t="str">
        <f t="array" ref="AI286">IF($W286, "", INDEX(白話字韻母八聲調資料表, $AD286, $AG286))</f>
        <v>ō͘</v>
      </c>
      <c r="AJ286" s="370"/>
      <c r="AK286" s="373" t="b">
        <f t="shared" si="94"/>
        <v>0</v>
      </c>
      <c r="AL286" s="373" t="str">
        <f>IF( $AK286, IFERROR( IF(MATCH( $E286, 顎音化聲母!$H$9:$H$37, 0), TRUE, FALSE), FALSE), "")</f>
        <v/>
      </c>
      <c r="AM286" s="373" t="str">
        <f t="array" ref="AM286">IF( AND($AK286, $AL286), INDEX(顎音化聲母資料表, MATCH( $D286 &amp; $E286, 顎音化聲母!$L$5:$L$136, 0), 3), "")</f>
        <v/>
      </c>
      <c r="AN286" s="373">
        <f t="shared" si="95"/>
        <v>5</v>
      </c>
      <c r="AO286" s="374" t="str">
        <f t="array" ref="AO286">IF($AN286="", "", IF( $AM286&lt;&gt;"", $AM286,INDEX(白話字聲母資料表, $AN286, $AO$5)))</f>
        <v>ㄏ</v>
      </c>
      <c r="AP286" s="374" t="str">
        <f t="array" ref="AP286">IF($W286, "", INDEX(方音八音反切資料表, $AD286, $AG286))</f>
        <v>ㆦ˫</v>
      </c>
      <c r="AQ286" s="370"/>
      <c r="AR286" s="374" t="str">
        <f t="array" ref="AR286">IF($V286, "", INDEX(白話字聲母資料表, $Z286, $AR$5))</f>
        <v>h</v>
      </c>
      <c r="AS286" s="375" t="str">
        <f t="array" ref="AS286">IF($W286, "", INDEX(白話字韻母資料表, $AC286, $AR$5))</f>
        <v>oo</v>
      </c>
      <c r="AT286" s="374" t="str">
        <f t="array" ref="AT286">IF($W286, "", INDEX(台羅韻母八聲調資料表, $AD286, $AG286))</f>
        <v>ōo</v>
      </c>
      <c r="AU286" s="370"/>
      <c r="AV286" s="374" t="str">
        <f t="array" ref="AV286">IF($V286, "", INDEX(白話字聲母資料表, $Z286, $AV$5))</f>
        <v>h</v>
      </c>
      <c r="AW286" s="375" t="str">
        <f t="array" ref="AW286">IF($W286, "", INDEX(白話字韻母資料表, $AC286, $AW$5))</f>
        <v>oo</v>
      </c>
      <c r="AX286" s="374" t="str">
        <f t="array" ref="AX286">IF($W286, "", INDEX(閩拼韻母八聲調資料表, $AD286, $AG286))</f>
        <v>ōo</v>
      </c>
    </row>
    <row r="287" spans="2:50">
      <c r="B287" s="380">
        <f t="shared" si="75"/>
        <v>279</v>
      </c>
      <c r="C287" s="314" t="str">
        <f>MID(文章!$D$4, B287, 1)</f>
        <v>？</v>
      </c>
      <c r="D287" s="365"/>
      <c r="E287" s="365"/>
      <c r="F287" s="365"/>
      <c r="G287" s="315" t="str">
        <f t="array" ref="G287">IF( OR($T287, NOT($U287), $W287), "", $AA287 &amp; $AH287 &amp; INDEX(中文數值資料表, $AG287, 2) )</f>
        <v/>
      </c>
      <c r="H287" s="321" t="str">
        <f t="shared" si="76"/>
        <v/>
      </c>
      <c r="I287" s="322" t="str">
        <f t="shared" si="77"/>
        <v/>
      </c>
      <c r="J287" s="323" t="str">
        <f t="shared" si="78"/>
        <v/>
      </c>
      <c r="K287" s="316" t="str">
        <f t="shared" si="79"/>
        <v/>
      </c>
      <c r="L287" s="317" t="str">
        <f t="shared" ca="1" si="96"/>
        <v xml:space="preserve">\ltjruby{？}{}\
</v>
      </c>
      <c r="M287" s="317" t="str">
        <f t="shared" ca="1" si="82"/>
        <v xml:space="preserve">？
</v>
      </c>
      <c r="N287" s="317" t="str">
        <f t="shared" ca="1" si="83"/>
        <v xml:space="preserve">？
</v>
      </c>
      <c r="O287" s="317" t="str">
        <f t="shared" ca="1" si="84"/>
        <v xml:space="preserve">？
</v>
      </c>
      <c r="P287" s="317" t="str">
        <f t="shared" ca="1" si="84"/>
        <v xml:space="preserve">？
</v>
      </c>
      <c r="Q287" s="318" t="str">
        <f t="shared" ca="1" si="85"/>
        <v xml:space="preserve">？
</v>
      </c>
      <c r="R287" s="318" t="str">
        <f t="shared" ca="1" si="86"/>
        <v xml:space="preserve">？
</v>
      </c>
      <c r="S287" s="285"/>
      <c r="T287" s="319" t="b">
        <f t="shared" si="80"/>
        <v>1</v>
      </c>
      <c r="U287" s="319" t="b">
        <f t="shared" si="87"/>
        <v>0</v>
      </c>
      <c r="V287" s="319" t="b">
        <f t="shared" si="88"/>
        <v>1</v>
      </c>
      <c r="W287" s="319" t="b">
        <f t="shared" si="89"/>
        <v>1</v>
      </c>
      <c r="X287" s="319" t="b">
        <f t="shared" si="90"/>
        <v>0</v>
      </c>
      <c r="Y287" s="370"/>
      <c r="Z287" s="377" t="str">
        <f t="shared" si="81"/>
        <v/>
      </c>
      <c r="AA287" s="373" t="str">
        <f t="array" ref="AA287">IF( $Z287="", "", INDEX(白話字聲母資料表, $Z287, $AA$5))</f>
        <v/>
      </c>
      <c r="AB287" s="370"/>
      <c r="AC287" s="377" t="str">
        <f t="shared" si="91"/>
        <v/>
      </c>
      <c r="AD287" s="373" t="str">
        <f t="array" ref="AD287">IF( $W287, "", INDEX(白話字韻母資料表, AC287, $AD$5))</f>
        <v/>
      </c>
      <c r="AE287" s="373" t="str">
        <f t="array" ref="AE287">IF( $W287, "", IF( INDEX(白話字韻母資料表, AC287, $AE$5) = "入聲", TRUE, FALSE) )</f>
        <v/>
      </c>
      <c r="AF287" s="374" t="str">
        <f t="shared" si="92"/>
        <v/>
      </c>
      <c r="AG287" s="374" t="str">
        <f t="shared" si="93"/>
        <v/>
      </c>
      <c r="AH287" s="374" t="str">
        <f t="array" ref="AH287">IF( $W287, "", INDEX(白話字韻母資料表, $AC287, $AH$5))</f>
        <v/>
      </c>
      <c r="AI287" s="374" t="str">
        <f t="array" ref="AI287">IF($W287, "", INDEX(白話字韻母八聲調資料表, $AD287, $AG287))</f>
        <v/>
      </c>
      <c r="AJ287" s="370"/>
      <c r="AK287" s="373" t="b">
        <f t="shared" si="94"/>
        <v>0</v>
      </c>
      <c r="AL287" s="373" t="str">
        <f>IF( $AK287, IFERROR( IF(MATCH( $E287, 顎音化聲母!$H$9:$H$37, 0), TRUE, FALSE), FALSE), "")</f>
        <v/>
      </c>
      <c r="AM287" s="373" t="str">
        <f t="array" ref="AM287">IF( AND($AK287, $AL287), INDEX(顎音化聲母資料表, MATCH( $D287 &amp; $E287, 顎音化聲母!$L$5:$L$136, 0), 3), "")</f>
        <v/>
      </c>
      <c r="AN287" s="373" t="str">
        <f t="shared" si="95"/>
        <v/>
      </c>
      <c r="AO287" s="374" t="str">
        <f t="array" ref="AO287">IF($AN287="", "", IF( $AM287&lt;&gt;"", $AM287,INDEX(白話字聲母資料表, $AN287, $AO$5)))</f>
        <v/>
      </c>
      <c r="AP287" s="374" t="str">
        <f t="array" ref="AP287">IF($W287, "", INDEX(方音八音反切資料表, $AD287, $AG287))</f>
        <v/>
      </c>
      <c r="AQ287" s="370"/>
      <c r="AR287" s="374" t="str">
        <f t="array" ref="AR287">IF($V287, "", INDEX(白話字聲母資料表, $Z287, $AR$5))</f>
        <v/>
      </c>
      <c r="AS287" s="375" t="str">
        <f t="array" ref="AS287">IF($W287, "", INDEX(白話字韻母資料表, $AC287, $AR$5))</f>
        <v/>
      </c>
      <c r="AT287" s="374" t="str">
        <f t="array" ref="AT287">IF($W287, "", INDEX(台羅韻母八聲調資料表, $AD287, $AG287))</f>
        <v/>
      </c>
      <c r="AU287" s="370"/>
      <c r="AV287" s="374" t="str">
        <f t="array" ref="AV287">IF($V287, "", INDEX(白話字聲母資料表, $Z287, $AV$5))</f>
        <v/>
      </c>
      <c r="AW287" s="375" t="str">
        <f t="array" ref="AW287">IF($W287, "", INDEX(白話字韻母資料表, $AC287, $AW$5))</f>
        <v/>
      </c>
      <c r="AX287" s="374" t="str">
        <f t="array" ref="AX287">IF($W287, "", INDEX(閩拼韻母八聲調資料表, $AD287, $AG287))</f>
        <v/>
      </c>
    </row>
    <row r="288" spans="2:50">
      <c r="B288" s="380">
        <f t="shared" si="75"/>
        <v>280</v>
      </c>
      <c r="C288" s="314" t="str">
        <f>MID(文章!$D$4, B288, 1)</f>
        <v>西</v>
      </c>
      <c r="D288" s="365" t="s">
        <v>65</v>
      </c>
      <c r="E288" s="365" t="s">
        <v>98</v>
      </c>
      <c r="F288" s="365"/>
      <c r="G288" s="315" t="str">
        <f t="array" ref="G288">IF( OR($T288, NOT($U288), $W288), "", $AA288 &amp; $AH288 &amp; INDEX(中文數值資料表, $AG288, 2) )</f>
        <v>時伽一</v>
      </c>
      <c r="H288" s="321" t="str">
        <f t="shared" si="76"/>
        <v>se</v>
      </c>
      <c r="I288" s="322" t="str">
        <f t="shared" si="77"/>
        <v>se</v>
      </c>
      <c r="J288" s="323" t="str">
        <f t="shared" si="78"/>
        <v>sē</v>
      </c>
      <c r="K288" s="316" t="str">
        <f t="shared" si="79"/>
        <v>ㄙㆤ</v>
      </c>
      <c r="L288" s="317" t="str">
        <f t="shared" ca="1" si="96"/>
        <v xml:space="preserve">\ltjruby{西}{se}\
</v>
      </c>
      <c r="M288" s="317" t="str">
        <f t="shared" ca="1" si="82"/>
        <v xml:space="preserve">&lt;ruby&gt;西&lt;rt&gt;時伽一&lt;/rt&gt;&lt;/ruby&gt;
</v>
      </c>
      <c r="N288" s="317" t="str">
        <f t="shared" ca="1" si="83"/>
        <v xml:space="preserve">&lt;ruby&gt;西&lt;rt&gt;se&lt;/rt&gt;&lt;/ruby&gt;
</v>
      </c>
      <c r="O288" s="317" t="str">
        <f t="shared" ca="1" si="84"/>
        <v xml:space="preserve">&lt;ruby&gt;西&lt;rt&gt;se&lt;/rt&gt;&lt;/ruby&gt;
</v>
      </c>
      <c r="P288" s="317" t="str">
        <f t="shared" ca="1" si="84"/>
        <v xml:space="preserve">&lt;ruby&gt;西&lt;rt&gt;sē&lt;/rt&gt;&lt;/ruby&gt;
</v>
      </c>
      <c r="Q288" s="318" t="str">
        <f t="shared" ca="1" si="85"/>
        <v xml:space="preserve">&lt;ruby&gt;西&lt;rtc&gt;ㄙㆤ&lt;/rtc&gt;&lt;/ruby&gt;
</v>
      </c>
      <c r="R288" s="318" t="str">
        <f t="shared" ca="1" si="86"/>
        <v xml:space="preserve">&lt;ruby&gt;西&lt;rt&gt;se&lt;/rt&gt;&lt;rtc&gt;ㄙㆤ&lt;/rtc&gt;&lt;/ruby&gt;
</v>
      </c>
      <c r="S288" s="285"/>
      <c r="T288" s="319" t="b">
        <f t="shared" si="80"/>
        <v>0</v>
      </c>
      <c r="U288" s="319" t="b">
        <f t="shared" si="87"/>
        <v>1</v>
      </c>
      <c r="V288" s="319" t="b">
        <f t="shared" si="88"/>
        <v>0</v>
      </c>
      <c r="W288" s="319" t="b">
        <f t="shared" si="89"/>
        <v>0</v>
      </c>
      <c r="X288" s="319" t="b">
        <f t="shared" si="90"/>
        <v>1</v>
      </c>
      <c r="Y288" s="370"/>
      <c r="Z288" s="377">
        <f t="shared" si="81"/>
        <v>15</v>
      </c>
      <c r="AA288" s="373" t="str">
        <f t="array" ref="AA288">IF( $Z288="", "", INDEX(白話字聲母資料表, $Z288, $AA$5))</f>
        <v>時</v>
      </c>
      <c r="AB288" s="370"/>
      <c r="AC288" s="377">
        <f t="shared" si="91"/>
        <v>15</v>
      </c>
      <c r="AD288" s="373">
        <f t="array" ref="AD288">IF( $W288, "", INDEX(白話字韻母資料表, AC288, $AD$5))</f>
        <v>39</v>
      </c>
      <c r="AE288" s="373" t="b">
        <f t="array" ref="AE288">IF( $W288, "", IF( INDEX(白話字韻母資料表, AC288, $AE$5) = "入聲", TRUE, FALSE) )</f>
        <v>0</v>
      </c>
      <c r="AF288" s="374">
        <f t="shared" si="92"/>
        <v>1</v>
      </c>
      <c r="AG288" s="374">
        <f t="shared" si="93"/>
        <v>1</v>
      </c>
      <c r="AH288" s="374" t="str">
        <f t="array" ref="AH288">IF( $W288, "", INDEX(白話字韻母資料表, $AC288, $AH$5))</f>
        <v>伽</v>
      </c>
      <c r="AI288" s="374" t="str">
        <f t="array" ref="AI288">IF($W288, "", INDEX(白話字韻母八聲調資料表, $AD288, $AG288))</f>
        <v>e</v>
      </c>
      <c r="AJ288" s="370"/>
      <c r="AK288" s="373" t="b">
        <f t="shared" si="94"/>
        <v>1</v>
      </c>
      <c r="AL288" s="373" t="b">
        <f>IF( $AK288, IFERROR( IF(MATCH( $E288, 顎音化聲母!$H$9:$H$37, 0), TRUE, FALSE), FALSE), "")</f>
        <v>0</v>
      </c>
      <c r="AM288" s="373" t="str">
        <f t="array" ref="AM288">IF( AND($AK288, $AL288), INDEX(顎音化聲母資料表, MATCH( $D288 &amp; $E288, 顎音化聲母!$L$5:$L$136, 0), 3), "")</f>
        <v/>
      </c>
      <c r="AN288" s="373">
        <f t="shared" si="95"/>
        <v>15</v>
      </c>
      <c r="AO288" s="374" t="str">
        <f t="array" ref="AO288">IF($AN288="", "", IF( $AM288&lt;&gt;"", $AM288,INDEX(白話字聲母資料表, $AN288, $AO$5)))</f>
        <v>ㄙ</v>
      </c>
      <c r="AP288" s="374" t="str">
        <f t="array" ref="AP288">IF($W288, "", INDEX(方音八音反切資料表, $AD288, $AG288))</f>
        <v>ㆤ</v>
      </c>
      <c r="AQ288" s="370"/>
      <c r="AR288" s="374" t="str">
        <f t="array" ref="AR288">IF($V288, "", INDEX(白話字聲母資料表, $Z288, $AR$5))</f>
        <v>s</v>
      </c>
      <c r="AS288" s="375" t="str">
        <f t="array" ref="AS288">IF($W288, "", INDEX(白話字韻母資料表, $AC288, $AR$5))</f>
        <v>e</v>
      </c>
      <c r="AT288" s="374" t="str">
        <f t="array" ref="AT288">IF($W288, "", INDEX(台羅韻母八聲調資料表, $AD288, $AG288))</f>
        <v>e</v>
      </c>
      <c r="AU288" s="370"/>
      <c r="AV288" s="374" t="str">
        <f t="array" ref="AV288">IF($V288, "", INDEX(白話字聲母資料表, $Z288, $AV$5))</f>
        <v>s</v>
      </c>
      <c r="AW288" s="375" t="str">
        <f t="array" ref="AW288">IF($W288, "", INDEX(白話字韻母資料表, $AC288, $AW$5))</f>
        <v>e</v>
      </c>
      <c r="AX288" s="374" t="str">
        <f t="array" ref="AX288">IF($W288, "", INDEX(閩拼韻母八聲調資料表, $AD288, $AG288))</f>
        <v>ē</v>
      </c>
    </row>
    <row r="289" spans="2:50">
      <c r="B289" s="380">
        <f t="shared" si="75"/>
        <v>281</v>
      </c>
      <c r="C289" s="314" t="str">
        <f>MID(文章!$D$4, B289, 1)</f>
        <v>望</v>
      </c>
      <c r="D289" s="365" t="s">
        <v>73</v>
      </c>
      <c r="E289" s="365" t="s">
        <v>74</v>
      </c>
      <c r="F289" s="365">
        <v>7</v>
      </c>
      <c r="G289" s="315" t="str">
        <f t="array" ref="G289">IF( OR($T289, NOT($U289), $W289), "", $AA289 &amp; $AH289 &amp; INDEX(中文數值資料表, $AG289, 2) )</f>
        <v>門公七</v>
      </c>
      <c r="H289" s="321" t="str">
        <f t="shared" si="76"/>
        <v>bōng</v>
      </c>
      <c r="I289" s="322" t="str">
        <f t="shared" si="77"/>
        <v>bōng</v>
      </c>
      <c r="J289" s="323" t="str">
        <f t="shared" si="78"/>
        <v>bbōng</v>
      </c>
      <c r="K289" s="316" t="str">
        <f t="shared" si="79"/>
        <v>ㆠㆲ˫</v>
      </c>
      <c r="L289" s="317" t="str">
        <f t="shared" ca="1" si="96"/>
        <v xml:space="preserve">\ltjruby{望}{bōng}\
</v>
      </c>
      <c r="M289" s="317" t="str">
        <f t="shared" ca="1" si="82"/>
        <v xml:space="preserve">&lt;ruby&gt;望&lt;rt&gt;門公七&lt;/rt&gt;&lt;/ruby&gt;
</v>
      </c>
      <c r="N289" s="317" t="str">
        <f t="shared" ca="1" si="83"/>
        <v xml:space="preserve">&lt;ruby&gt;望&lt;rt&gt;bōng&lt;/rt&gt;&lt;/ruby&gt;
</v>
      </c>
      <c r="O289" s="317" t="str">
        <f t="shared" ca="1" si="84"/>
        <v xml:space="preserve">&lt;ruby&gt;望&lt;rt&gt;bōng&lt;/rt&gt;&lt;/ruby&gt;
</v>
      </c>
      <c r="P289" s="317" t="str">
        <f t="shared" ca="1" si="84"/>
        <v xml:space="preserve">&lt;ruby&gt;望&lt;rt&gt;bbōng&lt;/rt&gt;&lt;/ruby&gt;
</v>
      </c>
      <c r="Q289" s="318" t="str">
        <f t="shared" ca="1" si="85"/>
        <v xml:space="preserve">&lt;ruby&gt;望&lt;rtc&gt;ㆠㆲ˫&lt;/rtc&gt;&lt;/ruby&gt;
</v>
      </c>
      <c r="R289" s="318" t="str">
        <f t="shared" ca="1" si="86"/>
        <v xml:space="preserve">&lt;ruby&gt;望&lt;rt&gt;bōng&lt;/rt&gt;&lt;rtc&gt;ㆠㆲ˫&lt;/rtc&gt;&lt;/ruby&gt;
</v>
      </c>
      <c r="S289" s="285"/>
      <c r="T289" s="319" t="b">
        <f t="shared" si="80"/>
        <v>0</v>
      </c>
      <c r="U289" s="319" t="b">
        <f t="shared" si="87"/>
        <v>1</v>
      </c>
      <c r="V289" s="319" t="b">
        <f t="shared" si="88"/>
        <v>0</v>
      </c>
      <c r="W289" s="319" t="b">
        <f t="shared" si="89"/>
        <v>0</v>
      </c>
      <c r="X289" s="319" t="b">
        <f t="shared" si="90"/>
        <v>0</v>
      </c>
      <c r="Y289" s="370"/>
      <c r="Z289" s="377">
        <f t="shared" si="81"/>
        <v>1</v>
      </c>
      <c r="AA289" s="373" t="str">
        <f t="array" ref="AA289">IF( $Z289="", "", INDEX(白話字聲母資料表, $Z289, $AA$5))</f>
        <v>門</v>
      </c>
      <c r="AB289" s="370"/>
      <c r="AC289" s="377">
        <f t="shared" si="91"/>
        <v>69</v>
      </c>
      <c r="AD289" s="373">
        <f t="array" ref="AD289">IF( $W289, "", INDEX(白話字韻母資料表, AC289, $AD$5))</f>
        <v>7</v>
      </c>
      <c r="AE289" s="373" t="b">
        <f t="array" ref="AE289">IF( $W289, "", IF( INDEX(白話字韻母資料表, AC289, $AE$5) = "入聲", TRUE, FALSE) )</f>
        <v>0</v>
      </c>
      <c r="AF289" s="374">
        <f t="shared" si="92"/>
        <v>1</v>
      </c>
      <c r="AG289" s="374">
        <f t="shared" si="93"/>
        <v>7</v>
      </c>
      <c r="AH289" s="374" t="str">
        <f t="array" ref="AH289">IF( $W289, "", INDEX(白話字韻母資料表, $AC289, $AH$5))</f>
        <v>公</v>
      </c>
      <c r="AI289" s="374" t="str">
        <f t="array" ref="AI289">IF($W289, "", INDEX(白話字韻母八聲調資料表, $AD289, $AG289))</f>
        <v>ōng</v>
      </c>
      <c r="AJ289" s="370"/>
      <c r="AK289" s="373" t="b">
        <f t="shared" si="94"/>
        <v>0</v>
      </c>
      <c r="AL289" s="373" t="str">
        <f>IF( $AK289, IFERROR( IF(MATCH( $E289, 顎音化聲母!$H$9:$H$37, 0), TRUE, FALSE), FALSE), "")</f>
        <v/>
      </c>
      <c r="AM289" s="373" t="str">
        <f t="array" ref="AM289">IF( AND($AK289, $AL289), INDEX(顎音化聲母資料表, MATCH( $D289 &amp; $E289, 顎音化聲母!$L$5:$L$136, 0), 3), "")</f>
        <v/>
      </c>
      <c r="AN289" s="373">
        <f t="shared" si="95"/>
        <v>1</v>
      </c>
      <c r="AO289" s="374" t="str">
        <f t="array" ref="AO289">IF($AN289="", "", IF( $AM289&lt;&gt;"", $AM289,INDEX(白話字聲母資料表, $AN289, $AO$5)))</f>
        <v>ㆠ</v>
      </c>
      <c r="AP289" s="374" t="str">
        <f t="array" ref="AP289">IF($W289, "", INDEX(方音八音反切資料表, $AD289, $AG289))</f>
        <v>ㆲ˫</v>
      </c>
      <c r="AQ289" s="370"/>
      <c r="AR289" s="374" t="str">
        <f t="array" ref="AR289">IF($V289, "", INDEX(白話字聲母資料表, $Z289, $AR$5))</f>
        <v>b</v>
      </c>
      <c r="AS289" s="375" t="str">
        <f t="array" ref="AS289">IF($W289, "", INDEX(白話字韻母資料表, $AC289, $AR$5))</f>
        <v>ong</v>
      </c>
      <c r="AT289" s="374" t="str">
        <f t="array" ref="AT289">IF($W289, "", INDEX(台羅韻母八聲調資料表, $AD289, $AG289))</f>
        <v>ōng</v>
      </c>
      <c r="AU289" s="370"/>
      <c r="AV289" s="374" t="str">
        <f t="array" ref="AV289">IF($V289, "", INDEX(白話字聲母資料表, $Z289, $AV$5))</f>
        <v>bb</v>
      </c>
      <c r="AW289" s="375" t="str">
        <f t="array" ref="AW289">IF($W289, "", INDEX(白話字韻母資料表, $AC289, $AW$5))</f>
        <v>ong</v>
      </c>
      <c r="AX289" s="374" t="str">
        <f t="array" ref="AX289">IF($W289, "", INDEX(閩拼韻母八聲調資料表, $AD289, $AG289))</f>
        <v>ōng</v>
      </c>
    </row>
    <row r="290" spans="2:50">
      <c r="B290" s="380">
        <f t="shared" si="75"/>
        <v>282</v>
      </c>
      <c r="C290" s="314" t="str">
        <f>MID(文章!$D$4, B290, 1)</f>
        <v>夏</v>
      </c>
      <c r="D290" s="365" t="s">
        <v>61</v>
      </c>
      <c r="E290" s="365" t="s">
        <v>80</v>
      </c>
      <c r="F290" s="365">
        <v>7</v>
      </c>
      <c r="G290" s="315" t="str">
        <f t="array" ref="G290">IF( OR($T290, NOT($U290), $W290), "", $AA290 &amp; $AH290 &amp; INDEX(中文數值資料表, $AG290, 2) )</f>
        <v>喜膠七</v>
      </c>
      <c r="H290" s="321" t="str">
        <f t="shared" si="76"/>
        <v>hā</v>
      </c>
      <c r="I290" s="322" t="str">
        <f t="shared" si="77"/>
        <v>hā</v>
      </c>
      <c r="J290" s="323" t="str">
        <f t="shared" si="78"/>
        <v>hā</v>
      </c>
      <c r="K290" s="316" t="str">
        <f t="shared" si="79"/>
        <v>ㄏㄚ˫</v>
      </c>
      <c r="L290" s="317" t="str">
        <f t="shared" ca="1" si="96"/>
        <v xml:space="preserve">\ltjruby{夏}{hā}\
</v>
      </c>
      <c r="M290" s="317" t="str">
        <f t="shared" ca="1" si="82"/>
        <v xml:space="preserve">&lt;ruby&gt;夏&lt;rt&gt;喜膠七&lt;/rt&gt;&lt;/ruby&gt;
</v>
      </c>
      <c r="N290" s="317" t="str">
        <f t="shared" ca="1" si="83"/>
        <v xml:space="preserve">&lt;ruby&gt;夏&lt;rt&gt;hā&lt;/rt&gt;&lt;/ruby&gt;
</v>
      </c>
      <c r="O290" s="317" t="str">
        <f t="shared" ca="1" si="84"/>
        <v xml:space="preserve">&lt;ruby&gt;夏&lt;rt&gt;hā&lt;/rt&gt;&lt;/ruby&gt;
</v>
      </c>
      <c r="P290" s="317" t="str">
        <f t="shared" ca="1" si="84"/>
        <v xml:space="preserve">&lt;ruby&gt;夏&lt;rt&gt;hā&lt;/rt&gt;&lt;/ruby&gt;
</v>
      </c>
      <c r="Q290" s="318" t="str">
        <f t="shared" ca="1" si="85"/>
        <v xml:space="preserve">&lt;ruby&gt;夏&lt;rtc&gt;ㄏㄚ˫&lt;/rtc&gt;&lt;/ruby&gt;
</v>
      </c>
      <c r="R290" s="318" t="str">
        <f t="shared" ca="1" si="86"/>
        <v xml:space="preserve">&lt;ruby&gt;夏&lt;rt&gt;hā&lt;/rt&gt;&lt;rtc&gt;ㄏㄚ˫&lt;/rtc&gt;&lt;/ruby&gt;
</v>
      </c>
      <c r="S290" s="285"/>
      <c r="T290" s="319" t="b">
        <f t="shared" si="80"/>
        <v>0</v>
      </c>
      <c r="U290" s="319" t="b">
        <f t="shared" si="87"/>
        <v>1</v>
      </c>
      <c r="V290" s="319" t="b">
        <f t="shared" si="88"/>
        <v>0</v>
      </c>
      <c r="W290" s="319" t="b">
        <f t="shared" si="89"/>
        <v>0</v>
      </c>
      <c r="X290" s="319" t="b">
        <f t="shared" si="90"/>
        <v>0</v>
      </c>
      <c r="Y290" s="370"/>
      <c r="Z290" s="377">
        <f t="shared" si="81"/>
        <v>5</v>
      </c>
      <c r="AA290" s="373" t="str">
        <f t="array" ref="AA290">IF( $Z290="", "", INDEX(白話字聲母資料表, $Z290, $AA$5))</f>
        <v>喜</v>
      </c>
      <c r="AB290" s="370"/>
      <c r="AC290" s="377">
        <f t="shared" si="91"/>
        <v>1</v>
      </c>
      <c r="AD290" s="373">
        <f t="array" ref="AD290">IF( $W290, "", INDEX(白話字韻母資料表, AC290, $AD$5))</f>
        <v>28</v>
      </c>
      <c r="AE290" s="373" t="b">
        <f t="array" ref="AE290">IF( $W290, "", IF( INDEX(白話字韻母資料表, AC290, $AE$5) = "入聲", TRUE, FALSE) )</f>
        <v>0</v>
      </c>
      <c r="AF290" s="374">
        <f t="shared" si="92"/>
        <v>1</v>
      </c>
      <c r="AG290" s="374">
        <f t="shared" si="93"/>
        <v>7</v>
      </c>
      <c r="AH290" s="374" t="str">
        <f t="array" ref="AH290">IF( $W290, "", INDEX(白話字韻母資料表, $AC290, $AH$5))</f>
        <v>膠</v>
      </c>
      <c r="AI290" s="374" t="str">
        <f t="array" ref="AI290">IF($W290, "", INDEX(白話字韻母八聲調資料表, $AD290, $AG290))</f>
        <v>ā</v>
      </c>
      <c r="AJ290" s="370"/>
      <c r="AK290" s="373" t="b">
        <f t="shared" si="94"/>
        <v>0</v>
      </c>
      <c r="AL290" s="373" t="str">
        <f>IF( $AK290, IFERROR( IF(MATCH( $E290, 顎音化聲母!$H$9:$H$37, 0), TRUE, FALSE), FALSE), "")</f>
        <v/>
      </c>
      <c r="AM290" s="373" t="str">
        <f t="array" ref="AM290">IF( AND($AK290, $AL290), INDEX(顎音化聲母資料表, MATCH( $D290 &amp; $E290, 顎音化聲母!$L$5:$L$136, 0), 3), "")</f>
        <v/>
      </c>
      <c r="AN290" s="373">
        <f t="shared" si="95"/>
        <v>5</v>
      </c>
      <c r="AO290" s="374" t="str">
        <f t="array" ref="AO290">IF($AN290="", "", IF( $AM290&lt;&gt;"", $AM290,INDEX(白話字聲母資料表, $AN290, $AO$5)))</f>
        <v>ㄏ</v>
      </c>
      <c r="AP290" s="374" t="str">
        <f t="array" ref="AP290">IF($W290, "", INDEX(方音八音反切資料表, $AD290, $AG290))</f>
        <v>ㄚ˫</v>
      </c>
      <c r="AQ290" s="370"/>
      <c r="AR290" s="374" t="str">
        <f t="array" ref="AR290">IF($V290, "", INDEX(白話字聲母資料表, $Z290, $AR$5))</f>
        <v>h</v>
      </c>
      <c r="AS290" s="375" t="str">
        <f t="array" ref="AS290">IF($W290, "", INDEX(白話字韻母資料表, $AC290, $AR$5))</f>
        <v>a</v>
      </c>
      <c r="AT290" s="374" t="str">
        <f t="array" ref="AT290">IF($W290, "", INDEX(台羅韻母八聲調資料表, $AD290, $AG290))</f>
        <v>ā</v>
      </c>
      <c r="AU290" s="370"/>
      <c r="AV290" s="374" t="str">
        <f t="array" ref="AV290">IF($V290, "", INDEX(白話字聲母資料表, $Z290, $AV$5))</f>
        <v>h</v>
      </c>
      <c r="AW290" s="375" t="str">
        <f t="array" ref="AW290">IF($W290, "", INDEX(白話字韻母資料表, $AC290, $AW$5))</f>
        <v>a</v>
      </c>
      <c r="AX290" s="374" t="str">
        <f t="array" ref="AX290">IF($W290, "", INDEX(閩拼韻母八聲調資料表, $AD290, $AG290))</f>
        <v>ā</v>
      </c>
    </row>
    <row r="291" spans="2:50">
      <c r="B291" s="380">
        <f t="shared" si="75"/>
        <v>283</v>
      </c>
      <c r="C291" s="314" t="str">
        <f>MID(文章!$D$4, B291, 1)</f>
        <v>口</v>
      </c>
      <c r="D291" s="365" t="s">
        <v>76</v>
      </c>
      <c r="E291" s="365" t="s">
        <v>110</v>
      </c>
      <c r="F291" s="365">
        <v>2</v>
      </c>
      <c r="G291" s="315" t="str">
        <f t="array" ref="G291">IF( OR($T291, NOT($U291), $W291), "", $AA291 &amp; $AH291 &amp; INDEX(中文數值資料表, $AG291, 2) )</f>
        <v>去茄二</v>
      </c>
      <c r="H291" s="321" t="str">
        <f t="shared" si="76"/>
        <v>khió</v>
      </c>
      <c r="I291" s="322" t="str">
        <f t="shared" si="77"/>
        <v>khió</v>
      </c>
      <c r="J291" s="323" t="str">
        <f t="shared" si="78"/>
        <v>kió</v>
      </c>
      <c r="K291" s="316" t="str">
        <f t="shared" si="79"/>
        <v>ㄎㄧㄜˋ</v>
      </c>
      <c r="L291" s="317" t="str">
        <f t="shared" ca="1" si="96"/>
        <v xml:space="preserve">\ltjruby{口}{khió}\
</v>
      </c>
      <c r="M291" s="317" t="str">
        <f t="shared" ca="1" si="82"/>
        <v xml:space="preserve">&lt;ruby&gt;口&lt;rt&gt;去茄二&lt;/rt&gt;&lt;/ruby&gt;
</v>
      </c>
      <c r="N291" s="317" t="str">
        <f t="shared" ca="1" si="83"/>
        <v xml:space="preserve">&lt;ruby&gt;口&lt;rt&gt;khió&lt;/rt&gt;&lt;/ruby&gt;
</v>
      </c>
      <c r="O291" s="317" t="str">
        <f t="shared" ca="1" si="84"/>
        <v xml:space="preserve">&lt;ruby&gt;口&lt;rt&gt;khió&lt;/rt&gt;&lt;/ruby&gt;
</v>
      </c>
      <c r="P291" s="317" t="str">
        <f t="shared" ca="1" si="84"/>
        <v xml:space="preserve">&lt;ruby&gt;口&lt;rt&gt;kió&lt;/rt&gt;&lt;/ruby&gt;
</v>
      </c>
      <c r="Q291" s="318" t="str">
        <f t="shared" ca="1" si="85"/>
        <v xml:space="preserve">&lt;ruby&gt;口&lt;rtc&gt;ㄎㄧㄜˋ&lt;/rtc&gt;&lt;/ruby&gt;
</v>
      </c>
      <c r="R291" s="318" t="str">
        <f t="shared" ca="1" si="86"/>
        <v xml:space="preserve">&lt;ruby&gt;口&lt;rt&gt;khió&lt;/rt&gt;&lt;rtc&gt;ㄎㄧㄜˋ&lt;/rtc&gt;&lt;/ruby&gt;
</v>
      </c>
      <c r="S291" s="285"/>
      <c r="T291" s="319" t="b">
        <f t="shared" si="80"/>
        <v>0</v>
      </c>
      <c r="U291" s="319" t="b">
        <f t="shared" si="87"/>
        <v>1</v>
      </c>
      <c r="V291" s="319" t="b">
        <f t="shared" si="88"/>
        <v>0</v>
      </c>
      <c r="W291" s="319" t="b">
        <f t="shared" si="89"/>
        <v>0</v>
      </c>
      <c r="X291" s="319" t="b">
        <f t="shared" si="90"/>
        <v>0</v>
      </c>
      <c r="Y291" s="370"/>
      <c r="Z291" s="377">
        <f t="shared" si="81"/>
        <v>8</v>
      </c>
      <c r="AA291" s="373" t="str">
        <f t="array" ref="AA291">IF( $Z291="", "", INDEX(白話字聲母資料表, $Z291, $AA$5))</f>
        <v>去</v>
      </c>
      <c r="AB291" s="370"/>
      <c r="AC291" s="377">
        <f t="shared" si="91"/>
        <v>39</v>
      </c>
      <c r="AD291" s="373">
        <f t="array" ref="AD291">IF( $W291, "", INDEX(白話字韻母資料表, AC291, $AD$5))</f>
        <v>33</v>
      </c>
      <c r="AE291" s="373" t="b">
        <f t="array" ref="AE291">IF( $W291, "", IF( INDEX(白話字韻母資料表, AC291, $AE$5) = "入聲", TRUE, FALSE) )</f>
        <v>0</v>
      </c>
      <c r="AF291" s="374">
        <f t="shared" si="92"/>
        <v>1</v>
      </c>
      <c r="AG291" s="374">
        <f t="shared" si="93"/>
        <v>2</v>
      </c>
      <c r="AH291" s="374" t="str">
        <f t="array" ref="AH291">IF( $W291, "", INDEX(白話字韻母資料表, $AC291, $AH$5))</f>
        <v>茄</v>
      </c>
      <c r="AI291" s="374" t="str">
        <f t="array" ref="AI291">IF($W291, "", INDEX(白話字韻母八聲調資料表, $AD291, $AG291))</f>
        <v>ió</v>
      </c>
      <c r="AJ291" s="370"/>
      <c r="AK291" s="373" t="b">
        <f t="shared" si="94"/>
        <v>0</v>
      </c>
      <c r="AL291" s="373" t="str">
        <f>IF( $AK291, IFERROR( IF(MATCH( $E291, 顎音化聲母!$H$9:$H$37, 0), TRUE, FALSE), FALSE), "")</f>
        <v/>
      </c>
      <c r="AM291" s="373" t="str">
        <f t="array" ref="AM291">IF( AND($AK291, $AL291), INDEX(顎音化聲母資料表, MATCH( $D291 &amp; $E291, 顎音化聲母!$L$5:$L$136, 0), 3), "")</f>
        <v/>
      </c>
      <c r="AN291" s="373">
        <f t="shared" si="95"/>
        <v>8</v>
      </c>
      <c r="AO291" s="374" t="str">
        <f t="array" ref="AO291">IF($AN291="", "", IF( $AM291&lt;&gt;"", $AM291,INDEX(白話字聲母資料表, $AN291, $AO$5)))</f>
        <v>ㄎ</v>
      </c>
      <c r="AP291" s="374" t="str">
        <f t="array" ref="AP291">IF($W291, "", INDEX(方音八音反切資料表, $AD291, $AG291))</f>
        <v>ㄧㄜˋ</v>
      </c>
      <c r="AQ291" s="370"/>
      <c r="AR291" s="374" t="str">
        <f t="array" ref="AR291">IF($V291, "", INDEX(白話字聲母資料表, $Z291, $AR$5))</f>
        <v>kh</v>
      </c>
      <c r="AS291" s="375" t="str">
        <f t="array" ref="AS291">IF($W291, "", INDEX(白話字韻母資料表, $AC291, $AR$5))</f>
        <v>io</v>
      </c>
      <c r="AT291" s="374" t="str">
        <f t="array" ref="AT291">IF($W291, "", INDEX(台羅韻母八聲調資料表, $AD291, $AG291))</f>
        <v>ió</v>
      </c>
      <c r="AU291" s="370"/>
      <c r="AV291" s="374" t="str">
        <f t="array" ref="AV291">IF($V291, "", INDEX(白話字聲母資料表, $Z291, $AV$5))</f>
        <v>k</v>
      </c>
      <c r="AW291" s="375" t="str">
        <f t="array" ref="AW291">IF($W291, "", INDEX(白話字韻母資料表, $AC291, $AW$5))</f>
        <v>io</v>
      </c>
      <c r="AX291" s="374" t="str">
        <f t="array" ref="AX291">IF($W291, "", INDEX(閩拼韻母八聲調資料表, $AD291, $AG291))</f>
        <v>ió</v>
      </c>
    </row>
    <row r="292" spans="2:50">
      <c r="B292" s="380">
        <f t="shared" si="75"/>
        <v>284</v>
      </c>
      <c r="C292" s="314" t="str">
        <f>MID(文章!$D$4, B292, 1)</f>
        <v>，</v>
      </c>
      <c r="D292" s="365"/>
      <c r="E292" s="365"/>
      <c r="F292" s="365"/>
      <c r="G292" s="315" t="str">
        <f t="array" ref="G292">IF( OR($T292, NOT($U292), $W292), "", $AA292 &amp; $AH292 &amp; INDEX(中文數值資料表, $AG292, 2) )</f>
        <v/>
      </c>
      <c r="H292" s="321" t="str">
        <f t="shared" si="76"/>
        <v/>
      </c>
      <c r="I292" s="322" t="str">
        <f t="shared" si="77"/>
        <v/>
      </c>
      <c r="J292" s="323" t="str">
        <f t="shared" si="78"/>
        <v/>
      </c>
      <c r="K292" s="316" t="str">
        <f t="shared" si="79"/>
        <v/>
      </c>
      <c r="L292" s="317" t="str">
        <f t="shared" ca="1" si="96"/>
        <v xml:space="preserve">\ltjruby{，}{}\
</v>
      </c>
      <c r="M292" s="317" t="str">
        <f t="shared" ca="1" si="82"/>
        <v xml:space="preserve">，
</v>
      </c>
      <c r="N292" s="317" t="str">
        <f t="shared" ca="1" si="83"/>
        <v xml:space="preserve">，
</v>
      </c>
      <c r="O292" s="317" t="str">
        <f t="shared" ca="1" si="84"/>
        <v xml:space="preserve">，
</v>
      </c>
      <c r="P292" s="317" t="str">
        <f t="shared" ca="1" si="84"/>
        <v xml:space="preserve">，
</v>
      </c>
      <c r="Q292" s="318" t="str">
        <f t="shared" ca="1" si="85"/>
        <v xml:space="preserve">，
</v>
      </c>
      <c r="R292" s="318" t="str">
        <f t="shared" ca="1" si="86"/>
        <v xml:space="preserve">，
</v>
      </c>
      <c r="S292" s="285"/>
      <c r="T292" s="319" t="b">
        <f t="shared" si="80"/>
        <v>1</v>
      </c>
      <c r="U292" s="319" t="b">
        <f t="shared" si="87"/>
        <v>0</v>
      </c>
      <c r="V292" s="319" t="b">
        <f t="shared" si="88"/>
        <v>1</v>
      </c>
      <c r="W292" s="319" t="b">
        <f t="shared" si="89"/>
        <v>1</v>
      </c>
      <c r="X292" s="319" t="b">
        <f t="shared" si="90"/>
        <v>0</v>
      </c>
      <c r="Y292" s="370"/>
      <c r="Z292" s="377" t="str">
        <f t="shared" si="81"/>
        <v/>
      </c>
      <c r="AA292" s="373" t="str">
        <f t="array" ref="AA292">IF( $Z292="", "", INDEX(白話字聲母資料表, $Z292, $AA$5))</f>
        <v/>
      </c>
      <c r="AB292" s="370"/>
      <c r="AC292" s="377" t="str">
        <f t="shared" si="91"/>
        <v/>
      </c>
      <c r="AD292" s="373" t="str">
        <f t="array" ref="AD292">IF( $W292, "", INDEX(白話字韻母資料表, AC292, $AD$5))</f>
        <v/>
      </c>
      <c r="AE292" s="373" t="str">
        <f t="array" ref="AE292">IF( $W292, "", IF( INDEX(白話字韻母資料表, AC292, $AE$5) = "入聲", TRUE, FALSE) )</f>
        <v/>
      </c>
      <c r="AF292" s="374" t="str">
        <f t="shared" si="92"/>
        <v/>
      </c>
      <c r="AG292" s="374" t="str">
        <f t="shared" si="93"/>
        <v/>
      </c>
      <c r="AH292" s="374" t="str">
        <f t="array" ref="AH292">IF( $W292, "", INDEX(白話字韻母資料表, $AC292, $AH$5))</f>
        <v/>
      </c>
      <c r="AI292" s="374" t="str">
        <f t="array" ref="AI292">IF($W292, "", INDEX(白話字韻母八聲調資料表, $AD292, $AG292))</f>
        <v/>
      </c>
      <c r="AJ292" s="370"/>
      <c r="AK292" s="373" t="b">
        <f t="shared" si="94"/>
        <v>0</v>
      </c>
      <c r="AL292" s="373" t="str">
        <f>IF( $AK292, IFERROR( IF(MATCH( $E292, 顎音化聲母!$H$9:$H$37, 0), TRUE, FALSE), FALSE), "")</f>
        <v/>
      </c>
      <c r="AM292" s="373" t="str">
        <f t="array" ref="AM292">IF( AND($AK292, $AL292), INDEX(顎音化聲母資料表, MATCH( $D292 &amp; $E292, 顎音化聲母!$L$5:$L$136, 0), 3), "")</f>
        <v/>
      </c>
      <c r="AN292" s="373" t="str">
        <f t="shared" si="95"/>
        <v/>
      </c>
      <c r="AO292" s="374" t="str">
        <f t="array" ref="AO292">IF($AN292="", "", IF( $AM292&lt;&gt;"", $AM292,INDEX(白話字聲母資料表, $AN292, $AO$5)))</f>
        <v/>
      </c>
      <c r="AP292" s="374" t="str">
        <f t="array" ref="AP292">IF($W292, "", INDEX(方音八音反切資料表, $AD292, $AG292))</f>
        <v/>
      </c>
      <c r="AQ292" s="370"/>
      <c r="AR292" s="374" t="str">
        <f t="array" ref="AR292">IF($V292, "", INDEX(白話字聲母資料表, $Z292, $AR$5))</f>
        <v/>
      </c>
      <c r="AS292" s="375" t="str">
        <f t="array" ref="AS292">IF($W292, "", INDEX(白話字韻母資料表, $AC292, $AR$5))</f>
        <v/>
      </c>
      <c r="AT292" s="374" t="str">
        <f t="array" ref="AT292">IF($W292, "", INDEX(台羅韻母八聲調資料表, $AD292, $AG292))</f>
        <v/>
      </c>
      <c r="AU292" s="370"/>
      <c r="AV292" s="374" t="str">
        <f t="array" ref="AV292">IF($V292, "", INDEX(白話字聲母資料表, $Z292, $AV$5))</f>
        <v/>
      </c>
      <c r="AW292" s="375" t="str">
        <f t="array" ref="AW292">IF($W292, "", INDEX(白話字韻母資料表, $AC292, $AW$5))</f>
        <v/>
      </c>
      <c r="AX292" s="374" t="str">
        <f t="array" ref="AX292">IF($W292, "", INDEX(閩拼韻母八聲調資料表, $AD292, $AG292))</f>
        <v/>
      </c>
    </row>
    <row r="293" spans="2:50">
      <c r="B293" s="380">
        <f t="shared" si="75"/>
        <v>285</v>
      </c>
      <c r="C293" s="314" t="str">
        <f>MID(文章!$D$4, B293, 1)</f>
        <v>東</v>
      </c>
      <c r="D293" s="365" t="s">
        <v>92</v>
      </c>
      <c r="E293" s="365" t="s">
        <v>74</v>
      </c>
      <c r="F293" s="365"/>
      <c r="G293" s="315" t="str">
        <f t="array" ref="G293">IF( OR($T293, NOT($U293), $W293), "", $AA293 &amp; $AH293 &amp; INDEX(中文數值資料表, $AG293, 2) )</f>
        <v>地公一</v>
      </c>
      <c r="H293" s="321" t="str">
        <f t="shared" si="76"/>
        <v>tong</v>
      </c>
      <c r="I293" s="322" t="str">
        <f t="shared" si="77"/>
        <v>tong</v>
      </c>
      <c r="J293" s="323" t="str">
        <f t="shared" si="78"/>
        <v>dōng</v>
      </c>
      <c r="K293" s="316" t="str">
        <f t="shared" si="79"/>
        <v>ㄉㆲ</v>
      </c>
      <c r="L293" s="317" t="str">
        <f t="shared" ca="1" si="96"/>
        <v xml:space="preserve">\ltjruby{東}{tong}\
</v>
      </c>
      <c r="M293" s="317" t="str">
        <f t="shared" ca="1" si="82"/>
        <v xml:space="preserve">&lt;ruby&gt;東&lt;rt&gt;地公一&lt;/rt&gt;&lt;/ruby&gt;
</v>
      </c>
      <c r="N293" s="317" t="str">
        <f t="shared" ca="1" si="83"/>
        <v xml:space="preserve">&lt;ruby&gt;東&lt;rt&gt;tong&lt;/rt&gt;&lt;/ruby&gt;
</v>
      </c>
      <c r="O293" s="317" t="str">
        <f t="shared" ca="1" si="84"/>
        <v xml:space="preserve">&lt;ruby&gt;東&lt;rt&gt;tong&lt;/rt&gt;&lt;/ruby&gt;
</v>
      </c>
      <c r="P293" s="317" t="str">
        <f t="shared" ca="1" si="84"/>
        <v xml:space="preserve">&lt;ruby&gt;東&lt;rt&gt;dōng&lt;/rt&gt;&lt;/ruby&gt;
</v>
      </c>
      <c r="Q293" s="318" t="str">
        <f t="shared" ca="1" si="85"/>
        <v xml:space="preserve">&lt;ruby&gt;東&lt;rtc&gt;ㄉㆲ&lt;/rtc&gt;&lt;/ruby&gt;
</v>
      </c>
      <c r="R293" s="318" t="str">
        <f t="shared" ca="1" si="86"/>
        <v xml:space="preserve">&lt;ruby&gt;東&lt;rt&gt;tong&lt;/rt&gt;&lt;rtc&gt;ㄉㆲ&lt;/rtc&gt;&lt;/ruby&gt;
</v>
      </c>
      <c r="S293" s="285"/>
      <c r="T293" s="319" t="b">
        <f t="shared" si="80"/>
        <v>0</v>
      </c>
      <c r="U293" s="319" t="b">
        <f t="shared" si="87"/>
        <v>1</v>
      </c>
      <c r="V293" s="319" t="b">
        <f t="shared" si="88"/>
        <v>0</v>
      </c>
      <c r="W293" s="319" t="b">
        <f t="shared" si="89"/>
        <v>0</v>
      </c>
      <c r="X293" s="319" t="b">
        <f t="shared" si="90"/>
        <v>1</v>
      </c>
      <c r="Y293" s="370"/>
      <c r="Z293" s="377">
        <f t="shared" si="81"/>
        <v>16</v>
      </c>
      <c r="AA293" s="373" t="str">
        <f t="array" ref="AA293">IF( $Z293="", "", INDEX(白話字聲母資料表, $Z293, $AA$5))</f>
        <v>地</v>
      </c>
      <c r="AB293" s="370"/>
      <c r="AC293" s="377">
        <f t="shared" si="91"/>
        <v>69</v>
      </c>
      <c r="AD293" s="373">
        <f t="array" ref="AD293">IF( $W293, "", INDEX(白話字韻母資料表, AC293, $AD$5))</f>
        <v>7</v>
      </c>
      <c r="AE293" s="373" t="b">
        <f t="array" ref="AE293">IF( $W293, "", IF( INDEX(白話字韻母資料表, AC293, $AE$5) = "入聲", TRUE, FALSE) )</f>
        <v>0</v>
      </c>
      <c r="AF293" s="374">
        <f t="shared" si="92"/>
        <v>1</v>
      </c>
      <c r="AG293" s="374">
        <f t="shared" si="93"/>
        <v>1</v>
      </c>
      <c r="AH293" s="374" t="str">
        <f t="array" ref="AH293">IF( $W293, "", INDEX(白話字韻母資料表, $AC293, $AH$5))</f>
        <v>公</v>
      </c>
      <c r="AI293" s="374" t="str">
        <f t="array" ref="AI293">IF($W293, "", INDEX(白話字韻母八聲調資料表, $AD293, $AG293))</f>
        <v>ong</v>
      </c>
      <c r="AJ293" s="370"/>
      <c r="AK293" s="373" t="b">
        <f t="shared" si="94"/>
        <v>0</v>
      </c>
      <c r="AL293" s="373" t="str">
        <f>IF( $AK293, IFERROR( IF(MATCH( $E293, 顎音化聲母!$H$9:$H$37, 0), TRUE, FALSE), FALSE), "")</f>
        <v/>
      </c>
      <c r="AM293" s="373" t="str">
        <f t="array" ref="AM293">IF( AND($AK293, $AL293), INDEX(顎音化聲母資料表, MATCH( $D293 &amp; $E293, 顎音化聲母!$L$5:$L$136, 0), 3), "")</f>
        <v/>
      </c>
      <c r="AN293" s="373">
        <f t="shared" si="95"/>
        <v>16</v>
      </c>
      <c r="AO293" s="374" t="str">
        <f t="array" ref="AO293">IF($AN293="", "", IF( $AM293&lt;&gt;"", $AM293,INDEX(白話字聲母資料表, $AN293, $AO$5)))</f>
        <v>ㄉ</v>
      </c>
      <c r="AP293" s="374" t="str">
        <f t="array" ref="AP293">IF($W293, "", INDEX(方音八音反切資料表, $AD293, $AG293))</f>
        <v>ㆲ</v>
      </c>
      <c r="AQ293" s="370"/>
      <c r="AR293" s="374" t="str">
        <f t="array" ref="AR293">IF($V293, "", INDEX(白話字聲母資料表, $Z293, $AR$5))</f>
        <v>t</v>
      </c>
      <c r="AS293" s="375" t="str">
        <f t="array" ref="AS293">IF($W293, "", INDEX(白話字韻母資料表, $AC293, $AR$5))</f>
        <v>ong</v>
      </c>
      <c r="AT293" s="374" t="str">
        <f t="array" ref="AT293">IF($W293, "", INDEX(台羅韻母八聲調資料表, $AD293, $AG293))</f>
        <v>ong</v>
      </c>
      <c r="AU293" s="370"/>
      <c r="AV293" s="374" t="str">
        <f t="array" ref="AV293">IF($V293, "", INDEX(白話字聲母資料表, $Z293, $AV$5))</f>
        <v>d</v>
      </c>
      <c r="AW293" s="375" t="str">
        <f t="array" ref="AW293">IF($W293, "", INDEX(白話字韻母資料表, $AC293, $AW$5))</f>
        <v>ong</v>
      </c>
      <c r="AX293" s="374" t="str">
        <f t="array" ref="AX293">IF($W293, "", INDEX(閩拼韻母八聲調資料表, $AD293, $AG293))</f>
        <v>ōng</v>
      </c>
    </row>
    <row r="294" spans="2:50">
      <c r="B294" s="380">
        <f t="shared" si="75"/>
        <v>286</v>
      </c>
      <c r="C294" s="314" t="str">
        <f>MID(文章!$D$4, B294, 1)</f>
        <v>望</v>
      </c>
      <c r="D294" s="365" t="s">
        <v>73</v>
      </c>
      <c r="E294" s="365" t="s">
        <v>74</v>
      </c>
      <c r="F294" s="365">
        <v>7</v>
      </c>
      <c r="G294" s="315" t="str">
        <f t="array" ref="G294">IF( OR($T294, NOT($U294), $W294), "", $AA294 &amp; $AH294 &amp; INDEX(中文數值資料表, $AG294, 2) )</f>
        <v>門公七</v>
      </c>
      <c r="H294" s="321" t="str">
        <f t="shared" si="76"/>
        <v>bōng</v>
      </c>
      <c r="I294" s="322" t="str">
        <f t="shared" si="77"/>
        <v>bōng</v>
      </c>
      <c r="J294" s="323" t="str">
        <f t="shared" si="78"/>
        <v>bbōng</v>
      </c>
      <c r="K294" s="316" t="str">
        <f t="shared" si="79"/>
        <v>ㆠㆲ˫</v>
      </c>
      <c r="L294" s="317" t="str">
        <f t="shared" ca="1" si="96"/>
        <v xml:space="preserve">\ltjruby{望}{bōng}\
</v>
      </c>
      <c r="M294" s="317" t="str">
        <f t="shared" ca="1" si="82"/>
        <v xml:space="preserve">&lt;ruby&gt;望&lt;rt&gt;門公七&lt;/rt&gt;&lt;/ruby&gt;
</v>
      </c>
      <c r="N294" s="317" t="str">
        <f t="shared" ca="1" si="83"/>
        <v xml:space="preserve">&lt;ruby&gt;望&lt;rt&gt;bōng&lt;/rt&gt;&lt;/ruby&gt;
</v>
      </c>
      <c r="O294" s="317" t="str">
        <f t="shared" ca="1" si="84"/>
        <v xml:space="preserve">&lt;ruby&gt;望&lt;rt&gt;bōng&lt;/rt&gt;&lt;/ruby&gt;
</v>
      </c>
      <c r="P294" s="317" t="str">
        <f t="shared" ca="1" si="84"/>
        <v xml:space="preserve">&lt;ruby&gt;望&lt;rt&gt;bbōng&lt;/rt&gt;&lt;/ruby&gt;
</v>
      </c>
      <c r="Q294" s="318" t="str">
        <f t="shared" ca="1" si="85"/>
        <v xml:space="preserve">&lt;ruby&gt;望&lt;rtc&gt;ㆠㆲ˫&lt;/rtc&gt;&lt;/ruby&gt;
</v>
      </c>
      <c r="R294" s="318" t="str">
        <f t="shared" ca="1" si="86"/>
        <v xml:space="preserve">&lt;ruby&gt;望&lt;rt&gt;bōng&lt;/rt&gt;&lt;rtc&gt;ㆠㆲ˫&lt;/rtc&gt;&lt;/ruby&gt;
</v>
      </c>
      <c r="S294" s="285"/>
      <c r="T294" s="319" t="b">
        <f t="shared" si="80"/>
        <v>0</v>
      </c>
      <c r="U294" s="319" t="b">
        <f t="shared" si="87"/>
        <v>1</v>
      </c>
      <c r="V294" s="319" t="b">
        <f t="shared" si="88"/>
        <v>0</v>
      </c>
      <c r="W294" s="319" t="b">
        <f t="shared" si="89"/>
        <v>0</v>
      </c>
      <c r="X294" s="319" t="b">
        <f t="shared" si="90"/>
        <v>0</v>
      </c>
      <c r="Y294" s="370"/>
      <c r="Z294" s="377">
        <f t="shared" si="81"/>
        <v>1</v>
      </c>
      <c r="AA294" s="373" t="str">
        <f t="array" ref="AA294">IF( $Z294="", "", INDEX(白話字聲母資料表, $Z294, $AA$5))</f>
        <v>門</v>
      </c>
      <c r="AB294" s="370"/>
      <c r="AC294" s="377">
        <f t="shared" si="91"/>
        <v>69</v>
      </c>
      <c r="AD294" s="373">
        <f t="array" ref="AD294">IF( $W294, "", INDEX(白話字韻母資料表, AC294, $AD$5))</f>
        <v>7</v>
      </c>
      <c r="AE294" s="373" t="b">
        <f t="array" ref="AE294">IF( $W294, "", IF( INDEX(白話字韻母資料表, AC294, $AE$5) = "入聲", TRUE, FALSE) )</f>
        <v>0</v>
      </c>
      <c r="AF294" s="374">
        <f t="shared" si="92"/>
        <v>1</v>
      </c>
      <c r="AG294" s="374">
        <f t="shared" si="93"/>
        <v>7</v>
      </c>
      <c r="AH294" s="374" t="str">
        <f t="array" ref="AH294">IF( $W294, "", INDEX(白話字韻母資料表, $AC294, $AH$5))</f>
        <v>公</v>
      </c>
      <c r="AI294" s="374" t="str">
        <f t="array" ref="AI294">IF($W294, "", INDEX(白話字韻母八聲調資料表, $AD294, $AG294))</f>
        <v>ōng</v>
      </c>
      <c r="AJ294" s="370"/>
      <c r="AK294" s="373" t="b">
        <f t="shared" si="94"/>
        <v>0</v>
      </c>
      <c r="AL294" s="373" t="str">
        <f>IF( $AK294, IFERROR( IF(MATCH( $E294, 顎音化聲母!$H$9:$H$37, 0), TRUE, FALSE), FALSE), "")</f>
        <v/>
      </c>
      <c r="AM294" s="373" t="str">
        <f t="array" ref="AM294">IF( AND($AK294, $AL294), INDEX(顎音化聲母資料表, MATCH( $D294 &amp; $E294, 顎音化聲母!$L$5:$L$136, 0), 3), "")</f>
        <v/>
      </c>
      <c r="AN294" s="373">
        <f t="shared" si="95"/>
        <v>1</v>
      </c>
      <c r="AO294" s="374" t="str">
        <f t="array" ref="AO294">IF($AN294="", "", IF( $AM294&lt;&gt;"", $AM294,INDEX(白話字聲母資料表, $AN294, $AO$5)))</f>
        <v>ㆠ</v>
      </c>
      <c r="AP294" s="374" t="str">
        <f t="array" ref="AP294">IF($W294, "", INDEX(方音八音反切資料表, $AD294, $AG294))</f>
        <v>ㆲ˫</v>
      </c>
      <c r="AQ294" s="370"/>
      <c r="AR294" s="374" t="str">
        <f t="array" ref="AR294">IF($V294, "", INDEX(白話字聲母資料表, $Z294, $AR$5))</f>
        <v>b</v>
      </c>
      <c r="AS294" s="375" t="str">
        <f t="array" ref="AS294">IF($W294, "", INDEX(白話字韻母資料表, $AC294, $AR$5))</f>
        <v>ong</v>
      </c>
      <c r="AT294" s="374" t="str">
        <f t="array" ref="AT294">IF($W294, "", INDEX(台羅韻母八聲調資料表, $AD294, $AG294))</f>
        <v>ōng</v>
      </c>
      <c r="AU294" s="370"/>
      <c r="AV294" s="374" t="str">
        <f t="array" ref="AV294">IF($V294, "", INDEX(白話字聲母資料表, $Z294, $AV$5))</f>
        <v>bb</v>
      </c>
      <c r="AW294" s="375" t="str">
        <f t="array" ref="AW294">IF($W294, "", INDEX(白話字韻母資料表, $AC294, $AW$5))</f>
        <v>ong</v>
      </c>
      <c r="AX294" s="374" t="str">
        <f t="array" ref="AX294">IF($W294, "", INDEX(閩拼韻母八聲調資料表, $AD294, $AG294))</f>
        <v>ōng</v>
      </c>
    </row>
    <row r="295" spans="2:50">
      <c r="B295" s="380">
        <f t="shared" si="75"/>
        <v>287</v>
      </c>
      <c r="C295" s="314" t="str">
        <f>MID(文章!$D$4, B295, 1)</f>
        <v>武</v>
      </c>
      <c r="D295" s="365" t="s">
        <v>73</v>
      </c>
      <c r="E295" s="365" t="s">
        <v>62</v>
      </c>
      <c r="F295" s="365">
        <v>2</v>
      </c>
      <c r="G295" s="315" t="str">
        <f t="array" ref="G295">IF( OR($T295, NOT($U295), $W295), "", $AA295 &amp; $AH295 &amp; INDEX(中文數值資料表, $AG295, 2) )</f>
        <v>門艍二</v>
      </c>
      <c r="H295" s="321" t="str">
        <f t="shared" si="76"/>
        <v>bú</v>
      </c>
      <c r="I295" s="322" t="str">
        <f t="shared" si="77"/>
        <v>bú</v>
      </c>
      <c r="J295" s="323" t="str">
        <f t="shared" si="78"/>
        <v>bbú</v>
      </c>
      <c r="K295" s="316" t="str">
        <f t="shared" si="79"/>
        <v>ㆠㄨˋ</v>
      </c>
      <c r="L295" s="317" t="str">
        <f t="shared" ca="1" si="96"/>
        <v xml:space="preserve">\ltjruby{武}{bú}\
</v>
      </c>
      <c r="M295" s="317" t="str">
        <f t="shared" ca="1" si="82"/>
        <v xml:space="preserve">&lt;ruby&gt;武&lt;rt&gt;門艍二&lt;/rt&gt;&lt;/ruby&gt;
</v>
      </c>
      <c r="N295" s="317" t="str">
        <f t="shared" ca="1" si="83"/>
        <v xml:space="preserve">&lt;ruby&gt;武&lt;rt&gt;bú&lt;/rt&gt;&lt;/ruby&gt;
</v>
      </c>
      <c r="O295" s="317" t="str">
        <f t="shared" ca="1" si="84"/>
        <v xml:space="preserve">&lt;ruby&gt;武&lt;rt&gt;bú&lt;/rt&gt;&lt;/ruby&gt;
</v>
      </c>
      <c r="P295" s="317" t="str">
        <f t="shared" ca="1" si="84"/>
        <v xml:space="preserve">&lt;ruby&gt;武&lt;rt&gt;bbú&lt;/rt&gt;&lt;/ruby&gt;
</v>
      </c>
      <c r="Q295" s="318" t="str">
        <f t="shared" ca="1" si="85"/>
        <v xml:space="preserve">&lt;ruby&gt;武&lt;rtc&gt;ㆠㄨˋ&lt;/rtc&gt;&lt;/ruby&gt;
</v>
      </c>
      <c r="R295" s="318" t="str">
        <f t="shared" ca="1" si="86"/>
        <v xml:space="preserve">&lt;ruby&gt;武&lt;rt&gt;bú&lt;/rt&gt;&lt;rtc&gt;ㆠㄨˋ&lt;/rtc&gt;&lt;/ruby&gt;
</v>
      </c>
      <c r="S295" s="285"/>
      <c r="T295" s="319" t="b">
        <f t="shared" si="80"/>
        <v>0</v>
      </c>
      <c r="U295" s="319" t="b">
        <f t="shared" si="87"/>
        <v>1</v>
      </c>
      <c r="V295" s="319" t="b">
        <f t="shared" si="88"/>
        <v>0</v>
      </c>
      <c r="W295" s="319" t="b">
        <f t="shared" si="89"/>
        <v>0</v>
      </c>
      <c r="X295" s="319" t="b">
        <f t="shared" si="90"/>
        <v>0</v>
      </c>
      <c r="Y295" s="370"/>
      <c r="Z295" s="377">
        <f t="shared" si="81"/>
        <v>1</v>
      </c>
      <c r="AA295" s="373" t="str">
        <f t="array" ref="AA295">IF( $Z295="", "", INDEX(白話字聲母資料表, $Z295, $AA$5))</f>
        <v>門</v>
      </c>
      <c r="AB295" s="370"/>
      <c r="AC295" s="377">
        <f t="shared" si="91"/>
        <v>70</v>
      </c>
      <c r="AD295" s="373">
        <f t="array" ref="AD295">IF( $W295, "", INDEX(白話字韻母資料表, AC295, $AD$5))</f>
        <v>27</v>
      </c>
      <c r="AE295" s="373" t="b">
        <f t="array" ref="AE295">IF( $W295, "", IF( INDEX(白話字韻母資料表, AC295, $AE$5) = "入聲", TRUE, FALSE) )</f>
        <v>0</v>
      </c>
      <c r="AF295" s="374">
        <f t="shared" si="92"/>
        <v>1</v>
      </c>
      <c r="AG295" s="374">
        <f t="shared" si="93"/>
        <v>2</v>
      </c>
      <c r="AH295" s="374" t="str">
        <f t="array" ref="AH295">IF( $W295, "", INDEX(白話字韻母資料表, $AC295, $AH$5))</f>
        <v>艍</v>
      </c>
      <c r="AI295" s="374" t="str">
        <f t="array" ref="AI295">IF($W295, "", INDEX(白話字韻母八聲調資料表, $AD295, $AG295))</f>
        <v>ú</v>
      </c>
      <c r="AJ295" s="370"/>
      <c r="AK295" s="373" t="b">
        <f t="shared" si="94"/>
        <v>0</v>
      </c>
      <c r="AL295" s="373" t="str">
        <f>IF( $AK295, IFERROR( IF(MATCH( $E295, 顎音化聲母!$H$9:$H$37, 0), TRUE, FALSE), FALSE), "")</f>
        <v/>
      </c>
      <c r="AM295" s="373" t="str">
        <f t="array" ref="AM295">IF( AND($AK295, $AL295), INDEX(顎音化聲母資料表, MATCH( $D295 &amp; $E295, 顎音化聲母!$L$5:$L$136, 0), 3), "")</f>
        <v/>
      </c>
      <c r="AN295" s="373">
        <f t="shared" si="95"/>
        <v>1</v>
      </c>
      <c r="AO295" s="374" t="str">
        <f t="array" ref="AO295">IF($AN295="", "", IF( $AM295&lt;&gt;"", $AM295,INDEX(白話字聲母資料表, $AN295, $AO$5)))</f>
        <v>ㆠ</v>
      </c>
      <c r="AP295" s="374" t="str">
        <f t="array" ref="AP295">IF($W295, "", INDEX(方音八音反切資料表, $AD295, $AG295))</f>
        <v>ㄨˋ</v>
      </c>
      <c r="AQ295" s="370"/>
      <c r="AR295" s="374" t="str">
        <f t="array" ref="AR295">IF($V295, "", INDEX(白話字聲母資料表, $Z295, $AR$5))</f>
        <v>b</v>
      </c>
      <c r="AS295" s="375" t="str">
        <f t="array" ref="AS295">IF($W295, "", INDEX(白話字韻母資料表, $AC295, $AR$5))</f>
        <v>u</v>
      </c>
      <c r="AT295" s="374" t="str">
        <f t="array" ref="AT295">IF($W295, "", INDEX(台羅韻母八聲調資料表, $AD295, $AG295))</f>
        <v>ú</v>
      </c>
      <c r="AU295" s="370"/>
      <c r="AV295" s="374" t="str">
        <f t="array" ref="AV295">IF($V295, "", INDEX(白話字聲母資料表, $Z295, $AV$5))</f>
        <v>bb</v>
      </c>
      <c r="AW295" s="375" t="str">
        <f t="array" ref="AW295">IF($W295, "", INDEX(白話字韻母資料表, $AC295, $AW$5))</f>
        <v>u</v>
      </c>
      <c r="AX295" s="374" t="str">
        <f t="array" ref="AX295">IF($W295, "", INDEX(閩拼韻母八聲調資料表, $AD295, $AG295))</f>
        <v>ú</v>
      </c>
    </row>
    <row r="296" spans="2:50">
      <c r="B296" s="380">
        <f t="shared" si="75"/>
        <v>288</v>
      </c>
      <c r="C296" s="314" t="str">
        <f>MID(文章!$D$4, B296, 1)</f>
        <v>昌</v>
      </c>
      <c r="D296" s="365" t="s">
        <v>68</v>
      </c>
      <c r="E296" s="365" t="s">
        <v>88</v>
      </c>
      <c r="F296" s="365"/>
      <c r="G296" s="315" t="str">
        <f t="array" ref="G296">IF( OR($T296, NOT($U296), $W296), "", $AA296 &amp; $AH296 &amp; INDEX(中文數值資料表, $AG296, 2) )</f>
        <v>出恭一</v>
      </c>
      <c r="H296" s="321" t="str">
        <f t="shared" si="76"/>
        <v>chhiong</v>
      </c>
      <c r="I296" s="322" t="str">
        <f t="shared" si="77"/>
        <v>tshiong</v>
      </c>
      <c r="J296" s="323" t="str">
        <f t="shared" si="78"/>
        <v>ciōng</v>
      </c>
      <c r="K296" s="316" t="str">
        <f t="shared" si="79"/>
        <v>ㄑㄧㆲ</v>
      </c>
      <c r="L296" s="317" t="str">
        <f t="shared" ca="1" si="96"/>
        <v xml:space="preserve">\ltjruby{昌}{tshiong}\
</v>
      </c>
      <c r="M296" s="317" t="str">
        <f t="shared" ca="1" si="82"/>
        <v xml:space="preserve">&lt;ruby&gt;昌&lt;rt&gt;出恭一&lt;/rt&gt;&lt;/ruby&gt;
</v>
      </c>
      <c r="N296" s="317" t="str">
        <f t="shared" ca="1" si="83"/>
        <v xml:space="preserve">&lt;ruby&gt;昌&lt;rt&gt;chhiong&lt;/rt&gt;&lt;/ruby&gt;
</v>
      </c>
      <c r="O296" s="317" t="str">
        <f t="shared" ca="1" si="84"/>
        <v xml:space="preserve">&lt;ruby&gt;昌&lt;rt&gt;tshiong&lt;/rt&gt;&lt;/ruby&gt;
</v>
      </c>
      <c r="P296" s="317" t="str">
        <f t="shared" ca="1" si="84"/>
        <v xml:space="preserve">&lt;ruby&gt;昌&lt;rt&gt;ciōng&lt;/rt&gt;&lt;/ruby&gt;
</v>
      </c>
      <c r="Q296" s="318" t="str">
        <f t="shared" ca="1" si="85"/>
        <v xml:space="preserve">&lt;ruby&gt;昌&lt;rtc&gt;ㄑㄧㆲ&lt;/rtc&gt;&lt;/ruby&gt;
</v>
      </c>
      <c r="R296" s="318" t="str">
        <f t="shared" ca="1" si="86"/>
        <v xml:space="preserve">&lt;ruby&gt;昌&lt;rt&gt;tshiong&lt;/rt&gt;&lt;rtc&gt;ㄑㄧㆲ&lt;/rtc&gt;&lt;/ruby&gt;
</v>
      </c>
      <c r="S296" s="285"/>
      <c r="T296" s="319" t="b">
        <f t="shared" si="80"/>
        <v>0</v>
      </c>
      <c r="U296" s="319" t="b">
        <f t="shared" si="87"/>
        <v>1</v>
      </c>
      <c r="V296" s="319" t="b">
        <f t="shared" si="88"/>
        <v>0</v>
      </c>
      <c r="W296" s="319" t="b">
        <f t="shared" si="89"/>
        <v>0</v>
      </c>
      <c r="X296" s="319" t="b">
        <f t="shared" si="90"/>
        <v>1</v>
      </c>
      <c r="Y296" s="370"/>
      <c r="Z296" s="377">
        <f t="shared" si="81"/>
        <v>3</v>
      </c>
      <c r="AA296" s="373" t="str">
        <f t="array" ref="AA296">IF( $Z296="", "", INDEX(白話字聲母資料表, $Z296, $AA$5))</f>
        <v>出</v>
      </c>
      <c r="AB296" s="370"/>
      <c r="AC296" s="377">
        <f t="shared" si="91"/>
        <v>42</v>
      </c>
      <c r="AD296" s="373">
        <f t="array" ref="AD296">IF( $W296, "", INDEX(白話字韻母資料表, AC296, $AD$5))</f>
        <v>14</v>
      </c>
      <c r="AE296" s="373" t="b">
        <f t="array" ref="AE296">IF( $W296, "", IF( INDEX(白話字韻母資料表, AC296, $AE$5) = "入聲", TRUE, FALSE) )</f>
        <v>0</v>
      </c>
      <c r="AF296" s="374">
        <f t="shared" si="92"/>
        <v>1</v>
      </c>
      <c r="AG296" s="374">
        <f t="shared" si="93"/>
        <v>1</v>
      </c>
      <c r="AH296" s="374" t="str">
        <f t="array" ref="AH296">IF( $W296, "", INDEX(白話字韻母資料表, $AC296, $AH$5))</f>
        <v>恭</v>
      </c>
      <c r="AI296" s="374" t="str">
        <f t="array" ref="AI296">IF($W296, "", INDEX(白話字韻母八聲調資料表, $AD296, $AG296))</f>
        <v>iong</v>
      </c>
      <c r="AJ296" s="370"/>
      <c r="AK296" s="373" t="b">
        <f t="shared" si="94"/>
        <v>1</v>
      </c>
      <c r="AL296" s="373" t="b">
        <f>IF( $AK296, IFERROR( IF(MATCH( $E296, 顎音化聲母!$H$9:$H$37, 0), TRUE, FALSE), FALSE), "")</f>
        <v>1</v>
      </c>
      <c r="AM296" s="373" t="str">
        <f t="array" ref="AM296">IF( AND($AK296, $AL296), INDEX(顎音化聲母資料表, MATCH( $D296 &amp; $E296, 顎音化聲母!$L$5:$L$136, 0), 3), "")</f>
        <v>ㄑ</v>
      </c>
      <c r="AN296" s="373">
        <f t="shared" si="95"/>
        <v>3</v>
      </c>
      <c r="AO296" s="374" t="str">
        <f t="array" ref="AO296">IF($AN296="", "", IF( $AM296&lt;&gt;"", $AM296,INDEX(白話字聲母資料表, $AN296, $AO$5)))</f>
        <v>ㄑ</v>
      </c>
      <c r="AP296" s="374" t="str">
        <f t="array" ref="AP296">IF($W296, "", INDEX(方音八音反切資料表, $AD296, $AG296))</f>
        <v>ㄧㆲ</v>
      </c>
      <c r="AQ296" s="370"/>
      <c r="AR296" s="374" t="str">
        <f t="array" ref="AR296">IF($V296, "", INDEX(白話字聲母資料表, $Z296, $AR$5))</f>
        <v>tsh</v>
      </c>
      <c r="AS296" s="375" t="str">
        <f t="array" ref="AS296">IF($W296, "", INDEX(白話字韻母資料表, $AC296, $AR$5))</f>
        <v>iong</v>
      </c>
      <c r="AT296" s="374" t="str">
        <f t="array" ref="AT296">IF($W296, "", INDEX(台羅韻母八聲調資料表, $AD296, $AG296))</f>
        <v>iong</v>
      </c>
      <c r="AU296" s="370"/>
      <c r="AV296" s="374" t="str">
        <f t="array" ref="AV296">IF($V296, "", INDEX(白話字聲母資料表, $Z296, $AV$5))</f>
        <v>c</v>
      </c>
      <c r="AW296" s="375" t="str">
        <f t="array" ref="AW296">IF($W296, "", INDEX(白話字韻母資料表, $AC296, $AW$5))</f>
        <v>iong</v>
      </c>
      <c r="AX296" s="374" t="str">
        <f t="array" ref="AX296">IF($W296, "", INDEX(閩拼韻母八聲調資料表, $AD296, $AG296))</f>
        <v>iōng</v>
      </c>
    </row>
    <row r="297" spans="2:50">
      <c r="B297" s="380">
        <f t="shared" si="75"/>
        <v>289</v>
      </c>
      <c r="C297" s="314" t="str">
        <f>MID(文章!$D$4, B297, 1)</f>
        <v>。</v>
      </c>
      <c r="D297" s="365"/>
      <c r="E297" s="365"/>
      <c r="F297" s="365"/>
      <c r="G297" s="315" t="str">
        <f t="array" ref="G297">IF( OR($T297, NOT($U297), $W297), "", $AA297 &amp; $AH297 &amp; INDEX(中文數值資料表, $AG297, 2) )</f>
        <v/>
      </c>
      <c r="H297" s="321" t="str">
        <f t="shared" si="76"/>
        <v/>
      </c>
      <c r="I297" s="322" t="str">
        <f t="shared" si="77"/>
        <v/>
      </c>
      <c r="J297" s="323" t="str">
        <f t="shared" si="78"/>
        <v/>
      </c>
      <c r="K297" s="316" t="str">
        <f t="shared" si="79"/>
        <v/>
      </c>
      <c r="L297" s="317" t="str">
        <f t="shared" ca="1" si="96"/>
        <v xml:space="preserve">\ltjruby{。}{}\
</v>
      </c>
      <c r="M297" s="317" t="str">
        <f t="shared" ca="1" si="82"/>
        <v xml:space="preserve">。
</v>
      </c>
      <c r="N297" s="317" t="str">
        <f t="shared" ca="1" si="83"/>
        <v xml:space="preserve">。
</v>
      </c>
      <c r="O297" s="317" t="str">
        <f t="shared" ca="1" si="84"/>
        <v xml:space="preserve">。
</v>
      </c>
      <c r="P297" s="317" t="str">
        <f t="shared" ca="1" si="84"/>
        <v xml:space="preserve">。
</v>
      </c>
      <c r="Q297" s="318" t="str">
        <f t="shared" ca="1" si="85"/>
        <v xml:space="preserve">。
</v>
      </c>
      <c r="R297" s="318" t="str">
        <f t="shared" ca="1" si="86"/>
        <v xml:space="preserve">。
</v>
      </c>
      <c r="S297" s="285"/>
      <c r="T297" s="319" t="b">
        <f t="shared" si="80"/>
        <v>1</v>
      </c>
      <c r="U297" s="319" t="b">
        <f t="shared" si="87"/>
        <v>0</v>
      </c>
      <c r="V297" s="319" t="b">
        <f t="shared" si="88"/>
        <v>1</v>
      </c>
      <c r="W297" s="319" t="b">
        <f t="shared" si="89"/>
        <v>1</v>
      </c>
      <c r="X297" s="319" t="b">
        <f t="shared" si="90"/>
        <v>0</v>
      </c>
      <c r="Y297" s="370"/>
      <c r="Z297" s="377" t="str">
        <f t="shared" si="81"/>
        <v/>
      </c>
      <c r="AA297" s="373" t="str">
        <f t="array" ref="AA297">IF( $Z297="", "", INDEX(白話字聲母資料表, $Z297, $AA$5))</f>
        <v/>
      </c>
      <c r="AB297" s="370"/>
      <c r="AC297" s="377" t="str">
        <f t="shared" si="91"/>
        <v/>
      </c>
      <c r="AD297" s="373" t="str">
        <f t="array" ref="AD297">IF( $W297, "", INDEX(白話字韻母資料表, AC297, $AD$5))</f>
        <v/>
      </c>
      <c r="AE297" s="373" t="str">
        <f t="array" ref="AE297">IF( $W297, "", IF( INDEX(白話字韻母資料表, AC297, $AE$5) = "入聲", TRUE, FALSE) )</f>
        <v/>
      </c>
      <c r="AF297" s="374" t="str">
        <f t="shared" si="92"/>
        <v/>
      </c>
      <c r="AG297" s="374" t="str">
        <f t="shared" si="93"/>
        <v/>
      </c>
      <c r="AH297" s="374" t="str">
        <f t="array" ref="AH297">IF( $W297, "", INDEX(白話字韻母資料表, $AC297, $AH$5))</f>
        <v/>
      </c>
      <c r="AI297" s="374" t="str">
        <f t="array" ref="AI297">IF($W297, "", INDEX(白話字韻母八聲調資料表, $AD297, $AG297))</f>
        <v/>
      </c>
      <c r="AJ297" s="370"/>
      <c r="AK297" s="373" t="b">
        <f t="shared" si="94"/>
        <v>0</v>
      </c>
      <c r="AL297" s="373" t="str">
        <f>IF( $AK297, IFERROR( IF(MATCH( $E297, 顎音化聲母!$H$9:$H$37, 0), TRUE, FALSE), FALSE), "")</f>
        <v/>
      </c>
      <c r="AM297" s="373" t="str">
        <f t="array" ref="AM297">IF( AND($AK297, $AL297), INDEX(顎音化聲母資料表, MATCH( $D297 &amp; $E297, 顎音化聲母!$L$5:$L$136, 0), 3), "")</f>
        <v/>
      </c>
      <c r="AN297" s="373" t="str">
        <f t="shared" si="95"/>
        <v/>
      </c>
      <c r="AO297" s="374" t="str">
        <f t="array" ref="AO297">IF($AN297="", "", IF( $AM297&lt;&gt;"", $AM297,INDEX(白話字聲母資料表, $AN297, $AO$5)))</f>
        <v/>
      </c>
      <c r="AP297" s="374" t="str">
        <f t="array" ref="AP297">IF($W297, "", INDEX(方音八音反切資料表, $AD297, $AG297))</f>
        <v/>
      </c>
      <c r="AQ297" s="370"/>
      <c r="AR297" s="374" t="str">
        <f t="array" ref="AR297">IF($V297, "", INDEX(白話字聲母資料表, $Z297, $AR$5))</f>
        <v/>
      </c>
      <c r="AS297" s="375" t="str">
        <f t="array" ref="AS297">IF($W297, "", INDEX(白話字韻母資料表, $AC297, $AR$5))</f>
        <v/>
      </c>
      <c r="AT297" s="374" t="str">
        <f t="array" ref="AT297">IF($W297, "", INDEX(台羅韻母八聲調資料表, $AD297, $AG297))</f>
        <v/>
      </c>
      <c r="AU297" s="370"/>
      <c r="AV297" s="374" t="str">
        <f t="array" ref="AV297">IF($V297, "", INDEX(白話字聲母資料表, $Z297, $AV$5))</f>
        <v/>
      </c>
      <c r="AW297" s="375" t="str">
        <f t="array" ref="AW297">IF($W297, "", INDEX(白話字韻母資料表, $AC297, $AW$5))</f>
        <v/>
      </c>
      <c r="AX297" s="374" t="str">
        <f t="array" ref="AX297">IF($W297, "", INDEX(閩拼韻母八聲調資料表, $AD297, $AG297))</f>
        <v/>
      </c>
    </row>
    <row r="298" spans="2:50">
      <c r="B298" s="380">
        <f t="shared" si="75"/>
        <v>290</v>
      </c>
      <c r="C298" s="314" t="str">
        <f>MID(文章!$D$4, B298, 1)</f>
        <v>山</v>
      </c>
      <c r="D298" s="365" t="s">
        <v>65</v>
      </c>
      <c r="E298" s="365" t="s">
        <v>93</v>
      </c>
      <c r="F298" s="365"/>
      <c r="G298" s="315" t="str">
        <f t="array" ref="G298">IF( OR($T298, NOT($U298), $W298), "", $AA298 &amp; $AH298 &amp; INDEX(中文數值資料表, $AG298, 2) )</f>
        <v>時干一</v>
      </c>
      <c r="H298" s="321" t="str">
        <f t="shared" si="76"/>
        <v>san</v>
      </c>
      <c r="I298" s="322" t="str">
        <f t="shared" si="77"/>
        <v>san</v>
      </c>
      <c r="J298" s="323" t="str">
        <f t="shared" si="78"/>
        <v>sān</v>
      </c>
      <c r="K298" s="316" t="str">
        <f t="shared" si="79"/>
        <v>ㄙㄢ</v>
      </c>
      <c r="L298" s="317" t="str">
        <f t="shared" ca="1" si="96"/>
        <v xml:space="preserve">\ltjruby{山}{san}\
</v>
      </c>
      <c r="M298" s="317" t="str">
        <f t="shared" ca="1" si="82"/>
        <v xml:space="preserve">&lt;ruby&gt;山&lt;rt&gt;時干一&lt;/rt&gt;&lt;/ruby&gt;
</v>
      </c>
      <c r="N298" s="317" t="str">
        <f t="shared" ca="1" si="83"/>
        <v xml:space="preserve">&lt;ruby&gt;山&lt;rt&gt;san&lt;/rt&gt;&lt;/ruby&gt;
</v>
      </c>
      <c r="O298" s="317" t="str">
        <f t="shared" ca="1" si="84"/>
        <v xml:space="preserve">&lt;ruby&gt;山&lt;rt&gt;san&lt;/rt&gt;&lt;/ruby&gt;
</v>
      </c>
      <c r="P298" s="317" t="str">
        <f t="shared" ca="1" si="84"/>
        <v xml:space="preserve">&lt;ruby&gt;山&lt;rt&gt;sān&lt;/rt&gt;&lt;/ruby&gt;
</v>
      </c>
      <c r="Q298" s="318" t="str">
        <f t="shared" ca="1" si="85"/>
        <v xml:space="preserve">&lt;ruby&gt;山&lt;rtc&gt;ㄙㄢ&lt;/rtc&gt;&lt;/ruby&gt;
</v>
      </c>
      <c r="R298" s="318" t="str">
        <f t="shared" ca="1" si="86"/>
        <v xml:space="preserve">&lt;ruby&gt;山&lt;rt&gt;san&lt;/rt&gt;&lt;rtc&gt;ㄙㄢ&lt;/rtc&gt;&lt;/ruby&gt;
</v>
      </c>
      <c r="S298" s="285"/>
      <c r="T298" s="319" t="b">
        <f t="shared" si="80"/>
        <v>0</v>
      </c>
      <c r="U298" s="319" t="b">
        <f t="shared" si="87"/>
        <v>1</v>
      </c>
      <c r="V298" s="319" t="b">
        <f t="shared" si="88"/>
        <v>0</v>
      </c>
      <c r="W298" s="319" t="b">
        <f t="shared" si="89"/>
        <v>0</v>
      </c>
      <c r="X298" s="319" t="b">
        <f t="shared" si="90"/>
        <v>1</v>
      </c>
      <c r="Y298" s="370"/>
      <c r="Z298" s="377">
        <f t="shared" si="81"/>
        <v>15</v>
      </c>
      <c r="AA298" s="373" t="str">
        <f t="array" ref="AA298">IF( $Z298="", "", INDEX(白話字聲母資料表, $Z298, $AA$5))</f>
        <v>時</v>
      </c>
      <c r="AB298" s="370"/>
      <c r="AC298" s="377">
        <f t="shared" si="91"/>
        <v>9</v>
      </c>
      <c r="AD298" s="373">
        <f t="array" ref="AD298">IF( $W298, "", INDEX(白話字韻母資料表, AC298, $AD$5))</f>
        <v>6</v>
      </c>
      <c r="AE298" s="373" t="b">
        <f t="array" ref="AE298">IF( $W298, "", IF( INDEX(白話字韻母資料表, AC298, $AE$5) = "入聲", TRUE, FALSE) )</f>
        <v>0</v>
      </c>
      <c r="AF298" s="374">
        <f t="shared" si="92"/>
        <v>1</v>
      </c>
      <c r="AG298" s="374">
        <f t="shared" si="93"/>
        <v>1</v>
      </c>
      <c r="AH298" s="374" t="str">
        <f t="array" ref="AH298">IF( $W298, "", INDEX(白話字韻母資料表, $AC298, $AH$5))</f>
        <v>干</v>
      </c>
      <c r="AI298" s="374" t="str">
        <f t="array" ref="AI298">IF($W298, "", INDEX(白話字韻母八聲調資料表, $AD298, $AG298))</f>
        <v>an</v>
      </c>
      <c r="AJ298" s="370"/>
      <c r="AK298" s="373" t="b">
        <f t="shared" si="94"/>
        <v>1</v>
      </c>
      <c r="AL298" s="373" t="b">
        <f>IF( $AK298, IFERROR( IF(MATCH( $E298, 顎音化聲母!$H$9:$H$37, 0), TRUE, FALSE), FALSE), "")</f>
        <v>0</v>
      </c>
      <c r="AM298" s="373" t="str">
        <f t="array" ref="AM298">IF( AND($AK298, $AL298), INDEX(顎音化聲母資料表, MATCH( $D298 &amp; $E298, 顎音化聲母!$L$5:$L$136, 0), 3), "")</f>
        <v/>
      </c>
      <c r="AN298" s="373">
        <f t="shared" si="95"/>
        <v>15</v>
      </c>
      <c r="AO298" s="374" t="str">
        <f t="array" ref="AO298">IF($AN298="", "", IF( $AM298&lt;&gt;"", $AM298,INDEX(白話字聲母資料表, $AN298, $AO$5)))</f>
        <v>ㄙ</v>
      </c>
      <c r="AP298" s="374" t="str">
        <f t="array" ref="AP298">IF($W298, "", INDEX(方音八音反切資料表, $AD298, $AG298))</f>
        <v>ㄢ</v>
      </c>
      <c r="AQ298" s="370"/>
      <c r="AR298" s="374" t="str">
        <f t="array" ref="AR298">IF($V298, "", INDEX(白話字聲母資料表, $Z298, $AR$5))</f>
        <v>s</v>
      </c>
      <c r="AS298" s="375" t="str">
        <f t="array" ref="AS298">IF($W298, "", INDEX(白話字韻母資料表, $AC298, $AR$5))</f>
        <v>an</v>
      </c>
      <c r="AT298" s="374" t="str">
        <f t="array" ref="AT298">IF($W298, "", INDEX(台羅韻母八聲調資料表, $AD298, $AG298))</f>
        <v>an</v>
      </c>
      <c r="AU298" s="370"/>
      <c r="AV298" s="374" t="str">
        <f t="array" ref="AV298">IF($V298, "", INDEX(白話字聲母資料表, $Z298, $AV$5))</f>
        <v>s</v>
      </c>
      <c r="AW298" s="375" t="str">
        <f t="array" ref="AW298">IF($W298, "", INDEX(白話字韻母資料表, $AC298, $AW$5))</f>
        <v>an</v>
      </c>
      <c r="AX298" s="374" t="str">
        <f t="array" ref="AX298">IF($W298, "", INDEX(閩拼韻母八聲調資料表, $AD298, $AG298))</f>
        <v>ān</v>
      </c>
    </row>
    <row r="299" spans="2:50">
      <c r="B299" s="380">
        <f t="shared" si="75"/>
        <v>291</v>
      </c>
      <c r="C299" s="314" t="str">
        <f>MID(文章!$D$4, B299, 1)</f>
        <v>川</v>
      </c>
      <c r="D299" s="365" t="s">
        <v>68</v>
      </c>
      <c r="E299" s="365" t="s">
        <v>78</v>
      </c>
      <c r="F299" s="365"/>
      <c r="G299" s="315" t="str">
        <f t="array" ref="G299">IF( OR($T299, NOT($U299), $W299), "", $AA299 &amp; $AH299 &amp; INDEX(中文數值資料表, $AG299, 2) )</f>
        <v>出觀一</v>
      </c>
      <c r="H299" s="321" t="str">
        <f t="shared" si="76"/>
        <v>chhoan</v>
      </c>
      <c r="I299" s="322" t="str">
        <f t="shared" si="77"/>
        <v>tshuan</v>
      </c>
      <c r="J299" s="323" t="str">
        <f t="shared" si="78"/>
        <v>cuān</v>
      </c>
      <c r="K299" s="316" t="str">
        <f t="shared" si="79"/>
        <v>ㄘㄨㄢ</v>
      </c>
      <c r="L299" s="317" t="str">
        <f t="shared" ca="1" si="96"/>
        <v xml:space="preserve">\ltjruby{川}{tshuan}\
</v>
      </c>
      <c r="M299" s="317" t="str">
        <f t="shared" ca="1" si="82"/>
        <v xml:space="preserve">&lt;ruby&gt;川&lt;rt&gt;出觀一&lt;/rt&gt;&lt;/ruby&gt;
</v>
      </c>
      <c r="N299" s="317" t="str">
        <f t="shared" ca="1" si="83"/>
        <v xml:space="preserve">&lt;ruby&gt;川&lt;rt&gt;chhoan&lt;/rt&gt;&lt;/ruby&gt;
</v>
      </c>
      <c r="O299" s="317" t="str">
        <f t="shared" ca="1" si="84"/>
        <v xml:space="preserve">&lt;ruby&gt;川&lt;rt&gt;tshuan&lt;/rt&gt;&lt;/ruby&gt;
</v>
      </c>
      <c r="P299" s="317" t="str">
        <f t="shared" ca="1" si="84"/>
        <v xml:space="preserve">&lt;ruby&gt;川&lt;rt&gt;cuān&lt;/rt&gt;&lt;/ruby&gt;
</v>
      </c>
      <c r="Q299" s="318" t="str">
        <f t="shared" ca="1" si="85"/>
        <v xml:space="preserve">&lt;ruby&gt;川&lt;rtc&gt;ㄘㄨㄢ&lt;/rtc&gt;&lt;/ruby&gt;
</v>
      </c>
      <c r="R299" s="318" t="str">
        <f t="shared" ca="1" si="86"/>
        <v xml:space="preserve">&lt;ruby&gt;川&lt;rt&gt;tshuan&lt;/rt&gt;&lt;rtc&gt;ㄘㄨㄢ&lt;/rtc&gt;&lt;/ruby&gt;
</v>
      </c>
      <c r="S299" s="285"/>
      <c r="T299" s="319" t="b">
        <f t="shared" si="80"/>
        <v>0</v>
      </c>
      <c r="U299" s="319" t="b">
        <f t="shared" si="87"/>
        <v>1</v>
      </c>
      <c r="V299" s="319" t="b">
        <f t="shared" si="88"/>
        <v>0</v>
      </c>
      <c r="W299" s="319" t="b">
        <f t="shared" si="89"/>
        <v>0</v>
      </c>
      <c r="X299" s="319" t="b">
        <f t="shared" si="90"/>
        <v>1</v>
      </c>
      <c r="Y299" s="370"/>
      <c r="Z299" s="377">
        <f t="shared" si="81"/>
        <v>3</v>
      </c>
      <c r="AA299" s="373" t="str">
        <f t="array" ref="AA299">IF( $Z299="", "", INDEX(白話字聲母資料表, $Z299, $AA$5))</f>
        <v>出</v>
      </c>
      <c r="AB299" s="370"/>
      <c r="AC299" s="377">
        <f t="shared" si="91"/>
        <v>60</v>
      </c>
      <c r="AD299" s="373">
        <f t="array" ref="AD299">IF( $W299, "", INDEX(白話字韻母資料表, AC299, $AD$5))</f>
        <v>10</v>
      </c>
      <c r="AE299" s="373" t="b">
        <f t="array" ref="AE299">IF( $W299, "", IF( INDEX(白話字韻母資料表, AC299, $AE$5) = "入聲", TRUE, FALSE) )</f>
        <v>0</v>
      </c>
      <c r="AF299" s="374">
        <f t="shared" si="92"/>
        <v>1</v>
      </c>
      <c r="AG299" s="374">
        <f t="shared" si="93"/>
        <v>1</v>
      </c>
      <c r="AH299" s="374" t="str">
        <f t="array" ref="AH299">IF( $W299, "", INDEX(白話字韻母資料表, $AC299, $AH$5))</f>
        <v>觀</v>
      </c>
      <c r="AI299" s="374" t="str">
        <f t="array" ref="AI299">IF($W299, "", INDEX(白話字韻母八聲調資料表, $AD299, $AG299))</f>
        <v>oan</v>
      </c>
      <c r="AJ299" s="370"/>
      <c r="AK299" s="373" t="b">
        <f t="shared" si="94"/>
        <v>1</v>
      </c>
      <c r="AL299" s="373" t="b">
        <f>IF( $AK299, IFERROR( IF(MATCH( $E299, 顎音化聲母!$H$9:$H$37, 0), TRUE, FALSE), FALSE), "")</f>
        <v>0</v>
      </c>
      <c r="AM299" s="373" t="str">
        <f t="array" ref="AM299">IF( AND($AK299, $AL299), INDEX(顎音化聲母資料表, MATCH( $D299 &amp; $E299, 顎音化聲母!$L$5:$L$136, 0), 3), "")</f>
        <v/>
      </c>
      <c r="AN299" s="373">
        <f t="shared" si="95"/>
        <v>3</v>
      </c>
      <c r="AO299" s="374" t="str">
        <f t="array" ref="AO299">IF($AN299="", "", IF( $AM299&lt;&gt;"", $AM299,INDEX(白話字聲母資料表, $AN299, $AO$5)))</f>
        <v>ㄘ</v>
      </c>
      <c r="AP299" s="374" t="str">
        <f t="array" ref="AP299">IF($W299, "", INDEX(方音八音反切資料表, $AD299, $AG299))</f>
        <v>ㄨㄢ</v>
      </c>
      <c r="AQ299" s="370"/>
      <c r="AR299" s="374" t="str">
        <f t="array" ref="AR299">IF($V299, "", INDEX(白話字聲母資料表, $Z299, $AR$5))</f>
        <v>tsh</v>
      </c>
      <c r="AS299" s="375" t="str">
        <f t="array" ref="AS299">IF($W299, "", INDEX(白話字韻母資料表, $AC299, $AR$5))</f>
        <v>uan</v>
      </c>
      <c r="AT299" s="374" t="str">
        <f t="array" ref="AT299">IF($W299, "", INDEX(台羅韻母八聲調資料表, $AD299, $AG299))</f>
        <v>uan</v>
      </c>
      <c r="AU299" s="370"/>
      <c r="AV299" s="374" t="str">
        <f t="array" ref="AV299">IF($V299, "", INDEX(白話字聲母資料表, $Z299, $AV$5))</f>
        <v>c</v>
      </c>
      <c r="AW299" s="375" t="str">
        <f t="array" ref="AW299">IF($W299, "", INDEX(白話字韻母資料表, $AC299, $AW$5))</f>
        <v>uan</v>
      </c>
      <c r="AX299" s="374" t="str">
        <f t="array" ref="AX299">IF($W299, "", INDEX(閩拼韻母八聲調資料表, $AD299, $AG299))</f>
        <v>uān</v>
      </c>
    </row>
    <row r="300" spans="2:50">
      <c r="B300" s="380">
        <f t="shared" si="75"/>
        <v>292</v>
      </c>
      <c r="C300" s="314" t="str">
        <f>MID(文章!$D$4, B300, 1)</f>
        <v>相</v>
      </c>
      <c r="D300" s="365" t="s">
        <v>65</v>
      </c>
      <c r="E300" s="365" t="s">
        <v>88</v>
      </c>
      <c r="F300" s="365"/>
      <c r="G300" s="315" t="str">
        <f t="array" ref="G300">IF( OR($T300, NOT($U300), $W300), "", $AA300 &amp; $AH300 &amp; INDEX(中文數值資料表, $AG300, 2) )</f>
        <v>時恭一</v>
      </c>
      <c r="H300" s="321" t="str">
        <f t="shared" si="76"/>
        <v>siong</v>
      </c>
      <c r="I300" s="322" t="str">
        <f t="shared" si="77"/>
        <v>siong</v>
      </c>
      <c r="J300" s="323" t="str">
        <f t="shared" si="78"/>
        <v>siōng</v>
      </c>
      <c r="K300" s="316" t="str">
        <f t="shared" si="79"/>
        <v>ㄒㄧㆲ</v>
      </c>
      <c r="L300" s="317" t="str">
        <f t="shared" ca="1" si="96"/>
        <v xml:space="preserve">\ltjruby{相}{siong}\
</v>
      </c>
      <c r="M300" s="317" t="str">
        <f t="shared" ca="1" si="82"/>
        <v xml:space="preserve">&lt;ruby&gt;相&lt;rt&gt;時恭一&lt;/rt&gt;&lt;/ruby&gt;
</v>
      </c>
      <c r="N300" s="317" t="str">
        <f t="shared" ca="1" si="83"/>
        <v xml:space="preserve">&lt;ruby&gt;相&lt;rt&gt;siong&lt;/rt&gt;&lt;/ruby&gt;
</v>
      </c>
      <c r="O300" s="317" t="str">
        <f t="shared" ca="1" si="84"/>
        <v xml:space="preserve">&lt;ruby&gt;相&lt;rt&gt;siong&lt;/rt&gt;&lt;/ruby&gt;
</v>
      </c>
      <c r="P300" s="317" t="str">
        <f t="shared" ca="1" si="84"/>
        <v xml:space="preserve">&lt;ruby&gt;相&lt;rt&gt;siōng&lt;/rt&gt;&lt;/ruby&gt;
</v>
      </c>
      <c r="Q300" s="318" t="str">
        <f t="shared" ca="1" si="85"/>
        <v xml:space="preserve">&lt;ruby&gt;相&lt;rtc&gt;ㄒㄧㆲ&lt;/rtc&gt;&lt;/ruby&gt;
</v>
      </c>
      <c r="R300" s="318" t="str">
        <f t="shared" ca="1" si="86"/>
        <v xml:space="preserve">&lt;ruby&gt;相&lt;rt&gt;siong&lt;/rt&gt;&lt;rtc&gt;ㄒㄧㆲ&lt;/rtc&gt;&lt;/ruby&gt;
</v>
      </c>
      <c r="S300" s="285"/>
      <c r="T300" s="319" t="b">
        <f t="shared" si="80"/>
        <v>0</v>
      </c>
      <c r="U300" s="319" t="b">
        <f t="shared" si="87"/>
        <v>1</v>
      </c>
      <c r="V300" s="319" t="b">
        <f t="shared" si="88"/>
        <v>0</v>
      </c>
      <c r="W300" s="319" t="b">
        <f t="shared" si="89"/>
        <v>0</v>
      </c>
      <c r="X300" s="319" t="b">
        <f t="shared" si="90"/>
        <v>1</v>
      </c>
      <c r="Y300" s="370"/>
      <c r="Z300" s="377">
        <f t="shared" si="81"/>
        <v>15</v>
      </c>
      <c r="AA300" s="373" t="str">
        <f t="array" ref="AA300">IF( $Z300="", "", INDEX(白話字聲母資料表, $Z300, $AA$5))</f>
        <v>時</v>
      </c>
      <c r="AB300" s="370"/>
      <c r="AC300" s="377">
        <f t="shared" si="91"/>
        <v>42</v>
      </c>
      <c r="AD300" s="373">
        <f t="array" ref="AD300">IF( $W300, "", INDEX(白話字韻母資料表, AC300, $AD$5))</f>
        <v>14</v>
      </c>
      <c r="AE300" s="373" t="b">
        <f t="array" ref="AE300">IF( $W300, "", IF( INDEX(白話字韻母資料表, AC300, $AE$5) = "入聲", TRUE, FALSE) )</f>
        <v>0</v>
      </c>
      <c r="AF300" s="374">
        <f t="shared" si="92"/>
        <v>1</v>
      </c>
      <c r="AG300" s="374">
        <f t="shared" si="93"/>
        <v>1</v>
      </c>
      <c r="AH300" s="374" t="str">
        <f t="array" ref="AH300">IF( $W300, "", INDEX(白話字韻母資料表, $AC300, $AH$5))</f>
        <v>恭</v>
      </c>
      <c r="AI300" s="374" t="str">
        <f t="array" ref="AI300">IF($W300, "", INDEX(白話字韻母八聲調資料表, $AD300, $AG300))</f>
        <v>iong</v>
      </c>
      <c r="AJ300" s="370"/>
      <c r="AK300" s="373" t="b">
        <f t="shared" si="94"/>
        <v>1</v>
      </c>
      <c r="AL300" s="373" t="b">
        <f>IF( $AK300, IFERROR( IF(MATCH( $E300, 顎音化聲母!$H$9:$H$37, 0), TRUE, FALSE), FALSE), "")</f>
        <v>1</v>
      </c>
      <c r="AM300" s="373" t="str">
        <f t="array" ref="AM300">IF( AND($AK300, $AL300), INDEX(顎音化聲母資料表, MATCH( $D300 &amp; $E300, 顎音化聲母!$L$5:$L$136, 0), 3), "")</f>
        <v>ㄒ</v>
      </c>
      <c r="AN300" s="373">
        <f t="shared" si="95"/>
        <v>15</v>
      </c>
      <c r="AO300" s="374" t="str">
        <f t="array" ref="AO300">IF($AN300="", "", IF( $AM300&lt;&gt;"", $AM300,INDEX(白話字聲母資料表, $AN300, $AO$5)))</f>
        <v>ㄒ</v>
      </c>
      <c r="AP300" s="374" t="str">
        <f t="array" ref="AP300">IF($W300, "", INDEX(方音八音反切資料表, $AD300, $AG300))</f>
        <v>ㄧㆲ</v>
      </c>
      <c r="AQ300" s="370"/>
      <c r="AR300" s="374" t="str">
        <f t="array" ref="AR300">IF($V300, "", INDEX(白話字聲母資料表, $Z300, $AR$5))</f>
        <v>s</v>
      </c>
      <c r="AS300" s="375" t="str">
        <f t="array" ref="AS300">IF($W300, "", INDEX(白話字韻母資料表, $AC300, $AR$5))</f>
        <v>iong</v>
      </c>
      <c r="AT300" s="374" t="str">
        <f t="array" ref="AT300">IF($W300, "", INDEX(台羅韻母八聲調資料表, $AD300, $AG300))</f>
        <v>iong</v>
      </c>
      <c r="AU300" s="370"/>
      <c r="AV300" s="374" t="str">
        <f t="array" ref="AV300">IF($V300, "", INDEX(白話字聲母資料表, $Z300, $AV$5))</f>
        <v>s</v>
      </c>
      <c r="AW300" s="375" t="str">
        <f t="array" ref="AW300">IF($W300, "", INDEX(白話字韻母資料表, $AC300, $AW$5))</f>
        <v>iong</v>
      </c>
      <c r="AX300" s="374" t="str">
        <f t="array" ref="AX300">IF($W300, "", INDEX(閩拼韻母八聲調資料表, $AD300, $AG300))</f>
        <v>iōng</v>
      </c>
    </row>
    <row r="301" spans="2:50">
      <c r="B301" s="380">
        <f t="shared" si="75"/>
        <v>293</v>
      </c>
      <c r="C301" s="314" t="str">
        <f>MID(文章!$D$4, B301, 1)</f>
        <v>繆</v>
      </c>
      <c r="D301" s="365" t="s">
        <v>73</v>
      </c>
      <c r="E301" s="365" t="s">
        <v>69</v>
      </c>
      <c r="F301" s="365">
        <v>7</v>
      </c>
      <c r="G301" s="315" t="str">
        <f t="array" ref="G301">IF( OR($T301, NOT($U301), $W301), "", $AA301 &amp; $AH301 &amp; INDEX(中文數值資料表, $AG301, 2) )</f>
        <v>門丩七</v>
      </c>
      <c r="H301" s="321" t="str">
        <f t="shared" si="76"/>
        <v>biū</v>
      </c>
      <c r="I301" s="322" t="str">
        <f t="shared" si="77"/>
        <v>biū</v>
      </c>
      <c r="J301" s="323" t="str">
        <f t="shared" si="78"/>
        <v>bbiū</v>
      </c>
      <c r="K301" s="316" t="str">
        <f t="shared" si="79"/>
        <v>ㆠㄧㄨ˫</v>
      </c>
      <c r="L301" s="317" t="str">
        <f t="shared" ca="1" si="96"/>
        <v xml:space="preserve">\ltjruby{繆}{biū}\
</v>
      </c>
      <c r="M301" s="317" t="str">
        <f t="shared" ca="1" si="82"/>
        <v xml:space="preserve">&lt;ruby&gt;繆&lt;rt&gt;門丩七&lt;/rt&gt;&lt;/ruby&gt;
</v>
      </c>
      <c r="N301" s="317" t="str">
        <f t="shared" ca="1" si="83"/>
        <v xml:space="preserve">&lt;ruby&gt;繆&lt;rt&gt;biū&lt;/rt&gt;&lt;/ruby&gt;
</v>
      </c>
      <c r="O301" s="317" t="str">
        <f t="shared" ca="1" si="84"/>
        <v xml:space="preserve">&lt;ruby&gt;繆&lt;rt&gt;biū&lt;/rt&gt;&lt;/ruby&gt;
</v>
      </c>
      <c r="P301" s="317" t="str">
        <f t="shared" ca="1" si="84"/>
        <v xml:space="preserve">&lt;ruby&gt;繆&lt;rt&gt;bbiū&lt;/rt&gt;&lt;/ruby&gt;
</v>
      </c>
      <c r="Q301" s="318" t="str">
        <f t="shared" ca="1" si="85"/>
        <v xml:space="preserve">&lt;ruby&gt;繆&lt;rtc&gt;ㆠㄧㄨ˫&lt;/rtc&gt;&lt;/ruby&gt;
</v>
      </c>
      <c r="R301" s="318" t="str">
        <f t="shared" ca="1" si="86"/>
        <v xml:space="preserve">&lt;ruby&gt;繆&lt;rt&gt;biū&lt;/rt&gt;&lt;rtc&gt;ㆠㄧㄨ˫&lt;/rtc&gt;&lt;/ruby&gt;
</v>
      </c>
      <c r="S301" s="285"/>
      <c r="T301" s="319" t="b">
        <f t="shared" si="80"/>
        <v>0</v>
      </c>
      <c r="U301" s="319" t="b">
        <f t="shared" si="87"/>
        <v>1</v>
      </c>
      <c r="V301" s="319" t="b">
        <f t="shared" si="88"/>
        <v>0</v>
      </c>
      <c r="W301" s="319" t="b">
        <f t="shared" si="89"/>
        <v>0</v>
      </c>
      <c r="X301" s="319" t="b">
        <f t="shared" si="90"/>
        <v>0</v>
      </c>
      <c r="Y301" s="370"/>
      <c r="Z301" s="377">
        <f t="shared" si="81"/>
        <v>1</v>
      </c>
      <c r="AA301" s="373" t="str">
        <f t="array" ref="AA301">IF( $Z301="", "", INDEX(白話字聲母資料表, $Z301, $AA$5))</f>
        <v>門</v>
      </c>
      <c r="AB301" s="370"/>
      <c r="AC301" s="377">
        <f t="shared" si="91"/>
        <v>45</v>
      </c>
      <c r="AD301" s="373">
        <f t="array" ref="AD301">IF( $W301, "", INDEX(白話字韻母資料表, AC301, $AD$5))</f>
        <v>30</v>
      </c>
      <c r="AE301" s="373" t="b">
        <f t="array" ref="AE301">IF( $W301, "", IF( INDEX(白話字韻母資料表, AC301, $AE$5) = "入聲", TRUE, FALSE) )</f>
        <v>0</v>
      </c>
      <c r="AF301" s="374">
        <f t="shared" si="92"/>
        <v>1</v>
      </c>
      <c r="AG301" s="374">
        <f t="shared" si="93"/>
        <v>7</v>
      </c>
      <c r="AH301" s="374" t="str">
        <f t="array" ref="AH301">IF( $W301, "", INDEX(白話字韻母資料表, $AC301, $AH$5))</f>
        <v>丩</v>
      </c>
      <c r="AI301" s="374" t="str">
        <f t="array" ref="AI301">IF($W301, "", INDEX(白話字韻母八聲調資料表, $AD301, $AG301))</f>
        <v>iū</v>
      </c>
      <c r="AJ301" s="370"/>
      <c r="AK301" s="373" t="b">
        <f t="shared" si="94"/>
        <v>0</v>
      </c>
      <c r="AL301" s="373" t="str">
        <f>IF( $AK301, IFERROR( IF(MATCH( $E301, 顎音化聲母!$H$9:$H$37, 0), TRUE, FALSE), FALSE), "")</f>
        <v/>
      </c>
      <c r="AM301" s="373" t="str">
        <f t="array" ref="AM301">IF( AND($AK301, $AL301), INDEX(顎音化聲母資料表, MATCH( $D301 &amp; $E301, 顎音化聲母!$L$5:$L$136, 0), 3), "")</f>
        <v/>
      </c>
      <c r="AN301" s="373">
        <f t="shared" si="95"/>
        <v>1</v>
      </c>
      <c r="AO301" s="374" t="str">
        <f t="array" ref="AO301">IF($AN301="", "", IF( $AM301&lt;&gt;"", $AM301,INDEX(白話字聲母資料表, $AN301, $AO$5)))</f>
        <v>ㆠ</v>
      </c>
      <c r="AP301" s="374" t="str">
        <f t="array" ref="AP301">IF($W301, "", INDEX(方音八音反切資料表, $AD301, $AG301))</f>
        <v>ㄧㄨ˫</v>
      </c>
      <c r="AQ301" s="370"/>
      <c r="AR301" s="374" t="str">
        <f t="array" ref="AR301">IF($V301, "", INDEX(白話字聲母資料表, $Z301, $AR$5))</f>
        <v>b</v>
      </c>
      <c r="AS301" s="375" t="str">
        <f t="array" ref="AS301">IF($W301, "", INDEX(白話字韻母資料表, $AC301, $AR$5))</f>
        <v>iu</v>
      </c>
      <c r="AT301" s="374" t="str">
        <f t="array" ref="AT301">IF($W301, "", INDEX(台羅韻母八聲調資料表, $AD301, $AG301))</f>
        <v>iū</v>
      </c>
      <c r="AU301" s="370"/>
      <c r="AV301" s="374" t="str">
        <f t="array" ref="AV301">IF($V301, "", INDEX(白話字聲母資料表, $Z301, $AV$5))</f>
        <v>bb</v>
      </c>
      <c r="AW301" s="375" t="str">
        <f t="array" ref="AW301">IF($W301, "", INDEX(白話字韻母資料表, $AC301, $AW$5))</f>
        <v>iu</v>
      </c>
      <c r="AX301" s="374" t="str">
        <f t="array" ref="AX301">IF($W301, "", INDEX(閩拼韻母八聲調資料表, $AD301, $AG301))</f>
        <v>iū</v>
      </c>
    </row>
    <row r="302" spans="2:50">
      <c r="B302" s="380">
        <f t="shared" si="75"/>
        <v>294</v>
      </c>
      <c r="C302" s="314" t="str">
        <f>MID(文章!$D$4, B302, 1)</f>
        <v>，</v>
      </c>
      <c r="D302" s="365"/>
      <c r="E302" s="365"/>
      <c r="F302" s="365"/>
      <c r="G302" s="315" t="str">
        <f t="array" ref="G302">IF( OR($T302, NOT($U302), $W302), "", $AA302 &amp; $AH302 &amp; INDEX(中文數值資料表, $AG302, 2) )</f>
        <v/>
      </c>
      <c r="H302" s="321" t="str">
        <f t="shared" si="76"/>
        <v/>
      </c>
      <c r="I302" s="322" t="str">
        <f t="shared" si="77"/>
        <v/>
      </c>
      <c r="J302" s="323" t="str">
        <f t="shared" si="78"/>
        <v/>
      </c>
      <c r="K302" s="316" t="str">
        <f t="shared" si="79"/>
        <v/>
      </c>
      <c r="L302" s="317" t="str">
        <f t="shared" ca="1" si="96"/>
        <v xml:space="preserve">\ltjruby{，}{}\
</v>
      </c>
      <c r="M302" s="317" t="str">
        <f t="shared" ca="1" si="82"/>
        <v xml:space="preserve">，
</v>
      </c>
      <c r="N302" s="317" t="str">
        <f t="shared" ca="1" si="83"/>
        <v xml:space="preserve">，
</v>
      </c>
      <c r="O302" s="317" t="str">
        <f t="shared" ca="1" si="84"/>
        <v xml:space="preserve">，
</v>
      </c>
      <c r="P302" s="317" t="str">
        <f t="shared" ca="1" si="84"/>
        <v xml:space="preserve">，
</v>
      </c>
      <c r="Q302" s="318" t="str">
        <f t="shared" ca="1" si="85"/>
        <v xml:space="preserve">，
</v>
      </c>
      <c r="R302" s="318" t="str">
        <f t="shared" ca="1" si="86"/>
        <v xml:space="preserve">，
</v>
      </c>
      <c r="S302" s="285"/>
      <c r="T302" s="319" t="b">
        <f t="shared" si="80"/>
        <v>1</v>
      </c>
      <c r="U302" s="319" t="b">
        <f t="shared" si="87"/>
        <v>0</v>
      </c>
      <c r="V302" s="319" t="b">
        <f t="shared" si="88"/>
        <v>1</v>
      </c>
      <c r="W302" s="319" t="b">
        <f t="shared" si="89"/>
        <v>1</v>
      </c>
      <c r="X302" s="319" t="b">
        <f t="shared" si="90"/>
        <v>0</v>
      </c>
      <c r="Y302" s="370"/>
      <c r="Z302" s="377" t="str">
        <f t="shared" si="81"/>
        <v/>
      </c>
      <c r="AA302" s="373" t="str">
        <f t="array" ref="AA302">IF( $Z302="", "", INDEX(白話字聲母資料表, $Z302, $AA$5))</f>
        <v/>
      </c>
      <c r="AB302" s="370"/>
      <c r="AC302" s="377" t="str">
        <f t="shared" si="91"/>
        <v/>
      </c>
      <c r="AD302" s="373" t="str">
        <f t="array" ref="AD302">IF( $W302, "", INDEX(白話字韻母資料表, AC302, $AD$5))</f>
        <v/>
      </c>
      <c r="AE302" s="373" t="str">
        <f t="array" ref="AE302">IF( $W302, "", IF( INDEX(白話字韻母資料表, AC302, $AE$5) = "入聲", TRUE, FALSE) )</f>
        <v/>
      </c>
      <c r="AF302" s="374" t="str">
        <f t="shared" si="92"/>
        <v/>
      </c>
      <c r="AG302" s="374" t="str">
        <f t="shared" si="93"/>
        <v/>
      </c>
      <c r="AH302" s="374" t="str">
        <f t="array" ref="AH302">IF( $W302, "", INDEX(白話字韻母資料表, $AC302, $AH$5))</f>
        <v/>
      </c>
      <c r="AI302" s="374" t="str">
        <f t="array" ref="AI302">IF($W302, "", INDEX(白話字韻母八聲調資料表, $AD302, $AG302))</f>
        <v/>
      </c>
      <c r="AJ302" s="370"/>
      <c r="AK302" s="373" t="b">
        <f t="shared" si="94"/>
        <v>0</v>
      </c>
      <c r="AL302" s="373" t="str">
        <f>IF( $AK302, IFERROR( IF(MATCH( $E302, 顎音化聲母!$H$9:$H$37, 0), TRUE, FALSE), FALSE), "")</f>
        <v/>
      </c>
      <c r="AM302" s="373" t="str">
        <f t="array" ref="AM302">IF( AND($AK302, $AL302), INDEX(顎音化聲母資料表, MATCH( $D302 &amp; $E302, 顎音化聲母!$L$5:$L$136, 0), 3), "")</f>
        <v/>
      </c>
      <c r="AN302" s="373" t="str">
        <f t="shared" si="95"/>
        <v/>
      </c>
      <c r="AO302" s="374" t="str">
        <f t="array" ref="AO302">IF($AN302="", "", IF( $AM302&lt;&gt;"", $AM302,INDEX(白話字聲母資料表, $AN302, $AO$5)))</f>
        <v/>
      </c>
      <c r="AP302" s="374" t="str">
        <f t="array" ref="AP302">IF($W302, "", INDEX(方音八音反切資料表, $AD302, $AG302))</f>
        <v/>
      </c>
      <c r="AQ302" s="370"/>
      <c r="AR302" s="374" t="str">
        <f t="array" ref="AR302">IF($V302, "", INDEX(白話字聲母資料表, $Z302, $AR$5))</f>
        <v/>
      </c>
      <c r="AS302" s="375" t="str">
        <f t="array" ref="AS302">IF($W302, "", INDEX(白話字韻母資料表, $AC302, $AR$5))</f>
        <v/>
      </c>
      <c r="AT302" s="374" t="str">
        <f t="array" ref="AT302">IF($W302, "", INDEX(台羅韻母八聲調資料表, $AD302, $AG302))</f>
        <v/>
      </c>
      <c r="AU302" s="370"/>
      <c r="AV302" s="374" t="str">
        <f t="array" ref="AV302">IF($V302, "", INDEX(白話字聲母資料表, $Z302, $AV$5))</f>
        <v/>
      </c>
      <c r="AW302" s="375" t="str">
        <f t="array" ref="AW302">IF($W302, "", INDEX(白話字韻母資料表, $AC302, $AW$5))</f>
        <v/>
      </c>
      <c r="AX302" s="374" t="str">
        <f t="array" ref="AX302">IF($W302, "", INDEX(閩拼韻母八聲調資料表, $AD302, $AG302))</f>
        <v/>
      </c>
    </row>
    <row r="303" spans="2:50">
      <c r="B303" s="380">
        <f t="shared" si="75"/>
        <v>295</v>
      </c>
      <c r="C303" s="314" t="str">
        <f>MID(文章!$D$4, B303, 1)</f>
        <v>鬱</v>
      </c>
      <c r="D303" s="365"/>
      <c r="E303" s="365" t="s">
        <v>66</v>
      </c>
      <c r="F303" s="365"/>
      <c r="G303" s="315" t="str">
        <f t="array" ref="G303">IF( OR($T303, NOT($U303), $W303), "", $AA303 &amp; $AH303 &amp; INDEX(中文數值資料表, $AG303, 2) )</f>
        <v>英君四</v>
      </c>
      <c r="H303" s="321" t="str">
        <f t="shared" si="76"/>
        <v>ut</v>
      </c>
      <c r="I303" s="322" t="str">
        <f t="shared" si="77"/>
        <v>ut</v>
      </c>
      <c r="J303" s="323" t="str">
        <f t="shared" si="78"/>
        <v>ut</v>
      </c>
      <c r="K303" s="316" t="str">
        <f t="shared" si="79"/>
        <v>ㄨㆵ</v>
      </c>
      <c r="L303" s="317" t="str">
        <f t="shared" ca="1" si="96"/>
        <v xml:space="preserve">\ltjruby{鬱}{ut}\
</v>
      </c>
      <c r="M303" s="317" t="str">
        <f t="shared" ca="1" si="82"/>
        <v xml:space="preserve">&lt;ruby&gt;鬱&lt;rt&gt;英君四&lt;/rt&gt;&lt;/ruby&gt;
</v>
      </c>
      <c r="N303" s="317" t="str">
        <f t="shared" ca="1" si="83"/>
        <v xml:space="preserve">&lt;ruby&gt;鬱&lt;rt&gt;ut&lt;/rt&gt;&lt;/ruby&gt;
</v>
      </c>
      <c r="O303" s="317" t="str">
        <f t="shared" ca="1" si="84"/>
        <v xml:space="preserve">&lt;ruby&gt;鬱&lt;rt&gt;ut&lt;/rt&gt;&lt;/ruby&gt;
</v>
      </c>
      <c r="P303" s="317" t="str">
        <f t="shared" ca="1" si="84"/>
        <v xml:space="preserve">&lt;ruby&gt;鬱&lt;rt&gt;ut&lt;/rt&gt;&lt;/ruby&gt;
</v>
      </c>
      <c r="Q303" s="318" t="str">
        <f t="shared" ca="1" si="85"/>
        <v xml:space="preserve">&lt;ruby&gt;鬱&lt;rtc&gt;ㄨㆵ&lt;/rtc&gt;&lt;/ruby&gt;
</v>
      </c>
      <c r="R303" s="318" t="str">
        <f t="shared" ca="1" si="86"/>
        <v xml:space="preserve">&lt;ruby&gt;鬱&lt;rt&gt;ut&lt;/rt&gt;&lt;rtc&gt;ㄨㆵ&lt;/rtc&gt;&lt;/ruby&gt;
</v>
      </c>
      <c r="S303" s="285"/>
      <c r="T303" s="319" t="b">
        <f t="shared" si="80"/>
        <v>0</v>
      </c>
      <c r="U303" s="319" t="b">
        <f t="shared" si="87"/>
        <v>1</v>
      </c>
      <c r="V303" s="319" t="b">
        <f t="shared" si="88"/>
        <v>1</v>
      </c>
      <c r="W303" s="319" t="b">
        <f t="shared" si="89"/>
        <v>0</v>
      </c>
      <c r="X303" s="319" t="b">
        <f t="shared" si="90"/>
        <v>1</v>
      </c>
      <c r="Y303" s="370"/>
      <c r="Z303" s="377">
        <f t="shared" si="81"/>
        <v>18</v>
      </c>
      <c r="AA303" s="373" t="str">
        <f t="array" ref="AA303">IF( $Z303="", "", INDEX(白話字聲母資料表, $Z303, $AA$5))</f>
        <v>英</v>
      </c>
      <c r="AB303" s="370"/>
      <c r="AC303" s="377">
        <f t="shared" si="91"/>
        <v>74</v>
      </c>
      <c r="AD303" s="373">
        <f t="array" ref="AD303">IF( $W303, "", INDEX(白話字韻母資料表, AC303, $AD$5))</f>
        <v>1</v>
      </c>
      <c r="AE303" s="373" t="b">
        <f t="array" ref="AE303">IF( $W303, "", IF( INDEX(白話字韻母資料表, AC303, $AE$5) = "入聲", TRUE, FALSE) )</f>
        <v>1</v>
      </c>
      <c r="AF303" s="374">
        <f t="shared" si="92"/>
        <v>4</v>
      </c>
      <c r="AG303" s="374">
        <f t="shared" si="93"/>
        <v>4</v>
      </c>
      <c r="AH303" s="374" t="str">
        <f t="array" ref="AH303">IF( $W303, "", INDEX(白話字韻母資料表, $AC303, $AH$5))</f>
        <v>君</v>
      </c>
      <c r="AI303" s="374" t="str">
        <f t="array" ref="AI303">IF($W303, "", INDEX(白話字韻母八聲調資料表, $AD303, $AG303))</f>
        <v>ut</v>
      </c>
      <c r="AJ303" s="370"/>
      <c r="AK303" s="373" t="b">
        <f t="shared" si="94"/>
        <v>0</v>
      </c>
      <c r="AL303" s="373" t="str">
        <f>IF( $AK303, IFERROR( IF(MATCH( $E303, 顎音化聲母!$H$9:$H$37, 0), TRUE, FALSE), FALSE), "")</f>
        <v/>
      </c>
      <c r="AM303" s="373" t="str">
        <f t="array" ref="AM303">IF( AND($AK303, $AL303), INDEX(顎音化聲母資料表, MATCH( $D303 &amp; $E303, 顎音化聲母!$L$5:$L$136, 0), 3), "")</f>
        <v/>
      </c>
      <c r="AN303" s="373" t="str">
        <f t="shared" si="95"/>
        <v/>
      </c>
      <c r="AO303" s="374" t="str">
        <f t="array" ref="AO303">IF($AN303="", "", IF( $AM303&lt;&gt;"", $AM303,INDEX(白話字聲母資料表, $AN303, $AO$5)))</f>
        <v/>
      </c>
      <c r="AP303" s="374" t="str">
        <f t="array" ref="AP303">IF($W303, "", INDEX(方音八音反切資料表, $AD303, $AG303))</f>
        <v>ㄨㆵ</v>
      </c>
      <c r="AQ303" s="370"/>
      <c r="AR303" s="374" t="str">
        <f t="array" ref="AR303">IF($V303, "", INDEX(白話字聲母資料表, $Z303, $AR$5))</f>
        <v/>
      </c>
      <c r="AS303" s="375" t="str">
        <f t="array" ref="AS303">IF($W303, "", INDEX(白話字韻母資料表, $AC303, $AR$5))</f>
        <v>ut</v>
      </c>
      <c r="AT303" s="374" t="str">
        <f t="array" ref="AT303">IF($W303, "", INDEX(台羅韻母八聲調資料表, $AD303, $AG303))</f>
        <v>ut</v>
      </c>
      <c r="AU303" s="370"/>
      <c r="AV303" s="374" t="str">
        <f t="array" ref="AV303">IF($V303, "", INDEX(白話字聲母資料表, $Z303, $AV$5))</f>
        <v/>
      </c>
      <c r="AW303" s="375" t="str">
        <f t="array" ref="AW303">IF($W303, "", INDEX(白話字韻母資料表, $AC303, $AW$5))</f>
        <v>ut</v>
      </c>
      <c r="AX303" s="374" t="str">
        <f t="array" ref="AX303">IF($W303, "", INDEX(閩拼韻母八聲調資料表, $AD303, $AG303))</f>
        <v>ut</v>
      </c>
    </row>
    <row r="304" spans="2:50">
      <c r="B304" s="380">
        <f t="shared" si="75"/>
        <v>296</v>
      </c>
      <c r="C304" s="314" t="str">
        <f>MID(文章!$D$4, B304, 1)</f>
        <v>乎</v>
      </c>
      <c r="D304" s="365" t="s">
        <v>61</v>
      </c>
      <c r="E304" s="365" t="s">
        <v>75</v>
      </c>
      <c r="F304" s="365">
        <v>7</v>
      </c>
      <c r="G304" s="315" t="str">
        <f t="array" ref="G304">IF( OR($T304, NOT($U304), $W304), "", $AA304 &amp; $AH304 &amp; INDEX(中文數值資料表, $AG304, 2) )</f>
        <v>喜沽七</v>
      </c>
      <c r="H304" s="321" t="str">
        <f t="shared" si="76"/>
        <v>hō͘</v>
      </c>
      <c r="I304" s="322" t="str">
        <f t="shared" si="77"/>
        <v>hōo</v>
      </c>
      <c r="J304" s="323" t="str">
        <f t="shared" si="78"/>
        <v>hōo</v>
      </c>
      <c r="K304" s="316" t="str">
        <f t="shared" si="79"/>
        <v>ㄏㆦ˫</v>
      </c>
      <c r="L304" s="317" t="str">
        <f t="shared" ca="1" si="96"/>
        <v xml:space="preserve">\ltjruby{乎}{hōo}\
</v>
      </c>
      <c r="M304" s="317" t="str">
        <f t="shared" ca="1" si="82"/>
        <v xml:space="preserve">&lt;ruby&gt;乎&lt;rt&gt;喜沽七&lt;/rt&gt;&lt;/ruby&gt;
</v>
      </c>
      <c r="N304" s="317" t="str">
        <f t="shared" ca="1" si="83"/>
        <v xml:space="preserve">&lt;ruby&gt;乎&lt;rt&gt;hō͘&lt;/rt&gt;&lt;/ruby&gt;
</v>
      </c>
      <c r="O304" s="317" t="str">
        <f t="shared" ca="1" si="84"/>
        <v xml:space="preserve">&lt;ruby&gt;乎&lt;rt&gt;hōo&lt;/rt&gt;&lt;/ruby&gt;
</v>
      </c>
      <c r="P304" s="317" t="str">
        <f t="shared" ca="1" si="84"/>
        <v xml:space="preserve">&lt;ruby&gt;乎&lt;rt&gt;hōo&lt;/rt&gt;&lt;/ruby&gt;
</v>
      </c>
      <c r="Q304" s="318" t="str">
        <f t="shared" ca="1" si="85"/>
        <v xml:space="preserve">&lt;ruby&gt;乎&lt;rtc&gt;ㄏㆦ˫&lt;/rtc&gt;&lt;/ruby&gt;
</v>
      </c>
      <c r="R304" s="318" t="str">
        <f t="shared" ca="1" si="86"/>
        <v xml:space="preserve">&lt;ruby&gt;乎&lt;rt&gt;hōo&lt;/rt&gt;&lt;rtc&gt;ㄏㆦ˫&lt;/rtc&gt;&lt;/ruby&gt;
</v>
      </c>
      <c r="S304" s="285"/>
      <c r="T304" s="319" t="b">
        <f t="shared" si="80"/>
        <v>0</v>
      </c>
      <c r="U304" s="319" t="b">
        <f t="shared" si="87"/>
        <v>1</v>
      </c>
      <c r="V304" s="319" t="b">
        <f t="shared" si="88"/>
        <v>0</v>
      </c>
      <c r="W304" s="319" t="b">
        <f t="shared" si="89"/>
        <v>0</v>
      </c>
      <c r="X304" s="319" t="b">
        <f t="shared" si="90"/>
        <v>0</v>
      </c>
      <c r="Y304" s="370"/>
      <c r="Z304" s="377">
        <f t="shared" si="81"/>
        <v>5</v>
      </c>
      <c r="AA304" s="373" t="str">
        <f t="array" ref="AA304">IF( $Z304="", "", INDEX(白話字聲母資料表, $Z304, $AA$5))</f>
        <v>喜</v>
      </c>
      <c r="AB304" s="370"/>
      <c r="AC304" s="377">
        <f t="shared" si="91"/>
        <v>54</v>
      </c>
      <c r="AD304" s="373">
        <f t="array" ref="AD304">IF( $W304, "", INDEX(白話字韻母資料表, AC304, $AD$5))</f>
        <v>11</v>
      </c>
      <c r="AE304" s="373" t="b">
        <f t="array" ref="AE304">IF( $W304, "", IF( INDEX(白話字韻母資料表, AC304, $AE$5) = "入聲", TRUE, FALSE) )</f>
        <v>0</v>
      </c>
      <c r="AF304" s="374">
        <f t="shared" si="92"/>
        <v>1</v>
      </c>
      <c r="AG304" s="374">
        <f t="shared" si="93"/>
        <v>7</v>
      </c>
      <c r="AH304" s="374" t="str">
        <f t="array" ref="AH304">IF( $W304, "", INDEX(白話字韻母資料表, $AC304, $AH$5))</f>
        <v>沽</v>
      </c>
      <c r="AI304" s="374" t="str">
        <f t="array" ref="AI304">IF($W304, "", INDEX(白話字韻母八聲調資料表, $AD304, $AG304))</f>
        <v>ō͘</v>
      </c>
      <c r="AJ304" s="370"/>
      <c r="AK304" s="373" t="b">
        <f t="shared" si="94"/>
        <v>0</v>
      </c>
      <c r="AL304" s="373" t="str">
        <f>IF( $AK304, IFERROR( IF(MATCH( $E304, 顎音化聲母!$H$9:$H$37, 0), TRUE, FALSE), FALSE), "")</f>
        <v/>
      </c>
      <c r="AM304" s="373" t="str">
        <f t="array" ref="AM304">IF( AND($AK304, $AL304), INDEX(顎音化聲母資料表, MATCH( $D304 &amp; $E304, 顎音化聲母!$L$5:$L$136, 0), 3), "")</f>
        <v/>
      </c>
      <c r="AN304" s="373">
        <f t="shared" si="95"/>
        <v>5</v>
      </c>
      <c r="AO304" s="374" t="str">
        <f t="array" ref="AO304">IF($AN304="", "", IF( $AM304&lt;&gt;"", $AM304,INDEX(白話字聲母資料表, $AN304, $AO$5)))</f>
        <v>ㄏ</v>
      </c>
      <c r="AP304" s="374" t="str">
        <f t="array" ref="AP304">IF($W304, "", INDEX(方音八音反切資料表, $AD304, $AG304))</f>
        <v>ㆦ˫</v>
      </c>
      <c r="AQ304" s="370"/>
      <c r="AR304" s="374" t="str">
        <f t="array" ref="AR304">IF($V304, "", INDEX(白話字聲母資料表, $Z304, $AR$5))</f>
        <v>h</v>
      </c>
      <c r="AS304" s="375" t="str">
        <f t="array" ref="AS304">IF($W304, "", INDEX(白話字韻母資料表, $AC304, $AR$5))</f>
        <v>oo</v>
      </c>
      <c r="AT304" s="374" t="str">
        <f t="array" ref="AT304">IF($W304, "", INDEX(台羅韻母八聲調資料表, $AD304, $AG304))</f>
        <v>ōo</v>
      </c>
      <c r="AU304" s="370"/>
      <c r="AV304" s="374" t="str">
        <f t="array" ref="AV304">IF($V304, "", INDEX(白話字聲母資料表, $Z304, $AV$5))</f>
        <v>h</v>
      </c>
      <c r="AW304" s="375" t="str">
        <f t="array" ref="AW304">IF($W304, "", INDEX(白話字韻母資料表, $AC304, $AW$5))</f>
        <v>oo</v>
      </c>
      <c r="AX304" s="374" t="str">
        <f t="array" ref="AX304">IF($W304, "", INDEX(閩拼韻母八聲調資料表, $AD304, $AG304))</f>
        <v>ōo</v>
      </c>
    </row>
    <row r="305" spans="2:50">
      <c r="B305" s="380">
        <f t="shared" si="75"/>
        <v>297</v>
      </c>
      <c r="C305" s="314" t="str">
        <f>MID(文章!$D$4, B305, 1)</f>
        <v>蒼</v>
      </c>
      <c r="D305" s="365" t="s">
        <v>68</v>
      </c>
      <c r="E305" s="365" t="s">
        <v>74</v>
      </c>
      <c r="F305" s="365"/>
      <c r="G305" s="315" t="str">
        <f t="array" ref="G305">IF( OR($T305, NOT($U305), $W305), "", $AA305 &amp; $AH305 &amp; INDEX(中文數值資料表, $AG305, 2) )</f>
        <v>出公一</v>
      </c>
      <c r="H305" s="321" t="str">
        <f t="shared" si="76"/>
        <v>chhong</v>
      </c>
      <c r="I305" s="322" t="str">
        <f t="shared" si="77"/>
        <v>tshong</v>
      </c>
      <c r="J305" s="323" t="str">
        <f t="shared" si="78"/>
        <v>cōng</v>
      </c>
      <c r="K305" s="316" t="str">
        <f t="shared" si="79"/>
        <v>ㄘㆲ</v>
      </c>
      <c r="L305" s="317" t="str">
        <f t="shared" ca="1" si="96"/>
        <v xml:space="preserve">\ltjruby{蒼}{tshong}\
</v>
      </c>
      <c r="M305" s="317" t="str">
        <f t="shared" ca="1" si="82"/>
        <v xml:space="preserve">&lt;ruby&gt;蒼&lt;rt&gt;出公一&lt;/rt&gt;&lt;/ruby&gt;
</v>
      </c>
      <c r="N305" s="317" t="str">
        <f t="shared" ca="1" si="83"/>
        <v xml:space="preserve">&lt;ruby&gt;蒼&lt;rt&gt;chhong&lt;/rt&gt;&lt;/ruby&gt;
</v>
      </c>
      <c r="O305" s="317" t="str">
        <f t="shared" ca="1" si="84"/>
        <v xml:space="preserve">&lt;ruby&gt;蒼&lt;rt&gt;tshong&lt;/rt&gt;&lt;/ruby&gt;
</v>
      </c>
      <c r="P305" s="317" t="str">
        <f t="shared" ca="1" si="84"/>
        <v xml:space="preserve">&lt;ruby&gt;蒼&lt;rt&gt;cōng&lt;/rt&gt;&lt;/ruby&gt;
</v>
      </c>
      <c r="Q305" s="318" t="str">
        <f t="shared" ca="1" si="85"/>
        <v xml:space="preserve">&lt;ruby&gt;蒼&lt;rtc&gt;ㄘㆲ&lt;/rtc&gt;&lt;/ruby&gt;
</v>
      </c>
      <c r="R305" s="318" t="str">
        <f t="shared" ca="1" si="86"/>
        <v xml:space="preserve">&lt;ruby&gt;蒼&lt;rt&gt;tshong&lt;/rt&gt;&lt;rtc&gt;ㄘㆲ&lt;/rtc&gt;&lt;/ruby&gt;
</v>
      </c>
      <c r="S305" s="285"/>
      <c r="T305" s="319" t="b">
        <f t="shared" si="80"/>
        <v>0</v>
      </c>
      <c r="U305" s="319" t="b">
        <f t="shared" si="87"/>
        <v>1</v>
      </c>
      <c r="V305" s="319" t="b">
        <f t="shared" si="88"/>
        <v>0</v>
      </c>
      <c r="W305" s="319" t="b">
        <f t="shared" si="89"/>
        <v>0</v>
      </c>
      <c r="X305" s="319" t="b">
        <f t="shared" si="90"/>
        <v>1</v>
      </c>
      <c r="Y305" s="370"/>
      <c r="Z305" s="377">
        <f t="shared" si="81"/>
        <v>3</v>
      </c>
      <c r="AA305" s="373" t="str">
        <f t="array" ref="AA305">IF( $Z305="", "", INDEX(白話字聲母資料表, $Z305, $AA$5))</f>
        <v>出</v>
      </c>
      <c r="AB305" s="370"/>
      <c r="AC305" s="377">
        <f t="shared" si="91"/>
        <v>69</v>
      </c>
      <c r="AD305" s="373">
        <f t="array" ref="AD305">IF( $W305, "", INDEX(白話字韻母資料表, AC305, $AD$5))</f>
        <v>7</v>
      </c>
      <c r="AE305" s="373" t="b">
        <f t="array" ref="AE305">IF( $W305, "", IF( INDEX(白話字韻母資料表, AC305, $AE$5) = "入聲", TRUE, FALSE) )</f>
        <v>0</v>
      </c>
      <c r="AF305" s="374">
        <f t="shared" si="92"/>
        <v>1</v>
      </c>
      <c r="AG305" s="374">
        <f t="shared" si="93"/>
        <v>1</v>
      </c>
      <c r="AH305" s="374" t="str">
        <f t="array" ref="AH305">IF( $W305, "", INDEX(白話字韻母資料表, $AC305, $AH$5))</f>
        <v>公</v>
      </c>
      <c r="AI305" s="374" t="str">
        <f t="array" ref="AI305">IF($W305, "", INDEX(白話字韻母八聲調資料表, $AD305, $AG305))</f>
        <v>ong</v>
      </c>
      <c r="AJ305" s="370"/>
      <c r="AK305" s="373" t="b">
        <f t="shared" si="94"/>
        <v>1</v>
      </c>
      <c r="AL305" s="373" t="b">
        <f>IF( $AK305, IFERROR( IF(MATCH( $E305, 顎音化聲母!$H$9:$H$37, 0), TRUE, FALSE), FALSE), "")</f>
        <v>0</v>
      </c>
      <c r="AM305" s="373" t="str">
        <f t="array" ref="AM305">IF( AND($AK305, $AL305), INDEX(顎音化聲母資料表, MATCH( $D305 &amp; $E305, 顎音化聲母!$L$5:$L$136, 0), 3), "")</f>
        <v/>
      </c>
      <c r="AN305" s="373">
        <f t="shared" si="95"/>
        <v>3</v>
      </c>
      <c r="AO305" s="374" t="str">
        <f t="array" ref="AO305">IF($AN305="", "", IF( $AM305&lt;&gt;"", $AM305,INDEX(白話字聲母資料表, $AN305, $AO$5)))</f>
        <v>ㄘ</v>
      </c>
      <c r="AP305" s="374" t="str">
        <f t="array" ref="AP305">IF($W305, "", INDEX(方音八音反切資料表, $AD305, $AG305))</f>
        <v>ㆲ</v>
      </c>
      <c r="AQ305" s="370"/>
      <c r="AR305" s="374" t="str">
        <f t="array" ref="AR305">IF($V305, "", INDEX(白話字聲母資料表, $Z305, $AR$5))</f>
        <v>tsh</v>
      </c>
      <c r="AS305" s="375" t="str">
        <f t="array" ref="AS305">IF($W305, "", INDEX(白話字韻母資料表, $AC305, $AR$5))</f>
        <v>ong</v>
      </c>
      <c r="AT305" s="374" t="str">
        <f t="array" ref="AT305">IF($W305, "", INDEX(台羅韻母八聲調資料表, $AD305, $AG305))</f>
        <v>ong</v>
      </c>
      <c r="AU305" s="370"/>
      <c r="AV305" s="374" t="str">
        <f t="array" ref="AV305">IF($V305, "", INDEX(白話字聲母資料表, $Z305, $AV$5))</f>
        <v>c</v>
      </c>
      <c r="AW305" s="375" t="str">
        <f t="array" ref="AW305">IF($W305, "", INDEX(白話字韻母資料表, $AC305, $AW$5))</f>
        <v>ong</v>
      </c>
      <c r="AX305" s="374" t="str">
        <f t="array" ref="AX305">IF($W305, "", INDEX(閩拼韻母八聲調資料表, $AD305, $AG305))</f>
        <v>ōng</v>
      </c>
    </row>
    <row r="306" spans="2:50">
      <c r="B306" s="380">
        <f t="shared" si="75"/>
        <v>298</v>
      </c>
      <c r="C306" s="314" t="str">
        <f>MID(文章!$D$4, B306, 1)</f>
        <v>蒼</v>
      </c>
      <c r="D306" s="365" t="s">
        <v>68</v>
      </c>
      <c r="E306" s="365" t="s">
        <v>74</v>
      </c>
      <c r="F306" s="365"/>
      <c r="G306" s="315" t="str">
        <f t="array" ref="G306">IF( OR($T306, NOT($U306), $W306), "", $AA306 &amp; $AH306 &amp; INDEX(中文數值資料表, $AG306, 2) )</f>
        <v>出公一</v>
      </c>
      <c r="H306" s="321" t="str">
        <f t="shared" si="76"/>
        <v>chhong</v>
      </c>
      <c r="I306" s="322" t="str">
        <f t="shared" si="77"/>
        <v>tshong</v>
      </c>
      <c r="J306" s="323" t="str">
        <f t="shared" si="78"/>
        <v>cōng</v>
      </c>
      <c r="K306" s="316" t="str">
        <f t="shared" si="79"/>
        <v>ㄘㆲ</v>
      </c>
      <c r="L306" s="317" t="str">
        <f t="shared" ca="1" si="96"/>
        <v xml:space="preserve">\ltjruby{蒼}{tshong}\
</v>
      </c>
      <c r="M306" s="317" t="str">
        <f t="shared" ca="1" si="82"/>
        <v xml:space="preserve">&lt;ruby&gt;蒼&lt;rt&gt;出公一&lt;/rt&gt;&lt;/ruby&gt;
</v>
      </c>
      <c r="N306" s="317" t="str">
        <f t="shared" ca="1" si="83"/>
        <v xml:space="preserve">&lt;ruby&gt;蒼&lt;rt&gt;chhong&lt;/rt&gt;&lt;/ruby&gt;
</v>
      </c>
      <c r="O306" s="317" t="str">
        <f t="shared" ca="1" si="84"/>
        <v xml:space="preserve">&lt;ruby&gt;蒼&lt;rt&gt;tshong&lt;/rt&gt;&lt;/ruby&gt;
</v>
      </c>
      <c r="P306" s="317" t="str">
        <f t="shared" ca="1" si="84"/>
        <v xml:space="preserve">&lt;ruby&gt;蒼&lt;rt&gt;cōng&lt;/rt&gt;&lt;/ruby&gt;
</v>
      </c>
      <c r="Q306" s="318" t="str">
        <f t="shared" ca="1" si="85"/>
        <v xml:space="preserve">&lt;ruby&gt;蒼&lt;rtc&gt;ㄘㆲ&lt;/rtc&gt;&lt;/ruby&gt;
</v>
      </c>
      <c r="R306" s="318" t="str">
        <f t="shared" ca="1" si="86"/>
        <v xml:space="preserve">&lt;ruby&gt;蒼&lt;rt&gt;tshong&lt;/rt&gt;&lt;rtc&gt;ㄘㆲ&lt;/rtc&gt;&lt;/ruby&gt;
</v>
      </c>
      <c r="S306" s="285"/>
      <c r="T306" s="319" t="b">
        <f t="shared" si="80"/>
        <v>0</v>
      </c>
      <c r="U306" s="319" t="b">
        <f t="shared" si="87"/>
        <v>1</v>
      </c>
      <c r="V306" s="319" t="b">
        <f t="shared" si="88"/>
        <v>0</v>
      </c>
      <c r="W306" s="319" t="b">
        <f t="shared" si="89"/>
        <v>0</v>
      </c>
      <c r="X306" s="319" t="b">
        <f t="shared" si="90"/>
        <v>1</v>
      </c>
      <c r="Y306" s="370"/>
      <c r="Z306" s="377">
        <f t="shared" si="81"/>
        <v>3</v>
      </c>
      <c r="AA306" s="373" t="str">
        <f t="array" ref="AA306">IF( $Z306="", "", INDEX(白話字聲母資料表, $Z306, $AA$5))</f>
        <v>出</v>
      </c>
      <c r="AB306" s="370"/>
      <c r="AC306" s="377">
        <f t="shared" si="91"/>
        <v>69</v>
      </c>
      <c r="AD306" s="373">
        <f t="array" ref="AD306">IF( $W306, "", INDEX(白話字韻母資料表, AC306, $AD$5))</f>
        <v>7</v>
      </c>
      <c r="AE306" s="373" t="b">
        <f t="array" ref="AE306">IF( $W306, "", IF( INDEX(白話字韻母資料表, AC306, $AE$5) = "入聲", TRUE, FALSE) )</f>
        <v>0</v>
      </c>
      <c r="AF306" s="374">
        <f t="shared" si="92"/>
        <v>1</v>
      </c>
      <c r="AG306" s="374">
        <f t="shared" si="93"/>
        <v>1</v>
      </c>
      <c r="AH306" s="374" t="str">
        <f t="array" ref="AH306">IF( $W306, "", INDEX(白話字韻母資料表, $AC306, $AH$5))</f>
        <v>公</v>
      </c>
      <c r="AI306" s="374" t="str">
        <f t="array" ref="AI306">IF($W306, "", INDEX(白話字韻母八聲調資料表, $AD306, $AG306))</f>
        <v>ong</v>
      </c>
      <c r="AJ306" s="370"/>
      <c r="AK306" s="373" t="b">
        <f t="shared" si="94"/>
        <v>1</v>
      </c>
      <c r="AL306" s="373" t="b">
        <f>IF( $AK306, IFERROR( IF(MATCH( $E306, 顎音化聲母!$H$9:$H$37, 0), TRUE, FALSE), FALSE), "")</f>
        <v>0</v>
      </c>
      <c r="AM306" s="373" t="str">
        <f t="array" ref="AM306">IF( AND($AK306, $AL306), INDEX(顎音化聲母資料表, MATCH( $D306 &amp; $E306, 顎音化聲母!$L$5:$L$136, 0), 3), "")</f>
        <v/>
      </c>
      <c r="AN306" s="373">
        <f t="shared" si="95"/>
        <v>3</v>
      </c>
      <c r="AO306" s="374" t="str">
        <f t="array" ref="AO306">IF($AN306="", "", IF( $AM306&lt;&gt;"", $AM306,INDEX(白話字聲母資料表, $AN306, $AO$5)))</f>
        <v>ㄘ</v>
      </c>
      <c r="AP306" s="374" t="str">
        <f t="array" ref="AP306">IF($W306, "", INDEX(方音八音反切資料表, $AD306, $AG306))</f>
        <v>ㆲ</v>
      </c>
      <c r="AQ306" s="370"/>
      <c r="AR306" s="374" t="str">
        <f t="array" ref="AR306">IF($V306, "", INDEX(白話字聲母資料表, $Z306, $AR$5))</f>
        <v>tsh</v>
      </c>
      <c r="AS306" s="375" t="str">
        <f t="array" ref="AS306">IF($W306, "", INDEX(白話字韻母資料表, $AC306, $AR$5))</f>
        <v>ong</v>
      </c>
      <c r="AT306" s="374" t="str">
        <f t="array" ref="AT306">IF($W306, "", INDEX(台羅韻母八聲調資料表, $AD306, $AG306))</f>
        <v>ong</v>
      </c>
      <c r="AU306" s="370"/>
      <c r="AV306" s="374" t="str">
        <f t="array" ref="AV306">IF($V306, "", INDEX(白話字聲母資料表, $Z306, $AV$5))</f>
        <v>c</v>
      </c>
      <c r="AW306" s="375" t="str">
        <f t="array" ref="AW306">IF($W306, "", INDEX(白話字韻母資料表, $AC306, $AW$5))</f>
        <v>ong</v>
      </c>
      <c r="AX306" s="374" t="str">
        <f t="array" ref="AX306">IF($W306, "", INDEX(閩拼韻母八聲調資料表, $AD306, $AG306))</f>
        <v>ōng</v>
      </c>
    </row>
    <row r="307" spans="2:50">
      <c r="B307" s="380">
        <f t="shared" si="75"/>
        <v>299</v>
      </c>
      <c r="C307" s="314" t="str">
        <f>MID(文章!$D$4, B307, 1)</f>
        <v>，</v>
      </c>
      <c r="D307" s="365"/>
      <c r="E307" s="365"/>
      <c r="F307" s="365"/>
      <c r="G307" s="315" t="str">
        <f t="array" ref="G307">IF( OR($T307, NOT($U307), $W307), "", $AA307 &amp; $AH307 &amp; INDEX(中文數值資料表, $AG307, 2) )</f>
        <v/>
      </c>
      <c r="H307" s="321" t="str">
        <f t="shared" si="76"/>
        <v/>
      </c>
      <c r="I307" s="322" t="str">
        <f t="shared" si="77"/>
        <v/>
      </c>
      <c r="J307" s="323" t="str">
        <f t="shared" si="78"/>
        <v/>
      </c>
      <c r="K307" s="316" t="str">
        <f t="shared" si="79"/>
        <v/>
      </c>
      <c r="L307" s="317" t="str">
        <f t="shared" ca="1" si="96"/>
        <v xml:space="preserve">\ltjruby{，}{}\
</v>
      </c>
      <c r="M307" s="317" t="str">
        <f t="shared" ca="1" si="82"/>
        <v xml:space="preserve">，
</v>
      </c>
      <c r="N307" s="317" t="str">
        <f t="shared" ca="1" si="83"/>
        <v xml:space="preserve">，
</v>
      </c>
      <c r="O307" s="317" t="str">
        <f t="shared" ca="1" si="84"/>
        <v xml:space="preserve">，
</v>
      </c>
      <c r="P307" s="317" t="str">
        <f t="shared" ca="1" si="84"/>
        <v xml:space="preserve">，
</v>
      </c>
      <c r="Q307" s="318" t="str">
        <f t="shared" ca="1" si="85"/>
        <v xml:space="preserve">，
</v>
      </c>
      <c r="R307" s="318" t="str">
        <f t="shared" ca="1" si="86"/>
        <v xml:space="preserve">，
</v>
      </c>
      <c r="S307" s="285"/>
      <c r="T307" s="319" t="b">
        <f t="shared" si="80"/>
        <v>1</v>
      </c>
      <c r="U307" s="319" t="b">
        <f t="shared" si="87"/>
        <v>0</v>
      </c>
      <c r="V307" s="319" t="b">
        <f t="shared" si="88"/>
        <v>1</v>
      </c>
      <c r="W307" s="319" t="b">
        <f t="shared" si="89"/>
        <v>1</v>
      </c>
      <c r="X307" s="319" t="b">
        <f t="shared" si="90"/>
        <v>0</v>
      </c>
      <c r="Y307" s="370"/>
      <c r="Z307" s="377" t="str">
        <f t="shared" si="81"/>
        <v/>
      </c>
      <c r="AA307" s="373" t="str">
        <f t="array" ref="AA307">IF( $Z307="", "", INDEX(白話字聲母資料表, $Z307, $AA$5))</f>
        <v/>
      </c>
      <c r="AB307" s="370"/>
      <c r="AC307" s="377" t="str">
        <f t="shared" si="91"/>
        <v/>
      </c>
      <c r="AD307" s="373" t="str">
        <f t="array" ref="AD307">IF( $W307, "", INDEX(白話字韻母資料表, AC307, $AD$5))</f>
        <v/>
      </c>
      <c r="AE307" s="373" t="str">
        <f t="array" ref="AE307">IF( $W307, "", IF( INDEX(白話字韻母資料表, AC307, $AE$5) = "入聲", TRUE, FALSE) )</f>
        <v/>
      </c>
      <c r="AF307" s="374" t="str">
        <f t="shared" si="92"/>
        <v/>
      </c>
      <c r="AG307" s="374" t="str">
        <f t="shared" si="93"/>
        <v/>
      </c>
      <c r="AH307" s="374" t="str">
        <f t="array" ref="AH307">IF( $W307, "", INDEX(白話字韻母資料表, $AC307, $AH$5))</f>
        <v/>
      </c>
      <c r="AI307" s="374" t="str">
        <f t="array" ref="AI307">IF($W307, "", INDEX(白話字韻母八聲調資料表, $AD307, $AG307))</f>
        <v/>
      </c>
      <c r="AJ307" s="370"/>
      <c r="AK307" s="373" t="b">
        <f t="shared" si="94"/>
        <v>0</v>
      </c>
      <c r="AL307" s="373" t="str">
        <f>IF( $AK307, IFERROR( IF(MATCH( $E307, 顎音化聲母!$H$9:$H$37, 0), TRUE, FALSE), FALSE), "")</f>
        <v/>
      </c>
      <c r="AM307" s="373" t="str">
        <f t="array" ref="AM307">IF( AND($AK307, $AL307), INDEX(顎音化聲母資料表, MATCH( $D307 &amp; $E307, 顎音化聲母!$L$5:$L$136, 0), 3), "")</f>
        <v/>
      </c>
      <c r="AN307" s="373" t="str">
        <f t="shared" si="95"/>
        <v/>
      </c>
      <c r="AO307" s="374" t="str">
        <f t="array" ref="AO307">IF($AN307="", "", IF( $AM307&lt;&gt;"", $AM307,INDEX(白話字聲母資料表, $AN307, $AO$5)))</f>
        <v/>
      </c>
      <c r="AP307" s="374" t="str">
        <f t="array" ref="AP307">IF($W307, "", INDEX(方音八音反切資料表, $AD307, $AG307))</f>
        <v/>
      </c>
      <c r="AQ307" s="370"/>
      <c r="AR307" s="374" t="str">
        <f t="array" ref="AR307">IF($V307, "", INDEX(白話字聲母資料表, $Z307, $AR$5))</f>
        <v/>
      </c>
      <c r="AS307" s="375" t="str">
        <f t="array" ref="AS307">IF($W307, "", INDEX(白話字韻母資料表, $AC307, $AR$5))</f>
        <v/>
      </c>
      <c r="AT307" s="374" t="str">
        <f t="array" ref="AT307">IF($W307, "", INDEX(台羅韻母八聲調資料表, $AD307, $AG307))</f>
        <v/>
      </c>
      <c r="AU307" s="370"/>
      <c r="AV307" s="374" t="str">
        <f t="array" ref="AV307">IF($V307, "", INDEX(白話字聲母資料表, $Z307, $AV$5))</f>
        <v/>
      </c>
      <c r="AW307" s="375" t="str">
        <f t="array" ref="AW307">IF($W307, "", INDEX(白話字韻母資料表, $AC307, $AW$5))</f>
        <v/>
      </c>
      <c r="AX307" s="374" t="str">
        <f t="array" ref="AX307">IF($W307, "", INDEX(閩拼韻母八聲調資料表, $AD307, $AG307))</f>
        <v/>
      </c>
    </row>
    <row r="308" spans="2:50">
      <c r="B308" s="380">
        <f t="shared" si="75"/>
        <v>300</v>
      </c>
      <c r="C308" s="314" t="str">
        <f>MID(文章!$D$4, B308, 1)</f>
        <v>此</v>
      </c>
      <c r="D308" s="365" t="s">
        <v>68</v>
      </c>
      <c r="E308" s="365" t="s">
        <v>62</v>
      </c>
      <c r="F308" s="365">
        <v>2</v>
      </c>
      <c r="G308" s="315" t="str">
        <f t="array" ref="G308">IF( OR($T308, NOT($U308), $W308), "", $AA308 &amp; $AH308 &amp; INDEX(中文數值資料表, $AG308, 2) )</f>
        <v>出艍二</v>
      </c>
      <c r="H308" s="321" t="str">
        <f t="shared" si="76"/>
        <v>chhú</v>
      </c>
      <c r="I308" s="322" t="str">
        <f t="shared" si="77"/>
        <v>tshú</v>
      </c>
      <c r="J308" s="323" t="str">
        <f t="shared" si="78"/>
        <v>cú</v>
      </c>
      <c r="K308" s="316" t="str">
        <f t="shared" si="79"/>
        <v>ㄘㄨˋ</v>
      </c>
      <c r="L308" s="317" t="str">
        <f t="shared" ca="1" si="96"/>
        <v xml:space="preserve">\ltjruby{此}{tshú}\
</v>
      </c>
      <c r="M308" s="317" t="str">
        <f t="shared" ca="1" si="82"/>
        <v xml:space="preserve">&lt;ruby&gt;此&lt;rt&gt;出艍二&lt;/rt&gt;&lt;/ruby&gt;
</v>
      </c>
      <c r="N308" s="317" t="str">
        <f t="shared" ca="1" si="83"/>
        <v xml:space="preserve">&lt;ruby&gt;此&lt;rt&gt;chhú&lt;/rt&gt;&lt;/ruby&gt;
</v>
      </c>
      <c r="O308" s="317" t="str">
        <f t="shared" ca="1" si="84"/>
        <v xml:space="preserve">&lt;ruby&gt;此&lt;rt&gt;tshú&lt;/rt&gt;&lt;/ruby&gt;
</v>
      </c>
      <c r="P308" s="317" t="str">
        <f t="shared" ca="1" si="84"/>
        <v xml:space="preserve">&lt;ruby&gt;此&lt;rt&gt;cú&lt;/rt&gt;&lt;/ruby&gt;
</v>
      </c>
      <c r="Q308" s="318" t="str">
        <f t="shared" ca="1" si="85"/>
        <v xml:space="preserve">&lt;ruby&gt;此&lt;rtc&gt;ㄘㄨˋ&lt;/rtc&gt;&lt;/ruby&gt;
</v>
      </c>
      <c r="R308" s="318" t="str">
        <f t="shared" ca="1" si="86"/>
        <v xml:space="preserve">&lt;ruby&gt;此&lt;rt&gt;tshú&lt;/rt&gt;&lt;rtc&gt;ㄘㄨˋ&lt;/rtc&gt;&lt;/ruby&gt;
</v>
      </c>
      <c r="S308" s="285"/>
      <c r="T308" s="319" t="b">
        <f t="shared" si="80"/>
        <v>0</v>
      </c>
      <c r="U308" s="319" t="b">
        <f t="shared" si="87"/>
        <v>1</v>
      </c>
      <c r="V308" s="319" t="b">
        <f t="shared" si="88"/>
        <v>0</v>
      </c>
      <c r="W308" s="319" t="b">
        <f t="shared" si="89"/>
        <v>0</v>
      </c>
      <c r="X308" s="319" t="b">
        <f t="shared" si="90"/>
        <v>0</v>
      </c>
      <c r="Y308" s="370"/>
      <c r="Z308" s="377">
        <f t="shared" si="81"/>
        <v>3</v>
      </c>
      <c r="AA308" s="373" t="str">
        <f t="array" ref="AA308">IF( $Z308="", "", INDEX(白話字聲母資料表, $Z308, $AA$5))</f>
        <v>出</v>
      </c>
      <c r="AB308" s="370"/>
      <c r="AC308" s="377">
        <f t="shared" si="91"/>
        <v>70</v>
      </c>
      <c r="AD308" s="373">
        <f t="array" ref="AD308">IF( $W308, "", INDEX(白話字韻母資料表, AC308, $AD$5))</f>
        <v>27</v>
      </c>
      <c r="AE308" s="373" t="b">
        <f t="array" ref="AE308">IF( $W308, "", IF( INDEX(白話字韻母資料表, AC308, $AE$5) = "入聲", TRUE, FALSE) )</f>
        <v>0</v>
      </c>
      <c r="AF308" s="374">
        <f t="shared" si="92"/>
        <v>1</v>
      </c>
      <c r="AG308" s="374">
        <f t="shared" si="93"/>
        <v>2</v>
      </c>
      <c r="AH308" s="374" t="str">
        <f t="array" ref="AH308">IF( $W308, "", INDEX(白話字韻母資料表, $AC308, $AH$5))</f>
        <v>艍</v>
      </c>
      <c r="AI308" s="374" t="str">
        <f t="array" ref="AI308">IF($W308, "", INDEX(白話字韻母八聲調資料表, $AD308, $AG308))</f>
        <v>ú</v>
      </c>
      <c r="AJ308" s="370"/>
      <c r="AK308" s="373" t="b">
        <f t="shared" si="94"/>
        <v>1</v>
      </c>
      <c r="AL308" s="373" t="b">
        <f>IF( $AK308, IFERROR( IF(MATCH( $E308, 顎音化聲母!$H$9:$H$37, 0), TRUE, FALSE), FALSE), "")</f>
        <v>0</v>
      </c>
      <c r="AM308" s="373" t="str">
        <f t="array" ref="AM308">IF( AND($AK308, $AL308), INDEX(顎音化聲母資料表, MATCH( $D308 &amp; $E308, 顎音化聲母!$L$5:$L$136, 0), 3), "")</f>
        <v/>
      </c>
      <c r="AN308" s="373">
        <f t="shared" si="95"/>
        <v>3</v>
      </c>
      <c r="AO308" s="374" t="str">
        <f t="array" ref="AO308">IF($AN308="", "", IF( $AM308&lt;&gt;"", $AM308,INDEX(白話字聲母資料表, $AN308, $AO$5)))</f>
        <v>ㄘ</v>
      </c>
      <c r="AP308" s="374" t="str">
        <f t="array" ref="AP308">IF($W308, "", INDEX(方音八音反切資料表, $AD308, $AG308))</f>
        <v>ㄨˋ</v>
      </c>
      <c r="AQ308" s="370"/>
      <c r="AR308" s="374" t="str">
        <f t="array" ref="AR308">IF($V308, "", INDEX(白話字聲母資料表, $Z308, $AR$5))</f>
        <v>tsh</v>
      </c>
      <c r="AS308" s="375" t="str">
        <f t="array" ref="AS308">IF($W308, "", INDEX(白話字韻母資料表, $AC308, $AR$5))</f>
        <v>u</v>
      </c>
      <c r="AT308" s="374" t="str">
        <f t="array" ref="AT308">IF($W308, "", INDEX(台羅韻母八聲調資料表, $AD308, $AG308))</f>
        <v>ú</v>
      </c>
      <c r="AU308" s="370"/>
      <c r="AV308" s="374" t="str">
        <f t="array" ref="AV308">IF($V308, "", INDEX(白話字聲母資料表, $Z308, $AV$5))</f>
        <v>c</v>
      </c>
      <c r="AW308" s="375" t="str">
        <f t="array" ref="AW308">IF($W308, "", INDEX(白話字韻母資料表, $AC308, $AW$5))</f>
        <v>u</v>
      </c>
      <c r="AX308" s="374" t="str">
        <f t="array" ref="AX308">IF($W308, "", INDEX(閩拼韻母八聲調資料表, $AD308, $AG308))</f>
        <v>ú</v>
      </c>
    </row>
    <row r="309" spans="2:50">
      <c r="B309" s="380">
        <f t="shared" si="75"/>
        <v>301</v>
      </c>
      <c r="C309" s="314" t="str">
        <f>MID(文章!$D$4, B309, 1)</f>
        <v>非</v>
      </c>
      <c r="D309" s="365" t="s">
        <v>61</v>
      </c>
      <c r="E309" s="365" t="s">
        <v>84</v>
      </c>
      <c r="F309" s="365"/>
      <c r="G309" s="315" t="str">
        <f t="array" ref="G309">IF( OR($T309, NOT($U309), $W309), "", $AA309 &amp; $AH309 &amp; INDEX(中文數值資料表, $AG309, 2) )</f>
        <v>喜規一</v>
      </c>
      <c r="H309" s="321" t="str">
        <f t="shared" si="76"/>
        <v>hui</v>
      </c>
      <c r="I309" s="322" t="str">
        <f t="shared" si="77"/>
        <v>hui</v>
      </c>
      <c r="J309" s="323" t="str">
        <f t="shared" si="78"/>
        <v>hūi</v>
      </c>
      <c r="K309" s="316" t="str">
        <f t="shared" si="79"/>
        <v>ㄏㄨㄧ</v>
      </c>
      <c r="L309" s="317" t="str">
        <f t="shared" ca="1" si="96"/>
        <v xml:space="preserve">\ltjruby{非}{hui}\
</v>
      </c>
      <c r="M309" s="317" t="str">
        <f t="shared" ca="1" si="82"/>
        <v xml:space="preserve">&lt;ruby&gt;非&lt;rt&gt;喜規一&lt;/rt&gt;&lt;/ruby&gt;
</v>
      </c>
      <c r="N309" s="317" t="str">
        <f t="shared" ca="1" si="83"/>
        <v xml:space="preserve">&lt;ruby&gt;非&lt;rt&gt;hui&lt;/rt&gt;&lt;/ruby&gt;
</v>
      </c>
      <c r="O309" s="317" t="str">
        <f t="shared" ca="1" si="84"/>
        <v xml:space="preserve">&lt;ruby&gt;非&lt;rt&gt;hui&lt;/rt&gt;&lt;/ruby&gt;
</v>
      </c>
      <c r="P309" s="317" t="str">
        <f t="shared" ca="1" si="84"/>
        <v xml:space="preserve">&lt;ruby&gt;非&lt;rt&gt;hūi&lt;/rt&gt;&lt;/ruby&gt;
</v>
      </c>
      <c r="Q309" s="318" t="str">
        <f t="shared" ca="1" si="85"/>
        <v xml:space="preserve">&lt;ruby&gt;非&lt;rtc&gt;ㄏㄨㄧ&lt;/rtc&gt;&lt;/ruby&gt;
</v>
      </c>
      <c r="R309" s="318" t="str">
        <f t="shared" ca="1" si="86"/>
        <v xml:space="preserve">&lt;ruby&gt;非&lt;rt&gt;hui&lt;/rt&gt;&lt;rtc&gt;ㄏㄨㄧ&lt;/rtc&gt;&lt;/ruby&gt;
</v>
      </c>
      <c r="S309" s="285"/>
      <c r="T309" s="319" t="b">
        <f t="shared" si="80"/>
        <v>0</v>
      </c>
      <c r="U309" s="319" t="b">
        <f t="shared" si="87"/>
        <v>1</v>
      </c>
      <c r="V309" s="319" t="b">
        <f t="shared" si="88"/>
        <v>0</v>
      </c>
      <c r="W309" s="319" t="b">
        <f t="shared" si="89"/>
        <v>0</v>
      </c>
      <c r="X309" s="319" t="b">
        <f t="shared" si="90"/>
        <v>1</v>
      </c>
      <c r="Y309" s="370"/>
      <c r="Z309" s="377">
        <f t="shared" si="81"/>
        <v>5</v>
      </c>
      <c r="AA309" s="373" t="str">
        <f t="array" ref="AA309">IF( $Z309="", "", INDEX(白話字聲母資料表, $Z309, $AA$5))</f>
        <v>喜</v>
      </c>
      <c r="AB309" s="370"/>
      <c r="AC309" s="377">
        <f t="shared" si="91"/>
        <v>72</v>
      </c>
      <c r="AD309" s="373">
        <f t="array" ref="AD309">IF( $W309, "", INDEX(白話字韻母資料表, AC309, $AD$5))</f>
        <v>4</v>
      </c>
      <c r="AE309" s="373" t="b">
        <f t="array" ref="AE309">IF( $W309, "", IF( INDEX(白話字韻母資料表, AC309, $AE$5) = "入聲", TRUE, FALSE) )</f>
        <v>0</v>
      </c>
      <c r="AF309" s="374">
        <f t="shared" si="92"/>
        <v>1</v>
      </c>
      <c r="AG309" s="374">
        <f t="shared" si="93"/>
        <v>1</v>
      </c>
      <c r="AH309" s="374" t="str">
        <f t="array" ref="AH309">IF( $W309, "", INDEX(白話字韻母資料表, $AC309, $AH$5))</f>
        <v>規</v>
      </c>
      <c r="AI309" s="374" t="str">
        <f t="array" ref="AI309">IF($W309, "", INDEX(白話字韻母八聲調資料表, $AD309, $AG309))</f>
        <v>ui</v>
      </c>
      <c r="AJ309" s="370"/>
      <c r="AK309" s="373" t="b">
        <f t="shared" si="94"/>
        <v>0</v>
      </c>
      <c r="AL309" s="373" t="str">
        <f>IF( $AK309, IFERROR( IF(MATCH( $E309, 顎音化聲母!$H$9:$H$37, 0), TRUE, FALSE), FALSE), "")</f>
        <v/>
      </c>
      <c r="AM309" s="373" t="str">
        <f t="array" ref="AM309">IF( AND($AK309, $AL309), INDEX(顎音化聲母資料表, MATCH( $D309 &amp; $E309, 顎音化聲母!$L$5:$L$136, 0), 3), "")</f>
        <v/>
      </c>
      <c r="AN309" s="373">
        <f t="shared" si="95"/>
        <v>5</v>
      </c>
      <c r="AO309" s="374" t="str">
        <f t="array" ref="AO309">IF($AN309="", "", IF( $AM309&lt;&gt;"", $AM309,INDEX(白話字聲母資料表, $AN309, $AO$5)))</f>
        <v>ㄏ</v>
      </c>
      <c r="AP309" s="374" t="str">
        <f t="array" ref="AP309">IF($W309, "", INDEX(方音八音反切資料表, $AD309, $AG309))</f>
        <v>ㄨㄧ</v>
      </c>
      <c r="AQ309" s="370"/>
      <c r="AR309" s="374" t="str">
        <f t="array" ref="AR309">IF($V309, "", INDEX(白話字聲母資料表, $Z309, $AR$5))</f>
        <v>h</v>
      </c>
      <c r="AS309" s="375" t="str">
        <f t="array" ref="AS309">IF($W309, "", INDEX(白話字韻母資料表, $AC309, $AR$5))</f>
        <v>ui</v>
      </c>
      <c r="AT309" s="374" t="str">
        <f t="array" ref="AT309">IF($W309, "", INDEX(台羅韻母八聲調資料表, $AD309, $AG309))</f>
        <v>ui</v>
      </c>
      <c r="AU309" s="370"/>
      <c r="AV309" s="374" t="str">
        <f t="array" ref="AV309">IF($V309, "", INDEX(白話字聲母資料表, $Z309, $AV$5))</f>
        <v>h</v>
      </c>
      <c r="AW309" s="375" t="str">
        <f t="array" ref="AW309">IF($W309, "", INDEX(白話字韻母資料表, $AC309, $AW$5))</f>
        <v>ui</v>
      </c>
      <c r="AX309" s="374" t="str">
        <f t="array" ref="AX309">IF($W309, "", INDEX(閩拼韻母八聲調資料表, $AD309, $AG309))</f>
        <v>ūi</v>
      </c>
    </row>
    <row r="310" spans="2:50">
      <c r="B310" s="380">
        <f t="shared" si="75"/>
        <v>302</v>
      </c>
      <c r="C310" s="314" t="str">
        <f>MID(文章!$D$4, B310, 1)</f>
        <v>孟</v>
      </c>
      <c r="D310" s="365" t="s">
        <v>73</v>
      </c>
      <c r="E310" s="365" t="s">
        <v>81</v>
      </c>
      <c r="F310" s="365">
        <v>7</v>
      </c>
      <c r="G310" s="315" t="str">
        <f t="array" ref="G310">IF( OR($T310, NOT($U310), $W310), "", $AA310 &amp; $AH310 &amp; INDEX(中文數值資料表, $AG310, 2) )</f>
        <v>門經七</v>
      </c>
      <c r="H310" s="321" t="str">
        <f t="shared" si="76"/>
        <v>bēng</v>
      </c>
      <c r="I310" s="322" t="str">
        <f t="shared" si="77"/>
        <v>bīng</v>
      </c>
      <c r="J310" s="323" t="str">
        <f t="shared" si="78"/>
        <v>bbīng</v>
      </c>
      <c r="K310" s="316" t="str">
        <f t="shared" si="79"/>
        <v>ㆠㄧㄥ˫</v>
      </c>
      <c r="L310" s="317" t="str">
        <f t="shared" ca="1" si="96"/>
        <v xml:space="preserve">\ltjruby{孟}{bīng}\
</v>
      </c>
      <c r="M310" s="317" t="str">
        <f t="shared" ca="1" si="82"/>
        <v xml:space="preserve">&lt;ruby&gt;孟&lt;rt&gt;門經七&lt;/rt&gt;&lt;/ruby&gt;
</v>
      </c>
      <c r="N310" s="317" t="str">
        <f t="shared" ca="1" si="83"/>
        <v xml:space="preserve">&lt;ruby&gt;孟&lt;rt&gt;bēng&lt;/rt&gt;&lt;/ruby&gt;
</v>
      </c>
      <c r="O310" s="317" t="str">
        <f t="shared" ca="1" si="84"/>
        <v xml:space="preserve">&lt;ruby&gt;孟&lt;rt&gt;bīng&lt;/rt&gt;&lt;/ruby&gt;
</v>
      </c>
      <c r="P310" s="317" t="str">
        <f t="shared" ca="1" si="84"/>
        <v xml:space="preserve">&lt;ruby&gt;孟&lt;rt&gt;bbīng&lt;/rt&gt;&lt;/ruby&gt;
</v>
      </c>
      <c r="Q310" s="318" t="str">
        <f t="shared" ca="1" si="85"/>
        <v xml:space="preserve">&lt;ruby&gt;孟&lt;rtc&gt;ㆠㄧㄥ˫&lt;/rtc&gt;&lt;/ruby&gt;
</v>
      </c>
      <c r="R310" s="318" t="str">
        <f t="shared" ca="1" si="86"/>
        <v xml:space="preserve">&lt;ruby&gt;孟&lt;rt&gt;bīng&lt;/rt&gt;&lt;rtc&gt;ㆠㄧㄥ˫&lt;/rtc&gt;&lt;/ruby&gt;
</v>
      </c>
      <c r="S310" s="285"/>
      <c r="T310" s="319" t="b">
        <f t="shared" si="80"/>
        <v>0</v>
      </c>
      <c r="U310" s="319" t="b">
        <f t="shared" si="87"/>
        <v>1</v>
      </c>
      <c r="V310" s="319" t="b">
        <f t="shared" si="88"/>
        <v>0</v>
      </c>
      <c r="W310" s="319" t="b">
        <f t="shared" si="89"/>
        <v>0</v>
      </c>
      <c r="X310" s="319" t="b">
        <f t="shared" si="90"/>
        <v>0</v>
      </c>
      <c r="Y310" s="370"/>
      <c r="Z310" s="377">
        <f t="shared" si="81"/>
        <v>1</v>
      </c>
      <c r="AA310" s="373" t="str">
        <f t="array" ref="AA310">IF( $Z310="", "", INDEX(白話字聲母資料表, $Z310, $AA$5))</f>
        <v>門</v>
      </c>
      <c r="AB310" s="370"/>
      <c r="AC310" s="377">
        <f t="shared" si="91"/>
        <v>20</v>
      </c>
      <c r="AD310" s="373">
        <f t="array" ref="AD310">IF( $W310, "", INDEX(白話字韻母資料表, AC310, $AD$5))</f>
        <v>9</v>
      </c>
      <c r="AE310" s="373" t="b">
        <f t="array" ref="AE310">IF( $W310, "", IF( INDEX(白話字韻母資料表, AC310, $AE$5) = "入聲", TRUE, FALSE) )</f>
        <v>0</v>
      </c>
      <c r="AF310" s="374">
        <f t="shared" si="92"/>
        <v>1</v>
      </c>
      <c r="AG310" s="374">
        <f t="shared" si="93"/>
        <v>7</v>
      </c>
      <c r="AH310" s="374" t="str">
        <f t="array" ref="AH310">IF( $W310, "", INDEX(白話字韻母資料表, $AC310, $AH$5))</f>
        <v>經</v>
      </c>
      <c r="AI310" s="374" t="str">
        <f t="array" ref="AI310">IF($W310, "", INDEX(白話字韻母八聲調資料表, $AD310, $AG310))</f>
        <v>ēng</v>
      </c>
      <c r="AJ310" s="370"/>
      <c r="AK310" s="373" t="b">
        <f t="shared" si="94"/>
        <v>0</v>
      </c>
      <c r="AL310" s="373" t="str">
        <f>IF( $AK310, IFERROR( IF(MATCH( $E310, 顎音化聲母!$H$9:$H$37, 0), TRUE, FALSE), FALSE), "")</f>
        <v/>
      </c>
      <c r="AM310" s="373" t="str">
        <f t="array" ref="AM310">IF( AND($AK310, $AL310), INDEX(顎音化聲母資料表, MATCH( $D310 &amp; $E310, 顎音化聲母!$L$5:$L$136, 0), 3), "")</f>
        <v/>
      </c>
      <c r="AN310" s="373">
        <f t="shared" si="95"/>
        <v>1</v>
      </c>
      <c r="AO310" s="374" t="str">
        <f t="array" ref="AO310">IF($AN310="", "", IF( $AM310&lt;&gt;"", $AM310,INDEX(白話字聲母資料表, $AN310, $AO$5)))</f>
        <v>ㆠ</v>
      </c>
      <c r="AP310" s="374" t="str">
        <f t="array" ref="AP310">IF($W310, "", INDEX(方音八音反切資料表, $AD310, $AG310))</f>
        <v>ㄧㄥ˫</v>
      </c>
      <c r="AQ310" s="370"/>
      <c r="AR310" s="374" t="str">
        <f t="array" ref="AR310">IF($V310, "", INDEX(白話字聲母資料表, $Z310, $AR$5))</f>
        <v>b</v>
      </c>
      <c r="AS310" s="375" t="str">
        <f t="array" ref="AS310">IF($W310, "", INDEX(白話字韻母資料表, $AC310, $AR$5))</f>
        <v>ing</v>
      </c>
      <c r="AT310" s="374" t="str">
        <f t="array" ref="AT310">IF($W310, "", INDEX(台羅韻母八聲調資料表, $AD310, $AG310))</f>
        <v>īng</v>
      </c>
      <c r="AU310" s="370"/>
      <c r="AV310" s="374" t="str">
        <f t="array" ref="AV310">IF($V310, "", INDEX(白話字聲母資料表, $Z310, $AV$5))</f>
        <v>bb</v>
      </c>
      <c r="AW310" s="375" t="str">
        <f t="array" ref="AW310">IF($W310, "", INDEX(白話字韻母資料表, $AC310, $AW$5))</f>
        <v>ing</v>
      </c>
      <c r="AX310" s="374" t="str">
        <f t="array" ref="AX310">IF($W310, "", INDEX(閩拼韻母八聲調資料表, $AD310, $AG310))</f>
        <v>īng</v>
      </c>
    </row>
    <row r="311" spans="2:50">
      <c r="B311" s="380">
        <f t="shared" si="75"/>
        <v>303</v>
      </c>
      <c r="C311" s="314" t="str">
        <f>MID(文章!$D$4, B311, 1)</f>
        <v>德</v>
      </c>
      <c r="D311" s="365" t="s">
        <v>92</v>
      </c>
      <c r="E311" s="365" t="s">
        <v>77</v>
      </c>
      <c r="F311" s="365"/>
      <c r="G311" s="315" t="str">
        <f t="array" ref="G311">IF( OR($T311, NOT($U311), $W311), "", $AA311 &amp; $AH311 &amp; INDEX(中文數值資料表, $AG311, 2) )</f>
        <v>地經四</v>
      </c>
      <c r="H311" s="321" t="str">
        <f t="shared" si="76"/>
        <v>tek</v>
      </c>
      <c r="I311" s="322" t="str">
        <f t="shared" si="77"/>
        <v>tik</v>
      </c>
      <c r="J311" s="323" t="str">
        <f t="shared" si="78"/>
        <v>dik</v>
      </c>
      <c r="K311" s="316" t="str">
        <f t="shared" si="79"/>
        <v>ㄉㄧㆻ</v>
      </c>
      <c r="L311" s="317" t="str">
        <f t="shared" ca="1" si="96"/>
        <v xml:space="preserve">\ltjruby{德}{tik}\
</v>
      </c>
      <c r="M311" s="317" t="str">
        <f t="shared" ca="1" si="82"/>
        <v xml:space="preserve">&lt;ruby&gt;德&lt;rt&gt;地經四&lt;/rt&gt;&lt;/ruby&gt;
</v>
      </c>
      <c r="N311" s="317" t="str">
        <f t="shared" ca="1" si="83"/>
        <v xml:space="preserve">&lt;ruby&gt;德&lt;rt&gt;tek&lt;/rt&gt;&lt;/ruby&gt;
</v>
      </c>
      <c r="O311" s="317" t="str">
        <f t="shared" ca="1" si="84"/>
        <v xml:space="preserve">&lt;ruby&gt;德&lt;rt&gt;tik&lt;/rt&gt;&lt;/ruby&gt;
</v>
      </c>
      <c r="P311" s="317" t="str">
        <f t="shared" ca="1" si="84"/>
        <v xml:space="preserve">&lt;ruby&gt;德&lt;rt&gt;dik&lt;/rt&gt;&lt;/ruby&gt;
</v>
      </c>
      <c r="Q311" s="318" t="str">
        <f t="shared" ca="1" si="85"/>
        <v xml:space="preserve">&lt;ruby&gt;德&lt;rtc&gt;ㄉㄧㆻ&lt;/rtc&gt;&lt;/ruby&gt;
</v>
      </c>
      <c r="R311" s="318" t="str">
        <f t="shared" ca="1" si="86"/>
        <v xml:space="preserve">&lt;ruby&gt;德&lt;rt&gt;tik&lt;/rt&gt;&lt;rtc&gt;ㄉㄧㆻ&lt;/rtc&gt;&lt;/ruby&gt;
</v>
      </c>
      <c r="S311" s="285"/>
      <c r="T311" s="319" t="b">
        <f t="shared" si="80"/>
        <v>0</v>
      </c>
      <c r="U311" s="319" t="b">
        <f t="shared" si="87"/>
        <v>1</v>
      </c>
      <c r="V311" s="319" t="b">
        <f t="shared" si="88"/>
        <v>0</v>
      </c>
      <c r="W311" s="319" t="b">
        <f t="shared" si="89"/>
        <v>0</v>
      </c>
      <c r="X311" s="319" t="b">
        <f t="shared" si="90"/>
        <v>1</v>
      </c>
      <c r="Y311" s="370"/>
      <c r="Z311" s="377">
        <f t="shared" si="81"/>
        <v>16</v>
      </c>
      <c r="AA311" s="373" t="str">
        <f t="array" ref="AA311">IF( $Z311="", "", INDEX(白話字聲母資料表, $Z311, $AA$5))</f>
        <v>地</v>
      </c>
      <c r="AB311" s="370"/>
      <c r="AC311" s="377">
        <f t="shared" si="91"/>
        <v>19</v>
      </c>
      <c r="AD311" s="373">
        <f t="array" ref="AD311">IF( $W311, "", INDEX(白話字韻母資料表, AC311, $AD$5))</f>
        <v>9</v>
      </c>
      <c r="AE311" s="373" t="b">
        <f t="array" ref="AE311">IF( $W311, "", IF( INDEX(白話字韻母資料表, AC311, $AE$5) = "入聲", TRUE, FALSE) )</f>
        <v>1</v>
      </c>
      <c r="AF311" s="374">
        <f t="shared" si="92"/>
        <v>4</v>
      </c>
      <c r="AG311" s="374">
        <f t="shared" si="93"/>
        <v>4</v>
      </c>
      <c r="AH311" s="374" t="str">
        <f t="array" ref="AH311">IF( $W311, "", INDEX(白話字韻母資料表, $AC311, $AH$5))</f>
        <v>經</v>
      </c>
      <c r="AI311" s="374" t="str">
        <f t="array" ref="AI311">IF($W311, "", INDEX(白話字韻母八聲調資料表, $AD311, $AG311))</f>
        <v>ek</v>
      </c>
      <c r="AJ311" s="370"/>
      <c r="AK311" s="373" t="b">
        <f t="shared" si="94"/>
        <v>0</v>
      </c>
      <c r="AL311" s="373" t="str">
        <f>IF( $AK311, IFERROR( IF(MATCH( $E311, 顎音化聲母!$H$9:$H$37, 0), TRUE, FALSE), FALSE), "")</f>
        <v/>
      </c>
      <c r="AM311" s="373" t="str">
        <f t="array" ref="AM311">IF( AND($AK311, $AL311), INDEX(顎音化聲母資料表, MATCH( $D311 &amp; $E311, 顎音化聲母!$L$5:$L$136, 0), 3), "")</f>
        <v/>
      </c>
      <c r="AN311" s="373">
        <f t="shared" si="95"/>
        <v>16</v>
      </c>
      <c r="AO311" s="374" t="str">
        <f t="array" ref="AO311">IF($AN311="", "", IF( $AM311&lt;&gt;"", $AM311,INDEX(白話字聲母資料表, $AN311, $AO$5)))</f>
        <v>ㄉ</v>
      </c>
      <c r="AP311" s="374" t="str">
        <f t="array" ref="AP311">IF($W311, "", INDEX(方音八音反切資料表, $AD311, $AG311))</f>
        <v>ㄧㆻ</v>
      </c>
      <c r="AQ311" s="370"/>
      <c r="AR311" s="374" t="str">
        <f t="array" ref="AR311">IF($V311, "", INDEX(白話字聲母資料表, $Z311, $AR$5))</f>
        <v>t</v>
      </c>
      <c r="AS311" s="375" t="str">
        <f t="array" ref="AS311">IF($W311, "", INDEX(白話字韻母資料表, $AC311, $AR$5))</f>
        <v>ik</v>
      </c>
      <c r="AT311" s="374" t="str">
        <f t="array" ref="AT311">IF($W311, "", INDEX(台羅韻母八聲調資料表, $AD311, $AG311))</f>
        <v>ik</v>
      </c>
      <c r="AU311" s="370"/>
      <c r="AV311" s="374" t="str">
        <f t="array" ref="AV311">IF($V311, "", INDEX(白話字聲母資料表, $Z311, $AV$5))</f>
        <v>d</v>
      </c>
      <c r="AW311" s="375" t="str">
        <f t="array" ref="AW311">IF($W311, "", INDEX(白話字韻母資料表, $AC311, $AW$5))</f>
        <v>ik</v>
      </c>
      <c r="AX311" s="374" t="str">
        <f t="array" ref="AX311">IF($W311, "", INDEX(閩拼韻母八聲調資料表, $AD311, $AG311))</f>
        <v>ik</v>
      </c>
    </row>
    <row r="312" spans="2:50">
      <c r="B312" s="380">
        <f t="shared" si="75"/>
        <v>304</v>
      </c>
      <c r="C312" s="314" t="str">
        <f>MID(文章!$D$4, B312, 1)</f>
        <v>之</v>
      </c>
      <c r="D312" s="365" t="s">
        <v>55</v>
      </c>
      <c r="E312" s="365" t="s">
        <v>67</v>
      </c>
      <c r="F312" s="365"/>
      <c r="G312" s="315" t="str">
        <f t="array" ref="G312">IF( OR($T312, NOT($U312), $W312), "", $AA312 &amp; $AH312 &amp; INDEX(中文數值資料表, $AG312, 2) )</f>
        <v>曾居一</v>
      </c>
      <c r="H312" s="321" t="str">
        <f t="shared" si="76"/>
        <v>chi</v>
      </c>
      <c r="I312" s="322" t="str">
        <f t="shared" si="77"/>
        <v>tsi</v>
      </c>
      <c r="J312" s="323" t="str">
        <f t="shared" si="78"/>
        <v>zī</v>
      </c>
      <c r="K312" s="316" t="str">
        <f t="shared" si="79"/>
        <v>ㄐㄧ</v>
      </c>
      <c r="L312" s="317" t="str">
        <f t="shared" ca="1" si="96"/>
        <v xml:space="preserve">\ltjruby{之}{tsi}\
</v>
      </c>
      <c r="M312" s="317" t="str">
        <f t="shared" ca="1" si="82"/>
        <v xml:space="preserve">&lt;ruby&gt;之&lt;rt&gt;曾居一&lt;/rt&gt;&lt;/ruby&gt;
</v>
      </c>
      <c r="N312" s="317" t="str">
        <f t="shared" ca="1" si="83"/>
        <v xml:space="preserve">&lt;ruby&gt;之&lt;rt&gt;chi&lt;/rt&gt;&lt;/ruby&gt;
</v>
      </c>
      <c r="O312" s="317" t="str">
        <f t="shared" ca="1" si="84"/>
        <v xml:space="preserve">&lt;ruby&gt;之&lt;rt&gt;tsi&lt;/rt&gt;&lt;/ruby&gt;
</v>
      </c>
      <c r="P312" s="317" t="str">
        <f t="shared" ca="1" si="84"/>
        <v xml:space="preserve">&lt;ruby&gt;之&lt;rt&gt;zī&lt;/rt&gt;&lt;/ruby&gt;
</v>
      </c>
      <c r="Q312" s="318" t="str">
        <f t="shared" ca="1" si="85"/>
        <v xml:space="preserve">&lt;ruby&gt;之&lt;rtc&gt;ㄐㄧ&lt;/rtc&gt;&lt;/ruby&gt;
</v>
      </c>
      <c r="R312" s="318" t="str">
        <f t="shared" ca="1" si="86"/>
        <v xml:space="preserve">&lt;ruby&gt;之&lt;rt&gt;tsi&lt;/rt&gt;&lt;rtc&gt;ㄐㄧ&lt;/rtc&gt;&lt;/ruby&gt;
</v>
      </c>
      <c r="S312" s="285"/>
      <c r="T312" s="319" t="b">
        <f t="shared" si="80"/>
        <v>0</v>
      </c>
      <c r="U312" s="319" t="b">
        <f t="shared" si="87"/>
        <v>1</v>
      </c>
      <c r="V312" s="319" t="b">
        <f t="shared" si="88"/>
        <v>0</v>
      </c>
      <c r="W312" s="319" t="b">
        <f t="shared" si="89"/>
        <v>0</v>
      </c>
      <c r="X312" s="319" t="b">
        <f t="shared" si="90"/>
        <v>1</v>
      </c>
      <c r="Y312" s="370"/>
      <c r="Z312" s="377">
        <f t="shared" si="81"/>
        <v>2</v>
      </c>
      <c r="AA312" s="373" t="str">
        <f t="array" ref="AA312">IF( $Z312="", "", INDEX(白話字聲母資料表, $Z312, $AA$5))</f>
        <v>曾</v>
      </c>
      <c r="AB312" s="370"/>
      <c r="AC312" s="377">
        <f t="shared" si="91"/>
        <v>21</v>
      </c>
      <c r="AD312" s="373">
        <f t="array" ref="AD312">IF( $W312, "", INDEX(白話字韻母資料表, AC312, $AD$5))</f>
        <v>29</v>
      </c>
      <c r="AE312" s="373" t="b">
        <f t="array" ref="AE312">IF( $W312, "", IF( INDEX(白話字韻母資料表, AC312, $AE$5) = "入聲", TRUE, FALSE) )</f>
        <v>0</v>
      </c>
      <c r="AF312" s="374">
        <f t="shared" si="92"/>
        <v>1</v>
      </c>
      <c r="AG312" s="374">
        <f t="shared" si="93"/>
        <v>1</v>
      </c>
      <c r="AH312" s="374" t="str">
        <f t="array" ref="AH312">IF( $W312, "", INDEX(白話字韻母資料表, $AC312, $AH$5))</f>
        <v>居</v>
      </c>
      <c r="AI312" s="374" t="str">
        <f t="array" ref="AI312">IF($W312, "", INDEX(白話字韻母八聲調資料表, $AD312, $AG312))</f>
        <v>i</v>
      </c>
      <c r="AJ312" s="370"/>
      <c r="AK312" s="373" t="b">
        <f t="shared" si="94"/>
        <v>1</v>
      </c>
      <c r="AL312" s="373" t="b">
        <f>IF( $AK312, IFERROR( IF(MATCH( $E312, 顎音化聲母!$H$9:$H$37, 0), TRUE, FALSE), FALSE), "")</f>
        <v>1</v>
      </c>
      <c r="AM312" s="373" t="str">
        <f t="array" ref="AM312">IF( AND($AK312, $AL312), INDEX(顎音化聲母資料表, MATCH( $D312 &amp; $E312, 顎音化聲母!$L$5:$L$136, 0), 3), "")</f>
        <v>ㄐ</v>
      </c>
      <c r="AN312" s="373">
        <f t="shared" si="95"/>
        <v>2</v>
      </c>
      <c r="AO312" s="374" t="str">
        <f t="array" ref="AO312">IF($AN312="", "", IF( $AM312&lt;&gt;"", $AM312,INDEX(白話字聲母資料表, $AN312, $AO$5)))</f>
        <v>ㄐ</v>
      </c>
      <c r="AP312" s="374" t="str">
        <f t="array" ref="AP312">IF($W312, "", INDEX(方音八音反切資料表, $AD312, $AG312))</f>
        <v>ㄧ</v>
      </c>
      <c r="AQ312" s="370"/>
      <c r="AR312" s="374" t="str">
        <f t="array" ref="AR312">IF($V312, "", INDEX(白話字聲母資料表, $Z312, $AR$5))</f>
        <v>ts</v>
      </c>
      <c r="AS312" s="375" t="str">
        <f t="array" ref="AS312">IF($W312, "", INDEX(白話字韻母資料表, $AC312, $AR$5))</f>
        <v>i</v>
      </c>
      <c r="AT312" s="374" t="str">
        <f t="array" ref="AT312">IF($W312, "", INDEX(台羅韻母八聲調資料表, $AD312, $AG312))</f>
        <v>i</v>
      </c>
      <c r="AU312" s="370"/>
      <c r="AV312" s="374" t="str">
        <f t="array" ref="AV312">IF($V312, "", INDEX(白話字聲母資料表, $Z312, $AV$5))</f>
        <v>z</v>
      </c>
      <c r="AW312" s="375" t="str">
        <f t="array" ref="AW312">IF($W312, "", INDEX(白話字韻母資料表, $AC312, $AW$5))</f>
        <v>i</v>
      </c>
      <c r="AX312" s="374" t="str">
        <f t="array" ref="AX312">IF($W312, "", INDEX(閩拼韻母八聲調資料表, $AD312, $AG312))</f>
        <v>ī</v>
      </c>
    </row>
    <row r="313" spans="2:50">
      <c r="B313" s="380">
        <f t="shared" si="75"/>
        <v>305</v>
      </c>
      <c r="C313" s="314" t="str">
        <f>MID(文章!$D$4, B313, 1)</f>
        <v>困</v>
      </c>
      <c r="D313" s="365" t="s">
        <v>76</v>
      </c>
      <c r="E313" s="365" t="s">
        <v>108</v>
      </c>
      <c r="F313" s="365">
        <v>3</v>
      </c>
      <c r="G313" s="315" t="str">
        <f t="array" ref="G313">IF( OR($T313, NOT($U313), $W313), "", $AA313 &amp; $AH313 &amp; INDEX(中文數值資料表, $AG313, 2) )</f>
        <v>去君三</v>
      </c>
      <c r="H313" s="321" t="str">
        <f t="shared" si="76"/>
        <v>khùn</v>
      </c>
      <c r="I313" s="322" t="str">
        <f t="shared" si="77"/>
        <v>khùn</v>
      </c>
      <c r="J313" s="323" t="str">
        <f t="shared" si="78"/>
        <v>kǔn</v>
      </c>
      <c r="K313" s="316" t="str">
        <f t="shared" si="79"/>
        <v>ㄎㄨㄣ˪</v>
      </c>
      <c r="L313" s="317" t="str">
        <f t="shared" ca="1" si="96"/>
        <v xml:space="preserve">\ltjruby{困}{khùn}\
</v>
      </c>
      <c r="M313" s="317" t="str">
        <f t="shared" ca="1" si="82"/>
        <v xml:space="preserve">&lt;ruby&gt;困&lt;rt&gt;去君三&lt;/rt&gt;&lt;/ruby&gt;
</v>
      </c>
      <c r="N313" s="317" t="str">
        <f t="shared" ca="1" si="83"/>
        <v xml:space="preserve">&lt;ruby&gt;困&lt;rt&gt;khùn&lt;/rt&gt;&lt;/ruby&gt;
</v>
      </c>
      <c r="O313" s="317" t="str">
        <f t="shared" ca="1" si="84"/>
        <v xml:space="preserve">&lt;ruby&gt;困&lt;rt&gt;khùn&lt;/rt&gt;&lt;/ruby&gt;
</v>
      </c>
      <c r="P313" s="317" t="str">
        <f t="shared" ca="1" si="84"/>
        <v xml:space="preserve">&lt;ruby&gt;困&lt;rt&gt;kǔn&lt;/rt&gt;&lt;/ruby&gt;
</v>
      </c>
      <c r="Q313" s="318" t="str">
        <f t="shared" ca="1" si="85"/>
        <v xml:space="preserve">&lt;ruby&gt;困&lt;rtc&gt;ㄎㄨㄣ˪&lt;/rtc&gt;&lt;/ruby&gt;
</v>
      </c>
      <c r="R313" s="318" t="str">
        <f t="shared" ca="1" si="86"/>
        <v xml:space="preserve">&lt;ruby&gt;困&lt;rt&gt;khùn&lt;/rt&gt;&lt;rtc&gt;ㄎㄨㄣ˪&lt;/rtc&gt;&lt;/ruby&gt;
</v>
      </c>
      <c r="S313" s="285"/>
      <c r="T313" s="319" t="b">
        <f t="shared" si="80"/>
        <v>0</v>
      </c>
      <c r="U313" s="319" t="b">
        <f t="shared" si="87"/>
        <v>1</v>
      </c>
      <c r="V313" s="319" t="b">
        <f t="shared" si="88"/>
        <v>0</v>
      </c>
      <c r="W313" s="319" t="b">
        <f t="shared" si="89"/>
        <v>0</v>
      </c>
      <c r="X313" s="319" t="b">
        <f t="shared" si="90"/>
        <v>0</v>
      </c>
      <c r="Y313" s="370"/>
      <c r="Z313" s="377">
        <f t="shared" si="81"/>
        <v>8</v>
      </c>
      <c r="AA313" s="373" t="str">
        <f t="array" ref="AA313">IF( $Z313="", "", INDEX(白話字聲母資料表, $Z313, $AA$5))</f>
        <v>去</v>
      </c>
      <c r="AB313" s="370"/>
      <c r="AC313" s="377">
        <f t="shared" si="91"/>
        <v>73</v>
      </c>
      <c r="AD313" s="373">
        <f t="array" ref="AD313">IF( $W313, "", INDEX(白話字韻母資料表, AC313, $AD$5))</f>
        <v>1</v>
      </c>
      <c r="AE313" s="373" t="b">
        <f t="array" ref="AE313">IF( $W313, "", IF( INDEX(白話字韻母資料表, AC313, $AE$5) = "入聲", TRUE, FALSE) )</f>
        <v>0</v>
      </c>
      <c r="AF313" s="374">
        <f t="shared" si="92"/>
        <v>1</v>
      </c>
      <c r="AG313" s="374">
        <f t="shared" si="93"/>
        <v>3</v>
      </c>
      <c r="AH313" s="374" t="str">
        <f t="array" ref="AH313">IF( $W313, "", INDEX(白話字韻母資料表, $AC313, $AH$5))</f>
        <v>君</v>
      </c>
      <c r="AI313" s="374" t="str">
        <f t="array" ref="AI313">IF($W313, "", INDEX(白話字韻母八聲調資料表, $AD313, $AG313))</f>
        <v>ùn</v>
      </c>
      <c r="AJ313" s="370"/>
      <c r="AK313" s="373" t="b">
        <f t="shared" si="94"/>
        <v>0</v>
      </c>
      <c r="AL313" s="373" t="str">
        <f>IF( $AK313, IFERROR( IF(MATCH( $E313, 顎音化聲母!$H$9:$H$37, 0), TRUE, FALSE), FALSE), "")</f>
        <v/>
      </c>
      <c r="AM313" s="373" t="str">
        <f t="array" ref="AM313">IF( AND($AK313, $AL313), INDEX(顎音化聲母資料表, MATCH( $D313 &amp; $E313, 顎音化聲母!$L$5:$L$136, 0), 3), "")</f>
        <v/>
      </c>
      <c r="AN313" s="373">
        <f t="shared" si="95"/>
        <v>8</v>
      </c>
      <c r="AO313" s="374" t="str">
        <f t="array" ref="AO313">IF($AN313="", "", IF( $AM313&lt;&gt;"", $AM313,INDEX(白話字聲母資料表, $AN313, $AO$5)))</f>
        <v>ㄎ</v>
      </c>
      <c r="AP313" s="374" t="str">
        <f t="array" ref="AP313">IF($W313, "", INDEX(方音八音反切資料表, $AD313, $AG313))</f>
        <v>ㄨㄣ˪</v>
      </c>
      <c r="AQ313" s="370"/>
      <c r="AR313" s="374" t="str">
        <f t="array" ref="AR313">IF($V313, "", INDEX(白話字聲母資料表, $Z313, $AR$5))</f>
        <v>kh</v>
      </c>
      <c r="AS313" s="375" t="str">
        <f t="array" ref="AS313">IF($W313, "", INDEX(白話字韻母資料表, $AC313, $AR$5))</f>
        <v>un</v>
      </c>
      <c r="AT313" s="374" t="str">
        <f t="array" ref="AT313">IF($W313, "", INDEX(台羅韻母八聲調資料表, $AD313, $AG313))</f>
        <v>ùn</v>
      </c>
      <c r="AU313" s="370"/>
      <c r="AV313" s="374" t="str">
        <f t="array" ref="AV313">IF($V313, "", INDEX(白話字聲母資料表, $Z313, $AV$5))</f>
        <v>k</v>
      </c>
      <c r="AW313" s="375" t="str">
        <f t="array" ref="AW313">IF($W313, "", INDEX(白話字韻母資料表, $AC313, $AW$5))</f>
        <v>un</v>
      </c>
      <c r="AX313" s="374" t="str">
        <f t="array" ref="AX313">IF($W313, "", INDEX(閩拼韻母八聲調資料表, $AD313, $AG313))</f>
        <v>ǔn</v>
      </c>
    </row>
    <row r="314" spans="2:50">
      <c r="B314" s="380">
        <f t="shared" si="75"/>
        <v>306</v>
      </c>
      <c r="C314" s="314" t="str">
        <f>MID(文章!$D$4, B314, 1)</f>
        <v>於</v>
      </c>
      <c r="D314" s="365"/>
      <c r="E314" s="365" t="s">
        <v>67</v>
      </c>
      <c r="F314" s="365">
        <v>5</v>
      </c>
      <c r="G314" s="315" t="str">
        <f t="array" ref="G314">IF( OR($T314, NOT($U314), $W314), "", $AA314 &amp; $AH314 &amp; INDEX(中文數值資料表, $AG314, 2) )</f>
        <v>英居五</v>
      </c>
      <c r="H314" s="321" t="str">
        <f t="shared" si="76"/>
        <v>î</v>
      </c>
      <c r="I314" s="322" t="str">
        <f t="shared" si="77"/>
        <v>î</v>
      </c>
      <c r="J314" s="323" t="str">
        <f t="shared" si="78"/>
        <v>ì</v>
      </c>
      <c r="K314" s="316" t="str">
        <f t="shared" si="79"/>
        <v>ㄧˊ</v>
      </c>
      <c r="L314" s="317" t="str">
        <f t="shared" ca="1" si="96"/>
        <v xml:space="preserve">\ltjruby{於}{î}\
</v>
      </c>
      <c r="M314" s="317" t="str">
        <f t="shared" ca="1" si="82"/>
        <v xml:space="preserve">&lt;ruby&gt;於&lt;rt&gt;英居五&lt;/rt&gt;&lt;/ruby&gt;
</v>
      </c>
      <c r="N314" s="317" t="str">
        <f t="shared" ca="1" si="83"/>
        <v xml:space="preserve">&lt;ruby&gt;於&lt;rt&gt;î&lt;/rt&gt;&lt;/ruby&gt;
</v>
      </c>
      <c r="O314" s="317" t="str">
        <f t="shared" ca="1" si="84"/>
        <v xml:space="preserve">&lt;ruby&gt;於&lt;rt&gt;î&lt;/rt&gt;&lt;/ruby&gt;
</v>
      </c>
      <c r="P314" s="317" t="str">
        <f t="shared" ca="1" si="84"/>
        <v xml:space="preserve">&lt;ruby&gt;於&lt;rt&gt;ì&lt;/rt&gt;&lt;/ruby&gt;
</v>
      </c>
      <c r="Q314" s="318" t="str">
        <f t="shared" ca="1" si="85"/>
        <v xml:space="preserve">&lt;ruby&gt;於&lt;rtc&gt;ㄧˊ&lt;/rtc&gt;&lt;/ruby&gt;
</v>
      </c>
      <c r="R314" s="318" t="str">
        <f t="shared" ca="1" si="86"/>
        <v xml:space="preserve">&lt;ruby&gt;於&lt;rt&gt;î&lt;/rt&gt;&lt;rtc&gt;ㄧˊ&lt;/rtc&gt;&lt;/ruby&gt;
</v>
      </c>
      <c r="S314" s="285"/>
      <c r="T314" s="319" t="b">
        <f t="shared" si="80"/>
        <v>0</v>
      </c>
      <c r="U314" s="319" t="b">
        <f t="shared" si="87"/>
        <v>1</v>
      </c>
      <c r="V314" s="319" t="b">
        <f t="shared" si="88"/>
        <v>1</v>
      </c>
      <c r="W314" s="319" t="b">
        <f t="shared" si="89"/>
        <v>0</v>
      </c>
      <c r="X314" s="319" t="b">
        <f t="shared" si="90"/>
        <v>0</v>
      </c>
      <c r="Y314" s="370"/>
      <c r="Z314" s="377">
        <f t="shared" si="81"/>
        <v>18</v>
      </c>
      <c r="AA314" s="373" t="str">
        <f t="array" ref="AA314">IF( $Z314="", "", INDEX(白話字聲母資料表, $Z314, $AA$5))</f>
        <v>英</v>
      </c>
      <c r="AB314" s="370"/>
      <c r="AC314" s="377">
        <f t="shared" si="91"/>
        <v>21</v>
      </c>
      <c r="AD314" s="373">
        <f t="array" ref="AD314">IF( $W314, "", INDEX(白話字韻母資料表, AC314, $AD$5))</f>
        <v>29</v>
      </c>
      <c r="AE314" s="373" t="b">
        <f t="array" ref="AE314">IF( $W314, "", IF( INDEX(白話字韻母資料表, AC314, $AE$5) = "入聲", TRUE, FALSE) )</f>
        <v>0</v>
      </c>
      <c r="AF314" s="374">
        <f t="shared" si="92"/>
        <v>1</v>
      </c>
      <c r="AG314" s="374">
        <f t="shared" si="93"/>
        <v>5</v>
      </c>
      <c r="AH314" s="374" t="str">
        <f t="array" ref="AH314">IF( $W314, "", INDEX(白話字韻母資料表, $AC314, $AH$5))</f>
        <v>居</v>
      </c>
      <c r="AI314" s="374" t="str">
        <f t="array" ref="AI314">IF($W314, "", INDEX(白話字韻母八聲調資料表, $AD314, $AG314))</f>
        <v>î</v>
      </c>
      <c r="AJ314" s="370"/>
      <c r="AK314" s="373" t="b">
        <f t="shared" si="94"/>
        <v>0</v>
      </c>
      <c r="AL314" s="373" t="str">
        <f>IF( $AK314, IFERROR( IF(MATCH( $E314, 顎音化聲母!$H$9:$H$37, 0), TRUE, FALSE), FALSE), "")</f>
        <v/>
      </c>
      <c r="AM314" s="373" t="str">
        <f t="array" ref="AM314">IF( AND($AK314, $AL314), INDEX(顎音化聲母資料表, MATCH( $D314 &amp; $E314, 顎音化聲母!$L$5:$L$136, 0), 3), "")</f>
        <v/>
      </c>
      <c r="AN314" s="373" t="str">
        <f t="shared" si="95"/>
        <v/>
      </c>
      <c r="AO314" s="374" t="str">
        <f t="array" ref="AO314">IF($AN314="", "", IF( $AM314&lt;&gt;"", $AM314,INDEX(白話字聲母資料表, $AN314, $AO$5)))</f>
        <v/>
      </c>
      <c r="AP314" s="374" t="str">
        <f t="array" ref="AP314">IF($W314, "", INDEX(方音八音反切資料表, $AD314, $AG314))</f>
        <v>ㄧˊ</v>
      </c>
      <c r="AQ314" s="370"/>
      <c r="AR314" s="374" t="str">
        <f t="array" ref="AR314">IF($V314, "", INDEX(白話字聲母資料表, $Z314, $AR$5))</f>
        <v/>
      </c>
      <c r="AS314" s="375" t="str">
        <f t="array" ref="AS314">IF($W314, "", INDEX(白話字韻母資料表, $AC314, $AR$5))</f>
        <v>i</v>
      </c>
      <c r="AT314" s="374" t="str">
        <f t="array" ref="AT314">IF($W314, "", INDEX(台羅韻母八聲調資料表, $AD314, $AG314))</f>
        <v>î</v>
      </c>
      <c r="AU314" s="370"/>
      <c r="AV314" s="374" t="str">
        <f t="array" ref="AV314">IF($V314, "", INDEX(白話字聲母資料表, $Z314, $AV$5))</f>
        <v/>
      </c>
      <c r="AW314" s="375" t="str">
        <f t="array" ref="AW314">IF($W314, "", INDEX(白話字韻母資料表, $AC314, $AW$5))</f>
        <v>i</v>
      </c>
      <c r="AX314" s="374" t="str">
        <f t="array" ref="AX314">IF($W314, "", INDEX(閩拼韻母八聲調資料表, $AD314, $AG314))</f>
        <v>ì</v>
      </c>
    </row>
    <row r="315" spans="2:50">
      <c r="B315" s="380">
        <f t="shared" si="75"/>
        <v>307</v>
      </c>
      <c r="C315" s="314" t="str">
        <f>MID(文章!$D$4, B315, 1)</f>
        <v>周</v>
      </c>
      <c r="D315" s="365" t="s">
        <v>55</v>
      </c>
      <c r="E315" s="365" t="s">
        <v>69</v>
      </c>
      <c r="F315" s="365"/>
      <c r="G315" s="315" t="str">
        <f t="array" ref="G315">IF( OR($T315, NOT($U315), $W315), "", $AA315 &amp; $AH315 &amp; INDEX(中文數值資料表, $AG315, 2) )</f>
        <v>曾丩一</v>
      </c>
      <c r="H315" s="321" t="str">
        <f t="shared" si="76"/>
        <v>chiu</v>
      </c>
      <c r="I315" s="322" t="str">
        <f t="shared" si="77"/>
        <v>tsiu</v>
      </c>
      <c r="J315" s="323" t="str">
        <f t="shared" si="78"/>
        <v>ziū</v>
      </c>
      <c r="K315" s="316" t="str">
        <f t="shared" si="79"/>
        <v>ㄐㄧㄨ</v>
      </c>
      <c r="L315" s="317" t="str">
        <f t="shared" ca="1" si="96"/>
        <v xml:space="preserve">\ltjruby{周}{tsiu}\
</v>
      </c>
      <c r="M315" s="317" t="str">
        <f t="shared" ca="1" si="82"/>
        <v xml:space="preserve">&lt;ruby&gt;周&lt;rt&gt;曾丩一&lt;/rt&gt;&lt;/ruby&gt;
</v>
      </c>
      <c r="N315" s="317" t="str">
        <f t="shared" ca="1" si="83"/>
        <v xml:space="preserve">&lt;ruby&gt;周&lt;rt&gt;chiu&lt;/rt&gt;&lt;/ruby&gt;
</v>
      </c>
      <c r="O315" s="317" t="str">
        <f t="shared" ca="1" si="84"/>
        <v xml:space="preserve">&lt;ruby&gt;周&lt;rt&gt;tsiu&lt;/rt&gt;&lt;/ruby&gt;
</v>
      </c>
      <c r="P315" s="317" t="str">
        <f t="shared" ca="1" si="84"/>
        <v xml:space="preserve">&lt;ruby&gt;周&lt;rt&gt;ziū&lt;/rt&gt;&lt;/ruby&gt;
</v>
      </c>
      <c r="Q315" s="318" t="str">
        <f t="shared" ca="1" si="85"/>
        <v xml:space="preserve">&lt;ruby&gt;周&lt;rtc&gt;ㄐㄧㄨ&lt;/rtc&gt;&lt;/ruby&gt;
</v>
      </c>
      <c r="R315" s="318" t="str">
        <f t="shared" ca="1" si="86"/>
        <v xml:space="preserve">&lt;ruby&gt;周&lt;rt&gt;tsiu&lt;/rt&gt;&lt;rtc&gt;ㄐㄧㄨ&lt;/rtc&gt;&lt;/ruby&gt;
</v>
      </c>
      <c r="S315" s="285"/>
      <c r="T315" s="319" t="b">
        <f t="shared" si="80"/>
        <v>0</v>
      </c>
      <c r="U315" s="319" t="b">
        <f t="shared" si="87"/>
        <v>1</v>
      </c>
      <c r="V315" s="319" t="b">
        <f t="shared" si="88"/>
        <v>0</v>
      </c>
      <c r="W315" s="319" t="b">
        <f t="shared" si="89"/>
        <v>0</v>
      </c>
      <c r="X315" s="319" t="b">
        <f t="shared" si="90"/>
        <v>1</v>
      </c>
      <c r="Y315" s="370"/>
      <c r="Z315" s="377">
        <f t="shared" si="81"/>
        <v>2</v>
      </c>
      <c r="AA315" s="373" t="str">
        <f t="array" ref="AA315">IF( $Z315="", "", INDEX(白話字聲母資料表, $Z315, $AA$5))</f>
        <v>曾</v>
      </c>
      <c r="AB315" s="370"/>
      <c r="AC315" s="377">
        <f t="shared" si="91"/>
        <v>45</v>
      </c>
      <c r="AD315" s="373">
        <f t="array" ref="AD315">IF( $W315, "", INDEX(白話字韻母資料表, AC315, $AD$5))</f>
        <v>30</v>
      </c>
      <c r="AE315" s="373" t="b">
        <f t="array" ref="AE315">IF( $W315, "", IF( INDEX(白話字韻母資料表, AC315, $AE$5) = "入聲", TRUE, FALSE) )</f>
        <v>0</v>
      </c>
      <c r="AF315" s="374">
        <f t="shared" si="92"/>
        <v>1</v>
      </c>
      <c r="AG315" s="374">
        <f t="shared" si="93"/>
        <v>1</v>
      </c>
      <c r="AH315" s="374" t="str">
        <f t="array" ref="AH315">IF( $W315, "", INDEX(白話字韻母資料表, $AC315, $AH$5))</f>
        <v>丩</v>
      </c>
      <c r="AI315" s="374" t="str">
        <f t="array" ref="AI315">IF($W315, "", INDEX(白話字韻母八聲調資料表, $AD315, $AG315))</f>
        <v>iu</v>
      </c>
      <c r="AJ315" s="370"/>
      <c r="AK315" s="373" t="b">
        <f t="shared" si="94"/>
        <v>1</v>
      </c>
      <c r="AL315" s="373" t="b">
        <f>IF( $AK315, IFERROR( IF(MATCH( $E315, 顎音化聲母!$H$9:$H$37, 0), TRUE, FALSE), FALSE), "")</f>
        <v>1</v>
      </c>
      <c r="AM315" s="373" t="str">
        <f t="array" ref="AM315">IF( AND($AK315, $AL315), INDEX(顎音化聲母資料表, MATCH( $D315 &amp; $E315, 顎音化聲母!$L$5:$L$136, 0), 3), "")</f>
        <v>ㄐ</v>
      </c>
      <c r="AN315" s="373">
        <f t="shared" si="95"/>
        <v>2</v>
      </c>
      <c r="AO315" s="374" t="str">
        <f t="array" ref="AO315">IF($AN315="", "", IF( $AM315&lt;&gt;"", $AM315,INDEX(白話字聲母資料表, $AN315, $AO$5)))</f>
        <v>ㄐ</v>
      </c>
      <c r="AP315" s="374" t="str">
        <f t="array" ref="AP315">IF($W315, "", INDEX(方音八音反切資料表, $AD315, $AG315))</f>
        <v>ㄧㄨ</v>
      </c>
      <c r="AQ315" s="370"/>
      <c r="AR315" s="374" t="str">
        <f t="array" ref="AR315">IF($V315, "", INDEX(白話字聲母資料表, $Z315, $AR$5))</f>
        <v>ts</v>
      </c>
      <c r="AS315" s="375" t="str">
        <f t="array" ref="AS315">IF($W315, "", INDEX(白話字韻母資料表, $AC315, $AR$5))</f>
        <v>iu</v>
      </c>
      <c r="AT315" s="374" t="str">
        <f t="array" ref="AT315">IF($W315, "", INDEX(台羅韻母八聲調資料表, $AD315, $AG315))</f>
        <v>iu</v>
      </c>
      <c r="AU315" s="370"/>
      <c r="AV315" s="374" t="str">
        <f t="array" ref="AV315">IF($V315, "", INDEX(白話字聲母資料表, $Z315, $AV$5))</f>
        <v>z</v>
      </c>
      <c r="AW315" s="375" t="str">
        <f t="array" ref="AW315">IF($W315, "", INDEX(白話字韻母資料表, $AC315, $AW$5))</f>
        <v>iu</v>
      </c>
      <c r="AX315" s="374" t="str">
        <f t="array" ref="AX315">IF($W315, "", INDEX(閩拼韻母八聲調資料表, $AD315, $AG315))</f>
        <v>iū</v>
      </c>
    </row>
    <row r="316" spans="2:50">
      <c r="B316" s="380">
        <f t="shared" si="75"/>
        <v>308</v>
      </c>
      <c r="C316" s="314" t="str">
        <f>MID(文章!$D$4, B316, 1)</f>
        <v>郎</v>
      </c>
      <c r="D316" s="365" t="s">
        <v>82</v>
      </c>
      <c r="E316" s="365" t="s">
        <v>74</v>
      </c>
      <c r="F316" s="365">
        <v>5</v>
      </c>
      <c r="G316" s="315" t="str">
        <f t="array" ref="G316">IF( OR($T316, NOT($U316), $W316), "", $AA316 &amp; $AH316 &amp; INDEX(中文數值資料表, $AG316, 2) )</f>
        <v>柳公五</v>
      </c>
      <c r="H316" s="321" t="str">
        <f t="shared" si="76"/>
        <v>lông</v>
      </c>
      <c r="I316" s="322" t="str">
        <f t="shared" si="77"/>
        <v>lông</v>
      </c>
      <c r="J316" s="323" t="str">
        <f t="shared" si="78"/>
        <v>lòng</v>
      </c>
      <c r="K316" s="316" t="str">
        <f t="shared" si="79"/>
        <v>ㄌㆲˊ</v>
      </c>
      <c r="L316" s="317" t="str">
        <f t="shared" ca="1" si="96"/>
        <v xml:space="preserve">\ltjruby{郎}{lông}\
</v>
      </c>
      <c r="M316" s="317" t="str">
        <f t="shared" ca="1" si="82"/>
        <v xml:space="preserve">&lt;ruby&gt;郎&lt;rt&gt;柳公五&lt;/rt&gt;&lt;/ruby&gt;
</v>
      </c>
      <c r="N316" s="317" t="str">
        <f t="shared" ca="1" si="83"/>
        <v xml:space="preserve">&lt;ruby&gt;郎&lt;rt&gt;lông&lt;/rt&gt;&lt;/ruby&gt;
</v>
      </c>
      <c r="O316" s="317" t="str">
        <f t="shared" ca="1" si="84"/>
        <v xml:space="preserve">&lt;ruby&gt;郎&lt;rt&gt;lông&lt;/rt&gt;&lt;/ruby&gt;
</v>
      </c>
      <c r="P316" s="317" t="str">
        <f t="shared" ca="1" si="84"/>
        <v xml:space="preserve">&lt;ruby&gt;郎&lt;rt&gt;lòng&lt;/rt&gt;&lt;/ruby&gt;
</v>
      </c>
      <c r="Q316" s="318" t="str">
        <f t="shared" ca="1" si="85"/>
        <v xml:space="preserve">&lt;ruby&gt;郎&lt;rtc&gt;ㄌㆲˊ&lt;/rtc&gt;&lt;/ruby&gt;
</v>
      </c>
      <c r="R316" s="318" t="str">
        <f t="shared" ca="1" si="86"/>
        <v xml:space="preserve">&lt;ruby&gt;郎&lt;rt&gt;lông&lt;/rt&gt;&lt;rtc&gt;ㄌㆲˊ&lt;/rtc&gt;&lt;/ruby&gt;
</v>
      </c>
      <c r="S316" s="285"/>
      <c r="T316" s="319" t="b">
        <f t="shared" si="80"/>
        <v>0</v>
      </c>
      <c r="U316" s="319" t="b">
        <f t="shared" si="87"/>
        <v>1</v>
      </c>
      <c r="V316" s="319" t="b">
        <f t="shared" si="88"/>
        <v>0</v>
      </c>
      <c r="W316" s="319" t="b">
        <f t="shared" si="89"/>
        <v>0</v>
      </c>
      <c r="X316" s="319" t="b">
        <f t="shared" si="90"/>
        <v>0</v>
      </c>
      <c r="Y316" s="370"/>
      <c r="Z316" s="377">
        <f t="shared" si="81"/>
        <v>9</v>
      </c>
      <c r="AA316" s="373" t="str">
        <f t="array" ref="AA316">IF( $Z316="", "", INDEX(白話字聲母資料表, $Z316, $AA$5))</f>
        <v>柳</v>
      </c>
      <c r="AB316" s="370"/>
      <c r="AC316" s="377">
        <f t="shared" si="91"/>
        <v>69</v>
      </c>
      <c r="AD316" s="373">
        <f t="array" ref="AD316">IF( $W316, "", INDEX(白話字韻母資料表, AC316, $AD$5))</f>
        <v>7</v>
      </c>
      <c r="AE316" s="373" t="b">
        <f t="array" ref="AE316">IF( $W316, "", IF( INDEX(白話字韻母資料表, AC316, $AE$5) = "入聲", TRUE, FALSE) )</f>
        <v>0</v>
      </c>
      <c r="AF316" s="374">
        <f t="shared" si="92"/>
        <v>1</v>
      </c>
      <c r="AG316" s="374">
        <f t="shared" si="93"/>
        <v>5</v>
      </c>
      <c r="AH316" s="374" t="str">
        <f t="array" ref="AH316">IF( $W316, "", INDEX(白話字韻母資料表, $AC316, $AH$5))</f>
        <v>公</v>
      </c>
      <c r="AI316" s="374" t="str">
        <f t="array" ref="AI316">IF($W316, "", INDEX(白話字韻母八聲調資料表, $AD316, $AG316))</f>
        <v>ông</v>
      </c>
      <c r="AJ316" s="370"/>
      <c r="AK316" s="373" t="b">
        <f t="shared" si="94"/>
        <v>0</v>
      </c>
      <c r="AL316" s="373" t="str">
        <f>IF( $AK316, IFERROR( IF(MATCH( $E316, 顎音化聲母!$H$9:$H$37, 0), TRUE, FALSE), FALSE), "")</f>
        <v/>
      </c>
      <c r="AM316" s="373" t="str">
        <f t="array" ref="AM316">IF( AND($AK316, $AL316), INDEX(顎音化聲母資料表, MATCH( $D316 &amp; $E316, 顎音化聲母!$L$5:$L$136, 0), 3), "")</f>
        <v/>
      </c>
      <c r="AN316" s="373">
        <f t="shared" si="95"/>
        <v>9</v>
      </c>
      <c r="AO316" s="374" t="str">
        <f t="array" ref="AO316">IF($AN316="", "", IF( $AM316&lt;&gt;"", $AM316,INDEX(白話字聲母資料表, $AN316, $AO$5)))</f>
        <v>ㄌ</v>
      </c>
      <c r="AP316" s="374" t="str">
        <f t="array" ref="AP316">IF($W316, "", INDEX(方音八音反切資料表, $AD316, $AG316))</f>
        <v>ㆲˊ</v>
      </c>
      <c r="AQ316" s="370"/>
      <c r="AR316" s="374" t="str">
        <f t="array" ref="AR316">IF($V316, "", INDEX(白話字聲母資料表, $Z316, $AR$5))</f>
        <v>l</v>
      </c>
      <c r="AS316" s="375" t="str">
        <f t="array" ref="AS316">IF($W316, "", INDEX(白話字韻母資料表, $AC316, $AR$5))</f>
        <v>ong</v>
      </c>
      <c r="AT316" s="374" t="str">
        <f t="array" ref="AT316">IF($W316, "", INDEX(台羅韻母八聲調資料表, $AD316, $AG316))</f>
        <v>ông</v>
      </c>
      <c r="AU316" s="370"/>
      <c r="AV316" s="374" t="str">
        <f t="array" ref="AV316">IF($V316, "", INDEX(白話字聲母資料表, $Z316, $AV$5))</f>
        <v>l</v>
      </c>
      <c r="AW316" s="375" t="str">
        <f t="array" ref="AW316">IF($W316, "", INDEX(白話字韻母資料表, $AC316, $AW$5))</f>
        <v>ong</v>
      </c>
      <c r="AX316" s="374" t="str">
        <f t="array" ref="AX316">IF($W316, "", INDEX(閩拼韻母八聲調資料表, $AD316, $AG316))</f>
        <v>òng</v>
      </c>
    </row>
    <row r="317" spans="2:50">
      <c r="B317" s="380">
        <f t="shared" si="75"/>
        <v>309</v>
      </c>
      <c r="C317" s="314" t="str">
        <f>MID(文章!$D$4, B317, 1)</f>
        <v>者</v>
      </c>
      <c r="D317" s="365" t="s">
        <v>55</v>
      </c>
      <c r="E317" s="365" t="s">
        <v>106</v>
      </c>
      <c r="F317" s="365">
        <v>2</v>
      </c>
      <c r="G317" s="315" t="str">
        <f t="array" ref="G317">IF( OR($T317, NOT($U317), $W317), "", $AA317 &amp; $AH317 &amp; INDEX(中文數值資料表, $AG317, 2) )</f>
        <v>曾迦二</v>
      </c>
      <c r="H317" s="321" t="str">
        <f t="shared" si="76"/>
        <v>chiá</v>
      </c>
      <c r="I317" s="322" t="str">
        <f t="shared" si="77"/>
        <v>tsiá</v>
      </c>
      <c r="J317" s="323" t="str">
        <f t="shared" si="78"/>
        <v>ziá</v>
      </c>
      <c r="K317" s="316" t="str">
        <f t="shared" si="79"/>
        <v>ㄐㄧㄚˋ</v>
      </c>
      <c r="L317" s="317" t="str">
        <f t="shared" ca="1" si="96"/>
        <v xml:space="preserve">\ltjruby{者}{tsiá}\
</v>
      </c>
      <c r="M317" s="317" t="str">
        <f t="shared" ca="1" si="82"/>
        <v xml:space="preserve">&lt;ruby&gt;者&lt;rt&gt;曾迦二&lt;/rt&gt;&lt;/ruby&gt;
</v>
      </c>
      <c r="N317" s="317" t="str">
        <f t="shared" ca="1" si="83"/>
        <v xml:space="preserve">&lt;ruby&gt;者&lt;rt&gt;chiá&lt;/rt&gt;&lt;/ruby&gt;
</v>
      </c>
      <c r="O317" s="317" t="str">
        <f t="shared" ca="1" si="84"/>
        <v xml:space="preserve">&lt;ruby&gt;者&lt;rt&gt;tsiá&lt;/rt&gt;&lt;/ruby&gt;
</v>
      </c>
      <c r="P317" s="317" t="str">
        <f t="shared" ca="1" si="84"/>
        <v xml:space="preserve">&lt;ruby&gt;者&lt;rt&gt;ziá&lt;/rt&gt;&lt;/ruby&gt;
</v>
      </c>
      <c r="Q317" s="318" t="str">
        <f t="shared" ca="1" si="85"/>
        <v xml:space="preserve">&lt;ruby&gt;者&lt;rtc&gt;ㄐㄧㄚˋ&lt;/rtc&gt;&lt;/ruby&gt;
</v>
      </c>
      <c r="R317" s="318" t="str">
        <f t="shared" ca="1" si="86"/>
        <v xml:space="preserve">&lt;ruby&gt;者&lt;rt&gt;tsiá&lt;/rt&gt;&lt;rtc&gt;ㄐㄧㄚˋ&lt;/rtc&gt;&lt;/ruby&gt;
</v>
      </c>
      <c r="S317" s="285"/>
      <c r="T317" s="319" t="b">
        <f t="shared" si="80"/>
        <v>0</v>
      </c>
      <c r="U317" s="319" t="b">
        <f t="shared" si="87"/>
        <v>1</v>
      </c>
      <c r="V317" s="319" t="b">
        <f t="shared" si="88"/>
        <v>0</v>
      </c>
      <c r="W317" s="319" t="b">
        <f t="shared" si="89"/>
        <v>0</v>
      </c>
      <c r="X317" s="319" t="b">
        <f t="shared" si="90"/>
        <v>0</v>
      </c>
      <c r="Y317" s="370"/>
      <c r="Z317" s="377">
        <f t="shared" si="81"/>
        <v>2</v>
      </c>
      <c r="AA317" s="373" t="str">
        <f t="array" ref="AA317">IF( $Z317="", "", INDEX(白話字聲母資料表, $Z317, $AA$5))</f>
        <v>曾</v>
      </c>
      <c r="AB317" s="370"/>
      <c r="AC317" s="377">
        <f t="shared" si="91"/>
        <v>23</v>
      </c>
      <c r="AD317" s="373">
        <f t="array" ref="AD317">IF( $W317, "", INDEX(白話字韻母資料表, AC317, $AD$5))</f>
        <v>24</v>
      </c>
      <c r="AE317" s="373" t="b">
        <f t="array" ref="AE317">IF( $W317, "", IF( INDEX(白話字韻母資料表, AC317, $AE$5) = "入聲", TRUE, FALSE) )</f>
        <v>0</v>
      </c>
      <c r="AF317" s="374">
        <f t="shared" si="92"/>
        <v>1</v>
      </c>
      <c r="AG317" s="374">
        <f t="shared" si="93"/>
        <v>2</v>
      </c>
      <c r="AH317" s="374" t="str">
        <f t="array" ref="AH317">IF( $W317, "", INDEX(白話字韻母資料表, $AC317, $AH$5))</f>
        <v>迦</v>
      </c>
      <c r="AI317" s="374" t="str">
        <f t="array" ref="AI317">IF($W317, "", INDEX(白話字韻母八聲調資料表, $AD317, $AG317))</f>
        <v>iá</v>
      </c>
      <c r="AJ317" s="370"/>
      <c r="AK317" s="373" t="b">
        <f t="shared" si="94"/>
        <v>1</v>
      </c>
      <c r="AL317" s="373" t="b">
        <f>IF( $AK317, IFERROR( IF(MATCH( $E317, 顎音化聲母!$H$9:$H$37, 0), TRUE, FALSE), FALSE), "")</f>
        <v>1</v>
      </c>
      <c r="AM317" s="373" t="str">
        <f t="array" ref="AM317">IF( AND($AK317, $AL317), INDEX(顎音化聲母資料表, MATCH( $D317 &amp; $E317, 顎音化聲母!$L$5:$L$136, 0), 3), "")</f>
        <v>ㄐ</v>
      </c>
      <c r="AN317" s="373">
        <f t="shared" si="95"/>
        <v>2</v>
      </c>
      <c r="AO317" s="374" t="str">
        <f t="array" ref="AO317">IF($AN317="", "", IF( $AM317&lt;&gt;"", $AM317,INDEX(白話字聲母資料表, $AN317, $AO$5)))</f>
        <v>ㄐ</v>
      </c>
      <c r="AP317" s="374" t="str">
        <f t="array" ref="AP317">IF($W317, "", INDEX(方音八音反切資料表, $AD317, $AG317))</f>
        <v>ㄧㄚˋ</v>
      </c>
      <c r="AQ317" s="370"/>
      <c r="AR317" s="374" t="str">
        <f t="array" ref="AR317">IF($V317, "", INDEX(白話字聲母資料表, $Z317, $AR$5))</f>
        <v>ts</v>
      </c>
      <c r="AS317" s="375" t="str">
        <f t="array" ref="AS317">IF($W317, "", INDEX(白話字韻母資料表, $AC317, $AR$5))</f>
        <v>ia</v>
      </c>
      <c r="AT317" s="374" t="str">
        <f t="array" ref="AT317">IF($W317, "", INDEX(台羅韻母八聲調資料表, $AD317, $AG317))</f>
        <v>iá</v>
      </c>
      <c r="AU317" s="370"/>
      <c r="AV317" s="374" t="str">
        <f t="array" ref="AV317">IF($V317, "", INDEX(白話字聲母資料表, $Z317, $AV$5))</f>
        <v>z</v>
      </c>
      <c r="AW317" s="375" t="str">
        <f t="array" ref="AW317">IF($W317, "", INDEX(白話字韻母資料表, $AC317, $AW$5))</f>
        <v>ia</v>
      </c>
      <c r="AX317" s="374" t="str">
        <f t="array" ref="AX317">IF($W317, "", INDEX(閩拼韻母八聲調資料表, $AD317, $AG317))</f>
        <v>iá</v>
      </c>
    </row>
    <row r="318" spans="2:50">
      <c r="B318" s="380">
        <f t="shared" si="75"/>
        <v>310</v>
      </c>
      <c r="C318" s="314" t="str">
        <f>MID(文章!$D$4, B318, 1)</f>
        <v>乎</v>
      </c>
      <c r="D318" s="365" t="s">
        <v>61</v>
      </c>
      <c r="E318" s="365" t="s">
        <v>75</v>
      </c>
      <c r="F318" s="365">
        <v>7</v>
      </c>
      <c r="G318" s="315" t="str">
        <f t="array" ref="G318">IF( OR($T318, NOT($U318), $W318), "", $AA318 &amp; $AH318 &amp; INDEX(中文數值資料表, $AG318, 2) )</f>
        <v>喜沽七</v>
      </c>
      <c r="H318" s="321" t="str">
        <f t="shared" si="76"/>
        <v>hō͘</v>
      </c>
      <c r="I318" s="322" t="str">
        <f t="shared" si="77"/>
        <v>hōo</v>
      </c>
      <c r="J318" s="323" t="str">
        <f t="shared" si="78"/>
        <v>hōo</v>
      </c>
      <c r="K318" s="316" t="str">
        <f t="shared" si="79"/>
        <v>ㄏㆦ˫</v>
      </c>
      <c r="L318" s="317" t="str">
        <f t="shared" ca="1" si="96"/>
        <v xml:space="preserve">\ltjruby{乎}{hōo}\
</v>
      </c>
      <c r="M318" s="317" t="str">
        <f t="shared" ca="1" si="82"/>
        <v xml:space="preserve">&lt;ruby&gt;乎&lt;rt&gt;喜沽七&lt;/rt&gt;&lt;/ruby&gt;
</v>
      </c>
      <c r="N318" s="317" t="str">
        <f t="shared" ca="1" si="83"/>
        <v xml:space="preserve">&lt;ruby&gt;乎&lt;rt&gt;hō͘&lt;/rt&gt;&lt;/ruby&gt;
</v>
      </c>
      <c r="O318" s="317" t="str">
        <f t="shared" ca="1" si="84"/>
        <v xml:space="preserve">&lt;ruby&gt;乎&lt;rt&gt;hōo&lt;/rt&gt;&lt;/ruby&gt;
</v>
      </c>
      <c r="P318" s="317" t="str">
        <f t="shared" ca="1" si="84"/>
        <v xml:space="preserve">&lt;ruby&gt;乎&lt;rt&gt;hōo&lt;/rt&gt;&lt;/ruby&gt;
</v>
      </c>
      <c r="Q318" s="318" t="str">
        <f t="shared" ca="1" si="85"/>
        <v xml:space="preserve">&lt;ruby&gt;乎&lt;rtc&gt;ㄏㆦ˫&lt;/rtc&gt;&lt;/ruby&gt;
</v>
      </c>
      <c r="R318" s="318" t="str">
        <f t="shared" ca="1" si="86"/>
        <v xml:space="preserve">&lt;ruby&gt;乎&lt;rt&gt;hōo&lt;/rt&gt;&lt;rtc&gt;ㄏㆦ˫&lt;/rtc&gt;&lt;/ruby&gt;
</v>
      </c>
      <c r="S318" s="285"/>
      <c r="T318" s="319" t="b">
        <f t="shared" si="80"/>
        <v>0</v>
      </c>
      <c r="U318" s="319" t="b">
        <f t="shared" si="87"/>
        <v>1</v>
      </c>
      <c r="V318" s="319" t="b">
        <f t="shared" si="88"/>
        <v>0</v>
      </c>
      <c r="W318" s="319" t="b">
        <f t="shared" si="89"/>
        <v>0</v>
      </c>
      <c r="X318" s="319" t="b">
        <f t="shared" si="90"/>
        <v>0</v>
      </c>
      <c r="Y318" s="370"/>
      <c r="Z318" s="377">
        <f t="shared" si="81"/>
        <v>5</v>
      </c>
      <c r="AA318" s="373" t="str">
        <f t="array" ref="AA318">IF( $Z318="", "", INDEX(白話字聲母資料表, $Z318, $AA$5))</f>
        <v>喜</v>
      </c>
      <c r="AB318" s="370"/>
      <c r="AC318" s="377">
        <f t="shared" si="91"/>
        <v>54</v>
      </c>
      <c r="AD318" s="373">
        <f t="array" ref="AD318">IF( $W318, "", INDEX(白話字韻母資料表, AC318, $AD$5))</f>
        <v>11</v>
      </c>
      <c r="AE318" s="373" t="b">
        <f t="array" ref="AE318">IF( $W318, "", IF( INDEX(白話字韻母資料表, AC318, $AE$5) = "入聲", TRUE, FALSE) )</f>
        <v>0</v>
      </c>
      <c r="AF318" s="374">
        <f t="shared" si="92"/>
        <v>1</v>
      </c>
      <c r="AG318" s="374">
        <f t="shared" si="93"/>
        <v>7</v>
      </c>
      <c r="AH318" s="374" t="str">
        <f t="array" ref="AH318">IF( $W318, "", INDEX(白話字韻母資料表, $AC318, $AH$5))</f>
        <v>沽</v>
      </c>
      <c r="AI318" s="374" t="str">
        <f t="array" ref="AI318">IF($W318, "", INDEX(白話字韻母八聲調資料表, $AD318, $AG318))</f>
        <v>ō͘</v>
      </c>
      <c r="AJ318" s="370"/>
      <c r="AK318" s="373" t="b">
        <f t="shared" si="94"/>
        <v>0</v>
      </c>
      <c r="AL318" s="373" t="str">
        <f>IF( $AK318, IFERROR( IF(MATCH( $E318, 顎音化聲母!$H$9:$H$37, 0), TRUE, FALSE), FALSE), "")</f>
        <v/>
      </c>
      <c r="AM318" s="373" t="str">
        <f t="array" ref="AM318">IF( AND($AK318, $AL318), INDEX(顎音化聲母資料表, MATCH( $D318 &amp; $E318, 顎音化聲母!$L$5:$L$136, 0), 3), "")</f>
        <v/>
      </c>
      <c r="AN318" s="373">
        <f t="shared" si="95"/>
        <v>5</v>
      </c>
      <c r="AO318" s="374" t="str">
        <f t="array" ref="AO318">IF($AN318="", "", IF( $AM318&lt;&gt;"", $AM318,INDEX(白話字聲母資料表, $AN318, $AO$5)))</f>
        <v>ㄏ</v>
      </c>
      <c r="AP318" s="374" t="str">
        <f t="array" ref="AP318">IF($W318, "", INDEX(方音八音反切資料表, $AD318, $AG318))</f>
        <v>ㆦ˫</v>
      </c>
      <c r="AQ318" s="370"/>
      <c r="AR318" s="374" t="str">
        <f t="array" ref="AR318">IF($V318, "", INDEX(白話字聲母資料表, $Z318, $AR$5))</f>
        <v>h</v>
      </c>
      <c r="AS318" s="375" t="str">
        <f t="array" ref="AS318">IF($W318, "", INDEX(白話字韻母資料表, $AC318, $AR$5))</f>
        <v>oo</v>
      </c>
      <c r="AT318" s="374" t="str">
        <f t="array" ref="AT318">IF($W318, "", INDEX(台羅韻母八聲調資料表, $AD318, $AG318))</f>
        <v>ōo</v>
      </c>
      <c r="AU318" s="370"/>
      <c r="AV318" s="374" t="str">
        <f t="array" ref="AV318">IF($V318, "", INDEX(白話字聲母資料表, $Z318, $AV$5))</f>
        <v>h</v>
      </c>
      <c r="AW318" s="375" t="str">
        <f t="array" ref="AW318">IF($W318, "", INDEX(白話字韻母資料表, $AC318, $AW$5))</f>
        <v>oo</v>
      </c>
      <c r="AX318" s="374" t="str">
        <f t="array" ref="AX318">IF($W318, "", INDEX(閩拼韻母八聲調資料表, $AD318, $AG318))</f>
        <v>ōo</v>
      </c>
    </row>
    <row r="319" spans="2:50">
      <c r="B319" s="380">
        <f t="shared" si="75"/>
        <v>311</v>
      </c>
      <c r="C319" s="314" t="str">
        <f>MID(文章!$D$4, B319, 1)</f>
        <v>？</v>
      </c>
      <c r="D319" s="365"/>
      <c r="E319" s="365"/>
      <c r="F319" s="365"/>
      <c r="G319" s="315" t="str">
        <f t="array" ref="G319">IF( OR($T319, NOT($U319), $W319), "", $AA319 &amp; $AH319 &amp; INDEX(中文數值資料表, $AG319, 2) )</f>
        <v/>
      </c>
      <c r="H319" s="321" t="str">
        <f t="shared" si="76"/>
        <v/>
      </c>
      <c r="I319" s="322" t="str">
        <f t="shared" si="77"/>
        <v/>
      </c>
      <c r="J319" s="323" t="str">
        <f t="shared" si="78"/>
        <v/>
      </c>
      <c r="K319" s="316" t="str">
        <f t="shared" si="79"/>
        <v/>
      </c>
      <c r="L319" s="317" t="str">
        <f t="shared" ca="1" si="96"/>
        <v xml:space="preserve">\ltjruby{？}{}\
</v>
      </c>
      <c r="M319" s="317" t="str">
        <f t="shared" ca="1" si="82"/>
        <v xml:space="preserve">？
</v>
      </c>
      <c r="N319" s="317" t="str">
        <f t="shared" ca="1" si="83"/>
        <v xml:space="preserve">？
</v>
      </c>
      <c r="O319" s="317" t="str">
        <f t="shared" ca="1" si="84"/>
        <v xml:space="preserve">？
</v>
      </c>
      <c r="P319" s="317" t="str">
        <f t="shared" ca="1" si="84"/>
        <v xml:space="preserve">？
</v>
      </c>
      <c r="Q319" s="318" t="str">
        <f t="shared" ca="1" si="85"/>
        <v xml:space="preserve">？
</v>
      </c>
      <c r="R319" s="318" t="str">
        <f t="shared" ca="1" si="86"/>
        <v xml:space="preserve">？
</v>
      </c>
      <c r="S319" s="285"/>
      <c r="T319" s="319" t="b">
        <f t="shared" si="80"/>
        <v>1</v>
      </c>
      <c r="U319" s="319" t="b">
        <f t="shared" si="87"/>
        <v>0</v>
      </c>
      <c r="V319" s="319" t="b">
        <f t="shared" si="88"/>
        <v>1</v>
      </c>
      <c r="W319" s="319" t="b">
        <f t="shared" si="89"/>
        <v>1</v>
      </c>
      <c r="X319" s="319" t="b">
        <f t="shared" si="90"/>
        <v>0</v>
      </c>
      <c r="Y319" s="370"/>
      <c r="Z319" s="377" t="str">
        <f t="shared" si="81"/>
        <v/>
      </c>
      <c r="AA319" s="373" t="str">
        <f t="array" ref="AA319">IF( $Z319="", "", INDEX(白話字聲母資料表, $Z319, $AA$5))</f>
        <v/>
      </c>
      <c r="AB319" s="370"/>
      <c r="AC319" s="377" t="str">
        <f t="shared" si="91"/>
        <v/>
      </c>
      <c r="AD319" s="373" t="str">
        <f t="array" ref="AD319">IF( $W319, "", INDEX(白話字韻母資料表, AC319, $AD$5))</f>
        <v/>
      </c>
      <c r="AE319" s="373" t="str">
        <f t="array" ref="AE319">IF( $W319, "", IF( INDEX(白話字韻母資料表, AC319, $AE$5) = "入聲", TRUE, FALSE) )</f>
        <v/>
      </c>
      <c r="AF319" s="374" t="str">
        <f t="shared" si="92"/>
        <v/>
      </c>
      <c r="AG319" s="374" t="str">
        <f t="shared" si="93"/>
        <v/>
      </c>
      <c r="AH319" s="374" t="str">
        <f t="array" ref="AH319">IF( $W319, "", INDEX(白話字韻母資料表, $AC319, $AH$5))</f>
        <v/>
      </c>
      <c r="AI319" s="374" t="str">
        <f t="array" ref="AI319">IF($W319, "", INDEX(白話字韻母八聲調資料表, $AD319, $AG319))</f>
        <v/>
      </c>
      <c r="AJ319" s="370"/>
      <c r="AK319" s="373" t="b">
        <f t="shared" si="94"/>
        <v>0</v>
      </c>
      <c r="AL319" s="373" t="str">
        <f>IF( $AK319, IFERROR( IF(MATCH( $E319, 顎音化聲母!$H$9:$H$37, 0), TRUE, FALSE), FALSE), "")</f>
        <v/>
      </c>
      <c r="AM319" s="373" t="str">
        <f t="array" ref="AM319">IF( AND($AK319, $AL319), INDEX(顎音化聲母資料表, MATCH( $D319 &amp; $E319, 顎音化聲母!$L$5:$L$136, 0), 3), "")</f>
        <v/>
      </c>
      <c r="AN319" s="373" t="str">
        <f t="shared" si="95"/>
        <v/>
      </c>
      <c r="AO319" s="374" t="str">
        <f t="array" ref="AO319">IF($AN319="", "", IF( $AM319&lt;&gt;"", $AM319,INDEX(白話字聲母資料表, $AN319, $AO$5)))</f>
        <v/>
      </c>
      <c r="AP319" s="374" t="str">
        <f t="array" ref="AP319">IF($W319, "", INDEX(方音八音反切資料表, $AD319, $AG319))</f>
        <v/>
      </c>
      <c r="AQ319" s="370"/>
      <c r="AR319" s="374" t="str">
        <f t="array" ref="AR319">IF($V319, "", INDEX(白話字聲母資料表, $Z319, $AR$5))</f>
        <v/>
      </c>
      <c r="AS319" s="375" t="str">
        <f t="array" ref="AS319">IF($W319, "", INDEX(白話字韻母資料表, $AC319, $AR$5))</f>
        <v/>
      </c>
      <c r="AT319" s="374" t="str">
        <f t="array" ref="AT319">IF($W319, "", INDEX(台羅韻母八聲調資料表, $AD319, $AG319))</f>
        <v/>
      </c>
      <c r="AU319" s="370"/>
      <c r="AV319" s="374" t="str">
        <f t="array" ref="AV319">IF($V319, "", INDEX(白話字聲母資料表, $Z319, $AV$5))</f>
        <v/>
      </c>
      <c r="AW319" s="375" t="str">
        <f t="array" ref="AW319">IF($W319, "", INDEX(白話字韻母資料表, $AC319, $AW$5))</f>
        <v/>
      </c>
      <c r="AX319" s="374" t="str">
        <f t="array" ref="AX319">IF($W319, "", INDEX(閩拼韻母八聲調資料表, $AD319, $AG319))</f>
        <v/>
      </c>
    </row>
    <row r="320" spans="2:50">
      <c r="B320" s="380">
        <f t="shared" si="75"/>
        <v>312</v>
      </c>
      <c r="C320" s="314" t="str">
        <f>MID(文章!$D$4, B320, 1)</f>
        <v>方</v>
      </c>
      <c r="D320" s="365" t="s">
        <v>61</v>
      </c>
      <c r="E320" s="365" t="s">
        <v>74</v>
      </c>
      <c r="F320" s="365"/>
      <c r="G320" s="315" t="str">
        <f t="array" ref="G320">IF( OR($T320, NOT($U320), $W320), "", $AA320 &amp; $AH320 &amp; INDEX(中文數值資料表, $AG320, 2) )</f>
        <v>喜公一</v>
      </c>
      <c r="H320" s="321" t="str">
        <f t="shared" si="76"/>
        <v>hong</v>
      </c>
      <c r="I320" s="322" t="str">
        <f t="shared" si="77"/>
        <v>hong</v>
      </c>
      <c r="J320" s="323" t="str">
        <f t="shared" si="78"/>
        <v>hōng</v>
      </c>
      <c r="K320" s="316" t="str">
        <f t="shared" si="79"/>
        <v>ㄏㆲ</v>
      </c>
      <c r="L320" s="317" t="str">
        <f t="shared" ca="1" si="96"/>
        <v xml:space="preserve">\ltjruby{方}{hong}\
</v>
      </c>
      <c r="M320" s="317" t="str">
        <f t="shared" ca="1" si="82"/>
        <v xml:space="preserve">&lt;ruby&gt;方&lt;rt&gt;喜公一&lt;/rt&gt;&lt;/ruby&gt;
</v>
      </c>
      <c r="N320" s="317" t="str">
        <f t="shared" ca="1" si="83"/>
        <v xml:space="preserve">&lt;ruby&gt;方&lt;rt&gt;hong&lt;/rt&gt;&lt;/ruby&gt;
</v>
      </c>
      <c r="O320" s="317" t="str">
        <f t="shared" ca="1" si="84"/>
        <v xml:space="preserve">&lt;ruby&gt;方&lt;rt&gt;hong&lt;/rt&gt;&lt;/ruby&gt;
</v>
      </c>
      <c r="P320" s="317" t="str">
        <f t="shared" ca="1" si="84"/>
        <v xml:space="preserve">&lt;ruby&gt;方&lt;rt&gt;hōng&lt;/rt&gt;&lt;/ruby&gt;
</v>
      </c>
      <c r="Q320" s="318" t="str">
        <f t="shared" ca="1" si="85"/>
        <v xml:space="preserve">&lt;ruby&gt;方&lt;rtc&gt;ㄏㆲ&lt;/rtc&gt;&lt;/ruby&gt;
</v>
      </c>
      <c r="R320" s="318" t="str">
        <f t="shared" ca="1" si="86"/>
        <v xml:space="preserve">&lt;ruby&gt;方&lt;rt&gt;hong&lt;/rt&gt;&lt;rtc&gt;ㄏㆲ&lt;/rtc&gt;&lt;/ruby&gt;
</v>
      </c>
      <c r="S320" s="285"/>
      <c r="T320" s="319" t="b">
        <f t="shared" si="80"/>
        <v>0</v>
      </c>
      <c r="U320" s="319" t="b">
        <f t="shared" si="87"/>
        <v>1</v>
      </c>
      <c r="V320" s="319" t="b">
        <f t="shared" si="88"/>
        <v>0</v>
      </c>
      <c r="W320" s="319" t="b">
        <f t="shared" si="89"/>
        <v>0</v>
      </c>
      <c r="X320" s="319" t="b">
        <f t="shared" si="90"/>
        <v>1</v>
      </c>
      <c r="Y320" s="370"/>
      <c r="Z320" s="377">
        <f t="shared" si="81"/>
        <v>5</v>
      </c>
      <c r="AA320" s="373" t="str">
        <f t="array" ref="AA320">IF( $Z320="", "", INDEX(白話字聲母資料表, $Z320, $AA$5))</f>
        <v>喜</v>
      </c>
      <c r="AB320" s="370"/>
      <c r="AC320" s="377">
        <f t="shared" si="91"/>
        <v>69</v>
      </c>
      <c r="AD320" s="373">
        <f t="array" ref="AD320">IF( $W320, "", INDEX(白話字韻母資料表, AC320, $AD$5))</f>
        <v>7</v>
      </c>
      <c r="AE320" s="373" t="b">
        <f t="array" ref="AE320">IF( $W320, "", IF( INDEX(白話字韻母資料表, AC320, $AE$5) = "入聲", TRUE, FALSE) )</f>
        <v>0</v>
      </c>
      <c r="AF320" s="374">
        <f t="shared" si="92"/>
        <v>1</v>
      </c>
      <c r="AG320" s="374">
        <f t="shared" si="93"/>
        <v>1</v>
      </c>
      <c r="AH320" s="374" t="str">
        <f t="array" ref="AH320">IF( $W320, "", INDEX(白話字韻母資料表, $AC320, $AH$5))</f>
        <v>公</v>
      </c>
      <c r="AI320" s="374" t="str">
        <f t="array" ref="AI320">IF($W320, "", INDEX(白話字韻母八聲調資料表, $AD320, $AG320))</f>
        <v>ong</v>
      </c>
      <c r="AJ320" s="370"/>
      <c r="AK320" s="373" t="b">
        <f t="shared" si="94"/>
        <v>0</v>
      </c>
      <c r="AL320" s="373" t="str">
        <f>IF( $AK320, IFERROR( IF(MATCH( $E320, 顎音化聲母!$H$9:$H$37, 0), TRUE, FALSE), FALSE), "")</f>
        <v/>
      </c>
      <c r="AM320" s="373" t="str">
        <f t="array" ref="AM320">IF( AND($AK320, $AL320), INDEX(顎音化聲母資料表, MATCH( $D320 &amp; $E320, 顎音化聲母!$L$5:$L$136, 0), 3), "")</f>
        <v/>
      </c>
      <c r="AN320" s="373">
        <f t="shared" si="95"/>
        <v>5</v>
      </c>
      <c r="AO320" s="374" t="str">
        <f t="array" ref="AO320">IF($AN320="", "", IF( $AM320&lt;&gt;"", $AM320,INDEX(白話字聲母資料表, $AN320, $AO$5)))</f>
        <v>ㄏ</v>
      </c>
      <c r="AP320" s="374" t="str">
        <f t="array" ref="AP320">IF($W320, "", INDEX(方音八音反切資料表, $AD320, $AG320))</f>
        <v>ㆲ</v>
      </c>
      <c r="AQ320" s="370"/>
      <c r="AR320" s="374" t="str">
        <f t="array" ref="AR320">IF($V320, "", INDEX(白話字聲母資料表, $Z320, $AR$5))</f>
        <v>h</v>
      </c>
      <c r="AS320" s="375" t="str">
        <f t="array" ref="AS320">IF($W320, "", INDEX(白話字韻母資料表, $AC320, $AR$5))</f>
        <v>ong</v>
      </c>
      <c r="AT320" s="374" t="str">
        <f t="array" ref="AT320">IF($W320, "", INDEX(台羅韻母八聲調資料表, $AD320, $AG320))</f>
        <v>ong</v>
      </c>
      <c r="AU320" s="370"/>
      <c r="AV320" s="374" t="str">
        <f t="array" ref="AV320">IF($V320, "", INDEX(白話字聲母資料表, $Z320, $AV$5))</f>
        <v>h</v>
      </c>
      <c r="AW320" s="375" t="str">
        <f t="array" ref="AW320">IF($W320, "", INDEX(白話字韻母資料表, $AC320, $AW$5))</f>
        <v>ong</v>
      </c>
      <c r="AX320" s="374" t="str">
        <f t="array" ref="AX320">IF($W320, "", INDEX(閩拼韻母八聲調資料表, $AD320, $AG320))</f>
        <v>ōng</v>
      </c>
    </row>
    <row r="321" spans="2:50">
      <c r="B321" s="380">
        <f t="shared" si="75"/>
        <v>313</v>
      </c>
      <c r="C321" s="314" t="str">
        <f>MID(文章!$D$4, B321, 1)</f>
        <v>其</v>
      </c>
      <c r="D321" s="365" t="s">
        <v>72</v>
      </c>
      <c r="E321" s="365" t="s">
        <v>67</v>
      </c>
      <c r="F321" s="365">
        <v>5</v>
      </c>
      <c r="G321" s="315" t="str">
        <f t="array" ref="G321">IF( OR($T321, NOT($U321), $W321), "", $AA321 &amp; $AH321 &amp; INDEX(中文數值資料表, $AG321, 2) )</f>
        <v>求居五</v>
      </c>
      <c r="H321" s="321" t="str">
        <f t="shared" si="76"/>
        <v>kî</v>
      </c>
      <c r="I321" s="322" t="str">
        <f t="shared" si="77"/>
        <v>kî</v>
      </c>
      <c r="J321" s="323" t="str">
        <f t="shared" si="78"/>
        <v>gì</v>
      </c>
      <c r="K321" s="316" t="str">
        <f t="shared" si="79"/>
        <v>ㄍㄧˊ</v>
      </c>
      <c r="L321" s="317" t="str">
        <f t="shared" ca="1" si="96"/>
        <v xml:space="preserve">\ltjruby{其}{kî}\
</v>
      </c>
      <c r="M321" s="317" t="str">
        <f t="shared" ca="1" si="82"/>
        <v xml:space="preserve">&lt;ruby&gt;其&lt;rt&gt;求居五&lt;/rt&gt;&lt;/ruby&gt;
</v>
      </c>
      <c r="N321" s="317" t="str">
        <f t="shared" ca="1" si="83"/>
        <v xml:space="preserve">&lt;ruby&gt;其&lt;rt&gt;kî&lt;/rt&gt;&lt;/ruby&gt;
</v>
      </c>
      <c r="O321" s="317" t="str">
        <f t="shared" ca="1" si="84"/>
        <v xml:space="preserve">&lt;ruby&gt;其&lt;rt&gt;kî&lt;/rt&gt;&lt;/ruby&gt;
</v>
      </c>
      <c r="P321" s="317" t="str">
        <f t="shared" ca="1" si="84"/>
        <v xml:space="preserve">&lt;ruby&gt;其&lt;rt&gt;gì&lt;/rt&gt;&lt;/ruby&gt;
</v>
      </c>
      <c r="Q321" s="318" t="str">
        <f t="shared" ca="1" si="85"/>
        <v xml:space="preserve">&lt;ruby&gt;其&lt;rtc&gt;ㄍㄧˊ&lt;/rtc&gt;&lt;/ruby&gt;
</v>
      </c>
      <c r="R321" s="318" t="str">
        <f t="shared" ca="1" si="86"/>
        <v xml:space="preserve">&lt;ruby&gt;其&lt;rt&gt;kî&lt;/rt&gt;&lt;rtc&gt;ㄍㄧˊ&lt;/rtc&gt;&lt;/ruby&gt;
</v>
      </c>
      <c r="S321" s="285"/>
      <c r="T321" s="319" t="b">
        <f t="shared" si="80"/>
        <v>0</v>
      </c>
      <c r="U321" s="319" t="b">
        <f t="shared" si="87"/>
        <v>1</v>
      </c>
      <c r="V321" s="319" t="b">
        <f t="shared" si="88"/>
        <v>0</v>
      </c>
      <c r="W321" s="319" t="b">
        <f t="shared" si="89"/>
        <v>0</v>
      </c>
      <c r="X321" s="319" t="b">
        <f t="shared" si="90"/>
        <v>0</v>
      </c>
      <c r="Y321" s="370"/>
      <c r="Z321" s="377">
        <f t="shared" si="81"/>
        <v>7</v>
      </c>
      <c r="AA321" s="373" t="str">
        <f t="array" ref="AA321">IF( $Z321="", "", INDEX(白話字聲母資料表, $Z321, $AA$5))</f>
        <v>求</v>
      </c>
      <c r="AB321" s="370"/>
      <c r="AC321" s="377">
        <f t="shared" si="91"/>
        <v>21</v>
      </c>
      <c r="AD321" s="373">
        <f t="array" ref="AD321">IF( $W321, "", INDEX(白話字韻母資料表, AC321, $AD$5))</f>
        <v>29</v>
      </c>
      <c r="AE321" s="373" t="b">
        <f t="array" ref="AE321">IF( $W321, "", IF( INDEX(白話字韻母資料表, AC321, $AE$5) = "入聲", TRUE, FALSE) )</f>
        <v>0</v>
      </c>
      <c r="AF321" s="374">
        <f t="shared" si="92"/>
        <v>1</v>
      </c>
      <c r="AG321" s="374">
        <f t="shared" si="93"/>
        <v>5</v>
      </c>
      <c r="AH321" s="374" t="str">
        <f t="array" ref="AH321">IF( $W321, "", INDEX(白話字韻母資料表, $AC321, $AH$5))</f>
        <v>居</v>
      </c>
      <c r="AI321" s="374" t="str">
        <f t="array" ref="AI321">IF($W321, "", INDEX(白話字韻母八聲調資料表, $AD321, $AG321))</f>
        <v>î</v>
      </c>
      <c r="AJ321" s="370"/>
      <c r="AK321" s="373" t="b">
        <f t="shared" si="94"/>
        <v>0</v>
      </c>
      <c r="AL321" s="373" t="str">
        <f>IF( $AK321, IFERROR( IF(MATCH( $E321, 顎音化聲母!$H$9:$H$37, 0), TRUE, FALSE), FALSE), "")</f>
        <v/>
      </c>
      <c r="AM321" s="373" t="str">
        <f t="array" ref="AM321">IF( AND($AK321, $AL321), INDEX(顎音化聲母資料表, MATCH( $D321 &amp; $E321, 顎音化聲母!$L$5:$L$136, 0), 3), "")</f>
        <v/>
      </c>
      <c r="AN321" s="373">
        <f t="shared" si="95"/>
        <v>7</v>
      </c>
      <c r="AO321" s="374" t="str">
        <f t="array" ref="AO321">IF($AN321="", "", IF( $AM321&lt;&gt;"", $AM321,INDEX(白話字聲母資料表, $AN321, $AO$5)))</f>
        <v>ㄍ</v>
      </c>
      <c r="AP321" s="374" t="str">
        <f t="array" ref="AP321">IF($W321, "", INDEX(方音八音反切資料表, $AD321, $AG321))</f>
        <v>ㄧˊ</v>
      </c>
      <c r="AQ321" s="370"/>
      <c r="AR321" s="374" t="str">
        <f t="array" ref="AR321">IF($V321, "", INDEX(白話字聲母資料表, $Z321, $AR$5))</f>
        <v>k</v>
      </c>
      <c r="AS321" s="375" t="str">
        <f t="array" ref="AS321">IF($W321, "", INDEX(白話字韻母資料表, $AC321, $AR$5))</f>
        <v>i</v>
      </c>
      <c r="AT321" s="374" t="str">
        <f t="array" ref="AT321">IF($W321, "", INDEX(台羅韻母八聲調資料表, $AD321, $AG321))</f>
        <v>î</v>
      </c>
      <c r="AU321" s="370"/>
      <c r="AV321" s="374" t="str">
        <f t="array" ref="AV321">IF($V321, "", INDEX(白話字聲母資料表, $Z321, $AV$5))</f>
        <v>g</v>
      </c>
      <c r="AW321" s="375" t="str">
        <f t="array" ref="AW321">IF($W321, "", INDEX(白話字韻母資料表, $AC321, $AW$5))</f>
        <v>i</v>
      </c>
      <c r="AX321" s="374" t="str">
        <f t="array" ref="AX321">IF($W321, "", INDEX(閩拼韻母八聲調資料表, $AD321, $AG321))</f>
        <v>ì</v>
      </c>
    </row>
    <row r="322" spans="2:50">
      <c r="B322" s="380">
        <f t="shared" si="75"/>
        <v>314</v>
      </c>
      <c r="C322" s="314" t="str">
        <f>MID(文章!$D$4, B322, 1)</f>
        <v>破</v>
      </c>
      <c r="D322" s="365" t="s">
        <v>85</v>
      </c>
      <c r="E322" s="365" t="s">
        <v>86</v>
      </c>
      <c r="F322" s="365">
        <v>3</v>
      </c>
      <c r="G322" s="315" t="str">
        <f t="array" ref="G322">IF( OR($T322, NOT($U322), $W322), "", $AA322 &amp; $AH322 &amp; INDEX(中文數值資料表, $AG322, 2) )</f>
        <v>頗高三</v>
      </c>
      <c r="H322" s="321" t="str">
        <f t="shared" si="76"/>
        <v>phò</v>
      </c>
      <c r="I322" s="322" t="str">
        <f t="shared" si="77"/>
        <v>phò</v>
      </c>
      <c r="J322" s="323" t="str">
        <f t="shared" si="78"/>
        <v>pǒ</v>
      </c>
      <c r="K322" s="316" t="str">
        <f t="shared" si="79"/>
        <v>ㄆㄜ˪</v>
      </c>
      <c r="L322" s="317" t="str">
        <f t="shared" ca="1" si="96"/>
        <v xml:space="preserve">\ltjruby{破}{phò}\
</v>
      </c>
      <c r="M322" s="317" t="str">
        <f t="shared" ca="1" si="82"/>
        <v xml:space="preserve">&lt;ruby&gt;破&lt;rt&gt;頗高三&lt;/rt&gt;&lt;/ruby&gt;
</v>
      </c>
      <c r="N322" s="317" t="str">
        <f t="shared" ca="1" si="83"/>
        <v xml:space="preserve">&lt;ruby&gt;破&lt;rt&gt;phò&lt;/rt&gt;&lt;/ruby&gt;
</v>
      </c>
      <c r="O322" s="317" t="str">
        <f t="shared" ca="1" si="84"/>
        <v xml:space="preserve">&lt;ruby&gt;破&lt;rt&gt;phò&lt;/rt&gt;&lt;/ruby&gt;
</v>
      </c>
      <c r="P322" s="317" t="str">
        <f t="shared" ca="1" si="84"/>
        <v xml:space="preserve">&lt;ruby&gt;破&lt;rt&gt;pǒ&lt;/rt&gt;&lt;/ruby&gt;
</v>
      </c>
      <c r="Q322" s="318" t="str">
        <f t="shared" ca="1" si="85"/>
        <v xml:space="preserve">&lt;ruby&gt;破&lt;rtc&gt;ㄆㄜ˪&lt;/rtc&gt;&lt;/ruby&gt;
</v>
      </c>
      <c r="R322" s="318" t="str">
        <f t="shared" ca="1" si="86"/>
        <v xml:space="preserve">&lt;ruby&gt;破&lt;rt&gt;phò&lt;/rt&gt;&lt;rtc&gt;ㄆㄜ˪&lt;/rtc&gt;&lt;/ruby&gt;
</v>
      </c>
      <c r="S322" s="285"/>
      <c r="T322" s="319" t="b">
        <f t="shared" si="80"/>
        <v>0</v>
      </c>
      <c r="U322" s="319" t="b">
        <f t="shared" si="87"/>
        <v>1</v>
      </c>
      <c r="V322" s="319" t="b">
        <f t="shared" si="88"/>
        <v>0</v>
      </c>
      <c r="W322" s="319" t="b">
        <f t="shared" si="89"/>
        <v>0</v>
      </c>
      <c r="X322" s="319" t="b">
        <f t="shared" si="90"/>
        <v>0</v>
      </c>
      <c r="Y322" s="370"/>
      <c r="Z322" s="377">
        <f t="shared" si="81"/>
        <v>14</v>
      </c>
      <c r="AA322" s="373" t="str">
        <f t="array" ref="AA322">IF( $Z322="", "", INDEX(白話字聲母資料表, $Z322, $AA$5))</f>
        <v>頗</v>
      </c>
      <c r="AB322" s="370"/>
      <c r="AC322" s="377">
        <f t="shared" si="91"/>
        <v>52</v>
      </c>
      <c r="AD322" s="373">
        <f t="array" ref="AD322">IF( $W322, "", INDEX(白話字韻母資料表, AC322, $AD$5))</f>
        <v>15</v>
      </c>
      <c r="AE322" s="373" t="b">
        <f t="array" ref="AE322">IF( $W322, "", IF( INDEX(白話字韻母資料表, AC322, $AE$5) = "入聲", TRUE, FALSE) )</f>
        <v>0</v>
      </c>
      <c r="AF322" s="374">
        <f t="shared" si="92"/>
        <v>1</v>
      </c>
      <c r="AG322" s="374">
        <f t="shared" si="93"/>
        <v>3</v>
      </c>
      <c r="AH322" s="374" t="str">
        <f t="array" ref="AH322">IF( $W322, "", INDEX(白話字韻母資料表, $AC322, $AH$5))</f>
        <v>高</v>
      </c>
      <c r="AI322" s="374" t="str">
        <f t="array" ref="AI322">IF($W322, "", INDEX(白話字韻母八聲調資料表, $AD322, $AG322))</f>
        <v>ò</v>
      </c>
      <c r="AJ322" s="370"/>
      <c r="AK322" s="373" t="b">
        <f t="shared" si="94"/>
        <v>0</v>
      </c>
      <c r="AL322" s="373" t="str">
        <f>IF( $AK322, IFERROR( IF(MATCH( $E322, 顎音化聲母!$H$9:$H$37, 0), TRUE, FALSE), FALSE), "")</f>
        <v/>
      </c>
      <c r="AM322" s="373" t="str">
        <f t="array" ref="AM322">IF( AND($AK322, $AL322), INDEX(顎音化聲母資料表, MATCH( $D322 &amp; $E322, 顎音化聲母!$L$5:$L$136, 0), 3), "")</f>
        <v/>
      </c>
      <c r="AN322" s="373">
        <f t="shared" si="95"/>
        <v>14</v>
      </c>
      <c r="AO322" s="374" t="str">
        <f t="array" ref="AO322">IF($AN322="", "", IF( $AM322&lt;&gt;"", $AM322,INDEX(白話字聲母資料表, $AN322, $AO$5)))</f>
        <v>ㄆ</v>
      </c>
      <c r="AP322" s="374" t="str">
        <f t="array" ref="AP322">IF($W322, "", INDEX(方音八音反切資料表, $AD322, $AG322))</f>
        <v>ㄜ˪</v>
      </c>
      <c r="AQ322" s="370"/>
      <c r="AR322" s="374" t="str">
        <f t="array" ref="AR322">IF($V322, "", INDEX(白話字聲母資料表, $Z322, $AR$5))</f>
        <v>ph</v>
      </c>
      <c r="AS322" s="375" t="str">
        <f t="array" ref="AS322">IF($W322, "", INDEX(白話字韻母資料表, $AC322, $AR$5))</f>
        <v>o</v>
      </c>
      <c r="AT322" s="374" t="str">
        <f t="array" ref="AT322">IF($W322, "", INDEX(台羅韻母八聲調資料表, $AD322, $AG322))</f>
        <v>ò</v>
      </c>
      <c r="AU322" s="370"/>
      <c r="AV322" s="374" t="str">
        <f t="array" ref="AV322">IF($V322, "", INDEX(白話字聲母資料表, $Z322, $AV$5))</f>
        <v>p</v>
      </c>
      <c r="AW322" s="375" t="str">
        <f t="array" ref="AW322">IF($W322, "", INDEX(白話字韻母資料表, $AC322, $AW$5))</f>
        <v>o</v>
      </c>
      <c r="AX322" s="374" t="str">
        <f t="array" ref="AX322">IF($W322, "", INDEX(閩拼韻母八聲調資料表, $AD322, $AG322))</f>
        <v>ǒ</v>
      </c>
    </row>
    <row r="323" spans="2:50">
      <c r="B323" s="380">
        <f t="shared" si="75"/>
        <v>315</v>
      </c>
      <c r="C323" s="314" t="str">
        <f>MID(文章!$D$4, B323, 1)</f>
        <v>荊</v>
      </c>
      <c r="D323" s="365" t="s">
        <v>72</v>
      </c>
      <c r="E323" s="365" t="s">
        <v>81</v>
      </c>
      <c r="F323" s="365"/>
      <c r="G323" s="315" t="str">
        <f t="array" ref="G323">IF( OR($T323, NOT($U323), $W323), "", $AA323 &amp; $AH323 &amp; INDEX(中文數值資料表, $AG323, 2) )</f>
        <v>求經一</v>
      </c>
      <c r="H323" s="321" t="str">
        <f t="shared" si="76"/>
        <v>keng</v>
      </c>
      <c r="I323" s="322" t="str">
        <f t="shared" si="77"/>
        <v>king</v>
      </c>
      <c r="J323" s="323" t="str">
        <f t="shared" si="78"/>
        <v>gīng</v>
      </c>
      <c r="K323" s="316" t="str">
        <f t="shared" si="79"/>
        <v>ㄍㄧㄥ</v>
      </c>
      <c r="L323" s="317" t="str">
        <f t="shared" ca="1" si="96"/>
        <v xml:space="preserve">\ltjruby{荊}{king}\
</v>
      </c>
      <c r="M323" s="317" t="str">
        <f t="shared" ca="1" si="82"/>
        <v xml:space="preserve">&lt;ruby&gt;荊&lt;rt&gt;求經一&lt;/rt&gt;&lt;/ruby&gt;
</v>
      </c>
      <c r="N323" s="317" t="str">
        <f t="shared" ca="1" si="83"/>
        <v xml:space="preserve">&lt;ruby&gt;荊&lt;rt&gt;keng&lt;/rt&gt;&lt;/ruby&gt;
</v>
      </c>
      <c r="O323" s="317" t="str">
        <f t="shared" ca="1" si="84"/>
        <v xml:space="preserve">&lt;ruby&gt;荊&lt;rt&gt;king&lt;/rt&gt;&lt;/ruby&gt;
</v>
      </c>
      <c r="P323" s="317" t="str">
        <f t="shared" ca="1" si="84"/>
        <v xml:space="preserve">&lt;ruby&gt;荊&lt;rt&gt;gīng&lt;/rt&gt;&lt;/ruby&gt;
</v>
      </c>
      <c r="Q323" s="318" t="str">
        <f t="shared" ca="1" si="85"/>
        <v xml:space="preserve">&lt;ruby&gt;荊&lt;rtc&gt;ㄍㄧㄥ&lt;/rtc&gt;&lt;/ruby&gt;
</v>
      </c>
      <c r="R323" s="318" t="str">
        <f t="shared" ca="1" si="86"/>
        <v xml:space="preserve">&lt;ruby&gt;荊&lt;rt&gt;king&lt;/rt&gt;&lt;rtc&gt;ㄍㄧㄥ&lt;/rtc&gt;&lt;/ruby&gt;
</v>
      </c>
      <c r="S323" s="285"/>
      <c r="T323" s="319" t="b">
        <f t="shared" si="80"/>
        <v>0</v>
      </c>
      <c r="U323" s="319" t="b">
        <f t="shared" si="87"/>
        <v>1</v>
      </c>
      <c r="V323" s="319" t="b">
        <f t="shared" si="88"/>
        <v>0</v>
      </c>
      <c r="W323" s="319" t="b">
        <f t="shared" si="89"/>
        <v>0</v>
      </c>
      <c r="X323" s="319" t="b">
        <f t="shared" si="90"/>
        <v>1</v>
      </c>
      <c r="Y323" s="370"/>
      <c r="Z323" s="377">
        <f t="shared" si="81"/>
        <v>7</v>
      </c>
      <c r="AA323" s="373" t="str">
        <f t="array" ref="AA323">IF( $Z323="", "", INDEX(白話字聲母資料表, $Z323, $AA$5))</f>
        <v>求</v>
      </c>
      <c r="AB323" s="370"/>
      <c r="AC323" s="377">
        <f t="shared" si="91"/>
        <v>20</v>
      </c>
      <c r="AD323" s="373">
        <f t="array" ref="AD323">IF( $W323, "", INDEX(白話字韻母資料表, AC323, $AD$5))</f>
        <v>9</v>
      </c>
      <c r="AE323" s="373" t="b">
        <f t="array" ref="AE323">IF( $W323, "", IF( INDEX(白話字韻母資料表, AC323, $AE$5) = "入聲", TRUE, FALSE) )</f>
        <v>0</v>
      </c>
      <c r="AF323" s="374">
        <f t="shared" si="92"/>
        <v>1</v>
      </c>
      <c r="AG323" s="374">
        <f t="shared" si="93"/>
        <v>1</v>
      </c>
      <c r="AH323" s="374" t="str">
        <f t="array" ref="AH323">IF( $W323, "", INDEX(白話字韻母資料表, $AC323, $AH$5))</f>
        <v>經</v>
      </c>
      <c r="AI323" s="374" t="str">
        <f t="array" ref="AI323">IF($W323, "", INDEX(白話字韻母八聲調資料表, $AD323, $AG323))</f>
        <v>eng</v>
      </c>
      <c r="AJ323" s="370"/>
      <c r="AK323" s="373" t="b">
        <f t="shared" si="94"/>
        <v>0</v>
      </c>
      <c r="AL323" s="373" t="str">
        <f>IF( $AK323, IFERROR( IF(MATCH( $E323, 顎音化聲母!$H$9:$H$37, 0), TRUE, FALSE), FALSE), "")</f>
        <v/>
      </c>
      <c r="AM323" s="373" t="str">
        <f t="array" ref="AM323">IF( AND($AK323, $AL323), INDEX(顎音化聲母資料表, MATCH( $D323 &amp; $E323, 顎音化聲母!$L$5:$L$136, 0), 3), "")</f>
        <v/>
      </c>
      <c r="AN323" s="373">
        <f t="shared" si="95"/>
        <v>7</v>
      </c>
      <c r="AO323" s="374" t="str">
        <f t="array" ref="AO323">IF($AN323="", "", IF( $AM323&lt;&gt;"", $AM323,INDEX(白話字聲母資料表, $AN323, $AO$5)))</f>
        <v>ㄍ</v>
      </c>
      <c r="AP323" s="374" t="str">
        <f t="array" ref="AP323">IF($W323, "", INDEX(方音八音反切資料表, $AD323, $AG323))</f>
        <v>ㄧㄥ</v>
      </c>
      <c r="AQ323" s="370"/>
      <c r="AR323" s="374" t="str">
        <f t="array" ref="AR323">IF($V323, "", INDEX(白話字聲母資料表, $Z323, $AR$5))</f>
        <v>k</v>
      </c>
      <c r="AS323" s="375" t="str">
        <f t="array" ref="AS323">IF($W323, "", INDEX(白話字韻母資料表, $AC323, $AR$5))</f>
        <v>ing</v>
      </c>
      <c r="AT323" s="374" t="str">
        <f t="array" ref="AT323">IF($W323, "", INDEX(台羅韻母八聲調資料表, $AD323, $AG323))</f>
        <v>ing</v>
      </c>
      <c r="AU323" s="370"/>
      <c r="AV323" s="374" t="str">
        <f t="array" ref="AV323">IF($V323, "", INDEX(白話字聲母資料表, $Z323, $AV$5))</f>
        <v>g</v>
      </c>
      <c r="AW323" s="375" t="str">
        <f t="array" ref="AW323">IF($W323, "", INDEX(白話字韻母資料表, $AC323, $AW$5))</f>
        <v>ing</v>
      </c>
      <c r="AX323" s="374" t="str">
        <f t="array" ref="AX323">IF($W323, "", INDEX(閩拼韻母八聲調資料表, $AD323, $AG323))</f>
        <v>īng</v>
      </c>
    </row>
    <row r="324" spans="2:50">
      <c r="B324" s="380">
        <f t="shared" si="75"/>
        <v>316</v>
      </c>
      <c r="C324" s="314" t="str">
        <f>MID(文章!$D$4, B324, 1)</f>
        <v>州</v>
      </c>
      <c r="D324" s="365" t="s">
        <v>55</v>
      </c>
      <c r="E324" s="365" t="s">
        <v>69</v>
      </c>
      <c r="F324" s="365"/>
      <c r="G324" s="315" t="str">
        <f t="array" ref="G324">IF( OR($T324, NOT($U324), $W324), "", $AA324 &amp; $AH324 &amp; INDEX(中文數值資料表, $AG324, 2) )</f>
        <v>曾丩一</v>
      </c>
      <c r="H324" s="321" t="str">
        <f t="shared" si="76"/>
        <v>chiu</v>
      </c>
      <c r="I324" s="322" t="str">
        <f t="shared" si="77"/>
        <v>tsiu</v>
      </c>
      <c r="J324" s="323" t="str">
        <f t="shared" si="78"/>
        <v>ziū</v>
      </c>
      <c r="K324" s="316" t="str">
        <f t="shared" si="79"/>
        <v>ㄐㄧㄨ</v>
      </c>
      <c r="L324" s="317" t="str">
        <f t="shared" ca="1" si="96"/>
        <v xml:space="preserve">\ltjruby{州}{tsiu}\
</v>
      </c>
      <c r="M324" s="317" t="str">
        <f t="shared" ca="1" si="82"/>
        <v xml:space="preserve">&lt;ruby&gt;州&lt;rt&gt;曾丩一&lt;/rt&gt;&lt;/ruby&gt;
</v>
      </c>
      <c r="N324" s="317" t="str">
        <f t="shared" ca="1" si="83"/>
        <v xml:space="preserve">&lt;ruby&gt;州&lt;rt&gt;chiu&lt;/rt&gt;&lt;/ruby&gt;
</v>
      </c>
      <c r="O324" s="317" t="str">
        <f t="shared" ca="1" si="84"/>
        <v xml:space="preserve">&lt;ruby&gt;州&lt;rt&gt;tsiu&lt;/rt&gt;&lt;/ruby&gt;
</v>
      </c>
      <c r="P324" s="317" t="str">
        <f t="shared" ca="1" si="84"/>
        <v xml:space="preserve">&lt;ruby&gt;州&lt;rt&gt;ziū&lt;/rt&gt;&lt;/ruby&gt;
</v>
      </c>
      <c r="Q324" s="318" t="str">
        <f t="shared" ca="1" si="85"/>
        <v xml:space="preserve">&lt;ruby&gt;州&lt;rtc&gt;ㄐㄧㄨ&lt;/rtc&gt;&lt;/ruby&gt;
</v>
      </c>
      <c r="R324" s="318" t="str">
        <f t="shared" ca="1" si="86"/>
        <v xml:space="preserve">&lt;ruby&gt;州&lt;rt&gt;tsiu&lt;/rt&gt;&lt;rtc&gt;ㄐㄧㄨ&lt;/rtc&gt;&lt;/ruby&gt;
</v>
      </c>
      <c r="S324" s="285"/>
      <c r="T324" s="319" t="b">
        <f t="shared" si="80"/>
        <v>0</v>
      </c>
      <c r="U324" s="319" t="b">
        <f t="shared" si="87"/>
        <v>1</v>
      </c>
      <c r="V324" s="319" t="b">
        <f t="shared" si="88"/>
        <v>0</v>
      </c>
      <c r="W324" s="319" t="b">
        <f t="shared" si="89"/>
        <v>0</v>
      </c>
      <c r="X324" s="319" t="b">
        <f t="shared" si="90"/>
        <v>1</v>
      </c>
      <c r="Y324" s="370"/>
      <c r="Z324" s="377">
        <f t="shared" si="81"/>
        <v>2</v>
      </c>
      <c r="AA324" s="373" t="str">
        <f t="array" ref="AA324">IF( $Z324="", "", INDEX(白話字聲母資料表, $Z324, $AA$5))</f>
        <v>曾</v>
      </c>
      <c r="AB324" s="370"/>
      <c r="AC324" s="377">
        <f t="shared" si="91"/>
        <v>45</v>
      </c>
      <c r="AD324" s="373">
        <f t="array" ref="AD324">IF( $W324, "", INDEX(白話字韻母資料表, AC324, $AD$5))</f>
        <v>30</v>
      </c>
      <c r="AE324" s="373" t="b">
        <f t="array" ref="AE324">IF( $W324, "", IF( INDEX(白話字韻母資料表, AC324, $AE$5) = "入聲", TRUE, FALSE) )</f>
        <v>0</v>
      </c>
      <c r="AF324" s="374">
        <f t="shared" si="92"/>
        <v>1</v>
      </c>
      <c r="AG324" s="374">
        <f t="shared" si="93"/>
        <v>1</v>
      </c>
      <c r="AH324" s="374" t="str">
        <f t="array" ref="AH324">IF( $W324, "", INDEX(白話字韻母資料表, $AC324, $AH$5))</f>
        <v>丩</v>
      </c>
      <c r="AI324" s="374" t="str">
        <f t="array" ref="AI324">IF($W324, "", INDEX(白話字韻母八聲調資料表, $AD324, $AG324))</f>
        <v>iu</v>
      </c>
      <c r="AJ324" s="370"/>
      <c r="AK324" s="373" t="b">
        <f t="shared" si="94"/>
        <v>1</v>
      </c>
      <c r="AL324" s="373" t="b">
        <f>IF( $AK324, IFERROR( IF(MATCH( $E324, 顎音化聲母!$H$9:$H$37, 0), TRUE, FALSE), FALSE), "")</f>
        <v>1</v>
      </c>
      <c r="AM324" s="373" t="str">
        <f t="array" ref="AM324">IF( AND($AK324, $AL324), INDEX(顎音化聲母資料表, MATCH( $D324 &amp; $E324, 顎音化聲母!$L$5:$L$136, 0), 3), "")</f>
        <v>ㄐ</v>
      </c>
      <c r="AN324" s="373">
        <f t="shared" si="95"/>
        <v>2</v>
      </c>
      <c r="AO324" s="374" t="str">
        <f t="array" ref="AO324">IF($AN324="", "", IF( $AM324&lt;&gt;"", $AM324,INDEX(白話字聲母資料表, $AN324, $AO$5)))</f>
        <v>ㄐ</v>
      </c>
      <c r="AP324" s="374" t="str">
        <f t="array" ref="AP324">IF($W324, "", INDEX(方音八音反切資料表, $AD324, $AG324))</f>
        <v>ㄧㄨ</v>
      </c>
      <c r="AQ324" s="370"/>
      <c r="AR324" s="374" t="str">
        <f t="array" ref="AR324">IF($V324, "", INDEX(白話字聲母資料表, $Z324, $AR$5))</f>
        <v>ts</v>
      </c>
      <c r="AS324" s="375" t="str">
        <f t="array" ref="AS324">IF($W324, "", INDEX(白話字韻母資料表, $AC324, $AR$5))</f>
        <v>iu</v>
      </c>
      <c r="AT324" s="374" t="str">
        <f t="array" ref="AT324">IF($W324, "", INDEX(台羅韻母八聲調資料表, $AD324, $AG324))</f>
        <v>iu</v>
      </c>
      <c r="AU324" s="370"/>
      <c r="AV324" s="374" t="str">
        <f t="array" ref="AV324">IF($V324, "", INDEX(白話字聲母資料表, $Z324, $AV$5))</f>
        <v>z</v>
      </c>
      <c r="AW324" s="375" t="str">
        <f t="array" ref="AW324">IF($W324, "", INDEX(白話字韻母資料表, $AC324, $AW$5))</f>
        <v>iu</v>
      </c>
      <c r="AX324" s="374" t="str">
        <f t="array" ref="AX324">IF($W324, "", INDEX(閩拼韻母八聲調資料表, $AD324, $AG324))</f>
        <v>iū</v>
      </c>
    </row>
    <row r="325" spans="2:50">
      <c r="B325" s="380">
        <f t="shared" si="75"/>
        <v>317</v>
      </c>
      <c r="C325" s="314" t="str">
        <f>MID(文章!$D$4, B325, 1)</f>
        <v>，</v>
      </c>
      <c r="D325" s="365"/>
      <c r="E325" s="365"/>
      <c r="F325" s="365"/>
      <c r="G325" s="315" t="str">
        <f t="array" ref="G325">IF( OR($T325, NOT($U325), $W325), "", $AA325 &amp; $AH325 &amp; INDEX(中文數值資料表, $AG325, 2) )</f>
        <v/>
      </c>
      <c r="H325" s="321" t="str">
        <f t="shared" si="76"/>
        <v/>
      </c>
      <c r="I325" s="322" t="str">
        <f t="shared" si="77"/>
        <v/>
      </c>
      <c r="J325" s="323" t="str">
        <f t="shared" si="78"/>
        <v/>
      </c>
      <c r="K325" s="316" t="str">
        <f t="shared" si="79"/>
        <v/>
      </c>
      <c r="L325" s="317" t="str">
        <f t="shared" ca="1" si="96"/>
        <v xml:space="preserve">\ltjruby{，}{}\
</v>
      </c>
      <c r="M325" s="317" t="str">
        <f t="shared" ca="1" si="82"/>
        <v xml:space="preserve">，
</v>
      </c>
      <c r="N325" s="317" t="str">
        <f t="shared" ca="1" si="83"/>
        <v xml:space="preserve">，
</v>
      </c>
      <c r="O325" s="317" t="str">
        <f t="shared" ca="1" si="84"/>
        <v xml:space="preserve">，
</v>
      </c>
      <c r="P325" s="317" t="str">
        <f t="shared" ca="1" si="84"/>
        <v xml:space="preserve">，
</v>
      </c>
      <c r="Q325" s="318" t="str">
        <f t="shared" ca="1" si="85"/>
        <v xml:space="preserve">，
</v>
      </c>
      <c r="R325" s="318" t="str">
        <f t="shared" ca="1" si="86"/>
        <v xml:space="preserve">，
</v>
      </c>
      <c r="S325" s="285"/>
      <c r="T325" s="319" t="b">
        <f t="shared" si="80"/>
        <v>1</v>
      </c>
      <c r="U325" s="319" t="b">
        <f t="shared" si="87"/>
        <v>0</v>
      </c>
      <c r="V325" s="319" t="b">
        <f t="shared" si="88"/>
        <v>1</v>
      </c>
      <c r="W325" s="319" t="b">
        <f t="shared" si="89"/>
        <v>1</v>
      </c>
      <c r="X325" s="319" t="b">
        <f t="shared" si="90"/>
        <v>0</v>
      </c>
      <c r="Y325" s="370"/>
      <c r="Z325" s="377" t="str">
        <f t="shared" si="81"/>
        <v/>
      </c>
      <c r="AA325" s="373" t="str">
        <f t="array" ref="AA325">IF( $Z325="", "", INDEX(白話字聲母資料表, $Z325, $AA$5))</f>
        <v/>
      </c>
      <c r="AB325" s="370"/>
      <c r="AC325" s="377" t="str">
        <f t="shared" si="91"/>
        <v/>
      </c>
      <c r="AD325" s="373" t="str">
        <f t="array" ref="AD325">IF( $W325, "", INDEX(白話字韻母資料表, AC325, $AD$5))</f>
        <v/>
      </c>
      <c r="AE325" s="373" t="str">
        <f t="array" ref="AE325">IF( $W325, "", IF( INDEX(白話字韻母資料表, AC325, $AE$5) = "入聲", TRUE, FALSE) )</f>
        <v/>
      </c>
      <c r="AF325" s="374" t="str">
        <f t="shared" si="92"/>
        <v/>
      </c>
      <c r="AG325" s="374" t="str">
        <f t="shared" si="93"/>
        <v/>
      </c>
      <c r="AH325" s="374" t="str">
        <f t="array" ref="AH325">IF( $W325, "", INDEX(白話字韻母資料表, $AC325, $AH$5))</f>
        <v/>
      </c>
      <c r="AI325" s="374" t="str">
        <f t="array" ref="AI325">IF($W325, "", INDEX(白話字韻母八聲調資料表, $AD325, $AG325))</f>
        <v/>
      </c>
      <c r="AJ325" s="370"/>
      <c r="AK325" s="373" t="b">
        <f t="shared" si="94"/>
        <v>0</v>
      </c>
      <c r="AL325" s="373" t="str">
        <f>IF( $AK325, IFERROR( IF(MATCH( $E325, 顎音化聲母!$H$9:$H$37, 0), TRUE, FALSE), FALSE), "")</f>
        <v/>
      </c>
      <c r="AM325" s="373" t="str">
        <f t="array" ref="AM325">IF( AND($AK325, $AL325), INDEX(顎音化聲母資料表, MATCH( $D325 &amp; $E325, 顎音化聲母!$L$5:$L$136, 0), 3), "")</f>
        <v/>
      </c>
      <c r="AN325" s="373" t="str">
        <f t="shared" si="95"/>
        <v/>
      </c>
      <c r="AO325" s="374" t="str">
        <f t="array" ref="AO325">IF($AN325="", "", IF( $AM325&lt;&gt;"", $AM325,INDEX(白話字聲母資料表, $AN325, $AO$5)))</f>
        <v/>
      </c>
      <c r="AP325" s="374" t="str">
        <f t="array" ref="AP325">IF($W325, "", INDEX(方音八音反切資料表, $AD325, $AG325))</f>
        <v/>
      </c>
      <c r="AQ325" s="370"/>
      <c r="AR325" s="374" t="str">
        <f t="array" ref="AR325">IF($V325, "", INDEX(白話字聲母資料表, $Z325, $AR$5))</f>
        <v/>
      </c>
      <c r="AS325" s="375" t="str">
        <f t="array" ref="AS325">IF($W325, "", INDEX(白話字韻母資料表, $AC325, $AR$5))</f>
        <v/>
      </c>
      <c r="AT325" s="374" t="str">
        <f t="array" ref="AT325">IF($W325, "", INDEX(台羅韻母八聲調資料表, $AD325, $AG325))</f>
        <v/>
      </c>
      <c r="AU325" s="370"/>
      <c r="AV325" s="374" t="str">
        <f t="array" ref="AV325">IF($V325, "", INDEX(白話字聲母資料表, $Z325, $AV$5))</f>
        <v/>
      </c>
      <c r="AW325" s="375" t="str">
        <f t="array" ref="AW325">IF($W325, "", INDEX(白話字韻母資料表, $AC325, $AW$5))</f>
        <v/>
      </c>
      <c r="AX325" s="374" t="str">
        <f t="array" ref="AX325">IF($W325, "", INDEX(閩拼韻母八聲調資料表, $AD325, $AG325))</f>
        <v/>
      </c>
    </row>
    <row r="326" spans="2:50">
      <c r="B326" s="380">
        <f t="shared" si="75"/>
        <v>318</v>
      </c>
      <c r="C326" s="314" t="str">
        <f>MID(文章!$D$4, B326, 1)</f>
        <v>下</v>
      </c>
      <c r="D326" s="365" t="s">
        <v>61</v>
      </c>
      <c r="E326" s="365" t="s">
        <v>80</v>
      </c>
      <c r="F326" s="365">
        <v>7</v>
      </c>
      <c r="G326" s="315" t="str">
        <f t="array" ref="G326">IF( OR($T326, NOT($U326), $W326), "", $AA326 &amp; $AH326 &amp; INDEX(中文數值資料表, $AG326, 2) )</f>
        <v>喜膠七</v>
      </c>
      <c r="H326" s="321" t="str">
        <f t="shared" si="76"/>
        <v>hā</v>
      </c>
      <c r="I326" s="322" t="str">
        <f t="shared" si="77"/>
        <v>hā</v>
      </c>
      <c r="J326" s="323" t="str">
        <f t="shared" si="78"/>
        <v>hā</v>
      </c>
      <c r="K326" s="316" t="str">
        <f t="shared" si="79"/>
        <v>ㄏㄚ˫</v>
      </c>
      <c r="L326" s="317" t="str">
        <f t="shared" ca="1" si="96"/>
        <v xml:space="preserve">\ltjruby{下}{hā}\
</v>
      </c>
      <c r="M326" s="317" t="str">
        <f t="shared" ca="1" si="82"/>
        <v xml:space="preserve">&lt;ruby&gt;下&lt;rt&gt;喜膠七&lt;/rt&gt;&lt;/ruby&gt;
</v>
      </c>
      <c r="N326" s="317" t="str">
        <f t="shared" ca="1" si="83"/>
        <v xml:space="preserve">&lt;ruby&gt;下&lt;rt&gt;hā&lt;/rt&gt;&lt;/ruby&gt;
</v>
      </c>
      <c r="O326" s="317" t="str">
        <f t="shared" ca="1" si="84"/>
        <v xml:space="preserve">&lt;ruby&gt;下&lt;rt&gt;hā&lt;/rt&gt;&lt;/ruby&gt;
</v>
      </c>
      <c r="P326" s="317" t="str">
        <f t="shared" ca="1" si="84"/>
        <v xml:space="preserve">&lt;ruby&gt;下&lt;rt&gt;hā&lt;/rt&gt;&lt;/ruby&gt;
</v>
      </c>
      <c r="Q326" s="318" t="str">
        <f t="shared" ca="1" si="85"/>
        <v xml:space="preserve">&lt;ruby&gt;下&lt;rtc&gt;ㄏㄚ˫&lt;/rtc&gt;&lt;/ruby&gt;
</v>
      </c>
      <c r="R326" s="318" t="str">
        <f t="shared" ca="1" si="86"/>
        <v xml:space="preserve">&lt;ruby&gt;下&lt;rt&gt;hā&lt;/rt&gt;&lt;rtc&gt;ㄏㄚ˫&lt;/rtc&gt;&lt;/ruby&gt;
</v>
      </c>
      <c r="S326" s="285"/>
      <c r="T326" s="319" t="b">
        <f t="shared" si="80"/>
        <v>0</v>
      </c>
      <c r="U326" s="319" t="b">
        <f t="shared" si="87"/>
        <v>1</v>
      </c>
      <c r="V326" s="319" t="b">
        <f t="shared" si="88"/>
        <v>0</v>
      </c>
      <c r="W326" s="319" t="b">
        <f t="shared" si="89"/>
        <v>0</v>
      </c>
      <c r="X326" s="319" t="b">
        <f t="shared" si="90"/>
        <v>0</v>
      </c>
      <c r="Y326" s="370"/>
      <c r="Z326" s="377">
        <f t="shared" si="81"/>
        <v>5</v>
      </c>
      <c r="AA326" s="373" t="str">
        <f t="array" ref="AA326">IF( $Z326="", "", INDEX(白話字聲母資料表, $Z326, $AA$5))</f>
        <v>喜</v>
      </c>
      <c r="AB326" s="370"/>
      <c r="AC326" s="377">
        <f t="shared" si="91"/>
        <v>1</v>
      </c>
      <c r="AD326" s="373">
        <f t="array" ref="AD326">IF( $W326, "", INDEX(白話字韻母資料表, AC326, $AD$5))</f>
        <v>28</v>
      </c>
      <c r="AE326" s="373" t="b">
        <f t="array" ref="AE326">IF( $W326, "", IF( INDEX(白話字韻母資料表, AC326, $AE$5) = "入聲", TRUE, FALSE) )</f>
        <v>0</v>
      </c>
      <c r="AF326" s="374">
        <f t="shared" si="92"/>
        <v>1</v>
      </c>
      <c r="AG326" s="374">
        <f t="shared" si="93"/>
        <v>7</v>
      </c>
      <c r="AH326" s="374" t="str">
        <f t="array" ref="AH326">IF( $W326, "", INDEX(白話字韻母資料表, $AC326, $AH$5))</f>
        <v>膠</v>
      </c>
      <c r="AI326" s="374" t="str">
        <f t="array" ref="AI326">IF($W326, "", INDEX(白話字韻母八聲調資料表, $AD326, $AG326))</f>
        <v>ā</v>
      </c>
      <c r="AJ326" s="370"/>
      <c r="AK326" s="373" t="b">
        <f t="shared" si="94"/>
        <v>0</v>
      </c>
      <c r="AL326" s="373" t="str">
        <f>IF( $AK326, IFERROR( IF(MATCH( $E326, 顎音化聲母!$H$9:$H$37, 0), TRUE, FALSE), FALSE), "")</f>
        <v/>
      </c>
      <c r="AM326" s="373" t="str">
        <f t="array" ref="AM326">IF( AND($AK326, $AL326), INDEX(顎音化聲母資料表, MATCH( $D326 &amp; $E326, 顎音化聲母!$L$5:$L$136, 0), 3), "")</f>
        <v/>
      </c>
      <c r="AN326" s="373">
        <f t="shared" si="95"/>
        <v>5</v>
      </c>
      <c r="AO326" s="374" t="str">
        <f t="array" ref="AO326">IF($AN326="", "", IF( $AM326&lt;&gt;"", $AM326,INDEX(白話字聲母資料表, $AN326, $AO$5)))</f>
        <v>ㄏ</v>
      </c>
      <c r="AP326" s="374" t="str">
        <f t="array" ref="AP326">IF($W326, "", INDEX(方音八音反切資料表, $AD326, $AG326))</f>
        <v>ㄚ˫</v>
      </c>
      <c r="AQ326" s="370"/>
      <c r="AR326" s="374" t="str">
        <f t="array" ref="AR326">IF($V326, "", INDEX(白話字聲母資料表, $Z326, $AR$5))</f>
        <v>h</v>
      </c>
      <c r="AS326" s="375" t="str">
        <f t="array" ref="AS326">IF($W326, "", INDEX(白話字韻母資料表, $AC326, $AR$5))</f>
        <v>a</v>
      </c>
      <c r="AT326" s="374" t="str">
        <f t="array" ref="AT326">IF($W326, "", INDEX(台羅韻母八聲調資料表, $AD326, $AG326))</f>
        <v>ā</v>
      </c>
      <c r="AU326" s="370"/>
      <c r="AV326" s="374" t="str">
        <f t="array" ref="AV326">IF($V326, "", INDEX(白話字聲母資料表, $Z326, $AV$5))</f>
        <v>h</v>
      </c>
      <c r="AW326" s="375" t="str">
        <f t="array" ref="AW326">IF($W326, "", INDEX(白話字韻母資料表, $AC326, $AW$5))</f>
        <v>a</v>
      </c>
      <c r="AX326" s="374" t="str">
        <f t="array" ref="AX326">IF($W326, "", INDEX(閩拼韻母八聲調資料表, $AD326, $AG326))</f>
        <v>ā</v>
      </c>
    </row>
    <row r="327" spans="2:50">
      <c r="B327" s="380">
        <f t="shared" si="75"/>
        <v>319</v>
      </c>
      <c r="C327" s="314" t="str">
        <f>MID(文章!$D$4, B327, 1)</f>
        <v>江</v>
      </c>
      <c r="D327" s="365" t="s">
        <v>72</v>
      </c>
      <c r="E327" s="365" t="s">
        <v>95</v>
      </c>
      <c r="F327" s="365"/>
      <c r="G327" s="315" t="str">
        <f t="array" ref="G327">IF( OR($T327, NOT($U327), $W327), "", $AA327 &amp; $AH327 &amp; INDEX(中文數值資料表, $AG327, 2) )</f>
        <v>求江一</v>
      </c>
      <c r="H327" s="321" t="str">
        <f t="shared" si="76"/>
        <v>kang</v>
      </c>
      <c r="I327" s="322" t="str">
        <f t="shared" si="77"/>
        <v>kang</v>
      </c>
      <c r="J327" s="323" t="str">
        <f t="shared" si="78"/>
        <v>gāng</v>
      </c>
      <c r="K327" s="316" t="str">
        <f t="shared" si="79"/>
        <v>ㄍㄤ</v>
      </c>
      <c r="L327" s="317" t="str">
        <f t="shared" ca="1" si="96"/>
        <v xml:space="preserve">\ltjruby{江}{kang}\
</v>
      </c>
      <c r="M327" s="317" t="str">
        <f t="shared" ca="1" si="82"/>
        <v xml:space="preserve">&lt;ruby&gt;江&lt;rt&gt;求江一&lt;/rt&gt;&lt;/ruby&gt;
</v>
      </c>
      <c r="N327" s="317" t="str">
        <f t="shared" ca="1" si="83"/>
        <v xml:space="preserve">&lt;ruby&gt;江&lt;rt&gt;kang&lt;/rt&gt;&lt;/ruby&gt;
</v>
      </c>
      <c r="O327" s="317" t="str">
        <f t="shared" ca="1" si="84"/>
        <v xml:space="preserve">&lt;ruby&gt;江&lt;rt&gt;kang&lt;/rt&gt;&lt;/ruby&gt;
</v>
      </c>
      <c r="P327" s="317" t="str">
        <f t="shared" ca="1" si="84"/>
        <v xml:space="preserve">&lt;ruby&gt;江&lt;rt&gt;gāng&lt;/rt&gt;&lt;/ruby&gt;
</v>
      </c>
      <c r="Q327" s="318" t="str">
        <f t="shared" ca="1" si="85"/>
        <v xml:space="preserve">&lt;ruby&gt;江&lt;rtc&gt;ㄍㄤ&lt;/rtc&gt;&lt;/ruby&gt;
</v>
      </c>
      <c r="R327" s="318" t="str">
        <f t="shared" ca="1" si="86"/>
        <v xml:space="preserve">&lt;ruby&gt;江&lt;rt&gt;kang&lt;/rt&gt;&lt;rtc&gt;ㄍㄤ&lt;/rtc&gt;&lt;/ruby&gt;
</v>
      </c>
      <c r="S327" s="285"/>
      <c r="T327" s="319" t="b">
        <f t="shared" si="80"/>
        <v>0</v>
      </c>
      <c r="U327" s="319" t="b">
        <f t="shared" si="87"/>
        <v>1</v>
      </c>
      <c r="V327" s="319" t="b">
        <f t="shared" si="88"/>
        <v>0</v>
      </c>
      <c r="W327" s="319" t="b">
        <f t="shared" si="89"/>
        <v>0</v>
      </c>
      <c r="X327" s="319" t="b">
        <f t="shared" si="90"/>
        <v>1</v>
      </c>
      <c r="Y327" s="370"/>
      <c r="Z327" s="377">
        <f t="shared" si="81"/>
        <v>7</v>
      </c>
      <c r="AA327" s="373" t="str">
        <f t="array" ref="AA327">IF( $Z327="", "", INDEX(白話字聲母資料表, $Z327, $AA$5))</f>
        <v>求</v>
      </c>
      <c r="AB327" s="370"/>
      <c r="AC327" s="377">
        <f t="shared" si="91"/>
        <v>10</v>
      </c>
      <c r="AD327" s="373">
        <f t="array" ref="AD327">IF( $W327, "", INDEX(白話字韻母資料表, AC327, $AD$5))</f>
        <v>21</v>
      </c>
      <c r="AE327" s="373" t="b">
        <f t="array" ref="AE327">IF( $W327, "", IF( INDEX(白話字韻母資料表, AC327, $AE$5) = "入聲", TRUE, FALSE) )</f>
        <v>0</v>
      </c>
      <c r="AF327" s="374">
        <f t="shared" si="92"/>
        <v>1</v>
      </c>
      <c r="AG327" s="374">
        <f t="shared" si="93"/>
        <v>1</v>
      </c>
      <c r="AH327" s="374" t="str">
        <f t="array" ref="AH327">IF( $W327, "", INDEX(白話字韻母資料表, $AC327, $AH$5))</f>
        <v>江</v>
      </c>
      <c r="AI327" s="374" t="str">
        <f t="array" ref="AI327">IF($W327, "", INDEX(白話字韻母八聲調資料表, $AD327, $AG327))</f>
        <v>ang</v>
      </c>
      <c r="AJ327" s="370"/>
      <c r="AK327" s="373" t="b">
        <f t="shared" si="94"/>
        <v>0</v>
      </c>
      <c r="AL327" s="373" t="str">
        <f>IF( $AK327, IFERROR( IF(MATCH( $E327, 顎音化聲母!$H$9:$H$37, 0), TRUE, FALSE), FALSE), "")</f>
        <v/>
      </c>
      <c r="AM327" s="373" t="str">
        <f t="array" ref="AM327">IF( AND($AK327, $AL327), INDEX(顎音化聲母資料表, MATCH( $D327 &amp; $E327, 顎音化聲母!$L$5:$L$136, 0), 3), "")</f>
        <v/>
      </c>
      <c r="AN327" s="373">
        <f t="shared" si="95"/>
        <v>7</v>
      </c>
      <c r="AO327" s="374" t="str">
        <f t="array" ref="AO327">IF($AN327="", "", IF( $AM327&lt;&gt;"", $AM327,INDEX(白話字聲母資料表, $AN327, $AO$5)))</f>
        <v>ㄍ</v>
      </c>
      <c r="AP327" s="374" t="str">
        <f t="array" ref="AP327">IF($W327, "", INDEX(方音八音反切資料表, $AD327, $AG327))</f>
        <v>ㄤ</v>
      </c>
      <c r="AQ327" s="370"/>
      <c r="AR327" s="374" t="str">
        <f t="array" ref="AR327">IF($V327, "", INDEX(白話字聲母資料表, $Z327, $AR$5))</f>
        <v>k</v>
      </c>
      <c r="AS327" s="375" t="str">
        <f t="array" ref="AS327">IF($W327, "", INDEX(白話字韻母資料表, $AC327, $AR$5))</f>
        <v>ang</v>
      </c>
      <c r="AT327" s="374" t="str">
        <f t="array" ref="AT327">IF($W327, "", INDEX(台羅韻母八聲調資料表, $AD327, $AG327))</f>
        <v>ang</v>
      </c>
      <c r="AU327" s="370"/>
      <c r="AV327" s="374" t="str">
        <f t="array" ref="AV327">IF($V327, "", INDEX(白話字聲母資料表, $Z327, $AV$5))</f>
        <v>g</v>
      </c>
      <c r="AW327" s="375" t="str">
        <f t="array" ref="AW327">IF($W327, "", INDEX(白話字韻母資料表, $AC327, $AW$5))</f>
        <v>ang</v>
      </c>
      <c r="AX327" s="374" t="str">
        <f t="array" ref="AX327">IF($W327, "", INDEX(閩拼韻母八聲調資料表, $AD327, $AG327))</f>
        <v>āng</v>
      </c>
    </row>
    <row r="328" spans="2:50">
      <c r="B328" s="380">
        <f t="shared" si="75"/>
        <v>320</v>
      </c>
      <c r="C328" s="314" t="str">
        <f>MID(文章!$D$4, B328, 1)</f>
        <v>陵</v>
      </c>
      <c r="D328" s="365" t="s">
        <v>82</v>
      </c>
      <c r="E328" s="365" t="s">
        <v>81</v>
      </c>
      <c r="F328" s="365">
        <v>5</v>
      </c>
      <c r="G328" s="315" t="str">
        <f t="array" ref="G328">IF( OR($T328, NOT($U328), $W328), "", $AA328 &amp; $AH328 &amp; INDEX(中文數值資料表, $AG328, 2) )</f>
        <v>柳經五</v>
      </c>
      <c r="H328" s="321" t="str">
        <f t="shared" si="76"/>
        <v>lêng</v>
      </c>
      <c r="I328" s="322" t="str">
        <f t="shared" si="77"/>
        <v>lîng</v>
      </c>
      <c r="J328" s="323" t="str">
        <f t="shared" si="78"/>
        <v>lìng</v>
      </c>
      <c r="K328" s="316" t="str">
        <f t="shared" si="79"/>
        <v>ㄌㄧㄥˊ</v>
      </c>
      <c r="L328" s="317" t="str">
        <f t="shared" ca="1" si="96"/>
        <v xml:space="preserve">\ltjruby{陵}{lîng}\
</v>
      </c>
      <c r="M328" s="317" t="str">
        <f t="shared" ca="1" si="82"/>
        <v xml:space="preserve">&lt;ruby&gt;陵&lt;rt&gt;柳經五&lt;/rt&gt;&lt;/ruby&gt;
</v>
      </c>
      <c r="N328" s="317" t="str">
        <f t="shared" ca="1" si="83"/>
        <v xml:space="preserve">&lt;ruby&gt;陵&lt;rt&gt;lêng&lt;/rt&gt;&lt;/ruby&gt;
</v>
      </c>
      <c r="O328" s="317" t="str">
        <f t="shared" ca="1" si="84"/>
        <v xml:space="preserve">&lt;ruby&gt;陵&lt;rt&gt;lîng&lt;/rt&gt;&lt;/ruby&gt;
</v>
      </c>
      <c r="P328" s="317" t="str">
        <f t="shared" ca="1" si="84"/>
        <v xml:space="preserve">&lt;ruby&gt;陵&lt;rt&gt;lìng&lt;/rt&gt;&lt;/ruby&gt;
</v>
      </c>
      <c r="Q328" s="318" t="str">
        <f t="shared" ca="1" si="85"/>
        <v xml:space="preserve">&lt;ruby&gt;陵&lt;rtc&gt;ㄌㄧㄥˊ&lt;/rtc&gt;&lt;/ruby&gt;
</v>
      </c>
      <c r="R328" s="318" t="str">
        <f t="shared" ca="1" si="86"/>
        <v xml:space="preserve">&lt;ruby&gt;陵&lt;rt&gt;lîng&lt;/rt&gt;&lt;rtc&gt;ㄌㄧㄥˊ&lt;/rtc&gt;&lt;/ruby&gt;
</v>
      </c>
      <c r="S328" s="285"/>
      <c r="T328" s="319" t="b">
        <f t="shared" si="80"/>
        <v>0</v>
      </c>
      <c r="U328" s="319" t="b">
        <f t="shared" si="87"/>
        <v>1</v>
      </c>
      <c r="V328" s="319" t="b">
        <f t="shared" si="88"/>
        <v>0</v>
      </c>
      <c r="W328" s="319" t="b">
        <f t="shared" si="89"/>
        <v>0</v>
      </c>
      <c r="X328" s="319" t="b">
        <f t="shared" si="90"/>
        <v>0</v>
      </c>
      <c r="Y328" s="370"/>
      <c r="Z328" s="377">
        <f t="shared" si="81"/>
        <v>9</v>
      </c>
      <c r="AA328" s="373" t="str">
        <f t="array" ref="AA328">IF( $Z328="", "", INDEX(白話字聲母資料表, $Z328, $AA$5))</f>
        <v>柳</v>
      </c>
      <c r="AB328" s="370"/>
      <c r="AC328" s="377">
        <f t="shared" si="91"/>
        <v>20</v>
      </c>
      <c r="AD328" s="373">
        <f t="array" ref="AD328">IF( $W328, "", INDEX(白話字韻母資料表, AC328, $AD$5))</f>
        <v>9</v>
      </c>
      <c r="AE328" s="373" t="b">
        <f t="array" ref="AE328">IF( $W328, "", IF( INDEX(白話字韻母資料表, AC328, $AE$5) = "入聲", TRUE, FALSE) )</f>
        <v>0</v>
      </c>
      <c r="AF328" s="374">
        <f t="shared" si="92"/>
        <v>1</v>
      </c>
      <c r="AG328" s="374">
        <f t="shared" si="93"/>
        <v>5</v>
      </c>
      <c r="AH328" s="374" t="str">
        <f t="array" ref="AH328">IF( $W328, "", INDEX(白話字韻母資料表, $AC328, $AH$5))</f>
        <v>經</v>
      </c>
      <c r="AI328" s="374" t="str">
        <f t="array" ref="AI328">IF($W328, "", INDEX(白話字韻母八聲調資料表, $AD328, $AG328))</f>
        <v>êng</v>
      </c>
      <c r="AJ328" s="370"/>
      <c r="AK328" s="373" t="b">
        <f t="shared" si="94"/>
        <v>0</v>
      </c>
      <c r="AL328" s="373" t="str">
        <f>IF( $AK328, IFERROR( IF(MATCH( $E328, 顎音化聲母!$H$9:$H$37, 0), TRUE, FALSE), FALSE), "")</f>
        <v/>
      </c>
      <c r="AM328" s="373" t="str">
        <f t="array" ref="AM328">IF( AND($AK328, $AL328), INDEX(顎音化聲母資料表, MATCH( $D328 &amp; $E328, 顎音化聲母!$L$5:$L$136, 0), 3), "")</f>
        <v/>
      </c>
      <c r="AN328" s="373">
        <f t="shared" si="95"/>
        <v>9</v>
      </c>
      <c r="AO328" s="374" t="str">
        <f t="array" ref="AO328">IF($AN328="", "", IF( $AM328&lt;&gt;"", $AM328,INDEX(白話字聲母資料表, $AN328, $AO$5)))</f>
        <v>ㄌ</v>
      </c>
      <c r="AP328" s="374" t="str">
        <f t="array" ref="AP328">IF($W328, "", INDEX(方音八音反切資料表, $AD328, $AG328))</f>
        <v>ㄧㄥˊ</v>
      </c>
      <c r="AQ328" s="370"/>
      <c r="AR328" s="374" t="str">
        <f t="array" ref="AR328">IF($V328, "", INDEX(白話字聲母資料表, $Z328, $AR$5))</f>
        <v>l</v>
      </c>
      <c r="AS328" s="375" t="str">
        <f t="array" ref="AS328">IF($W328, "", INDEX(白話字韻母資料表, $AC328, $AR$5))</f>
        <v>ing</v>
      </c>
      <c r="AT328" s="374" t="str">
        <f t="array" ref="AT328">IF($W328, "", INDEX(台羅韻母八聲調資料表, $AD328, $AG328))</f>
        <v>îng</v>
      </c>
      <c r="AU328" s="370"/>
      <c r="AV328" s="374" t="str">
        <f t="array" ref="AV328">IF($V328, "", INDEX(白話字聲母資料表, $Z328, $AV$5))</f>
        <v>l</v>
      </c>
      <c r="AW328" s="375" t="str">
        <f t="array" ref="AW328">IF($W328, "", INDEX(白話字韻母資料表, $AC328, $AW$5))</f>
        <v>ing</v>
      </c>
      <c r="AX328" s="374" t="str">
        <f t="array" ref="AX328">IF($W328, "", INDEX(閩拼韻母八聲調資料表, $AD328, $AG328))</f>
        <v>ìng</v>
      </c>
    </row>
    <row r="329" spans="2:50">
      <c r="B329" s="380">
        <f t="shared" si="75"/>
        <v>321</v>
      </c>
      <c r="C329" s="314" t="str">
        <f>MID(文章!$D$4, B329, 1)</f>
        <v>，</v>
      </c>
      <c r="D329" s="365"/>
      <c r="E329" s="365"/>
      <c r="F329" s="365"/>
      <c r="G329" s="315" t="str">
        <f t="array" ref="G329">IF( OR($T329, NOT($U329), $W329), "", $AA329 &amp; $AH329 &amp; INDEX(中文數值資料表, $AG329, 2) )</f>
        <v/>
      </c>
      <c r="H329" s="321" t="str">
        <f t="shared" si="76"/>
        <v/>
      </c>
      <c r="I329" s="322" t="str">
        <f t="shared" si="77"/>
        <v/>
      </c>
      <c r="J329" s="323" t="str">
        <f t="shared" si="78"/>
        <v/>
      </c>
      <c r="K329" s="316" t="str">
        <f t="shared" si="79"/>
        <v/>
      </c>
      <c r="L329" s="317" t="str">
        <f t="shared" ca="1" si="96"/>
        <v xml:space="preserve">\ltjruby{，}{}\
</v>
      </c>
      <c r="M329" s="317" t="str">
        <f t="shared" ca="1" si="82"/>
        <v xml:space="preserve">，
</v>
      </c>
      <c r="N329" s="317" t="str">
        <f t="shared" ca="1" si="83"/>
        <v xml:space="preserve">，
</v>
      </c>
      <c r="O329" s="317" t="str">
        <f t="shared" ca="1" si="84"/>
        <v xml:space="preserve">，
</v>
      </c>
      <c r="P329" s="317" t="str">
        <f t="shared" ca="1" si="84"/>
        <v xml:space="preserve">，
</v>
      </c>
      <c r="Q329" s="318" t="str">
        <f t="shared" ca="1" si="85"/>
        <v xml:space="preserve">，
</v>
      </c>
      <c r="R329" s="318" t="str">
        <f t="shared" ca="1" si="86"/>
        <v xml:space="preserve">，
</v>
      </c>
      <c r="S329" s="285"/>
      <c r="T329" s="319" t="b">
        <f t="shared" ref="T329:T392" si="97">IFERROR( IF( MATCH($C329, 標題符號清單, 0) &gt; 0, TRUE, FALSE), FALSE)</f>
        <v>1</v>
      </c>
      <c r="U329" s="319" t="b">
        <f t="shared" si="87"/>
        <v>0</v>
      </c>
      <c r="V329" s="319" t="b">
        <f t="shared" si="88"/>
        <v>1</v>
      </c>
      <c r="W329" s="319" t="b">
        <f t="shared" si="89"/>
        <v>1</v>
      </c>
      <c r="X329" s="319" t="b">
        <f t="shared" si="90"/>
        <v>0</v>
      </c>
      <c r="Y329" s="370"/>
      <c r="Z329" s="377" t="str">
        <f t="shared" ref="Z329:Z392" si="98">IF(OR($T329, NOT($U329)), "", IF($D329="", 18, MATCH($D329, 白話字聲母清單, 0)) )</f>
        <v/>
      </c>
      <c r="AA329" s="373" t="str">
        <f t="array" ref="AA329">IF( $Z329="", "", INDEX(白話字聲母資料表, $Z329, $AA$5))</f>
        <v/>
      </c>
      <c r="AB329" s="370"/>
      <c r="AC329" s="377" t="str">
        <f t="shared" si="91"/>
        <v/>
      </c>
      <c r="AD329" s="373" t="str">
        <f t="array" ref="AD329">IF( $W329, "", INDEX(白話字韻母資料表, AC329, $AD$5))</f>
        <v/>
      </c>
      <c r="AE329" s="373" t="str">
        <f t="array" ref="AE329">IF( $W329, "", IF( INDEX(白話字韻母資料表, AC329, $AE$5) = "入聲", TRUE, FALSE) )</f>
        <v/>
      </c>
      <c r="AF329" s="374" t="str">
        <f t="shared" si="92"/>
        <v/>
      </c>
      <c r="AG329" s="374" t="str">
        <f t="shared" si="93"/>
        <v/>
      </c>
      <c r="AH329" s="374" t="str">
        <f t="array" ref="AH329">IF( $W329, "", INDEX(白話字韻母資料表, $AC329, $AH$5))</f>
        <v/>
      </c>
      <c r="AI329" s="374" t="str">
        <f t="array" ref="AI329">IF($W329, "", INDEX(白話字韻母八聲調資料表, $AD329, $AG329))</f>
        <v/>
      </c>
      <c r="AJ329" s="370"/>
      <c r="AK329" s="373" t="b">
        <f t="shared" si="94"/>
        <v>0</v>
      </c>
      <c r="AL329" s="373" t="str">
        <f>IF( $AK329, IFERROR( IF(MATCH( $E329, 顎音化聲母!$H$9:$H$37, 0), TRUE, FALSE), FALSE), "")</f>
        <v/>
      </c>
      <c r="AM329" s="373" t="str">
        <f t="array" ref="AM329">IF( AND($AK329, $AL329), INDEX(顎音化聲母資料表, MATCH( $D329 &amp; $E329, 顎音化聲母!$L$5:$L$136, 0), 3), "")</f>
        <v/>
      </c>
      <c r="AN329" s="373" t="str">
        <f t="shared" si="95"/>
        <v/>
      </c>
      <c r="AO329" s="374" t="str">
        <f t="array" ref="AO329">IF($AN329="", "", IF( $AM329&lt;&gt;"", $AM329,INDEX(白話字聲母資料表, $AN329, $AO$5)))</f>
        <v/>
      </c>
      <c r="AP329" s="374" t="str">
        <f t="array" ref="AP329">IF($W329, "", INDEX(方音八音反切資料表, $AD329, $AG329))</f>
        <v/>
      </c>
      <c r="AQ329" s="370"/>
      <c r="AR329" s="374" t="str">
        <f t="array" ref="AR329">IF($V329, "", INDEX(白話字聲母資料表, $Z329, $AR$5))</f>
        <v/>
      </c>
      <c r="AS329" s="375" t="str">
        <f t="array" ref="AS329">IF($W329, "", INDEX(白話字韻母資料表, $AC329, $AR$5))</f>
        <v/>
      </c>
      <c r="AT329" s="374" t="str">
        <f t="array" ref="AT329">IF($W329, "", INDEX(台羅韻母八聲調資料表, $AD329, $AG329))</f>
        <v/>
      </c>
      <c r="AU329" s="370"/>
      <c r="AV329" s="374" t="str">
        <f t="array" ref="AV329">IF($V329, "", INDEX(白話字聲母資料表, $Z329, $AV$5))</f>
        <v/>
      </c>
      <c r="AW329" s="375" t="str">
        <f t="array" ref="AW329">IF($W329, "", INDEX(白話字韻母資料表, $AC329, $AW$5))</f>
        <v/>
      </c>
      <c r="AX329" s="374" t="str">
        <f t="array" ref="AX329">IF($W329, "", INDEX(閩拼韻母八聲調資料表, $AD329, $AG329))</f>
        <v/>
      </c>
    </row>
    <row r="330" spans="2:50">
      <c r="B330" s="380">
        <f t="shared" si="75"/>
        <v>322</v>
      </c>
      <c r="C330" s="314" t="str">
        <f>MID(文章!$D$4, B330, 1)</f>
        <v>順</v>
      </c>
      <c r="D330" s="365" t="s">
        <v>65</v>
      </c>
      <c r="E330" s="365" t="s">
        <v>108</v>
      </c>
      <c r="F330" s="365">
        <v>7</v>
      </c>
      <c r="G330" s="315" t="str">
        <f t="array" ref="G330">IF( OR($T330, NOT($U330), $W330), "", $AA330 &amp; $AH330 &amp; INDEX(中文數值資料表, $AG330, 2) )</f>
        <v>時君七</v>
      </c>
      <c r="H330" s="321" t="str">
        <f t="shared" si="76"/>
        <v>sūn</v>
      </c>
      <c r="I330" s="322" t="str">
        <f t="shared" si="77"/>
        <v>sūn</v>
      </c>
      <c r="J330" s="323" t="str">
        <f t="shared" si="78"/>
        <v>sūn</v>
      </c>
      <c r="K330" s="316" t="str">
        <f t="shared" si="79"/>
        <v>ㄙㄨㄣ˫</v>
      </c>
      <c r="L330" s="317" t="str">
        <f t="shared" ca="1" si="96"/>
        <v xml:space="preserve">\ltjruby{順}{sūn}\
</v>
      </c>
      <c r="M330" s="317" t="str">
        <f t="shared" ref="M330:M393" ca="1" si="99">IF( $T330, ($C330 &amp; CHAR(10)), IF($C330=CHAR(10), (CHAR(10) &amp; "&lt;/p&gt;" &amp; CHAR(10) &amp; "&lt;p&gt;" &amp; CHAR(10)), "&lt;ruby&gt;" &amp; $C330 &amp; "&lt;rt&gt;" &amp; INDIRECT( ADDRESS(ROW(), COLUMN() - $O$5) ) &amp; "&lt;/rt&gt;&lt;/ruby&gt;" &amp; CHAR(10))
)</f>
        <v xml:space="preserve">&lt;ruby&gt;順&lt;rt&gt;時君七&lt;/rt&gt;&lt;/ruby&gt;
</v>
      </c>
      <c r="N330" s="317" t="str">
        <f t="shared" ref="N330:N393" ca="1" si="100">IF( $T330, ($C330 &amp; CHAR(10)), IF($C330=CHAR(10), (CHAR(10) &amp; "&lt;/p&gt;" &amp; CHAR(10) &amp; "&lt;p&gt;" &amp; CHAR(10)), "&lt;ruby&gt;" &amp; $C330 &amp; "&lt;rt&gt;" &amp; INDIRECT( ADDRESS(ROW(), COLUMN() - $N$5) ) &amp; "&lt;/rt&gt;&lt;/ruby&gt;" &amp; CHAR(10)))</f>
        <v xml:space="preserve">&lt;ruby&gt;順&lt;rt&gt;sūn&lt;/rt&gt;&lt;/ruby&gt;
</v>
      </c>
      <c r="O330" s="317" t="str">
        <f t="shared" ref="O330:P393" ca="1" si="101">IF( $T330, ($C330 &amp; CHAR(10)), IF($C330=CHAR(10), (CHAR(10) &amp; "&lt;/p&gt;" &amp; CHAR(10) &amp; "&lt;p&gt;" &amp; CHAR(10)), "&lt;ruby&gt;" &amp; $C330 &amp; "&lt;rt&gt;" &amp; INDIRECT( ADDRESS(ROW(), COLUMN() - $O$5) ) &amp; "&lt;/rt&gt;&lt;/ruby&gt;" &amp; CHAR(10)))</f>
        <v xml:space="preserve">&lt;ruby&gt;順&lt;rt&gt;sūn&lt;/rt&gt;&lt;/ruby&gt;
</v>
      </c>
      <c r="P330" s="317" t="str">
        <f t="shared" ca="1" si="101"/>
        <v xml:space="preserve">&lt;ruby&gt;順&lt;rt&gt;sūn&lt;/rt&gt;&lt;/ruby&gt;
</v>
      </c>
      <c r="Q330" s="318" t="str">
        <f t="shared" ref="Q330:Q393" ca="1" si="102">IF( $T330, ($C330 &amp; CHAR(10)), IF($C330=CHAR(10), (CHAR(10) &amp; "&lt;/p&gt;" &amp; CHAR(10) &amp; "&lt;p&gt;" &amp; CHAR(10)), "&lt;ruby&gt;" &amp; $C330 &amp; "&lt;rtc&gt;" &amp; INDIRECT( ADDRESS(ROW(), COLUMN() - $Q$5) ) &amp; "&lt;/rtc&gt;&lt;/ruby&gt;" &amp; CHAR(10)))</f>
        <v xml:space="preserve">&lt;ruby&gt;順&lt;rtc&gt;ㄙㄨㄣ˫&lt;/rtc&gt;&lt;/ruby&gt;
</v>
      </c>
      <c r="R330" s="318" t="str">
        <f t="shared" ref="R330:R393" ca="1" si="103">IF( $T330, ($C330 &amp; CHAR(10)), IF($C330=CHAR(10), (CHAR(10) &amp; "&lt;/p&gt;" &amp; CHAR(10) &amp; "&lt;p&gt;" &amp; CHAR(10)), "&lt;ruby&gt;" &amp; $C330  &amp; "&lt;rt&gt;" &amp; INDIRECT( ADDRESS(ROW(), COLUMN() - $R$4) ) &amp; "&lt;/rt&gt;" &amp; "&lt;rtc&gt;" &amp; INDIRECT( ADDRESS(ROW(), COLUMN() - $R$5) ) &amp; "&lt;/rtc&gt;&lt;/ruby&gt;"&amp; CHAR(10)))</f>
        <v xml:space="preserve">&lt;ruby&gt;順&lt;rt&gt;sūn&lt;/rt&gt;&lt;rtc&gt;ㄙㄨㄣ˫&lt;/rtc&gt;&lt;/ruby&gt;
</v>
      </c>
      <c r="S330" s="285"/>
      <c r="T330" s="319" t="b">
        <f t="shared" si="97"/>
        <v>0</v>
      </c>
      <c r="U330" s="319" t="b">
        <f t="shared" ref="U330:U393" si="104">AND( NOT($T330), $C330&lt;&gt;"", $C330&lt;&gt;CHAR(10) )</f>
        <v>1</v>
      </c>
      <c r="V330" s="319" t="b">
        <f t="shared" ref="V330:V393" si="105">IF( OR($T330, NOT($U330)), TRUE, IF($D330="", TRUE, FALSE) )</f>
        <v>0</v>
      </c>
      <c r="W330" s="319" t="b">
        <f t="shared" ref="W330:W393" si="106">IF( OR($T330, NOT($U330)), TRUE, IF($E330="", TRUE, FALSE))</f>
        <v>0</v>
      </c>
      <c r="X330" s="319" t="b">
        <f t="shared" ref="X330:X393" si="107">AND($U330, $F330="")</f>
        <v>0</v>
      </c>
      <c r="Y330" s="370"/>
      <c r="Z330" s="377">
        <f t="shared" si="98"/>
        <v>15</v>
      </c>
      <c r="AA330" s="373" t="str">
        <f t="array" ref="AA330">IF( $Z330="", "", INDEX(白話字聲母資料表, $Z330, $AA$5))</f>
        <v>時</v>
      </c>
      <c r="AB330" s="370"/>
      <c r="AC330" s="377">
        <f t="shared" ref="AC330:AC393" si="108">IF( $W330, "", MATCH(E330, 白話字韻母清單, 0) )</f>
        <v>73</v>
      </c>
      <c r="AD330" s="373">
        <f t="array" ref="AD330">IF( $W330, "", INDEX(白話字韻母資料表, AC330, $AD$5))</f>
        <v>1</v>
      </c>
      <c r="AE330" s="373" t="b">
        <f t="array" ref="AE330">IF( $W330, "", IF( INDEX(白話字韻母資料表, AC330, $AE$5) = "入聲", TRUE, FALSE) )</f>
        <v>0</v>
      </c>
      <c r="AF330" s="374">
        <f t="shared" ref="AF330:AF393" si="109">IF($U330=FALSE, "", IF($AE330=TRUE, 4, 1))</f>
        <v>1</v>
      </c>
      <c r="AG330" s="374">
        <f t="shared" ref="AG330:AG393" si="110">IF($T330, "", IF($F330="", $AF330, $F330))</f>
        <v>7</v>
      </c>
      <c r="AH330" s="374" t="str">
        <f t="array" ref="AH330">IF( $W330, "", INDEX(白話字韻母資料表, $AC330, $AH$5))</f>
        <v>君</v>
      </c>
      <c r="AI330" s="374" t="str">
        <f t="array" ref="AI330">IF($W330, "", INDEX(白話字韻母八聲調資料表, $AD330, $AG330))</f>
        <v>ūn</v>
      </c>
      <c r="AJ330" s="370"/>
      <c r="AK330" s="373" t="b">
        <f t="shared" ref="AK330:AK393" si="111">IF( OR($D330="ch", $D330="chh", $D330="j", $D330="s"), TRUE, FALSE)</f>
        <v>1</v>
      </c>
      <c r="AL330" s="373" t="b">
        <f>IF( $AK330, IFERROR( IF(MATCH( $E330, 顎音化聲母!$H$9:$H$37, 0), TRUE, FALSE), FALSE), "")</f>
        <v>0</v>
      </c>
      <c r="AM330" s="373" t="str">
        <f t="array" ref="AM330">IF( AND($AK330, $AL330), INDEX(顎音化聲母資料表, MATCH( $D330 &amp; $E330, 顎音化聲母!$L$5:$L$136, 0), 3), "")</f>
        <v/>
      </c>
      <c r="AN330" s="373">
        <f t="shared" ref="AN330:AN393" si="112">IF($V330, "", Z330)</f>
        <v>15</v>
      </c>
      <c r="AO330" s="374" t="str">
        <f t="array" ref="AO330">IF($AN330="", "", IF( $AM330&lt;&gt;"", $AM330,INDEX(白話字聲母資料表, $AN330, $AO$5)))</f>
        <v>ㄙ</v>
      </c>
      <c r="AP330" s="374" t="str">
        <f t="array" ref="AP330">IF($W330, "", INDEX(方音八音反切資料表, $AD330, $AG330))</f>
        <v>ㄨㄣ˫</v>
      </c>
      <c r="AQ330" s="370"/>
      <c r="AR330" s="374" t="str">
        <f t="array" ref="AR330">IF($V330, "", INDEX(白話字聲母資料表, $Z330, $AR$5))</f>
        <v>s</v>
      </c>
      <c r="AS330" s="375" t="str">
        <f t="array" ref="AS330">IF($W330, "", INDEX(白話字韻母資料表, $AC330, $AR$5))</f>
        <v>un</v>
      </c>
      <c r="AT330" s="374" t="str">
        <f t="array" ref="AT330">IF($W330, "", INDEX(台羅韻母八聲調資料表, $AD330, $AG330))</f>
        <v>ūn</v>
      </c>
      <c r="AU330" s="370"/>
      <c r="AV330" s="374" t="str">
        <f t="array" ref="AV330">IF($V330, "", INDEX(白話字聲母資料表, $Z330, $AV$5))</f>
        <v>s</v>
      </c>
      <c r="AW330" s="375" t="str">
        <f t="array" ref="AW330">IF($W330, "", INDEX(白話字韻母資料表, $AC330, $AW$5))</f>
        <v>un</v>
      </c>
      <c r="AX330" s="374" t="str">
        <f t="array" ref="AX330">IF($W330, "", INDEX(閩拼韻母八聲調資料表, $AD330, $AG330))</f>
        <v>ūn</v>
      </c>
    </row>
    <row r="331" spans="2:50">
      <c r="B331" s="380">
        <f t="shared" si="75"/>
        <v>323</v>
      </c>
      <c r="C331" s="314" t="str">
        <f>MID(文章!$D$4, B331, 1)</f>
        <v>流</v>
      </c>
      <c r="D331" s="365" t="s">
        <v>82</v>
      </c>
      <c r="E331" s="365" t="s">
        <v>69</v>
      </c>
      <c r="F331" s="365">
        <v>5</v>
      </c>
      <c r="G331" s="315" t="str">
        <f t="array" ref="G331">IF( OR($T331, NOT($U331), $W331), "", $AA331 &amp; $AH331 &amp; INDEX(中文數值資料表, $AG331, 2) )</f>
        <v>柳丩五</v>
      </c>
      <c r="H331" s="321" t="str">
        <f t="shared" si="76"/>
        <v>liû</v>
      </c>
      <c r="I331" s="322" t="str">
        <f t="shared" si="77"/>
        <v>liû</v>
      </c>
      <c r="J331" s="323" t="str">
        <f t="shared" si="78"/>
        <v>liù</v>
      </c>
      <c r="K331" s="316" t="str">
        <f t="shared" si="79"/>
        <v>ㄌㄧㄨˊ</v>
      </c>
      <c r="L331" s="317" t="str">
        <f t="shared" ref="L331:L394" ca="1" si="113">IF( $T331, "\ltjruby{" &amp; $C331 &amp; "}{}\" &amp; CHAR(10), IF($C331=CHAR(10), "\vskip 0.5 cm" &amp; CHAR(10), "\ltjruby{" &amp; $C331 &amp; "}{" &amp; INDIRECT( ADDRESS(ROW(), COLUMN() - $L$5) ) &amp; "}\" &amp; CHAR(10)))</f>
        <v xml:space="preserve">\ltjruby{流}{liû}\
</v>
      </c>
      <c r="M331" s="317" t="str">
        <f t="shared" ca="1" si="99"/>
        <v xml:space="preserve">&lt;ruby&gt;流&lt;rt&gt;柳丩五&lt;/rt&gt;&lt;/ruby&gt;
</v>
      </c>
      <c r="N331" s="317" t="str">
        <f t="shared" ca="1" si="100"/>
        <v xml:space="preserve">&lt;ruby&gt;流&lt;rt&gt;liû&lt;/rt&gt;&lt;/ruby&gt;
</v>
      </c>
      <c r="O331" s="317" t="str">
        <f t="shared" ca="1" si="101"/>
        <v xml:space="preserve">&lt;ruby&gt;流&lt;rt&gt;liû&lt;/rt&gt;&lt;/ruby&gt;
</v>
      </c>
      <c r="P331" s="317" t="str">
        <f t="shared" ca="1" si="101"/>
        <v xml:space="preserve">&lt;ruby&gt;流&lt;rt&gt;liù&lt;/rt&gt;&lt;/ruby&gt;
</v>
      </c>
      <c r="Q331" s="318" t="str">
        <f t="shared" ca="1" si="102"/>
        <v xml:space="preserve">&lt;ruby&gt;流&lt;rtc&gt;ㄌㄧㄨˊ&lt;/rtc&gt;&lt;/ruby&gt;
</v>
      </c>
      <c r="R331" s="318" t="str">
        <f t="shared" ca="1" si="103"/>
        <v xml:space="preserve">&lt;ruby&gt;流&lt;rt&gt;liû&lt;/rt&gt;&lt;rtc&gt;ㄌㄧㄨˊ&lt;/rtc&gt;&lt;/ruby&gt;
</v>
      </c>
      <c r="S331" s="285"/>
      <c r="T331" s="319" t="b">
        <f t="shared" si="97"/>
        <v>0</v>
      </c>
      <c r="U331" s="319" t="b">
        <f t="shared" si="104"/>
        <v>1</v>
      </c>
      <c r="V331" s="319" t="b">
        <f t="shared" si="105"/>
        <v>0</v>
      </c>
      <c r="W331" s="319" t="b">
        <f t="shared" si="106"/>
        <v>0</v>
      </c>
      <c r="X331" s="319" t="b">
        <f t="shared" si="107"/>
        <v>0</v>
      </c>
      <c r="Y331" s="370"/>
      <c r="Z331" s="377">
        <f t="shared" si="98"/>
        <v>9</v>
      </c>
      <c r="AA331" s="373" t="str">
        <f t="array" ref="AA331">IF( $Z331="", "", INDEX(白話字聲母資料表, $Z331, $AA$5))</f>
        <v>柳</v>
      </c>
      <c r="AB331" s="370"/>
      <c r="AC331" s="377">
        <f t="shared" si="108"/>
        <v>45</v>
      </c>
      <c r="AD331" s="373">
        <f t="array" ref="AD331">IF( $W331, "", INDEX(白話字韻母資料表, AC331, $AD$5))</f>
        <v>30</v>
      </c>
      <c r="AE331" s="373" t="b">
        <f t="array" ref="AE331">IF( $W331, "", IF( INDEX(白話字韻母資料表, AC331, $AE$5) = "入聲", TRUE, FALSE) )</f>
        <v>0</v>
      </c>
      <c r="AF331" s="374">
        <f t="shared" si="109"/>
        <v>1</v>
      </c>
      <c r="AG331" s="374">
        <f t="shared" si="110"/>
        <v>5</v>
      </c>
      <c r="AH331" s="374" t="str">
        <f t="array" ref="AH331">IF( $W331, "", INDEX(白話字韻母資料表, $AC331, $AH$5))</f>
        <v>丩</v>
      </c>
      <c r="AI331" s="374" t="str">
        <f t="array" ref="AI331">IF($W331, "", INDEX(白話字韻母八聲調資料表, $AD331, $AG331))</f>
        <v>iû</v>
      </c>
      <c r="AJ331" s="370"/>
      <c r="AK331" s="373" t="b">
        <f t="shared" si="111"/>
        <v>0</v>
      </c>
      <c r="AL331" s="373" t="str">
        <f>IF( $AK331, IFERROR( IF(MATCH( $E331, 顎音化聲母!$H$9:$H$37, 0), TRUE, FALSE), FALSE), "")</f>
        <v/>
      </c>
      <c r="AM331" s="373" t="str">
        <f t="array" ref="AM331">IF( AND($AK331, $AL331), INDEX(顎音化聲母資料表, MATCH( $D331 &amp; $E331, 顎音化聲母!$L$5:$L$136, 0), 3), "")</f>
        <v/>
      </c>
      <c r="AN331" s="373">
        <f t="shared" si="112"/>
        <v>9</v>
      </c>
      <c r="AO331" s="374" t="str">
        <f t="array" ref="AO331">IF($AN331="", "", IF( $AM331&lt;&gt;"", $AM331,INDEX(白話字聲母資料表, $AN331, $AO$5)))</f>
        <v>ㄌ</v>
      </c>
      <c r="AP331" s="374" t="str">
        <f t="array" ref="AP331">IF($W331, "", INDEX(方音八音反切資料表, $AD331, $AG331))</f>
        <v>ㄧㄨˊ</v>
      </c>
      <c r="AQ331" s="370"/>
      <c r="AR331" s="374" t="str">
        <f t="array" ref="AR331">IF($V331, "", INDEX(白話字聲母資料表, $Z331, $AR$5))</f>
        <v>l</v>
      </c>
      <c r="AS331" s="375" t="str">
        <f t="array" ref="AS331">IF($W331, "", INDEX(白話字韻母資料表, $AC331, $AR$5))</f>
        <v>iu</v>
      </c>
      <c r="AT331" s="374" t="str">
        <f t="array" ref="AT331">IF($W331, "", INDEX(台羅韻母八聲調資料表, $AD331, $AG331))</f>
        <v>iû</v>
      </c>
      <c r="AU331" s="370"/>
      <c r="AV331" s="374" t="str">
        <f t="array" ref="AV331">IF($V331, "", INDEX(白話字聲母資料表, $Z331, $AV$5))</f>
        <v>l</v>
      </c>
      <c r="AW331" s="375" t="str">
        <f t="array" ref="AW331">IF($W331, "", INDEX(白話字韻母資料表, $AC331, $AW$5))</f>
        <v>iu</v>
      </c>
      <c r="AX331" s="374" t="str">
        <f t="array" ref="AX331">IF($W331, "", INDEX(閩拼韻母八聲調資料表, $AD331, $AG331))</f>
        <v>iù</v>
      </c>
    </row>
    <row r="332" spans="2:50">
      <c r="B332" s="380">
        <f t="shared" si="75"/>
        <v>324</v>
      </c>
      <c r="C332" s="314" t="str">
        <f>MID(文章!$D$4, B332, 1)</f>
        <v>而</v>
      </c>
      <c r="D332" s="365" t="s">
        <v>63</v>
      </c>
      <c r="E332" s="365" t="s">
        <v>67</v>
      </c>
      <c r="F332" s="365">
        <v>5</v>
      </c>
      <c r="G332" s="315" t="str">
        <f t="array" ref="G332">IF( OR($T332, NOT($U332), $W332), "", $AA332 &amp; $AH332 &amp; INDEX(中文數值資料表, $AG332, 2) )</f>
        <v>入居五</v>
      </c>
      <c r="H332" s="321" t="str">
        <f t="shared" si="76"/>
        <v>jî</v>
      </c>
      <c r="I332" s="322" t="str">
        <f t="shared" si="77"/>
        <v>jî</v>
      </c>
      <c r="J332" s="323" t="str">
        <f t="shared" si="78"/>
        <v>jì</v>
      </c>
      <c r="K332" s="316" t="str">
        <f t="shared" si="79"/>
        <v>ㆢㄧˊ</v>
      </c>
      <c r="L332" s="317" t="str">
        <f t="shared" ca="1" si="113"/>
        <v xml:space="preserve">\ltjruby{而}{jî}\
</v>
      </c>
      <c r="M332" s="317" t="str">
        <f t="shared" ca="1" si="99"/>
        <v xml:space="preserve">&lt;ruby&gt;而&lt;rt&gt;入居五&lt;/rt&gt;&lt;/ruby&gt;
</v>
      </c>
      <c r="N332" s="317" t="str">
        <f t="shared" ca="1" si="100"/>
        <v xml:space="preserve">&lt;ruby&gt;而&lt;rt&gt;jî&lt;/rt&gt;&lt;/ruby&gt;
</v>
      </c>
      <c r="O332" s="317" t="str">
        <f t="shared" ca="1" si="101"/>
        <v xml:space="preserve">&lt;ruby&gt;而&lt;rt&gt;jî&lt;/rt&gt;&lt;/ruby&gt;
</v>
      </c>
      <c r="P332" s="317" t="str">
        <f t="shared" ca="1" si="101"/>
        <v xml:space="preserve">&lt;ruby&gt;而&lt;rt&gt;jì&lt;/rt&gt;&lt;/ruby&gt;
</v>
      </c>
      <c r="Q332" s="318" t="str">
        <f t="shared" ca="1" si="102"/>
        <v xml:space="preserve">&lt;ruby&gt;而&lt;rtc&gt;ㆢㄧˊ&lt;/rtc&gt;&lt;/ruby&gt;
</v>
      </c>
      <c r="R332" s="318" t="str">
        <f t="shared" ca="1" si="103"/>
        <v xml:space="preserve">&lt;ruby&gt;而&lt;rt&gt;jî&lt;/rt&gt;&lt;rtc&gt;ㆢㄧˊ&lt;/rtc&gt;&lt;/ruby&gt;
</v>
      </c>
      <c r="S332" s="285"/>
      <c r="T332" s="319" t="b">
        <f t="shared" si="97"/>
        <v>0</v>
      </c>
      <c r="U332" s="319" t="b">
        <f t="shared" si="104"/>
        <v>1</v>
      </c>
      <c r="V332" s="319" t="b">
        <f t="shared" si="105"/>
        <v>0</v>
      </c>
      <c r="W332" s="319" t="b">
        <f t="shared" si="106"/>
        <v>0</v>
      </c>
      <c r="X332" s="319" t="b">
        <f t="shared" si="107"/>
        <v>0</v>
      </c>
      <c r="Y332" s="370"/>
      <c r="Z332" s="377">
        <f t="shared" si="98"/>
        <v>6</v>
      </c>
      <c r="AA332" s="373" t="str">
        <f t="array" ref="AA332">IF( $Z332="", "", INDEX(白話字聲母資料表, $Z332, $AA$5))</f>
        <v>入</v>
      </c>
      <c r="AB332" s="370"/>
      <c r="AC332" s="377">
        <f t="shared" si="108"/>
        <v>21</v>
      </c>
      <c r="AD332" s="373">
        <f t="array" ref="AD332">IF( $W332, "", INDEX(白話字韻母資料表, AC332, $AD$5))</f>
        <v>29</v>
      </c>
      <c r="AE332" s="373" t="b">
        <f t="array" ref="AE332">IF( $W332, "", IF( INDEX(白話字韻母資料表, AC332, $AE$5) = "入聲", TRUE, FALSE) )</f>
        <v>0</v>
      </c>
      <c r="AF332" s="374">
        <f t="shared" si="109"/>
        <v>1</v>
      </c>
      <c r="AG332" s="374">
        <f t="shared" si="110"/>
        <v>5</v>
      </c>
      <c r="AH332" s="374" t="str">
        <f t="array" ref="AH332">IF( $W332, "", INDEX(白話字韻母資料表, $AC332, $AH$5))</f>
        <v>居</v>
      </c>
      <c r="AI332" s="374" t="str">
        <f t="array" ref="AI332">IF($W332, "", INDEX(白話字韻母八聲調資料表, $AD332, $AG332))</f>
        <v>î</v>
      </c>
      <c r="AJ332" s="370"/>
      <c r="AK332" s="373" t="b">
        <f t="shared" si="111"/>
        <v>1</v>
      </c>
      <c r="AL332" s="373" t="b">
        <f>IF( $AK332, IFERROR( IF(MATCH( $E332, 顎音化聲母!$H$9:$H$37, 0), TRUE, FALSE), FALSE), "")</f>
        <v>1</v>
      </c>
      <c r="AM332" s="373" t="str">
        <f t="array" ref="AM332">IF( AND($AK332, $AL332), INDEX(顎音化聲母資料表, MATCH( $D332 &amp; $E332, 顎音化聲母!$L$5:$L$136, 0), 3), "")</f>
        <v>ㆢ</v>
      </c>
      <c r="AN332" s="373">
        <f t="shared" si="112"/>
        <v>6</v>
      </c>
      <c r="AO332" s="374" t="str">
        <f t="array" ref="AO332">IF($AN332="", "", IF( $AM332&lt;&gt;"", $AM332,INDEX(白話字聲母資料表, $AN332, $AO$5)))</f>
        <v>ㆢ</v>
      </c>
      <c r="AP332" s="374" t="str">
        <f t="array" ref="AP332">IF($W332, "", INDEX(方音八音反切資料表, $AD332, $AG332))</f>
        <v>ㄧˊ</v>
      </c>
      <c r="AQ332" s="370"/>
      <c r="AR332" s="374" t="str">
        <f t="array" ref="AR332">IF($V332, "", INDEX(白話字聲母資料表, $Z332, $AR$5))</f>
        <v>j</v>
      </c>
      <c r="AS332" s="375" t="str">
        <f t="array" ref="AS332">IF($W332, "", INDEX(白話字韻母資料表, $AC332, $AR$5))</f>
        <v>i</v>
      </c>
      <c r="AT332" s="374" t="str">
        <f t="array" ref="AT332">IF($W332, "", INDEX(台羅韻母八聲調資料表, $AD332, $AG332))</f>
        <v>î</v>
      </c>
      <c r="AU332" s="370"/>
      <c r="AV332" s="374" t="str">
        <f t="array" ref="AV332">IF($V332, "", INDEX(白話字聲母資料表, $Z332, $AV$5))</f>
        <v>j</v>
      </c>
      <c r="AW332" s="375" t="str">
        <f t="array" ref="AW332">IF($W332, "", INDEX(白話字韻母資料表, $AC332, $AW$5))</f>
        <v>i</v>
      </c>
      <c r="AX332" s="374" t="str">
        <f t="array" ref="AX332">IF($W332, "", INDEX(閩拼韻母八聲調資料表, $AD332, $AG332))</f>
        <v>ì</v>
      </c>
    </row>
    <row r="333" spans="2:50">
      <c r="B333" s="380">
        <f t="shared" si="75"/>
        <v>325</v>
      </c>
      <c r="C333" s="314" t="str">
        <f>MID(文章!$D$4, B333, 1)</f>
        <v>東</v>
      </c>
      <c r="D333" s="365" t="s">
        <v>92</v>
      </c>
      <c r="E333" s="365" t="s">
        <v>74</v>
      </c>
      <c r="F333" s="365"/>
      <c r="G333" s="315" t="str">
        <f t="array" ref="G333">IF( OR($T333, NOT($U333), $W333), "", $AA333 &amp; $AH333 &amp; INDEX(中文數值資料表, $AG333, 2) )</f>
        <v>地公一</v>
      </c>
      <c r="H333" s="321" t="str">
        <f t="shared" si="76"/>
        <v>tong</v>
      </c>
      <c r="I333" s="322" t="str">
        <f t="shared" si="77"/>
        <v>tong</v>
      </c>
      <c r="J333" s="323" t="str">
        <f t="shared" si="78"/>
        <v>dōng</v>
      </c>
      <c r="K333" s="316" t="str">
        <f t="shared" si="79"/>
        <v>ㄉㆲ</v>
      </c>
      <c r="L333" s="317" t="str">
        <f t="shared" ca="1" si="113"/>
        <v xml:space="preserve">\ltjruby{東}{tong}\
</v>
      </c>
      <c r="M333" s="317" t="str">
        <f t="shared" ca="1" si="99"/>
        <v xml:space="preserve">&lt;ruby&gt;東&lt;rt&gt;地公一&lt;/rt&gt;&lt;/ruby&gt;
</v>
      </c>
      <c r="N333" s="317" t="str">
        <f t="shared" ca="1" si="100"/>
        <v xml:space="preserve">&lt;ruby&gt;東&lt;rt&gt;tong&lt;/rt&gt;&lt;/ruby&gt;
</v>
      </c>
      <c r="O333" s="317" t="str">
        <f t="shared" ca="1" si="101"/>
        <v xml:space="preserve">&lt;ruby&gt;東&lt;rt&gt;tong&lt;/rt&gt;&lt;/ruby&gt;
</v>
      </c>
      <c r="P333" s="317" t="str">
        <f t="shared" ca="1" si="101"/>
        <v xml:space="preserve">&lt;ruby&gt;東&lt;rt&gt;dōng&lt;/rt&gt;&lt;/ruby&gt;
</v>
      </c>
      <c r="Q333" s="318" t="str">
        <f t="shared" ca="1" si="102"/>
        <v xml:space="preserve">&lt;ruby&gt;東&lt;rtc&gt;ㄉㆲ&lt;/rtc&gt;&lt;/ruby&gt;
</v>
      </c>
      <c r="R333" s="318" t="str">
        <f t="shared" ca="1" si="103"/>
        <v xml:space="preserve">&lt;ruby&gt;東&lt;rt&gt;tong&lt;/rt&gt;&lt;rtc&gt;ㄉㆲ&lt;/rtc&gt;&lt;/ruby&gt;
</v>
      </c>
      <c r="S333" s="285"/>
      <c r="T333" s="319" t="b">
        <f t="shared" si="97"/>
        <v>0</v>
      </c>
      <c r="U333" s="319" t="b">
        <f t="shared" si="104"/>
        <v>1</v>
      </c>
      <c r="V333" s="319" t="b">
        <f t="shared" si="105"/>
        <v>0</v>
      </c>
      <c r="W333" s="319" t="b">
        <f t="shared" si="106"/>
        <v>0</v>
      </c>
      <c r="X333" s="319" t="b">
        <f t="shared" si="107"/>
        <v>1</v>
      </c>
      <c r="Y333" s="370"/>
      <c r="Z333" s="377">
        <f t="shared" si="98"/>
        <v>16</v>
      </c>
      <c r="AA333" s="373" t="str">
        <f t="array" ref="AA333">IF( $Z333="", "", INDEX(白話字聲母資料表, $Z333, $AA$5))</f>
        <v>地</v>
      </c>
      <c r="AB333" s="370"/>
      <c r="AC333" s="377">
        <f t="shared" si="108"/>
        <v>69</v>
      </c>
      <c r="AD333" s="373">
        <f t="array" ref="AD333">IF( $W333, "", INDEX(白話字韻母資料表, AC333, $AD$5))</f>
        <v>7</v>
      </c>
      <c r="AE333" s="373" t="b">
        <f t="array" ref="AE333">IF( $W333, "", IF( INDEX(白話字韻母資料表, AC333, $AE$5) = "入聲", TRUE, FALSE) )</f>
        <v>0</v>
      </c>
      <c r="AF333" s="374">
        <f t="shared" si="109"/>
        <v>1</v>
      </c>
      <c r="AG333" s="374">
        <f t="shared" si="110"/>
        <v>1</v>
      </c>
      <c r="AH333" s="374" t="str">
        <f t="array" ref="AH333">IF( $W333, "", INDEX(白話字韻母資料表, $AC333, $AH$5))</f>
        <v>公</v>
      </c>
      <c r="AI333" s="374" t="str">
        <f t="array" ref="AI333">IF($W333, "", INDEX(白話字韻母八聲調資料表, $AD333, $AG333))</f>
        <v>ong</v>
      </c>
      <c r="AJ333" s="370"/>
      <c r="AK333" s="373" t="b">
        <f t="shared" si="111"/>
        <v>0</v>
      </c>
      <c r="AL333" s="373" t="str">
        <f>IF( $AK333, IFERROR( IF(MATCH( $E333, 顎音化聲母!$H$9:$H$37, 0), TRUE, FALSE), FALSE), "")</f>
        <v/>
      </c>
      <c r="AM333" s="373" t="str">
        <f t="array" ref="AM333">IF( AND($AK333, $AL333), INDEX(顎音化聲母資料表, MATCH( $D333 &amp; $E333, 顎音化聲母!$L$5:$L$136, 0), 3), "")</f>
        <v/>
      </c>
      <c r="AN333" s="373">
        <f t="shared" si="112"/>
        <v>16</v>
      </c>
      <c r="AO333" s="374" t="str">
        <f t="array" ref="AO333">IF($AN333="", "", IF( $AM333&lt;&gt;"", $AM333,INDEX(白話字聲母資料表, $AN333, $AO$5)))</f>
        <v>ㄉ</v>
      </c>
      <c r="AP333" s="374" t="str">
        <f t="array" ref="AP333">IF($W333, "", INDEX(方音八音反切資料表, $AD333, $AG333))</f>
        <v>ㆲ</v>
      </c>
      <c r="AQ333" s="370"/>
      <c r="AR333" s="374" t="str">
        <f t="array" ref="AR333">IF($V333, "", INDEX(白話字聲母資料表, $Z333, $AR$5))</f>
        <v>t</v>
      </c>
      <c r="AS333" s="375" t="str">
        <f t="array" ref="AS333">IF($W333, "", INDEX(白話字韻母資料表, $AC333, $AR$5))</f>
        <v>ong</v>
      </c>
      <c r="AT333" s="374" t="str">
        <f t="array" ref="AT333">IF($W333, "", INDEX(台羅韻母八聲調資料表, $AD333, $AG333))</f>
        <v>ong</v>
      </c>
      <c r="AU333" s="370"/>
      <c r="AV333" s="374" t="str">
        <f t="array" ref="AV333">IF($V333, "", INDEX(白話字聲母資料表, $Z333, $AV$5))</f>
        <v>d</v>
      </c>
      <c r="AW333" s="375" t="str">
        <f t="array" ref="AW333">IF($W333, "", INDEX(白話字韻母資料表, $AC333, $AW$5))</f>
        <v>ong</v>
      </c>
      <c r="AX333" s="374" t="str">
        <f t="array" ref="AX333">IF($W333, "", INDEX(閩拼韻母八聲調資料表, $AD333, $AG333))</f>
        <v>ōng</v>
      </c>
    </row>
    <row r="334" spans="2:50">
      <c r="B334" s="380">
        <f t="shared" si="75"/>
        <v>326</v>
      </c>
      <c r="C334" s="314" t="str">
        <f>MID(文章!$D$4, B334, 1)</f>
        <v>也</v>
      </c>
      <c r="D334" s="365"/>
      <c r="E334" s="365" t="s">
        <v>106</v>
      </c>
      <c r="F334" s="365">
        <v>7</v>
      </c>
      <c r="G334" s="315" t="str">
        <f t="array" ref="G334">IF( OR($T334, NOT($U334), $W334), "", $AA334 &amp; $AH334 &amp; INDEX(中文數值資料表, $AG334, 2) )</f>
        <v>英迦七</v>
      </c>
      <c r="H334" s="321" t="str">
        <f t="shared" si="76"/>
        <v>iā</v>
      </c>
      <c r="I334" s="322" t="str">
        <f t="shared" si="77"/>
        <v>iā</v>
      </c>
      <c r="J334" s="323" t="str">
        <f t="shared" si="78"/>
        <v>iā</v>
      </c>
      <c r="K334" s="316" t="str">
        <f t="shared" si="79"/>
        <v>ㄧㄚ˫</v>
      </c>
      <c r="L334" s="317" t="str">
        <f t="shared" ca="1" si="113"/>
        <v xml:space="preserve">\ltjruby{也}{iā}\
</v>
      </c>
      <c r="M334" s="317" t="str">
        <f t="shared" ca="1" si="99"/>
        <v xml:space="preserve">&lt;ruby&gt;也&lt;rt&gt;英迦七&lt;/rt&gt;&lt;/ruby&gt;
</v>
      </c>
      <c r="N334" s="317" t="str">
        <f t="shared" ca="1" si="100"/>
        <v xml:space="preserve">&lt;ruby&gt;也&lt;rt&gt;iā&lt;/rt&gt;&lt;/ruby&gt;
</v>
      </c>
      <c r="O334" s="317" t="str">
        <f t="shared" ca="1" si="101"/>
        <v xml:space="preserve">&lt;ruby&gt;也&lt;rt&gt;iā&lt;/rt&gt;&lt;/ruby&gt;
</v>
      </c>
      <c r="P334" s="317" t="str">
        <f t="shared" ca="1" si="101"/>
        <v xml:space="preserve">&lt;ruby&gt;也&lt;rt&gt;iā&lt;/rt&gt;&lt;/ruby&gt;
</v>
      </c>
      <c r="Q334" s="318" t="str">
        <f t="shared" ca="1" si="102"/>
        <v xml:space="preserve">&lt;ruby&gt;也&lt;rtc&gt;ㄧㄚ˫&lt;/rtc&gt;&lt;/ruby&gt;
</v>
      </c>
      <c r="R334" s="318" t="str">
        <f t="shared" ca="1" si="103"/>
        <v xml:space="preserve">&lt;ruby&gt;也&lt;rt&gt;iā&lt;/rt&gt;&lt;rtc&gt;ㄧㄚ˫&lt;/rtc&gt;&lt;/ruby&gt;
</v>
      </c>
      <c r="S334" s="285"/>
      <c r="T334" s="319" t="b">
        <f t="shared" si="97"/>
        <v>0</v>
      </c>
      <c r="U334" s="319" t="b">
        <f t="shared" si="104"/>
        <v>1</v>
      </c>
      <c r="V334" s="319" t="b">
        <f t="shared" si="105"/>
        <v>1</v>
      </c>
      <c r="W334" s="319" t="b">
        <f t="shared" si="106"/>
        <v>0</v>
      </c>
      <c r="X334" s="319" t="b">
        <f t="shared" si="107"/>
        <v>0</v>
      </c>
      <c r="Y334" s="370"/>
      <c r="Z334" s="377">
        <f t="shared" si="98"/>
        <v>18</v>
      </c>
      <c r="AA334" s="373" t="str">
        <f t="array" ref="AA334">IF( $Z334="", "", INDEX(白話字聲母資料表, $Z334, $AA$5))</f>
        <v>英</v>
      </c>
      <c r="AB334" s="370"/>
      <c r="AC334" s="377">
        <f t="shared" si="108"/>
        <v>23</v>
      </c>
      <c r="AD334" s="373">
        <f t="array" ref="AD334">IF( $W334, "", INDEX(白話字韻母資料表, AC334, $AD$5))</f>
        <v>24</v>
      </c>
      <c r="AE334" s="373" t="b">
        <f t="array" ref="AE334">IF( $W334, "", IF( INDEX(白話字韻母資料表, AC334, $AE$5) = "入聲", TRUE, FALSE) )</f>
        <v>0</v>
      </c>
      <c r="AF334" s="374">
        <f t="shared" si="109"/>
        <v>1</v>
      </c>
      <c r="AG334" s="374">
        <f t="shared" si="110"/>
        <v>7</v>
      </c>
      <c r="AH334" s="374" t="str">
        <f t="array" ref="AH334">IF( $W334, "", INDEX(白話字韻母資料表, $AC334, $AH$5))</f>
        <v>迦</v>
      </c>
      <c r="AI334" s="374" t="str">
        <f t="array" ref="AI334">IF($W334, "", INDEX(白話字韻母八聲調資料表, $AD334, $AG334))</f>
        <v>iā</v>
      </c>
      <c r="AJ334" s="370"/>
      <c r="AK334" s="373" t="b">
        <f t="shared" si="111"/>
        <v>0</v>
      </c>
      <c r="AL334" s="373" t="str">
        <f>IF( $AK334, IFERROR( IF(MATCH( $E334, 顎音化聲母!$H$9:$H$37, 0), TRUE, FALSE), FALSE), "")</f>
        <v/>
      </c>
      <c r="AM334" s="373" t="str">
        <f t="array" ref="AM334">IF( AND($AK334, $AL334), INDEX(顎音化聲母資料表, MATCH( $D334 &amp; $E334, 顎音化聲母!$L$5:$L$136, 0), 3), "")</f>
        <v/>
      </c>
      <c r="AN334" s="373" t="str">
        <f t="shared" si="112"/>
        <v/>
      </c>
      <c r="AO334" s="374" t="str">
        <f t="array" ref="AO334">IF($AN334="", "", IF( $AM334&lt;&gt;"", $AM334,INDEX(白話字聲母資料表, $AN334, $AO$5)))</f>
        <v/>
      </c>
      <c r="AP334" s="374" t="str">
        <f t="array" ref="AP334">IF($W334, "", INDEX(方音八音反切資料表, $AD334, $AG334))</f>
        <v>ㄧㄚ˫</v>
      </c>
      <c r="AQ334" s="370"/>
      <c r="AR334" s="374" t="str">
        <f t="array" ref="AR334">IF($V334, "", INDEX(白話字聲母資料表, $Z334, $AR$5))</f>
        <v/>
      </c>
      <c r="AS334" s="375" t="str">
        <f t="array" ref="AS334">IF($W334, "", INDEX(白話字韻母資料表, $AC334, $AR$5))</f>
        <v>ia</v>
      </c>
      <c r="AT334" s="374" t="str">
        <f t="array" ref="AT334">IF($W334, "", INDEX(台羅韻母八聲調資料表, $AD334, $AG334))</f>
        <v>iā</v>
      </c>
      <c r="AU334" s="370"/>
      <c r="AV334" s="374" t="str">
        <f t="array" ref="AV334">IF($V334, "", INDEX(白話字聲母資料表, $Z334, $AV$5))</f>
        <v/>
      </c>
      <c r="AW334" s="375" t="str">
        <f t="array" ref="AW334">IF($W334, "", INDEX(白話字韻母資料表, $AC334, $AW$5))</f>
        <v>ia</v>
      </c>
      <c r="AX334" s="374" t="str">
        <f t="array" ref="AX334">IF($W334, "", INDEX(閩拼韻母八聲調資料表, $AD334, $AG334))</f>
        <v>iā</v>
      </c>
    </row>
    <row r="335" spans="2:50">
      <c r="B335" s="380">
        <f t="shared" si="75"/>
        <v>327</v>
      </c>
      <c r="C335" s="314" t="str">
        <f>MID(文章!$D$4, B335, 1)</f>
        <v>，</v>
      </c>
      <c r="D335" s="365"/>
      <c r="E335" s="365"/>
      <c r="F335" s="365"/>
      <c r="G335" s="315" t="str">
        <f t="array" ref="G335">IF( OR($T335, NOT($U335), $W335), "", $AA335 &amp; $AH335 &amp; INDEX(中文數值資料表, $AG335, 2) )</f>
        <v/>
      </c>
      <c r="H335" s="321" t="str">
        <f t="shared" si="76"/>
        <v/>
      </c>
      <c r="I335" s="322" t="str">
        <f t="shared" si="77"/>
        <v/>
      </c>
      <c r="J335" s="323" t="str">
        <f t="shared" si="78"/>
        <v/>
      </c>
      <c r="K335" s="316" t="str">
        <f t="shared" si="79"/>
        <v/>
      </c>
      <c r="L335" s="317" t="str">
        <f t="shared" ca="1" si="113"/>
        <v xml:space="preserve">\ltjruby{，}{}\
</v>
      </c>
      <c r="M335" s="317" t="str">
        <f t="shared" ca="1" si="99"/>
        <v xml:space="preserve">，
</v>
      </c>
      <c r="N335" s="317" t="str">
        <f t="shared" ca="1" si="100"/>
        <v xml:space="preserve">，
</v>
      </c>
      <c r="O335" s="317" t="str">
        <f t="shared" ca="1" si="101"/>
        <v xml:space="preserve">，
</v>
      </c>
      <c r="P335" s="317" t="str">
        <f t="shared" ca="1" si="101"/>
        <v xml:space="preserve">，
</v>
      </c>
      <c r="Q335" s="318" t="str">
        <f t="shared" ca="1" si="102"/>
        <v xml:space="preserve">，
</v>
      </c>
      <c r="R335" s="318" t="str">
        <f t="shared" ca="1" si="103"/>
        <v xml:space="preserve">，
</v>
      </c>
      <c r="S335" s="285"/>
      <c r="T335" s="319" t="b">
        <f t="shared" si="97"/>
        <v>1</v>
      </c>
      <c r="U335" s="319" t="b">
        <f t="shared" si="104"/>
        <v>0</v>
      </c>
      <c r="V335" s="319" t="b">
        <f t="shared" si="105"/>
        <v>1</v>
      </c>
      <c r="W335" s="319" t="b">
        <f t="shared" si="106"/>
        <v>1</v>
      </c>
      <c r="X335" s="319" t="b">
        <f t="shared" si="107"/>
        <v>0</v>
      </c>
      <c r="Y335" s="370"/>
      <c r="Z335" s="377" t="str">
        <f t="shared" si="98"/>
        <v/>
      </c>
      <c r="AA335" s="373" t="str">
        <f t="array" ref="AA335">IF( $Z335="", "", INDEX(白話字聲母資料表, $Z335, $AA$5))</f>
        <v/>
      </c>
      <c r="AB335" s="370"/>
      <c r="AC335" s="377" t="str">
        <f t="shared" si="108"/>
        <v/>
      </c>
      <c r="AD335" s="373" t="str">
        <f t="array" ref="AD335">IF( $W335, "", INDEX(白話字韻母資料表, AC335, $AD$5))</f>
        <v/>
      </c>
      <c r="AE335" s="373" t="str">
        <f t="array" ref="AE335">IF( $W335, "", IF( INDEX(白話字韻母資料表, AC335, $AE$5) = "入聲", TRUE, FALSE) )</f>
        <v/>
      </c>
      <c r="AF335" s="374" t="str">
        <f t="shared" si="109"/>
        <v/>
      </c>
      <c r="AG335" s="374" t="str">
        <f t="shared" si="110"/>
        <v/>
      </c>
      <c r="AH335" s="374" t="str">
        <f t="array" ref="AH335">IF( $W335, "", INDEX(白話字韻母資料表, $AC335, $AH$5))</f>
        <v/>
      </c>
      <c r="AI335" s="374" t="str">
        <f t="array" ref="AI335">IF($W335, "", INDEX(白話字韻母八聲調資料表, $AD335, $AG335))</f>
        <v/>
      </c>
      <c r="AJ335" s="370"/>
      <c r="AK335" s="373" t="b">
        <f t="shared" si="111"/>
        <v>0</v>
      </c>
      <c r="AL335" s="373" t="str">
        <f>IF( $AK335, IFERROR( IF(MATCH( $E335, 顎音化聲母!$H$9:$H$37, 0), TRUE, FALSE), FALSE), "")</f>
        <v/>
      </c>
      <c r="AM335" s="373" t="str">
        <f t="array" ref="AM335">IF( AND($AK335, $AL335), INDEX(顎音化聲母資料表, MATCH( $D335 &amp; $E335, 顎音化聲母!$L$5:$L$136, 0), 3), "")</f>
        <v/>
      </c>
      <c r="AN335" s="373" t="str">
        <f t="shared" si="112"/>
        <v/>
      </c>
      <c r="AO335" s="374" t="str">
        <f t="array" ref="AO335">IF($AN335="", "", IF( $AM335&lt;&gt;"", $AM335,INDEX(白話字聲母資料表, $AN335, $AO$5)))</f>
        <v/>
      </c>
      <c r="AP335" s="374" t="str">
        <f t="array" ref="AP335">IF($W335, "", INDEX(方音八音反切資料表, $AD335, $AG335))</f>
        <v/>
      </c>
      <c r="AQ335" s="370"/>
      <c r="AR335" s="374" t="str">
        <f t="array" ref="AR335">IF($V335, "", INDEX(白話字聲母資料表, $Z335, $AR$5))</f>
        <v/>
      </c>
      <c r="AS335" s="375" t="str">
        <f t="array" ref="AS335">IF($W335, "", INDEX(白話字韻母資料表, $AC335, $AR$5))</f>
        <v/>
      </c>
      <c r="AT335" s="374" t="str">
        <f t="array" ref="AT335">IF($W335, "", INDEX(台羅韻母八聲調資料表, $AD335, $AG335))</f>
        <v/>
      </c>
      <c r="AU335" s="370"/>
      <c r="AV335" s="374" t="str">
        <f t="array" ref="AV335">IF($V335, "", INDEX(白話字聲母資料表, $Z335, $AV$5))</f>
        <v/>
      </c>
      <c r="AW335" s="375" t="str">
        <f t="array" ref="AW335">IF($W335, "", INDEX(白話字韻母資料表, $AC335, $AW$5))</f>
        <v/>
      </c>
      <c r="AX335" s="374" t="str">
        <f t="array" ref="AX335">IF($W335, "", INDEX(閩拼韻母八聲調資料表, $AD335, $AG335))</f>
        <v/>
      </c>
    </row>
    <row r="336" spans="2:50">
      <c r="B336" s="380">
        <f t="shared" si="75"/>
        <v>328</v>
      </c>
      <c r="C336" s="314" t="str">
        <f>MID(文章!$D$4, B336, 1)</f>
        <v>舳</v>
      </c>
      <c r="D336" s="365" t="s">
        <v>92</v>
      </c>
      <c r="E336" s="365" t="s">
        <v>87</v>
      </c>
      <c r="F336" s="365">
        <v>8</v>
      </c>
      <c r="G336" s="315" t="str">
        <f t="array" ref="G336">IF( OR($T336, NOT($U336), $W336), "", $AA336 &amp; $AH336 &amp; INDEX(中文數值資料表, $AG336, 2) )</f>
        <v>地恭八</v>
      </c>
      <c r="H336" s="321" t="str">
        <f t="shared" si="76"/>
        <v>tio̍k</v>
      </c>
      <c r="I336" s="322" t="str">
        <f t="shared" si="77"/>
        <v>tio̍k</v>
      </c>
      <c r="J336" s="323" t="str">
        <f t="shared" si="78"/>
        <v>diók</v>
      </c>
      <c r="K336" s="316" t="str">
        <f t="shared" si="79"/>
        <v>ㄉㄧㆦㆻ˙</v>
      </c>
      <c r="L336" s="317" t="str">
        <f t="shared" ca="1" si="113"/>
        <v xml:space="preserve">\ltjruby{舳}{tio̍k}\
</v>
      </c>
      <c r="M336" s="317" t="str">
        <f t="shared" ca="1" si="99"/>
        <v xml:space="preserve">&lt;ruby&gt;舳&lt;rt&gt;地恭八&lt;/rt&gt;&lt;/ruby&gt;
</v>
      </c>
      <c r="N336" s="317" t="str">
        <f t="shared" ca="1" si="100"/>
        <v xml:space="preserve">&lt;ruby&gt;舳&lt;rt&gt;tio̍k&lt;/rt&gt;&lt;/ruby&gt;
</v>
      </c>
      <c r="O336" s="317" t="str">
        <f t="shared" ca="1" si="101"/>
        <v xml:space="preserve">&lt;ruby&gt;舳&lt;rt&gt;tio̍k&lt;/rt&gt;&lt;/ruby&gt;
</v>
      </c>
      <c r="P336" s="317" t="str">
        <f t="shared" ca="1" si="101"/>
        <v xml:space="preserve">&lt;ruby&gt;舳&lt;rt&gt;diók&lt;/rt&gt;&lt;/ruby&gt;
</v>
      </c>
      <c r="Q336" s="318" t="str">
        <f t="shared" ca="1" si="102"/>
        <v xml:space="preserve">&lt;ruby&gt;舳&lt;rtc&gt;ㄉㄧㆦㆻ˙&lt;/rtc&gt;&lt;/ruby&gt;
</v>
      </c>
      <c r="R336" s="318" t="str">
        <f t="shared" ca="1" si="103"/>
        <v xml:space="preserve">&lt;ruby&gt;舳&lt;rt&gt;tio̍k&lt;/rt&gt;&lt;rtc&gt;ㄉㄧㆦㆻ˙&lt;/rtc&gt;&lt;/ruby&gt;
</v>
      </c>
      <c r="S336" s="285"/>
      <c r="T336" s="319" t="b">
        <f t="shared" si="97"/>
        <v>0</v>
      </c>
      <c r="U336" s="319" t="b">
        <f t="shared" si="104"/>
        <v>1</v>
      </c>
      <c r="V336" s="319" t="b">
        <f t="shared" si="105"/>
        <v>0</v>
      </c>
      <c r="W336" s="319" t="b">
        <f t="shared" si="106"/>
        <v>0</v>
      </c>
      <c r="X336" s="319" t="b">
        <f t="shared" si="107"/>
        <v>0</v>
      </c>
      <c r="Y336" s="370"/>
      <c r="Z336" s="377">
        <f t="shared" si="98"/>
        <v>16</v>
      </c>
      <c r="AA336" s="373" t="str">
        <f t="array" ref="AA336">IF( $Z336="", "", INDEX(白話字聲母資料表, $Z336, $AA$5))</f>
        <v>地</v>
      </c>
      <c r="AB336" s="370"/>
      <c r="AC336" s="377">
        <f t="shared" si="108"/>
        <v>41</v>
      </c>
      <c r="AD336" s="373">
        <f t="array" ref="AD336">IF( $W336, "", INDEX(白話字韻母資料表, AC336, $AD$5))</f>
        <v>14</v>
      </c>
      <c r="AE336" s="373" t="b">
        <f t="array" ref="AE336">IF( $W336, "", IF( INDEX(白話字韻母資料表, AC336, $AE$5) = "入聲", TRUE, FALSE) )</f>
        <v>1</v>
      </c>
      <c r="AF336" s="374">
        <f t="shared" si="109"/>
        <v>4</v>
      </c>
      <c r="AG336" s="374">
        <f t="shared" si="110"/>
        <v>8</v>
      </c>
      <c r="AH336" s="374" t="str">
        <f t="array" ref="AH336">IF( $W336, "", INDEX(白話字韻母資料表, $AC336, $AH$5))</f>
        <v>恭</v>
      </c>
      <c r="AI336" s="374" t="str">
        <f t="array" ref="AI336">IF($W336, "", INDEX(白話字韻母八聲調資料表, $AD336, $AG336))</f>
        <v>io̍k</v>
      </c>
      <c r="AJ336" s="370"/>
      <c r="AK336" s="373" t="b">
        <f t="shared" si="111"/>
        <v>0</v>
      </c>
      <c r="AL336" s="373" t="str">
        <f>IF( $AK336, IFERROR( IF(MATCH( $E336, 顎音化聲母!$H$9:$H$37, 0), TRUE, FALSE), FALSE), "")</f>
        <v/>
      </c>
      <c r="AM336" s="373" t="str">
        <f t="array" ref="AM336">IF( AND($AK336, $AL336), INDEX(顎音化聲母資料表, MATCH( $D336 &amp; $E336, 顎音化聲母!$L$5:$L$136, 0), 3), "")</f>
        <v/>
      </c>
      <c r="AN336" s="373">
        <f t="shared" si="112"/>
        <v>16</v>
      </c>
      <c r="AO336" s="374" t="str">
        <f t="array" ref="AO336">IF($AN336="", "", IF( $AM336&lt;&gt;"", $AM336,INDEX(白話字聲母資料表, $AN336, $AO$5)))</f>
        <v>ㄉ</v>
      </c>
      <c r="AP336" s="374" t="str">
        <f t="array" ref="AP336">IF($W336, "", INDEX(方音八音反切資料表, $AD336, $AG336))</f>
        <v>ㄧㆦㆻ˙</v>
      </c>
      <c r="AQ336" s="370"/>
      <c r="AR336" s="374" t="str">
        <f t="array" ref="AR336">IF($V336, "", INDEX(白話字聲母資料表, $Z336, $AR$5))</f>
        <v>t</v>
      </c>
      <c r="AS336" s="375" t="str">
        <f t="array" ref="AS336">IF($W336, "", INDEX(白話字韻母資料表, $AC336, $AR$5))</f>
        <v>iok</v>
      </c>
      <c r="AT336" s="374" t="str">
        <f t="array" ref="AT336">IF($W336, "", INDEX(台羅韻母八聲調資料表, $AD336, $AG336))</f>
        <v>io̍k</v>
      </c>
      <c r="AU336" s="370"/>
      <c r="AV336" s="374" t="str">
        <f t="array" ref="AV336">IF($V336, "", INDEX(白話字聲母資料表, $Z336, $AV$5))</f>
        <v>d</v>
      </c>
      <c r="AW336" s="375" t="str">
        <f t="array" ref="AW336">IF($W336, "", INDEX(白話字韻母資料表, $AC336, $AW$5))</f>
        <v>iok</v>
      </c>
      <c r="AX336" s="374" t="str">
        <f t="array" ref="AX336">IF($W336, "", INDEX(閩拼韻母八聲調資料表, $AD336, $AG336))</f>
        <v>iók</v>
      </c>
    </row>
    <row r="337" spans="2:50">
      <c r="B337" s="380">
        <f t="shared" si="75"/>
        <v>329</v>
      </c>
      <c r="C337" s="314" t="str">
        <f>MID(文章!$D$4, B337, 1)</f>
        <v>艫</v>
      </c>
      <c r="D337" s="365" t="s">
        <v>82</v>
      </c>
      <c r="E337" s="365" t="s">
        <v>75</v>
      </c>
      <c r="F337" s="365">
        <v>5</v>
      </c>
      <c r="G337" s="315" t="str">
        <f t="array" ref="G337">IF( OR($T337, NOT($U337), $W337), "", $AA337 &amp; $AH337 &amp; INDEX(中文數值資料表, $AG337, 2) )</f>
        <v>柳沽五</v>
      </c>
      <c r="H337" s="321" t="str">
        <f t="shared" si="76"/>
        <v>lô͘</v>
      </c>
      <c r="I337" s="322" t="str">
        <f t="shared" si="77"/>
        <v>lôo</v>
      </c>
      <c r="J337" s="323" t="str">
        <f t="shared" si="78"/>
        <v>lòo</v>
      </c>
      <c r="K337" s="316" t="str">
        <f t="shared" si="79"/>
        <v>ㄌㆦˊ</v>
      </c>
      <c r="L337" s="317" t="str">
        <f t="shared" ca="1" si="113"/>
        <v xml:space="preserve">\ltjruby{艫}{lôo}\
</v>
      </c>
      <c r="M337" s="317" t="str">
        <f t="shared" ca="1" si="99"/>
        <v xml:space="preserve">&lt;ruby&gt;艫&lt;rt&gt;柳沽五&lt;/rt&gt;&lt;/ruby&gt;
</v>
      </c>
      <c r="N337" s="317" t="str">
        <f t="shared" ca="1" si="100"/>
        <v xml:space="preserve">&lt;ruby&gt;艫&lt;rt&gt;lô͘&lt;/rt&gt;&lt;/ruby&gt;
</v>
      </c>
      <c r="O337" s="317" t="str">
        <f t="shared" ca="1" si="101"/>
        <v xml:space="preserve">&lt;ruby&gt;艫&lt;rt&gt;lôo&lt;/rt&gt;&lt;/ruby&gt;
</v>
      </c>
      <c r="P337" s="317" t="str">
        <f t="shared" ca="1" si="101"/>
        <v xml:space="preserve">&lt;ruby&gt;艫&lt;rt&gt;lòo&lt;/rt&gt;&lt;/ruby&gt;
</v>
      </c>
      <c r="Q337" s="318" t="str">
        <f t="shared" ca="1" si="102"/>
        <v xml:space="preserve">&lt;ruby&gt;艫&lt;rtc&gt;ㄌㆦˊ&lt;/rtc&gt;&lt;/ruby&gt;
</v>
      </c>
      <c r="R337" s="318" t="str">
        <f t="shared" ca="1" si="103"/>
        <v xml:space="preserve">&lt;ruby&gt;艫&lt;rt&gt;lôo&lt;/rt&gt;&lt;rtc&gt;ㄌㆦˊ&lt;/rtc&gt;&lt;/ruby&gt;
</v>
      </c>
      <c r="S337" s="285"/>
      <c r="T337" s="319" t="b">
        <f t="shared" si="97"/>
        <v>0</v>
      </c>
      <c r="U337" s="319" t="b">
        <f t="shared" si="104"/>
        <v>1</v>
      </c>
      <c r="V337" s="319" t="b">
        <f t="shared" si="105"/>
        <v>0</v>
      </c>
      <c r="W337" s="319" t="b">
        <f t="shared" si="106"/>
        <v>0</v>
      </c>
      <c r="X337" s="319" t="b">
        <f t="shared" si="107"/>
        <v>0</v>
      </c>
      <c r="Y337" s="370"/>
      <c r="Z337" s="377">
        <f t="shared" si="98"/>
        <v>9</v>
      </c>
      <c r="AA337" s="373" t="str">
        <f t="array" ref="AA337">IF( $Z337="", "", INDEX(白話字聲母資料表, $Z337, $AA$5))</f>
        <v>柳</v>
      </c>
      <c r="AB337" s="370"/>
      <c r="AC337" s="377">
        <f t="shared" si="108"/>
        <v>54</v>
      </c>
      <c r="AD337" s="373">
        <f t="array" ref="AD337">IF( $W337, "", INDEX(白話字韻母資料表, AC337, $AD$5))</f>
        <v>11</v>
      </c>
      <c r="AE337" s="373" t="b">
        <f t="array" ref="AE337">IF( $W337, "", IF( INDEX(白話字韻母資料表, AC337, $AE$5) = "入聲", TRUE, FALSE) )</f>
        <v>0</v>
      </c>
      <c r="AF337" s="374">
        <f t="shared" si="109"/>
        <v>1</v>
      </c>
      <c r="AG337" s="374">
        <f t="shared" si="110"/>
        <v>5</v>
      </c>
      <c r="AH337" s="374" t="str">
        <f t="array" ref="AH337">IF( $W337, "", INDEX(白話字韻母資料表, $AC337, $AH$5))</f>
        <v>沽</v>
      </c>
      <c r="AI337" s="374" t="str">
        <f t="array" ref="AI337">IF($W337, "", INDEX(白話字韻母八聲調資料表, $AD337, $AG337))</f>
        <v>ô͘</v>
      </c>
      <c r="AJ337" s="370"/>
      <c r="AK337" s="373" t="b">
        <f t="shared" si="111"/>
        <v>0</v>
      </c>
      <c r="AL337" s="373" t="str">
        <f>IF( $AK337, IFERROR( IF(MATCH( $E337, 顎音化聲母!$H$9:$H$37, 0), TRUE, FALSE), FALSE), "")</f>
        <v/>
      </c>
      <c r="AM337" s="373" t="str">
        <f t="array" ref="AM337">IF( AND($AK337, $AL337), INDEX(顎音化聲母資料表, MATCH( $D337 &amp; $E337, 顎音化聲母!$L$5:$L$136, 0), 3), "")</f>
        <v/>
      </c>
      <c r="AN337" s="373">
        <f t="shared" si="112"/>
        <v>9</v>
      </c>
      <c r="AO337" s="374" t="str">
        <f t="array" ref="AO337">IF($AN337="", "", IF( $AM337&lt;&gt;"", $AM337,INDEX(白話字聲母資料表, $AN337, $AO$5)))</f>
        <v>ㄌ</v>
      </c>
      <c r="AP337" s="374" t="str">
        <f t="array" ref="AP337">IF($W337, "", INDEX(方音八音反切資料表, $AD337, $AG337))</f>
        <v>ㆦˊ</v>
      </c>
      <c r="AQ337" s="370"/>
      <c r="AR337" s="374" t="str">
        <f t="array" ref="AR337">IF($V337, "", INDEX(白話字聲母資料表, $Z337, $AR$5))</f>
        <v>l</v>
      </c>
      <c r="AS337" s="375" t="str">
        <f t="array" ref="AS337">IF($W337, "", INDEX(白話字韻母資料表, $AC337, $AR$5))</f>
        <v>oo</v>
      </c>
      <c r="AT337" s="374" t="str">
        <f t="array" ref="AT337">IF($W337, "", INDEX(台羅韻母八聲調資料表, $AD337, $AG337))</f>
        <v>ôo</v>
      </c>
      <c r="AU337" s="370"/>
      <c r="AV337" s="374" t="str">
        <f t="array" ref="AV337">IF($V337, "", INDEX(白話字聲母資料表, $Z337, $AV$5))</f>
        <v>l</v>
      </c>
      <c r="AW337" s="375" t="str">
        <f t="array" ref="AW337">IF($W337, "", INDEX(白話字韻母資料表, $AC337, $AW$5))</f>
        <v>oo</v>
      </c>
      <c r="AX337" s="374" t="str">
        <f t="array" ref="AX337">IF($W337, "", INDEX(閩拼韻母八聲調資料表, $AD337, $AG337))</f>
        <v>òo</v>
      </c>
    </row>
    <row r="338" spans="2:50">
      <c r="B338" s="380">
        <f t="shared" si="75"/>
        <v>330</v>
      </c>
      <c r="C338" s="314" t="str">
        <f>MID(文章!$D$4, B338, 1)</f>
        <v>千</v>
      </c>
      <c r="D338" s="365" t="s">
        <v>68</v>
      </c>
      <c r="E338" s="365" t="s">
        <v>91</v>
      </c>
      <c r="F338" s="365"/>
      <c r="G338" s="315" t="str">
        <f t="array" ref="G338">IF( OR($T338, NOT($U338), $W338), "", $AA338 &amp; $AH338 &amp; INDEX(中文數值資料表, $AG338, 2) )</f>
        <v>出堅一</v>
      </c>
      <c r="H338" s="321" t="str">
        <f t="shared" si="76"/>
        <v>chhian</v>
      </c>
      <c r="I338" s="322" t="str">
        <f t="shared" si="77"/>
        <v>tshian</v>
      </c>
      <c r="J338" s="323" t="str">
        <f t="shared" si="78"/>
        <v>ciān</v>
      </c>
      <c r="K338" s="316" t="str">
        <f t="shared" si="79"/>
        <v>ㄘㄧㄢ</v>
      </c>
      <c r="L338" s="317" t="str">
        <f t="shared" ca="1" si="113"/>
        <v xml:space="preserve">\ltjruby{千}{tshian}\
</v>
      </c>
      <c r="M338" s="317" t="str">
        <f t="shared" ca="1" si="99"/>
        <v xml:space="preserve">&lt;ruby&gt;千&lt;rt&gt;出堅一&lt;/rt&gt;&lt;/ruby&gt;
</v>
      </c>
      <c r="N338" s="317" t="str">
        <f t="shared" ca="1" si="100"/>
        <v xml:space="preserve">&lt;ruby&gt;千&lt;rt&gt;chhian&lt;/rt&gt;&lt;/ruby&gt;
</v>
      </c>
      <c r="O338" s="317" t="str">
        <f t="shared" ca="1" si="101"/>
        <v xml:space="preserve">&lt;ruby&gt;千&lt;rt&gt;tshian&lt;/rt&gt;&lt;/ruby&gt;
</v>
      </c>
      <c r="P338" s="317" t="str">
        <f t="shared" ca="1" si="101"/>
        <v xml:space="preserve">&lt;ruby&gt;千&lt;rt&gt;ciān&lt;/rt&gt;&lt;/ruby&gt;
</v>
      </c>
      <c r="Q338" s="318" t="str">
        <f t="shared" ca="1" si="102"/>
        <v xml:space="preserve">&lt;ruby&gt;千&lt;rtc&gt;ㄘㄧㄢ&lt;/rtc&gt;&lt;/ruby&gt;
</v>
      </c>
      <c r="R338" s="318" t="str">
        <f t="shared" ca="1" si="103"/>
        <v xml:space="preserve">&lt;ruby&gt;千&lt;rt&gt;tshian&lt;/rt&gt;&lt;rtc&gt;ㄘㄧㄢ&lt;/rtc&gt;&lt;/ruby&gt;
</v>
      </c>
      <c r="S338" s="285"/>
      <c r="T338" s="319" t="b">
        <f t="shared" si="97"/>
        <v>0</v>
      </c>
      <c r="U338" s="319" t="b">
        <f t="shared" si="104"/>
        <v>1</v>
      </c>
      <c r="V338" s="319" t="b">
        <f t="shared" si="105"/>
        <v>0</v>
      </c>
      <c r="W338" s="319" t="b">
        <f t="shared" si="106"/>
        <v>0</v>
      </c>
      <c r="X338" s="319" t="b">
        <f t="shared" si="107"/>
        <v>1</v>
      </c>
      <c r="Y338" s="370"/>
      <c r="Z338" s="377">
        <f t="shared" si="98"/>
        <v>3</v>
      </c>
      <c r="AA338" s="373" t="str">
        <f t="array" ref="AA338">IF( $Z338="", "", INDEX(白話字聲母資料表, $Z338, $AA$5))</f>
        <v>出</v>
      </c>
      <c r="AB338" s="370"/>
      <c r="AC338" s="377">
        <f t="shared" si="108"/>
        <v>29</v>
      </c>
      <c r="AD338" s="373">
        <f t="array" ref="AD338">IF( $W338, "", INDEX(白話字韻母資料表, AC338, $AD$5))</f>
        <v>2</v>
      </c>
      <c r="AE338" s="373" t="b">
        <f t="array" ref="AE338">IF( $W338, "", IF( INDEX(白話字韻母資料表, AC338, $AE$5) = "入聲", TRUE, FALSE) )</f>
        <v>0</v>
      </c>
      <c r="AF338" s="374">
        <f t="shared" si="109"/>
        <v>1</v>
      </c>
      <c r="AG338" s="374">
        <f t="shared" si="110"/>
        <v>1</v>
      </c>
      <c r="AH338" s="374" t="str">
        <f t="array" ref="AH338">IF( $W338, "", INDEX(白話字韻母資料表, $AC338, $AH$5))</f>
        <v>堅</v>
      </c>
      <c r="AI338" s="374" t="str">
        <f t="array" ref="AI338">IF($W338, "", INDEX(白話字韻母八聲調資料表, $AD338, $AG338))</f>
        <v>ian</v>
      </c>
      <c r="AJ338" s="370"/>
      <c r="AK338" s="373" t="b">
        <f t="shared" si="111"/>
        <v>1</v>
      </c>
      <c r="AL338" s="373" t="b">
        <f>IF( $AK338, IFERROR( IF(MATCH( $E338, 顎音化聲母!$H$9:$H$37, 0), TRUE, FALSE), FALSE), "")</f>
        <v>0</v>
      </c>
      <c r="AM338" s="373" t="str">
        <f t="array" ref="AM338">IF( AND($AK338, $AL338), INDEX(顎音化聲母資料表, MATCH( $D338 &amp; $E338, 顎音化聲母!$L$5:$L$136, 0), 3), "")</f>
        <v/>
      </c>
      <c r="AN338" s="373">
        <f t="shared" si="112"/>
        <v>3</v>
      </c>
      <c r="AO338" s="374" t="str">
        <f t="array" ref="AO338">IF($AN338="", "", IF( $AM338&lt;&gt;"", $AM338,INDEX(白話字聲母資料表, $AN338, $AO$5)))</f>
        <v>ㄘ</v>
      </c>
      <c r="AP338" s="374" t="str">
        <f t="array" ref="AP338">IF($W338, "", INDEX(方音八音反切資料表, $AD338, $AG338))</f>
        <v>ㄧㄢ</v>
      </c>
      <c r="AQ338" s="370"/>
      <c r="AR338" s="374" t="str">
        <f t="array" ref="AR338">IF($V338, "", INDEX(白話字聲母資料表, $Z338, $AR$5))</f>
        <v>tsh</v>
      </c>
      <c r="AS338" s="375" t="str">
        <f t="array" ref="AS338">IF($W338, "", INDEX(白話字韻母資料表, $AC338, $AR$5))</f>
        <v>ian</v>
      </c>
      <c r="AT338" s="374" t="str">
        <f t="array" ref="AT338">IF($W338, "", INDEX(台羅韻母八聲調資料表, $AD338, $AG338))</f>
        <v>ian</v>
      </c>
      <c r="AU338" s="370"/>
      <c r="AV338" s="374" t="str">
        <f t="array" ref="AV338">IF($V338, "", INDEX(白話字聲母資料表, $Z338, $AV$5))</f>
        <v>c</v>
      </c>
      <c r="AW338" s="375" t="str">
        <f t="array" ref="AW338">IF($W338, "", INDEX(白話字韻母資料表, $AC338, $AW$5))</f>
        <v>ian</v>
      </c>
      <c r="AX338" s="374" t="str">
        <f t="array" ref="AX338">IF($W338, "", INDEX(閩拼韻母八聲調資料表, $AD338, $AG338))</f>
        <v>iān</v>
      </c>
    </row>
    <row r="339" spans="2:50">
      <c r="B339" s="380">
        <f t="shared" si="75"/>
        <v>331</v>
      </c>
      <c r="C339" s="314" t="str">
        <f>MID(文章!$D$4, B339, 1)</f>
        <v>里</v>
      </c>
      <c r="D339" s="365" t="s">
        <v>82</v>
      </c>
      <c r="E339" s="365" t="s">
        <v>67</v>
      </c>
      <c r="F339" s="365">
        <v>2</v>
      </c>
      <c r="G339" s="315" t="str">
        <f t="array" ref="G339">IF( OR($T339, NOT($U339), $W339), "", $AA339 &amp; $AH339 &amp; INDEX(中文數值資料表, $AG339, 2) )</f>
        <v>柳居二</v>
      </c>
      <c r="H339" s="321" t="str">
        <f t="shared" si="76"/>
        <v>lí</v>
      </c>
      <c r="I339" s="322" t="str">
        <f t="shared" si="77"/>
        <v>lí</v>
      </c>
      <c r="J339" s="323" t="str">
        <f t="shared" si="78"/>
        <v>lí</v>
      </c>
      <c r="K339" s="316" t="str">
        <f t="shared" si="79"/>
        <v>ㄌㄧˋ</v>
      </c>
      <c r="L339" s="317" t="str">
        <f t="shared" ca="1" si="113"/>
        <v xml:space="preserve">\ltjruby{里}{lí}\
</v>
      </c>
      <c r="M339" s="317" t="str">
        <f t="shared" ca="1" si="99"/>
        <v xml:space="preserve">&lt;ruby&gt;里&lt;rt&gt;柳居二&lt;/rt&gt;&lt;/ruby&gt;
</v>
      </c>
      <c r="N339" s="317" t="str">
        <f t="shared" ca="1" si="100"/>
        <v xml:space="preserve">&lt;ruby&gt;里&lt;rt&gt;lí&lt;/rt&gt;&lt;/ruby&gt;
</v>
      </c>
      <c r="O339" s="317" t="str">
        <f t="shared" ca="1" si="101"/>
        <v xml:space="preserve">&lt;ruby&gt;里&lt;rt&gt;lí&lt;/rt&gt;&lt;/ruby&gt;
</v>
      </c>
      <c r="P339" s="317" t="str">
        <f t="shared" ca="1" si="101"/>
        <v xml:space="preserve">&lt;ruby&gt;里&lt;rt&gt;lí&lt;/rt&gt;&lt;/ruby&gt;
</v>
      </c>
      <c r="Q339" s="318" t="str">
        <f t="shared" ca="1" si="102"/>
        <v xml:space="preserve">&lt;ruby&gt;里&lt;rtc&gt;ㄌㄧˋ&lt;/rtc&gt;&lt;/ruby&gt;
</v>
      </c>
      <c r="R339" s="318" t="str">
        <f t="shared" ca="1" si="103"/>
        <v xml:space="preserve">&lt;ruby&gt;里&lt;rt&gt;lí&lt;/rt&gt;&lt;rtc&gt;ㄌㄧˋ&lt;/rtc&gt;&lt;/ruby&gt;
</v>
      </c>
      <c r="S339" s="285"/>
      <c r="T339" s="319" t="b">
        <f t="shared" si="97"/>
        <v>0</v>
      </c>
      <c r="U339" s="319" t="b">
        <f t="shared" si="104"/>
        <v>1</v>
      </c>
      <c r="V339" s="319" t="b">
        <f t="shared" si="105"/>
        <v>0</v>
      </c>
      <c r="W339" s="319" t="b">
        <f t="shared" si="106"/>
        <v>0</v>
      </c>
      <c r="X339" s="319" t="b">
        <f t="shared" si="107"/>
        <v>0</v>
      </c>
      <c r="Y339" s="370"/>
      <c r="Z339" s="377">
        <f t="shared" si="98"/>
        <v>9</v>
      </c>
      <c r="AA339" s="373" t="str">
        <f t="array" ref="AA339">IF( $Z339="", "", INDEX(白話字聲母資料表, $Z339, $AA$5))</f>
        <v>柳</v>
      </c>
      <c r="AB339" s="370"/>
      <c r="AC339" s="377">
        <f t="shared" si="108"/>
        <v>21</v>
      </c>
      <c r="AD339" s="373">
        <f t="array" ref="AD339">IF( $W339, "", INDEX(白話字韻母資料表, AC339, $AD$5))</f>
        <v>29</v>
      </c>
      <c r="AE339" s="373" t="b">
        <f t="array" ref="AE339">IF( $W339, "", IF( INDEX(白話字韻母資料表, AC339, $AE$5) = "入聲", TRUE, FALSE) )</f>
        <v>0</v>
      </c>
      <c r="AF339" s="374">
        <f t="shared" si="109"/>
        <v>1</v>
      </c>
      <c r="AG339" s="374">
        <f t="shared" si="110"/>
        <v>2</v>
      </c>
      <c r="AH339" s="374" t="str">
        <f t="array" ref="AH339">IF( $W339, "", INDEX(白話字韻母資料表, $AC339, $AH$5))</f>
        <v>居</v>
      </c>
      <c r="AI339" s="374" t="str">
        <f t="array" ref="AI339">IF($W339, "", INDEX(白話字韻母八聲調資料表, $AD339, $AG339))</f>
        <v>í</v>
      </c>
      <c r="AJ339" s="370"/>
      <c r="AK339" s="373" t="b">
        <f t="shared" si="111"/>
        <v>0</v>
      </c>
      <c r="AL339" s="373" t="str">
        <f>IF( $AK339, IFERROR( IF(MATCH( $E339, 顎音化聲母!$H$9:$H$37, 0), TRUE, FALSE), FALSE), "")</f>
        <v/>
      </c>
      <c r="AM339" s="373" t="str">
        <f t="array" ref="AM339">IF( AND($AK339, $AL339), INDEX(顎音化聲母資料表, MATCH( $D339 &amp; $E339, 顎音化聲母!$L$5:$L$136, 0), 3), "")</f>
        <v/>
      </c>
      <c r="AN339" s="373">
        <f t="shared" si="112"/>
        <v>9</v>
      </c>
      <c r="AO339" s="374" t="str">
        <f t="array" ref="AO339">IF($AN339="", "", IF( $AM339&lt;&gt;"", $AM339,INDEX(白話字聲母資料表, $AN339, $AO$5)))</f>
        <v>ㄌ</v>
      </c>
      <c r="AP339" s="374" t="str">
        <f t="array" ref="AP339">IF($W339, "", INDEX(方音八音反切資料表, $AD339, $AG339))</f>
        <v>ㄧˋ</v>
      </c>
      <c r="AQ339" s="370"/>
      <c r="AR339" s="374" t="str">
        <f t="array" ref="AR339">IF($V339, "", INDEX(白話字聲母資料表, $Z339, $AR$5))</f>
        <v>l</v>
      </c>
      <c r="AS339" s="375" t="str">
        <f t="array" ref="AS339">IF($W339, "", INDEX(白話字韻母資料表, $AC339, $AR$5))</f>
        <v>i</v>
      </c>
      <c r="AT339" s="374" t="str">
        <f t="array" ref="AT339">IF($W339, "", INDEX(台羅韻母八聲調資料表, $AD339, $AG339))</f>
        <v>í</v>
      </c>
      <c r="AU339" s="370"/>
      <c r="AV339" s="374" t="str">
        <f t="array" ref="AV339">IF($V339, "", INDEX(白話字聲母資料表, $Z339, $AV$5))</f>
        <v>l</v>
      </c>
      <c r="AW339" s="375" t="str">
        <f t="array" ref="AW339">IF($W339, "", INDEX(白話字韻母資料表, $AC339, $AW$5))</f>
        <v>i</v>
      </c>
      <c r="AX339" s="374" t="str">
        <f t="array" ref="AX339">IF($W339, "", INDEX(閩拼韻母八聲調資料表, $AD339, $AG339))</f>
        <v>í</v>
      </c>
    </row>
    <row r="340" spans="2:50">
      <c r="B340" s="380">
        <f t="shared" si="75"/>
        <v>332</v>
      </c>
      <c r="C340" s="314" t="str">
        <f>MID(文章!$D$4, B340, 1)</f>
        <v>，</v>
      </c>
      <c r="D340" s="365"/>
      <c r="E340" s="365"/>
      <c r="F340" s="365"/>
      <c r="G340" s="315" t="str">
        <f t="array" ref="G340">IF( OR($T340, NOT($U340), $W340), "", $AA340 &amp; $AH340 &amp; INDEX(中文數值資料表, $AG340, 2) )</f>
        <v/>
      </c>
      <c r="H340" s="321" t="str">
        <f t="shared" si="76"/>
        <v/>
      </c>
      <c r="I340" s="322" t="str">
        <f t="shared" si="77"/>
        <v/>
      </c>
      <c r="J340" s="323" t="str">
        <f t="shared" si="78"/>
        <v/>
      </c>
      <c r="K340" s="316" t="str">
        <f t="shared" si="79"/>
        <v/>
      </c>
      <c r="L340" s="317" t="str">
        <f t="shared" ca="1" si="113"/>
        <v xml:space="preserve">\ltjruby{，}{}\
</v>
      </c>
      <c r="M340" s="317" t="str">
        <f t="shared" ca="1" si="99"/>
        <v xml:space="preserve">，
</v>
      </c>
      <c r="N340" s="317" t="str">
        <f t="shared" ca="1" si="100"/>
        <v xml:space="preserve">，
</v>
      </c>
      <c r="O340" s="317" t="str">
        <f t="shared" ca="1" si="101"/>
        <v xml:space="preserve">，
</v>
      </c>
      <c r="P340" s="317" t="str">
        <f t="shared" ca="1" si="101"/>
        <v xml:space="preserve">，
</v>
      </c>
      <c r="Q340" s="318" t="str">
        <f t="shared" ca="1" si="102"/>
        <v xml:space="preserve">，
</v>
      </c>
      <c r="R340" s="318" t="str">
        <f t="shared" ca="1" si="103"/>
        <v xml:space="preserve">，
</v>
      </c>
      <c r="S340" s="285"/>
      <c r="T340" s="319" t="b">
        <f t="shared" si="97"/>
        <v>1</v>
      </c>
      <c r="U340" s="319" t="b">
        <f t="shared" si="104"/>
        <v>0</v>
      </c>
      <c r="V340" s="319" t="b">
        <f t="shared" si="105"/>
        <v>1</v>
      </c>
      <c r="W340" s="319" t="b">
        <f t="shared" si="106"/>
        <v>1</v>
      </c>
      <c r="X340" s="319" t="b">
        <f t="shared" si="107"/>
        <v>0</v>
      </c>
      <c r="Y340" s="370"/>
      <c r="Z340" s="377" t="str">
        <f t="shared" si="98"/>
        <v/>
      </c>
      <c r="AA340" s="373" t="str">
        <f t="array" ref="AA340">IF( $Z340="", "", INDEX(白話字聲母資料表, $Z340, $AA$5))</f>
        <v/>
      </c>
      <c r="AB340" s="370"/>
      <c r="AC340" s="377" t="str">
        <f t="shared" si="108"/>
        <v/>
      </c>
      <c r="AD340" s="373" t="str">
        <f t="array" ref="AD340">IF( $W340, "", INDEX(白話字韻母資料表, AC340, $AD$5))</f>
        <v/>
      </c>
      <c r="AE340" s="373" t="str">
        <f t="array" ref="AE340">IF( $W340, "", IF( INDEX(白話字韻母資料表, AC340, $AE$5) = "入聲", TRUE, FALSE) )</f>
        <v/>
      </c>
      <c r="AF340" s="374" t="str">
        <f t="shared" si="109"/>
        <v/>
      </c>
      <c r="AG340" s="374" t="str">
        <f t="shared" si="110"/>
        <v/>
      </c>
      <c r="AH340" s="374" t="str">
        <f t="array" ref="AH340">IF( $W340, "", INDEX(白話字韻母資料表, $AC340, $AH$5))</f>
        <v/>
      </c>
      <c r="AI340" s="374" t="str">
        <f t="array" ref="AI340">IF($W340, "", INDEX(白話字韻母八聲調資料表, $AD340, $AG340))</f>
        <v/>
      </c>
      <c r="AJ340" s="370"/>
      <c r="AK340" s="373" t="b">
        <f t="shared" si="111"/>
        <v>0</v>
      </c>
      <c r="AL340" s="373" t="str">
        <f>IF( $AK340, IFERROR( IF(MATCH( $E340, 顎音化聲母!$H$9:$H$37, 0), TRUE, FALSE), FALSE), "")</f>
        <v/>
      </c>
      <c r="AM340" s="373" t="str">
        <f t="array" ref="AM340">IF( AND($AK340, $AL340), INDEX(顎音化聲母資料表, MATCH( $D340 &amp; $E340, 顎音化聲母!$L$5:$L$136, 0), 3), "")</f>
        <v/>
      </c>
      <c r="AN340" s="373" t="str">
        <f t="shared" si="112"/>
        <v/>
      </c>
      <c r="AO340" s="374" t="str">
        <f t="array" ref="AO340">IF($AN340="", "", IF( $AM340&lt;&gt;"", $AM340,INDEX(白話字聲母資料表, $AN340, $AO$5)))</f>
        <v/>
      </c>
      <c r="AP340" s="374" t="str">
        <f t="array" ref="AP340">IF($W340, "", INDEX(方音八音反切資料表, $AD340, $AG340))</f>
        <v/>
      </c>
      <c r="AQ340" s="370"/>
      <c r="AR340" s="374" t="str">
        <f t="array" ref="AR340">IF($V340, "", INDEX(白話字聲母資料表, $Z340, $AR$5))</f>
        <v/>
      </c>
      <c r="AS340" s="375" t="str">
        <f t="array" ref="AS340">IF($W340, "", INDEX(白話字韻母資料表, $AC340, $AR$5))</f>
        <v/>
      </c>
      <c r="AT340" s="374" t="str">
        <f t="array" ref="AT340">IF($W340, "", INDEX(台羅韻母八聲調資料表, $AD340, $AG340))</f>
        <v/>
      </c>
      <c r="AU340" s="370"/>
      <c r="AV340" s="374" t="str">
        <f t="array" ref="AV340">IF($V340, "", INDEX(白話字聲母資料表, $Z340, $AV$5))</f>
        <v/>
      </c>
      <c r="AW340" s="375" t="str">
        <f t="array" ref="AW340">IF($W340, "", INDEX(白話字韻母資料表, $AC340, $AW$5))</f>
        <v/>
      </c>
      <c r="AX340" s="374" t="str">
        <f t="array" ref="AX340">IF($W340, "", INDEX(閩拼韻母八聲調資料表, $AD340, $AG340))</f>
        <v/>
      </c>
    </row>
    <row r="341" spans="2:50">
      <c r="B341" s="380">
        <f t="shared" si="75"/>
        <v>333</v>
      </c>
      <c r="C341" s="314" t="str">
        <f>MID(文章!$D$4, B341, 1)</f>
        <v>旌</v>
      </c>
      <c r="D341" s="365" t="s">
        <v>55</v>
      </c>
      <c r="E341" s="365" t="s">
        <v>81</v>
      </c>
      <c r="F341" s="365"/>
      <c r="G341" s="315" t="str">
        <f t="array" ref="G341">IF( OR($T341, NOT($U341), $W341), "", $AA341 &amp; $AH341 &amp; INDEX(中文數值資料表, $AG341, 2) )</f>
        <v>曾經一</v>
      </c>
      <c r="H341" s="321" t="str">
        <f t="shared" si="76"/>
        <v>cheng</v>
      </c>
      <c r="I341" s="322" t="str">
        <f t="shared" si="77"/>
        <v>tsing</v>
      </c>
      <c r="J341" s="323" t="str">
        <f t="shared" si="78"/>
        <v>zīng</v>
      </c>
      <c r="K341" s="316" t="str">
        <f t="shared" si="79"/>
        <v>ㄐㄧㄥ</v>
      </c>
      <c r="L341" s="317" t="str">
        <f t="shared" ca="1" si="113"/>
        <v xml:space="preserve">\ltjruby{旌}{tsing}\
</v>
      </c>
      <c r="M341" s="317" t="str">
        <f t="shared" ca="1" si="99"/>
        <v xml:space="preserve">&lt;ruby&gt;旌&lt;rt&gt;曾經一&lt;/rt&gt;&lt;/ruby&gt;
</v>
      </c>
      <c r="N341" s="317" t="str">
        <f t="shared" ca="1" si="100"/>
        <v xml:space="preserve">&lt;ruby&gt;旌&lt;rt&gt;cheng&lt;/rt&gt;&lt;/ruby&gt;
</v>
      </c>
      <c r="O341" s="317" t="str">
        <f t="shared" ca="1" si="101"/>
        <v xml:space="preserve">&lt;ruby&gt;旌&lt;rt&gt;tsing&lt;/rt&gt;&lt;/ruby&gt;
</v>
      </c>
      <c r="P341" s="317" t="str">
        <f t="shared" ca="1" si="101"/>
        <v xml:space="preserve">&lt;ruby&gt;旌&lt;rt&gt;zīng&lt;/rt&gt;&lt;/ruby&gt;
</v>
      </c>
      <c r="Q341" s="318" t="str">
        <f t="shared" ca="1" si="102"/>
        <v xml:space="preserve">&lt;ruby&gt;旌&lt;rtc&gt;ㄐㄧㄥ&lt;/rtc&gt;&lt;/ruby&gt;
</v>
      </c>
      <c r="R341" s="318" t="str">
        <f t="shared" ca="1" si="103"/>
        <v xml:space="preserve">&lt;ruby&gt;旌&lt;rt&gt;tsing&lt;/rt&gt;&lt;rtc&gt;ㄐㄧㄥ&lt;/rtc&gt;&lt;/ruby&gt;
</v>
      </c>
      <c r="S341" s="285"/>
      <c r="T341" s="319" t="b">
        <f t="shared" si="97"/>
        <v>0</v>
      </c>
      <c r="U341" s="319" t="b">
        <f t="shared" si="104"/>
        <v>1</v>
      </c>
      <c r="V341" s="319" t="b">
        <f t="shared" si="105"/>
        <v>0</v>
      </c>
      <c r="W341" s="319" t="b">
        <f t="shared" si="106"/>
        <v>0</v>
      </c>
      <c r="X341" s="319" t="b">
        <f t="shared" si="107"/>
        <v>1</v>
      </c>
      <c r="Y341" s="370"/>
      <c r="Z341" s="377">
        <f t="shared" si="98"/>
        <v>2</v>
      </c>
      <c r="AA341" s="373" t="str">
        <f t="array" ref="AA341">IF( $Z341="", "", INDEX(白話字聲母資料表, $Z341, $AA$5))</f>
        <v>曾</v>
      </c>
      <c r="AB341" s="370"/>
      <c r="AC341" s="377">
        <f t="shared" si="108"/>
        <v>20</v>
      </c>
      <c r="AD341" s="373">
        <f t="array" ref="AD341">IF( $W341, "", INDEX(白話字韻母資料表, AC341, $AD$5))</f>
        <v>9</v>
      </c>
      <c r="AE341" s="373" t="b">
        <f t="array" ref="AE341">IF( $W341, "", IF( INDEX(白話字韻母資料表, AC341, $AE$5) = "入聲", TRUE, FALSE) )</f>
        <v>0</v>
      </c>
      <c r="AF341" s="374">
        <f t="shared" si="109"/>
        <v>1</v>
      </c>
      <c r="AG341" s="374">
        <f t="shared" si="110"/>
        <v>1</v>
      </c>
      <c r="AH341" s="374" t="str">
        <f t="array" ref="AH341">IF( $W341, "", INDEX(白話字韻母資料表, $AC341, $AH$5))</f>
        <v>經</v>
      </c>
      <c r="AI341" s="374" t="str">
        <f t="array" ref="AI341">IF($W341, "", INDEX(白話字韻母八聲調資料表, $AD341, $AG341))</f>
        <v>eng</v>
      </c>
      <c r="AJ341" s="370"/>
      <c r="AK341" s="373" t="b">
        <f t="shared" si="111"/>
        <v>1</v>
      </c>
      <c r="AL341" s="373" t="b">
        <f>IF( $AK341, IFERROR( IF(MATCH( $E341, 顎音化聲母!$H$9:$H$37, 0), TRUE, FALSE), FALSE), "")</f>
        <v>1</v>
      </c>
      <c r="AM341" s="373" t="str">
        <f t="array" ref="AM341">IF( AND($AK341, $AL341), INDEX(顎音化聲母資料表, MATCH( $D341 &amp; $E341, 顎音化聲母!$L$5:$L$136, 0), 3), "")</f>
        <v>ㄐ</v>
      </c>
      <c r="AN341" s="373">
        <f t="shared" si="112"/>
        <v>2</v>
      </c>
      <c r="AO341" s="374" t="str">
        <f t="array" ref="AO341">IF($AN341="", "", IF( $AM341&lt;&gt;"", $AM341,INDEX(白話字聲母資料表, $AN341, $AO$5)))</f>
        <v>ㄐ</v>
      </c>
      <c r="AP341" s="374" t="str">
        <f t="array" ref="AP341">IF($W341, "", INDEX(方音八音反切資料表, $AD341, $AG341))</f>
        <v>ㄧㄥ</v>
      </c>
      <c r="AQ341" s="370"/>
      <c r="AR341" s="374" t="str">
        <f t="array" ref="AR341">IF($V341, "", INDEX(白話字聲母資料表, $Z341, $AR$5))</f>
        <v>ts</v>
      </c>
      <c r="AS341" s="375" t="str">
        <f t="array" ref="AS341">IF($W341, "", INDEX(白話字韻母資料表, $AC341, $AR$5))</f>
        <v>ing</v>
      </c>
      <c r="AT341" s="374" t="str">
        <f t="array" ref="AT341">IF($W341, "", INDEX(台羅韻母八聲調資料表, $AD341, $AG341))</f>
        <v>ing</v>
      </c>
      <c r="AU341" s="370"/>
      <c r="AV341" s="374" t="str">
        <f t="array" ref="AV341">IF($V341, "", INDEX(白話字聲母資料表, $Z341, $AV$5))</f>
        <v>z</v>
      </c>
      <c r="AW341" s="375" t="str">
        <f t="array" ref="AW341">IF($W341, "", INDEX(白話字韻母資料表, $AC341, $AW$5))</f>
        <v>ing</v>
      </c>
      <c r="AX341" s="374" t="str">
        <f t="array" ref="AX341">IF($W341, "", INDEX(閩拼韻母八聲調資料表, $AD341, $AG341))</f>
        <v>īng</v>
      </c>
    </row>
    <row r="342" spans="2:50">
      <c r="B342" s="380">
        <f t="shared" si="75"/>
        <v>334</v>
      </c>
      <c r="C342" s="314" t="str">
        <f>MID(文章!$D$4, B342, 1)</f>
        <v>旗</v>
      </c>
      <c r="D342" s="365" t="s">
        <v>72</v>
      </c>
      <c r="E342" s="365" t="s">
        <v>67</v>
      </c>
      <c r="F342" s="365">
        <v>5</v>
      </c>
      <c r="G342" s="315" t="str">
        <f t="array" ref="G342">IF( OR($T342, NOT($U342), $W342), "", $AA342 &amp; $AH342 &amp; INDEX(中文數值資料表, $AG342, 2) )</f>
        <v>求居五</v>
      </c>
      <c r="H342" s="321" t="str">
        <f t="shared" si="76"/>
        <v>kî</v>
      </c>
      <c r="I342" s="322" t="str">
        <f t="shared" si="77"/>
        <v>kî</v>
      </c>
      <c r="J342" s="323" t="str">
        <f t="shared" si="78"/>
        <v>gì</v>
      </c>
      <c r="K342" s="316" t="str">
        <f t="shared" si="79"/>
        <v>ㄍㄧˊ</v>
      </c>
      <c r="L342" s="317" t="str">
        <f t="shared" ca="1" si="113"/>
        <v xml:space="preserve">\ltjruby{旗}{kî}\
</v>
      </c>
      <c r="M342" s="317" t="str">
        <f t="shared" ca="1" si="99"/>
        <v xml:space="preserve">&lt;ruby&gt;旗&lt;rt&gt;求居五&lt;/rt&gt;&lt;/ruby&gt;
</v>
      </c>
      <c r="N342" s="317" t="str">
        <f t="shared" ca="1" si="100"/>
        <v xml:space="preserve">&lt;ruby&gt;旗&lt;rt&gt;kî&lt;/rt&gt;&lt;/ruby&gt;
</v>
      </c>
      <c r="O342" s="317" t="str">
        <f t="shared" ca="1" si="101"/>
        <v xml:space="preserve">&lt;ruby&gt;旗&lt;rt&gt;kî&lt;/rt&gt;&lt;/ruby&gt;
</v>
      </c>
      <c r="P342" s="317" t="str">
        <f t="shared" ca="1" si="101"/>
        <v xml:space="preserve">&lt;ruby&gt;旗&lt;rt&gt;gì&lt;/rt&gt;&lt;/ruby&gt;
</v>
      </c>
      <c r="Q342" s="318" t="str">
        <f t="shared" ca="1" si="102"/>
        <v xml:space="preserve">&lt;ruby&gt;旗&lt;rtc&gt;ㄍㄧˊ&lt;/rtc&gt;&lt;/ruby&gt;
</v>
      </c>
      <c r="R342" s="318" t="str">
        <f t="shared" ca="1" si="103"/>
        <v xml:space="preserve">&lt;ruby&gt;旗&lt;rt&gt;kî&lt;/rt&gt;&lt;rtc&gt;ㄍㄧˊ&lt;/rtc&gt;&lt;/ruby&gt;
</v>
      </c>
      <c r="S342" s="285"/>
      <c r="T342" s="319" t="b">
        <f t="shared" si="97"/>
        <v>0</v>
      </c>
      <c r="U342" s="319" t="b">
        <f t="shared" si="104"/>
        <v>1</v>
      </c>
      <c r="V342" s="319" t="b">
        <f t="shared" si="105"/>
        <v>0</v>
      </c>
      <c r="W342" s="319" t="b">
        <f t="shared" si="106"/>
        <v>0</v>
      </c>
      <c r="X342" s="319" t="b">
        <f t="shared" si="107"/>
        <v>0</v>
      </c>
      <c r="Y342" s="370"/>
      <c r="Z342" s="377">
        <f t="shared" si="98"/>
        <v>7</v>
      </c>
      <c r="AA342" s="373" t="str">
        <f t="array" ref="AA342">IF( $Z342="", "", INDEX(白話字聲母資料表, $Z342, $AA$5))</f>
        <v>求</v>
      </c>
      <c r="AB342" s="370"/>
      <c r="AC342" s="377">
        <f t="shared" si="108"/>
        <v>21</v>
      </c>
      <c r="AD342" s="373">
        <f t="array" ref="AD342">IF( $W342, "", INDEX(白話字韻母資料表, AC342, $AD$5))</f>
        <v>29</v>
      </c>
      <c r="AE342" s="373" t="b">
        <f t="array" ref="AE342">IF( $W342, "", IF( INDEX(白話字韻母資料表, AC342, $AE$5) = "入聲", TRUE, FALSE) )</f>
        <v>0</v>
      </c>
      <c r="AF342" s="374">
        <f t="shared" si="109"/>
        <v>1</v>
      </c>
      <c r="AG342" s="374">
        <f t="shared" si="110"/>
        <v>5</v>
      </c>
      <c r="AH342" s="374" t="str">
        <f t="array" ref="AH342">IF( $W342, "", INDEX(白話字韻母資料表, $AC342, $AH$5))</f>
        <v>居</v>
      </c>
      <c r="AI342" s="374" t="str">
        <f t="array" ref="AI342">IF($W342, "", INDEX(白話字韻母八聲調資料表, $AD342, $AG342))</f>
        <v>î</v>
      </c>
      <c r="AJ342" s="370"/>
      <c r="AK342" s="373" t="b">
        <f t="shared" si="111"/>
        <v>0</v>
      </c>
      <c r="AL342" s="373" t="str">
        <f>IF( $AK342, IFERROR( IF(MATCH( $E342, 顎音化聲母!$H$9:$H$37, 0), TRUE, FALSE), FALSE), "")</f>
        <v/>
      </c>
      <c r="AM342" s="373" t="str">
        <f t="array" ref="AM342">IF( AND($AK342, $AL342), INDEX(顎音化聲母資料表, MATCH( $D342 &amp; $E342, 顎音化聲母!$L$5:$L$136, 0), 3), "")</f>
        <v/>
      </c>
      <c r="AN342" s="373">
        <f t="shared" si="112"/>
        <v>7</v>
      </c>
      <c r="AO342" s="374" t="str">
        <f t="array" ref="AO342">IF($AN342="", "", IF( $AM342&lt;&gt;"", $AM342,INDEX(白話字聲母資料表, $AN342, $AO$5)))</f>
        <v>ㄍ</v>
      </c>
      <c r="AP342" s="374" t="str">
        <f t="array" ref="AP342">IF($W342, "", INDEX(方音八音反切資料表, $AD342, $AG342))</f>
        <v>ㄧˊ</v>
      </c>
      <c r="AQ342" s="370"/>
      <c r="AR342" s="374" t="str">
        <f t="array" ref="AR342">IF($V342, "", INDEX(白話字聲母資料表, $Z342, $AR$5))</f>
        <v>k</v>
      </c>
      <c r="AS342" s="375" t="str">
        <f t="array" ref="AS342">IF($W342, "", INDEX(白話字韻母資料表, $AC342, $AR$5))</f>
        <v>i</v>
      </c>
      <c r="AT342" s="374" t="str">
        <f t="array" ref="AT342">IF($W342, "", INDEX(台羅韻母八聲調資料表, $AD342, $AG342))</f>
        <v>î</v>
      </c>
      <c r="AU342" s="370"/>
      <c r="AV342" s="374" t="str">
        <f t="array" ref="AV342">IF($V342, "", INDEX(白話字聲母資料表, $Z342, $AV$5))</f>
        <v>g</v>
      </c>
      <c r="AW342" s="375" t="str">
        <f t="array" ref="AW342">IF($W342, "", INDEX(白話字韻母資料表, $AC342, $AW$5))</f>
        <v>i</v>
      </c>
      <c r="AX342" s="374" t="str">
        <f t="array" ref="AX342">IF($W342, "", INDEX(閩拼韻母八聲調資料表, $AD342, $AG342))</f>
        <v>ì</v>
      </c>
    </row>
    <row r="343" spans="2:50">
      <c r="B343" s="380">
        <f t="shared" si="75"/>
        <v>335</v>
      </c>
      <c r="C343" s="314" t="str">
        <f>MID(文章!$D$4, B343, 1)</f>
        <v>蔽</v>
      </c>
      <c r="D343" s="365" t="s">
        <v>79</v>
      </c>
      <c r="E343" s="365" t="s">
        <v>98</v>
      </c>
      <c r="F343" s="365">
        <v>3</v>
      </c>
      <c r="G343" s="315" t="str">
        <f t="array" ref="G343">IF( OR($T343, NOT($U343), $W343), "", $AA343 &amp; $AH343 &amp; INDEX(中文數值資料表, $AG343, 2) )</f>
        <v>邊伽三</v>
      </c>
      <c r="H343" s="321" t="str">
        <f t="shared" si="76"/>
        <v>pè</v>
      </c>
      <c r="I343" s="322" t="str">
        <f t="shared" si="77"/>
        <v>pè</v>
      </c>
      <c r="J343" s="323" t="str">
        <f t="shared" si="78"/>
        <v>bě</v>
      </c>
      <c r="K343" s="316" t="str">
        <f t="shared" si="79"/>
        <v>ㄅㆤ˪</v>
      </c>
      <c r="L343" s="317" t="str">
        <f t="shared" ca="1" si="113"/>
        <v xml:space="preserve">\ltjruby{蔽}{pè}\
</v>
      </c>
      <c r="M343" s="317" t="str">
        <f t="shared" ca="1" si="99"/>
        <v xml:space="preserve">&lt;ruby&gt;蔽&lt;rt&gt;邊伽三&lt;/rt&gt;&lt;/ruby&gt;
</v>
      </c>
      <c r="N343" s="317" t="str">
        <f t="shared" ca="1" si="100"/>
        <v xml:space="preserve">&lt;ruby&gt;蔽&lt;rt&gt;pè&lt;/rt&gt;&lt;/ruby&gt;
</v>
      </c>
      <c r="O343" s="317" t="str">
        <f t="shared" ca="1" si="101"/>
        <v xml:space="preserve">&lt;ruby&gt;蔽&lt;rt&gt;pè&lt;/rt&gt;&lt;/ruby&gt;
</v>
      </c>
      <c r="P343" s="317" t="str">
        <f t="shared" ca="1" si="101"/>
        <v xml:space="preserve">&lt;ruby&gt;蔽&lt;rt&gt;bě&lt;/rt&gt;&lt;/ruby&gt;
</v>
      </c>
      <c r="Q343" s="318" t="str">
        <f t="shared" ca="1" si="102"/>
        <v xml:space="preserve">&lt;ruby&gt;蔽&lt;rtc&gt;ㄅㆤ˪&lt;/rtc&gt;&lt;/ruby&gt;
</v>
      </c>
      <c r="R343" s="318" t="str">
        <f t="shared" ca="1" si="103"/>
        <v xml:space="preserve">&lt;ruby&gt;蔽&lt;rt&gt;pè&lt;/rt&gt;&lt;rtc&gt;ㄅㆤ˪&lt;/rtc&gt;&lt;/ruby&gt;
</v>
      </c>
      <c r="S343" s="285"/>
      <c r="T343" s="319" t="b">
        <f t="shared" si="97"/>
        <v>0</v>
      </c>
      <c r="U343" s="319" t="b">
        <f t="shared" si="104"/>
        <v>1</v>
      </c>
      <c r="V343" s="319" t="b">
        <f t="shared" si="105"/>
        <v>0</v>
      </c>
      <c r="W343" s="319" t="b">
        <f t="shared" si="106"/>
        <v>0</v>
      </c>
      <c r="X343" s="319" t="b">
        <f t="shared" si="107"/>
        <v>0</v>
      </c>
      <c r="Y343" s="370"/>
      <c r="Z343" s="377">
        <f t="shared" si="98"/>
        <v>13</v>
      </c>
      <c r="AA343" s="373" t="str">
        <f t="array" ref="AA343">IF( $Z343="", "", INDEX(白話字聲母資料表, $Z343, $AA$5))</f>
        <v>邊</v>
      </c>
      <c r="AB343" s="370"/>
      <c r="AC343" s="377">
        <f t="shared" si="108"/>
        <v>15</v>
      </c>
      <c r="AD343" s="373">
        <f t="array" ref="AD343">IF( $W343, "", INDEX(白話字韻母資料表, AC343, $AD$5))</f>
        <v>39</v>
      </c>
      <c r="AE343" s="373" t="b">
        <f t="array" ref="AE343">IF( $W343, "", IF( INDEX(白話字韻母資料表, AC343, $AE$5) = "入聲", TRUE, FALSE) )</f>
        <v>0</v>
      </c>
      <c r="AF343" s="374">
        <f t="shared" si="109"/>
        <v>1</v>
      </c>
      <c r="AG343" s="374">
        <f t="shared" si="110"/>
        <v>3</v>
      </c>
      <c r="AH343" s="374" t="str">
        <f t="array" ref="AH343">IF( $W343, "", INDEX(白話字韻母資料表, $AC343, $AH$5))</f>
        <v>伽</v>
      </c>
      <c r="AI343" s="374" t="str">
        <f t="array" ref="AI343">IF($W343, "", INDEX(白話字韻母八聲調資料表, $AD343, $AG343))</f>
        <v>è</v>
      </c>
      <c r="AJ343" s="370"/>
      <c r="AK343" s="373" t="b">
        <f t="shared" si="111"/>
        <v>0</v>
      </c>
      <c r="AL343" s="373" t="str">
        <f>IF( $AK343, IFERROR( IF(MATCH( $E343, 顎音化聲母!$H$9:$H$37, 0), TRUE, FALSE), FALSE), "")</f>
        <v/>
      </c>
      <c r="AM343" s="373" t="str">
        <f t="array" ref="AM343">IF( AND($AK343, $AL343), INDEX(顎音化聲母資料表, MATCH( $D343 &amp; $E343, 顎音化聲母!$L$5:$L$136, 0), 3), "")</f>
        <v/>
      </c>
      <c r="AN343" s="373">
        <f t="shared" si="112"/>
        <v>13</v>
      </c>
      <c r="AO343" s="374" t="str">
        <f t="array" ref="AO343">IF($AN343="", "", IF( $AM343&lt;&gt;"", $AM343,INDEX(白話字聲母資料表, $AN343, $AO$5)))</f>
        <v>ㄅ</v>
      </c>
      <c r="AP343" s="374" t="str">
        <f t="array" ref="AP343">IF($W343, "", INDEX(方音八音反切資料表, $AD343, $AG343))</f>
        <v>ㆤ˪</v>
      </c>
      <c r="AQ343" s="370"/>
      <c r="AR343" s="374" t="str">
        <f t="array" ref="AR343">IF($V343, "", INDEX(白話字聲母資料表, $Z343, $AR$5))</f>
        <v>p</v>
      </c>
      <c r="AS343" s="375" t="str">
        <f t="array" ref="AS343">IF($W343, "", INDEX(白話字韻母資料表, $AC343, $AR$5))</f>
        <v>e</v>
      </c>
      <c r="AT343" s="374" t="str">
        <f t="array" ref="AT343">IF($W343, "", INDEX(台羅韻母八聲調資料表, $AD343, $AG343))</f>
        <v>è</v>
      </c>
      <c r="AU343" s="370"/>
      <c r="AV343" s="374" t="str">
        <f t="array" ref="AV343">IF($V343, "", INDEX(白話字聲母資料表, $Z343, $AV$5))</f>
        <v>b</v>
      </c>
      <c r="AW343" s="375" t="str">
        <f t="array" ref="AW343">IF($W343, "", INDEX(白話字韻母資料表, $AC343, $AW$5))</f>
        <v>e</v>
      </c>
      <c r="AX343" s="374" t="str">
        <f t="array" ref="AX343">IF($W343, "", INDEX(閩拼韻母八聲調資料表, $AD343, $AG343))</f>
        <v>ě</v>
      </c>
    </row>
    <row r="344" spans="2:50">
      <c r="B344" s="380">
        <f t="shared" si="75"/>
        <v>336</v>
      </c>
      <c r="C344" s="314" t="str">
        <f>MID(文章!$D$4, B344, 1)</f>
        <v>空</v>
      </c>
      <c r="D344" s="365" t="s">
        <v>76</v>
      </c>
      <c r="E344" s="365" t="s">
        <v>74</v>
      </c>
      <c r="F344" s="365">
        <v>3</v>
      </c>
      <c r="G344" s="315" t="str">
        <f t="array" ref="G344">IF( OR($T344, NOT($U344), $W344), "", $AA344 &amp; $AH344 &amp; INDEX(中文數值資料表, $AG344, 2) )</f>
        <v>去公三</v>
      </c>
      <c r="H344" s="321" t="str">
        <f t="shared" si="76"/>
        <v>khòng</v>
      </c>
      <c r="I344" s="322" t="str">
        <f t="shared" si="77"/>
        <v>khòng</v>
      </c>
      <c r="J344" s="323" t="str">
        <f t="shared" si="78"/>
        <v>kǒng</v>
      </c>
      <c r="K344" s="316" t="str">
        <f t="shared" si="79"/>
        <v>ㄎㆲ˪</v>
      </c>
      <c r="L344" s="317" t="str">
        <f t="shared" ca="1" si="113"/>
        <v xml:space="preserve">\ltjruby{空}{khòng}\
</v>
      </c>
      <c r="M344" s="317" t="str">
        <f t="shared" ca="1" si="99"/>
        <v xml:space="preserve">&lt;ruby&gt;空&lt;rt&gt;去公三&lt;/rt&gt;&lt;/ruby&gt;
</v>
      </c>
      <c r="N344" s="317" t="str">
        <f t="shared" ca="1" si="100"/>
        <v xml:space="preserve">&lt;ruby&gt;空&lt;rt&gt;khòng&lt;/rt&gt;&lt;/ruby&gt;
</v>
      </c>
      <c r="O344" s="317" t="str">
        <f t="shared" ca="1" si="101"/>
        <v xml:space="preserve">&lt;ruby&gt;空&lt;rt&gt;khòng&lt;/rt&gt;&lt;/ruby&gt;
</v>
      </c>
      <c r="P344" s="317" t="str">
        <f t="shared" ca="1" si="101"/>
        <v xml:space="preserve">&lt;ruby&gt;空&lt;rt&gt;kǒng&lt;/rt&gt;&lt;/ruby&gt;
</v>
      </c>
      <c r="Q344" s="318" t="str">
        <f t="shared" ca="1" si="102"/>
        <v xml:space="preserve">&lt;ruby&gt;空&lt;rtc&gt;ㄎㆲ˪&lt;/rtc&gt;&lt;/ruby&gt;
</v>
      </c>
      <c r="R344" s="318" t="str">
        <f t="shared" ca="1" si="103"/>
        <v xml:space="preserve">&lt;ruby&gt;空&lt;rt&gt;khòng&lt;/rt&gt;&lt;rtc&gt;ㄎㆲ˪&lt;/rtc&gt;&lt;/ruby&gt;
</v>
      </c>
      <c r="S344" s="285"/>
      <c r="T344" s="319" t="b">
        <f t="shared" si="97"/>
        <v>0</v>
      </c>
      <c r="U344" s="319" t="b">
        <f t="shared" si="104"/>
        <v>1</v>
      </c>
      <c r="V344" s="319" t="b">
        <f t="shared" si="105"/>
        <v>0</v>
      </c>
      <c r="W344" s="319" t="b">
        <f t="shared" si="106"/>
        <v>0</v>
      </c>
      <c r="X344" s="319" t="b">
        <f t="shared" si="107"/>
        <v>0</v>
      </c>
      <c r="Y344" s="370"/>
      <c r="Z344" s="377">
        <f t="shared" si="98"/>
        <v>8</v>
      </c>
      <c r="AA344" s="373" t="str">
        <f t="array" ref="AA344">IF( $Z344="", "", INDEX(白話字聲母資料表, $Z344, $AA$5))</f>
        <v>去</v>
      </c>
      <c r="AB344" s="370"/>
      <c r="AC344" s="377">
        <f t="shared" si="108"/>
        <v>69</v>
      </c>
      <c r="AD344" s="373">
        <f t="array" ref="AD344">IF( $W344, "", INDEX(白話字韻母資料表, AC344, $AD$5))</f>
        <v>7</v>
      </c>
      <c r="AE344" s="373" t="b">
        <f t="array" ref="AE344">IF( $W344, "", IF( INDEX(白話字韻母資料表, AC344, $AE$5) = "入聲", TRUE, FALSE) )</f>
        <v>0</v>
      </c>
      <c r="AF344" s="374">
        <f t="shared" si="109"/>
        <v>1</v>
      </c>
      <c r="AG344" s="374">
        <f t="shared" si="110"/>
        <v>3</v>
      </c>
      <c r="AH344" s="374" t="str">
        <f t="array" ref="AH344">IF( $W344, "", INDEX(白話字韻母資料表, $AC344, $AH$5))</f>
        <v>公</v>
      </c>
      <c r="AI344" s="374" t="str">
        <f t="array" ref="AI344">IF($W344, "", INDEX(白話字韻母八聲調資料表, $AD344, $AG344))</f>
        <v>òng</v>
      </c>
      <c r="AJ344" s="370"/>
      <c r="AK344" s="373" t="b">
        <f t="shared" si="111"/>
        <v>0</v>
      </c>
      <c r="AL344" s="373" t="str">
        <f>IF( $AK344, IFERROR( IF(MATCH( $E344, 顎音化聲母!$H$9:$H$37, 0), TRUE, FALSE), FALSE), "")</f>
        <v/>
      </c>
      <c r="AM344" s="373" t="str">
        <f t="array" ref="AM344">IF( AND($AK344, $AL344), INDEX(顎音化聲母資料表, MATCH( $D344 &amp; $E344, 顎音化聲母!$L$5:$L$136, 0), 3), "")</f>
        <v/>
      </c>
      <c r="AN344" s="373">
        <f t="shared" si="112"/>
        <v>8</v>
      </c>
      <c r="AO344" s="374" t="str">
        <f t="array" ref="AO344">IF($AN344="", "", IF( $AM344&lt;&gt;"", $AM344,INDEX(白話字聲母資料表, $AN344, $AO$5)))</f>
        <v>ㄎ</v>
      </c>
      <c r="AP344" s="374" t="str">
        <f t="array" ref="AP344">IF($W344, "", INDEX(方音八音反切資料表, $AD344, $AG344))</f>
        <v>ㆲ˪</v>
      </c>
      <c r="AQ344" s="370"/>
      <c r="AR344" s="374" t="str">
        <f t="array" ref="AR344">IF($V344, "", INDEX(白話字聲母資料表, $Z344, $AR$5))</f>
        <v>kh</v>
      </c>
      <c r="AS344" s="375" t="str">
        <f t="array" ref="AS344">IF($W344, "", INDEX(白話字韻母資料表, $AC344, $AR$5))</f>
        <v>ong</v>
      </c>
      <c r="AT344" s="374" t="str">
        <f t="array" ref="AT344">IF($W344, "", INDEX(台羅韻母八聲調資料表, $AD344, $AG344))</f>
        <v>òng</v>
      </c>
      <c r="AU344" s="370"/>
      <c r="AV344" s="374" t="str">
        <f t="array" ref="AV344">IF($V344, "", INDEX(白話字聲母資料表, $Z344, $AV$5))</f>
        <v>k</v>
      </c>
      <c r="AW344" s="375" t="str">
        <f t="array" ref="AW344">IF($W344, "", INDEX(白話字韻母資料表, $AC344, $AW$5))</f>
        <v>ong</v>
      </c>
      <c r="AX344" s="374" t="str">
        <f t="array" ref="AX344">IF($W344, "", INDEX(閩拼韻母八聲調資料表, $AD344, $AG344))</f>
        <v>ǒng</v>
      </c>
    </row>
    <row r="345" spans="2:50">
      <c r="B345" s="380">
        <f t="shared" si="75"/>
        <v>337</v>
      </c>
      <c r="C345" s="314" t="str">
        <f>MID(文章!$D$4, B345, 1)</f>
        <v>，</v>
      </c>
      <c r="D345" s="365"/>
      <c r="E345" s="365"/>
      <c r="F345" s="365"/>
      <c r="G345" s="315" t="str">
        <f t="array" ref="G345">IF( OR($T345, NOT($U345), $W345), "", $AA345 &amp; $AH345 &amp; INDEX(中文數值資料表, $AG345, 2) )</f>
        <v/>
      </c>
      <c r="H345" s="321" t="str">
        <f t="shared" si="76"/>
        <v/>
      </c>
      <c r="I345" s="322" t="str">
        <f t="shared" si="77"/>
        <v/>
      </c>
      <c r="J345" s="323" t="str">
        <f t="shared" si="78"/>
        <v/>
      </c>
      <c r="K345" s="316" t="str">
        <f t="shared" si="79"/>
        <v/>
      </c>
      <c r="L345" s="317" t="str">
        <f t="shared" ca="1" si="113"/>
        <v xml:space="preserve">\ltjruby{，}{}\
</v>
      </c>
      <c r="M345" s="317" t="str">
        <f t="shared" ca="1" si="99"/>
        <v xml:space="preserve">，
</v>
      </c>
      <c r="N345" s="317" t="str">
        <f t="shared" ca="1" si="100"/>
        <v xml:space="preserve">，
</v>
      </c>
      <c r="O345" s="317" t="str">
        <f t="shared" ca="1" si="101"/>
        <v xml:space="preserve">，
</v>
      </c>
      <c r="P345" s="317" t="str">
        <f t="shared" ca="1" si="101"/>
        <v xml:space="preserve">，
</v>
      </c>
      <c r="Q345" s="318" t="str">
        <f t="shared" ca="1" si="102"/>
        <v xml:space="preserve">，
</v>
      </c>
      <c r="R345" s="318" t="str">
        <f t="shared" ca="1" si="103"/>
        <v xml:space="preserve">，
</v>
      </c>
      <c r="S345" s="285"/>
      <c r="T345" s="319" t="b">
        <f t="shared" si="97"/>
        <v>1</v>
      </c>
      <c r="U345" s="319" t="b">
        <f t="shared" si="104"/>
        <v>0</v>
      </c>
      <c r="V345" s="319" t="b">
        <f t="shared" si="105"/>
        <v>1</v>
      </c>
      <c r="W345" s="319" t="b">
        <f t="shared" si="106"/>
        <v>1</v>
      </c>
      <c r="X345" s="319" t="b">
        <f t="shared" si="107"/>
        <v>0</v>
      </c>
      <c r="Y345" s="370"/>
      <c r="Z345" s="377" t="str">
        <f t="shared" si="98"/>
        <v/>
      </c>
      <c r="AA345" s="373" t="str">
        <f t="array" ref="AA345">IF( $Z345="", "", INDEX(白話字聲母資料表, $Z345, $AA$5))</f>
        <v/>
      </c>
      <c r="AB345" s="370"/>
      <c r="AC345" s="377" t="str">
        <f t="shared" si="108"/>
        <v/>
      </c>
      <c r="AD345" s="373" t="str">
        <f t="array" ref="AD345">IF( $W345, "", INDEX(白話字韻母資料表, AC345, $AD$5))</f>
        <v/>
      </c>
      <c r="AE345" s="373" t="str">
        <f t="array" ref="AE345">IF( $W345, "", IF( INDEX(白話字韻母資料表, AC345, $AE$5) = "入聲", TRUE, FALSE) )</f>
        <v/>
      </c>
      <c r="AF345" s="374" t="str">
        <f t="shared" si="109"/>
        <v/>
      </c>
      <c r="AG345" s="374" t="str">
        <f t="shared" si="110"/>
        <v/>
      </c>
      <c r="AH345" s="374" t="str">
        <f t="array" ref="AH345">IF( $W345, "", INDEX(白話字韻母資料表, $AC345, $AH$5))</f>
        <v/>
      </c>
      <c r="AI345" s="374" t="str">
        <f t="array" ref="AI345">IF($W345, "", INDEX(白話字韻母八聲調資料表, $AD345, $AG345))</f>
        <v/>
      </c>
      <c r="AJ345" s="370"/>
      <c r="AK345" s="373" t="b">
        <f t="shared" si="111"/>
        <v>0</v>
      </c>
      <c r="AL345" s="373" t="str">
        <f>IF( $AK345, IFERROR( IF(MATCH( $E345, 顎音化聲母!$H$9:$H$37, 0), TRUE, FALSE), FALSE), "")</f>
        <v/>
      </c>
      <c r="AM345" s="373" t="str">
        <f t="array" ref="AM345">IF( AND($AK345, $AL345), INDEX(顎音化聲母資料表, MATCH( $D345 &amp; $E345, 顎音化聲母!$L$5:$L$136, 0), 3), "")</f>
        <v/>
      </c>
      <c r="AN345" s="373" t="str">
        <f t="shared" si="112"/>
        <v/>
      </c>
      <c r="AO345" s="374" t="str">
        <f t="array" ref="AO345">IF($AN345="", "", IF( $AM345&lt;&gt;"", $AM345,INDEX(白話字聲母資料表, $AN345, $AO$5)))</f>
        <v/>
      </c>
      <c r="AP345" s="374" t="str">
        <f t="array" ref="AP345">IF($W345, "", INDEX(方音八音反切資料表, $AD345, $AG345))</f>
        <v/>
      </c>
      <c r="AQ345" s="370"/>
      <c r="AR345" s="374" t="str">
        <f t="array" ref="AR345">IF($V345, "", INDEX(白話字聲母資料表, $Z345, $AR$5))</f>
        <v/>
      </c>
      <c r="AS345" s="375" t="str">
        <f t="array" ref="AS345">IF($W345, "", INDEX(白話字韻母資料表, $AC345, $AR$5))</f>
        <v/>
      </c>
      <c r="AT345" s="374" t="str">
        <f t="array" ref="AT345">IF($W345, "", INDEX(台羅韻母八聲調資料表, $AD345, $AG345))</f>
        <v/>
      </c>
      <c r="AU345" s="370"/>
      <c r="AV345" s="374" t="str">
        <f t="array" ref="AV345">IF($V345, "", INDEX(白話字聲母資料表, $Z345, $AV$5))</f>
        <v/>
      </c>
      <c r="AW345" s="375" t="str">
        <f t="array" ref="AW345">IF($W345, "", INDEX(白話字韻母資料表, $AC345, $AW$5))</f>
        <v/>
      </c>
      <c r="AX345" s="374" t="str">
        <f t="array" ref="AX345">IF($W345, "", INDEX(閩拼韻母八聲調資料表, $AD345, $AG345))</f>
        <v/>
      </c>
    </row>
    <row r="346" spans="2:50">
      <c r="B346" s="380">
        <f t="shared" si="75"/>
        <v>338</v>
      </c>
      <c r="C346" s="314" t="str">
        <f>MID(文章!$D$4, B346, 1)</f>
        <v>釃</v>
      </c>
      <c r="D346" s="365" t="s">
        <v>65</v>
      </c>
      <c r="E346" s="365" t="s">
        <v>62</v>
      </c>
      <c r="F346" s="365"/>
      <c r="G346" s="315" t="str">
        <f t="array" ref="G346">IF( OR($T346, NOT($U346), $W346), "", $AA346 &amp; $AH346 &amp; INDEX(中文數值資料表, $AG346, 2) )</f>
        <v>時艍一</v>
      </c>
      <c r="H346" s="321" t="str">
        <f t="shared" si="76"/>
        <v>su</v>
      </c>
      <c r="I346" s="322" t="str">
        <f t="shared" si="77"/>
        <v>su</v>
      </c>
      <c r="J346" s="323" t="str">
        <f t="shared" si="78"/>
        <v>sū</v>
      </c>
      <c r="K346" s="316" t="str">
        <f t="shared" si="79"/>
        <v>ㄙㄨ</v>
      </c>
      <c r="L346" s="317" t="str">
        <f t="shared" ca="1" si="113"/>
        <v xml:space="preserve">\ltjruby{釃}{su}\
</v>
      </c>
      <c r="M346" s="317" t="str">
        <f t="shared" ca="1" si="99"/>
        <v xml:space="preserve">&lt;ruby&gt;釃&lt;rt&gt;時艍一&lt;/rt&gt;&lt;/ruby&gt;
</v>
      </c>
      <c r="N346" s="317" t="str">
        <f t="shared" ca="1" si="100"/>
        <v xml:space="preserve">&lt;ruby&gt;釃&lt;rt&gt;su&lt;/rt&gt;&lt;/ruby&gt;
</v>
      </c>
      <c r="O346" s="317" t="str">
        <f t="shared" ca="1" si="101"/>
        <v xml:space="preserve">&lt;ruby&gt;釃&lt;rt&gt;su&lt;/rt&gt;&lt;/ruby&gt;
</v>
      </c>
      <c r="P346" s="317" t="str">
        <f t="shared" ca="1" si="101"/>
        <v xml:space="preserve">&lt;ruby&gt;釃&lt;rt&gt;sū&lt;/rt&gt;&lt;/ruby&gt;
</v>
      </c>
      <c r="Q346" s="318" t="str">
        <f t="shared" ca="1" si="102"/>
        <v xml:space="preserve">&lt;ruby&gt;釃&lt;rtc&gt;ㄙㄨ&lt;/rtc&gt;&lt;/ruby&gt;
</v>
      </c>
      <c r="R346" s="318" t="str">
        <f t="shared" ca="1" si="103"/>
        <v xml:space="preserve">&lt;ruby&gt;釃&lt;rt&gt;su&lt;/rt&gt;&lt;rtc&gt;ㄙㄨ&lt;/rtc&gt;&lt;/ruby&gt;
</v>
      </c>
      <c r="S346" s="285"/>
      <c r="T346" s="319" t="b">
        <f t="shared" si="97"/>
        <v>0</v>
      </c>
      <c r="U346" s="319" t="b">
        <f t="shared" si="104"/>
        <v>1</v>
      </c>
      <c r="V346" s="319" t="b">
        <f t="shared" si="105"/>
        <v>0</v>
      </c>
      <c r="W346" s="319" t="b">
        <f t="shared" si="106"/>
        <v>0</v>
      </c>
      <c r="X346" s="319" t="b">
        <f t="shared" si="107"/>
        <v>1</v>
      </c>
      <c r="Y346" s="370"/>
      <c r="Z346" s="377">
        <f t="shared" si="98"/>
        <v>15</v>
      </c>
      <c r="AA346" s="373" t="str">
        <f t="array" ref="AA346">IF( $Z346="", "", INDEX(白話字聲母資料表, $Z346, $AA$5))</f>
        <v>時</v>
      </c>
      <c r="AB346" s="370"/>
      <c r="AC346" s="377">
        <f t="shared" si="108"/>
        <v>70</v>
      </c>
      <c r="AD346" s="373">
        <f t="array" ref="AD346">IF( $W346, "", INDEX(白話字韻母資料表, AC346, $AD$5))</f>
        <v>27</v>
      </c>
      <c r="AE346" s="373" t="b">
        <f t="array" ref="AE346">IF( $W346, "", IF( INDEX(白話字韻母資料表, AC346, $AE$5) = "入聲", TRUE, FALSE) )</f>
        <v>0</v>
      </c>
      <c r="AF346" s="374">
        <f t="shared" si="109"/>
        <v>1</v>
      </c>
      <c r="AG346" s="374">
        <f t="shared" si="110"/>
        <v>1</v>
      </c>
      <c r="AH346" s="374" t="str">
        <f t="array" ref="AH346">IF( $W346, "", INDEX(白話字韻母資料表, $AC346, $AH$5))</f>
        <v>艍</v>
      </c>
      <c r="AI346" s="374" t="str">
        <f t="array" ref="AI346">IF($W346, "", INDEX(白話字韻母八聲調資料表, $AD346, $AG346))</f>
        <v>u</v>
      </c>
      <c r="AJ346" s="370"/>
      <c r="AK346" s="373" t="b">
        <f t="shared" si="111"/>
        <v>1</v>
      </c>
      <c r="AL346" s="373" t="b">
        <f>IF( $AK346, IFERROR( IF(MATCH( $E346, 顎音化聲母!$H$9:$H$37, 0), TRUE, FALSE), FALSE), "")</f>
        <v>0</v>
      </c>
      <c r="AM346" s="373" t="str">
        <f t="array" ref="AM346">IF( AND($AK346, $AL346), INDEX(顎音化聲母資料表, MATCH( $D346 &amp; $E346, 顎音化聲母!$L$5:$L$136, 0), 3), "")</f>
        <v/>
      </c>
      <c r="AN346" s="373">
        <f t="shared" si="112"/>
        <v>15</v>
      </c>
      <c r="AO346" s="374" t="str">
        <f t="array" ref="AO346">IF($AN346="", "", IF( $AM346&lt;&gt;"", $AM346,INDEX(白話字聲母資料表, $AN346, $AO$5)))</f>
        <v>ㄙ</v>
      </c>
      <c r="AP346" s="374" t="str">
        <f t="array" ref="AP346">IF($W346, "", INDEX(方音八音反切資料表, $AD346, $AG346))</f>
        <v>ㄨ</v>
      </c>
      <c r="AQ346" s="370"/>
      <c r="AR346" s="374" t="str">
        <f t="array" ref="AR346">IF($V346, "", INDEX(白話字聲母資料表, $Z346, $AR$5))</f>
        <v>s</v>
      </c>
      <c r="AS346" s="375" t="str">
        <f t="array" ref="AS346">IF($W346, "", INDEX(白話字韻母資料表, $AC346, $AR$5))</f>
        <v>u</v>
      </c>
      <c r="AT346" s="374" t="str">
        <f t="array" ref="AT346">IF($W346, "", INDEX(台羅韻母八聲調資料表, $AD346, $AG346))</f>
        <v>u</v>
      </c>
      <c r="AU346" s="370"/>
      <c r="AV346" s="374" t="str">
        <f t="array" ref="AV346">IF($V346, "", INDEX(白話字聲母資料表, $Z346, $AV$5))</f>
        <v>s</v>
      </c>
      <c r="AW346" s="375" t="str">
        <f t="array" ref="AW346">IF($W346, "", INDEX(白話字韻母資料表, $AC346, $AW$5))</f>
        <v>u</v>
      </c>
      <c r="AX346" s="374" t="str">
        <f t="array" ref="AX346">IF($W346, "", INDEX(閩拼韻母八聲調資料表, $AD346, $AG346))</f>
        <v>ū</v>
      </c>
    </row>
    <row r="347" spans="2:50">
      <c r="B347" s="380">
        <f t="shared" si="75"/>
        <v>339</v>
      </c>
      <c r="C347" s="314" t="str">
        <f>MID(文章!$D$4, B347, 1)</f>
        <v>酒</v>
      </c>
      <c r="D347" s="365" t="s">
        <v>55</v>
      </c>
      <c r="E347" s="365" t="s">
        <v>69</v>
      </c>
      <c r="F347" s="365">
        <v>2</v>
      </c>
      <c r="G347" s="315" t="str">
        <f t="array" ref="G347">IF( OR($T347, NOT($U347), $W347), "", $AA347 &amp; $AH347 &amp; INDEX(中文數值資料表, $AG347, 2) )</f>
        <v>曾丩二</v>
      </c>
      <c r="H347" s="321" t="str">
        <f t="shared" si="76"/>
        <v>chiú</v>
      </c>
      <c r="I347" s="322" t="str">
        <f t="shared" si="77"/>
        <v>tsiú</v>
      </c>
      <c r="J347" s="323" t="str">
        <f t="shared" si="78"/>
        <v>ziú</v>
      </c>
      <c r="K347" s="316" t="str">
        <f t="shared" si="79"/>
        <v>ㄐㄧㄨˋ</v>
      </c>
      <c r="L347" s="317" t="str">
        <f t="shared" ca="1" si="113"/>
        <v xml:space="preserve">\ltjruby{酒}{tsiú}\
</v>
      </c>
      <c r="M347" s="317" t="str">
        <f t="shared" ca="1" si="99"/>
        <v xml:space="preserve">&lt;ruby&gt;酒&lt;rt&gt;曾丩二&lt;/rt&gt;&lt;/ruby&gt;
</v>
      </c>
      <c r="N347" s="317" t="str">
        <f t="shared" ca="1" si="100"/>
        <v xml:space="preserve">&lt;ruby&gt;酒&lt;rt&gt;chiú&lt;/rt&gt;&lt;/ruby&gt;
</v>
      </c>
      <c r="O347" s="317" t="str">
        <f t="shared" ca="1" si="101"/>
        <v xml:space="preserve">&lt;ruby&gt;酒&lt;rt&gt;tsiú&lt;/rt&gt;&lt;/ruby&gt;
</v>
      </c>
      <c r="P347" s="317" t="str">
        <f t="shared" ca="1" si="101"/>
        <v xml:space="preserve">&lt;ruby&gt;酒&lt;rt&gt;ziú&lt;/rt&gt;&lt;/ruby&gt;
</v>
      </c>
      <c r="Q347" s="318" t="str">
        <f t="shared" ca="1" si="102"/>
        <v xml:space="preserve">&lt;ruby&gt;酒&lt;rtc&gt;ㄐㄧㄨˋ&lt;/rtc&gt;&lt;/ruby&gt;
</v>
      </c>
      <c r="R347" s="318" t="str">
        <f t="shared" ca="1" si="103"/>
        <v xml:space="preserve">&lt;ruby&gt;酒&lt;rt&gt;tsiú&lt;/rt&gt;&lt;rtc&gt;ㄐㄧㄨˋ&lt;/rtc&gt;&lt;/ruby&gt;
</v>
      </c>
      <c r="S347" s="285"/>
      <c r="T347" s="319" t="b">
        <f t="shared" si="97"/>
        <v>0</v>
      </c>
      <c r="U347" s="319" t="b">
        <f t="shared" si="104"/>
        <v>1</v>
      </c>
      <c r="V347" s="319" t="b">
        <f t="shared" si="105"/>
        <v>0</v>
      </c>
      <c r="W347" s="319" t="b">
        <f t="shared" si="106"/>
        <v>0</v>
      </c>
      <c r="X347" s="319" t="b">
        <f t="shared" si="107"/>
        <v>0</v>
      </c>
      <c r="Y347" s="370"/>
      <c r="Z347" s="377">
        <f t="shared" si="98"/>
        <v>2</v>
      </c>
      <c r="AA347" s="373" t="str">
        <f t="array" ref="AA347">IF( $Z347="", "", INDEX(白話字聲母資料表, $Z347, $AA$5))</f>
        <v>曾</v>
      </c>
      <c r="AB347" s="370"/>
      <c r="AC347" s="377">
        <f t="shared" si="108"/>
        <v>45</v>
      </c>
      <c r="AD347" s="373">
        <f t="array" ref="AD347">IF( $W347, "", INDEX(白話字韻母資料表, AC347, $AD$5))</f>
        <v>30</v>
      </c>
      <c r="AE347" s="373" t="b">
        <f t="array" ref="AE347">IF( $W347, "", IF( INDEX(白話字韻母資料表, AC347, $AE$5) = "入聲", TRUE, FALSE) )</f>
        <v>0</v>
      </c>
      <c r="AF347" s="374">
        <f t="shared" si="109"/>
        <v>1</v>
      </c>
      <c r="AG347" s="374">
        <f t="shared" si="110"/>
        <v>2</v>
      </c>
      <c r="AH347" s="374" t="str">
        <f t="array" ref="AH347">IF( $W347, "", INDEX(白話字韻母資料表, $AC347, $AH$5))</f>
        <v>丩</v>
      </c>
      <c r="AI347" s="374" t="str">
        <f t="array" ref="AI347">IF($W347, "", INDEX(白話字韻母八聲調資料表, $AD347, $AG347))</f>
        <v>iú</v>
      </c>
      <c r="AJ347" s="370"/>
      <c r="AK347" s="373" t="b">
        <f t="shared" si="111"/>
        <v>1</v>
      </c>
      <c r="AL347" s="373" t="b">
        <f>IF( $AK347, IFERROR( IF(MATCH( $E347, 顎音化聲母!$H$9:$H$37, 0), TRUE, FALSE), FALSE), "")</f>
        <v>1</v>
      </c>
      <c r="AM347" s="373" t="str">
        <f t="array" ref="AM347">IF( AND($AK347, $AL347), INDEX(顎音化聲母資料表, MATCH( $D347 &amp; $E347, 顎音化聲母!$L$5:$L$136, 0), 3), "")</f>
        <v>ㄐ</v>
      </c>
      <c r="AN347" s="373">
        <f t="shared" si="112"/>
        <v>2</v>
      </c>
      <c r="AO347" s="374" t="str">
        <f t="array" ref="AO347">IF($AN347="", "", IF( $AM347&lt;&gt;"", $AM347,INDEX(白話字聲母資料表, $AN347, $AO$5)))</f>
        <v>ㄐ</v>
      </c>
      <c r="AP347" s="374" t="str">
        <f t="array" ref="AP347">IF($W347, "", INDEX(方音八音反切資料表, $AD347, $AG347))</f>
        <v>ㄧㄨˋ</v>
      </c>
      <c r="AQ347" s="370"/>
      <c r="AR347" s="374" t="str">
        <f t="array" ref="AR347">IF($V347, "", INDEX(白話字聲母資料表, $Z347, $AR$5))</f>
        <v>ts</v>
      </c>
      <c r="AS347" s="375" t="str">
        <f t="array" ref="AS347">IF($W347, "", INDEX(白話字韻母資料表, $AC347, $AR$5))</f>
        <v>iu</v>
      </c>
      <c r="AT347" s="374" t="str">
        <f t="array" ref="AT347">IF($W347, "", INDEX(台羅韻母八聲調資料表, $AD347, $AG347))</f>
        <v>iú</v>
      </c>
      <c r="AU347" s="370"/>
      <c r="AV347" s="374" t="str">
        <f t="array" ref="AV347">IF($V347, "", INDEX(白話字聲母資料表, $Z347, $AV$5))</f>
        <v>z</v>
      </c>
      <c r="AW347" s="375" t="str">
        <f t="array" ref="AW347">IF($W347, "", INDEX(白話字韻母資料表, $AC347, $AW$5))</f>
        <v>iu</v>
      </c>
      <c r="AX347" s="374" t="str">
        <f t="array" ref="AX347">IF($W347, "", INDEX(閩拼韻母八聲調資料表, $AD347, $AG347))</f>
        <v>iú</v>
      </c>
    </row>
    <row r="348" spans="2:50">
      <c r="B348" s="380">
        <f t="shared" si="75"/>
        <v>340</v>
      </c>
      <c r="C348" s="314" t="str">
        <f>MID(文章!$D$4, B348, 1)</f>
        <v>臨</v>
      </c>
      <c r="D348" s="365" t="s">
        <v>82</v>
      </c>
      <c r="E348" s="365" t="s">
        <v>64</v>
      </c>
      <c r="F348" s="365">
        <v>5</v>
      </c>
      <c r="G348" s="315" t="str">
        <f t="array" ref="G348">IF( OR($T348, NOT($U348), $W348), "", $AA348 &amp; $AH348 &amp; INDEX(中文數值資料表, $AG348, 2) )</f>
        <v>柳金五</v>
      </c>
      <c r="H348" s="321" t="str">
        <f t="shared" si="76"/>
        <v>lîm</v>
      </c>
      <c r="I348" s="322" t="str">
        <f t="shared" si="77"/>
        <v>lîm</v>
      </c>
      <c r="J348" s="323" t="str">
        <f t="shared" si="78"/>
        <v>lìm</v>
      </c>
      <c r="K348" s="316" t="str">
        <f t="shared" si="79"/>
        <v>ㄌㄧㆬˊ</v>
      </c>
      <c r="L348" s="317" t="str">
        <f t="shared" ca="1" si="113"/>
        <v xml:space="preserve">\ltjruby{臨}{lîm}\
</v>
      </c>
      <c r="M348" s="317" t="str">
        <f t="shared" ca="1" si="99"/>
        <v xml:space="preserve">&lt;ruby&gt;臨&lt;rt&gt;柳金五&lt;/rt&gt;&lt;/ruby&gt;
</v>
      </c>
      <c r="N348" s="317" t="str">
        <f t="shared" ca="1" si="100"/>
        <v xml:space="preserve">&lt;ruby&gt;臨&lt;rt&gt;lîm&lt;/rt&gt;&lt;/ruby&gt;
</v>
      </c>
      <c r="O348" s="317" t="str">
        <f t="shared" ca="1" si="101"/>
        <v xml:space="preserve">&lt;ruby&gt;臨&lt;rt&gt;lîm&lt;/rt&gt;&lt;/ruby&gt;
</v>
      </c>
      <c r="P348" s="317" t="str">
        <f t="shared" ca="1" si="101"/>
        <v xml:space="preserve">&lt;ruby&gt;臨&lt;rt&gt;lìm&lt;/rt&gt;&lt;/ruby&gt;
</v>
      </c>
      <c r="Q348" s="318" t="str">
        <f t="shared" ca="1" si="102"/>
        <v xml:space="preserve">&lt;ruby&gt;臨&lt;rtc&gt;ㄌㄧㆬˊ&lt;/rtc&gt;&lt;/ruby&gt;
</v>
      </c>
      <c r="R348" s="318" t="str">
        <f t="shared" ca="1" si="103"/>
        <v xml:space="preserve">&lt;ruby&gt;臨&lt;rt&gt;lîm&lt;/rt&gt;&lt;rtc&gt;ㄌㄧㆬˊ&lt;/rtc&gt;&lt;/ruby&gt;
</v>
      </c>
      <c r="S348" s="285"/>
      <c r="T348" s="319" t="b">
        <f t="shared" si="97"/>
        <v>0</v>
      </c>
      <c r="U348" s="319" t="b">
        <f t="shared" si="104"/>
        <v>1</v>
      </c>
      <c r="V348" s="319" t="b">
        <f t="shared" si="105"/>
        <v>0</v>
      </c>
      <c r="W348" s="319" t="b">
        <f t="shared" si="106"/>
        <v>0</v>
      </c>
      <c r="X348" s="319" t="b">
        <f t="shared" si="107"/>
        <v>0</v>
      </c>
      <c r="Y348" s="370"/>
      <c r="Z348" s="377">
        <f t="shared" si="98"/>
        <v>9</v>
      </c>
      <c r="AA348" s="373" t="str">
        <f t="array" ref="AA348">IF( $Z348="", "", INDEX(白話字聲母資料表, $Z348, $AA$5))</f>
        <v>柳</v>
      </c>
      <c r="AB348" s="370"/>
      <c r="AC348" s="377">
        <f t="shared" si="108"/>
        <v>37</v>
      </c>
      <c r="AD348" s="373">
        <f t="array" ref="AD348">IF( $W348, "", INDEX(白話字韻母資料表, AC348, $AD$5))</f>
        <v>3</v>
      </c>
      <c r="AE348" s="373" t="b">
        <f t="array" ref="AE348">IF( $W348, "", IF( INDEX(白話字韻母資料表, AC348, $AE$5) = "入聲", TRUE, FALSE) )</f>
        <v>0</v>
      </c>
      <c r="AF348" s="374">
        <f t="shared" si="109"/>
        <v>1</v>
      </c>
      <c r="AG348" s="374">
        <f t="shared" si="110"/>
        <v>5</v>
      </c>
      <c r="AH348" s="374" t="str">
        <f t="array" ref="AH348">IF( $W348, "", INDEX(白話字韻母資料表, $AC348, $AH$5))</f>
        <v>金</v>
      </c>
      <c r="AI348" s="374" t="str">
        <f t="array" ref="AI348">IF($W348, "", INDEX(白話字韻母八聲調資料表, $AD348, $AG348))</f>
        <v>îm</v>
      </c>
      <c r="AJ348" s="370"/>
      <c r="AK348" s="373" t="b">
        <f t="shared" si="111"/>
        <v>0</v>
      </c>
      <c r="AL348" s="373" t="str">
        <f>IF( $AK348, IFERROR( IF(MATCH( $E348, 顎音化聲母!$H$9:$H$37, 0), TRUE, FALSE), FALSE), "")</f>
        <v/>
      </c>
      <c r="AM348" s="373" t="str">
        <f t="array" ref="AM348">IF( AND($AK348, $AL348), INDEX(顎音化聲母資料表, MATCH( $D348 &amp; $E348, 顎音化聲母!$L$5:$L$136, 0), 3), "")</f>
        <v/>
      </c>
      <c r="AN348" s="373">
        <f t="shared" si="112"/>
        <v>9</v>
      </c>
      <c r="AO348" s="374" t="str">
        <f t="array" ref="AO348">IF($AN348="", "", IF( $AM348&lt;&gt;"", $AM348,INDEX(白話字聲母資料表, $AN348, $AO$5)))</f>
        <v>ㄌ</v>
      </c>
      <c r="AP348" s="374" t="str">
        <f t="array" ref="AP348">IF($W348, "", INDEX(方音八音反切資料表, $AD348, $AG348))</f>
        <v>ㄧㆬˊ</v>
      </c>
      <c r="AQ348" s="370"/>
      <c r="AR348" s="374" t="str">
        <f t="array" ref="AR348">IF($V348, "", INDEX(白話字聲母資料表, $Z348, $AR$5))</f>
        <v>l</v>
      </c>
      <c r="AS348" s="375" t="str">
        <f t="array" ref="AS348">IF($W348, "", INDEX(白話字韻母資料表, $AC348, $AR$5))</f>
        <v>im</v>
      </c>
      <c r="AT348" s="374" t="str">
        <f t="array" ref="AT348">IF($W348, "", INDEX(台羅韻母八聲調資料表, $AD348, $AG348))</f>
        <v>îm</v>
      </c>
      <c r="AU348" s="370"/>
      <c r="AV348" s="374" t="str">
        <f t="array" ref="AV348">IF($V348, "", INDEX(白話字聲母資料表, $Z348, $AV$5))</f>
        <v>l</v>
      </c>
      <c r="AW348" s="375" t="str">
        <f t="array" ref="AW348">IF($W348, "", INDEX(白話字韻母資料表, $AC348, $AW$5))</f>
        <v>im</v>
      </c>
      <c r="AX348" s="374" t="str">
        <f t="array" ref="AX348">IF($W348, "", INDEX(閩拼韻母八聲調資料表, $AD348, $AG348))</f>
        <v>ìm</v>
      </c>
    </row>
    <row r="349" spans="2:50">
      <c r="B349" s="380">
        <f t="shared" si="75"/>
        <v>341</v>
      </c>
      <c r="C349" s="314" t="str">
        <f>MID(文章!$D$4, B349, 1)</f>
        <v>江</v>
      </c>
      <c r="D349" s="365" t="s">
        <v>72</v>
      </c>
      <c r="E349" s="365" t="s">
        <v>95</v>
      </c>
      <c r="F349" s="365"/>
      <c r="G349" s="315" t="str">
        <f t="array" ref="G349">IF( OR($T349, NOT($U349), $W349), "", $AA349 &amp; $AH349 &amp; INDEX(中文數值資料表, $AG349, 2) )</f>
        <v>求江一</v>
      </c>
      <c r="H349" s="321" t="str">
        <f t="shared" si="76"/>
        <v>kang</v>
      </c>
      <c r="I349" s="322" t="str">
        <f t="shared" si="77"/>
        <v>kang</v>
      </c>
      <c r="J349" s="323" t="str">
        <f t="shared" si="78"/>
        <v>gāng</v>
      </c>
      <c r="K349" s="316" t="str">
        <f t="shared" si="79"/>
        <v>ㄍㄤ</v>
      </c>
      <c r="L349" s="317" t="str">
        <f t="shared" ca="1" si="113"/>
        <v xml:space="preserve">\ltjruby{江}{kang}\
</v>
      </c>
      <c r="M349" s="317" t="str">
        <f t="shared" ca="1" si="99"/>
        <v xml:space="preserve">&lt;ruby&gt;江&lt;rt&gt;求江一&lt;/rt&gt;&lt;/ruby&gt;
</v>
      </c>
      <c r="N349" s="317" t="str">
        <f t="shared" ca="1" si="100"/>
        <v xml:space="preserve">&lt;ruby&gt;江&lt;rt&gt;kang&lt;/rt&gt;&lt;/ruby&gt;
</v>
      </c>
      <c r="O349" s="317" t="str">
        <f t="shared" ca="1" si="101"/>
        <v xml:space="preserve">&lt;ruby&gt;江&lt;rt&gt;kang&lt;/rt&gt;&lt;/ruby&gt;
</v>
      </c>
      <c r="P349" s="317" t="str">
        <f t="shared" ca="1" si="101"/>
        <v xml:space="preserve">&lt;ruby&gt;江&lt;rt&gt;gāng&lt;/rt&gt;&lt;/ruby&gt;
</v>
      </c>
      <c r="Q349" s="318" t="str">
        <f t="shared" ca="1" si="102"/>
        <v xml:space="preserve">&lt;ruby&gt;江&lt;rtc&gt;ㄍㄤ&lt;/rtc&gt;&lt;/ruby&gt;
</v>
      </c>
      <c r="R349" s="318" t="str">
        <f t="shared" ca="1" si="103"/>
        <v xml:space="preserve">&lt;ruby&gt;江&lt;rt&gt;kang&lt;/rt&gt;&lt;rtc&gt;ㄍㄤ&lt;/rtc&gt;&lt;/ruby&gt;
</v>
      </c>
      <c r="S349" s="285"/>
      <c r="T349" s="319" t="b">
        <f t="shared" si="97"/>
        <v>0</v>
      </c>
      <c r="U349" s="319" t="b">
        <f t="shared" si="104"/>
        <v>1</v>
      </c>
      <c r="V349" s="319" t="b">
        <f t="shared" si="105"/>
        <v>0</v>
      </c>
      <c r="W349" s="319" t="b">
        <f t="shared" si="106"/>
        <v>0</v>
      </c>
      <c r="X349" s="319" t="b">
        <f t="shared" si="107"/>
        <v>1</v>
      </c>
      <c r="Y349" s="370"/>
      <c r="Z349" s="377">
        <f t="shared" si="98"/>
        <v>7</v>
      </c>
      <c r="AA349" s="373" t="str">
        <f t="array" ref="AA349">IF( $Z349="", "", INDEX(白話字聲母資料表, $Z349, $AA$5))</f>
        <v>求</v>
      </c>
      <c r="AB349" s="370"/>
      <c r="AC349" s="377">
        <f t="shared" si="108"/>
        <v>10</v>
      </c>
      <c r="AD349" s="373">
        <f t="array" ref="AD349">IF( $W349, "", INDEX(白話字韻母資料表, AC349, $AD$5))</f>
        <v>21</v>
      </c>
      <c r="AE349" s="373" t="b">
        <f t="array" ref="AE349">IF( $W349, "", IF( INDEX(白話字韻母資料表, AC349, $AE$5) = "入聲", TRUE, FALSE) )</f>
        <v>0</v>
      </c>
      <c r="AF349" s="374">
        <f t="shared" si="109"/>
        <v>1</v>
      </c>
      <c r="AG349" s="374">
        <f t="shared" si="110"/>
        <v>1</v>
      </c>
      <c r="AH349" s="374" t="str">
        <f t="array" ref="AH349">IF( $W349, "", INDEX(白話字韻母資料表, $AC349, $AH$5))</f>
        <v>江</v>
      </c>
      <c r="AI349" s="374" t="str">
        <f t="array" ref="AI349">IF($W349, "", INDEX(白話字韻母八聲調資料表, $AD349, $AG349))</f>
        <v>ang</v>
      </c>
      <c r="AJ349" s="370"/>
      <c r="AK349" s="373" t="b">
        <f t="shared" si="111"/>
        <v>0</v>
      </c>
      <c r="AL349" s="373" t="str">
        <f>IF( $AK349, IFERROR( IF(MATCH( $E349, 顎音化聲母!$H$9:$H$37, 0), TRUE, FALSE), FALSE), "")</f>
        <v/>
      </c>
      <c r="AM349" s="373" t="str">
        <f t="array" ref="AM349">IF( AND($AK349, $AL349), INDEX(顎音化聲母資料表, MATCH( $D349 &amp; $E349, 顎音化聲母!$L$5:$L$136, 0), 3), "")</f>
        <v/>
      </c>
      <c r="AN349" s="373">
        <f t="shared" si="112"/>
        <v>7</v>
      </c>
      <c r="AO349" s="374" t="str">
        <f t="array" ref="AO349">IF($AN349="", "", IF( $AM349&lt;&gt;"", $AM349,INDEX(白話字聲母資料表, $AN349, $AO$5)))</f>
        <v>ㄍ</v>
      </c>
      <c r="AP349" s="374" t="str">
        <f t="array" ref="AP349">IF($W349, "", INDEX(方音八音反切資料表, $AD349, $AG349))</f>
        <v>ㄤ</v>
      </c>
      <c r="AQ349" s="370"/>
      <c r="AR349" s="374" t="str">
        <f t="array" ref="AR349">IF($V349, "", INDEX(白話字聲母資料表, $Z349, $AR$5))</f>
        <v>k</v>
      </c>
      <c r="AS349" s="375" t="str">
        <f t="array" ref="AS349">IF($W349, "", INDEX(白話字韻母資料表, $AC349, $AR$5))</f>
        <v>ang</v>
      </c>
      <c r="AT349" s="374" t="str">
        <f t="array" ref="AT349">IF($W349, "", INDEX(台羅韻母八聲調資料表, $AD349, $AG349))</f>
        <v>ang</v>
      </c>
      <c r="AU349" s="370"/>
      <c r="AV349" s="374" t="str">
        <f t="array" ref="AV349">IF($V349, "", INDEX(白話字聲母資料表, $Z349, $AV$5))</f>
        <v>g</v>
      </c>
      <c r="AW349" s="375" t="str">
        <f t="array" ref="AW349">IF($W349, "", INDEX(白話字韻母資料表, $AC349, $AW$5))</f>
        <v>ang</v>
      </c>
      <c r="AX349" s="374" t="str">
        <f t="array" ref="AX349">IF($W349, "", INDEX(閩拼韻母八聲調資料表, $AD349, $AG349))</f>
        <v>āng</v>
      </c>
    </row>
    <row r="350" spans="2:50">
      <c r="B350" s="380">
        <f t="shared" si="75"/>
        <v>342</v>
      </c>
      <c r="C350" s="314" t="str">
        <f>MID(文章!$D$4, B350, 1)</f>
        <v>，</v>
      </c>
      <c r="D350" s="365"/>
      <c r="E350" s="365"/>
      <c r="F350" s="365"/>
      <c r="G350" s="315" t="str">
        <f t="array" ref="G350">IF( OR($T350, NOT($U350), $W350), "", $AA350 &amp; $AH350 &amp; INDEX(中文數值資料表, $AG350, 2) )</f>
        <v/>
      </c>
      <c r="H350" s="321" t="str">
        <f t="shared" si="76"/>
        <v/>
      </c>
      <c r="I350" s="322" t="str">
        <f t="shared" si="77"/>
        <v/>
      </c>
      <c r="J350" s="323" t="str">
        <f t="shared" si="78"/>
        <v/>
      </c>
      <c r="K350" s="316" t="str">
        <f t="shared" si="79"/>
        <v/>
      </c>
      <c r="L350" s="317" t="str">
        <f t="shared" ca="1" si="113"/>
        <v xml:space="preserve">\ltjruby{，}{}\
</v>
      </c>
      <c r="M350" s="317" t="str">
        <f t="shared" ca="1" si="99"/>
        <v xml:space="preserve">，
</v>
      </c>
      <c r="N350" s="317" t="str">
        <f t="shared" ca="1" si="100"/>
        <v xml:space="preserve">，
</v>
      </c>
      <c r="O350" s="317" t="str">
        <f t="shared" ca="1" si="101"/>
        <v xml:space="preserve">，
</v>
      </c>
      <c r="P350" s="317" t="str">
        <f t="shared" ca="1" si="101"/>
        <v xml:space="preserve">，
</v>
      </c>
      <c r="Q350" s="318" t="str">
        <f t="shared" ca="1" si="102"/>
        <v xml:space="preserve">，
</v>
      </c>
      <c r="R350" s="318" t="str">
        <f t="shared" ca="1" si="103"/>
        <v xml:space="preserve">，
</v>
      </c>
      <c r="S350" s="285"/>
      <c r="T350" s="319" t="b">
        <f t="shared" si="97"/>
        <v>1</v>
      </c>
      <c r="U350" s="319" t="b">
        <f t="shared" si="104"/>
        <v>0</v>
      </c>
      <c r="V350" s="319" t="b">
        <f t="shared" si="105"/>
        <v>1</v>
      </c>
      <c r="W350" s="319" t="b">
        <f t="shared" si="106"/>
        <v>1</v>
      </c>
      <c r="X350" s="319" t="b">
        <f t="shared" si="107"/>
        <v>0</v>
      </c>
      <c r="Y350" s="370"/>
      <c r="Z350" s="377" t="str">
        <f t="shared" si="98"/>
        <v/>
      </c>
      <c r="AA350" s="373" t="str">
        <f t="array" ref="AA350">IF( $Z350="", "", INDEX(白話字聲母資料表, $Z350, $AA$5))</f>
        <v/>
      </c>
      <c r="AB350" s="370"/>
      <c r="AC350" s="377" t="str">
        <f t="shared" si="108"/>
        <v/>
      </c>
      <c r="AD350" s="373" t="str">
        <f t="array" ref="AD350">IF( $W350, "", INDEX(白話字韻母資料表, AC350, $AD$5))</f>
        <v/>
      </c>
      <c r="AE350" s="373" t="str">
        <f t="array" ref="AE350">IF( $W350, "", IF( INDEX(白話字韻母資料表, AC350, $AE$5) = "入聲", TRUE, FALSE) )</f>
        <v/>
      </c>
      <c r="AF350" s="374" t="str">
        <f t="shared" si="109"/>
        <v/>
      </c>
      <c r="AG350" s="374" t="str">
        <f t="shared" si="110"/>
        <v/>
      </c>
      <c r="AH350" s="374" t="str">
        <f t="array" ref="AH350">IF( $W350, "", INDEX(白話字韻母資料表, $AC350, $AH$5))</f>
        <v/>
      </c>
      <c r="AI350" s="374" t="str">
        <f t="array" ref="AI350">IF($W350, "", INDEX(白話字韻母八聲調資料表, $AD350, $AG350))</f>
        <v/>
      </c>
      <c r="AJ350" s="370"/>
      <c r="AK350" s="373" t="b">
        <f t="shared" si="111"/>
        <v>0</v>
      </c>
      <c r="AL350" s="373" t="str">
        <f>IF( $AK350, IFERROR( IF(MATCH( $E350, 顎音化聲母!$H$9:$H$37, 0), TRUE, FALSE), FALSE), "")</f>
        <v/>
      </c>
      <c r="AM350" s="373" t="str">
        <f t="array" ref="AM350">IF( AND($AK350, $AL350), INDEX(顎音化聲母資料表, MATCH( $D350 &amp; $E350, 顎音化聲母!$L$5:$L$136, 0), 3), "")</f>
        <v/>
      </c>
      <c r="AN350" s="373" t="str">
        <f t="shared" si="112"/>
        <v/>
      </c>
      <c r="AO350" s="374" t="str">
        <f t="array" ref="AO350">IF($AN350="", "", IF( $AM350&lt;&gt;"", $AM350,INDEX(白話字聲母資料表, $AN350, $AO$5)))</f>
        <v/>
      </c>
      <c r="AP350" s="374" t="str">
        <f t="array" ref="AP350">IF($W350, "", INDEX(方音八音反切資料表, $AD350, $AG350))</f>
        <v/>
      </c>
      <c r="AQ350" s="370"/>
      <c r="AR350" s="374" t="str">
        <f t="array" ref="AR350">IF($V350, "", INDEX(白話字聲母資料表, $Z350, $AR$5))</f>
        <v/>
      </c>
      <c r="AS350" s="375" t="str">
        <f t="array" ref="AS350">IF($W350, "", INDEX(白話字韻母資料表, $AC350, $AR$5))</f>
        <v/>
      </c>
      <c r="AT350" s="374" t="str">
        <f t="array" ref="AT350">IF($W350, "", INDEX(台羅韻母八聲調資料表, $AD350, $AG350))</f>
        <v/>
      </c>
      <c r="AU350" s="370"/>
      <c r="AV350" s="374" t="str">
        <f t="array" ref="AV350">IF($V350, "", INDEX(白話字聲母資料表, $Z350, $AV$5))</f>
        <v/>
      </c>
      <c r="AW350" s="375" t="str">
        <f t="array" ref="AW350">IF($W350, "", INDEX(白話字韻母資料表, $AC350, $AW$5))</f>
        <v/>
      </c>
      <c r="AX350" s="374" t="str">
        <f t="array" ref="AX350">IF($W350, "", INDEX(閩拼韻母八聲調資料表, $AD350, $AG350))</f>
        <v/>
      </c>
    </row>
    <row r="351" spans="2:50">
      <c r="B351" s="380">
        <f t="shared" si="75"/>
        <v>343</v>
      </c>
      <c r="C351" s="314" t="str">
        <f>MID(文章!$D$4, B351, 1)</f>
        <v>橫</v>
      </c>
      <c r="D351" s="365" t="s">
        <v>61</v>
      </c>
      <c r="E351" s="365" t="s">
        <v>81</v>
      </c>
      <c r="F351" s="365"/>
      <c r="G351" s="315" t="str">
        <f t="array" ref="G351">IF( OR($T351, NOT($U351), $W351), "", $AA351 &amp; $AH351 &amp; INDEX(中文數值資料表, $AG351, 2) )</f>
        <v>喜經一</v>
      </c>
      <c r="H351" s="321" t="str">
        <f t="shared" si="76"/>
        <v>heng</v>
      </c>
      <c r="I351" s="322" t="str">
        <f t="shared" si="77"/>
        <v>hing</v>
      </c>
      <c r="J351" s="323" t="str">
        <f t="shared" si="78"/>
        <v>hīng</v>
      </c>
      <c r="K351" s="316" t="str">
        <f t="shared" si="79"/>
        <v>ㄏㄧㄥ</v>
      </c>
      <c r="L351" s="317" t="str">
        <f t="shared" ca="1" si="113"/>
        <v xml:space="preserve">\ltjruby{橫}{hing}\
</v>
      </c>
      <c r="M351" s="317" t="str">
        <f t="shared" ca="1" si="99"/>
        <v xml:space="preserve">&lt;ruby&gt;橫&lt;rt&gt;喜經一&lt;/rt&gt;&lt;/ruby&gt;
</v>
      </c>
      <c r="N351" s="317" t="str">
        <f t="shared" ca="1" si="100"/>
        <v xml:space="preserve">&lt;ruby&gt;橫&lt;rt&gt;heng&lt;/rt&gt;&lt;/ruby&gt;
</v>
      </c>
      <c r="O351" s="317" t="str">
        <f t="shared" ca="1" si="101"/>
        <v xml:space="preserve">&lt;ruby&gt;橫&lt;rt&gt;hing&lt;/rt&gt;&lt;/ruby&gt;
</v>
      </c>
      <c r="P351" s="317" t="str">
        <f t="shared" ca="1" si="101"/>
        <v xml:space="preserve">&lt;ruby&gt;橫&lt;rt&gt;hīng&lt;/rt&gt;&lt;/ruby&gt;
</v>
      </c>
      <c r="Q351" s="318" t="str">
        <f t="shared" ca="1" si="102"/>
        <v xml:space="preserve">&lt;ruby&gt;橫&lt;rtc&gt;ㄏㄧㄥ&lt;/rtc&gt;&lt;/ruby&gt;
</v>
      </c>
      <c r="R351" s="318" t="str">
        <f t="shared" ca="1" si="103"/>
        <v xml:space="preserve">&lt;ruby&gt;橫&lt;rt&gt;hing&lt;/rt&gt;&lt;rtc&gt;ㄏㄧㄥ&lt;/rtc&gt;&lt;/ruby&gt;
</v>
      </c>
      <c r="S351" s="285"/>
      <c r="T351" s="319" t="b">
        <f t="shared" si="97"/>
        <v>0</v>
      </c>
      <c r="U351" s="319" t="b">
        <f t="shared" si="104"/>
        <v>1</v>
      </c>
      <c r="V351" s="319" t="b">
        <f t="shared" si="105"/>
        <v>0</v>
      </c>
      <c r="W351" s="319" t="b">
        <f t="shared" si="106"/>
        <v>0</v>
      </c>
      <c r="X351" s="319" t="b">
        <f t="shared" si="107"/>
        <v>1</v>
      </c>
      <c r="Y351" s="370"/>
      <c r="Z351" s="377">
        <f t="shared" si="98"/>
        <v>5</v>
      </c>
      <c r="AA351" s="373" t="str">
        <f t="array" ref="AA351">IF( $Z351="", "", INDEX(白話字聲母資料表, $Z351, $AA$5))</f>
        <v>喜</v>
      </c>
      <c r="AB351" s="370"/>
      <c r="AC351" s="377">
        <f t="shared" si="108"/>
        <v>20</v>
      </c>
      <c r="AD351" s="373">
        <f t="array" ref="AD351">IF( $W351, "", INDEX(白話字韻母資料表, AC351, $AD$5))</f>
        <v>9</v>
      </c>
      <c r="AE351" s="373" t="b">
        <f t="array" ref="AE351">IF( $W351, "", IF( INDEX(白話字韻母資料表, AC351, $AE$5) = "入聲", TRUE, FALSE) )</f>
        <v>0</v>
      </c>
      <c r="AF351" s="374">
        <f t="shared" si="109"/>
        <v>1</v>
      </c>
      <c r="AG351" s="374">
        <f t="shared" si="110"/>
        <v>1</v>
      </c>
      <c r="AH351" s="374" t="str">
        <f t="array" ref="AH351">IF( $W351, "", INDEX(白話字韻母資料表, $AC351, $AH$5))</f>
        <v>經</v>
      </c>
      <c r="AI351" s="374" t="str">
        <f t="array" ref="AI351">IF($W351, "", INDEX(白話字韻母八聲調資料表, $AD351, $AG351))</f>
        <v>eng</v>
      </c>
      <c r="AJ351" s="370"/>
      <c r="AK351" s="373" t="b">
        <f t="shared" si="111"/>
        <v>0</v>
      </c>
      <c r="AL351" s="373" t="str">
        <f>IF( $AK351, IFERROR( IF(MATCH( $E351, 顎音化聲母!$H$9:$H$37, 0), TRUE, FALSE), FALSE), "")</f>
        <v/>
      </c>
      <c r="AM351" s="373" t="str">
        <f t="array" ref="AM351">IF( AND($AK351, $AL351), INDEX(顎音化聲母資料表, MATCH( $D351 &amp; $E351, 顎音化聲母!$L$5:$L$136, 0), 3), "")</f>
        <v/>
      </c>
      <c r="AN351" s="373">
        <f t="shared" si="112"/>
        <v>5</v>
      </c>
      <c r="AO351" s="374" t="str">
        <f t="array" ref="AO351">IF($AN351="", "", IF( $AM351&lt;&gt;"", $AM351,INDEX(白話字聲母資料表, $AN351, $AO$5)))</f>
        <v>ㄏ</v>
      </c>
      <c r="AP351" s="374" t="str">
        <f t="array" ref="AP351">IF($W351, "", INDEX(方音八音反切資料表, $AD351, $AG351))</f>
        <v>ㄧㄥ</v>
      </c>
      <c r="AQ351" s="370"/>
      <c r="AR351" s="374" t="str">
        <f t="array" ref="AR351">IF($V351, "", INDEX(白話字聲母資料表, $Z351, $AR$5))</f>
        <v>h</v>
      </c>
      <c r="AS351" s="375" t="str">
        <f t="array" ref="AS351">IF($W351, "", INDEX(白話字韻母資料表, $AC351, $AR$5))</f>
        <v>ing</v>
      </c>
      <c r="AT351" s="374" t="str">
        <f t="array" ref="AT351">IF($W351, "", INDEX(台羅韻母八聲調資料表, $AD351, $AG351))</f>
        <v>ing</v>
      </c>
      <c r="AU351" s="370"/>
      <c r="AV351" s="374" t="str">
        <f t="array" ref="AV351">IF($V351, "", INDEX(白話字聲母資料表, $Z351, $AV$5))</f>
        <v>h</v>
      </c>
      <c r="AW351" s="375" t="str">
        <f t="array" ref="AW351">IF($W351, "", INDEX(白話字韻母資料表, $AC351, $AW$5))</f>
        <v>ing</v>
      </c>
      <c r="AX351" s="374" t="str">
        <f t="array" ref="AX351">IF($W351, "", INDEX(閩拼韻母八聲調資料表, $AD351, $AG351))</f>
        <v>īng</v>
      </c>
    </row>
    <row r="352" spans="2:50">
      <c r="B352" s="380">
        <f t="shared" si="75"/>
        <v>344</v>
      </c>
      <c r="C352" s="314" t="str">
        <f>MID(文章!$D$4, B352, 1)</f>
        <v>槊</v>
      </c>
      <c r="D352" s="365" t="s">
        <v>65</v>
      </c>
      <c r="E352" s="365" t="s">
        <v>99</v>
      </c>
      <c r="F352" s="365">
        <v>8</v>
      </c>
      <c r="G352" s="315" t="str">
        <f t="array" ref="G352">IF( OR($T352, NOT($U352), $W352), "", $AA352 &amp; $AH352 &amp; INDEX(中文數值資料表, $AG352, 2) )</f>
        <v>時公八</v>
      </c>
      <c r="H352" s="321" t="str">
        <f t="shared" si="76"/>
        <v>so̍k</v>
      </c>
      <c r="I352" s="322" t="str">
        <f t="shared" si="77"/>
        <v>so̍k</v>
      </c>
      <c r="J352" s="323" t="str">
        <f t="shared" si="78"/>
        <v>sók</v>
      </c>
      <c r="K352" s="316" t="str">
        <f t="shared" si="79"/>
        <v>ㄙㆦㆻ˙</v>
      </c>
      <c r="L352" s="317" t="str">
        <f t="shared" ca="1" si="113"/>
        <v xml:space="preserve">\ltjruby{槊}{so̍k}\
</v>
      </c>
      <c r="M352" s="317" t="str">
        <f t="shared" ca="1" si="99"/>
        <v xml:space="preserve">&lt;ruby&gt;槊&lt;rt&gt;時公八&lt;/rt&gt;&lt;/ruby&gt;
</v>
      </c>
      <c r="N352" s="317" t="str">
        <f t="shared" ca="1" si="100"/>
        <v xml:space="preserve">&lt;ruby&gt;槊&lt;rt&gt;so̍k&lt;/rt&gt;&lt;/ruby&gt;
</v>
      </c>
      <c r="O352" s="317" t="str">
        <f t="shared" ca="1" si="101"/>
        <v xml:space="preserve">&lt;ruby&gt;槊&lt;rt&gt;so̍k&lt;/rt&gt;&lt;/ruby&gt;
</v>
      </c>
      <c r="P352" s="317" t="str">
        <f t="shared" ca="1" si="101"/>
        <v xml:space="preserve">&lt;ruby&gt;槊&lt;rt&gt;sók&lt;/rt&gt;&lt;/ruby&gt;
</v>
      </c>
      <c r="Q352" s="318" t="str">
        <f t="shared" ca="1" si="102"/>
        <v xml:space="preserve">&lt;ruby&gt;槊&lt;rtc&gt;ㄙㆦㆻ˙&lt;/rtc&gt;&lt;/ruby&gt;
</v>
      </c>
      <c r="R352" s="318" t="str">
        <f t="shared" ca="1" si="103"/>
        <v xml:space="preserve">&lt;ruby&gt;槊&lt;rt&gt;so̍k&lt;/rt&gt;&lt;rtc&gt;ㄙㆦㆻ˙&lt;/rtc&gt;&lt;/ruby&gt;
</v>
      </c>
      <c r="S352" s="285"/>
      <c r="T352" s="319" t="b">
        <f t="shared" si="97"/>
        <v>0</v>
      </c>
      <c r="U352" s="319" t="b">
        <f t="shared" si="104"/>
        <v>1</v>
      </c>
      <c r="V352" s="319" t="b">
        <f t="shared" si="105"/>
        <v>0</v>
      </c>
      <c r="W352" s="319" t="b">
        <f t="shared" si="106"/>
        <v>0</v>
      </c>
      <c r="X352" s="319" t="b">
        <f t="shared" si="107"/>
        <v>0</v>
      </c>
      <c r="Y352" s="370"/>
      <c r="Z352" s="377">
        <f t="shared" si="98"/>
        <v>15</v>
      </c>
      <c r="AA352" s="373" t="str">
        <f t="array" ref="AA352">IF( $Z352="", "", INDEX(白話字聲母資料表, $Z352, $AA$5))</f>
        <v>時</v>
      </c>
      <c r="AB352" s="370"/>
      <c r="AC352" s="377">
        <f t="shared" si="108"/>
        <v>67</v>
      </c>
      <c r="AD352" s="373">
        <f t="array" ref="AD352">IF( $W352, "", INDEX(白話字韻母資料表, AC352, $AD$5))</f>
        <v>7</v>
      </c>
      <c r="AE352" s="373" t="b">
        <f t="array" ref="AE352">IF( $W352, "", IF( INDEX(白話字韻母資料表, AC352, $AE$5) = "入聲", TRUE, FALSE) )</f>
        <v>1</v>
      </c>
      <c r="AF352" s="374">
        <f t="shared" si="109"/>
        <v>4</v>
      </c>
      <c r="AG352" s="374">
        <f t="shared" si="110"/>
        <v>8</v>
      </c>
      <c r="AH352" s="374" t="str">
        <f t="array" ref="AH352">IF( $W352, "", INDEX(白話字韻母資料表, $AC352, $AH$5))</f>
        <v>公</v>
      </c>
      <c r="AI352" s="374" t="str">
        <f t="array" ref="AI352">IF($W352, "", INDEX(白話字韻母八聲調資料表, $AD352, $AG352))</f>
        <v>o̍k</v>
      </c>
      <c r="AJ352" s="370"/>
      <c r="AK352" s="373" t="b">
        <f t="shared" si="111"/>
        <v>1</v>
      </c>
      <c r="AL352" s="373" t="b">
        <f>IF( $AK352, IFERROR( IF(MATCH( $E352, 顎音化聲母!$H$9:$H$37, 0), TRUE, FALSE), FALSE), "")</f>
        <v>0</v>
      </c>
      <c r="AM352" s="373" t="str">
        <f t="array" ref="AM352">IF( AND($AK352, $AL352), INDEX(顎音化聲母資料表, MATCH( $D352 &amp; $E352, 顎音化聲母!$L$5:$L$136, 0), 3), "")</f>
        <v/>
      </c>
      <c r="AN352" s="373">
        <f t="shared" si="112"/>
        <v>15</v>
      </c>
      <c r="AO352" s="374" t="str">
        <f t="array" ref="AO352">IF($AN352="", "", IF( $AM352&lt;&gt;"", $AM352,INDEX(白話字聲母資料表, $AN352, $AO$5)))</f>
        <v>ㄙ</v>
      </c>
      <c r="AP352" s="374" t="str">
        <f t="array" ref="AP352">IF($W352, "", INDEX(方音八音反切資料表, $AD352, $AG352))</f>
        <v>ㆦㆻ˙</v>
      </c>
      <c r="AQ352" s="370"/>
      <c r="AR352" s="374" t="str">
        <f t="array" ref="AR352">IF($V352, "", INDEX(白話字聲母資料表, $Z352, $AR$5))</f>
        <v>s</v>
      </c>
      <c r="AS352" s="375" t="str">
        <f t="array" ref="AS352">IF($W352, "", INDEX(白話字韻母資料表, $AC352, $AR$5))</f>
        <v>ok</v>
      </c>
      <c r="AT352" s="374" t="str">
        <f t="array" ref="AT352">IF($W352, "", INDEX(台羅韻母八聲調資料表, $AD352, $AG352))</f>
        <v>o̍k</v>
      </c>
      <c r="AU352" s="370"/>
      <c r="AV352" s="374" t="str">
        <f t="array" ref="AV352">IF($V352, "", INDEX(白話字聲母資料表, $Z352, $AV$5))</f>
        <v>s</v>
      </c>
      <c r="AW352" s="375" t="str">
        <f t="array" ref="AW352">IF($W352, "", INDEX(白話字韻母資料表, $AC352, $AW$5))</f>
        <v>ok</v>
      </c>
      <c r="AX352" s="374" t="str">
        <f t="array" ref="AX352">IF($W352, "", INDEX(閩拼韻母八聲調資料表, $AD352, $AG352))</f>
        <v>ók</v>
      </c>
    </row>
    <row r="353" spans="2:50">
      <c r="B353" s="380">
        <f t="shared" si="75"/>
        <v>345</v>
      </c>
      <c r="C353" s="314" t="str">
        <f>MID(文章!$D$4, B353, 1)</f>
        <v>賦</v>
      </c>
      <c r="D353" s="365" t="s">
        <v>61</v>
      </c>
      <c r="E353" s="365" t="s">
        <v>62</v>
      </c>
      <c r="F353" s="365">
        <v>3</v>
      </c>
      <c r="G353" s="315" t="str">
        <f t="array" ref="G353">IF( OR($T353, NOT($U353), $W353), "", $AA353 &amp; $AH353 &amp; INDEX(中文數值資料表, $AG353, 2) )</f>
        <v>喜艍三</v>
      </c>
      <c r="H353" s="321" t="str">
        <f t="shared" si="76"/>
        <v>hù</v>
      </c>
      <c r="I353" s="322" t="str">
        <f t="shared" si="77"/>
        <v>hù</v>
      </c>
      <c r="J353" s="323" t="str">
        <f t="shared" si="78"/>
        <v>hǔ</v>
      </c>
      <c r="K353" s="316" t="str">
        <f t="shared" si="79"/>
        <v>ㄏㄨ˪</v>
      </c>
      <c r="L353" s="317" t="str">
        <f t="shared" ca="1" si="113"/>
        <v xml:space="preserve">\ltjruby{賦}{hù}\
</v>
      </c>
      <c r="M353" s="317" t="str">
        <f t="shared" ca="1" si="99"/>
        <v xml:space="preserve">&lt;ruby&gt;賦&lt;rt&gt;喜艍三&lt;/rt&gt;&lt;/ruby&gt;
</v>
      </c>
      <c r="N353" s="317" t="str">
        <f t="shared" ca="1" si="100"/>
        <v xml:space="preserve">&lt;ruby&gt;賦&lt;rt&gt;hù&lt;/rt&gt;&lt;/ruby&gt;
</v>
      </c>
      <c r="O353" s="317" t="str">
        <f t="shared" ca="1" si="101"/>
        <v xml:space="preserve">&lt;ruby&gt;賦&lt;rt&gt;hù&lt;/rt&gt;&lt;/ruby&gt;
</v>
      </c>
      <c r="P353" s="317" t="str">
        <f t="shared" ca="1" si="101"/>
        <v xml:space="preserve">&lt;ruby&gt;賦&lt;rt&gt;hǔ&lt;/rt&gt;&lt;/ruby&gt;
</v>
      </c>
      <c r="Q353" s="318" t="str">
        <f t="shared" ca="1" si="102"/>
        <v xml:space="preserve">&lt;ruby&gt;賦&lt;rtc&gt;ㄏㄨ˪&lt;/rtc&gt;&lt;/ruby&gt;
</v>
      </c>
      <c r="R353" s="318" t="str">
        <f t="shared" ca="1" si="103"/>
        <v xml:space="preserve">&lt;ruby&gt;賦&lt;rt&gt;hù&lt;/rt&gt;&lt;rtc&gt;ㄏㄨ˪&lt;/rtc&gt;&lt;/ruby&gt;
</v>
      </c>
      <c r="S353" s="285"/>
      <c r="T353" s="319" t="b">
        <f t="shared" si="97"/>
        <v>0</v>
      </c>
      <c r="U353" s="319" t="b">
        <f t="shared" si="104"/>
        <v>1</v>
      </c>
      <c r="V353" s="319" t="b">
        <f t="shared" si="105"/>
        <v>0</v>
      </c>
      <c r="W353" s="319" t="b">
        <f t="shared" si="106"/>
        <v>0</v>
      </c>
      <c r="X353" s="319" t="b">
        <f t="shared" si="107"/>
        <v>0</v>
      </c>
      <c r="Y353" s="370"/>
      <c r="Z353" s="377">
        <f t="shared" si="98"/>
        <v>5</v>
      </c>
      <c r="AA353" s="373" t="str">
        <f t="array" ref="AA353">IF( $Z353="", "", INDEX(白話字聲母資料表, $Z353, $AA$5))</f>
        <v>喜</v>
      </c>
      <c r="AB353" s="370"/>
      <c r="AC353" s="377">
        <f t="shared" si="108"/>
        <v>70</v>
      </c>
      <c r="AD353" s="373">
        <f t="array" ref="AD353">IF( $W353, "", INDEX(白話字韻母資料表, AC353, $AD$5))</f>
        <v>27</v>
      </c>
      <c r="AE353" s="373" t="b">
        <f t="array" ref="AE353">IF( $W353, "", IF( INDEX(白話字韻母資料表, AC353, $AE$5) = "入聲", TRUE, FALSE) )</f>
        <v>0</v>
      </c>
      <c r="AF353" s="374">
        <f t="shared" si="109"/>
        <v>1</v>
      </c>
      <c r="AG353" s="374">
        <f t="shared" si="110"/>
        <v>3</v>
      </c>
      <c r="AH353" s="374" t="str">
        <f t="array" ref="AH353">IF( $W353, "", INDEX(白話字韻母資料表, $AC353, $AH$5))</f>
        <v>艍</v>
      </c>
      <c r="AI353" s="374" t="str">
        <f t="array" ref="AI353">IF($W353, "", INDEX(白話字韻母八聲調資料表, $AD353, $AG353))</f>
        <v>ù</v>
      </c>
      <c r="AJ353" s="370"/>
      <c r="AK353" s="373" t="b">
        <f t="shared" si="111"/>
        <v>0</v>
      </c>
      <c r="AL353" s="373" t="str">
        <f>IF( $AK353, IFERROR( IF(MATCH( $E353, 顎音化聲母!$H$9:$H$37, 0), TRUE, FALSE), FALSE), "")</f>
        <v/>
      </c>
      <c r="AM353" s="373" t="str">
        <f t="array" ref="AM353">IF( AND($AK353, $AL353), INDEX(顎音化聲母資料表, MATCH( $D353 &amp; $E353, 顎音化聲母!$L$5:$L$136, 0), 3), "")</f>
        <v/>
      </c>
      <c r="AN353" s="373">
        <f t="shared" si="112"/>
        <v>5</v>
      </c>
      <c r="AO353" s="374" t="str">
        <f t="array" ref="AO353">IF($AN353="", "", IF( $AM353&lt;&gt;"", $AM353,INDEX(白話字聲母資料表, $AN353, $AO$5)))</f>
        <v>ㄏ</v>
      </c>
      <c r="AP353" s="374" t="str">
        <f t="array" ref="AP353">IF($W353, "", INDEX(方音八音反切資料表, $AD353, $AG353))</f>
        <v>ㄨ˪</v>
      </c>
      <c r="AQ353" s="370"/>
      <c r="AR353" s="374" t="str">
        <f t="array" ref="AR353">IF($V353, "", INDEX(白話字聲母資料表, $Z353, $AR$5))</f>
        <v>h</v>
      </c>
      <c r="AS353" s="375" t="str">
        <f t="array" ref="AS353">IF($W353, "", INDEX(白話字韻母資料表, $AC353, $AR$5))</f>
        <v>u</v>
      </c>
      <c r="AT353" s="374" t="str">
        <f t="array" ref="AT353">IF($W353, "", INDEX(台羅韻母八聲調資料表, $AD353, $AG353))</f>
        <v>ù</v>
      </c>
      <c r="AU353" s="370"/>
      <c r="AV353" s="374" t="str">
        <f t="array" ref="AV353">IF($V353, "", INDEX(白話字聲母資料表, $Z353, $AV$5))</f>
        <v>h</v>
      </c>
      <c r="AW353" s="375" t="str">
        <f t="array" ref="AW353">IF($W353, "", INDEX(白話字韻母資料表, $AC353, $AW$5))</f>
        <v>u</v>
      </c>
      <c r="AX353" s="374" t="str">
        <f t="array" ref="AX353">IF($W353, "", INDEX(閩拼韻母八聲調資料表, $AD353, $AG353))</f>
        <v>ǔ</v>
      </c>
    </row>
    <row r="354" spans="2:50">
      <c r="B354" s="380">
        <f t="shared" si="75"/>
        <v>346</v>
      </c>
      <c r="C354" s="314" t="str">
        <f>MID(文章!$D$4, B354, 1)</f>
        <v>詩</v>
      </c>
      <c r="D354" s="365" t="s">
        <v>65</v>
      </c>
      <c r="E354" s="365" t="s">
        <v>67</v>
      </c>
      <c r="F354" s="365"/>
      <c r="G354" s="315" t="str">
        <f t="array" ref="G354">IF( OR($T354, NOT($U354), $W354), "", $AA354 &amp; $AH354 &amp; INDEX(中文數值資料表, $AG354, 2) )</f>
        <v>時居一</v>
      </c>
      <c r="H354" s="321" t="str">
        <f t="shared" si="76"/>
        <v>si</v>
      </c>
      <c r="I354" s="322" t="str">
        <f t="shared" si="77"/>
        <v>si</v>
      </c>
      <c r="J354" s="323" t="str">
        <f t="shared" si="78"/>
        <v>sī</v>
      </c>
      <c r="K354" s="316" t="str">
        <f t="shared" si="79"/>
        <v>ㄒㄧ</v>
      </c>
      <c r="L354" s="317" t="str">
        <f t="shared" ca="1" si="113"/>
        <v xml:space="preserve">\ltjruby{詩}{si}\
</v>
      </c>
      <c r="M354" s="317" t="str">
        <f t="shared" ca="1" si="99"/>
        <v xml:space="preserve">&lt;ruby&gt;詩&lt;rt&gt;時居一&lt;/rt&gt;&lt;/ruby&gt;
</v>
      </c>
      <c r="N354" s="317" t="str">
        <f t="shared" ca="1" si="100"/>
        <v xml:space="preserve">&lt;ruby&gt;詩&lt;rt&gt;si&lt;/rt&gt;&lt;/ruby&gt;
</v>
      </c>
      <c r="O354" s="317" t="str">
        <f t="shared" ca="1" si="101"/>
        <v xml:space="preserve">&lt;ruby&gt;詩&lt;rt&gt;si&lt;/rt&gt;&lt;/ruby&gt;
</v>
      </c>
      <c r="P354" s="317" t="str">
        <f t="shared" ca="1" si="101"/>
        <v xml:space="preserve">&lt;ruby&gt;詩&lt;rt&gt;sī&lt;/rt&gt;&lt;/ruby&gt;
</v>
      </c>
      <c r="Q354" s="318" t="str">
        <f t="shared" ca="1" si="102"/>
        <v xml:space="preserve">&lt;ruby&gt;詩&lt;rtc&gt;ㄒㄧ&lt;/rtc&gt;&lt;/ruby&gt;
</v>
      </c>
      <c r="R354" s="318" t="str">
        <f t="shared" ca="1" si="103"/>
        <v xml:space="preserve">&lt;ruby&gt;詩&lt;rt&gt;si&lt;/rt&gt;&lt;rtc&gt;ㄒㄧ&lt;/rtc&gt;&lt;/ruby&gt;
</v>
      </c>
      <c r="S354" s="285"/>
      <c r="T354" s="319" t="b">
        <f t="shared" si="97"/>
        <v>0</v>
      </c>
      <c r="U354" s="319" t="b">
        <f t="shared" si="104"/>
        <v>1</v>
      </c>
      <c r="V354" s="319" t="b">
        <f t="shared" si="105"/>
        <v>0</v>
      </c>
      <c r="W354" s="319" t="b">
        <f t="shared" si="106"/>
        <v>0</v>
      </c>
      <c r="X354" s="319" t="b">
        <f t="shared" si="107"/>
        <v>1</v>
      </c>
      <c r="Y354" s="370"/>
      <c r="Z354" s="377">
        <f t="shared" si="98"/>
        <v>15</v>
      </c>
      <c r="AA354" s="373" t="str">
        <f t="array" ref="AA354">IF( $Z354="", "", INDEX(白話字聲母資料表, $Z354, $AA$5))</f>
        <v>時</v>
      </c>
      <c r="AB354" s="370"/>
      <c r="AC354" s="377">
        <f t="shared" si="108"/>
        <v>21</v>
      </c>
      <c r="AD354" s="373">
        <f t="array" ref="AD354">IF( $W354, "", INDEX(白話字韻母資料表, AC354, $AD$5))</f>
        <v>29</v>
      </c>
      <c r="AE354" s="373" t="b">
        <f t="array" ref="AE354">IF( $W354, "", IF( INDEX(白話字韻母資料表, AC354, $AE$5) = "入聲", TRUE, FALSE) )</f>
        <v>0</v>
      </c>
      <c r="AF354" s="374">
        <f t="shared" si="109"/>
        <v>1</v>
      </c>
      <c r="AG354" s="374">
        <f t="shared" si="110"/>
        <v>1</v>
      </c>
      <c r="AH354" s="374" t="str">
        <f t="array" ref="AH354">IF( $W354, "", INDEX(白話字韻母資料表, $AC354, $AH$5))</f>
        <v>居</v>
      </c>
      <c r="AI354" s="374" t="str">
        <f t="array" ref="AI354">IF($W354, "", INDEX(白話字韻母八聲調資料表, $AD354, $AG354))</f>
        <v>i</v>
      </c>
      <c r="AJ354" s="370"/>
      <c r="AK354" s="373" t="b">
        <f t="shared" si="111"/>
        <v>1</v>
      </c>
      <c r="AL354" s="373" t="b">
        <f>IF( $AK354, IFERROR( IF(MATCH( $E354, 顎音化聲母!$H$9:$H$37, 0), TRUE, FALSE), FALSE), "")</f>
        <v>1</v>
      </c>
      <c r="AM354" s="373" t="str">
        <f t="array" ref="AM354">IF( AND($AK354, $AL354), INDEX(顎音化聲母資料表, MATCH( $D354 &amp; $E354, 顎音化聲母!$L$5:$L$136, 0), 3), "")</f>
        <v>ㄒ</v>
      </c>
      <c r="AN354" s="373">
        <f t="shared" si="112"/>
        <v>15</v>
      </c>
      <c r="AO354" s="374" t="str">
        <f t="array" ref="AO354">IF($AN354="", "", IF( $AM354&lt;&gt;"", $AM354,INDEX(白話字聲母資料表, $AN354, $AO$5)))</f>
        <v>ㄒ</v>
      </c>
      <c r="AP354" s="374" t="str">
        <f t="array" ref="AP354">IF($W354, "", INDEX(方音八音反切資料表, $AD354, $AG354))</f>
        <v>ㄧ</v>
      </c>
      <c r="AQ354" s="370"/>
      <c r="AR354" s="374" t="str">
        <f t="array" ref="AR354">IF($V354, "", INDEX(白話字聲母資料表, $Z354, $AR$5))</f>
        <v>s</v>
      </c>
      <c r="AS354" s="375" t="str">
        <f t="array" ref="AS354">IF($W354, "", INDEX(白話字韻母資料表, $AC354, $AR$5))</f>
        <v>i</v>
      </c>
      <c r="AT354" s="374" t="str">
        <f t="array" ref="AT354">IF($W354, "", INDEX(台羅韻母八聲調資料表, $AD354, $AG354))</f>
        <v>i</v>
      </c>
      <c r="AU354" s="370"/>
      <c r="AV354" s="374" t="str">
        <f t="array" ref="AV354">IF($V354, "", INDEX(白話字聲母資料表, $Z354, $AV$5))</f>
        <v>s</v>
      </c>
      <c r="AW354" s="375" t="str">
        <f t="array" ref="AW354">IF($W354, "", INDEX(白話字韻母資料表, $AC354, $AW$5))</f>
        <v>i</v>
      </c>
      <c r="AX354" s="374" t="str">
        <f t="array" ref="AX354">IF($W354, "", INDEX(閩拼韻母八聲調資料表, $AD354, $AG354))</f>
        <v>ī</v>
      </c>
    </row>
    <row r="355" spans="2:50">
      <c r="B355" s="380">
        <f t="shared" si="75"/>
        <v>347</v>
      </c>
      <c r="C355" s="314" t="str">
        <f>MID(文章!$D$4, B355, 1)</f>
        <v>，</v>
      </c>
      <c r="D355" s="365"/>
      <c r="E355" s="365"/>
      <c r="F355" s="365"/>
      <c r="G355" s="315" t="str">
        <f t="array" ref="G355">IF( OR($T355, NOT($U355), $W355), "", $AA355 &amp; $AH355 &amp; INDEX(中文數值資料表, $AG355, 2) )</f>
        <v/>
      </c>
      <c r="H355" s="321" t="str">
        <f t="shared" si="76"/>
        <v/>
      </c>
      <c r="I355" s="322" t="str">
        <f t="shared" si="77"/>
        <v/>
      </c>
      <c r="J355" s="323" t="str">
        <f t="shared" si="78"/>
        <v/>
      </c>
      <c r="K355" s="316" t="str">
        <f t="shared" si="79"/>
        <v/>
      </c>
      <c r="L355" s="317" t="str">
        <f t="shared" ca="1" si="113"/>
        <v xml:space="preserve">\ltjruby{，}{}\
</v>
      </c>
      <c r="M355" s="317" t="str">
        <f t="shared" ca="1" si="99"/>
        <v xml:space="preserve">，
</v>
      </c>
      <c r="N355" s="317" t="str">
        <f t="shared" ca="1" si="100"/>
        <v xml:space="preserve">，
</v>
      </c>
      <c r="O355" s="317" t="str">
        <f t="shared" ca="1" si="101"/>
        <v xml:space="preserve">，
</v>
      </c>
      <c r="P355" s="317" t="str">
        <f t="shared" ca="1" si="101"/>
        <v xml:space="preserve">，
</v>
      </c>
      <c r="Q355" s="318" t="str">
        <f t="shared" ca="1" si="102"/>
        <v xml:space="preserve">，
</v>
      </c>
      <c r="R355" s="318" t="str">
        <f t="shared" ca="1" si="103"/>
        <v xml:space="preserve">，
</v>
      </c>
      <c r="S355" s="285"/>
      <c r="T355" s="319" t="b">
        <f t="shared" si="97"/>
        <v>1</v>
      </c>
      <c r="U355" s="319" t="b">
        <f t="shared" si="104"/>
        <v>0</v>
      </c>
      <c r="V355" s="319" t="b">
        <f t="shared" si="105"/>
        <v>1</v>
      </c>
      <c r="W355" s="319" t="b">
        <f t="shared" si="106"/>
        <v>1</v>
      </c>
      <c r="X355" s="319" t="b">
        <f t="shared" si="107"/>
        <v>0</v>
      </c>
      <c r="Y355" s="370"/>
      <c r="Z355" s="377" t="str">
        <f t="shared" si="98"/>
        <v/>
      </c>
      <c r="AA355" s="373" t="str">
        <f t="array" ref="AA355">IF( $Z355="", "", INDEX(白話字聲母資料表, $Z355, $AA$5))</f>
        <v/>
      </c>
      <c r="AB355" s="370"/>
      <c r="AC355" s="377" t="str">
        <f t="shared" si="108"/>
        <v/>
      </c>
      <c r="AD355" s="373" t="str">
        <f t="array" ref="AD355">IF( $W355, "", INDEX(白話字韻母資料表, AC355, $AD$5))</f>
        <v/>
      </c>
      <c r="AE355" s="373" t="str">
        <f t="array" ref="AE355">IF( $W355, "", IF( INDEX(白話字韻母資料表, AC355, $AE$5) = "入聲", TRUE, FALSE) )</f>
        <v/>
      </c>
      <c r="AF355" s="374" t="str">
        <f t="shared" si="109"/>
        <v/>
      </c>
      <c r="AG355" s="374" t="str">
        <f t="shared" si="110"/>
        <v/>
      </c>
      <c r="AH355" s="374" t="str">
        <f t="array" ref="AH355">IF( $W355, "", INDEX(白話字韻母資料表, $AC355, $AH$5))</f>
        <v/>
      </c>
      <c r="AI355" s="374" t="str">
        <f t="array" ref="AI355">IF($W355, "", INDEX(白話字韻母八聲調資料表, $AD355, $AG355))</f>
        <v/>
      </c>
      <c r="AJ355" s="370"/>
      <c r="AK355" s="373" t="b">
        <f t="shared" si="111"/>
        <v>0</v>
      </c>
      <c r="AL355" s="373" t="str">
        <f>IF( $AK355, IFERROR( IF(MATCH( $E355, 顎音化聲母!$H$9:$H$37, 0), TRUE, FALSE), FALSE), "")</f>
        <v/>
      </c>
      <c r="AM355" s="373" t="str">
        <f t="array" ref="AM355">IF( AND($AK355, $AL355), INDEX(顎音化聲母資料表, MATCH( $D355 &amp; $E355, 顎音化聲母!$L$5:$L$136, 0), 3), "")</f>
        <v/>
      </c>
      <c r="AN355" s="373" t="str">
        <f t="shared" si="112"/>
        <v/>
      </c>
      <c r="AO355" s="374" t="str">
        <f t="array" ref="AO355">IF($AN355="", "", IF( $AM355&lt;&gt;"", $AM355,INDEX(白話字聲母資料表, $AN355, $AO$5)))</f>
        <v/>
      </c>
      <c r="AP355" s="374" t="str">
        <f t="array" ref="AP355">IF($W355, "", INDEX(方音八音反切資料表, $AD355, $AG355))</f>
        <v/>
      </c>
      <c r="AQ355" s="370"/>
      <c r="AR355" s="374" t="str">
        <f t="array" ref="AR355">IF($V355, "", INDEX(白話字聲母資料表, $Z355, $AR$5))</f>
        <v/>
      </c>
      <c r="AS355" s="375" t="str">
        <f t="array" ref="AS355">IF($W355, "", INDEX(白話字韻母資料表, $AC355, $AR$5))</f>
        <v/>
      </c>
      <c r="AT355" s="374" t="str">
        <f t="array" ref="AT355">IF($W355, "", INDEX(台羅韻母八聲調資料表, $AD355, $AG355))</f>
        <v/>
      </c>
      <c r="AU355" s="370"/>
      <c r="AV355" s="374" t="str">
        <f t="array" ref="AV355">IF($V355, "", INDEX(白話字聲母資料表, $Z355, $AV$5))</f>
        <v/>
      </c>
      <c r="AW355" s="375" t="str">
        <f t="array" ref="AW355">IF($W355, "", INDEX(白話字韻母資料表, $AC355, $AW$5))</f>
        <v/>
      </c>
      <c r="AX355" s="374" t="str">
        <f t="array" ref="AX355">IF($W355, "", INDEX(閩拼韻母八聲調資料表, $AD355, $AG355))</f>
        <v/>
      </c>
    </row>
    <row r="356" spans="2:50">
      <c r="B356" s="380">
        <f t="shared" si="75"/>
        <v>348</v>
      </c>
      <c r="C356" s="314" t="str">
        <f>MID(文章!$D$4, B356, 1)</f>
        <v>固</v>
      </c>
      <c r="D356" s="365" t="s">
        <v>72</v>
      </c>
      <c r="E356" s="365" t="s">
        <v>75</v>
      </c>
      <c r="F356" s="365">
        <v>3</v>
      </c>
      <c r="G356" s="315" t="str">
        <f t="array" ref="G356">IF( OR($T356, NOT($U356), $W356), "", $AA356 &amp; $AH356 &amp; INDEX(中文數值資料表, $AG356, 2) )</f>
        <v>求沽三</v>
      </c>
      <c r="H356" s="321" t="str">
        <f t="shared" si="76"/>
        <v>kò͘</v>
      </c>
      <c r="I356" s="322" t="str">
        <f t="shared" si="77"/>
        <v>kòo</v>
      </c>
      <c r="J356" s="323" t="str">
        <f t="shared" si="78"/>
        <v>gǒo</v>
      </c>
      <c r="K356" s="316" t="str">
        <f t="shared" si="79"/>
        <v>ㄍㆦ˪</v>
      </c>
      <c r="L356" s="317" t="str">
        <f t="shared" ca="1" si="113"/>
        <v xml:space="preserve">\ltjruby{固}{kòo}\
</v>
      </c>
      <c r="M356" s="317" t="str">
        <f t="shared" ca="1" si="99"/>
        <v xml:space="preserve">&lt;ruby&gt;固&lt;rt&gt;求沽三&lt;/rt&gt;&lt;/ruby&gt;
</v>
      </c>
      <c r="N356" s="317" t="str">
        <f t="shared" ca="1" si="100"/>
        <v xml:space="preserve">&lt;ruby&gt;固&lt;rt&gt;kò͘&lt;/rt&gt;&lt;/ruby&gt;
</v>
      </c>
      <c r="O356" s="317" t="str">
        <f t="shared" ca="1" si="101"/>
        <v xml:space="preserve">&lt;ruby&gt;固&lt;rt&gt;kòo&lt;/rt&gt;&lt;/ruby&gt;
</v>
      </c>
      <c r="P356" s="317" t="str">
        <f t="shared" ca="1" si="101"/>
        <v xml:space="preserve">&lt;ruby&gt;固&lt;rt&gt;gǒo&lt;/rt&gt;&lt;/ruby&gt;
</v>
      </c>
      <c r="Q356" s="318" t="str">
        <f t="shared" ca="1" si="102"/>
        <v xml:space="preserve">&lt;ruby&gt;固&lt;rtc&gt;ㄍㆦ˪&lt;/rtc&gt;&lt;/ruby&gt;
</v>
      </c>
      <c r="R356" s="318" t="str">
        <f t="shared" ca="1" si="103"/>
        <v xml:space="preserve">&lt;ruby&gt;固&lt;rt&gt;kòo&lt;/rt&gt;&lt;rtc&gt;ㄍㆦ˪&lt;/rtc&gt;&lt;/ruby&gt;
</v>
      </c>
      <c r="S356" s="285"/>
      <c r="T356" s="319" t="b">
        <f t="shared" si="97"/>
        <v>0</v>
      </c>
      <c r="U356" s="319" t="b">
        <f t="shared" si="104"/>
        <v>1</v>
      </c>
      <c r="V356" s="319" t="b">
        <f t="shared" si="105"/>
        <v>0</v>
      </c>
      <c r="W356" s="319" t="b">
        <f t="shared" si="106"/>
        <v>0</v>
      </c>
      <c r="X356" s="319" t="b">
        <f t="shared" si="107"/>
        <v>0</v>
      </c>
      <c r="Y356" s="370"/>
      <c r="Z356" s="377">
        <f t="shared" si="98"/>
        <v>7</v>
      </c>
      <c r="AA356" s="373" t="str">
        <f t="array" ref="AA356">IF( $Z356="", "", INDEX(白話字聲母資料表, $Z356, $AA$5))</f>
        <v>求</v>
      </c>
      <c r="AB356" s="370"/>
      <c r="AC356" s="377">
        <f t="shared" si="108"/>
        <v>54</v>
      </c>
      <c r="AD356" s="373">
        <f t="array" ref="AD356">IF( $W356, "", INDEX(白話字韻母資料表, AC356, $AD$5))</f>
        <v>11</v>
      </c>
      <c r="AE356" s="373" t="b">
        <f t="array" ref="AE356">IF( $W356, "", IF( INDEX(白話字韻母資料表, AC356, $AE$5) = "入聲", TRUE, FALSE) )</f>
        <v>0</v>
      </c>
      <c r="AF356" s="374">
        <f t="shared" si="109"/>
        <v>1</v>
      </c>
      <c r="AG356" s="374">
        <f t="shared" si="110"/>
        <v>3</v>
      </c>
      <c r="AH356" s="374" t="str">
        <f t="array" ref="AH356">IF( $W356, "", INDEX(白話字韻母資料表, $AC356, $AH$5))</f>
        <v>沽</v>
      </c>
      <c r="AI356" s="374" t="str">
        <f t="array" ref="AI356">IF($W356, "", INDEX(白話字韻母八聲調資料表, $AD356, $AG356))</f>
        <v>ò͘</v>
      </c>
      <c r="AJ356" s="370"/>
      <c r="AK356" s="373" t="b">
        <f t="shared" si="111"/>
        <v>0</v>
      </c>
      <c r="AL356" s="373" t="str">
        <f>IF( $AK356, IFERROR( IF(MATCH( $E356, 顎音化聲母!$H$9:$H$37, 0), TRUE, FALSE), FALSE), "")</f>
        <v/>
      </c>
      <c r="AM356" s="373" t="str">
        <f t="array" ref="AM356">IF( AND($AK356, $AL356), INDEX(顎音化聲母資料表, MATCH( $D356 &amp; $E356, 顎音化聲母!$L$5:$L$136, 0), 3), "")</f>
        <v/>
      </c>
      <c r="AN356" s="373">
        <f t="shared" si="112"/>
        <v>7</v>
      </c>
      <c r="AO356" s="374" t="str">
        <f t="array" ref="AO356">IF($AN356="", "", IF( $AM356&lt;&gt;"", $AM356,INDEX(白話字聲母資料表, $AN356, $AO$5)))</f>
        <v>ㄍ</v>
      </c>
      <c r="AP356" s="374" t="str">
        <f t="array" ref="AP356">IF($W356, "", INDEX(方音八音反切資料表, $AD356, $AG356))</f>
        <v>ㆦ˪</v>
      </c>
      <c r="AQ356" s="370"/>
      <c r="AR356" s="374" t="str">
        <f t="array" ref="AR356">IF($V356, "", INDEX(白話字聲母資料表, $Z356, $AR$5))</f>
        <v>k</v>
      </c>
      <c r="AS356" s="375" t="str">
        <f t="array" ref="AS356">IF($W356, "", INDEX(白話字韻母資料表, $AC356, $AR$5))</f>
        <v>oo</v>
      </c>
      <c r="AT356" s="374" t="str">
        <f t="array" ref="AT356">IF($W356, "", INDEX(台羅韻母八聲調資料表, $AD356, $AG356))</f>
        <v>òo</v>
      </c>
      <c r="AU356" s="370"/>
      <c r="AV356" s="374" t="str">
        <f t="array" ref="AV356">IF($V356, "", INDEX(白話字聲母資料表, $Z356, $AV$5))</f>
        <v>g</v>
      </c>
      <c r="AW356" s="375" t="str">
        <f t="array" ref="AW356">IF($W356, "", INDEX(白話字韻母資料表, $AC356, $AW$5))</f>
        <v>oo</v>
      </c>
      <c r="AX356" s="374" t="str">
        <f t="array" ref="AX356">IF($W356, "", INDEX(閩拼韻母八聲調資料表, $AD356, $AG356))</f>
        <v>ǒo</v>
      </c>
    </row>
    <row r="357" spans="2:50">
      <c r="B357" s="380">
        <f t="shared" si="75"/>
        <v>349</v>
      </c>
      <c r="C357" s="314" t="str">
        <f>MID(文章!$D$4, B357, 1)</f>
        <v>一</v>
      </c>
      <c r="D357" s="365"/>
      <c r="E357" s="365" t="s">
        <v>97</v>
      </c>
      <c r="F357" s="365"/>
      <c r="G357" s="315" t="str">
        <f t="array" ref="G357">IF( OR($T357, NOT($U357), $W357), "", $AA357 &amp; $AH357 &amp; INDEX(中文數值資料表, $AG357, 2) )</f>
        <v>英巾四</v>
      </c>
      <c r="H357" s="321" t="str">
        <f t="shared" si="76"/>
        <v>it</v>
      </c>
      <c r="I357" s="322" t="str">
        <f t="shared" si="77"/>
        <v>it</v>
      </c>
      <c r="J357" s="323" t="str">
        <f t="shared" si="78"/>
        <v>it</v>
      </c>
      <c r="K357" s="316" t="str">
        <f t="shared" si="79"/>
        <v>ㄧㆵ</v>
      </c>
      <c r="L357" s="317" t="str">
        <f t="shared" ca="1" si="113"/>
        <v xml:space="preserve">\ltjruby{一}{it}\
</v>
      </c>
      <c r="M357" s="317" t="str">
        <f t="shared" ca="1" si="99"/>
        <v xml:space="preserve">&lt;ruby&gt;一&lt;rt&gt;英巾四&lt;/rt&gt;&lt;/ruby&gt;
</v>
      </c>
      <c r="N357" s="317" t="str">
        <f t="shared" ca="1" si="100"/>
        <v xml:space="preserve">&lt;ruby&gt;一&lt;rt&gt;it&lt;/rt&gt;&lt;/ruby&gt;
</v>
      </c>
      <c r="O357" s="317" t="str">
        <f t="shared" ca="1" si="101"/>
        <v xml:space="preserve">&lt;ruby&gt;一&lt;rt&gt;it&lt;/rt&gt;&lt;/ruby&gt;
</v>
      </c>
      <c r="P357" s="317" t="str">
        <f t="shared" ca="1" si="101"/>
        <v xml:space="preserve">&lt;ruby&gt;一&lt;rt&gt;it&lt;/rt&gt;&lt;/ruby&gt;
</v>
      </c>
      <c r="Q357" s="318" t="str">
        <f t="shared" ca="1" si="102"/>
        <v xml:space="preserve">&lt;ruby&gt;一&lt;rtc&gt;ㄧㆵ&lt;/rtc&gt;&lt;/ruby&gt;
</v>
      </c>
      <c r="R357" s="318" t="str">
        <f t="shared" ca="1" si="103"/>
        <v xml:space="preserve">&lt;ruby&gt;一&lt;rt&gt;it&lt;/rt&gt;&lt;rtc&gt;ㄧㆵ&lt;/rtc&gt;&lt;/ruby&gt;
</v>
      </c>
      <c r="S357" s="285"/>
      <c r="T357" s="319" t="b">
        <f t="shared" si="97"/>
        <v>0</v>
      </c>
      <c r="U357" s="319" t="b">
        <f t="shared" si="104"/>
        <v>1</v>
      </c>
      <c r="V357" s="319" t="b">
        <f t="shared" si="105"/>
        <v>1</v>
      </c>
      <c r="W357" s="319" t="b">
        <f t="shared" si="106"/>
        <v>0</v>
      </c>
      <c r="X357" s="319" t="b">
        <f t="shared" si="107"/>
        <v>1</v>
      </c>
      <c r="Y357" s="370"/>
      <c r="Z357" s="377">
        <f t="shared" si="98"/>
        <v>18</v>
      </c>
      <c r="AA357" s="373" t="str">
        <f t="array" ref="AA357">IF( $Z357="", "", INDEX(白話字聲母資料表, $Z357, $AA$5))</f>
        <v>英</v>
      </c>
      <c r="AB357" s="370"/>
      <c r="AC357" s="377">
        <f t="shared" si="108"/>
        <v>44</v>
      </c>
      <c r="AD357" s="373">
        <f t="array" ref="AD357">IF( $W357, "", INDEX(白話字韻母資料表, AC357, $AD$5))</f>
        <v>17</v>
      </c>
      <c r="AE357" s="373" t="b">
        <f t="array" ref="AE357">IF( $W357, "", IF( INDEX(白話字韻母資料表, AC357, $AE$5) = "入聲", TRUE, FALSE) )</f>
        <v>1</v>
      </c>
      <c r="AF357" s="374">
        <f t="shared" si="109"/>
        <v>4</v>
      </c>
      <c r="AG357" s="374">
        <f t="shared" si="110"/>
        <v>4</v>
      </c>
      <c r="AH357" s="374" t="str">
        <f t="array" ref="AH357">IF( $W357, "", INDEX(白話字韻母資料表, $AC357, $AH$5))</f>
        <v>巾</v>
      </c>
      <c r="AI357" s="374" t="str">
        <f t="array" ref="AI357">IF($W357, "", INDEX(白話字韻母八聲調資料表, $AD357, $AG357))</f>
        <v>it</v>
      </c>
      <c r="AJ357" s="370"/>
      <c r="AK357" s="373" t="b">
        <f t="shared" si="111"/>
        <v>0</v>
      </c>
      <c r="AL357" s="373" t="str">
        <f>IF( $AK357, IFERROR( IF(MATCH( $E357, 顎音化聲母!$H$9:$H$37, 0), TRUE, FALSE), FALSE), "")</f>
        <v/>
      </c>
      <c r="AM357" s="373" t="str">
        <f t="array" ref="AM357">IF( AND($AK357, $AL357), INDEX(顎音化聲母資料表, MATCH( $D357 &amp; $E357, 顎音化聲母!$L$5:$L$136, 0), 3), "")</f>
        <v/>
      </c>
      <c r="AN357" s="373" t="str">
        <f t="shared" si="112"/>
        <v/>
      </c>
      <c r="AO357" s="374" t="str">
        <f t="array" ref="AO357">IF($AN357="", "", IF( $AM357&lt;&gt;"", $AM357,INDEX(白話字聲母資料表, $AN357, $AO$5)))</f>
        <v/>
      </c>
      <c r="AP357" s="374" t="str">
        <f t="array" ref="AP357">IF($W357, "", INDEX(方音八音反切資料表, $AD357, $AG357))</f>
        <v>ㄧㆵ</v>
      </c>
      <c r="AQ357" s="370"/>
      <c r="AR357" s="374" t="str">
        <f t="array" ref="AR357">IF($V357, "", INDEX(白話字聲母資料表, $Z357, $AR$5))</f>
        <v/>
      </c>
      <c r="AS357" s="375" t="str">
        <f t="array" ref="AS357">IF($W357, "", INDEX(白話字韻母資料表, $AC357, $AR$5))</f>
        <v>it</v>
      </c>
      <c r="AT357" s="374" t="str">
        <f t="array" ref="AT357">IF($W357, "", INDEX(台羅韻母八聲調資料表, $AD357, $AG357))</f>
        <v>it</v>
      </c>
      <c r="AU357" s="370"/>
      <c r="AV357" s="374" t="str">
        <f t="array" ref="AV357">IF($V357, "", INDEX(白話字聲母資料表, $Z357, $AV$5))</f>
        <v/>
      </c>
      <c r="AW357" s="375" t="str">
        <f t="array" ref="AW357">IF($W357, "", INDEX(白話字韻母資料表, $AC357, $AW$5))</f>
        <v>it</v>
      </c>
      <c r="AX357" s="374" t="str">
        <f t="array" ref="AX357">IF($W357, "", INDEX(閩拼韻母八聲調資料表, $AD357, $AG357))</f>
        <v>it</v>
      </c>
    </row>
    <row r="358" spans="2:50">
      <c r="B358" s="380">
        <f t="shared" si="75"/>
        <v>350</v>
      </c>
      <c r="C358" s="314" t="str">
        <f>MID(文章!$D$4, B358, 1)</f>
        <v>世</v>
      </c>
      <c r="D358" s="365" t="s">
        <v>65</v>
      </c>
      <c r="E358" s="365" t="s">
        <v>98</v>
      </c>
      <c r="F358" s="365">
        <v>3</v>
      </c>
      <c r="G358" s="315" t="str">
        <f t="array" ref="G358">IF( OR($T358, NOT($U358), $W358), "", $AA358 &amp; $AH358 &amp; INDEX(中文數值資料表, $AG358, 2) )</f>
        <v>時伽三</v>
      </c>
      <c r="H358" s="321" t="str">
        <f t="shared" si="76"/>
        <v>sè</v>
      </c>
      <c r="I358" s="322" t="str">
        <f t="shared" si="77"/>
        <v>sè</v>
      </c>
      <c r="J358" s="323" t="str">
        <f t="shared" si="78"/>
        <v>sě</v>
      </c>
      <c r="K358" s="316" t="str">
        <f t="shared" si="79"/>
        <v>ㄙㆤ˪</v>
      </c>
      <c r="L358" s="317" t="str">
        <f t="shared" ca="1" si="113"/>
        <v xml:space="preserve">\ltjruby{世}{sè}\
</v>
      </c>
      <c r="M358" s="317" t="str">
        <f t="shared" ca="1" si="99"/>
        <v xml:space="preserve">&lt;ruby&gt;世&lt;rt&gt;時伽三&lt;/rt&gt;&lt;/ruby&gt;
</v>
      </c>
      <c r="N358" s="317" t="str">
        <f t="shared" ca="1" si="100"/>
        <v xml:space="preserve">&lt;ruby&gt;世&lt;rt&gt;sè&lt;/rt&gt;&lt;/ruby&gt;
</v>
      </c>
      <c r="O358" s="317" t="str">
        <f t="shared" ca="1" si="101"/>
        <v xml:space="preserve">&lt;ruby&gt;世&lt;rt&gt;sè&lt;/rt&gt;&lt;/ruby&gt;
</v>
      </c>
      <c r="P358" s="317" t="str">
        <f t="shared" ca="1" si="101"/>
        <v xml:space="preserve">&lt;ruby&gt;世&lt;rt&gt;sě&lt;/rt&gt;&lt;/ruby&gt;
</v>
      </c>
      <c r="Q358" s="318" t="str">
        <f t="shared" ca="1" si="102"/>
        <v xml:space="preserve">&lt;ruby&gt;世&lt;rtc&gt;ㄙㆤ˪&lt;/rtc&gt;&lt;/ruby&gt;
</v>
      </c>
      <c r="R358" s="318" t="str">
        <f t="shared" ca="1" si="103"/>
        <v xml:space="preserve">&lt;ruby&gt;世&lt;rt&gt;sè&lt;/rt&gt;&lt;rtc&gt;ㄙㆤ˪&lt;/rtc&gt;&lt;/ruby&gt;
</v>
      </c>
      <c r="S358" s="285"/>
      <c r="T358" s="319" t="b">
        <f t="shared" si="97"/>
        <v>0</v>
      </c>
      <c r="U358" s="319" t="b">
        <f t="shared" si="104"/>
        <v>1</v>
      </c>
      <c r="V358" s="319" t="b">
        <f t="shared" si="105"/>
        <v>0</v>
      </c>
      <c r="W358" s="319" t="b">
        <f t="shared" si="106"/>
        <v>0</v>
      </c>
      <c r="X358" s="319" t="b">
        <f t="shared" si="107"/>
        <v>0</v>
      </c>
      <c r="Y358" s="370"/>
      <c r="Z358" s="377">
        <f t="shared" si="98"/>
        <v>15</v>
      </c>
      <c r="AA358" s="373" t="str">
        <f t="array" ref="AA358">IF( $Z358="", "", INDEX(白話字聲母資料表, $Z358, $AA$5))</f>
        <v>時</v>
      </c>
      <c r="AB358" s="370"/>
      <c r="AC358" s="377">
        <f t="shared" si="108"/>
        <v>15</v>
      </c>
      <c r="AD358" s="373">
        <f t="array" ref="AD358">IF( $W358, "", INDEX(白話字韻母資料表, AC358, $AD$5))</f>
        <v>39</v>
      </c>
      <c r="AE358" s="373" t="b">
        <f t="array" ref="AE358">IF( $W358, "", IF( INDEX(白話字韻母資料表, AC358, $AE$5) = "入聲", TRUE, FALSE) )</f>
        <v>0</v>
      </c>
      <c r="AF358" s="374">
        <f t="shared" si="109"/>
        <v>1</v>
      </c>
      <c r="AG358" s="374">
        <f t="shared" si="110"/>
        <v>3</v>
      </c>
      <c r="AH358" s="374" t="str">
        <f t="array" ref="AH358">IF( $W358, "", INDEX(白話字韻母資料表, $AC358, $AH$5))</f>
        <v>伽</v>
      </c>
      <c r="AI358" s="374" t="str">
        <f t="array" ref="AI358">IF($W358, "", INDEX(白話字韻母八聲調資料表, $AD358, $AG358))</f>
        <v>è</v>
      </c>
      <c r="AJ358" s="370"/>
      <c r="AK358" s="373" t="b">
        <f t="shared" si="111"/>
        <v>1</v>
      </c>
      <c r="AL358" s="373" t="b">
        <f>IF( $AK358, IFERROR( IF(MATCH( $E358, 顎音化聲母!$H$9:$H$37, 0), TRUE, FALSE), FALSE), "")</f>
        <v>0</v>
      </c>
      <c r="AM358" s="373" t="str">
        <f t="array" ref="AM358">IF( AND($AK358, $AL358), INDEX(顎音化聲母資料表, MATCH( $D358 &amp; $E358, 顎音化聲母!$L$5:$L$136, 0), 3), "")</f>
        <v/>
      </c>
      <c r="AN358" s="373">
        <f t="shared" si="112"/>
        <v>15</v>
      </c>
      <c r="AO358" s="374" t="str">
        <f t="array" ref="AO358">IF($AN358="", "", IF( $AM358&lt;&gt;"", $AM358,INDEX(白話字聲母資料表, $AN358, $AO$5)))</f>
        <v>ㄙ</v>
      </c>
      <c r="AP358" s="374" t="str">
        <f t="array" ref="AP358">IF($W358, "", INDEX(方音八音反切資料表, $AD358, $AG358))</f>
        <v>ㆤ˪</v>
      </c>
      <c r="AQ358" s="370"/>
      <c r="AR358" s="374" t="str">
        <f t="array" ref="AR358">IF($V358, "", INDEX(白話字聲母資料表, $Z358, $AR$5))</f>
        <v>s</v>
      </c>
      <c r="AS358" s="375" t="str">
        <f t="array" ref="AS358">IF($W358, "", INDEX(白話字韻母資料表, $AC358, $AR$5))</f>
        <v>e</v>
      </c>
      <c r="AT358" s="374" t="str">
        <f t="array" ref="AT358">IF($W358, "", INDEX(台羅韻母八聲調資料表, $AD358, $AG358))</f>
        <v>è</v>
      </c>
      <c r="AU358" s="370"/>
      <c r="AV358" s="374" t="str">
        <f t="array" ref="AV358">IF($V358, "", INDEX(白話字聲母資料表, $Z358, $AV$5))</f>
        <v>s</v>
      </c>
      <c r="AW358" s="375" t="str">
        <f t="array" ref="AW358">IF($W358, "", INDEX(白話字韻母資料表, $AC358, $AW$5))</f>
        <v>e</v>
      </c>
      <c r="AX358" s="374" t="str">
        <f t="array" ref="AX358">IF($W358, "", INDEX(閩拼韻母八聲調資料表, $AD358, $AG358))</f>
        <v>ě</v>
      </c>
    </row>
    <row r="359" spans="2:50">
      <c r="B359" s="380">
        <f t="shared" si="75"/>
        <v>351</v>
      </c>
      <c r="C359" s="314" t="str">
        <f>MID(文章!$D$4, B359, 1)</f>
        <v>之</v>
      </c>
      <c r="D359" s="365" t="s">
        <v>55</v>
      </c>
      <c r="E359" s="365" t="s">
        <v>67</v>
      </c>
      <c r="F359" s="365"/>
      <c r="G359" s="315" t="str">
        <f t="array" ref="G359">IF( OR($T359, NOT($U359), $W359), "", $AA359 &amp; $AH359 &amp; INDEX(中文數值資料表, $AG359, 2) )</f>
        <v>曾居一</v>
      </c>
      <c r="H359" s="321" t="str">
        <f t="shared" si="76"/>
        <v>chi</v>
      </c>
      <c r="I359" s="322" t="str">
        <f t="shared" si="77"/>
        <v>tsi</v>
      </c>
      <c r="J359" s="323" t="str">
        <f t="shared" si="78"/>
        <v>zī</v>
      </c>
      <c r="K359" s="316" t="str">
        <f t="shared" si="79"/>
        <v>ㄐㄧ</v>
      </c>
      <c r="L359" s="317" t="str">
        <f t="shared" ca="1" si="113"/>
        <v xml:space="preserve">\ltjruby{之}{tsi}\
</v>
      </c>
      <c r="M359" s="317" t="str">
        <f t="shared" ca="1" si="99"/>
        <v xml:space="preserve">&lt;ruby&gt;之&lt;rt&gt;曾居一&lt;/rt&gt;&lt;/ruby&gt;
</v>
      </c>
      <c r="N359" s="317" t="str">
        <f t="shared" ca="1" si="100"/>
        <v xml:space="preserve">&lt;ruby&gt;之&lt;rt&gt;chi&lt;/rt&gt;&lt;/ruby&gt;
</v>
      </c>
      <c r="O359" s="317" t="str">
        <f t="shared" ca="1" si="101"/>
        <v xml:space="preserve">&lt;ruby&gt;之&lt;rt&gt;tsi&lt;/rt&gt;&lt;/ruby&gt;
</v>
      </c>
      <c r="P359" s="317" t="str">
        <f t="shared" ca="1" si="101"/>
        <v xml:space="preserve">&lt;ruby&gt;之&lt;rt&gt;zī&lt;/rt&gt;&lt;/ruby&gt;
</v>
      </c>
      <c r="Q359" s="318" t="str">
        <f t="shared" ca="1" si="102"/>
        <v xml:space="preserve">&lt;ruby&gt;之&lt;rtc&gt;ㄐㄧ&lt;/rtc&gt;&lt;/ruby&gt;
</v>
      </c>
      <c r="R359" s="318" t="str">
        <f t="shared" ca="1" si="103"/>
        <v xml:space="preserve">&lt;ruby&gt;之&lt;rt&gt;tsi&lt;/rt&gt;&lt;rtc&gt;ㄐㄧ&lt;/rtc&gt;&lt;/ruby&gt;
</v>
      </c>
      <c r="S359" s="285"/>
      <c r="T359" s="319" t="b">
        <f t="shared" si="97"/>
        <v>0</v>
      </c>
      <c r="U359" s="319" t="b">
        <f t="shared" si="104"/>
        <v>1</v>
      </c>
      <c r="V359" s="319" t="b">
        <f t="shared" si="105"/>
        <v>0</v>
      </c>
      <c r="W359" s="319" t="b">
        <f t="shared" si="106"/>
        <v>0</v>
      </c>
      <c r="X359" s="319" t="b">
        <f t="shared" si="107"/>
        <v>1</v>
      </c>
      <c r="Y359" s="370"/>
      <c r="Z359" s="377">
        <f t="shared" si="98"/>
        <v>2</v>
      </c>
      <c r="AA359" s="373" t="str">
        <f t="array" ref="AA359">IF( $Z359="", "", INDEX(白話字聲母資料表, $Z359, $AA$5))</f>
        <v>曾</v>
      </c>
      <c r="AB359" s="370"/>
      <c r="AC359" s="377">
        <f t="shared" si="108"/>
        <v>21</v>
      </c>
      <c r="AD359" s="373">
        <f t="array" ref="AD359">IF( $W359, "", INDEX(白話字韻母資料表, AC359, $AD$5))</f>
        <v>29</v>
      </c>
      <c r="AE359" s="373" t="b">
        <f t="array" ref="AE359">IF( $W359, "", IF( INDEX(白話字韻母資料表, AC359, $AE$5) = "入聲", TRUE, FALSE) )</f>
        <v>0</v>
      </c>
      <c r="AF359" s="374">
        <f t="shared" si="109"/>
        <v>1</v>
      </c>
      <c r="AG359" s="374">
        <f t="shared" si="110"/>
        <v>1</v>
      </c>
      <c r="AH359" s="374" t="str">
        <f t="array" ref="AH359">IF( $W359, "", INDEX(白話字韻母資料表, $AC359, $AH$5))</f>
        <v>居</v>
      </c>
      <c r="AI359" s="374" t="str">
        <f t="array" ref="AI359">IF($W359, "", INDEX(白話字韻母八聲調資料表, $AD359, $AG359))</f>
        <v>i</v>
      </c>
      <c r="AJ359" s="370"/>
      <c r="AK359" s="373" t="b">
        <f t="shared" si="111"/>
        <v>1</v>
      </c>
      <c r="AL359" s="373" t="b">
        <f>IF( $AK359, IFERROR( IF(MATCH( $E359, 顎音化聲母!$H$9:$H$37, 0), TRUE, FALSE), FALSE), "")</f>
        <v>1</v>
      </c>
      <c r="AM359" s="373" t="str">
        <f t="array" ref="AM359">IF( AND($AK359, $AL359), INDEX(顎音化聲母資料表, MATCH( $D359 &amp; $E359, 顎音化聲母!$L$5:$L$136, 0), 3), "")</f>
        <v>ㄐ</v>
      </c>
      <c r="AN359" s="373">
        <f t="shared" si="112"/>
        <v>2</v>
      </c>
      <c r="AO359" s="374" t="str">
        <f t="array" ref="AO359">IF($AN359="", "", IF( $AM359&lt;&gt;"", $AM359,INDEX(白話字聲母資料表, $AN359, $AO$5)))</f>
        <v>ㄐ</v>
      </c>
      <c r="AP359" s="374" t="str">
        <f t="array" ref="AP359">IF($W359, "", INDEX(方音八音反切資料表, $AD359, $AG359))</f>
        <v>ㄧ</v>
      </c>
      <c r="AQ359" s="370"/>
      <c r="AR359" s="374" t="str">
        <f t="array" ref="AR359">IF($V359, "", INDEX(白話字聲母資料表, $Z359, $AR$5))</f>
        <v>ts</v>
      </c>
      <c r="AS359" s="375" t="str">
        <f t="array" ref="AS359">IF($W359, "", INDEX(白話字韻母資料表, $AC359, $AR$5))</f>
        <v>i</v>
      </c>
      <c r="AT359" s="374" t="str">
        <f t="array" ref="AT359">IF($W359, "", INDEX(台羅韻母八聲調資料表, $AD359, $AG359))</f>
        <v>i</v>
      </c>
      <c r="AU359" s="370"/>
      <c r="AV359" s="374" t="str">
        <f t="array" ref="AV359">IF($V359, "", INDEX(白話字聲母資料表, $Z359, $AV$5))</f>
        <v>z</v>
      </c>
      <c r="AW359" s="375" t="str">
        <f t="array" ref="AW359">IF($W359, "", INDEX(白話字韻母資料表, $AC359, $AW$5))</f>
        <v>i</v>
      </c>
      <c r="AX359" s="374" t="str">
        <f t="array" ref="AX359">IF($W359, "", INDEX(閩拼韻母八聲調資料表, $AD359, $AG359))</f>
        <v>ī</v>
      </c>
    </row>
    <row r="360" spans="2:50">
      <c r="B360" s="380">
        <f t="shared" si="75"/>
        <v>352</v>
      </c>
      <c r="C360" s="314" t="str">
        <f>MID(文章!$D$4, B360, 1)</f>
        <v>雄</v>
      </c>
      <c r="D360" s="365" t="s">
        <v>61</v>
      </c>
      <c r="E360" s="365" t="s">
        <v>88</v>
      </c>
      <c r="F360" s="365">
        <v>5</v>
      </c>
      <c r="G360" s="315" t="str">
        <f t="array" ref="G360">IF( OR($T360, NOT($U360), $W360), "", $AA360 &amp; $AH360 &amp; INDEX(中文數值資料表, $AG360, 2) )</f>
        <v>喜恭五</v>
      </c>
      <c r="H360" s="321" t="str">
        <f t="shared" si="76"/>
        <v>hiông</v>
      </c>
      <c r="I360" s="322" t="str">
        <f t="shared" si="77"/>
        <v>hiông</v>
      </c>
      <c r="J360" s="323" t="str">
        <f t="shared" si="78"/>
        <v>hiòng</v>
      </c>
      <c r="K360" s="316" t="str">
        <f t="shared" si="79"/>
        <v>ㄏㄧㆲˊ</v>
      </c>
      <c r="L360" s="317" t="str">
        <f t="shared" ca="1" si="113"/>
        <v xml:space="preserve">\ltjruby{雄}{hiông}\
</v>
      </c>
      <c r="M360" s="317" t="str">
        <f t="shared" ca="1" si="99"/>
        <v xml:space="preserve">&lt;ruby&gt;雄&lt;rt&gt;喜恭五&lt;/rt&gt;&lt;/ruby&gt;
</v>
      </c>
      <c r="N360" s="317" t="str">
        <f t="shared" ca="1" si="100"/>
        <v xml:space="preserve">&lt;ruby&gt;雄&lt;rt&gt;hiông&lt;/rt&gt;&lt;/ruby&gt;
</v>
      </c>
      <c r="O360" s="317" t="str">
        <f t="shared" ca="1" si="101"/>
        <v xml:space="preserve">&lt;ruby&gt;雄&lt;rt&gt;hiông&lt;/rt&gt;&lt;/ruby&gt;
</v>
      </c>
      <c r="P360" s="317" t="str">
        <f t="shared" ca="1" si="101"/>
        <v xml:space="preserve">&lt;ruby&gt;雄&lt;rt&gt;hiòng&lt;/rt&gt;&lt;/ruby&gt;
</v>
      </c>
      <c r="Q360" s="318" t="str">
        <f t="shared" ca="1" si="102"/>
        <v xml:space="preserve">&lt;ruby&gt;雄&lt;rtc&gt;ㄏㄧㆲˊ&lt;/rtc&gt;&lt;/ruby&gt;
</v>
      </c>
      <c r="R360" s="318" t="str">
        <f t="shared" ca="1" si="103"/>
        <v xml:space="preserve">&lt;ruby&gt;雄&lt;rt&gt;hiông&lt;/rt&gt;&lt;rtc&gt;ㄏㄧㆲˊ&lt;/rtc&gt;&lt;/ruby&gt;
</v>
      </c>
      <c r="S360" s="285"/>
      <c r="T360" s="319" t="b">
        <f t="shared" si="97"/>
        <v>0</v>
      </c>
      <c r="U360" s="319" t="b">
        <f t="shared" si="104"/>
        <v>1</v>
      </c>
      <c r="V360" s="319" t="b">
        <f t="shared" si="105"/>
        <v>0</v>
      </c>
      <c r="W360" s="319" t="b">
        <f t="shared" si="106"/>
        <v>0</v>
      </c>
      <c r="X360" s="319" t="b">
        <f t="shared" si="107"/>
        <v>0</v>
      </c>
      <c r="Y360" s="370"/>
      <c r="Z360" s="377">
        <f t="shared" si="98"/>
        <v>5</v>
      </c>
      <c r="AA360" s="373" t="str">
        <f t="array" ref="AA360">IF( $Z360="", "", INDEX(白話字聲母資料表, $Z360, $AA$5))</f>
        <v>喜</v>
      </c>
      <c r="AB360" s="370"/>
      <c r="AC360" s="377">
        <f t="shared" si="108"/>
        <v>42</v>
      </c>
      <c r="AD360" s="373">
        <f t="array" ref="AD360">IF( $W360, "", INDEX(白話字韻母資料表, AC360, $AD$5))</f>
        <v>14</v>
      </c>
      <c r="AE360" s="373" t="b">
        <f t="array" ref="AE360">IF( $W360, "", IF( INDEX(白話字韻母資料表, AC360, $AE$5) = "入聲", TRUE, FALSE) )</f>
        <v>0</v>
      </c>
      <c r="AF360" s="374">
        <f t="shared" si="109"/>
        <v>1</v>
      </c>
      <c r="AG360" s="374">
        <f t="shared" si="110"/>
        <v>5</v>
      </c>
      <c r="AH360" s="374" t="str">
        <f t="array" ref="AH360">IF( $W360, "", INDEX(白話字韻母資料表, $AC360, $AH$5))</f>
        <v>恭</v>
      </c>
      <c r="AI360" s="374" t="str">
        <f t="array" ref="AI360">IF($W360, "", INDEX(白話字韻母八聲調資料表, $AD360, $AG360))</f>
        <v>iông</v>
      </c>
      <c r="AJ360" s="370"/>
      <c r="AK360" s="373" t="b">
        <f t="shared" si="111"/>
        <v>0</v>
      </c>
      <c r="AL360" s="373" t="str">
        <f>IF( $AK360, IFERROR( IF(MATCH( $E360, 顎音化聲母!$H$9:$H$37, 0), TRUE, FALSE), FALSE), "")</f>
        <v/>
      </c>
      <c r="AM360" s="373" t="str">
        <f t="array" ref="AM360">IF( AND($AK360, $AL360), INDEX(顎音化聲母資料表, MATCH( $D360 &amp; $E360, 顎音化聲母!$L$5:$L$136, 0), 3), "")</f>
        <v/>
      </c>
      <c r="AN360" s="373">
        <f t="shared" si="112"/>
        <v>5</v>
      </c>
      <c r="AO360" s="374" t="str">
        <f t="array" ref="AO360">IF($AN360="", "", IF( $AM360&lt;&gt;"", $AM360,INDEX(白話字聲母資料表, $AN360, $AO$5)))</f>
        <v>ㄏ</v>
      </c>
      <c r="AP360" s="374" t="str">
        <f t="array" ref="AP360">IF($W360, "", INDEX(方音八音反切資料表, $AD360, $AG360))</f>
        <v>ㄧㆲˊ</v>
      </c>
      <c r="AQ360" s="370"/>
      <c r="AR360" s="374" t="str">
        <f t="array" ref="AR360">IF($V360, "", INDEX(白話字聲母資料表, $Z360, $AR$5))</f>
        <v>h</v>
      </c>
      <c r="AS360" s="375" t="str">
        <f t="array" ref="AS360">IF($W360, "", INDEX(白話字韻母資料表, $AC360, $AR$5))</f>
        <v>iong</v>
      </c>
      <c r="AT360" s="374" t="str">
        <f t="array" ref="AT360">IF($W360, "", INDEX(台羅韻母八聲調資料表, $AD360, $AG360))</f>
        <v>iông</v>
      </c>
      <c r="AU360" s="370"/>
      <c r="AV360" s="374" t="str">
        <f t="array" ref="AV360">IF($V360, "", INDEX(白話字聲母資料表, $Z360, $AV$5))</f>
        <v>h</v>
      </c>
      <c r="AW360" s="375" t="str">
        <f t="array" ref="AW360">IF($W360, "", INDEX(白話字韻母資料表, $AC360, $AW$5))</f>
        <v>iong</v>
      </c>
      <c r="AX360" s="374" t="str">
        <f t="array" ref="AX360">IF($W360, "", INDEX(閩拼韻母八聲調資料表, $AD360, $AG360))</f>
        <v>iòng</v>
      </c>
    </row>
    <row r="361" spans="2:50">
      <c r="B361" s="380">
        <f t="shared" si="75"/>
        <v>353</v>
      </c>
      <c r="C361" s="314" t="str">
        <f>MID(文章!$D$4, B361, 1)</f>
        <v>也</v>
      </c>
      <c r="D361" s="365"/>
      <c r="E361" s="365" t="s">
        <v>106</v>
      </c>
      <c r="F361" s="365">
        <v>7</v>
      </c>
      <c r="G361" s="315" t="str">
        <f t="array" ref="G361">IF( OR($T361, NOT($U361), $W361), "", $AA361 &amp; $AH361 &amp; INDEX(中文數值資料表, $AG361, 2) )</f>
        <v>英迦七</v>
      </c>
      <c r="H361" s="321" t="str">
        <f t="shared" si="76"/>
        <v>iā</v>
      </c>
      <c r="I361" s="322" t="str">
        <f t="shared" si="77"/>
        <v>iā</v>
      </c>
      <c r="J361" s="323" t="str">
        <f t="shared" si="78"/>
        <v>iā</v>
      </c>
      <c r="K361" s="316" t="str">
        <f t="shared" si="79"/>
        <v>ㄧㄚ˫</v>
      </c>
      <c r="L361" s="317" t="str">
        <f t="shared" ca="1" si="113"/>
        <v xml:space="preserve">\ltjruby{也}{iā}\
</v>
      </c>
      <c r="M361" s="317" t="str">
        <f t="shared" ca="1" si="99"/>
        <v xml:space="preserve">&lt;ruby&gt;也&lt;rt&gt;英迦七&lt;/rt&gt;&lt;/ruby&gt;
</v>
      </c>
      <c r="N361" s="317" t="str">
        <f t="shared" ca="1" si="100"/>
        <v xml:space="preserve">&lt;ruby&gt;也&lt;rt&gt;iā&lt;/rt&gt;&lt;/ruby&gt;
</v>
      </c>
      <c r="O361" s="317" t="str">
        <f t="shared" ca="1" si="101"/>
        <v xml:space="preserve">&lt;ruby&gt;也&lt;rt&gt;iā&lt;/rt&gt;&lt;/ruby&gt;
</v>
      </c>
      <c r="P361" s="317" t="str">
        <f t="shared" ca="1" si="101"/>
        <v xml:space="preserve">&lt;ruby&gt;也&lt;rt&gt;iā&lt;/rt&gt;&lt;/ruby&gt;
</v>
      </c>
      <c r="Q361" s="318" t="str">
        <f t="shared" ca="1" si="102"/>
        <v xml:space="preserve">&lt;ruby&gt;也&lt;rtc&gt;ㄧㄚ˫&lt;/rtc&gt;&lt;/ruby&gt;
</v>
      </c>
      <c r="R361" s="318" t="str">
        <f t="shared" ca="1" si="103"/>
        <v xml:space="preserve">&lt;ruby&gt;也&lt;rt&gt;iā&lt;/rt&gt;&lt;rtc&gt;ㄧㄚ˫&lt;/rtc&gt;&lt;/ruby&gt;
</v>
      </c>
      <c r="S361" s="285"/>
      <c r="T361" s="319" t="b">
        <f t="shared" si="97"/>
        <v>0</v>
      </c>
      <c r="U361" s="319" t="b">
        <f t="shared" si="104"/>
        <v>1</v>
      </c>
      <c r="V361" s="319" t="b">
        <f t="shared" si="105"/>
        <v>1</v>
      </c>
      <c r="W361" s="319" t="b">
        <f t="shared" si="106"/>
        <v>0</v>
      </c>
      <c r="X361" s="319" t="b">
        <f t="shared" si="107"/>
        <v>0</v>
      </c>
      <c r="Y361" s="370"/>
      <c r="Z361" s="377">
        <f t="shared" si="98"/>
        <v>18</v>
      </c>
      <c r="AA361" s="373" t="str">
        <f t="array" ref="AA361">IF( $Z361="", "", INDEX(白話字聲母資料表, $Z361, $AA$5))</f>
        <v>英</v>
      </c>
      <c r="AB361" s="370"/>
      <c r="AC361" s="377">
        <f t="shared" si="108"/>
        <v>23</v>
      </c>
      <c r="AD361" s="373">
        <f t="array" ref="AD361">IF( $W361, "", INDEX(白話字韻母資料表, AC361, $AD$5))</f>
        <v>24</v>
      </c>
      <c r="AE361" s="373" t="b">
        <f t="array" ref="AE361">IF( $W361, "", IF( INDEX(白話字韻母資料表, AC361, $AE$5) = "入聲", TRUE, FALSE) )</f>
        <v>0</v>
      </c>
      <c r="AF361" s="374">
        <f t="shared" si="109"/>
        <v>1</v>
      </c>
      <c r="AG361" s="374">
        <f t="shared" si="110"/>
        <v>7</v>
      </c>
      <c r="AH361" s="374" t="str">
        <f t="array" ref="AH361">IF( $W361, "", INDEX(白話字韻母資料表, $AC361, $AH$5))</f>
        <v>迦</v>
      </c>
      <c r="AI361" s="374" t="str">
        <f t="array" ref="AI361">IF($W361, "", INDEX(白話字韻母八聲調資料表, $AD361, $AG361))</f>
        <v>iā</v>
      </c>
      <c r="AJ361" s="370"/>
      <c r="AK361" s="373" t="b">
        <f t="shared" si="111"/>
        <v>0</v>
      </c>
      <c r="AL361" s="373" t="str">
        <f>IF( $AK361, IFERROR( IF(MATCH( $E361, 顎音化聲母!$H$9:$H$37, 0), TRUE, FALSE), FALSE), "")</f>
        <v/>
      </c>
      <c r="AM361" s="373" t="str">
        <f t="array" ref="AM361">IF( AND($AK361, $AL361), INDEX(顎音化聲母資料表, MATCH( $D361 &amp; $E361, 顎音化聲母!$L$5:$L$136, 0), 3), "")</f>
        <v/>
      </c>
      <c r="AN361" s="373" t="str">
        <f t="shared" si="112"/>
        <v/>
      </c>
      <c r="AO361" s="374" t="str">
        <f t="array" ref="AO361">IF($AN361="", "", IF( $AM361&lt;&gt;"", $AM361,INDEX(白話字聲母資料表, $AN361, $AO$5)))</f>
        <v/>
      </c>
      <c r="AP361" s="374" t="str">
        <f t="array" ref="AP361">IF($W361, "", INDEX(方音八音反切資料表, $AD361, $AG361))</f>
        <v>ㄧㄚ˫</v>
      </c>
      <c r="AQ361" s="370"/>
      <c r="AR361" s="374" t="str">
        <f t="array" ref="AR361">IF($V361, "", INDEX(白話字聲母資料表, $Z361, $AR$5))</f>
        <v/>
      </c>
      <c r="AS361" s="375" t="str">
        <f t="array" ref="AS361">IF($W361, "", INDEX(白話字韻母資料表, $AC361, $AR$5))</f>
        <v>ia</v>
      </c>
      <c r="AT361" s="374" t="str">
        <f t="array" ref="AT361">IF($W361, "", INDEX(台羅韻母八聲調資料表, $AD361, $AG361))</f>
        <v>iā</v>
      </c>
      <c r="AU361" s="370"/>
      <c r="AV361" s="374" t="str">
        <f t="array" ref="AV361">IF($V361, "", INDEX(白話字聲母資料表, $Z361, $AV$5))</f>
        <v/>
      </c>
      <c r="AW361" s="375" t="str">
        <f t="array" ref="AW361">IF($W361, "", INDEX(白話字韻母資料表, $AC361, $AW$5))</f>
        <v>ia</v>
      </c>
      <c r="AX361" s="374" t="str">
        <f t="array" ref="AX361">IF($W361, "", INDEX(閩拼韻母八聲調資料表, $AD361, $AG361))</f>
        <v>iā</v>
      </c>
    </row>
    <row r="362" spans="2:50">
      <c r="B362" s="380">
        <f t="shared" si="75"/>
        <v>354</v>
      </c>
      <c r="C362" s="314" t="str">
        <f>MID(文章!$D$4, B362, 1)</f>
        <v>，</v>
      </c>
      <c r="D362" s="365"/>
      <c r="E362" s="365"/>
      <c r="F362" s="365"/>
      <c r="G362" s="315" t="str">
        <f t="array" ref="G362">IF( OR($T362, NOT($U362), $W362), "", $AA362 &amp; $AH362 &amp; INDEX(中文數值資料表, $AG362, 2) )</f>
        <v/>
      </c>
      <c r="H362" s="321" t="str">
        <f t="shared" si="76"/>
        <v/>
      </c>
      <c r="I362" s="322" t="str">
        <f t="shared" si="77"/>
        <v/>
      </c>
      <c r="J362" s="323" t="str">
        <f t="shared" si="78"/>
        <v/>
      </c>
      <c r="K362" s="316" t="str">
        <f t="shared" si="79"/>
        <v/>
      </c>
      <c r="L362" s="317" t="str">
        <f t="shared" ca="1" si="113"/>
        <v xml:space="preserve">\ltjruby{，}{}\
</v>
      </c>
      <c r="M362" s="317" t="str">
        <f t="shared" ca="1" si="99"/>
        <v xml:space="preserve">，
</v>
      </c>
      <c r="N362" s="317" t="str">
        <f t="shared" ca="1" si="100"/>
        <v xml:space="preserve">，
</v>
      </c>
      <c r="O362" s="317" t="str">
        <f t="shared" ca="1" si="101"/>
        <v xml:space="preserve">，
</v>
      </c>
      <c r="P362" s="317" t="str">
        <f t="shared" ca="1" si="101"/>
        <v xml:space="preserve">，
</v>
      </c>
      <c r="Q362" s="318" t="str">
        <f t="shared" ca="1" si="102"/>
        <v xml:space="preserve">，
</v>
      </c>
      <c r="R362" s="318" t="str">
        <f t="shared" ca="1" si="103"/>
        <v xml:space="preserve">，
</v>
      </c>
      <c r="S362" s="285"/>
      <c r="T362" s="319" t="b">
        <f t="shared" si="97"/>
        <v>1</v>
      </c>
      <c r="U362" s="319" t="b">
        <f t="shared" si="104"/>
        <v>0</v>
      </c>
      <c r="V362" s="319" t="b">
        <f t="shared" si="105"/>
        <v>1</v>
      </c>
      <c r="W362" s="319" t="b">
        <f t="shared" si="106"/>
        <v>1</v>
      </c>
      <c r="X362" s="319" t="b">
        <f t="shared" si="107"/>
        <v>0</v>
      </c>
      <c r="Y362" s="370"/>
      <c r="Z362" s="377" t="str">
        <f t="shared" si="98"/>
        <v/>
      </c>
      <c r="AA362" s="373" t="str">
        <f t="array" ref="AA362">IF( $Z362="", "", INDEX(白話字聲母資料表, $Z362, $AA$5))</f>
        <v/>
      </c>
      <c r="AB362" s="370"/>
      <c r="AC362" s="377" t="str">
        <f t="shared" si="108"/>
        <v/>
      </c>
      <c r="AD362" s="373" t="str">
        <f t="array" ref="AD362">IF( $W362, "", INDEX(白話字韻母資料表, AC362, $AD$5))</f>
        <v/>
      </c>
      <c r="AE362" s="373" t="str">
        <f t="array" ref="AE362">IF( $W362, "", IF( INDEX(白話字韻母資料表, AC362, $AE$5) = "入聲", TRUE, FALSE) )</f>
        <v/>
      </c>
      <c r="AF362" s="374" t="str">
        <f t="shared" si="109"/>
        <v/>
      </c>
      <c r="AG362" s="374" t="str">
        <f t="shared" si="110"/>
        <v/>
      </c>
      <c r="AH362" s="374" t="str">
        <f t="array" ref="AH362">IF( $W362, "", INDEX(白話字韻母資料表, $AC362, $AH$5))</f>
        <v/>
      </c>
      <c r="AI362" s="374" t="str">
        <f t="array" ref="AI362">IF($W362, "", INDEX(白話字韻母八聲調資料表, $AD362, $AG362))</f>
        <v/>
      </c>
      <c r="AJ362" s="370"/>
      <c r="AK362" s="373" t="b">
        <f t="shared" si="111"/>
        <v>0</v>
      </c>
      <c r="AL362" s="373" t="str">
        <f>IF( $AK362, IFERROR( IF(MATCH( $E362, 顎音化聲母!$H$9:$H$37, 0), TRUE, FALSE), FALSE), "")</f>
        <v/>
      </c>
      <c r="AM362" s="373" t="str">
        <f t="array" ref="AM362">IF( AND($AK362, $AL362), INDEX(顎音化聲母資料表, MATCH( $D362 &amp; $E362, 顎音化聲母!$L$5:$L$136, 0), 3), "")</f>
        <v/>
      </c>
      <c r="AN362" s="373" t="str">
        <f t="shared" si="112"/>
        <v/>
      </c>
      <c r="AO362" s="374" t="str">
        <f t="array" ref="AO362">IF($AN362="", "", IF( $AM362&lt;&gt;"", $AM362,INDEX(白話字聲母資料表, $AN362, $AO$5)))</f>
        <v/>
      </c>
      <c r="AP362" s="374" t="str">
        <f t="array" ref="AP362">IF($W362, "", INDEX(方音八音反切資料表, $AD362, $AG362))</f>
        <v/>
      </c>
      <c r="AQ362" s="370"/>
      <c r="AR362" s="374" t="str">
        <f t="array" ref="AR362">IF($V362, "", INDEX(白話字聲母資料表, $Z362, $AR$5))</f>
        <v/>
      </c>
      <c r="AS362" s="375" t="str">
        <f t="array" ref="AS362">IF($W362, "", INDEX(白話字韻母資料表, $AC362, $AR$5))</f>
        <v/>
      </c>
      <c r="AT362" s="374" t="str">
        <f t="array" ref="AT362">IF($W362, "", INDEX(台羅韻母八聲調資料表, $AD362, $AG362))</f>
        <v/>
      </c>
      <c r="AU362" s="370"/>
      <c r="AV362" s="374" t="str">
        <f t="array" ref="AV362">IF($V362, "", INDEX(白話字聲母資料表, $Z362, $AV$5))</f>
        <v/>
      </c>
      <c r="AW362" s="375" t="str">
        <f t="array" ref="AW362">IF($W362, "", INDEX(白話字韻母資料表, $AC362, $AW$5))</f>
        <v/>
      </c>
      <c r="AX362" s="374" t="str">
        <f t="array" ref="AX362">IF($W362, "", INDEX(閩拼韻母八聲調資料表, $AD362, $AG362))</f>
        <v/>
      </c>
    </row>
    <row r="363" spans="2:50">
      <c r="B363" s="380">
        <f t="shared" si="75"/>
        <v>355</v>
      </c>
      <c r="C363" s="314" t="str">
        <f>MID(文章!$D$4, B363, 1)</f>
        <v>而</v>
      </c>
      <c r="D363" s="365" t="s">
        <v>63</v>
      </c>
      <c r="E363" s="365" t="s">
        <v>67</v>
      </c>
      <c r="F363" s="365">
        <v>5</v>
      </c>
      <c r="G363" s="315" t="str">
        <f t="array" ref="G363">IF( OR($T363, NOT($U363), $W363), "", $AA363 &amp; $AH363 &amp; INDEX(中文數值資料表, $AG363, 2) )</f>
        <v>入居五</v>
      </c>
      <c r="H363" s="321" t="str">
        <f t="shared" si="76"/>
        <v>jî</v>
      </c>
      <c r="I363" s="322" t="str">
        <f t="shared" si="77"/>
        <v>jî</v>
      </c>
      <c r="J363" s="323" t="str">
        <f t="shared" si="78"/>
        <v>jì</v>
      </c>
      <c r="K363" s="316" t="str">
        <f t="shared" si="79"/>
        <v>ㆢㄧˊ</v>
      </c>
      <c r="L363" s="317" t="str">
        <f t="shared" ca="1" si="113"/>
        <v xml:space="preserve">\ltjruby{而}{jî}\
</v>
      </c>
      <c r="M363" s="317" t="str">
        <f t="shared" ca="1" si="99"/>
        <v xml:space="preserve">&lt;ruby&gt;而&lt;rt&gt;入居五&lt;/rt&gt;&lt;/ruby&gt;
</v>
      </c>
      <c r="N363" s="317" t="str">
        <f t="shared" ca="1" si="100"/>
        <v xml:space="preserve">&lt;ruby&gt;而&lt;rt&gt;jî&lt;/rt&gt;&lt;/ruby&gt;
</v>
      </c>
      <c r="O363" s="317" t="str">
        <f t="shared" ca="1" si="101"/>
        <v xml:space="preserve">&lt;ruby&gt;而&lt;rt&gt;jî&lt;/rt&gt;&lt;/ruby&gt;
</v>
      </c>
      <c r="P363" s="317" t="str">
        <f t="shared" ca="1" si="101"/>
        <v xml:space="preserve">&lt;ruby&gt;而&lt;rt&gt;jì&lt;/rt&gt;&lt;/ruby&gt;
</v>
      </c>
      <c r="Q363" s="318" t="str">
        <f t="shared" ca="1" si="102"/>
        <v xml:space="preserve">&lt;ruby&gt;而&lt;rtc&gt;ㆢㄧˊ&lt;/rtc&gt;&lt;/ruby&gt;
</v>
      </c>
      <c r="R363" s="318" t="str">
        <f t="shared" ca="1" si="103"/>
        <v xml:space="preserve">&lt;ruby&gt;而&lt;rt&gt;jî&lt;/rt&gt;&lt;rtc&gt;ㆢㄧˊ&lt;/rtc&gt;&lt;/ruby&gt;
</v>
      </c>
      <c r="S363" s="285"/>
      <c r="T363" s="319" t="b">
        <f t="shared" si="97"/>
        <v>0</v>
      </c>
      <c r="U363" s="319" t="b">
        <f t="shared" si="104"/>
        <v>1</v>
      </c>
      <c r="V363" s="319" t="b">
        <f t="shared" si="105"/>
        <v>0</v>
      </c>
      <c r="W363" s="319" t="b">
        <f t="shared" si="106"/>
        <v>0</v>
      </c>
      <c r="X363" s="319" t="b">
        <f t="shared" si="107"/>
        <v>0</v>
      </c>
      <c r="Y363" s="370"/>
      <c r="Z363" s="377">
        <f t="shared" si="98"/>
        <v>6</v>
      </c>
      <c r="AA363" s="373" t="str">
        <f t="array" ref="AA363">IF( $Z363="", "", INDEX(白話字聲母資料表, $Z363, $AA$5))</f>
        <v>入</v>
      </c>
      <c r="AB363" s="370"/>
      <c r="AC363" s="377">
        <f t="shared" si="108"/>
        <v>21</v>
      </c>
      <c r="AD363" s="373">
        <f t="array" ref="AD363">IF( $W363, "", INDEX(白話字韻母資料表, AC363, $AD$5))</f>
        <v>29</v>
      </c>
      <c r="AE363" s="373" t="b">
        <f t="array" ref="AE363">IF( $W363, "", IF( INDEX(白話字韻母資料表, AC363, $AE$5) = "入聲", TRUE, FALSE) )</f>
        <v>0</v>
      </c>
      <c r="AF363" s="374">
        <f t="shared" si="109"/>
        <v>1</v>
      </c>
      <c r="AG363" s="374">
        <f t="shared" si="110"/>
        <v>5</v>
      </c>
      <c r="AH363" s="374" t="str">
        <f t="array" ref="AH363">IF( $W363, "", INDEX(白話字韻母資料表, $AC363, $AH$5))</f>
        <v>居</v>
      </c>
      <c r="AI363" s="374" t="str">
        <f t="array" ref="AI363">IF($W363, "", INDEX(白話字韻母八聲調資料表, $AD363, $AG363))</f>
        <v>î</v>
      </c>
      <c r="AJ363" s="370"/>
      <c r="AK363" s="373" t="b">
        <f t="shared" si="111"/>
        <v>1</v>
      </c>
      <c r="AL363" s="373" t="b">
        <f>IF( $AK363, IFERROR( IF(MATCH( $E363, 顎音化聲母!$H$9:$H$37, 0), TRUE, FALSE), FALSE), "")</f>
        <v>1</v>
      </c>
      <c r="AM363" s="373" t="str">
        <f t="array" ref="AM363">IF( AND($AK363, $AL363), INDEX(顎音化聲母資料表, MATCH( $D363 &amp; $E363, 顎音化聲母!$L$5:$L$136, 0), 3), "")</f>
        <v>ㆢ</v>
      </c>
      <c r="AN363" s="373">
        <f t="shared" si="112"/>
        <v>6</v>
      </c>
      <c r="AO363" s="374" t="str">
        <f t="array" ref="AO363">IF($AN363="", "", IF( $AM363&lt;&gt;"", $AM363,INDEX(白話字聲母資料表, $AN363, $AO$5)))</f>
        <v>ㆢ</v>
      </c>
      <c r="AP363" s="374" t="str">
        <f t="array" ref="AP363">IF($W363, "", INDEX(方音八音反切資料表, $AD363, $AG363))</f>
        <v>ㄧˊ</v>
      </c>
      <c r="AQ363" s="370"/>
      <c r="AR363" s="374" t="str">
        <f t="array" ref="AR363">IF($V363, "", INDEX(白話字聲母資料表, $Z363, $AR$5))</f>
        <v>j</v>
      </c>
      <c r="AS363" s="375" t="str">
        <f t="array" ref="AS363">IF($W363, "", INDEX(白話字韻母資料表, $AC363, $AR$5))</f>
        <v>i</v>
      </c>
      <c r="AT363" s="374" t="str">
        <f t="array" ref="AT363">IF($W363, "", INDEX(台羅韻母八聲調資料表, $AD363, $AG363))</f>
        <v>î</v>
      </c>
      <c r="AU363" s="370"/>
      <c r="AV363" s="374" t="str">
        <f t="array" ref="AV363">IF($V363, "", INDEX(白話字聲母資料表, $Z363, $AV$5))</f>
        <v>j</v>
      </c>
      <c r="AW363" s="375" t="str">
        <f t="array" ref="AW363">IF($W363, "", INDEX(白話字韻母資料表, $AC363, $AW$5))</f>
        <v>i</v>
      </c>
      <c r="AX363" s="374" t="str">
        <f t="array" ref="AX363">IF($W363, "", INDEX(閩拼韻母八聲調資料表, $AD363, $AG363))</f>
        <v>ì</v>
      </c>
    </row>
    <row r="364" spans="2:50">
      <c r="B364" s="380">
        <f t="shared" si="75"/>
        <v>356</v>
      </c>
      <c r="C364" s="314" t="str">
        <f>MID(文章!$D$4, B364, 1)</f>
        <v>今</v>
      </c>
      <c r="D364" s="365" t="s">
        <v>72</v>
      </c>
      <c r="E364" s="365" t="s">
        <v>105</v>
      </c>
      <c r="F364" s="365"/>
      <c r="G364" s="315" t="str">
        <f t="array" ref="G364">IF( OR($T364, NOT($U364), $W364), "", $AA364 &amp; $AH364 &amp; INDEX(中文數值資料表, $AG364, 2) )</f>
        <v>求巾一</v>
      </c>
      <c r="H364" s="321" t="str">
        <f t="shared" si="76"/>
        <v>kin</v>
      </c>
      <c r="I364" s="322" t="str">
        <f t="shared" si="77"/>
        <v>kin</v>
      </c>
      <c r="J364" s="323" t="str">
        <f t="shared" si="78"/>
        <v>gīn</v>
      </c>
      <c r="K364" s="316" t="str">
        <f t="shared" si="79"/>
        <v>ㄍㄧㄣ</v>
      </c>
      <c r="L364" s="317" t="str">
        <f t="shared" ca="1" si="113"/>
        <v xml:space="preserve">\ltjruby{今}{kin}\
</v>
      </c>
      <c r="M364" s="317" t="str">
        <f t="shared" ca="1" si="99"/>
        <v xml:space="preserve">&lt;ruby&gt;今&lt;rt&gt;求巾一&lt;/rt&gt;&lt;/ruby&gt;
</v>
      </c>
      <c r="N364" s="317" t="str">
        <f t="shared" ca="1" si="100"/>
        <v xml:space="preserve">&lt;ruby&gt;今&lt;rt&gt;kin&lt;/rt&gt;&lt;/ruby&gt;
</v>
      </c>
      <c r="O364" s="317" t="str">
        <f t="shared" ca="1" si="101"/>
        <v xml:space="preserve">&lt;ruby&gt;今&lt;rt&gt;kin&lt;/rt&gt;&lt;/ruby&gt;
</v>
      </c>
      <c r="P364" s="317" t="str">
        <f t="shared" ca="1" si="101"/>
        <v xml:space="preserve">&lt;ruby&gt;今&lt;rt&gt;gīn&lt;/rt&gt;&lt;/ruby&gt;
</v>
      </c>
      <c r="Q364" s="318" t="str">
        <f t="shared" ca="1" si="102"/>
        <v xml:space="preserve">&lt;ruby&gt;今&lt;rtc&gt;ㄍㄧㄣ&lt;/rtc&gt;&lt;/ruby&gt;
</v>
      </c>
      <c r="R364" s="318" t="str">
        <f t="shared" ca="1" si="103"/>
        <v xml:space="preserve">&lt;ruby&gt;今&lt;rt&gt;kin&lt;/rt&gt;&lt;rtc&gt;ㄍㄧㄣ&lt;/rtc&gt;&lt;/ruby&gt;
</v>
      </c>
      <c r="S364" s="285"/>
      <c r="T364" s="319" t="b">
        <f t="shared" si="97"/>
        <v>0</v>
      </c>
      <c r="U364" s="319" t="b">
        <f t="shared" si="104"/>
        <v>1</v>
      </c>
      <c r="V364" s="319" t="b">
        <f t="shared" si="105"/>
        <v>0</v>
      </c>
      <c r="W364" s="319" t="b">
        <f t="shared" si="106"/>
        <v>0</v>
      </c>
      <c r="X364" s="319" t="b">
        <f t="shared" si="107"/>
        <v>1</v>
      </c>
      <c r="Y364" s="370"/>
      <c r="Z364" s="377">
        <f t="shared" si="98"/>
        <v>7</v>
      </c>
      <c r="AA364" s="373" t="str">
        <f t="array" ref="AA364">IF( $Z364="", "", INDEX(白話字聲母資料表, $Z364, $AA$5))</f>
        <v>求</v>
      </c>
      <c r="AB364" s="370"/>
      <c r="AC364" s="377">
        <f t="shared" si="108"/>
        <v>38</v>
      </c>
      <c r="AD364" s="373">
        <f t="array" ref="AD364">IF( $W364, "", INDEX(白話字韻母資料表, AC364, $AD$5))</f>
        <v>17</v>
      </c>
      <c r="AE364" s="373" t="b">
        <f t="array" ref="AE364">IF( $W364, "", IF( INDEX(白話字韻母資料表, AC364, $AE$5) = "入聲", TRUE, FALSE) )</f>
        <v>0</v>
      </c>
      <c r="AF364" s="374">
        <f t="shared" si="109"/>
        <v>1</v>
      </c>
      <c r="AG364" s="374">
        <f t="shared" si="110"/>
        <v>1</v>
      </c>
      <c r="AH364" s="374" t="str">
        <f t="array" ref="AH364">IF( $W364, "", INDEX(白話字韻母資料表, $AC364, $AH$5))</f>
        <v>巾</v>
      </c>
      <c r="AI364" s="374" t="str">
        <f t="array" ref="AI364">IF($W364, "", INDEX(白話字韻母八聲調資料表, $AD364, $AG364))</f>
        <v>in</v>
      </c>
      <c r="AJ364" s="370"/>
      <c r="AK364" s="373" t="b">
        <f t="shared" si="111"/>
        <v>0</v>
      </c>
      <c r="AL364" s="373" t="str">
        <f>IF( $AK364, IFERROR( IF(MATCH( $E364, 顎音化聲母!$H$9:$H$37, 0), TRUE, FALSE), FALSE), "")</f>
        <v/>
      </c>
      <c r="AM364" s="373" t="str">
        <f t="array" ref="AM364">IF( AND($AK364, $AL364), INDEX(顎音化聲母資料表, MATCH( $D364 &amp; $E364, 顎音化聲母!$L$5:$L$136, 0), 3), "")</f>
        <v/>
      </c>
      <c r="AN364" s="373">
        <f t="shared" si="112"/>
        <v>7</v>
      </c>
      <c r="AO364" s="374" t="str">
        <f t="array" ref="AO364">IF($AN364="", "", IF( $AM364&lt;&gt;"", $AM364,INDEX(白話字聲母資料表, $AN364, $AO$5)))</f>
        <v>ㄍ</v>
      </c>
      <c r="AP364" s="374" t="str">
        <f t="array" ref="AP364">IF($W364, "", INDEX(方音八音反切資料表, $AD364, $AG364))</f>
        <v>ㄧㄣ</v>
      </c>
      <c r="AQ364" s="370"/>
      <c r="AR364" s="374" t="str">
        <f t="array" ref="AR364">IF($V364, "", INDEX(白話字聲母資料表, $Z364, $AR$5))</f>
        <v>k</v>
      </c>
      <c r="AS364" s="375" t="str">
        <f t="array" ref="AS364">IF($W364, "", INDEX(白話字韻母資料表, $AC364, $AR$5))</f>
        <v>in</v>
      </c>
      <c r="AT364" s="374" t="str">
        <f t="array" ref="AT364">IF($W364, "", INDEX(台羅韻母八聲調資料表, $AD364, $AG364))</f>
        <v>in</v>
      </c>
      <c r="AU364" s="370"/>
      <c r="AV364" s="374" t="str">
        <f t="array" ref="AV364">IF($V364, "", INDEX(白話字聲母資料表, $Z364, $AV$5))</f>
        <v>g</v>
      </c>
      <c r="AW364" s="375" t="str">
        <f t="array" ref="AW364">IF($W364, "", INDEX(白話字韻母資料表, $AC364, $AW$5))</f>
        <v>in</v>
      </c>
      <c r="AX364" s="374" t="str">
        <f t="array" ref="AX364">IF($W364, "", INDEX(閩拼韻母八聲調資料表, $AD364, $AG364))</f>
        <v>īn</v>
      </c>
    </row>
    <row r="365" spans="2:50">
      <c r="B365" s="380">
        <f t="shared" si="75"/>
        <v>357</v>
      </c>
      <c r="C365" s="314" t="str">
        <f>MID(文章!$D$4, B365, 1)</f>
        <v>安</v>
      </c>
      <c r="D365" s="365"/>
      <c r="E365" s="365" t="s">
        <v>93</v>
      </c>
      <c r="F365" s="365"/>
      <c r="G365" s="315" t="str">
        <f t="array" ref="G365">IF( OR($T365, NOT($U365), $W365), "", $AA365 &amp; $AH365 &amp; INDEX(中文數值資料表, $AG365, 2) )</f>
        <v>英干一</v>
      </c>
      <c r="H365" s="321" t="str">
        <f t="shared" si="76"/>
        <v>an</v>
      </c>
      <c r="I365" s="322" t="str">
        <f t="shared" si="77"/>
        <v>an</v>
      </c>
      <c r="J365" s="323" t="str">
        <f t="shared" si="78"/>
        <v>ān</v>
      </c>
      <c r="K365" s="316" t="str">
        <f t="shared" si="79"/>
        <v>ㄢ</v>
      </c>
      <c r="L365" s="317" t="str">
        <f t="shared" ca="1" si="113"/>
        <v xml:space="preserve">\ltjruby{安}{an}\
</v>
      </c>
      <c r="M365" s="317" t="str">
        <f t="shared" ca="1" si="99"/>
        <v xml:space="preserve">&lt;ruby&gt;安&lt;rt&gt;英干一&lt;/rt&gt;&lt;/ruby&gt;
</v>
      </c>
      <c r="N365" s="317" t="str">
        <f t="shared" ca="1" si="100"/>
        <v xml:space="preserve">&lt;ruby&gt;安&lt;rt&gt;an&lt;/rt&gt;&lt;/ruby&gt;
</v>
      </c>
      <c r="O365" s="317" t="str">
        <f t="shared" ca="1" si="101"/>
        <v xml:space="preserve">&lt;ruby&gt;安&lt;rt&gt;an&lt;/rt&gt;&lt;/ruby&gt;
</v>
      </c>
      <c r="P365" s="317" t="str">
        <f t="shared" ca="1" si="101"/>
        <v xml:space="preserve">&lt;ruby&gt;安&lt;rt&gt;ān&lt;/rt&gt;&lt;/ruby&gt;
</v>
      </c>
      <c r="Q365" s="318" t="str">
        <f t="shared" ca="1" si="102"/>
        <v xml:space="preserve">&lt;ruby&gt;安&lt;rtc&gt;ㄢ&lt;/rtc&gt;&lt;/ruby&gt;
</v>
      </c>
      <c r="R365" s="318" t="str">
        <f t="shared" ca="1" si="103"/>
        <v xml:space="preserve">&lt;ruby&gt;安&lt;rt&gt;an&lt;/rt&gt;&lt;rtc&gt;ㄢ&lt;/rtc&gt;&lt;/ruby&gt;
</v>
      </c>
      <c r="S365" s="285"/>
      <c r="T365" s="319" t="b">
        <f t="shared" si="97"/>
        <v>0</v>
      </c>
      <c r="U365" s="319" t="b">
        <f t="shared" si="104"/>
        <v>1</v>
      </c>
      <c r="V365" s="319" t="b">
        <f t="shared" si="105"/>
        <v>1</v>
      </c>
      <c r="W365" s="319" t="b">
        <f t="shared" si="106"/>
        <v>0</v>
      </c>
      <c r="X365" s="319" t="b">
        <f t="shared" si="107"/>
        <v>1</v>
      </c>
      <c r="Y365" s="370"/>
      <c r="Z365" s="377">
        <f t="shared" si="98"/>
        <v>18</v>
      </c>
      <c r="AA365" s="373" t="str">
        <f t="array" ref="AA365">IF( $Z365="", "", INDEX(白話字聲母資料表, $Z365, $AA$5))</f>
        <v>英</v>
      </c>
      <c r="AB365" s="370"/>
      <c r="AC365" s="377">
        <f t="shared" si="108"/>
        <v>9</v>
      </c>
      <c r="AD365" s="373">
        <f t="array" ref="AD365">IF( $W365, "", INDEX(白話字韻母資料表, AC365, $AD$5))</f>
        <v>6</v>
      </c>
      <c r="AE365" s="373" t="b">
        <f t="array" ref="AE365">IF( $W365, "", IF( INDEX(白話字韻母資料表, AC365, $AE$5) = "入聲", TRUE, FALSE) )</f>
        <v>0</v>
      </c>
      <c r="AF365" s="374">
        <f t="shared" si="109"/>
        <v>1</v>
      </c>
      <c r="AG365" s="374">
        <f t="shared" si="110"/>
        <v>1</v>
      </c>
      <c r="AH365" s="374" t="str">
        <f t="array" ref="AH365">IF( $W365, "", INDEX(白話字韻母資料表, $AC365, $AH$5))</f>
        <v>干</v>
      </c>
      <c r="AI365" s="374" t="str">
        <f t="array" ref="AI365">IF($W365, "", INDEX(白話字韻母八聲調資料表, $AD365, $AG365))</f>
        <v>an</v>
      </c>
      <c r="AJ365" s="370"/>
      <c r="AK365" s="373" t="b">
        <f t="shared" si="111"/>
        <v>0</v>
      </c>
      <c r="AL365" s="373" t="str">
        <f>IF( $AK365, IFERROR( IF(MATCH( $E365, 顎音化聲母!$H$9:$H$37, 0), TRUE, FALSE), FALSE), "")</f>
        <v/>
      </c>
      <c r="AM365" s="373" t="str">
        <f t="array" ref="AM365">IF( AND($AK365, $AL365), INDEX(顎音化聲母資料表, MATCH( $D365 &amp; $E365, 顎音化聲母!$L$5:$L$136, 0), 3), "")</f>
        <v/>
      </c>
      <c r="AN365" s="373" t="str">
        <f t="shared" si="112"/>
        <v/>
      </c>
      <c r="AO365" s="374" t="str">
        <f t="array" ref="AO365">IF($AN365="", "", IF( $AM365&lt;&gt;"", $AM365,INDEX(白話字聲母資料表, $AN365, $AO$5)))</f>
        <v/>
      </c>
      <c r="AP365" s="374" t="str">
        <f t="array" ref="AP365">IF($W365, "", INDEX(方音八音反切資料表, $AD365, $AG365))</f>
        <v>ㄢ</v>
      </c>
      <c r="AQ365" s="370"/>
      <c r="AR365" s="374" t="str">
        <f t="array" ref="AR365">IF($V365, "", INDEX(白話字聲母資料表, $Z365, $AR$5))</f>
        <v/>
      </c>
      <c r="AS365" s="375" t="str">
        <f t="array" ref="AS365">IF($W365, "", INDEX(白話字韻母資料表, $AC365, $AR$5))</f>
        <v>an</v>
      </c>
      <c r="AT365" s="374" t="str">
        <f t="array" ref="AT365">IF($W365, "", INDEX(台羅韻母八聲調資料表, $AD365, $AG365))</f>
        <v>an</v>
      </c>
      <c r="AU365" s="370"/>
      <c r="AV365" s="374" t="str">
        <f t="array" ref="AV365">IF($V365, "", INDEX(白話字聲母資料表, $Z365, $AV$5))</f>
        <v/>
      </c>
      <c r="AW365" s="375" t="str">
        <f t="array" ref="AW365">IF($W365, "", INDEX(白話字韻母資料表, $AC365, $AW$5))</f>
        <v>an</v>
      </c>
      <c r="AX365" s="374" t="str">
        <f t="array" ref="AX365">IF($W365, "", INDEX(閩拼韻母八聲調資料表, $AD365, $AG365))</f>
        <v>ān</v>
      </c>
    </row>
    <row r="366" spans="2:50">
      <c r="B366" s="380">
        <f t="shared" si="75"/>
        <v>358</v>
      </c>
      <c r="C366" s="314" t="str">
        <f>MID(文章!$D$4, B366, 1)</f>
        <v>在</v>
      </c>
      <c r="D366" s="365" t="s">
        <v>55</v>
      </c>
      <c r="E366" s="365" t="s">
        <v>83</v>
      </c>
      <c r="F366" s="365">
        <v>7</v>
      </c>
      <c r="G366" s="315" t="str">
        <f t="array" ref="G366">IF( OR($T366, NOT($U366), $W366), "", $AA366 &amp; $AH366 &amp; INDEX(中文數值資料表, $AG366, 2) )</f>
        <v>曾皆七</v>
      </c>
      <c r="H366" s="321" t="str">
        <f t="shared" si="76"/>
        <v>chāi</v>
      </c>
      <c r="I366" s="322" t="str">
        <f t="shared" si="77"/>
        <v>tsāi</v>
      </c>
      <c r="J366" s="323" t="str">
        <f t="shared" si="78"/>
        <v>zāi</v>
      </c>
      <c r="K366" s="316" t="str">
        <f t="shared" si="79"/>
        <v>ㄗㄞ˫</v>
      </c>
      <c r="L366" s="317" t="str">
        <f t="shared" ca="1" si="113"/>
        <v xml:space="preserve">\ltjruby{在}{tsāi}\
</v>
      </c>
      <c r="M366" s="317" t="str">
        <f t="shared" ca="1" si="99"/>
        <v xml:space="preserve">&lt;ruby&gt;在&lt;rt&gt;曾皆七&lt;/rt&gt;&lt;/ruby&gt;
</v>
      </c>
      <c r="N366" s="317" t="str">
        <f t="shared" ca="1" si="100"/>
        <v xml:space="preserve">&lt;ruby&gt;在&lt;rt&gt;chāi&lt;/rt&gt;&lt;/ruby&gt;
</v>
      </c>
      <c r="O366" s="317" t="str">
        <f t="shared" ca="1" si="101"/>
        <v xml:space="preserve">&lt;ruby&gt;在&lt;rt&gt;tsāi&lt;/rt&gt;&lt;/ruby&gt;
</v>
      </c>
      <c r="P366" s="317" t="str">
        <f t="shared" ca="1" si="101"/>
        <v xml:space="preserve">&lt;ruby&gt;在&lt;rt&gt;zāi&lt;/rt&gt;&lt;/ruby&gt;
</v>
      </c>
      <c r="Q366" s="318" t="str">
        <f t="shared" ca="1" si="102"/>
        <v xml:space="preserve">&lt;ruby&gt;在&lt;rtc&gt;ㄗㄞ˫&lt;/rtc&gt;&lt;/ruby&gt;
</v>
      </c>
      <c r="R366" s="318" t="str">
        <f t="shared" ca="1" si="103"/>
        <v xml:space="preserve">&lt;ruby&gt;在&lt;rt&gt;tsāi&lt;/rt&gt;&lt;rtc&gt;ㄗㄞ˫&lt;/rtc&gt;&lt;/ruby&gt;
</v>
      </c>
      <c r="S366" s="285"/>
      <c r="T366" s="319" t="b">
        <f t="shared" si="97"/>
        <v>0</v>
      </c>
      <c r="U366" s="319" t="b">
        <f t="shared" si="104"/>
        <v>1</v>
      </c>
      <c r="V366" s="319" t="b">
        <f t="shared" si="105"/>
        <v>0</v>
      </c>
      <c r="W366" s="319" t="b">
        <f t="shared" si="106"/>
        <v>0</v>
      </c>
      <c r="X366" s="319" t="b">
        <f t="shared" si="107"/>
        <v>0</v>
      </c>
      <c r="Y366" s="370"/>
      <c r="Z366" s="377">
        <f t="shared" si="98"/>
        <v>2</v>
      </c>
      <c r="AA366" s="373" t="str">
        <f t="array" ref="AA366">IF( $Z366="", "", INDEX(白話字聲母資料表, $Z366, $AA$5))</f>
        <v>曾</v>
      </c>
      <c r="AB366" s="370"/>
      <c r="AC366" s="377">
        <f t="shared" si="108"/>
        <v>5</v>
      </c>
      <c r="AD366" s="373">
        <f t="array" ref="AD366">IF( $W366, "", INDEX(白話字韻母資料表, AC366, $AD$5))</f>
        <v>16</v>
      </c>
      <c r="AE366" s="373" t="b">
        <f t="array" ref="AE366">IF( $W366, "", IF( INDEX(白話字韻母資料表, AC366, $AE$5) = "入聲", TRUE, FALSE) )</f>
        <v>0</v>
      </c>
      <c r="AF366" s="374">
        <f t="shared" si="109"/>
        <v>1</v>
      </c>
      <c r="AG366" s="374">
        <f t="shared" si="110"/>
        <v>7</v>
      </c>
      <c r="AH366" s="374" t="str">
        <f t="array" ref="AH366">IF( $W366, "", INDEX(白話字韻母資料表, $AC366, $AH$5))</f>
        <v>皆</v>
      </c>
      <c r="AI366" s="374" t="str">
        <f t="array" ref="AI366">IF($W366, "", INDEX(白話字韻母八聲調資料表, $AD366, $AG366))</f>
        <v>āi</v>
      </c>
      <c r="AJ366" s="370"/>
      <c r="AK366" s="373" t="b">
        <f t="shared" si="111"/>
        <v>1</v>
      </c>
      <c r="AL366" s="373" t="b">
        <f>IF( $AK366, IFERROR( IF(MATCH( $E366, 顎音化聲母!$H$9:$H$37, 0), TRUE, FALSE), FALSE), "")</f>
        <v>0</v>
      </c>
      <c r="AM366" s="373" t="str">
        <f t="array" ref="AM366">IF( AND($AK366, $AL366), INDEX(顎音化聲母資料表, MATCH( $D366 &amp; $E366, 顎音化聲母!$L$5:$L$136, 0), 3), "")</f>
        <v/>
      </c>
      <c r="AN366" s="373">
        <f t="shared" si="112"/>
        <v>2</v>
      </c>
      <c r="AO366" s="374" t="str">
        <f t="array" ref="AO366">IF($AN366="", "", IF( $AM366&lt;&gt;"", $AM366,INDEX(白話字聲母資料表, $AN366, $AO$5)))</f>
        <v>ㄗ</v>
      </c>
      <c r="AP366" s="374" t="str">
        <f t="array" ref="AP366">IF($W366, "", INDEX(方音八音反切資料表, $AD366, $AG366))</f>
        <v>ㄞ˫</v>
      </c>
      <c r="AQ366" s="370"/>
      <c r="AR366" s="374" t="str">
        <f t="array" ref="AR366">IF($V366, "", INDEX(白話字聲母資料表, $Z366, $AR$5))</f>
        <v>ts</v>
      </c>
      <c r="AS366" s="375" t="str">
        <f t="array" ref="AS366">IF($W366, "", INDEX(白話字韻母資料表, $AC366, $AR$5))</f>
        <v>ai</v>
      </c>
      <c r="AT366" s="374" t="str">
        <f t="array" ref="AT366">IF($W366, "", INDEX(台羅韻母八聲調資料表, $AD366, $AG366))</f>
        <v>āi</v>
      </c>
      <c r="AU366" s="370"/>
      <c r="AV366" s="374" t="str">
        <f t="array" ref="AV366">IF($V366, "", INDEX(白話字聲母資料表, $Z366, $AV$5))</f>
        <v>z</v>
      </c>
      <c r="AW366" s="375" t="str">
        <f t="array" ref="AW366">IF($W366, "", INDEX(白話字韻母資料表, $AC366, $AW$5))</f>
        <v>ai</v>
      </c>
      <c r="AX366" s="374" t="str">
        <f t="array" ref="AX366">IF($W366, "", INDEX(閩拼韻母八聲調資料表, $AD366, $AG366))</f>
        <v>āi</v>
      </c>
    </row>
    <row r="367" spans="2:50">
      <c r="B367" s="380">
        <f t="shared" si="75"/>
        <v>359</v>
      </c>
      <c r="C367" s="314" t="str">
        <f>MID(文章!$D$4, B367, 1)</f>
        <v>哉</v>
      </c>
      <c r="D367" s="365" t="s">
        <v>55</v>
      </c>
      <c r="E367" s="365" t="s">
        <v>83</v>
      </c>
      <c r="F367" s="365"/>
      <c r="G367" s="315" t="str">
        <f t="array" ref="G367">IF( OR($T367, NOT($U367), $W367), "", $AA367 &amp; $AH367 &amp; INDEX(中文數值資料表, $AG367, 2) )</f>
        <v>曾皆一</v>
      </c>
      <c r="H367" s="321" t="str">
        <f t="shared" si="76"/>
        <v>chai</v>
      </c>
      <c r="I367" s="322" t="str">
        <f t="shared" si="77"/>
        <v>tsai</v>
      </c>
      <c r="J367" s="323" t="str">
        <f t="shared" si="78"/>
        <v>zāi</v>
      </c>
      <c r="K367" s="316" t="str">
        <f t="shared" si="79"/>
        <v>ㄗㄞ</v>
      </c>
      <c r="L367" s="317" t="str">
        <f t="shared" ca="1" si="113"/>
        <v xml:space="preserve">\ltjruby{哉}{tsai}\
</v>
      </c>
      <c r="M367" s="317" t="str">
        <f t="shared" ca="1" si="99"/>
        <v xml:space="preserve">&lt;ruby&gt;哉&lt;rt&gt;曾皆一&lt;/rt&gt;&lt;/ruby&gt;
</v>
      </c>
      <c r="N367" s="317" t="str">
        <f t="shared" ca="1" si="100"/>
        <v xml:space="preserve">&lt;ruby&gt;哉&lt;rt&gt;chai&lt;/rt&gt;&lt;/ruby&gt;
</v>
      </c>
      <c r="O367" s="317" t="str">
        <f t="shared" ca="1" si="101"/>
        <v xml:space="preserve">&lt;ruby&gt;哉&lt;rt&gt;tsai&lt;/rt&gt;&lt;/ruby&gt;
</v>
      </c>
      <c r="P367" s="317" t="str">
        <f t="shared" ca="1" si="101"/>
        <v xml:space="preserve">&lt;ruby&gt;哉&lt;rt&gt;zāi&lt;/rt&gt;&lt;/ruby&gt;
</v>
      </c>
      <c r="Q367" s="318" t="str">
        <f t="shared" ca="1" si="102"/>
        <v xml:space="preserve">&lt;ruby&gt;哉&lt;rtc&gt;ㄗㄞ&lt;/rtc&gt;&lt;/ruby&gt;
</v>
      </c>
      <c r="R367" s="318" t="str">
        <f t="shared" ca="1" si="103"/>
        <v xml:space="preserve">&lt;ruby&gt;哉&lt;rt&gt;tsai&lt;/rt&gt;&lt;rtc&gt;ㄗㄞ&lt;/rtc&gt;&lt;/ruby&gt;
</v>
      </c>
      <c r="S367" s="285"/>
      <c r="T367" s="319" t="b">
        <f t="shared" si="97"/>
        <v>0</v>
      </c>
      <c r="U367" s="319" t="b">
        <f t="shared" si="104"/>
        <v>1</v>
      </c>
      <c r="V367" s="319" t="b">
        <f t="shared" si="105"/>
        <v>0</v>
      </c>
      <c r="W367" s="319" t="b">
        <f t="shared" si="106"/>
        <v>0</v>
      </c>
      <c r="X367" s="319" t="b">
        <f t="shared" si="107"/>
        <v>1</v>
      </c>
      <c r="Y367" s="370"/>
      <c r="Z367" s="377">
        <f t="shared" si="98"/>
        <v>2</v>
      </c>
      <c r="AA367" s="373" t="str">
        <f t="array" ref="AA367">IF( $Z367="", "", INDEX(白話字聲母資料表, $Z367, $AA$5))</f>
        <v>曾</v>
      </c>
      <c r="AB367" s="370"/>
      <c r="AC367" s="377">
        <f t="shared" si="108"/>
        <v>5</v>
      </c>
      <c r="AD367" s="373">
        <f t="array" ref="AD367">IF( $W367, "", INDEX(白話字韻母資料表, AC367, $AD$5))</f>
        <v>16</v>
      </c>
      <c r="AE367" s="373" t="b">
        <f t="array" ref="AE367">IF( $W367, "", IF( INDEX(白話字韻母資料表, AC367, $AE$5) = "入聲", TRUE, FALSE) )</f>
        <v>0</v>
      </c>
      <c r="AF367" s="374">
        <f t="shared" si="109"/>
        <v>1</v>
      </c>
      <c r="AG367" s="374">
        <f t="shared" si="110"/>
        <v>1</v>
      </c>
      <c r="AH367" s="374" t="str">
        <f t="array" ref="AH367">IF( $W367, "", INDEX(白話字韻母資料表, $AC367, $AH$5))</f>
        <v>皆</v>
      </c>
      <c r="AI367" s="374" t="str">
        <f t="array" ref="AI367">IF($W367, "", INDEX(白話字韻母八聲調資料表, $AD367, $AG367))</f>
        <v>ai</v>
      </c>
      <c r="AJ367" s="370"/>
      <c r="AK367" s="373" t="b">
        <f t="shared" si="111"/>
        <v>1</v>
      </c>
      <c r="AL367" s="373" t="b">
        <f>IF( $AK367, IFERROR( IF(MATCH( $E367, 顎音化聲母!$H$9:$H$37, 0), TRUE, FALSE), FALSE), "")</f>
        <v>0</v>
      </c>
      <c r="AM367" s="373" t="str">
        <f t="array" ref="AM367">IF( AND($AK367, $AL367), INDEX(顎音化聲母資料表, MATCH( $D367 &amp; $E367, 顎音化聲母!$L$5:$L$136, 0), 3), "")</f>
        <v/>
      </c>
      <c r="AN367" s="373">
        <f t="shared" si="112"/>
        <v>2</v>
      </c>
      <c r="AO367" s="374" t="str">
        <f t="array" ref="AO367">IF($AN367="", "", IF( $AM367&lt;&gt;"", $AM367,INDEX(白話字聲母資料表, $AN367, $AO$5)))</f>
        <v>ㄗ</v>
      </c>
      <c r="AP367" s="374" t="str">
        <f t="array" ref="AP367">IF($W367, "", INDEX(方音八音反切資料表, $AD367, $AG367))</f>
        <v>ㄞ</v>
      </c>
      <c r="AQ367" s="370"/>
      <c r="AR367" s="374" t="str">
        <f t="array" ref="AR367">IF($V367, "", INDEX(白話字聲母資料表, $Z367, $AR$5))</f>
        <v>ts</v>
      </c>
      <c r="AS367" s="375" t="str">
        <f t="array" ref="AS367">IF($W367, "", INDEX(白話字韻母資料表, $AC367, $AR$5))</f>
        <v>ai</v>
      </c>
      <c r="AT367" s="374" t="str">
        <f t="array" ref="AT367">IF($W367, "", INDEX(台羅韻母八聲調資料表, $AD367, $AG367))</f>
        <v>ai</v>
      </c>
      <c r="AU367" s="370"/>
      <c r="AV367" s="374" t="str">
        <f t="array" ref="AV367">IF($V367, "", INDEX(白話字聲母資料表, $Z367, $AV$5))</f>
        <v>z</v>
      </c>
      <c r="AW367" s="375" t="str">
        <f t="array" ref="AW367">IF($W367, "", INDEX(白話字韻母資料表, $AC367, $AW$5))</f>
        <v>ai</v>
      </c>
      <c r="AX367" s="374" t="str">
        <f t="array" ref="AX367">IF($W367, "", INDEX(閩拼韻母八聲調資料表, $AD367, $AG367))</f>
        <v>āi</v>
      </c>
    </row>
    <row r="368" spans="2:50">
      <c r="B368" s="380">
        <f t="shared" si="75"/>
        <v>360</v>
      </c>
      <c r="C368" s="314" t="str">
        <f>MID(文章!$D$4, B368, 1)</f>
        <v>？</v>
      </c>
      <c r="D368" s="365"/>
      <c r="E368" s="365"/>
      <c r="F368" s="365"/>
      <c r="G368" s="315" t="str">
        <f t="array" ref="G368">IF( OR($T368, NOT($U368), $W368), "", $AA368 &amp; $AH368 &amp; INDEX(中文數值資料表, $AG368, 2) )</f>
        <v/>
      </c>
      <c r="H368" s="321" t="str">
        <f t="shared" si="76"/>
        <v/>
      </c>
      <c r="I368" s="322" t="str">
        <f t="shared" si="77"/>
        <v/>
      </c>
      <c r="J368" s="323" t="str">
        <f t="shared" si="78"/>
        <v/>
      </c>
      <c r="K368" s="316" t="str">
        <f t="shared" si="79"/>
        <v/>
      </c>
      <c r="L368" s="317" t="str">
        <f t="shared" ca="1" si="113"/>
        <v xml:space="preserve">\ltjruby{？}{}\
</v>
      </c>
      <c r="M368" s="317" t="str">
        <f t="shared" ca="1" si="99"/>
        <v xml:space="preserve">？
</v>
      </c>
      <c r="N368" s="317" t="str">
        <f t="shared" ca="1" si="100"/>
        <v xml:space="preserve">？
</v>
      </c>
      <c r="O368" s="317" t="str">
        <f t="shared" ca="1" si="101"/>
        <v xml:space="preserve">？
</v>
      </c>
      <c r="P368" s="317" t="str">
        <f t="shared" ca="1" si="101"/>
        <v xml:space="preserve">？
</v>
      </c>
      <c r="Q368" s="318" t="str">
        <f t="shared" ca="1" si="102"/>
        <v xml:space="preserve">？
</v>
      </c>
      <c r="R368" s="318" t="str">
        <f t="shared" ca="1" si="103"/>
        <v xml:space="preserve">？
</v>
      </c>
      <c r="S368" s="285"/>
      <c r="T368" s="319" t="b">
        <f t="shared" si="97"/>
        <v>1</v>
      </c>
      <c r="U368" s="319" t="b">
        <f t="shared" si="104"/>
        <v>0</v>
      </c>
      <c r="V368" s="319" t="b">
        <f t="shared" si="105"/>
        <v>1</v>
      </c>
      <c r="W368" s="319" t="b">
        <f t="shared" si="106"/>
        <v>1</v>
      </c>
      <c r="X368" s="319" t="b">
        <f t="shared" si="107"/>
        <v>0</v>
      </c>
      <c r="Y368" s="370"/>
      <c r="Z368" s="377" t="str">
        <f t="shared" si="98"/>
        <v/>
      </c>
      <c r="AA368" s="373" t="str">
        <f t="array" ref="AA368">IF( $Z368="", "", INDEX(白話字聲母資料表, $Z368, $AA$5))</f>
        <v/>
      </c>
      <c r="AB368" s="370"/>
      <c r="AC368" s="377" t="str">
        <f t="shared" si="108"/>
        <v/>
      </c>
      <c r="AD368" s="373" t="str">
        <f t="array" ref="AD368">IF( $W368, "", INDEX(白話字韻母資料表, AC368, $AD$5))</f>
        <v/>
      </c>
      <c r="AE368" s="373" t="str">
        <f t="array" ref="AE368">IF( $W368, "", IF( INDEX(白話字韻母資料表, AC368, $AE$5) = "入聲", TRUE, FALSE) )</f>
        <v/>
      </c>
      <c r="AF368" s="374" t="str">
        <f t="shared" si="109"/>
        <v/>
      </c>
      <c r="AG368" s="374" t="str">
        <f t="shared" si="110"/>
        <v/>
      </c>
      <c r="AH368" s="374" t="str">
        <f t="array" ref="AH368">IF( $W368, "", INDEX(白話字韻母資料表, $AC368, $AH$5))</f>
        <v/>
      </c>
      <c r="AI368" s="374" t="str">
        <f t="array" ref="AI368">IF($W368, "", INDEX(白話字韻母八聲調資料表, $AD368, $AG368))</f>
        <v/>
      </c>
      <c r="AJ368" s="370"/>
      <c r="AK368" s="373" t="b">
        <f t="shared" si="111"/>
        <v>0</v>
      </c>
      <c r="AL368" s="373" t="str">
        <f>IF( $AK368, IFERROR( IF(MATCH( $E368, 顎音化聲母!$H$9:$H$37, 0), TRUE, FALSE), FALSE), "")</f>
        <v/>
      </c>
      <c r="AM368" s="373" t="str">
        <f t="array" ref="AM368">IF( AND($AK368, $AL368), INDEX(顎音化聲母資料表, MATCH( $D368 &amp; $E368, 顎音化聲母!$L$5:$L$136, 0), 3), "")</f>
        <v/>
      </c>
      <c r="AN368" s="373" t="str">
        <f t="shared" si="112"/>
        <v/>
      </c>
      <c r="AO368" s="374" t="str">
        <f t="array" ref="AO368">IF($AN368="", "", IF( $AM368&lt;&gt;"", $AM368,INDEX(白話字聲母資料表, $AN368, $AO$5)))</f>
        <v/>
      </c>
      <c r="AP368" s="374" t="str">
        <f t="array" ref="AP368">IF($W368, "", INDEX(方音八音反切資料表, $AD368, $AG368))</f>
        <v/>
      </c>
      <c r="AQ368" s="370"/>
      <c r="AR368" s="374" t="str">
        <f t="array" ref="AR368">IF($V368, "", INDEX(白話字聲母資料表, $Z368, $AR$5))</f>
        <v/>
      </c>
      <c r="AS368" s="375" t="str">
        <f t="array" ref="AS368">IF($W368, "", INDEX(白話字韻母資料表, $AC368, $AR$5))</f>
        <v/>
      </c>
      <c r="AT368" s="374" t="str">
        <f t="array" ref="AT368">IF($W368, "", INDEX(台羅韻母八聲調資料表, $AD368, $AG368))</f>
        <v/>
      </c>
      <c r="AU368" s="370"/>
      <c r="AV368" s="374" t="str">
        <f t="array" ref="AV368">IF($V368, "", INDEX(白話字聲母資料表, $Z368, $AV$5))</f>
        <v/>
      </c>
      <c r="AW368" s="375" t="str">
        <f t="array" ref="AW368">IF($W368, "", INDEX(白話字韻母資料表, $AC368, $AW$5))</f>
        <v/>
      </c>
      <c r="AX368" s="374" t="str">
        <f t="array" ref="AX368">IF($W368, "", INDEX(閩拼韻母八聲調資料表, $AD368, $AG368))</f>
        <v/>
      </c>
    </row>
    <row r="369" spans="2:50">
      <c r="B369" s="380">
        <f t="shared" si="75"/>
        <v>361</v>
      </c>
      <c r="C369" s="314" t="str">
        <f>MID(文章!$D$4, B369, 1)</f>
        <v>況</v>
      </c>
      <c r="D369" s="365" t="s">
        <v>61</v>
      </c>
      <c r="E369" s="365" t="s">
        <v>74</v>
      </c>
      <c r="F369" s="365">
        <v>2</v>
      </c>
      <c r="G369" s="315" t="str">
        <f t="array" ref="G369">IF( OR($T369, NOT($U369), $W369), "", $AA369 &amp; $AH369 &amp; INDEX(中文數值資料表, $AG369, 2) )</f>
        <v>喜公二</v>
      </c>
      <c r="H369" s="321" t="str">
        <f t="shared" si="76"/>
        <v>hóng</v>
      </c>
      <c r="I369" s="322" t="str">
        <f t="shared" si="77"/>
        <v>hóng</v>
      </c>
      <c r="J369" s="323" t="str">
        <f t="shared" si="78"/>
        <v>hóng</v>
      </c>
      <c r="K369" s="316" t="str">
        <f t="shared" si="79"/>
        <v>ㄏㆲˋ</v>
      </c>
      <c r="L369" s="317" t="str">
        <f t="shared" ca="1" si="113"/>
        <v xml:space="preserve">\ltjruby{況}{hóng}\
</v>
      </c>
      <c r="M369" s="317" t="str">
        <f t="shared" ca="1" si="99"/>
        <v xml:space="preserve">&lt;ruby&gt;況&lt;rt&gt;喜公二&lt;/rt&gt;&lt;/ruby&gt;
</v>
      </c>
      <c r="N369" s="317" t="str">
        <f t="shared" ca="1" si="100"/>
        <v xml:space="preserve">&lt;ruby&gt;況&lt;rt&gt;hóng&lt;/rt&gt;&lt;/ruby&gt;
</v>
      </c>
      <c r="O369" s="317" t="str">
        <f t="shared" ca="1" si="101"/>
        <v xml:space="preserve">&lt;ruby&gt;況&lt;rt&gt;hóng&lt;/rt&gt;&lt;/ruby&gt;
</v>
      </c>
      <c r="P369" s="317" t="str">
        <f t="shared" ca="1" si="101"/>
        <v xml:space="preserve">&lt;ruby&gt;況&lt;rt&gt;hóng&lt;/rt&gt;&lt;/ruby&gt;
</v>
      </c>
      <c r="Q369" s="318" t="str">
        <f t="shared" ca="1" si="102"/>
        <v xml:space="preserve">&lt;ruby&gt;況&lt;rtc&gt;ㄏㆲˋ&lt;/rtc&gt;&lt;/ruby&gt;
</v>
      </c>
      <c r="R369" s="318" t="str">
        <f t="shared" ca="1" si="103"/>
        <v xml:space="preserve">&lt;ruby&gt;況&lt;rt&gt;hóng&lt;/rt&gt;&lt;rtc&gt;ㄏㆲˋ&lt;/rtc&gt;&lt;/ruby&gt;
</v>
      </c>
      <c r="S369" s="285"/>
      <c r="T369" s="319" t="b">
        <f t="shared" si="97"/>
        <v>0</v>
      </c>
      <c r="U369" s="319" t="b">
        <f t="shared" si="104"/>
        <v>1</v>
      </c>
      <c r="V369" s="319" t="b">
        <f t="shared" si="105"/>
        <v>0</v>
      </c>
      <c r="W369" s="319" t="b">
        <f t="shared" si="106"/>
        <v>0</v>
      </c>
      <c r="X369" s="319" t="b">
        <f t="shared" si="107"/>
        <v>0</v>
      </c>
      <c r="Y369" s="370"/>
      <c r="Z369" s="377">
        <f t="shared" si="98"/>
        <v>5</v>
      </c>
      <c r="AA369" s="373" t="str">
        <f t="array" ref="AA369">IF( $Z369="", "", INDEX(白話字聲母資料表, $Z369, $AA$5))</f>
        <v>喜</v>
      </c>
      <c r="AB369" s="370"/>
      <c r="AC369" s="377">
        <f t="shared" si="108"/>
        <v>69</v>
      </c>
      <c r="AD369" s="373">
        <f t="array" ref="AD369">IF( $W369, "", INDEX(白話字韻母資料表, AC369, $AD$5))</f>
        <v>7</v>
      </c>
      <c r="AE369" s="373" t="b">
        <f t="array" ref="AE369">IF( $W369, "", IF( INDEX(白話字韻母資料表, AC369, $AE$5) = "入聲", TRUE, FALSE) )</f>
        <v>0</v>
      </c>
      <c r="AF369" s="374">
        <f t="shared" si="109"/>
        <v>1</v>
      </c>
      <c r="AG369" s="374">
        <f t="shared" si="110"/>
        <v>2</v>
      </c>
      <c r="AH369" s="374" t="str">
        <f t="array" ref="AH369">IF( $W369, "", INDEX(白話字韻母資料表, $AC369, $AH$5))</f>
        <v>公</v>
      </c>
      <c r="AI369" s="374" t="str">
        <f t="array" ref="AI369">IF($W369, "", INDEX(白話字韻母八聲調資料表, $AD369, $AG369))</f>
        <v>óng</v>
      </c>
      <c r="AJ369" s="370"/>
      <c r="AK369" s="373" t="b">
        <f t="shared" si="111"/>
        <v>0</v>
      </c>
      <c r="AL369" s="373" t="str">
        <f>IF( $AK369, IFERROR( IF(MATCH( $E369, 顎音化聲母!$H$9:$H$37, 0), TRUE, FALSE), FALSE), "")</f>
        <v/>
      </c>
      <c r="AM369" s="373" t="str">
        <f t="array" ref="AM369">IF( AND($AK369, $AL369), INDEX(顎音化聲母資料表, MATCH( $D369 &amp; $E369, 顎音化聲母!$L$5:$L$136, 0), 3), "")</f>
        <v/>
      </c>
      <c r="AN369" s="373">
        <f t="shared" si="112"/>
        <v>5</v>
      </c>
      <c r="AO369" s="374" t="str">
        <f t="array" ref="AO369">IF($AN369="", "", IF( $AM369&lt;&gt;"", $AM369,INDEX(白話字聲母資料表, $AN369, $AO$5)))</f>
        <v>ㄏ</v>
      </c>
      <c r="AP369" s="374" t="str">
        <f t="array" ref="AP369">IF($W369, "", INDEX(方音八音反切資料表, $AD369, $AG369))</f>
        <v>ㆲˋ</v>
      </c>
      <c r="AQ369" s="370"/>
      <c r="AR369" s="374" t="str">
        <f t="array" ref="AR369">IF($V369, "", INDEX(白話字聲母資料表, $Z369, $AR$5))</f>
        <v>h</v>
      </c>
      <c r="AS369" s="375" t="str">
        <f t="array" ref="AS369">IF($W369, "", INDEX(白話字韻母資料表, $AC369, $AR$5))</f>
        <v>ong</v>
      </c>
      <c r="AT369" s="374" t="str">
        <f t="array" ref="AT369">IF($W369, "", INDEX(台羅韻母八聲調資料表, $AD369, $AG369))</f>
        <v>óng</v>
      </c>
      <c r="AU369" s="370"/>
      <c r="AV369" s="374" t="str">
        <f t="array" ref="AV369">IF($V369, "", INDEX(白話字聲母資料表, $Z369, $AV$5))</f>
        <v>h</v>
      </c>
      <c r="AW369" s="375" t="str">
        <f t="array" ref="AW369">IF($W369, "", INDEX(白話字韻母資料表, $AC369, $AW$5))</f>
        <v>ong</v>
      </c>
      <c r="AX369" s="374" t="str">
        <f t="array" ref="AX369">IF($W369, "", INDEX(閩拼韻母八聲調資料表, $AD369, $AG369))</f>
        <v>óng</v>
      </c>
    </row>
    <row r="370" spans="2:50">
      <c r="B370" s="380">
        <f t="shared" si="75"/>
        <v>362</v>
      </c>
      <c r="C370" s="314" t="str">
        <f>MID(文章!$D$4, B370, 1)</f>
        <v>吾</v>
      </c>
      <c r="D370" s="365" t="s">
        <v>111</v>
      </c>
      <c r="E370" s="365" t="s">
        <v>75</v>
      </c>
      <c r="F370" s="365">
        <v>5</v>
      </c>
      <c r="G370" s="315" t="str">
        <f t="array" ref="G370">IF( OR($T370, NOT($U370), $W370), "", $AA370 &amp; $AH370 &amp; INDEX(中文數值資料表, $AG370, 2) )</f>
        <v>語沽五</v>
      </c>
      <c r="H370" s="321" t="str">
        <f t="shared" si="76"/>
        <v>ngô͘</v>
      </c>
      <c r="I370" s="322" t="str">
        <f t="shared" si="77"/>
        <v>ngôo</v>
      </c>
      <c r="J370" s="323" t="str">
        <f t="shared" si="78"/>
        <v>ggòo</v>
      </c>
      <c r="K370" s="316" t="str">
        <f t="shared" si="79"/>
        <v>ㄫㆦˊ</v>
      </c>
      <c r="L370" s="317" t="str">
        <f t="shared" ca="1" si="113"/>
        <v xml:space="preserve">\ltjruby{吾}{ngôo}\
</v>
      </c>
      <c r="M370" s="317" t="str">
        <f t="shared" ca="1" si="99"/>
        <v xml:space="preserve">&lt;ruby&gt;吾&lt;rt&gt;語沽五&lt;/rt&gt;&lt;/ruby&gt;
</v>
      </c>
      <c r="N370" s="317" t="str">
        <f t="shared" ca="1" si="100"/>
        <v xml:space="preserve">&lt;ruby&gt;吾&lt;rt&gt;ngô͘&lt;/rt&gt;&lt;/ruby&gt;
</v>
      </c>
      <c r="O370" s="317" t="str">
        <f t="shared" ca="1" si="101"/>
        <v xml:space="preserve">&lt;ruby&gt;吾&lt;rt&gt;ngôo&lt;/rt&gt;&lt;/ruby&gt;
</v>
      </c>
      <c r="P370" s="317" t="str">
        <f t="shared" ca="1" si="101"/>
        <v xml:space="preserve">&lt;ruby&gt;吾&lt;rt&gt;ggòo&lt;/rt&gt;&lt;/ruby&gt;
</v>
      </c>
      <c r="Q370" s="318" t="str">
        <f t="shared" ca="1" si="102"/>
        <v xml:space="preserve">&lt;ruby&gt;吾&lt;rtc&gt;ㄫㆦˊ&lt;/rtc&gt;&lt;/ruby&gt;
</v>
      </c>
      <c r="R370" s="318" t="str">
        <f t="shared" ca="1" si="103"/>
        <v xml:space="preserve">&lt;ruby&gt;吾&lt;rt&gt;ngôo&lt;/rt&gt;&lt;rtc&gt;ㄫㆦˊ&lt;/rtc&gt;&lt;/ruby&gt;
</v>
      </c>
      <c r="S370" s="285"/>
      <c r="T370" s="319" t="b">
        <f t="shared" si="97"/>
        <v>0</v>
      </c>
      <c r="U370" s="319" t="b">
        <f t="shared" si="104"/>
        <v>1</v>
      </c>
      <c r="V370" s="319" t="b">
        <f t="shared" si="105"/>
        <v>0</v>
      </c>
      <c r="W370" s="319" t="b">
        <f t="shared" si="106"/>
        <v>0</v>
      </c>
      <c r="X370" s="319" t="b">
        <f t="shared" si="107"/>
        <v>0</v>
      </c>
      <c r="Y370" s="370"/>
      <c r="Z370" s="377">
        <f t="shared" si="98"/>
        <v>12</v>
      </c>
      <c r="AA370" s="373" t="str">
        <f t="array" ref="AA370">IF( $Z370="", "", INDEX(白話字聲母資料表, $Z370, $AA$5))</f>
        <v>語</v>
      </c>
      <c r="AB370" s="370"/>
      <c r="AC370" s="377">
        <f t="shared" si="108"/>
        <v>54</v>
      </c>
      <c r="AD370" s="373">
        <f t="array" ref="AD370">IF( $W370, "", INDEX(白話字韻母資料表, AC370, $AD$5))</f>
        <v>11</v>
      </c>
      <c r="AE370" s="373" t="b">
        <f t="array" ref="AE370">IF( $W370, "", IF( INDEX(白話字韻母資料表, AC370, $AE$5) = "入聲", TRUE, FALSE) )</f>
        <v>0</v>
      </c>
      <c r="AF370" s="374">
        <f t="shared" si="109"/>
        <v>1</v>
      </c>
      <c r="AG370" s="374">
        <f t="shared" si="110"/>
        <v>5</v>
      </c>
      <c r="AH370" s="374" t="str">
        <f t="array" ref="AH370">IF( $W370, "", INDEX(白話字韻母資料表, $AC370, $AH$5))</f>
        <v>沽</v>
      </c>
      <c r="AI370" s="374" t="str">
        <f t="array" ref="AI370">IF($W370, "", INDEX(白話字韻母八聲調資料表, $AD370, $AG370))</f>
        <v>ô͘</v>
      </c>
      <c r="AJ370" s="370"/>
      <c r="AK370" s="373" t="b">
        <f t="shared" si="111"/>
        <v>0</v>
      </c>
      <c r="AL370" s="373" t="str">
        <f>IF( $AK370, IFERROR( IF(MATCH( $E370, 顎音化聲母!$H$9:$H$37, 0), TRUE, FALSE), FALSE), "")</f>
        <v/>
      </c>
      <c r="AM370" s="373" t="str">
        <f t="array" ref="AM370">IF( AND($AK370, $AL370), INDEX(顎音化聲母資料表, MATCH( $D370 &amp; $E370, 顎音化聲母!$L$5:$L$136, 0), 3), "")</f>
        <v/>
      </c>
      <c r="AN370" s="373">
        <f t="shared" si="112"/>
        <v>12</v>
      </c>
      <c r="AO370" s="374" t="str">
        <f t="array" ref="AO370">IF($AN370="", "", IF( $AM370&lt;&gt;"", $AM370,INDEX(白話字聲母資料表, $AN370, $AO$5)))</f>
        <v>ㄫ</v>
      </c>
      <c r="AP370" s="374" t="str">
        <f t="array" ref="AP370">IF($W370, "", INDEX(方音八音反切資料表, $AD370, $AG370))</f>
        <v>ㆦˊ</v>
      </c>
      <c r="AQ370" s="370"/>
      <c r="AR370" s="374" t="str">
        <f t="array" ref="AR370">IF($V370, "", INDEX(白話字聲母資料表, $Z370, $AR$5))</f>
        <v>ng</v>
      </c>
      <c r="AS370" s="375" t="str">
        <f t="array" ref="AS370">IF($W370, "", INDEX(白話字韻母資料表, $AC370, $AR$5))</f>
        <v>oo</v>
      </c>
      <c r="AT370" s="374" t="str">
        <f t="array" ref="AT370">IF($W370, "", INDEX(台羅韻母八聲調資料表, $AD370, $AG370))</f>
        <v>ôo</v>
      </c>
      <c r="AU370" s="370"/>
      <c r="AV370" s="374" t="str">
        <f t="array" ref="AV370">IF($V370, "", INDEX(白話字聲母資料表, $Z370, $AV$5))</f>
        <v>gg</v>
      </c>
      <c r="AW370" s="375" t="str">
        <f t="array" ref="AW370">IF($W370, "", INDEX(白話字韻母資料表, $AC370, $AW$5))</f>
        <v>oo</v>
      </c>
      <c r="AX370" s="374" t="str">
        <f t="array" ref="AX370">IF($W370, "", INDEX(閩拼韻母八聲調資料表, $AD370, $AG370))</f>
        <v>òo</v>
      </c>
    </row>
    <row r="371" spans="2:50">
      <c r="B371" s="380">
        <f t="shared" si="75"/>
        <v>363</v>
      </c>
      <c r="C371" s="314" t="str">
        <f>MID(文章!$D$4, B371, 1)</f>
        <v>與</v>
      </c>
      <c r="D371" s="365"/>
      <c r="E371" s="365" t="s">
        <v>62</v>
      </c>
      <c r="F371" s="365">
        <v>2</v>
      </c>
      <c r="G371" s="315" t="str">
        <f t="array" ref="G371">IF( OR($T371, NOT($U371), $W371), "", $AA371 &amp; $AH371 &amp; INDEX(中文數值資料表, $AG371, 2) )</f>
        <v>英艍二</v>
      </c>
      <c r="H371" s="321" t="str">
        <f t="shared" si="76"/>
        <v>ú</v>
      </c>
      <c r="I371" s="322" t="str">
        <f t="shared" si="77"/>
        <v>ú</v>
      </c>
      <c r="J371" s="323" t="str">
        <f t="shared" si="78"/>
        <v>ú</v>
      </c>
      <c r="K371" s="316" t="str">
        <f t="shared" si="79"/>
        <v>ㄨˋ</v>
      </c>
      <c r="L371" s="317" t="str">
        <f t="shared" ca="1" si="113"/>
        <v xml:space="preserve">\ltjruby{與}{ú}\
</v>
      </c>
      <c r="M371" s="317" t="str">
        <f t="shared" ca="1" si="99"/>
        <v xml:space="preserve">&lt;ruby&gt;與&lt;rt&gt;英艍二&lt;/rt&gt;&lt;/ruby&gt;
</v>
      </c>
      <c r="N371" s="317" t="str">
        <f t="shared" ca="1" si="100"/>
        <v xml:space="preserve">&lt;ruby&gt;與&lt;rt&gt;ú&lt;/rt&gt;&lt;/ruby&gt;
</v>
      </c>
      <c r="O371" s="317" t="str">
        <f t="shared" ca="1" si="101"/>
        <v xml:space="preserve">&lt;ruby&gt;與&lt;rt&gt;ú&lt;/rt&gt;&lt;/ruby&gt;
</v>
      </c>
      <c r="P371" s="317" t="str">
        <f t="shared" ca="1" si="101"/>
        <v xml:space="preserve">&lt;ruby&gt;與&lt;rt&gt;ú&lt;/rt&gt;&lt;/ruby&gt;
</v>
      </c>
      <c r="Q371" s="318" t="str">
        <f t="shared" ca="1" si="102"/>
        <v xml:space="preserve">&lt;ruby&gt;與&lt;rtc&gt;ㄨˋ&lt;/rtc&gt;&lt;/ruby&gt;
</v>
      </c>
      <c r="R371" s="318" t="str">
        <f t="shared" ca="1" si="103"/>
        <v xml:space="preserve">&lt;ruby&gt;與&lt;rt&gt;ú&lt;/rt&gt;&lt;rtc&gt;ㄨˋ&lt;/rtc&gt;&lt;/ruby&gt;
</v>
      </c>
      <c r="S371" s="285"/>
      <c r="T371" s="319" t="b">
        <f t="shared" si="97"/>
        <v>0</v>
      </c>
      <c r="U371" s="319" t="b">
        <f t="shared" si="104"/>
        <v>1</v>
      </c>
      <c r="V371" s="319" t="b">
        <f t="shared" si="105"/>
        <v>1</v>
      </c>
      <c r="W371" s="319" t="b">
        <f t="shared" si="106"/>
        <v>0</v>
      </c>
      <c r="X371" s="319" t="b">
        <f t="shared" si="107"/>
        <v>0</v>
      </c>
      <c r="Y371" s="370"/>
      <c r="Z371" s="377">
        <f t="shared" si="98"/>
        <v>18</v>
      </c>
      <c r="AA371" s="373" t="str">
        <f t="array" ref="AA371">IF( $Z371="", "", INDEX(白話字聲母資料表, $Z371, $AA$5))</f>
        <v>英</v>
      </c>
      <c r="AB371" s="370"/>
      <c r="AC371" s="377">
        <f t="shared" si="108"/>
        <v>70</v>
      </c>
      <c r="AD371" s="373">
        <f t="array" ref="AD371">IF( $W371, "", INDEX(白話字韻母資料表, AC371, $AD$5))</f>
        <v>27</v>
      </c>
      <c r="AE371" s="373" t="b">
        <f t="array" ref="AE371">IF( $W371, "", IF( INDEX(白話字韻母資料表, AC371, $AE$5) = "入聲", TRUE, FALSE) )</f>
        <v>0</v>
      </c>
      <c r="AF371" s="374">
        <f t="shared" si="109"/>
        <v>1</v>
      </c>
      <c r="AG371" s="374">
        <f t="shared" si="110"/>
        <v>2</v>
      </c>
      <c r="AH371" s="374" t="str">
        <f t="array" ref="AH371">IF( $W371, "", INDEX(白話字韻母資料表, $AC371, $AH$5))</f>
        <v>艍</v>
      </c>
      <c r="AI371" s="374" t="str">
        <f t="array" ref="AI371">IF($W371, "", INDEX(白話字韻母八聲調資料表, $AD371, $AG371))</f>
        <v>ú</v>
      </c>
      <c r="AJ371" s="370"/>
      <c r="AK371" s="373" t="b">
        <f t="shared" si="111"/>
        <v>0</v>
      </c>
      <c r="AL371" s="373" t="str">
        <f>IF( $AK371, IFERROR( IF(MATCH( $E371, 顎音化聲母!$H$9:$H$37, 0), TRUE, FALSE), FALSE), "")</f>
        <v/>
      </c>
      <c r="AM371" s="373" t="str">
        <f t="array" ref="AM371">IF( AND($AK371, $AL371), INDEX(顎音化聲母資料表, MATCH( $D371 &amp; $E371, 顎音化聲母!$L$5:$L$136, 0), 3), "")</f>
        <v/>
      </c>
      <c r="AN371" s="373" t="str">
        <f t="shared" si="112"/>
        <v/>
      </c>
      <c r="AO371" s="374" t="str">
        <f t="array" ref="AO371">IF($AN371="", "", IF( $AM371&lt;&gt;"", $AM371,INDEX(白話字聲母資料表, $AN371, $AO$5)))</f>
        <v/>
      </c>
      <c r="AP371" s="374" t="str">
        <f t="array" ref="AP371">IF($W371, "", INDEX(方音八音反切資料表, $AD371, $AG371))</f>
        <v>ㄨˋ</v>
      </c>
      <c r="AQ371" s="370"/>
      <c r="AR371" s="374" t="str">
        <f t="array" ref="AR371">IF($V371, "", INDEX(白話字聲母資料表, $Z371, $AR$5))</f>
        <v/>
      </c>
      <c r="AS371" s="375" t="str">
        <f t="array" ref="AS371">IF($W371, "", INDEX(白話字韻母資料表, $AC371, $AR$5))</f>
        <v>u</v>
      </c>
      <c r="AT371" s="374" t="str">
        <f t="array" ref="AT371">IF($W371, "", INDEX(台羅韻母八聲調資料表, $AD371, $AG371))</f>
        <v>ú</v>
      </c>
      <c r="AU371" s="370"/>
      <c r="AV371" s="374" t="str">
        <f t="array" ref="AV371">IF($V371, "", INDEX(白話字聲母資料表, $Z371, $AV$5))</f>
        <v/>
      </c>
      <c r="AW371" s="375" t="str">
        <f t="array" ref="AW371">IF($W371, "", INDEX(白話字韻母資料表, $AC371, $AW$5))</f>
        <v>u</v>
      </c>
      <c r="AX371" s="374" t="str">
        <f t="array" ref="AX371">IF($W371, "", INDEX(閩拼韻母八聲調資料表, $AD371, $AG371))</f>
        <v>ú</v>
      </c>
    </row>
    <row r="372" spans="2:50">
      <c r="B372" s="380">
        <f t="shared" si="75"/>
        <v>364</v>
      </c>
      <c r="C372" s="314" t="str">
        <f>MID(文章!$D$4, B372, 1)</f>
        <v>子</v>
      </c>
      <c r="D372" s="365" t="s">
        <v>55</v>
      </c>
      <c r="E372" s="365" t="s">
        <v>62</v>
      </c>
      <c r="F372" s="365">
        <v>2</v>
      </c>
      <c r="G372" s="315" t="str">
        <f t="array" ref="G372">IF( OR($T372, NOT($U372), $W372), "", $AA372 &amp; $AH372 &amp; INDEX(中文數值資料表, $AG372, 2) )</f>
        <v>曾艍二</v>
      </c>
      <c r="H372" s="321" t="str">
        <f t="shared" si="76"/>
        <v>chú</v>
      </c>
      <c r="I372" s="322" t="str">
        <f t="shared" si="77"/>
        <v>tsú</v>
      </c>
      <c r="J372" s="323" t="str">
        <f t="shared" si="78"/>
        <v>zú</v>
      </c>
      <c r="K372" s="316" t="str">
        <f t="shared" si="79"/>
        <v>ㄗㄨˋ</v>
      </c>
      <c r="L372" s="317" t="str">
        <f t="shared" ca="1" si="113"/>
        <v xml:space="preserve">\ltjruby{子}{tsú}\
</v>
      </c>
      <c r="M372" s="317" t="str">
        <f t="shared" ca="1" si="99"/>
        <v xml:space="preserve">&lt;ruby&gt;子&lt;rt&gt;曾艍二&lt;/rt&gt;&lt;/ruby&gt;
</v>
      </c>
      <c r="N372" s="317" t="str">
        <f t="shared" ca="1" si="100"/>
        <v xml:space="preserve">&lt;ruby&gt;子&lt;rt&gt;chú&lt;/rt&gt;&lt;/ruby&gt;
</v>
      </c>
      <c r="O372" s="317" t="str">
        <f t="shared" ca="1" si="101"/>
        <v xml:space="preserve">&lt;ruby&gt;子&lt;rt&gt;tsú&lt;/rt&gt;&lt;/ruby&gt;
</v>
      </c>
      <c r="P372" s="317" t="str">
        <f t="shared" ca="1" si="101"/>
        <v xml:space="preserve">&lt;ruby&gt;子&lt;rt&gt;zú&lt;/rt&gt;&lt;/ruby&gt;
</v>
      </c>
      <c r="Q372" s="318" t="str">
        <f t="shared" ca="1" si="102"/>
        <v xml:space="preserve">&lt;ruby&gt;子&lt;rtc&gt;ㄗㄨˋ&lt;/rtc&gt;&lt;/ruby&gt;
</v>
      </c>
      <c r="R372" s="318" t="str">
        <f t="shared" ca="1" si="103"/>
        <v xml:space="preserve">&lt;ruby&gt;子&lt;rt&gt;tsú&lt;/rt&gt;&lt;rtc&gt;ㄗㄨˋ&lt;/rtc&gt;&lt;/ruby&gt;
</v>
      </c>
      <c r="S372" s="285"/>
      <c r="T372" s="319" t="b">
        <f t="shared" si="97"/>
        <v>0</v>
      </c>
      <c r="U372" s="319" t="b">
        <f t="shared" si="104"/>
        <v>1</v>
      </c>
      <c r="V372" s="319" t="b">
        <f t="shared" si="105"/>
        <v>0</v>
      </c>
      <c r="W372" s="319" t="b">
        <f t="shared" si="106"/>
        <v>0</v>
      </c>
      <c r="X372" s="319" t="b">
        <f t="shared" si="107"/>
        <v>0</v>
      </c>
      <c r="Y372" s="370"/>
      <c r="Z372" s="377">
        <f t="shared" si="98"/>
        <v>2</v>
      </c>
      <c r="AA372" s="373" t="str">
        <f t="array" ref="AA372">IF( $Z372="", "", INDEX(白話字聲母資料表, $Z372, $AA$5))</f>
        <v>曾</v>
      </c>
      <c r="AB372" s="370"/>
      <c r="AC372" s="377">
        <f t="shared" si="108"/>
        <v>70</v>
      </c>
      <c r="AD372" s="373">
        <f t="array" ref="AD372">IF( $W372, "", INDEX(白話字韻母資料表, AC372, $AD$5))</f>
        <v>27</v>
      </c>
      <c r="AE372" s="373" t="b">
        <f t="array" ref="AE372">IF( $W372, "", IF( INDEX(白話字韻母資料表, AC372, $AE$5) = "入聲", TRUE, FALSE) )</f>
        <v>0</v>
      </c>
      <c r="AF372" s="374">
        <f t="shared" si="109"/>
        <v>1</v>
      </c>
      <c r="AG372" s="374">
        <f t="shared" si="110"/>
        <v>2</v>
      </c>
      <c r="AH372" s="374" t="str">
        <f t="array" ref="AH372">IF( $W372, "", INDEX(白話字韻母資料表, $AC372, $AH$5))</f>
        <v>艍</v>
      </c>
      <c r="AI372" s="374" t="str">
        <f t="array" ref="AI372">IF($W372, "", INDEX(白話字韻母八聲調資料表, $AD372, $AG372))</f>
        <v>ú</v>
      </c>
      <c r="AJ372" s="370"/>
      <c r="AK372" s="373" t="b">
        <f t="shared" si="111"/>
        <v>1</v>
      </c>
      <c r="AL372" s="373" t="b">
        <f>IF( $AK372, IFERROR( IF(MATCH( $E372, 顎音化聲母!$H$9:$H$37, 0), TRUE, FALSE), FALSE), "")</f>
        <v>0</v>
      </c>
      <c r="AM372" s="373" t="str">
        <f t="array" ref="AM372">IF( AND($AK372, $AL372), INDEX(顎音化聲母資料表, MATCH( $D372 &amp; $E372, 顎音化聲母!$L$5:$L$136, 0), 3), "")</f>
        <v/>
      </c>
      <c r="AN372" s="373">
        <f t="shared" si="112"/>
        <v>2</v>
      </c>
      <c r="AO372" s="374" t="str">
        <f t="array" ref="AO372">IF($AN372="", "", IF( $AM372&lt;&gt;"", $AM372,INDEX(白話字聲母資料表, $AN372, $AO$5)))</f>
        <v>ㄗ</v>
      </c>
      <c r="AP372" s="374" t="str">
        <f t="array" ref="AP372">IF($W372, "", INDEX(方音八音反切資料表, $AD372, $AG372))</f>
        <v>ㄨˋ</v>
      </c>
      <c r="AQ372" s="370"/>
      <c r="AR372" s="374" t="str">
        <f t="array" ref="AR372">IF($V372, "", INDEX(白話字聲母資料表, $Z372, $AR$5))</f>
        <v>ts</v>
      </c>
      <c r="AS372" s="375" t="str">
        <f t="array" ref="AS372">IF($W372, "", INDEX(白話字韻母資料表, $AC372, $AR$5))</f>
        <v>u</v>
      </c>
      <c r="AT372" s="374" t="str">
        <f t="array" ref="AT372">IF($W372, "", INDEX(台羅韻母八聲調資料表, $AD372, $AG372))</f>
        <v>ú</v>
      </c>
      <c r="AU372" s="370"/>
      <c r="AV372" s="374" t="str">
        <f t="array" ref="AV372">IF($V372, "", INDEX(白話字聲母資料表, $Z372, $AV$5))</f>
        <v>z</v>
      </c>
      <c r="AW372" s="375" t="str">
        <f t="array" ref="AW372">IF($W372, "", INDEX(白話字韻母資料表, $AC372, $AW$5))</f>
        <v>u</v>
      </c>
      <c r="AX372" s="374" t="str">
        <f t="array" ref="AX372">IF($W372, "", INDEX(閩拼韻母八聲調資料表, $AD372, $AG372))</f>
        <v>ú</v>
      </c>
    </row>
    <row r="373" spans="2:50">
      <c r="B373" s="380">
        <f t="shared" si="75"/>
        <v>365</v>
      </c>
      <c r="C373" s="314" t="str">
        <f>MID(文章!$D$4, B373, 1)</f>
        <v>漁</v>
      </c>
      <c r="D373" s="365" t="s">
        <v>70</v>
      </c>
      <c r="E373" s="365" t="s">
        <v>62</v>
      </c>
      <c r="F373" s="365">
        <v>5</v>
      </c>
      <c r="G373" s="315" t="str">
        <f t="array" ref="G373">IF( OR($T373, NOT($U373), $W373), "", $AA373 &amp; $AH373 &amp; INDEX(中文數值資料表, $AG373, 2) )</f>
        <v>語艍五</v>
      </c>
      <c r="H373" s="321" t="str">
        <f t="shared" si="76"/>
        <v>gû</v>
      </c>
      <c r="I373" s="322" t="str">
        <f t="shared" si="77"/>
        <v>gû</v>
      </c>
      <c r="J373" s="323" t="str">
        <f t="shared" si="78"/>
        <v>ggù</v>
      </c>
      <c r="K373" s="316" t="str">
        <f t="shared" si="79"/>
        <v>ㆣㄨˊ</v>
      </c>
      <c r="L373" s="317" t="str">
        <f t="shared" ca="1" si="113"/>
        <v xml:space="preserve">\ltjruby{漁}{gû}\
</v>
      </c>
      <c r="M373" s="317" t="str">
        <f t="shared" ca="1" si="99"/>
        <v xml:space="preserve">&lt;ruby&gt;漁&lt;rt&gt;語艍五&lt;/rt&gt;&lt;/ruby&gt;
</v>
      </c>
      <c r="N373" s="317" t="str">
        <f t="shared" ca="1" si="100"/>
        <v xml:space="preserve">&lt;ruby&gt;漁&lt;rt&gt;gû&lt;/rt&gt;&lt;/ruby&gt;
</v>
      </c>
      <c r="O373" s="317" t="str">
        <f t="shared" ca="1" si="101"/>
        <v xml:space="preserve">&lt;ruby&gt;漁&lt;rt&gt;gû&lt;/rt&gt;&lt;/ruby&gt;
</v>
      </c>
      <c r="P373" s="317" t="str">
        <f t="shared" ca="1" si="101"/>
        <v xml:space="preserve">&lt;ruby&gt;漁&lt;rt&gt;ggù&lt;/rt&gt;&lt;/ruby&gt;
</v>
      </c>
      <c r="Q373" s="318" t="str">
        <f t="shared" ca="1" si="102"/>
        <v xml:space="preserve">&lt;ruby&gt;漁&lt;rtc&gt;ㆣㄨˊ&lt;/rtc&gt;&lt;/ruby&gt;
</v>
      </c>
      <c r="R373" s="318" t="str">
        <f t="shared" ca="1" si="103"/>
        <v xml:space="preserve">&lt;ruby&gt;漁&lt;rt&gt;gû&lt;/rt&gt;&lt;rtc&gt;ㆣㄨˊ&lt;/rtc&gt;&lt;/ruby&gt;
</v>
      </c>
      <c r="S373" s="285"/>
      <c r="T373" s="319" t="b">
        <f t="shared" si="97"/>
        <v>0</v>
      </c>
      <c r="U373" s="319" t="b">
        <f t="shared" si="104"/>
        <v>1</v>
      </c>
      <c r="V373" s="319" t="b">
        <f t="shared" si="105"/>
        <v>0</v>
      </c>
      <c r="W373" s="319" t="b">
        <f t="shared" si="106"/>
        <v>0</v>
      </c>
      <c r="X373" s="319" t="b">
        <f t="shared" si="107"/>
        <v>0</v>
      </c>
      <c r="Y373" s="370"/>
      <c r="Z373" s="377">
        <f t="shared" si="98"/>
        <v>4</v>
      </c>
      <c r="AA373" s="373" t="str">
        <f t="array" ref="AA373">IF( $Z373="", "", INDEX(白話字聲母資料表, $Z373, $AA$5))</f>
        <v>語</v>
      </c>
      <c r="AB373" s="370"/>
      <c r="AC373" s="377">
        <f t="shared" si="108"/>
        <v>70</v>
      </c>
      <c r="AD373" s="373">
        <f t="array" ref="AD373">IF( $W373, "", INDEX(白話字韻母資料表, AC373, $AD$5))</f>
        <v>27</v>
      </c>
      <c r="AE373" s="373" t="b">
        <f t="array" ref="AE373">IF( $W373, "", IF( INDEX(白話字韻母資料表, AC373, $AE$5) = "入聲", TRUE, FALSE) )</f>
        <v>0</v>
      </c>
      <c r="AF373" s="374">
        <f t="shared" si="109"/>
        <v>1</v>
      </c>
      <c r="AG373" s="374">
        <f t="shared" si="110"/>
        <v>5</v>
      </c>
      <c r="AH373" s="374" t="str">
        <f t="array" ref="AH373">IF( $W373, "", INDEX(白話字韻母資料表, $AC373, $AH$5))</f>
        <v>艍</v>
      </c>
      <c r="AI373" s="374" t="str">
        <f t="array" ref="AI373">IF($W373, "", INDEX(白話字韻母八聲調資料表, $AD373, $AG373))</f>
        <v>û</v>
      </c>
      <c r="AJ373" s="370"/>
      <c r="AK373" s="373" t="b">
        <f t="shared" si="111"/>
        <v>0</v>
      </c>
      <c r="AL373" s="373" t="str">
        <f>IF( $AK373, IFERROR( IF(MATCH( $E373, 顎音化聲母!$H$9:$H$37, 0), TRUE, FALSE), FALSE), "")</f>
        <v/>
      </c>
      <c r="AM373" s="373" t="str">
        <f t="array" ref="AM373">IF( AND($AK373, $AL373), INDEX(顎音化聲母資料表, MATCH( $D373 &amp; $E373, 顎音化聲母!$L$5:$L$136, 0), 3), "")</f>
        <v/>
      </c>
      <c r="AN373" s="373">
        <f t="shared" si="112"/>
        <v>4</v>
      </c>
      <c r="AO373" s="374" t="str">
        <f t="array" ref="AO373">IF($AN373="", "", IF( $AM373&lt;&gt;"", $AM373,INDEX(白話字聲母資料表, $AN373, $AO$5)))</f>
        <v>ㆣ</v>
      </c>
      <c r="AP373" s="374" t="str">
        <f t="array" ref="AP373">IF($W373, "", INDEX(方音八音反切資料表, $AD373, $AG373))</f>
        <v>ㄨˊ</v>
      </c>
      <c r="AQ373" s="370"/>
      <c r="AR373" s="374" t="str">
        <f t="array" ref="AR373">IF($V373, "", INDEX(白話字聲母資料表, $Z373, $AR$5))</f>
        <v>g</v>
      </c>
      <c r="AS373" s="375" t="str">
        <f t="array" ref="AS373">IF($W373, "", INDEX(白話字韻母資料表, $AC373, $AR$5))</f>
        <v>u</v>
      </c>
      <c r="AT373" s="374" t="str">
        <f t="array" ref="AT373">IF($W373, "", INDEX(台羅韻母八聲調資料表, $AD373, $AG373))</f>
        <v>û</v>
      </c>
      <c r="AU373" s="370"/>
      <c r="AV373" s="374" t="str">
        <f t="array" ref="AV373">IF($V373, "", INDEX(白話字聲母資料表, $Z373, $AV$5))</f>
        <v>gg</v>
      </c>
      <c r="AW373" s="375" t="str">
        <f t="array" ref="AW373">IF($W373, "", INDEX(白話字韻母資料表, $AC373, $AW$5))</f>
        <v>u</v>
      </c>
      <c r="AX373" s="374" t="str">
        <f t="array" ref="AX373">IF($W373, "", INDEX(閩拼韻母八聲調資料表, $AD373, $AG373))</f>
        <v>ù</v>
      </c>
    </row>
    <row r="374" spans="2:50">
      <c r="B374" s="380">
        <f t="shared" si="75"/>
        <v>366</v>
      </c>
      <c r="C374" s="314" t="str">
        <f>MID(文章!$D$4, B374, 1)</f>
        <v>樵</v>
      </c>
      <c r="D374" s="365" t="s">
        <v>55</v>
      </c>
      <c r="E374" s="365" t="s">
        <v>89</v>
      </c>
      <c r="F374" s="365">
        <v>5</v>
      </c>
      <c r="G374" s="315" t="str">
        <f t="array" ref="G374">IF( OR($T374, NOT($U374), $W374), "", $AA374 &amp; $AH374 &amp; INDEX(中文數值資料表, $AG374, 2) )</f>
        <v>曾嬌五</v>
      </c>
      <c r="H374" s="321" t="str">
        <f t="shared" si="76"/>
        <v>chiâu</v>
      </c>
      <c r="I374" s="322" t="str">
        <f t="shared" si="77"/>
        <v>tsiâu</v>
      </c>
      <c r="J374" s="323" t="str">
        <f t="shared" si="78"/>
        <v>ziào</v>
      </c>
      <c r="K374" s="316" t="str">
        <f t="shared" si="79"/>
        <v>ㄐㄧㄠˊ</v>
      </c>
      <c r="L374" s="317" t="str">
        <f t="shared" ca="1" si="113"/>
        <v xml:space="preserve">\ltjruby{樵}{tsiâu}\
</v>
      </c>
      <c r="M374" s="317" t="str">
        <f t="shared" ca="1" si="99"/>
        <v xml:space="preserve">&lt;ruby&gt;樵&lt;rt&gt;曾嬌五&lt;/rt&gt;&lt;/ruby&gt;
</v>
      </c>
      <c r="N374" s="317" t="str">
        <f t="shared" ca="1" si="100"/>
        <v xml:space="preserve">&lt;ruby&gt;樵&lt;rt&gt;chiâu&lt;/rt&gt;&lt;/ruby&gt;
</v>
      </c>
      <c r="O374" s="317" t="str">
        <f t="shared" ca="1" si="101"/>
        <v xml:space="preserve">&lt;ruby&gt;樵&lt;rt&gt;tsiâu&lt;/rt&gt;&lt;/ruby&gt;
</v>
      </c>
      <c r="P374" s="317" t="str">
        <f t="shared" ca="1" si="101"/>
        <v xml:space="preserve">&lt;ruby&gt;樵&lt;rt&gt;ziào&lt;/rt&gt;&lt;/ruby&gt;
</v>
      </c>
      <c r="Q374" s="318" t="str">
        <f t="shared" ca="1" si="102"/>
        <v xml:space="preserve">&lt;ruby&gt;樵&lt;rtc&gt;ㄐㄧㄠˊ&lt;/rtc&gt;&lt;/ruby&gt;
</v>
      </c>
      <c r="R374" s="318" t="str">
        <f t="shared" ca="1" si="103"/>
        <v xml:space="preserve">&lt;ruby&gt;樵&lt;rt&gt;tsiâu&lt;/rt&gt;&lt;rtc&gt;ㄐㄧㄠˊ&lt;/rtc&gt;&lt;/ruby&gt;
</v>
      </c>
      <c r="S374" s="285"/>
      <c r="T374" s="319" t="b">
        <f t="shared" si="97"/>
        <v>0</v>
      </c>
      <c r="U374" s="319" t="b">
        <f t="shared" si="104"/>
        <v>1</v>
      </c>
      <c r="V374" s="319" t="b">
        <f t="shared" si="105"/>
        <v>0</v>
      </c>
      <c r="W374" s="319" t="b">
        <f t="shared" si="106"/>
        <v>0</v>
      </c>
      <c r="X374" s="319" t="b">
        <f t="shared" si="107"/>
        <v>0</v>
      </c>
      <c r="Y374" s="370"/>
      <c r="Z374" s="377">
        <f t="shared" si="98"/>
        <v>2</v>
      </c>
      <c r="AA374" s="373" t="str">
        <f t="array" ref="AA374">IF( $Z374="", "", INDEX(白話字聲母資料表, $Z374, $AA$5))</f>
        <v>曾</v>
      </c>
      <c r="AB374" s="370"/>
      <c r="AC374" s="377">
        <f t="shared" si="108"/>
        <v>33</v>
      </c>
      <c r="AD374" s="373">
        <f t="array" ref="AD374">IF( $W374, "", INDEX(白話字韻母資料表, AC374, $AD$5))</f>
        <v>12</v>
      </c>
      <c r="AE374" s="373" t="b">
        <f t="array" ref="AE374">IF( $W374, "", IF( INDEX(白話字韻母資料表, AC374, $AE$5) = "入聲", TRUE, FALSE) )</f>
        <v>0</v>
      </c>
      <c r="AF374" s="374">
        <f t="shared" si="109"/>
        <v>1</v>
      </c>
      <c r="AG374" s="374">
        <f t="shared" si="110"/>
        <v>5</v>
      </c>
      <c r="AH374" s="374" t="str">
        <f t="array" ref="AH374">IF( $W374, "", INDEX(白話字韻母資料表, $AC374, $AH$5))</f>
        <v>嬌</v>
      </c>
      <c r="AI374" s="374" t="str">
        <f t="array" ref="AI374">IF($W374, "", INDEX(白話字韻母八聲調資料表, $AD374, $AG374))</f>
        <v>iâu</v>
      </c>
      <c r="AJ374" s="370"/>
      <c r="AK374" s="373" t="b">
        <f t="shared" si="111"/>
        <v>1</v>
      </c>
      <c r="AL374" s="373" t="b">
        <f>IF( $AK374, IFERROR( IF(MATCH( $E374, 顎音化聲母!$H$9:$H$37, 0), TRUE, FALSE), FALSE), "")</f>
        <v>1</v>
      </c>
      <c r="AM374" s="373" t="str">
        <f t="array" ref="AM374">IF( AND($AK374, $AL374), INDEX(顎音化聲母資料表, MATCH( $D374 &amp; $E374, 顎音化聲母!$L$5:$L$136, 0), 3), "")</f>
        <v>ㄐ</v>
      </c>
      <c r="AN374" s="373">
        <f t="shared" si="112"/>
        <v>2</v>
      </c>
      <c r="AO374" s="374" t="str">
        <f t="array" ref="AO374">IF($AN374="", "", IF( $AM374&lt;&gt;"", $AM374,INDEX(白話字聲母資料表, $AN374, $AO$5)))</f>
        <v>ㄐ</v>
      </c>
      <c r="AP374" s="374" t="str">
        <f t="array" ref="AP374">IF($W374, "", INDEX(方音八音反切資料表, $AD374, $AG374))</f>
        <v>ㄧㄠˊ</v>
      </c>
      <c r="AQ374" s="370"/>
      <c r="AR374" s="374" t="str">
        <f t="array" ref="AR374">IF($V374, "", INDEX(白話字聲母資料表, $Z374, $AR$5))</f>
        <v>ts</v>
      </c>
      <c r="AS374" s="375" t="str">
        <f t="array" ref="AS374">IF($W374, "", INDEX(白話字韻母資料表, $AC374, $AR$5))</f>
        <v>iao</v>
      </c>
      <c r="AT374" s="374" t="str">
        <f t="array" ref="AT374">IF($W374, "", INDEX(台羅韻母八聲調資料表, $AD374, $AG374))</f>
        <v>iâu</v>
      </c>
      <c r="AU374" s="370"/>
      <c r="AV374" s="374" t="str">
        <f t="array" ref="AV374">IF($V374, "", INDEX(白話字聲母資料表, $Z374, $AV$5))</f>
        <v>z</v>
      </c>
      <c r="AW374" s="375" t="str">
        <f t="array" ref="AW374">IF($W374, "", INDEX(白話字韻母資料表, $AC374, $AW$5))</f>
        <v>iao</v>
      </c>
      <c r="AX374" s="374" t="str">
        <f t="array" ref="AX374">IF($W374, "", INDEX(閩拼韻母八聲調資料表, $AD374, $AG374))</f>
        <v>iào</v>
      </c>
    </row>
    <row r="375" spans="2:50">
      <c r="B375" s="380">
        <f t="shared" si="75"/>
        <v>367</v>
      </c>
      <c r="C375" s="314" t="str">
        <f>MID(文章!$D$4, B375, 1)</f>
        <v>於</v>
      </c>
      <c r="D375" s="365"/>
      <c r="E375" s="365" t="s">
        <v>67</v>
      </c>
      <c r="F375" s="365">
        <v>5</v>
      </c>
      <c r="G375" s="315" t="str">
        <f t="array" ref="G375">IF( OR($T375, NOT($U375), $W375), "", $AA375 &amp; $AH375 &amp; INDEX(中文數值資料表, $AG375, 2) )</f>
        <v>英居五</v>
      </c>
      <c r="H375" s="321" t="str">
        <f t="shared" si="76"/>
        <v>î</v>
      </c>
      <c r="I375" s="322" t="str">
        <f t="shared" si="77"/>
        <v>î</v>
      </c>
      <c r="J375" s="323" t="str">
        <f t="shared" si="78"/>
        <v>ì</v>
      </c>
      <c r="K375" s="316" t="str">
        <f t="shared" si="79"/>
        <v>ㄧˊ</v>
      </c>
      <c r="L375" s="317" t="str">
        <f t="shared" ca="1" si="113"/>
        <v xml:space="preserve">\ltjruby{於}{î}\
</v>
      </c>
      <c r="M375" s="317" t="str">
        <f t="shared" ca="1" si="99"/>
        <v xml:space="preserve">&lt;ruby&gt;於&lt;rt&gt;英居五&lt;/rt&gt;&lt;/ruby&gt;
</v>
      </c>
      <c r="N375" s="317" t="str">
        <f t="shared" ca="1" si="100"/>
        <v xml:space="preserve">&lt;ruby&gt;於&lt;rt&gt;î&lt;/rt&gt;&lt;/ruby&gt;
</v>
      </c>
      <c r="O375" s="317" t="str">
        <f t="shared" ca="1" si="101"/>
        <v xml:space="preserve">&lt;ruby&gt;於&lt;rt&gt;î&lt;/rt&gt;&lt;/ruby&gt;
</v>
      </c>
      <c r="P375" s="317" t="str">
        <f t="shared" ca="1" si="101"/>
        <v xml:space="preserve">&lt;ruby&gt;於&lt;rt&gt;ì&lt;/rt&gt;&lt;/ruby&gt;
</v>
      </c>
      <c r="Q375" s="318" t="str">
        <f t="shared" ca="1" si="102"/>
        <v xml:space="preserve">&lt;ruby&gt;於&lt;rtc&gt;ㄧˊ&lt;/rtc&gt;&lt;/ruby&gt;
</v>
      </c>
      <c r="R375" s="318" t="str">
        <f t="shared" ca="1" si="103"/>
        <v xml:space="preserve">&lt;ruby&gt;於&lt;rt&gt;î&lt;/rt&gt;&lt;rtc&gt;ㄧˊ&lt;/rtc&gt;&lt;/ruby&gt;
</v>
      </c>
      <c r="S375" s="285"/>
      <c r="T375" s="319" t="b">
        <f t="shared" si="97"/>
        <v>0</v>
      </c>
      <c r="U375" s="319" t="b">
        <f t="shared" si="104"/>
        <v>1</v>
      </c>
      <c r="V375" s="319" t="b">
        <f t="shared" si="105"/>
        <v>1</v>
      </c>
      <c r="W375" s="319" t="b">
        <f t="shared" si="106"/>
        <v>0</v>
      </c>
      <c r="X375" s="319" t="b">
        <f t="shared" si="107"/>
        <v>0</v>
      </c>
      <c r="Y375" s="370"/>
      <c r="Z375" s="377">
        <f t="shared" si="98"/>
        <v>18</v>
      </c>
      <c r="AA375" s="373" t="str">
        <f t="array" ref="AA375">IF( $Z375="", "", INDEX(白話字聲母資料表, $Z375, $AA$5))</f>
        <v>英</v>
      </c>
      <c r="AB375" s="370"/>
      <c r="AC375" s="377">
        <f t="shared" si="108"/>
        <v>21</v>
      </c>
      <c r="AD375" s="373">
        <f t="array" ref="AD375">IF( $W375, "", INDEX(白話字韻母資料表, AC375, $AD$5))</f>
        <v>29</v>
      </c>
      <c r="AE375" s="373" t="b">
        <f t="array" ref="AE375">IF( $W375, "", IF( INDEX(白話字韻母資料表, AC375, $AE$5) = "入聲", TRUE, FALSE) )</f>
        <v>0</v>
      </c>
      <c r="AF375" s="374">
        <f t="shared" si="109"/>
        <v>1</v>
      </c>
      <c r="AG375" s="374">
        <f t="shared" si="110"/>
        <v>5</v>
      </c>
      <c r="AH375" s="374" t="str">
        <f t="array" ref="AH375">IF( $W375, "", INDEX(白話字韻母資料表, $AC375, $AH$5))</f>
        <v>居</v>
      </c>
      <c r="AI375" s="374" t="str">
        <f t="array" ref="AI375">IF($W375, "", INDEX(白話字韻母八聲調資料表, $AD375, $AG375))</f>
        <v>î</v>
      </c>
      <c r="AJ375" s="370"/>
      <c r="AK375" s="373" t="b">
        <f t="shared" si="111"/>
        <v>0</v>
      </c>
      <c r="AL375" s="373" t="str">
        <f>IF( $AK375, IFERROR( IF(MATCH( $E375, 顎音化聲母!$H$9:$H$37, 0), TRUE, FALSE), FALSE), "")</f>
        <v/>
      </c>
      <c r="AM375" s="373" t="str">
        <f t="array" ref="AM375">IF( AND($AK375, $AL375), INDEX(顎音化聲母資料表, MATCH( $D375 &amp; $E375, 顎音化聲母!$L$5:$L$136, 0), 3), "")</f>
        <v/>
      </c>
      <c r="AN375" s="373" t="str">
        <f t="shared" si="112"/>
        <v/>
      </c>
      <c r="AO375" s="374" t="str">
        <f t="array" ref="AO375">IF($AN375="", "", IF( $AM375&lt;&gt;"", $AM375,INDEX(白話字聲母資料表, $AN375, $AO$5)))</f>
        <v/>
      </c>
      <c r="AP375" s="374" t="str">
        <f t="array" ref="AP375">IF($W375, "", INDEX(方音八音反切資料表, $AD375, $AG375))</f>
        <v>ㄧˊ</v>
      </c>
      <c r="AQ375" s="370"/>
      <c r="AR375" s="374" t="str">
        <f t="array" ref="AR375">IF($V375, "", INDEX(白話字聲母資料表, $Z375, $AR$5))</f>
        <v/>
      </c>
      <c r="AS375" s="375" t="str">
        <f t="array" ref="AS375">IF($W375, "", INDEX(白話字韻母資料表, $AC375, $AR$5))</f>
        <v>i</v>
      </c>
      <c r="AT375" s="374" t="str">
        <f t="array" ref="AT375">IF($W375, "", INDEX(台羅韻母八聲調資料表, $AD375, $AG375))</f>
        <v>î</v>
      </c>
      <c r="AU375" s="370"/>
      <c r="AV375" s="374" t="str">
        <f t="array" ref="AV375">IF($V375, "", INDEX(白話字聲母資料表, $Z375, $AV$5))</f>
        <v/>
      </c>
      <c r="AW375" s="375" t="str">
        <f t="array" ref="AW375">IF($W375, "", INDEX(白話字韻母資料表, $AC375, $AW$5))</f>
        <v>i</v>
      </c>
      <c r="AX375" s="374" t="str">
        <f t="array" ref="AX375">IF($W375, "", INDEX(閩拼韻母八聲調資料表, $AD375, $AG375))</f>
        <v>ì</v>
      </c>
    </row>
    <row r="376" spans="2:50">
      <c r="B376" s="380">
        <f t="shared" si="75"/>
        <v>368</v>
      </c>
      <c r="C376" s="314" t="str">
        <f>MID(文章!$D$4, B376, 1)</f>
        <v>江</v>
      </c>
      <c r="D376" s="365" t="s">
        <v>72</v>
      </c>
      <c r="E376" s="365" t="s">
        <v>95</v>
      </c>
      <c r="F376" s="365"/>
      <c r="G376" s="315" t="str">
        <f t="array" ref="G376">IF( OR($T376, NOT($U376), $W376), "", $AA376 &amp; $AH376 &amp; INDEX(中文數值資料表, $AG376, 2) )</f>
        <v>求江一</v>
      </c>
      <c r="H376" s="321" t="str">
        <f t="shared" si="76"/>
        <v>kang</v>
      </c>
      <c r="I376" s="322" t="str">
        <f t="shared" si="77"/>
        <v>kang</v>
      </c>
      <c r="J376" s="323" t="str">
        <f t="shared" si="78"/>
        <v>gāng</v>
      </c>
      <c r="K376" s="316" t="str">
        <f t="shared" si="79"/>
        <v>ㄍㄤ</v>
      </c>
      <c r="L376" s="317" t="str">
        <f t="shared" ca="1" si="113"/>
        <v xml:space="preserve">\ltjruby{江}{kang}\
</v>
      </c>
      <c r="M376" s="317" t="str">
        <f t="shared" ca="1" si="99"/>
        <v xml:space="preserve">&lt;ruby&gt;江&lt;rt&gt;求江一&lt;/rt&gt;&lt;/ruby&gt;
</v>
      </c>
      <c r="N376" s="317" t="str">
        <f t="shared" ca="1" si="100"/>
        <v xml:space="preserve">&lt;ruby&gt;江&lt;rt&gt;kang&lt;/rt&gt;&lt;/ruby&gt;
</v>
      </c>
      <c r="O376" s="317" t="str">
        <f t="shared" ca="1" si="101"/>
        <v xml:space="preserve">&lt;ruby&gt;江&lt;rt&gt;kang&lt;/rt&gt;&lt;/ruby&gt;
</v>
      </c>
      <c r="P376" s="317" t="str">
        <f t="shared" ca="1" si="101"/>
        <v xml:space="preserve">&lt;ruby&gt;江&lt;rt&gt;gāng&lt;/rt&gt;&lt;/ruby&gt;
</v>
      </c>
      <c r="Q376" s="318" t="str">
        <f t="shared" ca="1" si="102"/>
        <v xml:space="preserve">&lt;ruby&gt;江&lt;rtc&gt;ㄍㄤ&lt;/rtc&gt;&lt;/ruby&gt;
</v>
      </c>
      <c r="R376" s="318" t="str">
        <f t="shared" ca="1" si="103"/>
        <v xml:space="preserve">&lt;ruby&gt;江&lt;rt&gt;kang&lt;/rt&gt;&lt;rtc&gt;ㄍㄤ&lt;/rtc&gt;&lt;/ruby&gt;
</v>
      </c>
      <c r="S376" s="285"/>
      <c r="T376" s="319" t="b">
        <f t="shared" si="97"/>
        <v>0</v>
      </c>
      <c r="U376" s="319" t="b">
        <f t="shared" si="104"/>
        <v>1</v>
      </c>
      <c r="V376" s="319" t="b">
        <f t="shared" si="105"/>
        <v>0</v>
      </c>
      <c r="W376" s="319" t="b">
        <f t="shared" si="106"/>
        <v>0</v>
      </c>
      <c r="X376" s="319" t="b">
        <f t="shared" si="107"/>
        <v>1</v>
      </c>
      <c r="Y376" s="370"/>
      <c r="Z376" s="377">
        <f t="shared" si="98"/>
        <v>7</v>
      </c>
      <c r="AA376" s="373" t="str">
        <f t="array" ref="AA376">IF( $Z376="", "", INDEX(白話字聲母資料表, $Z376, $AA$5))</f>
        <v>求</v>
      </c>
      <c r="AB376" s="370"/>
      <c r="AC376" s="377">
        <f t="shared" si="108"/>
        <v>10</v>
      </c>
      <c r="AD376" s="373">
        <f t="array" ref="AD376">IF( $W376, "", INDEX(白話字韻母資料表, AC376, $AD$5))</f>
        <v>21</v>
      </c>
      <c r="AE376" s="373" t="b">
        <f t="array" ref="AE376">IF( $W376, "", IF( INDEX(白話字韻母資料表, AC376, $AE$5) = "入聲", TRUE, FALSE) )</f>
        <v>0</v>
      </c>
      <c r="AF376" s="374">
        <f t="shared" si="109"/>
        <v>1</v>
      </c>
      <c r="AG376" s="374">
        <f t="shared" si="110"/>
        <v>1</v>
      </c>
      <c r="AH376" s="374" t="str">
        <f t="array" ref="AH376">IF( $W376, "", INDEX(白話字韻母資料表, $AC376, $AH$5))</f>
        <v>江</v>
      </c>
      <c r="AI376" s="374" t="str">
        <f t="array" ref="AI376">IF($W376, "", INDEX(白話字韻母八聲調資料表, $AD376, $AG376))</f>
        <v>ang</v>
      </c>
      <c r="AJ376" s="370"/>
      <c r="AK376" s="373" t="b">
        <f t="shared" si="111"/>
        <v>0</v>
      </c>
      <c r="AL376" s="373" t="str">
        <f>IF( $AK376, IFERROR( IF(MATCH( $E376, 顎音化聲母!$H$9:$H$37, 0), TRUE, FALSE), FALSE), "")</f>
        <v/>
      </c>
      <c r="AM376" s="373" t="str">
        <f t="array" ref="AM376">IF( AND($AK376, $AL376), INDEX(顎音化聲母資料表, MATCH( $D376 &amp; $E376, 顎音化聲母!$L$5:$L$136, 0), 3), "")</f>
        <v/>
      </c>
      <c r="AN376" s="373">
        <f t="shared" si="112"/>
        <v>7</v>
      </c>
      <c r="AO376" s="374" t="str">
        <f t="array" ref="AO376">IF($AN376="", "", IF( $AM376&lt;&gt;"", $AM376,INDEX(白話字聲母資料表, $AN376, $AO$5)))</f>
        <v>ㄍ</v>
      </c>
      <c r="AP376" s="374" t="str">
        <f t="array" ref="AP376">IF($W376, "", INDEX(方音八音反切資料表, $AD376, $AG376))</f>
        <v>ㄤ</v>
      </c>
      <c r="AQ376" s="370"/>
      <c r="AR376" s="374" t="str">
        <f t="array" ref="AR376">IF($V376, "", INDEX(白話字聲母資料表, $Z376, $AR$5))</f>
        <v>k</v>
      </c>
      <c r="AS376" s="375" t="str">
        <f t="array" ref="AS376">IF($W376, "", INDEX(白話字韻母資料表, $AC376, $AR$5))</f>
        <v>ang</v>
      </c>
      <c r="AT376" s="374" t="str">
        <f t="array" ref="AT376">IF($W376, "", INDEX(台羅韻母八聲調資料表, $AD376, $AG376))</f>
        <v>ang</v>
      </c>
      <c r="AU376" s="370"/>
      <c r="AV376" s="374" t="str">
        <f t="array" ref="AV376">IF($V376, "", INDEX(白話字聲母資料表, $Z376, $AV$5))</f>
        <v>g</v>
      </c>
      <c r="AW376" s="375" t="str">
        <f t="array" ref="AW376">IF($W376, "", INDEX(白話字韻母資料表, $AC376, $AW$5))</f>
        <v>ang</v>
      </c>
      <c r="AX376" s="374" t="str">
        <f t="array" ref="AX376">IF($W376, "", INDEX(閩拼韻母八聲調資料表, $AD376, $AG376))</f>
        <v>āng</v>
      </c>
    </row>
    <row r="377" spans="2:50">
      <c r="B377" s="380">
        <f t="shared" si="75"/>
        <v>369</v>
      </c>
      <c r="C377" s="314" t="str">
        <f>MID(文章!$D$4, B377, 1)</f>
        <v>渚</v>
      </c>
      <c r="D377" s="365" t="s">
        <v>55</v>
      </c>
      <c r="E377" s="365" t="s">
        <v>62</v>
      </c>
      <c r="F377" s="365">
        <v>2</v>
      </c>
      <c r="G377" s="315" t="str">
        <f t="array" ref="G377">IF( OR($T377, NOT($U377), $W377), "", $AA377 &amp; $AH377 &amp; INDEX(中文數值資料表, $AG377, 2) )</f>
        <v>曾艍二</v>
      </c>
      <c r="H377" s="321" t="str">
        <f t="shared" si="76"/>
        <v>chú</v>
      </c>
      <c r="I377" s="322" t="str">
        <f t="shared" si="77"/>
        <v>tsú</v>
      </c>
      <c r="J377" s="323" t="str">
        <f t="shared" si="78"/>
        <v>zú</v>
      </c>
      <c r="K377" s="316" t="str">
        <f t="shared" si="79"/>
        <v>ㄗㄨˋ</v>
      </c>
      <c r="L377" s="317" t="str">
        <f t="shared" ca="1" si="113"/>
        <v xml:space="preserve">\ltjruby{渚}{tsú}\
</v>
      </c>
      <c r="M377" s="317" t="str">
        <f t="shared" ca="1" si="99"/>
        <v xml:space="preserve">&lt;ruby&gt;渚&lt;rt&gt;曾艍二&lt;/rt&gt;&lt;/ruby&gt;
</v>
      </c>
      <c r="N377" s="317" t="str">
        <f t="shared" ca="1" si="100"/>
        <v xml:space="preserve">&lt;ruby&gt;渚&lt;rt&gt;chú&lt;/rt&gt;&lt;/ruby&gt;
</v>
      </c>
      <c r="O377" s="317" t="str">
        <f t="shared" ca="1" si="101"/>
        <v xml:space="preserve">&lt;ruby&gt;渚&lt;rt&gt;tsú&lt;/rt&gt;&lt;/ruby&gt;
</v>
      </c>
      <c r="P377" s="317" t="str">
        <f t="shared" ca="1" si="101"/>
        <v xml:space="preserve">&lt;ruby&gt;渚&lt;rt&gt;zú&lt;/rt&gt;&lt;/ruby&gt;
</v>
      </c>
      <c r="Q377" s="318" t="str">
        <f t="shared" ca="1" si="102"/>
        <v xml:space="preserve">&lt;ruby&gt;渚&lt;rtc&gt;ㄗㄨˋ&lt;/rtc&gt;&lt;/ruby&gt;
</v>
      </c>
      <c r="R377" s="318" t="str">
        <f t="shared" ca="1" si="103"/>
        <v xml:space="preserve">&lt;ruby&gt;渚&lt;rt&gt;tsú&lt;/rt&gt;&lt;rtc&gt;ㄗㄨˋ&lt;/rtc&gt;&lt;/ruby&gt;
</v>
      </c>
      <c r="S377" s="285"/>
      <c r="T377" s="319" t="b">
        <f t="shared" si="97"/>
        <v>0</v>
      </c>
      <c r="U377" s="319" t="b">
        <f t="shared" si="104"/>
        <v>1</v>
      </c>
      <c r="V377" s="319" t="b">
        <f t="shared" si="105"/>
        <v>0</v>
      </c>
      <c r="W377" s="319" t="b">
        <f t="shared" si="106"/>
        <v>0</v>
      </c>
      <c r="X377" s="319" t="b">
        <f t="shared" si="107"/>
        <v>0</v>
      </c>
      <c r="Y377" s="370"/>
      <c r="Z377" s="377">
        <f t="shared" si="98"/>
        <v>2</v>
      </c>
      <c r="AA377" s="373" t="str">
        <f t="array" ref="AA377">IF( $Z377="", "", INDEX(白話字聲母資料表, $Z377, $AA$5))</f>
        <v>曾</v>
      </c>
      <c r="AB377" s="370"/>
      <c r="AC377" s="377">
        <f t="shared" si="108"/>
        <v>70</v>
      </c>
      <c r="AD377" s="373">
        <f t="array" ref="AD377">IF( $W377, "", INDEX(白話字韻母資料表, AC377, $AD$5))</f>
        <v>27</v>
      </c>
      <c r="AE377" s="373" t="b">
        <f t="array" ref="AE377">IF( $W377, "", IF( INDEX(白話字韻母資料表, AC377, $AE$5) = "入聲", TRUE, FALSE) )</f>
        <v>0</v>
      </c>
      <c r="AF377" s="374">
        <f t="shared" si="109"/>
        <v>1</v>
      </c>
      <c r="AG377" s="374">
        <f t="shared" si="110"/>
        <v>2</v>
      </c>
      <c r="AH377" s="374" t="str">
        <f t="array" ref="AH377">IF( $W377, "", INDEX(白話字韻母資料表, $AC377, $AH$5))</f>
        <v>艍</v>
      </c>
      <c r="AI377" s="374" t="str">
        <f t="array" ref="AI377">IF($W377, "", INDEX(白話字韻母八聲調資料表, $AD377, $AG377))</f>
        <v>ú</v>
      </c>
      <c r="AJ377" s="370"/>
      <c r="AK377" s="373" t="b">
        <f t="shared" si="111"/>
        <v>1</v>
      </c>
      <c r="AL377" s="373" t="b">
        <f>IF( $AK377, IFERROR( IF(MATCH( $E377, 顎音化聲母!$H$9:$H$37, 0), TRUE, FALSE), FALSE), "")</f>
        <v>0</v>
      </c>
      <c r="AM377" s="373" t="str">
        <f t="array" ref="AM377">IF( AND($AK377, $AL377), INDEX(顎音化聲母資料表, MATCH( $D377 &amp; $E377, 顎音化聲母!$L$5:$L$136, 0), 3), "")</f>
        <v/>
      </c>
      <c r="AN377" s="373">
        <f t="shared" si="112"/>
        <v>2</v>
      </c>
      <c r="AO377" s="374" t="str">
        <f t="array" ref="AO377">IF($AN377="", "", IF( $AM377&lt;&gt;"", $AM377,INDEX(白話字聲母資料表, $AN377, $AO$5)))</f>
        <v>ㄗ</v>
      </c>
      <c r="AP377" s="374" t="str">
        <f t="array" ref="AP377">IF($W377, "", INDEX(方音八音反切資料表, $AD377, $AG377))</f>
        <v>ㄨˋ</v>
      </c>
      <c r="AQ377" s="370"/>
      <c r="AR377" s="374" t="str">
        <f t="array" ref="AR377">IF($V377, "", INDEX(白話字聲母資料表, $Z377, $AR$5))</f>
        <v>ts</v>
      </c>
      <c r="AS377" s="375" t="str">
        <f t="array" ref="AS377">IF($W377, "", INDEX(白話字韻母資料表, $AC377, $AR$5))</f>
        <v>u</v>
      </c>
      <c r="AT377" s="374" t="str">
        <f t="array" ref="AT377">IF($W377, "", INDEX(台羅韻母八聲調資料表, $AD377, $AG377))</f>
        <v>ú</v>
      </c>
      <c r="AU377" s="370"/>
      <c r="AV377" s="374" t="str">
        <f t="array" ref="AV377">IF($V377, "", INDEX(白話字聲母資料表, $Z377, $AV$5))</f>
        <v>z</v>
      </c>
      <c r="AW377" s="375" t="str">
        <f t="array" ref="AW377">IF($W377, "", INDEX(白話字韻母資料表, $AC377, $AW$5))</f>
        <v>u</v>
      </c>
      <c r="AX377" s="374" t="str">
        <f t="array" ref="AX377">IF($W377, "", INDEX(閩拼韻母八聲調資料表, $AD377, $AG377))</f>
        <v>ú</v>
      </c>
    </row>
    <row r="378" spans="2:50">
      <c r="B378" s="380">
        <f t="shared" si="75"/>
        <v>370</v>
      </c>
      <c r="C378" s="314" t="str">
        <f>MID(文章!$D$4, B378, 1)</f>
        <v>之</v>
      </c>
      <c r="D378" s="365" t="s">
        <v>55</v>
      </c>
      <c r="E378" s="365" t="s">
        <v>67</v>
      </c>
      <c r="F378" s="365"/>
      <c r="G378" s="315" t="str">
        <f t="array" ref="G378">IF( OR($T378, NOT($U378), $W378), "", $AA378 &amp; $AH378 &amp; INDEX(中文數值資料表, $AG378, 2) )</f>
        <v>曾居一</v>
      </c>
      <c r="H378" s="321" t="str">
        <f t="shared" si="76"/>
        <v>chi</v>
      </c>
      <c r="I378" s="322" t="str">
        <f t="shared" si="77"/>
        <v>tsi</v>
      </c>
      <c r="J378" s="323" t="str">
        <f t="shared" si="78"/>
        <v>zī</v>
      </c>
      <c r="K378" s="316" t="str">
        <f t="shared" si="79"/>
        <v>ㄐㄧ</v>
      </c>
      <c r="L378" s="317" t="str">
        <f t="shared" ca="1" si="113"/>
        <v xml:space="preserve">\ltjruby{之}{tsi}\
</v>
      </c>
      <c r="M378" s="317" t="str">
        <f t="shared" ca="1" si="99"/>
        <v xml:space="preserve">&lt;ruby&gt;之&lt;rt&gt;曾居一&lt;/rt&gt;&lt;/ruby&gt;
</v>
      </c>
      <c r="N378" s="317" t="str">
        <f t="shared" ca="1" si="100"/>
        <v xml:space="preserve">&lt;ruby&gt;之&lt;rt&gt;chi&lt;/rt&gt;&lt;/ruby&gt;
</v>
      </c>
      <c r="O378" s="317" t="str">
        <f t="shared" ca="1" si="101"/>
        <v xml:space="preserve">&lt;ruby&gt;之&lt;rt&gt;tsi&lt;/rt&gt;&lt;/ruby&gt;
</v>
      </c>
      <c r="P378" s="317" t="str">
        <f t="shared" ca="1" si="101"/>
        <v xml:space="preserve">&lt;ruby&gt;之&lt;rt&gt;zī&lt;/rt&gt;&lt;/ruby&gt;
</v>
      </c>
      <c r="Q378" s="318" t="str">
        <f t="shared" ca="1" si="102"/>
        <v xml:space="preserve">&lt;ruby&gt;之&lt;rtc&gt;ㄐㄧ&lt;/rtc&gt;&lt;/ruby&gt;
</v>
      </c>
      <c r="R378" s="318" t="str">
        <f t="shared" ca="1" si="103"/>
        <v xml:space="preserve">&lt;ruby&gt;之&lt;rt&gt;tsi&lt;/rt&gt;&lt;rtc&gt;ㄐㄧ&lt;/rtc&gt;&lt;/ruby&gt;
</v>
      </c>
      <c r="S378" s="285"/>
      <c r="T378" s="319" t="b">
        <f t="shared" si="97"/>
        <v>0</v>
      </c>
      <c r="U378" s="319" t="b">
        <f t="shared" si="104"/>
        <v>1</v>
      </c>
      <c r="V378" s="319" t="b">
        <f t="shared" si="105"/>
        <v>0</v>
      </c>
      <c r="W378" s="319" t="b">
        <f t="shared" si="106"/>
        <v>0</v>
      </c>
      <c r="X378" s="319" t="b">
        <f t="shared" si="107"/>
        <v>1</v>
      </c>
      <c r="Y378" s="370"/>
      <c r="Z378" s="377">
        <f t="shared" si="98"/>
        <v>2</v>
      </c>
      <c r="AA378" s="373" t="str">
        <f t="array" ref="AA378">IF( $Z378="", "", INDEX(白話字聲母資料表, $Z378, $AA$5))</f>
        <v>曾</v>
      </c>
      <c r="AB378" s="370"/>
      <c r="AC378" s="377">
        <f t="shared" si="108"/>
        <v>21</v>
      </c>
      <c r="AD378" s="373">
        <f t="array" ref="AD378">IF( $W378, "", INDEX(白話字韻母資料表, AC378, $AD$5))</f>
        <v>29</v>
      </c>
      <c r="AE378" s="373" t="b">
        <f t="array" ref="AE378">IF( $W378, "", IF( INDEX(白話字韻母資料表, AC378, $AE$5) = "入聲", TRUE, FALSE) )</f>
        <v>0</v>
      </c>
      <c r="AF378" s="374">
        <f t="shared" si="109"/>
        <v>1</v>
      </c>
      <c r="AG378" s="374">
        <f t="shared" si="110"/>
        <v>1</v>
      </c>
      <c r="AH378" s="374" t="str">
        <f t="array" ref="AH378">IF( $W378, "", INDEX(白話字韻母資料表, $AC378, $AH$5))</f>
        <v>居</v>
      </c>
      <c r="AI378" s="374" t="str">
        <f t="array" ref="AI378">IF($W378, "", INDEX(白話字韻母八聲調資料表, $AD378, $AG378))</f>
        <v>i</v>
      </c>
      <c r="AJ378" s="370"/>
      <c r="AK378" s="373" t="b">
        <f t="shared" si="111"/>
        <v>1</v>
      </c>
      <c r="AL378" s="373" t="b">
        <f>IF( $AK378, IFERROR( IF(MATCH( $E378, 顎音化聲母!$H$9:$H$37, 0), TRUE, FALSE), FALSE), "")</f>
        <v>1</v>
      </c>
      <c r="AM378" s="373" t="str">
        <f t="array" ref="AM378">IF( AND($AK378, $AL378), INDEX(顎音化聲母資料表, MATCH( $D378 &amp; $E378, 顎音化聲母!$L$5:$L$136, 0), 3), "")</f>
        <v>ㄐ</v>
      </c>
      <c r="AN378" s="373">
        <f t="shared" si="112"/>
        <v>2</v>
      </c>
      <c r="AO378" s="374" t="str">
        <f t="array" ref="AO378">IF($AN378="", "", IF( $AM378&lt;&gt;"", $AM378,INDEX(白話字聲母資料表, $AN378, $AO$5)))</f>
        <v>ㄐ</v>
      </c>
      <c r="AP378" s="374" t="str">
        <f t="array" ref="AP378">IF($W378, "", INDEX(方音八音反切資料表, $AD378, $AG378))</f>
        <v>ㄧ</v>
      </c>
      <c r="AQ378" s="370"/>
      <c r="AR378" s="374" t="str">
        <f t="array" ref="AR378">IF($V378, "", INDEX(白話字聲母資料表, $Z378, $AR$5))</f>
        <v>ts</v>
      </c>
      <c r="AS378" s="375" t="str">
        <f t="array" ref="AS378">IF($W378, "", INDEX(白話字韻母資料表, $AC378, $AR$5))</f>
        <v>i</v>
      </c>
      <c r="AT378" s="374" t="str">
        <f t="array" ref="AT378">IF($W378, "", INDEX(台羅韻母八聲調資料表, $AD378, $AG378))</f>
        <v>i</v>
      </c>
      <c r="AU378" s="370"/>
      <c r="AV378" s="374" t="str">
        <f t="array" ref="AV378">IF($V378, "", INDEX(白話字聲母資料表, $Z378, $AV$5))</f>
        <v>z</v>
      </c>
      <c r="AW378" s="375" t="str">
        <f t="array" ref="AW378">IF($W378, "", INDEX(白話字韻母資料表, $AC378, $AW$5))</f>
        <v>i</v>
      </c>
      <c r="AX378" s="374" t="str">
        <f t="array" ref="AX378">IF($W378, "", INDEX(閩拼韻母八聲調資料表, $AD378, $AG378))</f>
        <v>ī</v>
      </c>
    </row>
    <row r="379" spans="2:50">
      <c r="B379" s="380">
        <f t="shared" si="75"/>
        <v>371</v>
      </c>
      <c r="C379" s="314" t="str">
        <f>MID(文章!$D$4, B379, 1)</f>
        <v>上</v>
      </c>
      <c r="D379" s="365" t="s">
        <v>65</v>
      </c>
      <c r="E379" s="365" t="s">
        <v>88</v>
      </c>
      <c r="F379" s="365">
        <v>7</v>
      </c>
      <c r="G379" s="315" t="str">
        <f t="array" ref="G379">IF( OR($T379, NOT($U379), $W379), "", $AA379 &amp; $AH379 &amp; INDEX(中文數值資料表, $AG379, 2) )</f>
        <v>時恭七</v>
      </c>
      <c r="H379" s="321" t="str">
        <f t="shared" si="76"/>
        <v>siōng</v>
      </c>
      <c r="I379" s="322" t="str">
        <f t="shared" si="77"/>
        <v>siōng</v>
      </c>
      <c r="J379" s="323" t="str">
        <f t="shared" si="78"/>
        <v>siōng</v>
      </c>
      <c r="K379" s="316" t="str">
        <f t="shared" si="79"/>
        <v>ㄒㄧㆲ˫</v>
      </c>
      <c r="L379" s="317" t="str">
        <f t="shared" ca="1" si="113"/>
        <v xml:space="preserve">\ltjruby{上}{siōng}\
</v>
      </c>
      <c r="M379" s="317" t="str">
        <f t="shared" ca="1" si="99"/>
        <v xml:space="preserve">&lt;ruby&gt;上&lt;rt&gt;時恭七&lt;/rt&gt;&lt;/ruby&gt;
</v>
      </c>
      <c r="N379" s="317" t="str">
        <f t="shared" ca="1" si="100"/>
        <v xml:space="preserve">&lt;ruby&gt;上&lt;rt&gt;siōng&lt;/rt&gt;&lt;/ruby&gt;
</v>
      </c>
      <c r="O379" s="317" t="str">
        <f t="shared" ca="1" si="101"/>
        <v xml:space="preserve">&lt;ruby&gt;上&lt;rt&gt;siōng&lt;/rt&gt;&lt;/ruby&gt;
</v>
      </c>
      <c r="P379" s="317" t="str">
        <f t="shared" ca="1" si="101"/>
        <v xml:space="preserve">&lt;ruby&gt;上&lt;rt&gt;siōng&lt;/rt&gt;&lt;/ruby&gt;
</v>
      </c>
      <c r="Q379" s="318" t="str">
        <f t="shared" ca="1" si="102"/>
        <v xml:space="preserve">&lt;ruby&gt;上&lt;rtc&gt;ㄒㄧㆲ˫&lt;/rtc&gt;&lt;/ruby&gt;
</v>
      </c>
      <c r="R379" s="318" t="str">
        <f t="shared" ca="1" si="103"/>
        <v xml:space="preserve">&lt;ruby&gt;上&lt;rt&gt;siōng&lt;/rt&gt;&lt;rtc&gt;ㄒㄧㆲ˫&lt;/rtc&gt;&lt;/ruby&gt;
</v>
      </c>
      <c r="S379" s="285"/>
      <c r="T379" s="319" t="b">
        <f t="shared" si="97"/>
        <v>0</v>
      </c>
      <c r="U379" s="319" t="b">
        <f t="shared" si="104"/>
        <v>1</v>
      </c>
      <c r="V379" s="319" t="b">
        <f t="shared" si="105"/>
        <v>0</v>
      </c>
      <c r="W379" s="319" t="b">
        <f t="shared" si="106"/>
        <v>0</v>
      </c>
      <c r="X379" s="319" t="b">
        <f t="shared" si="107"/>
        <v>0</v>
      </c>
      <c r="Y379" s="370"/>
      <c r="Z379" s="377">
        <f t="shared" si="98"/>
        <v>15</v>
      </c>
      <c r="AA379" s="373" t="str">
        <f t="array" ref="AA379">IF( $Z379="", "", INDEX(白話字聲母資料表, $Z379, $AA$5))</f>
        <v>時</v>
      </c>
      <c r="AB379" s="370"/>
      <c r="AC379" s="377">
        <f t="shared" si="108"/>
        <v>42</v>
      </c>
      <c r="AD379" s="373">
        <f t="array" ref="AD379">IF( $W379, "", INDEX(白話字韻母資料表, AC379, $AD$5))</f>
        <v>14</v>
      </c>
      <c r="AE379" s="373" t="b">
        <f t="array" ref="AE379">IF( $W379, "", IF( INDEX(白話字韻母資料表, AC379, $AE$5) = "入聲", TRUE, FALSE) )</f>
        <v>0</v>
      </c>
      <c r="AF379" s="374">
        <f t="shared" si="109"/>
        <v>1</v>
      </c>
      <c r="AG379" s="374">
        <f t="shared" si="110"/>
        <v>7</v>
      </c>
      <c r="AH379" s="374" t="str">
        <f t="array" ref="AH379">IF( $W379, "", INDEX(白話字韻母資料表, $AC379, $AH$5))</f>
        <v>恭</v>
      </c>
      <c r="AI379" s="374" t="str">
        <f t="array" ref="AI379">IF($W379, "", INDEX(白話字韻母八聲調資料表, $AD379, $AG379))</f>
        <v>iōng</v>
      </c>
      <c r="AJ379" s="370"/>
      <c r="AK379" s="373" t="b">
        <f t="shared" si="111"/>
        <v>1</v>
      </c>
      <c r="AL379" s="373" t="b">
        <f>IF( $AK379, IFERROR( IF(MATCH( $E379, 顎音化聲母!$H$9:$H$37, 0), TRUE, FALSE), FALSE), "")</f>
        <v>1</v>
      </c>
      <c r="AM379" s="373" t="str">
        <f t="array" ref="AM379">IF( AND($AK379, $AL379), INDEX(顎音化聲母資料表, MATCH( $D379 &amp; $E379, 顎音化聲母!$L$5:$L$136, 0), 3), "")</f>
        <v>ㄒ</v>
      </c>
      <c r="AN379" s="373">
        <f t="shared" si="112"/>
        <v>15</v>
      </c>
      <c r="AO379" s="374" t="str">
        <f t="array" ref="AO379">IF($AN379="", "", IF( $AM379&lt;&gt;"", $AM379,INDEX(白話字聲母資料表, $AN379, $AO$5)))</f>
        <v>ㄒ</v>
      </c>
      <c r="AP379" s="374" t="str">
        <f t="array" ref="AP379">IF($W379, "", INDEX(方音八音反切資料表, $AD379, $AG379))</f>
        <v>ㄧㆲ˫</v>
      </c>
      <c r="AQ379" s="370"/>
      <c r="AR379" s="374" t="str">
        <f t="array" ref="AR379">IF($V379, "", INDEX(白話字聲母資料表, $Z379, $AR$5))</f>
        <v>s</v>
      </c>
      <c r="AS379" s="375" t="str">
        <f t="array" ref="AS379">IF($W379, "", INDEX(白話字韻母資料表, $AC379, $AR$5))</f>
        <v>iong</v>
      </c>
      <c r="AT379" s="374" t="str">
        <f t="array" ref="AT379">IF($W379, "", INDEX(台羅韻母八聲調資料表, $AD379, $AG379))</f>
        <v>iōng</v>
      </c>
      <c r="AU379" s="370"/>
      <c r="AV379" s="374" t="str">
        <f t="array" ref="AV379">IF($V379, "", INDEX(白話字聲母資料表, $Z379, $AV$5))</f>
        <v>s</v>
      </c>
      <c r="AW379" s="375" t="str">
        <f t="array" ref="AW379">IF($W379, "", INDEX(白話字韻母資料表, $AC379, $AW$5))</f>
        <v>iong</v>
      </c>
      <c r="AX379" s="374" t="str">
        <f t="array" ref="AX379">IF($W379, "", INDEX(閩拼韻母八聲調資料表, $AD379, $AG379))</f>
        <v>iōng</v>
      </c>
    </row>
    <row r="380" spans="2:50">
      <c r="B380" s="380">
        <f t="shared" si="75"/>
        <v>372</v>
      </c>
      <c r="C380" s="314" t="str">
        <f>MID(文章!$D$4, B380, 1)</f>
        <v>，</v>
      </c>
      <c r="D380" s="365"/>
      <c r="E380" s="365"/>
      <c r="F380" s="365"/>
      <c r="G380" s="315" t="str">
        <f t="array" ref="G380">IF( OR($T380, NOT($U380), $W380), "", $AA380 &amp; $AH380 &amp; INDEX(中文數值資料表, $AG380, 2) )</f>
        <v/>
      </c>
      <c r="H380" s="321" t="str">
        <f t="shared" si="76"/>
        <v/>
      </c>
      <c r="I380" s="322" t="str">
        <f t="shared" si="77"/>
        <v/>
      </c>
      <c r="J380" s="323" t="str">
        <f t="shared" si="78"/>
        <v/>
      </c>
      <c r="K380" s="316" t="str">
        <f t="shared" si="79"/>
        <v/>
      </c>
      <c r="L380" s="317" t="str">
        <f t="shared" ca="1" si="113"/>
        <v xml:space="preserve">\ltjruby{，}{}\
</v>
      </c>
      <c r="M380" s="317" t="str">
        <f t="shared" ca="1" si="99"/>
        <v xml:space="preserve">，
</v>
      </c>
      <c r="N380" s="317" t="str">
        <f t="shared" ca="1" si="100"/>
        <v xml:space="preserve">，
</v>
      </c>
      <c r="O380" s="317" t="str">
        <f t="shared" ca="1" si="101"/>
        <v xml:space="preserve">，
</v>
      </c>
      <c r="P380" s="317" t="str">
        <f t="shared" ca="1" si="101"/>
        <v xml:space="preserve">，
</v>
      </c>
      <c r="Q380" s="318" t="str">
        <f t="shared" ca="1" si="102"/>
        <v xml:space="preserve">，
</v>
      </c>
      <c r="R380" s="318" t="str">
        <f t="shared" ca="1" si="103"/>
        <v xml:space="preserve">，
</v>
      </c>
      <c r="S380" s="285"/>
      <c r="T380" s="319" t="b">
        <f t="shared" si="97"/>
        <v>1</v>
      </c>
      <c r="U380" s="319" t="b">
        <f t="shared" si="104"/>
        <v>0</v>
      </c>
      <c r="V380" s="319" t="b">
        <f t="shared" si="105"/>
        <v>1</v>
      </c>
      <c r="W380" s="319" t="b">
        <f t="shared" si="106"/>
        <v>1</v>
      </c>
      <c r="X380" s="319" t="b">
        <f t="shared" si="107"/>
        <v>0</v>
      </c>
      <c r="Y380" s="370"/>
      <c r="Z380" s="377" t="str">
        <f t="shared" si="98"/>
        <v/>
      </c>
      <c r="AA380" s="373" t="str">
        <f t="array" ref="AA380">IF( $Z380="", "", INDEX(白話字聲母資料表, $Z380, $AA$5))</f>
        <v/>
      </c>
      <c r="AB380" s="370"/>
      <c r="AC380" s="377" t="str">
        <f t="shared" si="108"/>
        <v/>
      </c>
      <c r="AD380" s="373" t="str">
        <f t="array" ref="AD380">IF( $W380, "", INDEX(白話字韻母資料表, AC380, $AD$5))</f>
        <v/>
      </c>
      <c r="AE380" s="373" t="str">
        <f t="array" ref="AE380">IF( $W380, "", IF( INDEX(白話字韻母資料表, AC380, $AE$5) = "入聲", TRUE, FALSE) )</f>
        <v/>
      </c>
      <c r="AF380" s="374" t="str">
        <f t="shared" si="109"/>
        <v/>
      </c>
      <c r="AG380" s="374" t="str">
        <f t="shared" si="110"/>
        <v/>
      </c>
      <c r="AH380" s="374" t="str">
        <f t="array" ref="AH380">IF( $W380, "", INDEX(白話字韻母資料表, $AC380, $AH$5))</f>
        <v/>
      </c>
      <c r="AI380" s="374" t="str">
        <f t="array" ref="AI380">IF($W380, "", INDEX(白話字韻母八聲調資料表, $AD380, $AG380))</f>
        <v/>
      </c>
      <c r="AJ380" s="370"/>
      <c r="AK380" s="373" t="b">
        <f t="shared" si="111"/>
        <v>0</v>
      </c>
      <c r="AL380" s="373" t="str">
        <f>IF( $AK380, IFERROR( IF(MATCH( $E380, 顎音化聲母!$H$9:$H$37, 0), TRUE, FALSE), FALSE), "")</f>
        <v/>
      </c>
      <c r="AM380" s="373" t="str">
        <f t="array" ref="AM380">IF( AND($AK380, $AL380), INDEX(顎音化聲母資料表, MATCH( $D380 &amp; $E380, 顎音化聲母!$L$5:$L$136, 0), 3), "")</f>
        <v/>
      </c>
      <c r="AN380" s="373" t="str">
        <f t="shared" si="112"/>
        <v/>
      </c>
      <c r="AO380" s="374" t="str">
        <f t="array" ref="AO380">IF($AN380="", "", IF( $AM380&lt;&gt;"", $AM380,INDEX(白話字聲母資料表, $AN380, $AO$5)))</f>
        <v/>
      </c>
      <c r="AP380" s="374" t="str">
        <f t="array" ref="AP380">IF($W380, "", INDEX(方音八音反切資料表, $AD380, $AG380))</f>
        <v/>
      </c>
      <c r="AQ380" s="370"/>
      <c r="AR380" s="374" t="str">
        <f t="array" ref="AR380">IF($V380, "", INDEX(白話字聲母資料表, $Z380, $AR$5))</f>
        <v/>
      </c>
      <c r="AS380" s="375" t="str">
        <f t="array" ref="AS380">IF($W380, "", INDEX(白話字韻母資料表, $AC380, $AR$5))</f>
        <v/>
      </c>
      <c r="AT380" s="374" t="str">
        <f t="array" ref="AT380">IF($W380, "", INDEX(台羅韻母八聲調資料表, $AD380, $AG380))</f>
        <v/>
      </c>
      <c r="AU380" s="370"/>
      <c r="AV380" s="374" t="str">
        <f t="array" ref="AV380">IF($V380, "", INDEX(白話字聲母資料表, $Z380, $AV$5))</f>
        <v/>
      </c>
      <c r="AW380" s="375" t="str">
        <f t="array" ref="AW380">IF($W380, "", INDEX(白話字韻母資料表, $AC380, $AW$5))</f>
        <v/>
      </c>
      <c r="AX380" s="374" t="str">
        <f t="array" ref="AX380">IF($W380, "", INDEX(閩拼韻母八聲調資料表, $AD380, $AG380))</f>
        <v/>
      </c>
    </row>
    <row r="381" spans="2:50">
      <c r="B381" s="380">
        <f t="shared" si="75"/>
        <v>373</v>
      </c>
      <c r="C381" s="314" t="str">
        <f>MID(文章!$D$4, B381, 1)</f>
        <v>侶</v>
      </c>
      <c r="D381" s="365" t="s">
        <v>82</v>
      </c>
      <c r="E381" s="365" t="s">
        <v>62</v>
      </c>
      <c r="F381" s="365">
        <v>7</v>
      </c>
      <c r="G381" s="315" t="str">
        <f t="array" ref="G381">IF( OR($T381, NOT($U381), $W381), "", $AA381 &amp; $AH381 &amp; INDEX(中文數值資料表, $AG381, 2) )</f>
        <v>柳艍七</v>
      </c>
      <c r="H381" s="321" t="str">
        <f t="shared" si="76"/>
        <v>lū</v>
      </c>
      <c r="I381" s="322" t="str">
        <f t="shared" si="77"/>
        <v>lū</v>
      </c>
      <c r="J381" s="323" t="str">
        <f t="shared" si="78"/>
        <v>lū</v>
      </c>
      <c r="K381" s="316" t="str">
        <f t="shared" si="79"/>
        <v>ㄌㄨ˫</v>
      </c>
      <c r="L381" s="317" t="str">
        <f t="shared" ca="1" si="113"/>
        <v xml:space="preserve">\ltjruby{侶}{lū}\
</v>
      </c>
      <c r="M381" s="317" t="str">
        <f t="shared" ca="1" si="99"/>
        <v xml:space="preserve">&lt;ruby&gt;侶&lt;rt&gt;柳艍七&lt;/rt&gt;&lt;/ruby&gt;
</v>
      </c>
      <c r="N381" s="317" t="str">
        <f t="shared" ca="1" si="100"/>
        <v xml:space="preserve">&lt;ruby&gt;侶&lt;rt&gt;lū&lt;/rt&gt;&lt;/ruby&gt;
</v>
      </c>
      <c r="O381" s="317" t="str">
        <f t="shared" ca="1" si="101"/>
        <v xml:space="preserve">&lt;ruby&gt;侶&lt;rt&gt;lū&lt;/rt&gt;&lt;/ruby&gt;
</v>
      </c>
      <c r="P381" s="317" t="str">
        <f t="shared" ca="1" si="101"/>
        <v xml:space="preserve">&lt;ruby&gt;侶&lt;rt&gt;lū&lt;/rt&gt;&lt;/ruby&gt;
</v>
      </c>
      <c r="Q381" s="318" t="str">
        <f t="shared" ca="1" si="102"/>
        <v xml:space="preserve">&lt;ruby&gt;侶&lt;rtc&gt;ㄌㄨ˫&lt;/rtc&gt;&lt;/ruby&gt;
</v>
      </c>
      <c r="R381" s="318" t="str">
        <f t="shared" ca="1" si="103"/>
        <v xml:space="preserve">&lt;ruby&gt;侶&lt;rt&gt;lū&lt;/rt&gt;&lt;rtc&gt;ㄌㄨ˫&lt;/rtc&gt;&lt;/ruby&gt;
</v>
      </c>
      <c r="S381" s="285"/>
      <c r="T381" s="319" t="b">
        <f t="shared" si="97"/>
        <v>0</v>
      </c>
      <c r="U381" s="319" t="b">
        <f t="shared" si="104"/>
        <v>1</v>
      </c>
      <c r="V381" s="319" t="b">
        <f t="shared" si="105"/>
        <v>0</v>
      </c>
      <c r="W381" s="319" t="b">
        <f t="shared" si="106"/>
        <v>0</v>
      </c>
      <c r="X381" s="319" t="b">
        <f t="shared" si="107"/>
        <v>0</v>
      </c>
      <c r="Y381" s="370"/>
      <c r="Z381" s="377">
        <f t="shared" si="98"/>
        <v>9</v>
      </c>
      <c r="AA381" s="373" t="str">
        <f t="array" ref="AA381">IF( $Z381="", "", INDEX(白話字聲母資料表, $Z381, $AA$5))</f>
        <v>柳</v>
      </c>
      <c r="AB381" s="370"/>
      <c r="AC381" s="377">
        <f t="shared" si="108"/>
        <v>70</v>
      </c>
      <c r="AD381" s="373">
        <f t="array" ref="AD381">IF( $W381, "", INDEX(白話字韻母資料表, AC381, $AD$5))</f>
        <v>27</v>
      </c>
      <c r="AE381" s="373" t="b">
        <f t="array" ref="AE381">IF( $W381, "", IF( INDEX(白話字韻母資料表, AC381, $AE$5) = "入聲", TRUE, FALSE) )</f>
        <v>0</v>
      </c>
      <c r="AF381" s="374">
        <f t="shared" si="109"/>
        <v>1</v>
      </c>
      <c r="AG381" s="374">
        <f t="shared" si="110"/>
        <v>7</v>
      </c>
      <c r="AH381" s="374" t="str">
        <f t="array" ref="AH381">IF( $W381, "", INDEX(白話字韻母資料表, $AC381, $AH$5))</f>
        <v>艍</v>
      </c>
      <c r="AI381" s="374" t="str">
        <f t="array" ref="AI381">IF($W381, "", INDEX(白話字韻母八聲調資料表, $AD381, $AG381))</f>
        <v>ū</v>
      </c>
      <c r="AJ381" s="370"/>
      <c r="AK381" s="373" t="b">
        <f t="shared" si="111"/>
        <v>0</v>
      </c>
      <c r="AL381" s="373" t="str">
        <f>IF( $AK381, IFERROR( IF(MATCH( $E381, 顎音化聲母!$H$9:$H$37, 0), TRUE, FALSE), FALSE), "")</f>
        <v/>
      </c>
      <c r="AM381" s="373" t="str">
        <f t="array" ref="AM381">IF( AND($AK381, $AL381), INDEX(顎音化聲母資料表, MATCH( $D381 &amp; $E381, 顎音化聲母!$L$5:$L$136, 0), 3), "")</f>
        <v/>
      </c>
      <c r="AN381" s="373">
        <f t="shared" si="112"/>
        <v>9</v>
      </c>
      <c r="AO381" s="374" t="str">
        <f t="array" ref="AO381">IF($AN381="", "", IF( $AM381&lt;&gt;"", $AM381,INDEX(白話字聲母資料表, $AN381, $AO$5)))</f>
        <v>ㄌ</v>
      </c>
      <c r="AP381" s="374" t="str">
        <f t="array" ref="AP381">IF($W381, "", INDEX(方音八音反切資料表, $AD381, $AG381))</f>
        <v>ㄨ˫</v>
      </c>
      <c r="AQ381" s="370"/>
      <c r="AR381" s="374" t="str">
        <f t="array" ref="AR381">IF($V381, "", INDEX(白話字聲母資料表, $Z381, $AR$5))</f>
        <v>l</v>
      </c>
      <c r="AS381" s="375" t="str">
        <f t="array" ref="AS381">IF($W381, "", INDEX(白話字韻母資料表, $AC381, $AR$5))</f>
        <v>u</v>
      </c>
      <c r="AT381" s="374" t="str">
        <f t="array" ref="AT381">IF($W381, "", INDEX(台羅韻母八聲調資料表, $AD381, $AG381))</f>
        <v>ū</v>
      </c>
      <c r="AU381" s="370"/>
      <c r="AV381" s="374" t="str">
        <f t="array" ref="AV381">IF($V381, "", INDEX(白話字聲母資料表, $Z381, $AV$5))</f>
        <v>l</v>
      </c>
      <c r="AW381" s="375" t="str">
        <f t="array" ref="AW381">IF($W381, "", INDEX(白話字韻母資料表, $AC381, $AW$5))</f>
        <v>u</v>
      </c>
      <c r="AX381" s="374" t="str">
        <f t="array" ref="AX381">IF($W381, "", INDEX(閩拼韻母八聲調資料表, $AD381, $AG381))</f>
        <v>ū</v>
      </c>
    </row>
    <row r="382" spans="2:50">
      <c r="B382" s="380">
        <f t="shared" si="75"/>
        <v>374</v>
      </c>
      <c r="C382" s="314" t="str">
        <f>MID(文章!$D$4, B382, 1)</f>
        <v>魚</v>
      </c>
      <c r="D382" s="365" t="s">
        <v>70</v>
      </c>
      <c r="E382" s="365" t="s">
        <v>62</v>
      </c>
      <c r="F382" s="365">
        <v>5</v>
      </c>
      <c r="G382" s="315" t="str">
        <f t="array" ref="G382">IF( OR($T382, NOT($U382), $W382), "", $AA382 &amp; $AH382 &amp; INDEX(中文數值資料表, $AG382, 2) )</f>
        <v>語艍五</v>
      </c>
      <c r="H382" s="321" t="str">
        <f t="shared" si="76"/>
        <v>gû</v>
      </c>
      <c r="I382" s="322" t="str">
        <f t="shared" si="77"/>
        <v>gû</v>
      </c>
      <c r="J382" s="323" t="str">
        <f t="shared" si="78"/>
        <v>ggù</v>
      </c>
      <c r="K382" s="316" t="str">
        <f t="shared" si="79"/>
        <v>ㆣㄨˊ</v>
      </c>
      <c r="L382" s="317" t="str">
        <f t="shared" ca="1" si="113"/>
        <v xml:space="preserve">\ltjruby{魚}{gû}\
</v>
      </c>
      <c r="M382" s="317" t="str">
        <f t="shared" ca="1" si="99"/>
        <v xml:space="preserve">&lt;ruby&gt;魚&lt;rt&gt;語艍五&lt;/rt&gt;&lt;/ruby&gt;
</v>
      </c>
      <c r="N382" s="317" t="str">
        <f t="shared" ca="1" si="100"/>
        <v xml:space="preserve">&lt;ruby&gt;魚&lt;rt&gt;gû&lt;/rt&gt;&lt;/ruby&gt;
</v>
      </c>
      <c r="O382" s="317" t="str">
        <f t="shared" ca="1" si="101"/>
        <v xml:space="preserve">&lt;ruby&gt;魚&lt;rt&gt;gû&lt;/rt&gt;&lt;/ruby&gt;
</v>
      </c>
      <c r="P382" s="317" t="str">
        <f t="shared" ca="1" si="101"/>
        <v xml:space="preserve">&lt;ruby&gt;魚&lt;rt&gt;ggù&lt;/rt&gt;&lt;/ruby&gt;
</v>
      </c>
      <c r="Q382" s="318" t="str">
        <f t="shared" ca="1" si="102"/>
        <v xml:space="preserve">&lt;ruby&gt;魚&lt;rtc&gt;ㆣㄨˊ&lt;/rtc&gt;&lt;/ruby&gt;
</v>
      </c>
      <c r="R382" s="318" t="str">
        <f t="shared" ca="1" si="103"/>
        <v xml:space="preserve">&lt;ruby&gt;魚&lt;rt&gt;gû&lt;/rt&gt;&lt;rtc&gt;ㆣㄨˊ&lt;/rtc&gt;&lt;/ruby&gt;
</v>
      </c>
      <c r="S382" s="285"/>
      <c r="T382" s="319" t="b">
        <f t="shared" si="97"/>
        <v>0</v>
      </c>
      <c r="U382" s="319" t="b">
        <f t="shared" si="104"/>
        <v>1</v>
      </c>
      <c r="V382" s="319" t="b">
        <f t="shared" si="105"/>
        <v>0</v>
      </c>
      <c r="W382" s="319" t="b">
        <f t="shared" si="106"/>
        <v>0</v>
      </c>
      <c r="X382" s="319" t="b">
        <f t="shared" si="107"/>
        <v>0</v>
      </c>
      <c r="Y382" s="370"/>
      <c r="Z382" s="377">
        <f t="shared" si="98"/>
        <v>4</v>
      </c>
      <c r="AA382" s="373" t="str">
        <f t="array" ref="AA382">IF( $Z382="", "", INDEX(白話字聲母資料表, $Z382, $AA$5))</f>
        <v>語</v>
      </c>
      <c r="AB382" s="370"/>
      <c r="AC382" s="377">
        <f t="shared" si="108"/>
        <v>70</v>
      </c>
      <c r="AD382" s="373">
        <f t="array" ref="AD382">IF( $W382, "", INDEX(白話字韻母資料表, AC382, $AD$5))</f>
        <v>27</v>
      </c>
      <c r="AE382" s="373" t="b">
        <f t="array" ref="AE382">IF( $W382, "", IF( INDEX(白話字韻母資料表, AC382, $AE$5) = "入聲", TRUE, FALSE) )</f>
        <v>0</v>
      </c>
      <c r="AF382" s="374">
        <f t="shared" si="109"/>
        <v>1</v>
      </c>
      <c r="AG382" s="374">
        <f t="shared" si="110"/>
        <v>5</v>
      </c>
      <c r="AH382" s="374" t="str">
        <f t="array" ref="AH382">IF( $W382, "", INDEX(白話字韻母資料表, $AC382, $AH$5))</f>
        <v>艍</v>
      </c>
      <c r="AI382" s="374" t="str">
        <f t="array" ref="AI382">IF($W382, "", INDEX(白話字韻母八聲調資料表, $AD382, $AG382))</f>
        <v>û</v>
      </c>
      <c r="AJ382" s="370"/>
      <c r="AK382" s="373" t="b">
        <f t="shared" si="111"/>
        <v>0</v>
      </c>
      <c r="AL382" s="373" t="str">
        <f>IF( $AK382, IFERROR( IF(MATCH( $E382, 顎音化聲母!$H$9:$H$37, 0), TRUE, FALSE), FALSE), "")</f>
        <v/>
      </c>
      <c r="AM382" s="373" t="str">
        <f t="array" ref="AM382">IF( AND($AK382, $AL382), INDEX(顎音化聲母資料表, MATCH( $D382 &amp; $E382, 顎音化聲母!$L$5:$L$136, 0), 3), "")</f>
        <v/>
      </c>
      <c r="AN382" s="373">
        <f t="shared" si="112"/>
        <v>4</v>
      </c>
      <c r="AO382" s="374" t="str">
        <f t="array" ref="AO382">IF($AN382="", "", IF( $AM382&lt;&gt;"", $AM382,INDEX(白話字聲母資料表, $AN382, $AO$5)))</f>
        <v>ㆣ</v>
      </c>
      <c r="AP382" s="374" t="str">
        <f t="array" ref="AP382">IF($W382, "", INDEX(方音八音反切資料表, $AD382, $AG382))</f>
        <v>ㄨˊ</v>
      </c>
      <c r="AQ382" s="370"/>
      <c r="AR382" s="374" t="str">
        <f t="array" ref="AR382">IF($V382, "", INDEX(白話字聲母資料表, $Z382, $AR$5))</f>
        <v>g</v>
      </c>
      <c r="AS382" s="375" t="str">
        <f t="array" ref="AS382">IF($W382, "", INDEX(白話字韻母資料表, $AC382, $AR$5))</f>
        <v>u</v>
      </c>
      <c r="AT382" s="374" t="str">
        <f t="array" ref="AT382">IF($W382, "", INDEX(台羅韻母八聲調資料表, $AD382, $AG382))</f>
        <v>û</v>
      </c>
      <c r="AU382" s="370"/>
      <c r="AV382" s="374" t="str">
        <f t="array" ref="AV382">IF($V382, "", INDEX(白話字聲母資料表, $Z382, $AV$5))</f>
        <v>gg</v>
      </c>
      <c r="AW382" s="375" t="str">
        <f t="array" ref="AW382">IF($W382, "", INDEX(白話字韻母資料表, $AC382, $AW$5))</f>
        <v>u</v>
      </c>
      <c r="AX382" s="374" t="str">
        <f t="array" ref="AX382">IF($W382, "", INDEX(閩拼韻母八聲調資料表, $AD382, $AG382))</f>
        <v>ù</v>
      </c>
    </row>
    <row r="383" spans="2:50">
      <c r="B383" s="380">
        <f t="shared" si="75"/>
        <v>375</v>
      </c>
      <c r="C383" s="314" t="str">
        <f>MID(文章!$D$4, B383, 1)</f>
        <v>蝦</v>
      </c>
      <c r="D383" s="365" t="s">
        <v>61</v>
      </c>
      <c r="E383" s="365" t="s">
        <v>98</v>
      </c>
      <c r="F383" s="365">
        <v>5</v>
      </c>
      <c r="G383" s="315" t="str">
        <f t="array" ref="G383">IF( OR($T383, NOT($U383), $W383), "", $AA383 &amp; $AH383 &amp; INDEX(中文數值資料表, $AG383, 2) )</f>
        <v>喜伽五</v>
      </c>
      <c r="H383" s="321" t="str">
        <f t="shared" si="76"/>
        <v>hê</v>
      </c>
      <c r="I383" s="322" t="str">
        <f t="shared" si="77"/>
        <v>hê</v>
      </c>
      <c r="J383" s="323" t="str">
        <f t="shared" si="78"/>
        <v>hè</v>
      </c>
      <c r="K383" s="316" t="str">
        <f t="shared" si="79"/>
        <v>ㄏㆤˊ</v>
      </c>
      <c r="L383" s="317" t="str">
        <f t="shared" ca="1" si="113"/>
        <v xml:space="preserve">\ltjruby{蝦}{hê}\
</v>
      </c>
      <c r="M383" s="317" t="str">
        <f t="shared" ca="1" si="99"/>
        <v xml:space="preserve">&lt;ruby&gt;蝦&lt;rt&gt;喜伽五&lt;/rt&gt;&lt;/ruby&gt;
</v>
      </c>
      <c r="N383" s="317" t="str">
        <f t="shared" ca="1" si="100"/>
        <v xml:space="preserve">&lt;ruby&gt;蝦&lt;rt&gt;hê&lt;/rt&gt;&lt;/ruby&gt;
</v>
      </c>
      <c r="O383" s="317" t="str">
        <f t="shared" ca="1" si="101"/>
        <v xml:space="preserve">&lt;ruby&gt;蝦&lt;rt&gt;hê&lt;/rt&gt;&lt;/ruby&gt;
</v>
      </c>
      <c r="P383" s="317" t="str">
        <f t="shared" ca="1" si="101"/>
        <v xml:space="preserve">&lt;ruby&gt;蝦&lt;rt&gt;hè&lt;/rt&gt;&lt;/ruby&gt;
</v>
      </c>
      <c r="Q383" s="318" t="str">
        <f t="shared" ca="1" si="102"/>
        <v xml:space="preserve">&lt;ruby&gt;蝦&lt;rtc&gt;ㄏㆤˊ&lt;/rtc&gt;&lt;/ruby&gt;
</v>
      </c>
      <c r="R383" s="318" t="str">
        <f t="shared" ca="1" si="103"/>
        <v xml:space="preserve">&lt;ruby&gt;蝦&lt;rt&gt;hê&lt;/rt&gt;&lt;rtc&gt;ㄏㆤˊ&lt;/rtc&gt;&lt;/ruby&gt;
</v>
      </c>
      <c r="S383" s="285"/>
      <c r="T383" s="319" t="b">
        <f t="shared" si="97"/>
        <v>0</v>
      </c>
      <c r="U383" s="319" t="b">
        <f t="shared" si="104"/>
        <v>1</v>
      </c>
      <c r="V383" s="319" t="b">
        <f t="shared" si="105"/>
        <v>0</v>
      </c>
      <c r="W383" s="319" t="b">
        <f t="shared" si="106"/>
        <v>0</v>
      </c>
      <c r="X383" s="319" t="b">
        <f t="shared" si="107"/>
        <v>0</v>
      </c>
      <c r="Y383" s="370"/>
      <c r="Z383" s="377">
        <f t="shared" si="98"/>
        <v>5</v>
      </c>
      <c r="AA383" s="373" t="str">
        <f t="array" ref="AA383">IF( $Z383="", "", INDEX(白話字聲母資料表, $Z383, $AA$5))</f>
        <v>喜</v>
      </c>
      <c r="AB383" s="370"/>
      <c r="AC383" s="377">
        <f t="shared" si="108"/>
        <v>15</v>
      </c>
      <c r="AD383" s="373">
        <f t="array" ref="AD383">IF( $W383, "", INDEX(白話字韻母資料表, AC383, $AD$5))</f>
        <v>39</v>
      </c>
      <c r="AE383" s="373" t="b">
        <f t="array" ref="AE383">IF( $W383, "", IF( INDEX(白話字韻母資料表, AC383, $AE$5) = "入聲", TRUE, FALSE) )</f>
        <v>0</v>
      </c>
      <c r="AF383" s="374">
        <f t="shared" si="109"/>
        <v>1</v>
      </c>
      <c r="AG383" s="374">
        <f t="shared" si="110"/>
        <v>5</v>
      </c>
      <c r="AH383" s="374" t="str">
        <f t="array" ref="AH383">IF( $W383, "", INDEX(白話字韻母資料表, $AC383, $AH$5))</f>
        <v>伽</v>
      </c>
      <c r="AI383" s="374" t="str">
        <f t="array" ref="AI383">IF($W383, "", INDEX(白話字韻母八聲調資料表, $AD383, $AG383))</f>
        <v>ê</v>
      </c>
      <c r="AJ383" s="370"/>
      <c r="AK383" s="373" t="b">
        <f t="shared" si="111"/>
        <v>0</v>
      </c>
      <c r="AL383" s="373" t="str">
        <f>IF( $AK383, IFERROR( IF(MATCH( $E383, 顎音化聲母!$H$9:$H$37, 0), TRUE, FALSE), FALSE), "")</f>
        <v/>
      </c>
      <c r="AM383" s="373" t="str">
        <f t="array" ref="AM383">IF( AND($AK383, $AL383), INDEX(顎音化聲母資料表, MATCH( $D383 &amp; $E383, 顎音化聲母!$L$5:$L$136, 0), 3), "")</f>
        <v/>
      </c>
      <c r="AN383" s="373">
        <f t="shared" si="112"/>
        <v>5</v>
      </c>
      <c r="AO383" s="374" t="str">
        <f t="array" ref="AO383">IF($AN383="", "", IF( $AM383&lt;&gt;"", $AM383,INDEX(白話字聲母資料表, $AN383, $AO$5)))</f>
        <v>ㄏ</v>
      </c>
      <c r="AP383" s="374" t="str">
        <f t="array" ref="AP383">IF($W383, "", INDEX(方音八音反切資料表, $AD383, $AG383))</f>
        <v>ㆤˊ</v>
      </c>
      <c r="AQ383" s="370"/>
      <c r="AR383" s="374" t="str">
        <f t="array" ref="AR383">IF($V383, "", INDEX(白話字聲母資料表, $Z383, $AR$5))</f>
        <v>h</v>
      </c>
      <c r="AS383" s="375" t="str">
        <f t="array" ref="AS383">IF($W383, "", INDEX(白話字韻母資料表, $AC383, $AR$5))</f>
        <v>e</v>
      </c>
      <c r="AT383" s="374" t="str">
        <f t="array" ref="AT383">IF($W383, "", INDEX(台羅韻母八聲調資料表, $AD383, $AG383))</f>
        <v>ê</v>
      </c>
      <c r="AU383" s="370"/>
      <c r="AV383" s="374" t="str">
        <f t="array" ref="AV383">IF($V383, "", INDEX(白話字聲母資料表, $Z383, $AV$5))</f>
        <v>h</v>
      </c>
      <c r="AW383" s="375" t="str">
        <f t="array" ref="AW383">IF($W383, "", INDEX(白話字韻母資料表, $AC383, $AW$5))</f>
        <v>e</v>
      </c>
      <c r="AX383" s="374" t="str">
        <f t="array" ref="AX383">IF($W383, "", INDEX(閩拼韻母八聲調資料表, $AD383, $AG383))</f>
        <v>è</v>
      </c>
    </row>
    <row r="384" spans="2:50">
      <c r="B384" s="380">
        <f t="shared" si="75"/>
        <v>376</v>
      </c>
      <c r="C384" s="314" t="str">
        <f>MID(文章!$D$4, B384, 1)</f>
        <v>而</v>
      </c>
      <c r="D384" s="365" t="s">
        <v>63</v>
      </c>
      <c r="E384" s="365" t="s">
        <v>67</v>
      </c>
      <c r="F384" s="365">
        <v>5</v>
      </c>
      <c r="G384" s="315" t="str">
        <f t="array" ref="G384">IF( OR($T384, NOT($U384), $W384), "", $AA384 &amp; $AH384 &amp; INDEX(中文數值資料表, $AG384, 2) )</f>
        <v>入居五</v>
      </c>
      <c r="H384" s="321" t="str">
        <f t="shared" si="76"/>
        <v>jî</v>
      </c>
      <c r="I384" s="322" t="str">
        <f t="shared" si="77"/>
        <v>jî</v>
      </c>
      <c r="J384" s="323" t="str">
        <f t="shared" si="78"/>
        <v>jì</v>
      </c>
      <c r="K384" s="316" t="str">
        <f t="shared" si="79"/>
        <v>ㆢㄧˊ</v>
      </c>
      <c r="L384" s="317" t="str">
        <f t="shared" ca="1" si="113"/>
        <v xml:space="preserve">\ltjruby{而}{jî}\
</v>
      </c>
      <c r="M384" s="317" t="str">
        <f t="shared" ca="1" si="99"/>
        <v xml:space="preserve">&lt;ruby&gt;而&lt;rt&gt;入居五&lt;/rt&gt;&lt;/ruby&gt;
</v>
      </c>
      <c r="N384" s="317" t="str">
        <f t="shared" ca="1" si="100"/>
        <v xml:space="preserve">&lt;ruby&gt;而&lt;rt&gt;jî&lt;/rt&gt;&lt;/ruby&gt;
</v>
      </c>
      <c r="O384" s="317" t="str">
        <f t="shared" ca="1" si="101"/>
        <v xml:space="preserve">&lt;ruby&gt;而&lt;rt&gt;jî&lt;/rt&gt;&lt;/ruby&gt;
</v>
      </c>
      <c r="P384" s="317" t="str">
        <f t="shared" ca="1" si="101"/>
        <v xml:space="preserve">&lt;ruby&gt;而&lt;rt&gt;jì&lt;/rt&gt;&lt;/ruby&gt;
</v>
      </c>
      <c r="Q384" s="318" t="str">
        <f t="shared" ca="1" si="102"/>
        <v xml:space="preserve">&lt;ruby&gt;而&lt;rtc&gt;ㆢㄧˊ&lt;/rtc&gt;&lt;/ruby&gt;
</v>
      </c>
      <c r="R384" s="318" t="str">
        <f t="shared" ca="1" si="103"/>
        <v xml:space="preserve">&lt;ruby&gt;而&lt;rt&gt;jî&lt;/rt&gt;&lt;rtc&gt;ㆢㄧˊ&lt;/rtc&gt;&lt;/ruby&gt;
</v>
      </c>
      <c r="S384" s="285"/>
      <c r="T384" s="319" t="b">
        <f t="shared" si="97"/>
        <v>0</v>
      </c>
      <c r="U384" s="319" t="b">
        <f t="shared" si="104"/>
        <v>1</v>
      </c>
      <c r="V384" s="319" t="b">
        <f t="shared" si="105"/>
        <v>0</v>
      </c>
      <c r="W384" s="319" t="b">
        <f t="shared" si="106"/>
        <v>0</v>
      </c>
      <c r="X384" s="319" t="b">
        <f t="shared" si="107"/>
        <v>0</v>
      </c>
      <c r="Y384" s="370"/>
      <c r="Z384" s="377">
        <f t="shared" si="98"/>
        <v>6</v>
      </c>
      <c r="AA384" s="373" t="str">
        <f t="array" ref="AA384">IF( $Z384="", "", INDEX(白話字聲母資料表, $Z384, $AA$5))</f>
        <v>入</v>
      </c>
      <c r="AB384" s="370"/>
      <c r="AC384" s="377">
        <f t="shared" si="108"/>
        <v>21</v>
      </c>
      <c r="AD384" s="373">
        <f t="array" ref="AD384">IF( $W384, "", INDEX(白話字韻母資料表, AC384, $AD$5))</f>
        <v>29</v>
      </c>
      <c r="AE384" s="373" t="b">
        <f t="array" ref="AE384">IF( $W384, "", IF( INDEX(白話字韻母資料表, AC384, $AE$5) = "入聲", TRUE, FALSE) )</f>
        <v>0</v>
      </c>
      <c r="AF384" s="374">
        <f t="shared" si="109"/>
        <v>1</v>
      </c>
      <c r="AG384" s="374">
        <f t="shared" si="110"/>
        <v>5</v>
      </c>
      <c r="AH384" s="374" t="str">
        <f t="array" ref="AH384">IF( $W384, "", INDEX(白話字韻母資料表, $AC384, $AH$5))</f>
        <v>居</v>
      </c>
      <c r="AI384" s="374" t="str">
        <f t="array" ref="AI384">IF($W384, "", INDEX(白話字韻母八聲調資料表, $AD384, $AG384))</f>
        <v>î</v>
      </c>
      <c r="AJ384" s="370"/>
      <c r="AK384" s="373" t="b">
        <f t="shared" si="111"/>
        <v>1</v>
      </c>
      <c r="AL384" s="373" t="b">
        <f>IF( $AK384, IFERROR( IF(MATCH( $E384, 顎音化聲母!$H$9:$H$37, 0), TRUE, FALSE), FALSE), "")</f>
        <v>1</v>
      </c>
      <c r="AM384" s="373" t="str">
        <f t="array" ref="AM384">IF( AND($AK384, $AL384), INDEX(顎音化聲母資料表, MATCH( $D384 &amp; $E384, 顎音化聲母!$L$5:$L$136, 0), 3), "")</f>
        <v>ㆢ</v>
      </c>
      <c r="AN384" s="373">
        <f t="shared" si="112"/>
        <v>6</v>
      </c>
      <c r="AO384" s="374" t="str">
        <f t="array" ref="AO384">IF($AN384="", "", IF( $AM384&lt;&gt;"", $AM384,INDEX(白話字聲母資料表, $AN384, $AO$5)))</f>
        <v>ㆢ</v>
      </c>
      <c r="AP384" s="374" t="str">
        <f t="array" ref="AP384">IF($W384, "", INDEX(方音八音反切資料表, $AD384, $AG384))</f>
        <v>ㄧˊ</v>
      </c>
      <c r="AQ384" s="370"/>
      <c r="AR384" s="374" t="str">
        <f t="array" ref="AR384">IF($V384, "", INDEX(白話字聲母資料表, $Z384, $AR$5))</f>
        <v>j</v>
      </c>
      <c r="AS384" s="375" t="str">
        <f t="array" ref="AS384">IF($W384, "", INDEX(白話字韻母資料表, $AC384, $AR$5))</f>
        <v>i</v>
      </c>
      <c r="AT384" s="374" t="str">
        <f t="array" ref="AT384">IF($W384, "", INDEX(台羅韻母八聲調資料表, $AD384, $AG384))</f>
        <v>î</v>
      </c>
      <c r="AU384" s="370"/>
      <c r="AV384" s="374" t="str">
        <f t="array" ref="AV384">IF($V384, "", INDEX(白話字聲母資料表, $Z384, $AV$5))</f>
        <v>j</v>
      </c>
      <c r="AW384" s="375" t="str">
        <f t="array" ref="AW384">IF($W384, "", INDEX(白話字韻母資料表, $AC384, $AW$5))</f>
        <v>i</v>
      </c>
      <c r="AX384" s="374" t="str">
        <f t="array" ref="AX384">IF($W384, "", INDEX(閩拼韻母八聲調資料表, $AD384, $AG384))</f>
        <v>ì</v>
      </c>
    </row>
    <row r="385" spans="2:50">
      <c r="B385" s="380">
        <f t="shared" si="75"/>
        <v>377</v>
      </c>
      <c r="C385" s="314" t="str">
        <f>MID(文章!$D$4, B385, 1)</f>
        <v>友</v>
      </c>
      <c r="D385" s="365"/>
      <c r="E385" s="365" t="s">
        <v>69</v>
      </c>
      <c r="F385" s="365">
        <v>2</v>
      </c>
      <c r="G385" s="315" t="str">
        <f t="array" ref="G385">IF( OR($T385, NOT($U385), $W385), "", $AA385 &amp; $AH385 &amp; INDEX(中文數值資料表, $AG385, 2) )</f>
        <v>英丩二</v>
      </c>
      <c r="H385" s="321" t="str">
        <f t="shared" si="76"/>
        <v>iú</v>
      </c>
      <c r="I385" s="322" t="str">
        <f t="shared" si="77"/>
        <v>iú</v>
      </c>
      <c r="J385" s="323" t="str">
        <f t="shared" si="78"/>
        <v>iú</v>
      </c>
      <c r="K385" s="316" t="str">
        <f t="shared" si="79"/>
        <v>ㄧㄨˋ</v>
      </c>
      <c r="L385" s="317" t="str">
        <f t="shared" ca="1" si="113"/>
        <v xml:space="preserve">\ltjruby{友}{iú}\
</v>
      </c>
      <c r="M385" s="317" t="str">
        <f t="shared" ca="1" si="99"/>
        <v xml:space="preserve">&lt;ruby&gt;友&lt;rt&gt;英丩二&lt;/rt&gt;&lt;/ruby&gt;
</v>
      </c>
      <c r="N385" s="317" t="str">
        <f t="shared" ca="1" si="100"/>
        <v xml:space="preserve">&lt;ruby&gt;友&lt;rt&gt;iú&lt;/rt&gt;&lt;/ruby&gt;
</v>
      </c>
      <c r="O385" s="317" t="str">
        <f t="shared" ca="1" si="101"/>
        <v xml:space="preserve">&lt;ruby&gt;友&lt;rt&gt;iú&lt;/rt&gt;&lt;/ruby&gt;
</v>
      </c>
      <c r="P385" s="317" t="str">
        <f t="shared" ca="1" si="101"/>
        <v xml:space="preserve">&lt;ruby&gt;友&lt;rt&gt;iú&lt;/rt&gt;&lt;/ruby&gt;
</v>
      </c>
      <c r="Q385" s="318" t="str">
        <f t="shared" ca="1" si="102"/>
        <v xml:space="preserve">&lt;ruby&gt;友&lt;rtc&gt;ㄧㄨˋ&lt;/rtc&gt;&lt;/ruby&gt;
</v>
      </c>
      <c r="R385" s="318" t="str">
        <f t="shared" ca="1" si="103"/>
        <v xml:space="preserve">&lt;ruby&gt;友&lt;rt&gt;iú&lt;/rt&gt;&lt;rtc&gt;ㄧㄨˋ&lt;/rtc&gt;&lt;/ruby&gt;
</v>
      </c>
      <c r="S385" s="285"/>
      <c r="T385" s="319" t="b">
        <f t="shared" si="97"/>
        <v>0</v>
      </c>
      <c r="U385" s="319" t="b">
        <f t="shared" si="104"/>
        <v>1</v>
      </c>
      <c r="V385" s="319" t="b">
        <f t="shared" si="105"/>
        <v>1</v>
      </c>
      <c r="W385" s="319" t="b">
        <f t="shared" si="106"/>
        <v>0</v>
      </c>
      <c r="X385" s="319" t="b">
        <f t="shared" si="107"/>
        <v>0</v>
      </c>
      <c r="Y385" s="370"/>
      <c r="Z385" s="377">
        <f t="shared" si="98"/>
        <v>18</v>
      </c>
      <c r="AA385" s="373" t="str">
        <f t="array" ref="AA385">IF( $Z385="", "", INDEX(白話字聲母資料表, $Z385, $AA$5))</f>
        <v>英</v>
      </c>
      <c r="AB385" s="370"/>
      <c r="AC385" s="377">
        <f t="shared" si="108"/>
        <v>45</v>
      </c>
      <c r="AD385" s="373">
        <f t="array" ref="AD385">IF( $W385, "", INDEX(白話字韻母資料表, AC385, $AD$5))</f>
        <v>30</v>
      </c>
      <c r="AE385" s="373" t="b">
        <f t="array" ref="AE385">IF( $W385, "", IF( INDEX(白話字韻母資料表, AC385, $AE$5) = "入聲", TRUE, FALSE) )</f>
        <v>0</v>
      </c>
      <c r="AF385" s="374">
        <f t="shared" si="109"/>
        <v>1</v>
      </c>
      <c r="AG385" s="374">
        <f t="shared" si="110"/>
        <v>2</v>
      </c>
      <c r="AH385" s="374" t="str">
        <f t="array" ref="AH385">IF( $W385, "", INDEX(白話字韻母資料表, $AC385, $AH$5))</f>
        <v>丩</v>
      </c>
      <c r="AI385" s="374" t="str">
        <f t="array" ref="AI385">IF($W385, "", INDEX(白話字韻母八聲調資料表, $AD385, $AG385))</f>
        <v>iú</v>
      </c>
      <c r="AJ385" s="370"/>
      <c r="AK385" s="373" t="b">
        <f t="shared" si="111"/>
        <v>0</v>
      </c>
      <c r="AL385" s="373" t="str">
        <f>IF( $AK385, IFERROR( IF(MATCH( $E385, 顎音化聲母!$H$9:$H$37, 0), TRUE, FALSE), FALSE), "")</f>
        <v/>
      </c>
      <c r="AM385" s="373" t="str">
        <f t="array" ref="AM385">IF( AND($AK385, $AL385), INDEX(顎音化聲母資料表, MATCH( $D385 &amp; $E385, 顎音化聲母!$L$5:$L$136, 0), 3), "")</f>
        <v/>
      </c>
      <c r="AN385" s="373" t="str">
        <f t="shared" si="112"/>
        <v/>
      </c>
      <c r="AO385" s="374" t="str">
        <f t="array" ref="AO385">IF($AN385="", "", IF( $AM385&lt;&gt;"", $AM385,INDEX(白話字聲母資料表, $AN385, $AO$5)))</f>
        <v/>
      </c>
      <c r="AP385" s="374" t="str">
        <f t="array" ref="AP385">IF($W385, "", INDEX(方音八音反切資料表, $AD385, $AG385))</f>
        <v>ㄧㄨˋ</v>
      </c>
      <c r="AQ385" s="370"/>
      <c r="AR385" s="374" t="str">
        <f t="array" ref="AR385">IF($V385, "", INDEX(白話字聲母資料表, $Z385, $AR$5))</f>
        <v/>
      </c>
      <c r="AS385" s="375" t="str">
        <f t="array" ref="AS385">IF($W385, "", INDEX(白話字韻母資料表, $AC385, $AR$5))</f>
        <v>iu</v>
      </c>
      <c r="AT385" s="374" t="str">
        <f t="array" ref="AT385">IF($W385, "", INDEX(台羅韻母八聲調資料表, $AD385, $AG385))</f>
        <v>iú</v>
      </c>
      <c r="AU385" s="370"/>
      <c r="AV385" s="374" t="str">
        <f t="array" ref="AV385">IF($V385, "", INDEX(白話字聲母資料表, $Z385, $AV$5))</f>
        <v/>
      </c>
      <c r="AW385" s="375" t="str">
        <f t="array" ref="AW385">IF($W385, "", INDEX(白話字韻母資料表, $AC385, $AW$5))</f>
        <v>iu</v>
      </c>
      <c r="AX385" s="374" t="str">
        <f t="array" ref="AX385">IF($W385, "", INDEX(閩拼韻母八聲調資料表, $AD385, $AG385))</f>
        <v>iú</v>
      </c>
    </row>
    <row r="386" spans="2:50">
      <c r="B386" s="380">
        <f t="shared" si="75"/>
        <v>378</v>
      </c>
      <c r="C386" s="314" t="str">
        <f>MID(文章!$D$4, B386, 1)</f>
        <v>糜</v>
      </c>
      <c r="D386" s="365" t="s">
        <v>73</v>
      </c>
      <c r="E386" s="365" t="s">
        <v>67</v>
      </c>
      <c r="F386" s="365">
        <v>5</v>
      </c>
      <c r="G386" s="315" t="str">
        <f t="array" ref="G386">IF( OR($T386, NOT($U386), $W386), "", $AA386 &amp; $AH386 &amp; INDEX(中文數值資料表, $AG386, 2) )</f>
        <v>門居五</v>
      </c>
      <c r="H386" s="321" t="str">
        <f t="shared" si="76"/>
        <v>bî</v>
      </c>
      <c r="I386" s="322" t="str">
        <f t="shared" si="77"/>
        <v>bî</v>
      </c>
      <c r="J386" s="323" t="str">
        <f t="shared" si="78"/>
        <v>bbì</v>
      </c>
      <c r="K386" s="316" t="str">
        <f t="shared" si="79"/>
        <v>ㆠㄧˊ</v>
      </c>
      <c r="L386" s="317" t="str">
        <f t="shared" ca="1" si="113"/>
        <v xml:space="preserve">\ltjruby{糜}{bî}\
</v>
      </c>
      <c r="M386" s="317" t="str">
        <f t="shared" ca="1" si="99"/>
        <v xml:space="preserve">&lt;ruby&gt;糜&lt;rt&gt;門居五&lt;/rt&gt;&lt;/ruby&gt;
</v>
      </c>
      <c r="N386" s="317" t="str">
        <f t="shared" ca="1" si="100"/>
        <v xml:space="preserve">&lt;ruby&gt;糜&lt;rt&gt;bî&lt;/rt&gt;&lt;/ruby&gt;
</v>
      </c>
      <c r="O386" s="317" t="str">
        <f t="shared" ca="1" si="101"/>
        <v xml:space="preserve">&lt;ruby&gt;糜&lt;rt&gt;bî&lt;/rt&gt;&lt;/ruby&gt;
</v>
      </c>
      <c r="P386" s="317" t="str">
        <f t="shared" ca="1" si="101"/>
        <v xml:space="preserve">&lt;ruby&gt;糜&lt;rt&gt;bbì&lt;/rt&gt;&lt;/ruby&gt;
</v>
      </c>
      <c r="Q386" s="318" t="str">
        <f t="shared" ca="1" si="102"/>
        <v xml:space="preserve">&lt;ruby&gt;糜&lt;rtc&gt;ㆠㄧˊ&lt;/rtc&gt;&lt;/ruby&gt;
</v>
      </c>
      <c r="R386" s="318" t="str">
        <f t="shared" ca="1" si="103"/>
        <v xml:space="preserve">&lt;ruby&gt;糜&lt;rt&gt;bî&lt;/rt&gt;&lt;rtc&gt;ㆠㄧˊ&lt;/rtc&gt;&lt;/ruby&gt;
</v>
      </c>
      <c r="S386" s="285"/>
      <c r="T386" s="319" t="b">
        <f t="shared" si="97"/>
        <v>0</v>
      </c>
      <c r="U386" s="319" t="b">
        <f t="shared" si="104"/>
        <v>1</v>
      </c>
      <c r="V386" s="319" t="b">
        <f t="shared" si="105"/>
        <v>0</v>
      </c>
      <c r="W386" s="319" t="b">
        <f t="shared" si="106"/>
        <v>0</v>
      </c>
      <c r="X386" s="319" t="b">
        <f t="shared" si="107"/>
        <v>0</v>
      </c>
      <c r="Y386" s="370"/>
      <c r="Z386" s="377">
        <f t="shared" si="98"/>
        <v>1</v>
      </c>
      <c r="AA386" s="373" t="str">
        <f t="array" ref="AA386">IF( $Z386="", "", INDEX(白話字聲母資料表, $Z386, $AA$5))</f>
        <v>門</v>
      </c>
      <c r="AB386" s="370"/>
      <c r="AC386" s="377">
        <f t="shared" si="108"/>
        <v>21</v>
      </c>
      <c r="AD386" s="373">
        <f t="array" ref="AD386">IF( $W386, "", INDEX(白話字韻母資料表, AC386, $AD$5))</f>
        <v>29</v>
      </c>
      <c r="AE386" s="373" t="b">
        <f t="array" ref="AE386">IF( $W386, "", IF( INDEX(白話字韻母資料表, AC386, $AE$5) = "入聲", TRUE, FALSE) )</f>
        <v>0</v>
      </c>
      <c r="AF386" s="374">
        <f t="shared" si="109"/>
        <v>1</v>
      </c>
      <c r="AG386" s="374">
        <f t="shared" si="110"/>
        <v>5</v>
      </c>
      <c r="AH386" s="374" t="str">
        <f t="array" ref="AH386">IF( $W386, "", INDEX(白話字韻母資料表, $AC386, $AH$5))</f>
        <v>居</v>
      </c>
      <c r="AI386" s="374" t="str">
        <f t="array" ref="AI386">IF($W386, "", INDEX(白話字韻母八聲調資料表, $AD386, $AG386))</f>
        <v>î</v>
      </c>
      <c r="AJ386" s="370"/>
      <c r="AK386" s="373" t="b">
        <f t="shared" si="111"/>
        <v>0</v>
      </c>
      <c r="AL386" s="373" t="str">
        <f>IF( $AK386, IFERROR( IF(MATCH( $E386, 顎音化聲母!$H$9:$H$37, 0), TRUE, FALSE), FALSE), "")</f>
        <v/>
      </c>
      <c r="AM386" s="373" t="str">
        <f t="array" ref="AM386">IF( AND($AK386, $AL386), INDEX(顎音化聲母資料表, MATCH( $D386 &amp; $E386, 顎音化聲母!$L$5:$L$136, 0), 3), "")</f>
        <v/>
      </c>
      <c r="AN386" s="373">
        <f t="shared" si="112"/>
        <v>1</v>
      </c>
      <c r="AO386" s="374" t="str">
        <f t="array" ref="AO386">IF($AN386="", "", IF( $AM386&lt;&gt;"", $AM386,INDEX(白話字聲母資料表, $AN386, $AO$5)))</f>
        <v>ㆠ</v>
      </c>
      <c r="AP386" s="374" t="str">
        <f t="array" ref="AP386">IF($W386, "", INDEX(方音八音反切資料表, $AD386, $AG386))</f>
        <v>ㄧˊ</v>
      </c>
      <c r="AQ386" s="370"/>
      <c r="AR386" s="374" t="str">
        <f t="array" ref="AR386">IF($V386, "", INDEX(白話字聲母資料表, $Z386, $AR$5))</f>
        <v>b</v>
      </c>
      <c r="AS386" s="375" t="str">
        <f t="array" ref="AS386">IF($W386, "", INDEX(白話字韻母資料表, $AC386, $AR$5))</f>
        <v>i</v>
      </c>
      <c r="AT386" s="374" t="str">
        <f t="array" ref="AT386">IF($W386, "", INDEX(台羅韻母八聲調資料表, $AD386, $AG386))</f>
        <v>î</v>
      </c>
      <c r="AU386" s="370"/>
      <c r="AV386" s="374" t="str">
        <f t="array" ref="AV386">IF($V386, "", INDEX(白話字聲母資料表, $Z386, $AV$5))</f>
        <v>bb</v>
      </c>
      <c r="AW386" s="375" t="str">
        <f t="array" ref="AW386">IF($W386, "", INDEX(白話字韻母資料表, $AC386, $AW$5))</f>
        <v>i</v>
      </c>
      <c r="AX386" s="374" t="str">
        <f t="array" ref="AX386">IF($W386, "", INDEX(閩拼韻母八聲調資料表, $AD386, $AG386))</f>
        <v>ì</v>
      </c>
    </row>
    <row r="387" spans="2:50">
      <c r="B387" s="380">
        <f t="shared" si="75"/>
        <v>379</v>
      </c>
      <c r="C387" s="314" t="str">
        <f>MID(文章!$D$4, B387, 1)</f>
        <v>鹿</v>
      </c>
      <c r="D387" s="365" t="s">
        <v>82</v>
      </c>
      <c r="E387" s="365" t="s">
        <v>99</v>
      </c>
      <c r="F387" s="365">
        <v>8</v>
      </c>
      <c r="G387" s="315" t="str">
        <f t="array" ref="G387">IF( OR($T387, NOT($U387), $W387), "", $AA387 &amp; $AH387 &amp; INDEX(中文數值資料表, $AG387, 2) )</f>
        <v>柳公八</v>
      </c>
      <c r="H387" s="321" t="str">
        <f t="shared" si="76"/>
        <v>lo̍k</v>
      </c>
      <c r="I387" s="322" t="str">
        <f t="shared" si="77"/>
        <v>lo̍k</v>
      </c>
      <c r="J387" s="323" t="str">
        <f t="shared" si="78"/>
        <v>lók</v>
      </c>
      <c r="K387" s="316" t="str">
        <f t="shared" si="79"/>
        <v>ㄌㆦㆻ˙</v>
      </c>
      <c r="L387" s="317" t="str">
        <f t="shared" ca="1" si="113"/>
        <v xml:space="preserve">\ltjruby{鹿}{lo̍k}\
</v>
      </c>
      <c r="M387" s="317" t="str">
        <f t="shared" ca="1" si="99"/>
        <v xml:space="preserve">&lt;ruby&gt;鹿&lt;rt&gt;柳公八&lt;/rt&gt;&lt;/ruby&gt;
</v>
      </c>
      <c r="N387" s="317" t="str">
        <f t="shared" ca="1" si="100"/>
        <v xml:space="preserve">&lt;ruby&gt;鹿&lt;rt&gt;lo̍k&lt;/rt&gt;&lt;/ruby&gt;
</v>
      </c>
      <c r="O387" s="317" t="str">
        <f t="shared" ca="1" si="101"/>
        <v xml:space="preserve">&lt;ruby&gt;鹿&lt;rt&gt;lo̍k&lt;/rt&gt;&lt;/ruby&gt;
</v>
      </c>
      <c r="P387" s="317" t="str">
        <f t="shared" ca="1" si="101"/>
        <v xml:space="preserve">&lt;ruby&gt;鹿&lt;rt&gt;lók&lt;/rt&gt;&lt;/ruby&gt;
</v>
      </c>
      <c r="Q387" s="318" t="str">
        <f t="shared" ca="1" si="102"/>
        <v xml:space="preserve">&lt;ruby&gt;鹿&lt;rtc&gt;ㄌㆦㆻ˙&lt;/rtc&gt;&lt;/ruby&gt;
</v>
      </c>
      <c r="R387" s="318" t="str">
        <f t="shared" ca="1" si="103"/>
        <v xml:space="preserve">&lt;ruby&gt;鹿&lt;rt&gt;lo̍k&lt;/rt&gt;&lt;rtc&gt;ㄌㆦㆻ˙&lt;/rtc&gt;&lt;/ruby&gt;
</v>
      </c>
      <c r="S387" s="285"/>
      <c r="T387" s="319" t="b">
        <f t="shared" si="97"/>
        <v>0</v>
      </c>
      <c r="U387" s="319" t="b">
        <f t="shared" si="104"/>
        <v>1</v>
      </c>
      <c r="V387" s="319" t="b">
        <f t="shared" si="105"/>
        <v>0</v>
      </c>
      <c r="W387" s="319" t="b">
        <f t="shared" si="106"/>
        <v>0</v>
      </c>
      <c r="X387" s="319" t="b">
        <f t="shared" si="107"/>
        <v>0</v>
      </c>
      <c r="Y387" s="370"/>
      <c r="Z387" s="377">
        <f t="shared" si="98"/>
        <v>9</v>
      </c>
      <c r="AA387" s="373" t="str">
        <f t="array" ref="AA387">IF( $Z387="", "", INDEX(白話字聲母資料表, $Z387, $AA$5))</f>
        <v>柳</v>
      </c>
      <c r="AB387" s="370"/>
      <c r="AC387" s="377">
        <f t="shared" si="108"/>
        <v>67</v>
      </c>
      <c r="AD387" s="373">
        <f t="array" ref="AD387">IF( $W387, "", INDEX(白話字韻母資料表, AC387, $AD$5))</f>
        <v>7</v>
      </c>
      <c r="AE387" s="373" t="b">
        <f t="array" ref="AE387">IF( $W387, "", IF( INDEX(白話字韻母資料表, AC387, $AE$5) = "入聲", TRUE, FALSE) )</f>
        <v>1</v>
      </c>
      <c r="AF387" s="374">
        <f t="shared" si="109"/>
        <v>4</v>
      </c>
      <c r="AG387" s="374">
        <f t="shared" si="110"/>
        <v>8</v>
      </c>
      <c r="AH387" s="374" t="str">
        <f t="array" ref="AH387">IF( $W387, "", INDEX(白話字韻母資料表, $AC387, $AH$5))</f>
        <v>公</v>
      </c>
      <c r="AI387" s="374" t="str">
        <f t="array" ref="AI387">IF($W387, "", INDEX(白話字韻母八聲調資料表, $AD387, $AG387))</f>
        <v>o̍k</v>
      </c>
      <c r="AJ387" s="370"/>
      <c r="AK387" s="373" t="b">
        <f t="shared" si="111"/>
        <v>0</v>
      </c>
      <c r="AL387" s="373" t="str">
        <f>IF( $AK387, IFERROR( IF(MATCH( $E387, 顎音化聲母!$H$9:$H$37, 0), TRUE, FALSE), FALSE), "")</f>
        <v/>
      </c>
      <c r="AM387" s="373" t="str">
        <f t="array" ref="AM387">IF( AND($AK387, $AL387), INDEX(顎音化聲母資料表, MATCH( $D387 &amp; $E387, 顎音化聲母!$L$5:$L$136, 0), 3), "")</f>
        <v/>
      </c>
      <c r="AN387" s="373">
        <f t="shared" si="112"/>
        <v>9</v>
      </c>
      <c r="AO387" s="374" t="str">
        <f t="array" ref="AO387">IF($AN387="", "", IF( $AM387&lt;&gt;"", $AM387,INDEX(白話字聲母資料表, $AN387, $AO$5)))</f>
        <v>ㄌ</v>
      </c>
      <c r="AP387" s="374" t="str">
        <f t="array" ref="AP387">IF($W387, "", INDEX(方音八音反切資料表, $AD387, $AG387))</f>
        <v>ㆦㆻ˙</v>
      </c>
      <c r="AQ387" s="370"/>
      <c r="AR387" s="374" t="str">
        <f t="array" ref="AR387">IF($V387, "", INDEX(白話字聲母資料表, $Z387, $AR$5))</f>
        <v>l</v>
      </c>
      <c r="AS387" s="375" t="str">
        <f t="array" ref="AS387">IF($W387, "", INDEX(白話字韻母資料表, $AC387, $AR$5))</f>
        <v>ok</v>
      </c>
      <c r="AT387" s="374" t="str">
        <f t="array" ref="AT387">IF($W387, "", INDEX(台羅韻母八聲調資料表, $AD387, $AG387))</f>
        <v>o̍k</v>
      </c>
      <c r="AU387" s="370"/>
      <c r="AV387" s="374" t="str">
        <f t="array" ref="AV387">IF($V387, "", INDEX(白話字聲母資料表, $Z387, $AV$5))</f>
        <v>l</v>
      </c>
      <c r="AW387" s="375" t="str">
        <f t="array" ref="AW387">IF($W387, "", INDEX(白話字韻母資料表, $AC387, $AW$5))</f>
        <v>ok</v>
      </c>
      <c r="AX387" s="374" t="str">
        <f t="array" ref="AX387">IF($W387, "", INDEX(閩拼韻母八聲調資料表, $AD387, $AG387))</f>
        <v>ók</v>
      </c>
    </row>
    <row r="388" spans="2:50">
      <c r="B388" s="380">
        <f t="shared" si="75"/>
        <v>380</v>
      </c>
      <c r="C388" s="314" t="str">
        <f>MID(文章!$D$4, B388, 1)</f>
        <v>，</v>
      </c>
      <c r="D388" s="365"/>
      <c r="E388" s="365"/>
      <c r="F388" s="365"/>
      <c r="G388" s="315" t="str">
        <f t="array" ref="G388">IF( OR($T388, NOT($U388), $W388), "", $AA388 &amp; $AH388 &amp; INDEX(中文數值資料表, $AG388, 2) )</f>
        <v/>
      </c>
      <c r="H388" s="321" t="str">
        <f t="shared" si="76"/>
        <v/>
      </c>
      <c r="I388" s="322" t="str">
        <f t="shared" si="77"/>
        <v/>
      </c>
      <c r="J388" s="323" t="str">
        <f t="shared" si="78"/>
        <v/>
      </c>
      <c r="K388" s="316" t="str">
        <f t="shared" si="79"/>
        <v/>
      </c>
      <c r="L388" s="317" t="str">
        <f t="shared" ca="1" si="113"/>
        <v xml:space="preserve">\ltjruby{，}{}\
</v>
      </c>
      <c r="M388" s="317" t="str">
        <f t="shared" ca="1" si="99"/>
        <v xml:space="preserve">，
</v>
      </c>
      <c r="N388" s="317" t="str">
        <f t="shared" ca="1" si="100"/>
        <v xml:space="preserve">，
</v>
      </c>
      <c r="O388" s="317" t="str">
        <f t="shared" ca="1" si="101"/>
        <v xml:space="preserve">，
</v>
      </c>
      <c r="P388" s="317" t="str">
        <f t="shared" ca="1" si="101"/>
        <v xml:space="preserve">，
</v>
      </c>
      <c r="Q388" s="318" t="str">
        <f t="shared" ca="1" si="102"/>
        <v xml:space="preserve">，
</v>
      </c>
      <c r="R388" s="318" t="str">
        <f t="shared" ca="1" si="103"/>
        <v xml:space="preserve">，
</v>
      </c>
      <c r="S388" s="285"/>
      <c r="T388" s="319" t="b">
        <f t="shared" si="97"/>
        <v>1</v>
      </c>
      <c r="U388" s="319" t="b">
        <f t="shared" si="104"/>
        <v>0</v>
      </c>
      <c r="V388" s="319" t="b">
        <f t="shared" si="105"/>
        <v>1</v>
      </c>
      <c r="W388" s="319" t="b">
        <f t="shared" si="106"/>
        <v>1</v>
      </c>
      <c r="X388" s="319" t="b">
        <f t="shared" si="107"/>
        <v>0</v>
      </c>
      <c r="Y388" s="370"/>
      <c r="Z388" s="377" t="str">
        <f t="shared" si="98"/>
        <v/>
      </c>
      <c r="AA388" s="373" t="str">
        <f t="array" ref="AA388">IF( $Z388="", "", INDEX(白話字聲母資料表, $Z388, $AA$5))</f>
        <v/>
      </c>
      <c r="AB388" s="370"/>
      <c r="AC388" s="377" t="str">
        <f t="shared" si="108"/>
        <v/>
      </c>
      <c r="AD388" s="373" t="str">
        <f t="array" ref="AD388">IF( $W388, "", INDEX(白話字韻母資料表, AC388, $AD$5))</f>
        <v/>
      </c>
      <c r="AE388" s="373" t="str">
        <f t="array" ref="AE388">IF( $W388, "", IF( INDEX(白話字韻母資料表, AC388, $AE$5) = "入聲", TRUE, FALSE) )</f>
        <v/>
      </c>
      <c r="AF388" s="374" t="str">
        <f t="shared" si="109"/>
        <v/>
      </c>
      <c r="AG388" s="374" t="str">
        <f t="shared" si="110"/>
        <v/>
      </c>
      <c r="AH388" s="374" t="str">
        <f t="array" ref="AH388">IF( $W388, "", INDEX(白話字韻母資料表, $AC388, $AH$5))</f>
        <v/>
      </c>
      <c r="AI388" s="374" t="str">
        <f t="array" ref="AI388">IF($W388, "", INDEX(白話字韻母八聲調資料表, $AD388, $AG388))</f>
        <v/>
      </c>
      <c r="AJ388" s="370"/>
      <c r="AK388" s="373" t="b">
        <f t="shared" si="111"/>
        <v>0</v>
      </c>
      <c r="AL388" s="373" t="str">
        <f>IF( $AK388, IFERROR( IF(MATCH( $E388, 顎音化聲母!$H$9:$H$37, 0), TRUE, FALSE), FALSE), "")</f>
        <v/>
      </c>
      <c r="AM388" s="373" t="str">
        <f t="array" ref="AM388">IF( AND($AK388, $AL388), INDEX(顎音化聲母資料表, MATCH( $D388 &amp; $E388, 顎音化聲母!$L$5:$L$136, 0), 3), "")</f>
        <v/>
      </c>
      <c r="AN388" s="373" t="str">
        <f t="shared" si="112"/>
        <v/>
      </c>
      <c r="AO388" s="374" t="str">
        <f t="array" ref="AO388">IF($AN388="", "", IF( $AM388&lt;&gt;"", $AM388,INDEX(白話字聲母資料表, $AN388, $AO$5)))</f>
        <v/>
      </c>
      <c r="AP388" s="374" t="str">
        <f t="array" ref="AP388">IF($W388, "", INDEX(方音八音反切資料表, $AD388, $AG388))</f>
        <v/>
      </c>
      <c r="AQ388" s="370"/>
      <c r="AR388" s="374" t="str">
        <f t="array" ref="AR388">IF($V388, "", INDEX(白話字聲母資料表, $Z388, $AR$5))</f>
        <v/>
      </c>
      <c r="AS388" s="375" t="str">
        <f t="array" ref="AS388">IF($W388, "", INDEX(白話字韻母資料表, $AC388, $AR$5))</f>
        <v/>
      </c>
      <c r="AT388" s="374" t="str">
        <f t="array" ref="AT388">IF($W388, "", INDEX(台羅韻母八聲調資料表, $AD388, $AG388))</f>
        <v/>
      </c>
      <c r="AU388" s="370"/>
      <c r="AV388" s="374" t="str">
        <f t="array" ref="AV388">IF($V388, "", INDEX(白話字聲母資料表, $Z388, $AV$5))</f>
        <v/>
      </c>
      <c r="AW388" s="375" t="str">
        <f t="array" ref="AW388">IF($W388, "", INDEX(白話字韻母資料表, $AC388, $AW$5))</f>
        <v/>
      </c>
      <c r="AX388" s="374" t="str">
        <f t="array" ref="AX388">IF($W388, "", INDEX(閩拼韻母八聲調資料表, $AD388, $AG388))</f>
        <v/>
      </c>
    </row>
    <row r="389" spans="2:50">
      <c r="B389" s="380">
        <f t="shared" si="75"/>
        <v>381</v>
      </c>
      <c r="C389" s="314" t="str">
        <f>MID(文章!$D$4, B389, 1)</f>
        <v>駕</v>
      </c>
      <c r="D389" s="365" t="s">
        <v>72</v>
      </c>
      <c r="E389" s="365" t="s">
        <v>80</v>
      </c>
      <c r="F389" s="365">
        <v>3</v>
      </c>
      <c r="G389" s="315" t="str">
        <f t="array" ref="G389">IF( OR($T389, NOT($U389), $W389), "", $AA389 &amp; $AH389 &amp; INDEX(中文數值資料表, $AG389, 2) )</f>
        <v>求膠三</v>
      </c>
      <c r="H389" s="321" t="str">
        <f t="shared" si="76"/>
        <v>kà</v>
      </c>
      <c r="I389" s="322" t="str">
        <f t="shared" si="77"/>
        <v>kà</v>
      </c>
      <c r="J389" s="323" t="str">
        <f t="shared" si="78"/>
        <v>gǎ</v>
      </c>
      <c r="K389" s="316" t="str">
        <f t="shared" si="79"/>
        <v>ㄍㄚ˪</v>
      </c>
      <c r="L389" s="317" t="str">
        <f t="shared" ca="1" si="113"/>
        <v xml:space="preserve">\ltjruby{駕}{kà}\
</v>
      </c>
      <c r="M389" s="317" t="str">
        <f t="shared" ca="1" si="99"/>
        <v xml:space="preserve">&lt;ruby&gt;駕&lt;rt&gt;求膠三&lt;/rt&gt;&lt;/ruby&gt;
</v>
      </c>
      <c r="N389" s="317" t="str">
        <f t="shared" ca="1" si="100"/>
        <v xml:space="preserve">&lt;ruby&gt;駕&lt;rt&gt;kà&lt;/rt&gt;&lt;/ruby&gt;
</v>
      </c>
      <c r="O389" s="317" t="str">
        <f t="shared" ca="1" si="101"/>
        <v xml:space="preserve">&lt;ruby&gt;駕&lt;rt&gt;kà&lt;/rt&gt;&lt;/ruby&gt;
</v>
      </c>
      <c r="P389" s="317" t="str">
        <f t="shared" ca="1" si="101"/>
        <v xml:space="preserve">&lt;ruby&gt;駕&lt;rt&gt;gǎ&lt;/rt&gt;&lt;/ruby&gt;
</v>
      </c>
      <c r="Q389" s="318" t="str">
        <f t="shared" ca="1" si="102"/>
        <v xml:space="preserve">&lt;ruby&gt;駕&lt;rtc&gt;ㄍㄚ˪&lt;/rtc&gt;&lt;/ruby&gt;
</v>
      </c>
      <c r="R389" s="318" t="str">
        <f t="shared" ca="1" si="103"/>
        <v xml:space="preserve">&lt;ruby&gt;駕&lt;rt&gt;kà&lt;/rt&gt;&lt;rtc&gt;ㄍㄚ˪&lt;/rtc&gt;&lt;/ruby&gt;
</v>
      </c>
      <c r="S389" s="285"/>
      <c r="T389" s="319" t="b">
        <f t="shared" si="97"/>
        <v>0</v>
      </c>
      <c r="U389" s="319" t="b">
        <f t="shared" si="104"/>
        <v>1</v>
      </c>
      <c r="V389" s="319" t="b">
        <f t="shared" si="105"/>
        <v>0</v>
      </c>
      <c r="W389" s="319" t="b">
        <f t="shared" si="106"/>
        <v>0</v>
      </c>
      <c r="X389" s="319" t="b">
        <f t="shared" si="107"/>
        <v>0</v>
      </c>
      <c r="Y389" s="370"/>
      <c r="Z389" s="377">
        <f t="shared" si="98"/>
        <v>7</v>
      </c>
      <c r="AA389" s="373" t="str">
        <f t="array" ref="AA389">IF( $Z389="", "", INDEX(白話字聲母資料表, $Z389, $AA$5))</f>
        <v>求</v>
      </c>
      <c r="AB389" s="370"/>
      <c r="AC389" s="377">
        <f t="shared" si="108"/>
        <v>1</v>
      </c>
      <c r="AD389" s="373">
        <f t="array" ref="AD389">IF( $W389, "", INDEX(白話字韻母資料表, AC389, $AD$5))</f>
        <v>28</v>
      </c>
      <c r="AE389" s="373" t="b">
        <f t="array" ref="AE389">IF( $W389, "", IF( INDEX(白話字韻母資料表, AC389, $AE$5) = "入聲", TRUE, FALSE) )</f>
        <v>0</v>
      </c>
      <c r="AF389" s="374">
        <f t="shared" si="109"/>
        <v>1</v>
      </c>
      <c r="AG389" s="374">
        <f t="shared" si="110"/>
        <v>3</v>
      </c>
      <c r="AH389" s="374" t="str">
        <f t="array" ref="AH389">IF( $W389, "", INDEX(白話字韻母資料表, $AC389, $AH$5))</f>
        <v>膠</v>
      </c>
      <c r="AI389" s="374" t="str">
        <f t="array" ref="AI389">IF($W389, "", INDEX(白話字韻母八聲調資料表, $AD389, $AG389))</f>
        <v>à</v>
      </c>
      <c r="AJ389" s="370"/>
      <c r="AK389" s="373" t="b">
        <f t="shared" si="111"/>
        <v>0</v>
      </c>
      <c r="AL389" s="373" t="str">
        <f>IF( $AK389, IFERROR( IF(MATCH( $E389, 顎音化聲母!$H$9:$H$37, 0), TRUE, FALSE), FALSE), "")</f>
        <v/>
      </c>
      <c r="AM389" s="373" t="str">
        <f t="array" ref="AM389">IF( AND($AK389, $AL389), INDEX(顎音化聲母資料表, MATCH( $D389 &amp; $E389, 顎音化聲母!$L$5:$L$136, 0), 3), "")</f>
        <v/>
      </c>
      <c r="AN389" s="373">
        <f t="shared" si="112"/>
        <v>7</v>
      </c>
      <c r="AO389" s="374" t="str">
        <f t="array" ref="AO389">IF($AN389="", "", IF( $AM389&lt;&gt;"", $AM389,INDEX(白話字聲母資料表, $AN389, $AO$5)))</f>
        <v>ㄍ</v>
      </c>
      <c r="AP389" s="374" t="str">
        <f t="array" ref="AP389">IF($W389, "", INDEX(方音八音反切資料表, $AD389, $AG389))</f>
        <v>ㄚ˪</v>
      </c>
      <c r="AQ389" s="370"/>
      <c r="AR389" s="374" t="str">
        <f t="array" ref="AR389">IF($V389, "", INDEX(白話字聲母資料表, $Z389, $AR$5))</f>
        <v>k</v>
      </c>
      <c r="AS389" s="375" t="str">
        <f t="array" ref="AS389">IF($W389, "", INDEX(白話字韻母資料表, $AC389, $AR$5))</f>
        <v>a</v>
      </c>
      <c r="AT389" s="374" t="str">
        <f t="array" ref="AT389">IF($W389, "", INDEX(台羅韻母八聲調資料表, $AD389, $AG389))</f>
        <v>à</v>
      </c>
      <c r="AU389" s="370"/>
      <c r="AV389" s="374" t="str">
        <f t="array" ref="AV389">IF($V389, "", INDEX(白話字聲母資料表, $Z389, $AV$5))</f>
        <v>g</v>
      </c>
      <c r="AW389" s="375" t="str">
        <f t="array" ref="AW389">IF($W389, "", INDEX(白話字韻母資料表, $AC389, $AW$5))</f>
        <v>a</v>
      </c>
      <c r="AX389" s="374" t="str">
        <f t="array" ref="AX389">IF($W389, "", INDEX(閩拼韻母八聲調資料表, $AD389, $AG389))</f>
        <v>ǎ</v>
      </c>
    </row>
    <row r="390" spans="2:50">
      <c r="B390" s="380">
        <f t="shared" si="75"/>
        <v>382</v>
      </c>
      <c r="C390" s="314" t="str">
        <f>MID(文章!$D$4, B390, 1)</f>
        <v>一</v>
      </c>
      <c r="D390" s="365"/>
      <c r="E390" s="365" t="s">
        <v>97</v>
      </c>
      <c r="F390" s="365"/>
      <c r="G390" s="315" t="str">
        <f t="array" ref="G390">IF( OR($T390, NOT($U390), $W390), "", $AA390 &amp; $AH390 &amp; INDEX(中文數值資料表, $AG390, 2) )</f>
        <v>英巾四</v>
      </c>
      <c r="H390" s="321" t="str">
        <f t="shared" si="76"/>
        <v>it</v>
      </c>
      <c r="I390" s="322" t="str">
        <f t="shared" si="77"/>
        <v>it</v>
      </c>
      <c r="J390" s="323" t="str">
        <f t="shared" si="78"/>
        <v>it</v>
      </c>
      <c r="K390" s="316" t="str">
        <f t="shared" si="79"/>
        <v>ㄧㆵ</v>
      </c>
      <c r="L390" s="317" t="str">
        <f t="shared" ca="1" si="113"/>
        <v xml:space="preserve">\ltjruby{一}{it}\
</v>
      </c>
      <c r="M390" s="317" t="str">
        <f t="shared" ca="1" si="99"/>
        <v xml:space="preserve">&lt;ruby&gt;一&lt;rt&gt;英巾四&lt;/rt&gt;&lt;/ruby&gt;
</v>
      </c>
      <c r="N390" s="317" t="str">
        <f t="shared" ca="1" si="100"/>
        <v xml:space="preserve">&lt;ruby&gt;一&lt;rt&gt;it&lt;/rt&gt;&lt;/ruby&gt;
</v>
      </c>
      <c r="O390" s="317" t="str">
        <f t="shared" ca="1" si="101"/>
        <v xml:space="preserve">&lt;ruby&gt;一&lt;rt&gt;it&lt;/rt&gt;&lt;/ruby&gt;
</v>
      </c>
      <c r="P390" s="317" t="str">
        <f t="shared" ca="1" si="101"/>
        <v xml:space="preserve">&lt;ruby&gt;一&lt;rt&gt;it&lt;/rt&gt;&lt;/ruby&gt;
</v>
      </c>
      <c r="Q390" s="318" t="str">
        <f t="shared" ca="1" si="102"/>
        <v xml:space="preserve">&lt;ruby&gt;一&lt;rtc&gt;ㄧㆵ&lt;/rtc&gt;&lt;/ruby&gt;
</v>
      </c>
      <c r="R390" s="318" t="str">
        <f t="shared" ca="1" si="103"/>
        <v xml:space="preserve">&lt;ruby&gt;一&lt;rt&gt;it&lt;/rt&gt;&lt;rtc&gt;ㄧㆵ&lt;/rtc&gt;&lt;/ruby&gt;
</v>
      </c>
      <c r="S390" s="285"/>
      <c r="T390" s="319" t="b">
        <f t="shared" si="97"/>
        <v>0</v>
      </c>
      <c r="U390" s="319" t="b">
        <f t="shared" si="104"/>
        <v>1</v>
      </c>
      <c r="V390" s="319" t="b">
        <f t="shared" si="105"/>
        <v>1</v>
      </c>
      <c r="W390" s="319" t="b">
        <f t="shared" si="106"/>
        <v>0</v>
      </c>
      <c r="X390" s="319" t="b">
        <f t="shared" si="107"/>
        <v>1</v>
      </c>
      <c r="Y390" s="370"/>
      <c r="Z390" s="377">
        <f t="shared" si="98"/>
        <v>18</v>
      </c>
      <c r="AA390" s="373" t="str">
        <f t="array" ref="AA390">IF( $Z390="", "", INDEX(白話字聲母資料表, $Z390, $AA$5))</f>
        <v>英</v>
      </c>
      <c r="AB390" s="370"/>
      <c r="AC390" s="377">
        <f t="shared" si="108"/>
        <v>44</v>
      </c>
      <c r="AD390" s="373">
        <f t="array" ref="AD390">IF( $W390, "", INDEX(白話字韻母資料表, AC390, $AD$5))</f>
        <v>17</v>
      </c>
      <c r="AE390" s="373" t="b">
        <f t="array" ref="AE390">IF( $W390, "", IF( INDEX(白話字韻母資料表, AC390, $AE$5) = "入聲", TRUE, FALSE) )</f>
        <v>1</v>
      </c>
      <c r="AF390" s="374">
        <f t="shared" si="109"/>
        <v>4</v>
      </c>
      <c r="AG390" s="374">
        <f t="shared" si="110"/>
        <v>4</v>
      </c>
      <c r="AH390" s="374" t="str">
        <f t="array" ref="AH390">IF( $W390, "", INDEX(白話字韻母資料表, $AC390, $AH$5))</f>
        <v>巾</v>
      </c>
      <c r="AI390" s="374" t="str">
        <f t="array" ref="AI390">IF($W390, "", INDEX(白話字韻母八聲調資料表, $AD390, $AG390))</f>
        <v>it</v>
      </c>
      <c r="AJ390" s="370"/>
      <c r="AK390" s="373" t="b">
        <f t="shared" si="111"/>
        <v>0</v>
      </c>
      <c r="AL390" s="373" t="str">
        <f>IF( $AK390, IFERROR( IF(MATCH( $E390, 顎音化聲母!$H$9:$H$37, 0), TRUE, FALSE), FALSE), "")</f>
        <v/>
      </c>
      <c r="AM390" s="373" t="str">
        <f t="array" ref="AM390">IF( AND($AK390, $AL390), INDEX(顎音化聲母資料表, MATCH( $D390 &amp; $E390, 顎音化聲母!$L$5:$L$136, 0), 3), "")</f>
        <v/>
      </c>
      <c r="AN390" s="373" t="str">
        <f t="shared" si="112"/>
        <v/>
      </c>
      <c r="AO390" s="374" t="str">
        <f t="array" ref="AO390">IF($AN390="", "", IF( $AM390&lt;&gt;"", $AM390,INDEX(白話字聲母資料表, $AN390, $AO$5)))</f>
        <v/>
      </c>
      <c r="AP390" s="374" t="str">
        <f t="array" ref="AP390">IF($W390, "", INDEX(方音八音反切資料表, $AD390, $AG390))</f>
        <v>ㄧㆵ</v>
      </c>
      <c r="AQ390" s="370"/>
      <c r="AR390" s="374" t="str">
        <f t="array" ref="AR390">IF($V390, "", INDEX(白話字聲母資料表, $Z390, $AR$5))</f>
        <v/>
      </c>
      <c r="AS390" s="375" t="str">
        <f t="array" ref="AS390">IF($W390, "", INDEX(白話字韻母資料表, $AC390, $AR$5))</f>
        <v>it</v>
      </c>
      <c r="AT390" s="374" t="str">
        <f t="array" ref="AT390">IF($W390, "", INDEX(台羅韻母八聲調資料表, $AD390, $AG390))</f>
        <v>it</v>
      </c>
      <c r="AU390" s="370"/>
      <c r="AV390" s="374" t="str">
        <f t="array" ref="AV390">IF($V390, "", INDEX(白話字聲母資料表, $Z390, $AV$5))</f>
        <v/>
      </c>
      <c r="AW390" s="375" t="str">
        <f t="array" ref="AW390">IF($W390, "", INDEX(白話字韻母資料表, $AC390, $AW$5))</f>
        <v>it</v>
      </c>
      <c r="AX390" s="374" t="str">
        <f t="array" ref="AX390">IF($W390, "", INDEX(閩拼韻母八聲調資料表, $AD390, $AG390))</f>
        <v>it</v>
      </c>
    </row>
    <row r="391" spans="2:50">
      <c r="B391" s="380">
        <f t="shared" si="75"/>
        <v>383</v>
      </c>
      <c r="C391" s="314" t="str">
        <f>MID(文章!$D$4, B391, 1)</f>
        <v>葉</v>
      </c>
      <c r="D391" s="365"/>
      <c r="E391" s="365" t="s">
        <v>96</v>
      </c>
      <c r="F391" s="365">
        <v>8</v>
      </c>
      <c r="G391" s="315" t="str">
        <f t="array" ref="G391">IF( OR($T391, NOT($U391), $W391), "", $AA391 &amp; $AH391 &amp; INDEX(中文數值資料表, $AG391, 2) )</f>
        <v>英兼八</v>
      </c>
      <c r="H391" s="321" t="str">
        <f t="shared" si="76"/>
        <v>ia̍p</v>
      </c>
      <c r="I391" s="322" t="str">
        <f t="shared" si="77"/>
        <v>ia̍p</v>
      </c>
      <c r="J391" s="323" t="str">
        <f t="shared" si="78"/>
        <v>iáp</v>
      </c>
      <c r="K391" s="316" t="str">
        <f t="shared" si="79"/>
        <v>ㄧㄚㆴ˙</v>
      </c>
      <c r="L391" s="317" t="str">
        <f t="shared" ca="1" si="113"/>
        <v xml:space="preserve">\ltjruby{葉}{ia̍p}\
</v>
      </c>
      <c r="M391" s="317" t="str">
        <f t="shared" ca="1" si="99"/>
        <v xml:space="preserve">&lt;ruby&gt;葉&lt;rt&gt;英兼八&lt;/rt&gt;&lt;/ruby&gt;
</v>
      </c>
      <c r="N391" s="317" t="str">
        <f t="shared" ca="1" si="100"/>
        <v xml:space="preserve">&lt;ruby&gt;葉&lt;rt&gt;ia̍p&lt;/rt&gt;&lt;/ruby&gt;
</v>
      </c>
      <c r="O391" s="317" t="str">
        <f t="shared" ca="1" si="101"/>
        <v xml:space="preserve">&lt;ruby&gt;葉&lt;rt&gt;ia̍p&lt;/rt&gt;&lt;/ruby&gt;
</v>
      </c>
      <c r="P391" s="317" t="str">
        <f t="shared" ca="1" si="101"/>
        <v xml:space="preserve">&lt;ruby&gt;葉&lt;rt&gt;iáp&lt;/rt&gt;&lt;/ruby&gt;
</v>
      </c>
      <c r="Q391" s="318" t="str">
        <f t="shared" ca="1" si="102"/>
        <v xml:space="preserve">&lt;ruby&gt;葉&lt;rtc&gt;ㄧㄚㆴ˙&lt;/rtc&gt;&lt;/ruby&gt;
</v>
      </c>
      <c r="R391" s="318" t="str">
        <f t="shared" ca="1" si="103"/>
        <v xml:space="preserve">&lt;ruby&gt;葉&lt;rt&gt;ia̍p&lt;/rt&gt;&lt;rtc&gt;ㄧㄚㆴ˙&lt;/rtc&gt;&lt;/ruby&gt;
</v>
      </c>
      <c r="S391" s="285"/>
      <c r="T391" s="319" t="b">
        <f t="shared" si="97"/>
        <v>0</v>
      </c>
      <c r="U391" s="319" t="b">
        <f t="shared" si="104"/>
        <v>1</v>
      </c>
      <c r="V391" s="319" t="b">
        <f t="shared" si="105"/>
        <v>1</v>
      </c>
      <c r="W391" s="319" t="b">
        <f t="shared" si="106"/>
        <v>0</v>
      </c>
      <c r="X391" s="319" t="b">
        <f t="shared" si="107"/>
        <v>0</v>
      </c>
      <c r="Y391" s="370"/>
      <c r="Z391" s="377">
        <f t="shared" si="98"/>
        <v>18</v>
      </c>
      <c r="AA391" s="373" t="str">
        <f t="array" ref="AA391">IF( $Z391="", "", INDEX(白話字聲母資料表, $Z391, $AA$5))</f>
        <v>英</v>
      </c>
      <c r="AB391" s="370"/>
      <c r="AC391" s="377">
        <f t="shared" si="108"/>
        <v>31</v>
      </c>
      <c r="AD391" s="373">
        <f t="array" ref="AD391">IF( $W391, "", INDEX(白話字韻母資料表, AC391, $AD$5))</f>
        <v>22</v>
      </c>
      <c r="AE391" s="373" t="b">
        <f t="array" ref="AE391">IF( $W391, "", IF( INDEX(白話字韻母資料表, AC391, $AE$5) = "入聲", TRUE, FALSE) )</f>
        <v>1</v>
      </c>
      <c r="AF391" s="374">
        <f t="shared" si="109"/>
        <v>4</v>
      </c>
      <c r="AG391" s="374">
        <f t="shared" si="110"/>
        <v>8</v>
      </c>
      <c r="AH391" s="374" t="str">
        <f t="array" ref="AH391">IF( $W391, "", INDEX(白話字韻母資料表, $AC391, $AH$5))</f>
        <v>兼</v>
      </c>
      <c r="AI391" s="374" t="str">
        <f t="array" ref="AI391">IF($W391, "", INDEX(白話字韻母八聲調資料表, $AD391, $AG391))</f>
        <v>ia̍p</v>
      </c>
      <c r="AJ391" s="370"/>
      <c r="AK391" s="373" t="b">
        <f t="shared" si="111"/>
        <v>0</v>
      </c>
      <c r="AL391" s="373" t="str">
        <f>IF( $AK391, IFERROR( IF(MATCH( $E391, 顎音化聲母!$H$9:$H$37, 0), TRUE, FALSE), FALSE), "")</f>
        <v/>
      </c>
      <c r="AM391" s="373" t="str">
        <f t="array" ref="AM391">IF( AND($AK391, $AL391), INDEX(顎音化聲母資料表, MATCH( $D391 &amp; $E391, 顎音化聲母!$L$5:$L$136, 0), 3), "")</f>
        <v/>
      </c>
      <c r="AN391" s="373" t="str">
        <f t="shared" si="112"/>
        <v/>
      </c>
      <c r="AO391" s="374" t="str">
        <f t="array" ref="AO391">IF($AN391="", "", IF( $AM391&lt;&gt;"", $AM391,INDEX(白話字聲母資料表, $AN391, $AO$5)))</f>
        <v/>
      </c>
      <c r="AP391" s="374" t="str">
        <f t="array" ref="AP391">IF($W391, "", INDEX(方音八音反切資料表, $AD391, $AG391))</f>
        <v>ㄧㄚㆴ˙</v>
      </c>
      <c r="AQ391" s="370"/>
      <c r="AR391" s="374" t="str">
        <f t="array" ref="AR391">IF($V391, "", INDEX(白話字聲母資料表, $Z391, $AR$5))</f>
        <v/>
      </c>
      <c r="AS391" s="375" t="str">
        <f t="array" ref="AS391">IF($W391, "", INDEX(白話字韻母資料表, $AC391, $AR$5))</f>
        <v>iap</v>
      </c>
      <c r="AT391" s="374" t="str">
        <f t="array" ref="AT391">IF($W391, "", INDEX(台羅韻母八聲調資料表, $AD391, $AG391))</f>
        <v>ia̍p</v>
      </c>
      <c r="AU391" s="370"/>
      <c r="AV391" s="374" t="str">
        <f t="array" ref="AV391">IF($V391, "", INDEX(白話字聲母資料表, $Z391, $AV$5))</f>
        <v/>
      </c>
      <c r="AW391" s="375" t="str">
        <f t="array" ref="AW391">IF($W391, "", INDEX(白話字韻母資料表, $AC391, $AW$5))</f>
        <v>iap</v>
      </c>
      <c r="AX391" s="374" t="str">
        <f t="array" ref="AX391">IF($W391, "", INDEX(閩拼韻母八聲調資料表, $AD391, $AG391))</f>
        <v>iáp</v>
      </c>
    </row>
    <row r="392" spans="2:50">
      <c r="B392" s="380">
        <f t="shared" si="75"/>
        <v>384</v>
      </c>
      <c r="C392" s="314" t="str">
        <f>MID(文章!$D$4, B392, 1)</f>
        <v>之</v>
      </c>
      <c r="D392" s="365" t="s">
        <v>55</v>
      </c>
      <c r="E392" s="365" t="s">
        <v>67</v>
      </c>
      <c r="F392" s="365"/>
      <c r="G392" s="315" t="str">
        <f t="array" ref="G392">IF( OR($T392, NOT($U392), $W392), "", $AA392 &amp; $AH392 &amp; INDEX(中文數值資料表, $AG392, 2) )</f>
        <v>曾居一</v>
      </c>
      <c r="H392" s="321" t="str">
        <f t="shared" si="76"/>
        <v>chi</v>
      </c>
      <c r="I392" s="322" t="str">
        <f t="shared" si="77"/>
        <v>tsi</v>
      </c>
      <c r="J392" s="323" t="str">
        <f t="shared" si="78"/>
        <v>zī</v>
      </c>
      <c r="K392" s="316" t="str">
        <f t="shared" si="79"/>
        <v>ㄐㄧ</v>
      </c>
      <c r="L392" s="317" t="str">
        <f t="shared" ca="1" si="113"/>
        <v xml:space="preserve">\ltjruby{之}{tsi}\
</v>
      </c>
      <c r="M392" s="317" t="str">
        <f t="shared" ca="1" si="99"/>
        <v xml:space="preserve">&lt;ruby&gt;之&lt;rt&gt;曾居一&lt;/rt&gt;&lt;/ruby&gt;
</v>
      </c>
      <c r="N392" s="317" t="str">
        <f t="shared" ca="1" si="100"/>
        <v xml:space="preserve">&lt;ruby&gt;之&lt;rt&gt;chi&lt;/rt&gt;&lt;/ruby&gt;
</v>
      </c>
      <c r="O392" s="317" t="str">
        <f t="shared" ca="1" si="101"/>
        <v xml:space="preserve">&lt;ruby&gt;之&lt;rt&gt;tsi&lt;/rt&gt;&lt;/ruby&gt;
</v>
      </c>
      <c r="P392" s="317" t="str">
        <f t="shared" ca="1" si="101"/>
        <v xml:space="preserve">&lt;ruby&gt;之&lt;rt&gt;zī&lt;/rt&gt;&lt;/ruby&gt;
</v>
      </c>
      <c r="Q392" s="318" t="str">
        <f t="shared" ca="1" si="102"/>
        <v xml:space="preserve">&lt;ruby&gt;之&lt;rtc&gt;ㄐㄧ&lt;/rtc&gt;&lt;/ruby&gt;
</v>
      </c>
      <c r="R392" s="318" t="str">
        <f t="shared" ca="1" si="103"/>
        <v xml:space="preserve">&lt;ruby&gt;之&lt;rt&gt;tsi&lt;/rt&gt;&lt;rtc&gt;ㄐㄧ&lt;/rtc&gt;&lt;/ruby&gt;
</v>
      </c>
      <c r="S392" s="285"/>
      <c r="T392" s="319" t="b">
        <f t="shared" si="97"/>
        <v>0</v>
      </c>
      <c r="U392" s="319" t="b">
        <f t="shared" si="104"/>
        <v>1</v>
      </c>
      <c r="V392" s="319" t="b">
        <f t="shared" si="105"/>
        <v>0</v>
      </c>
      <c r="W392" s="319" t="b">
        <f t="shared" si="106"/>
        <v>0</v>
      </c>
      <c r="X392" s="319" t="b">
        <f t="shared" si="107"/>
        <v>1</v>
      </c>
      <c r="Y392" s="370"/>
      <c r="Z392" s="377">
        <f t="shared" si="98"/>
        <v>2</v>
      </c>
      <c r="AA392" s="373" t="str">
        <f t="array" ref="AA392">IF( $Z392="", "", INDEX(白話字聲母資料表, $Z392, $AA$5))</f>
        <v>曾</v>
      </c>
      <c r="AB392" s="370"/>
      <c r="AC392" s="377">
        <f t="shared" si="108"/>
        <v>21</v>
      </c>
      <c r="AD392" s="373">
        <f t="array" ref="AD392">IF( $W392, "", INDEX(白話字韻母資料表, AC392, $AD$5))</f>
        <v>29</v>
      </c>
      <c r="AE392" s="373" t="b">
        <f t="array" ref="AE392">IF( $W392, "", IF( INDEX(白話字韻母資料表, AC392, $AE$5) = "入聲", TRUE, FALSE) )</f>
        <v>0</v>
      </c>
      <c r="AF392" s="374">
        <f t="shared" si="109"/>
        <v>1</v>
      </c>
      <c r="AG392" s="374">
        <f t="shared" si="110"/>
        <v>1</v>
      </c>
      <c r="AH392" s="374" t="str">
        <f t="array" ref="AH392">IF( $W392, "", INDEX(白話字韻母資料表, $AC392, $AH$5))</f>
        <v>居</v>
      </c>
      <c r="AI392" s="374" t="str">
        <f t="array" ref="AI392">IF($W392, "", INDEX(白話字韻母八聲調資料表, $AD392, $AG392))</f>
        <v>i</v>
      </c>
      <c r="AJ392" s="370"/>
      <c r="AK392" s="373" t="b">
        <f t="shared" si="111"/>
        <v>1</v>
      </c>
      <c r="AL392" s="373" t="b">
        <f>IF( $AK392, IFERROR( IF(MATCH( $E392, 顎音化聲母!$H$9:$H$37, 0), TRUE, FALSE), FALSE), "")</f>
        <v>1</v>
      </c>
      <c r="AM392" s="373" t="str">
        <f t="array" ref="AM392">IF( AND($AK392, $AL392), INDEX(顎音化聲母資料表, MATCH( $D392 &amp; $E392, 顎音化聲母!$L$5:$L$136, 0), 3), "")</f>
        <v>ㄐ</v>
      </c>
      <c r="AN392" s="373">
        <f t="shared" si="112"/>
        <v>2</v>
      </c>
      <c r="AO392" s="374" t="str">
        <f t="array" ref="AO392">IF($AN392="", "", IF( $AM392&lt;&gt;"", $AM392,INDEX(白話字聲母資料表, $AN392, $AO$5)))</f>
        <v>ㄐ</v>
      </c>
      <c r="AP392" s="374" t="str">
        <f t="array" ref="AP392">IF($W392, "", INDEX(方音八音反切資料表, $AD392, $AG392))</f>
        <v>ㄧ</v>
      </c>
      <c r="AQ392" s="370"/>
      <c r="AR392" s="374" t="str">
        <f t="array" ref="AR392">IF($V392, "", INDEX(白話字聲母資料表, $Z392, $AR$5))</f>
        <v>ts</v>
      </c>
      <c r="AS392" s="375" t="str">
        <f t="array" ref="AS392">IF($W392, "", INDEX(白話字韻母資料表, $AC392, $AR$5))</f>
        <v>i</v>
      </c>
      <c r="AT392" s="374" t="str">
        <f t="array" ref="AT392">IF($W392, "", INDEX(台羅韻母八聲調資料表, $AD392, $AG392))</f>
        <v>i</v>
      </c>
      <c r="AU392" s="370"/>
      <c r="AV392" s="374" t="str">
        <f t="array" ref="AV392">IF($V392, "", INDEX(白話字聲母資料表, $Z392, $AV$5))</f>
        <v>z</v>
      </c>
      <c r="AW392" s="375" t="str">
        <f t="array" ref="AW392">IF($W392, "", INDEX(白話字韻母資料表, $AC392, $AW$5))</f>
        <v>i</v>
      </c>
      <c r="AX392" s="374" t="str">
        <f t="array" ref="AX392">IF($W392, "", INDEX(閩拼韻母八聲調資料表, $AD392, $AG392))</f>
        <v>ī</v>
      </c>
    </row>
    <row r="393" spans="2:50">
      <c r="B393" s="380">
        <f t="shared" si="75"/>
        <v>385</v>
      </c>
      <c r="C393" s="314" t="str">
        <f>MID(文章!$D$4, B393, 1)</f>
        <v>扁</v>
      </c>
      <c r="D393" s="365" t="s">
        <v>79</v>
      </c>
      <c r="E393" s="365" t="s">
        <v>91</v>
      </c>
      <c r="F393" s="365">
        <v>2</v>
      </c>
      <c r="G393" s="315" t="str">
        <f t="array" ref="G393">IF( OR($T393, NOT($U393), $W393), "", $AA393 &amp; $AH393 &amp; INDEX(中文數值資料表, $AG393, 2) )</f>
        <v>邊堅二</v>
      </c>
      <c r="H393" s="321" t="str">
        <f t="shared" si="76"/>
        <v>pián</v>
      </c>
      <c r="I393" s="322" t="str">
        <f t="shared" si="77"/>
        <v>pián</v>
      </c>
      <c r="J393" s="323" t="str">
        <f t="shared" si="78"/>
        <v>bián</v>
      </c>
      <c r="K393" s="316" t="str">
        <f t="shared" si="79"/>
        <v>ㄅㄧㄢˋ</v>
      </c>
      <c r="L393" s="317" t="str">
        <f t="shared" ca="1" si="113"/>
        <v xml:space="preserve">\ltjruby{扁}{pián}\
</v>
      </c>
      <c r="M393" s="317" t="str">
        <f t="shared" ca="1" si="99"/>
        <v xml:space="preserve">&lt;ruby&gt;扁&lt;rt&gt;邊堅二&lt;/rt&gt;&lt;/ruby&gt;
</v>
      </c>
      <c r="N393" s="317" t="str">
        <f t="shared" ca="1" si="100"/>
        <v xml:space="preserve">&lt;ruby&gt;扁&lt;rt&gt;pián&lt;/rt&gt;&lt;/ruby&gt;
</v>
      </c>
      <c r="O393" s="317" t="str">
        <f t="shared" ca="1" si="101"/>
        <v xml:space="preserve">&lt;ruby&gt;扁&lt;rt&gt;pián&lt;/rt&gt;&lt;/ruby&gt;
</v>
      </c>
      <c r="P393" s="317" t="str">
        <f t="shared" ca="1" si="101"/>
        <v xml:space="preserve">&lt;ruby&gt;扁&lt;rt&gt;bián&lt;/rt&gt;&lt;/ruby&gt;
</v>
      </c>
      <c r="Q393" s="318" t="str">
        <f t="shared" ca="1" si="102"/>
        <v xml:space="preserve">&lt;ruby&gt;扁&lt;rtc&gt;ㄅㄧㄢˋ&lt;/rtc&gt;&lt;/ruby&gt;
</v>
      </c>
      <c r="R393" s="318" t="str">
        <f t="shared" ca="1" si="103"/>
        <v xml:space="preserve">&lt;ruby&gt;扁&lt;rt&gt;pián&lt;/rt&gt;&lt;rtc&gt;ㄅㄧㄢˋ&lt;/rtc&gt;&lt;/ruby&gt;
</v>
      </c>
      <c r="S393" s="285"/>
      <c r="T393" s="319" t="b">
        <f t="shared" ref="T393:T456" si="114">IFERROR( IF( MATCH($C393, 標題符號清單, 0) &gt; 0, TRUE, FALSE), FALSE)</f>
        <v>0</v>
      </c>
      <c r="U393" s="319" t="b">
        <f t="shared" si="104"/>
        <v>1</v>
      </c>
      <c r="V393" s="319" t="b">
        <f t="shared" si="105"/>
        <v>0</v>
      </c>
      <c r="W393" s="319" t="b">
        <f t="shared" si="106"/>
        <v>0</v>
      </c>
      <c r="X393" s="319" t="b">
        <f t="shared" si="107"/>
        <v>0</v>
      </c>
      <c r="Y393" s="370"/>
      <c r="Z393" s="377">
        <f t="shared" ref="Z393:Z456" si="115">IF(OR($T393, NOT($U393)), "", IF($D393="", 18, MATCH($D393, 白話字聲母清單, 0)) )</f>
        <v>13</v>
      </c>
      <c r="AA393" s="373" t="str">
        <f t="array" ref="AA393">IF( $Z393="", "", INDEX(白話字聲母資料表, $Z393, $AA$5))</f>
        <v>邊</v>
      </c>
      <c r="AB393" s="370"/>
      <c r="AC393" s="377">
        <f t="shared" si="108"/>
        <v>29</v>
      </c>
      <c r="AD393" s="373">
        <f t="array" ref="AD393">IF( $W393, "", INDEX(白話字韻母資料表, AC393, $AD$5))</f>
        <v>2</v>
      </c>
      <c r="AE393" s="373" t="b">
        <f t="array" ref="AE393">IF( $W393, "", IF( INDEX(白話字韻母資料表, AC393, $AE$5) = "入聲", TRUE, FALSE) )</f>
        <v>0</v>
      </c>
      <c r="AF393" s="374">
        <f t="shared" si="109"/>
        <v>1</v>
      </c>
      <c r="AG393" s="374">
        <f t="shared" si="110"/>
        <v>2</v>
      </c>
      <c r="AH393" s="374" t="str">
        <f t="array" ref="AH393">IF( $W393, "", INDEX(白話字韻母資料表, $AC393, $AH$5))</f>
        <v>堅</v>
      </c>
      <c r="AI393" s="374" t="str">
        <f t="array" ref="AI393">IF($W393, "", INDEX(白話字韻母八聲調資料表, $AD393, $AG393))</f>
        <v>ián</v>
      </c>
      <c r="AJ393" s="370"/>
      <c r="AK393" s="373" t="b">
        <f t="shared" si="111"/>
        <v>0</v>
      </c>
      <c r="AL393" s="373" t="str">
        <f>IF( $AK393, IFERROR( IF(MATCH( $E393, 顎音化聲母!$H$9:$H$37, 0), TRUE, FALSE), FALSE), "")</f>
        <v/>
      </c>
      <c r="AM393" s="373" t="str">
        <f t="array" ref="AM393">IF( AND($AK393, $AL393), INDEX(顎音化聲母資料表, MATCH( $D393 &amp; $E393, 顎音化聲母!$L$5:$L$136, 0), 3), "")</f>
        <v/>
      </c>
      <c r="AN393" s="373">
        <f t="shared" si="112"/>
        <v>13</v>
      </c>
      <c r="AO393" s="374" t="str">
        <f t="array" ref="AO393">IF($AN393="", "", IF( $AM393&lt;&gt;"", $AM393,INDEX(白話字聲母資料表, $AN393, $AO$5)))</f>
        <v>ㄅ</v>
      </c>
      <c r="AP393" s="374" t="str">
        <f t="array" ref="AP393">IF($W393, "", INDEX(方音八音反切資料表, $AD393, $AG393))</f>
        <v>ㄧㄢˋ</v>
      </c>
      <c r="AQ393" s="370"/>
      <c r="AR393" s="374" t="str">
        <f t="array" ref="AR393">IF($V393, "", INDEX(白話字聲母資料表, $Z393, $AR$5))</f>
        <v>p</v>
      </c>
      <c r="AS393" s="375" t="str">
        <f t="array" ref="AS393">IF($W393, "", INDEX(白話字韻母資料表, $AC393, $AR$5))</f>
        <v>ian</v>
      </c>
      <c r="AT393" s="374" t="str">
        <f t="array" ref="AT393">IF($W393, "", INDEX(台羅韻母八聲調資料表, $AD393, $AG393))</f>
        <v>ián</v>
      </c>
      <c r="AU393" s="370"/>
      <c r="AV393" s="374" t="str">
        <f t="array" ref="AV393">IF($V393, "", INDEX(白話字聲母資料表, $Z393, $AV$5))</f>
        <v>b</v>
      </c>
      <c r="AW393" s="375" t="str">
        <f t="array" ref="AW393">IF($W393, "", INDEX(白話字韻母資料表, $AC393, $AW$5))</f>
        <v>ian</v>
      </c>
      <c r="AX393" s="374" t="str">
        <f t="array" ref="AX393">IF($W393, "", INDEX(閩拼韻母八聲調資料表, $AD393, $AG393))</f>
        <v>ián</v>
      </c>
    </row>
    <row r="394" spans="2:50">
      <c r="B394" s="380">
        <f t="shared" si="75"/>
        <v>386</v>
      </c>
      <c r="C394" s="314" t="str">
        <f>MID(文章!$D$4, B394, 1)</f>
        <v>舟</v>
      </c>
      <c r="D394" s="365" t="s">
        <v>55</v>
      </c>
      <c r="E394" s="365" t="s">
        <v>69</v>
      </c>
      <c r="F394" s="365"/>
      <c r="G394" s="315" t="str">
        <f t="array" ref="G394">IF( OR($T394, NOT($U394), $W394), "", $AA394 &amp; $AH394 &amp; INDEX(中文數值資料表, $AG394, 2) )</f>
        <v>曾丩一</v>
      </c>
      <c r="H394" s="321" t="str">
        <f t="shared" si="76"/>
        <v>chiu</v>
      </c>
      <c r="I394" s="322" t="str">
        <f t="shared" si="77"/>
        <v>tsiu</v>
      </c>
      <c r="J394" s="323" t="str">
        <f t="shared" si="78"/>
        <v>ziū</v>
      </c>
      <c r="K394" s="316" t="str">
        <f t="shared" si="79"/>
        <v>ㄐㄧㄨ</v>
      </c>
      <c r="L394" s="317" t="str">
        <f t="shared" ca="1" si="113"/>
        <v xml:space="preserve">\ltjruby{舟}{tsiu}\
</v>
      </c>
      <c r="M394" s="317" t="str">
        <f t="shared" ref="M394:M457" ca="1" si="116">IF( $T394, ($C394 &amp; CHAR(10)), IF($C394=CHAR(10), (CHAR(10) &amp; "&lt;/p&gt;" &amp; CHAR(10) &amp; "&lt;p&gt;" &amp; CHAR(10)), "&lt;ruby&gt;" &amp; $C394 &amp; "&lt;rt&gt;" &amp; INDIRECT( ADDRESS(ROW(), COLUMN() - $O$5) ) &amp; "&lt;/rt&gt;&lt;/ruby&gt;" &amp; CHAR(10))
)</f>
        <v xml:space="preserve">&lt;ruby&gt;舟&lt;rt&gt;曾丩一&lt;/rt&gt;&lt;/ruby&gt;
</v>
      </c>
      <c r="N394" s="317" t="str">
        <f t="shared" ref="N394:N457" ca="1" si="117">IF( $T394, ($C394 &amp; CHAR(10)), IF($C394=CHAR(10), (CHAR(10) &amp; "&lt;/p&gt;" &amp; CHAR(10) &amp; "&lt;p&gt;" &amp; CHAR(10)), "&lt;ruby&gt;" &amp; $C394 &amp; "&lt;rt&gt;" &amp; INDIRECT( ADDRESS(ROW(), COLUMN() - $N$5) ) &amp; "&lt;/rt&gt;&lt;/ruby&gt;" &amp; CHAR(10)))</f>
        <v xml:space="preserve">&lt;ruby&gt;舟&lt;rt&gt;chiu&lt;/rt&gt;&lt;/ruby&gt;
</v>
      </c>
      <c r="O394" s="317" t="str">
        <f t="shared" ref="O394:P457" ca="1" si="118">IF( $T394, ($C394 &amp; CHAR(10)), IF($C394=CHAR(10), (CHAR(10) &amp; "&lt;/p&gt;" &amp; CHAR(10) &amp; "&lt;p&gt;" &amp; CHAR(10)), "&lt;ruby&gt;" &amp; $C394 &amp; "&lt;rt&gt;" &amp; INDIRECT( ADDRESS(ROW(), COLUMN() - $O$5) ) &amp; "&lt;/rt&gt;&lt;/ruby&gt;" &amp; CHAR(10)))</f>
        <v xml:space="preserve">&lt;ruby&gt;舟&lt;rt&gt;tsiu&lt;/rt&gt;&lt;/ruby&gt;
</v>
      </c>
      <c r="P394" s="317" t="str">
        <f t="shared" ca="1" si="118"/>
        <v xml:space="preserve">&lt;ruby&gt;舟&lt;rt&gt;ziū&lt;/rt&gt;&lt;/ruby&gt;
</v>
      </c>
      <c r="Q394" s="318" t="str">
        <f t="shared" ref="Q394:Q457" ca="1" si="119">IF( $T394, ($C394 &amp; CHAR(10)), IF($C394=CHAR(10), (CHAR(10) &amp; "&lt;/p&gt;" &amp; CHAR(10) &amp; "&lt;p&gt;" &amp; CHAR(10)), "&lt;ruby&gt;" &amp; $C394 &amp; "&lt;rtc&gt;" &amp; INDIRECT( ADDRESS(ROW(), COLUMN() - $Q$5) ) &amp; "&lt;/rtc&gt;&lt;/ruby&gt;" &amp; CHAR(10)))</f>
        <v xml:space="preserve">&lt;ruby&gt;舟&lt;rtc&gt;ㄐㄧㄨ&lt;/rtc&gt;&lt;/ruby&gt;
</v>
      </c>
      <c r="R394" s="318" t="str">
        <f t="shared" ref="R394:R457" ca="1" si="120">IF( $T394, ($C394 &amp; CHAR(10)), IF($C394=CHAR(10), (CHAR(10) &amp; "&lt;/p&gt;" &amp; CHAR(10) &amp; "&lt;p&gt;" &amp; CHAR(10)), "&lt;ruby&gt;" &amp; $C394  &amp; "&lt;rt&gt;" &amp; INDIRECT( ADDRESS(ROW(), COLUMN() - $R$4) ) &amp; "&lt;/rt&gt;" &amp; "&lt;rtc&gt;" &amp; INDIRECT( ADDRESS(ROW(), COLUMN() - $R$5) ) &amp; "&lt;/rtc&gt;&lt;/ruby&gt;"&amp; CHAR(10)))</f>
        <v xml:space="preserve">&lt;ruby&gt;舟&lt;rt&gt;tsiu&lt;/rt&gt;&lt;rtc&gt;ㄐㄧㄨ&lt;/rtc&gt;&lt;/ruby&gt;
</v>
      </c>
      <c r="S394" s="285"/>
      <c r="T394" s="319" t="b">
        <f t="shared" si="114"/>
        <v>0</v>
      </c>
      <c r="U394" s="319" t="b">
        <f t="shared" ref="U394:U457" si="121">AND( NOT($T394), $C394&lt;&gt;"", $C394&lt;&gt;CHAR(10) )</f>
        <v>1</v>
      </c>
      <c r="V394" s="319" t="b">
        <f t="shared" ref="V394:V457" si="122">IF( OR($T394, NOT($U394)), TRUE, IF($D394="", TRUE, FALSE) )</f>
        <v>0</v>
      </c>
      <c r="W394" s="319" t="b">
        <f t="shared" ref="W394:W457" si="123">IF( OR($T394, NOT($U394)), TRUE, IF($E394="", TRUE, FALSE))</f>
        <v>0</v>
      </c>
      <c r="X394" s="319" t="b">
        <f t="shared" ref="X394:X457" si="124">AND($U394, $F394="")</f>
        <v>1</v>
      </c>
      <c r="Y394" s="370"/>
      <c r="Z394" s="377">
        <f t="shared" si="115"/>
        <v>2</v>
      </c>
      <c r="AA394" s="373" t="str">
        <f t="array" ref="AA394">IF( $Z394="", "", INDEX(白話字聲母資料表, $Z394, $AA$5))</f>
        <v>曾</v>
      </c>
      <c r="AB394" s="370"/>
      <c r="AC394" s="377">
        <f t="shared" ref="AC394:AC457" si="125">IF( $W394, "", MATCH(E394, 白話字韻母清單, 0) )</f>
        <v>45</v>
      </c>
      <c r="AD394" s="373">
        <f t="array" ref="AD394">IF( $W394, "", INDEX(白話字韻母資料表, AC394, $AD$5))</f>
        <v>30</v>
      </c>
      <c r="AE394" s="373" t="b">
        <f t="array" ref="AE394">IF( $W394, "", IF( INDEX(白話字韻母資料表, AC394, $AE$5) = "入聲", TRUE, FALSE) )</f>
        <v>0</v>
      </c>
      <c r="AF394" s="374">
        <f t="shared" ref="AF394:AF457" si="126">IF($U394=FALSE, "", IF($AE394=TRUE, 4, 1))</f>
        <v>1</v>
      </c>
      <c r="AG394" s="374">
        <f t="shared" ref="AG394:AG457" si="127">IF($T394, "", IF($F394="", $AF394, $F394))</f>
        <v>1</v>
      </c>
      <c r="AH394" s="374" t="str">
        <f t="array" ref="AH394">IF( $W394, "", INDEX(白話字韻母資料表, $AC394, $AH$5))</f>
        <v>丩</v>
      </c>
      <c r="AI394" s="374" t="str">
        <f t="array" ref="AI394">IF($W394, "", INDEX(白話字韻母八聲調資料表, $AD394, $AG394))</f>
        <v>iu</v>
      </c>
      <c r="AJ394" s="370"/>
      <c r="AK394" s="373" t="b">
        <f t="shared" ref="AK394:AK457" si="128">IF( OR($D394="ch", $D394="chh", $D394="j", $D394="s"), TRUE, FALSE)</f>
        <v>1</v>
      </c>
      <c r="AL394" s="373" t="b">
        <f>IF( $AK394, IFERROR( IF(MATCH( $E394, 顎音化聲母!$H$9:$H$37, 0), TRUE, FALSE), FALSE), "")</f>
        <v>1</v>
      </c>
      <c r="AM394" s="373" t="str">
        <f t="array" ref="AM394">IF( AND($AK394, $AL394), INDEX(顎音化聲母資料表, MATCH( $D394 &amp; $E394, 顎音化聲母!$L$5:$L$136, 0), 3), "")</f>
        <v>ㄐ</v>
      </c>
      <c r="AN394" s="373">
        <f t="shared" ref="AN394:AN457" si="129">IF($V394, "", Z394)</f>
        <v>2</v>
      </c>
      <c r="AO394" s="374" t="str">
        <f t="array" ref="AO394">IF($AN394="", "", IF( $AM394&lt;&gt;"", $AM394,INDEX(白話字聲母資料表, $AN394, $AO$5)))</f>
        <v>ㄐ</v>
      </c>
      <c r="AP394" s="374" t="str">
        <f t="array" ref="AP394">IF($W394, "", INDEX(方音八音反切資料表, $AD394, $AG394))</f>
        <v>ㄧㄨ</v>
      </c>
      <c r="AQ394" s="370"/>
      <c r="AR394" s="374" t="str">
        <f t="array" ref="AR394">IF($V394, "", INDEX(白話字聲母資料表, $Z394, $AR$5))</f>
        <v>ts</v>
      </c>
      <c r="AS394" s="375" t="str">
        <f t="array" ref="AS394">IF($W394, "", INDEX(白話字韻母資料表, $AC394, $AR$5))</f>
        <v>iu</v>
      </c>
      <c r="AT394" s="374" t="str">
        <f t="array" ref="AT394">IF($W394, "", INDEX(台羅韻母八聲調資料表, $AD394, $AG394))</f>
        <v>iu</v>
      </c>
      <c r="AU394" s="370"/>
      <c r="AV394" s="374" t="str">
        <f t="array" ref="AV394">IF($V394, "", INDEX(白話字聲母資料表, $Z394, $AV$5))</f>
        <v>z</v>
      </c>
      <c r="AW394" s="375" t="str">
        <f t="array" ref="AW394">IF($W394, "", INDEX(白話字韻母資料表, $AC394, $AW$5))</f>
        <v>iu</v>
      </c>
      <c r="AX394" s="374" t="str">
        <f t="array" ref="AX394">IF($W394, "", INDEX(閩拼韻母八聲調資料表, $AD394, $AG394))</f>
        <v>iū</v>
      </c>
    </row>
    <row r="395" spans="2:50">
      <c r="B395" s="380">
        <f t="shared" si="75"/>
        <v>387</v>
      </c>
      <c r="C395" s="314" t="str">
        <f>MID(文章!$D$4, B395, 1)</f>
        <v>，</v>
      </c>
      <c r="D395" s="365"/>
      <c r="E395" s="365"/>
      <c r="F395" s="365"/>
      <c r="G395" s="315" t="str">
        <f t="array" ref="G395">IF( OR($T395, NOT($U395), $W395), "", $AA395 &amp; $AH395 &amp; INDEX(中文數值資料表, $AG395, 2) )</f>
        <v/>
      </c>
      <c r="H395" s="321" t="str">
        <f t="shared" si="76"/>
        <v/>
      </c>
      <c r="I395" s="322" t="str">
        <f t="shared" si="77"/>
        <v/>
      </c>
      <c r="J395" s="323" t="str">
        <f t="shared" si="78"/>
        <v/>
      </c>
      <c r="K395" s="316" t="str">
        <f t="shared" si="79"/>
        <v/>
      </c>
      <c r="L395" s="317" t="str">
        <f t="shared" ref="L395:L458" ca="1" si="130">IF( $T395, "\ltjruby{" &amp; $C395 &amp; "}{}\" &amp; CHAR(10), IF($C395=CHAR(10), "\vskip 0.5 cm" &amp; CHAR(10), "\ltjruby{" &amp; $C395 &amp; "}{" &amp; INDIRECT( ADDRESS(ROW(), COLUMN() - $L$5) ) &amp; "}\" &amp; CHAR(10)))</f>
        <v xml:space="preserve">\ltjruby{，}{}\
</v>
      </c>
      <c r="M395" s="317" t="str">
        <f t="shared" ca="1" si="116"/>
        <v xml:space="preserve">，
</v>
      </c>
      <c r="N395" s="317" t="str">
        <f t="shared" ca="1" si="117"/>
        <v xml:space="preserve">，
</v>
      </c>
      <c r="O395" s="317" t="str">
        <f t="shared" ca="1" si="118"/>
        <v xml:space="preserve">，
</v>
      </c>
      <c r="P395" s="317" t="str">
        <f t="shared" ca="1" si="118"/>
        <v xml:space="preserve">，
</v>
      </c>
      <c r="Q395" s="318" t="str">
        <f t="shared" ca="1" si="119"/>
        <v xml:space="preserve">，
</v>
      </c>
      <c r="R395" s="318" t="str">
        <f t="shared" ca="1" si="120"/>
        <v xml:space="preserve">，
</v>
      </c>
      <c r="S395" s="285"/>
      <c r="T395" s="319" t="b">
        <f t="shared" si="114"/>
        <v>1</v>
      </c>
      <c r="U395" s="319" t="b">
        <f t="shared" si="121"/>
        <v>0</v>
      </c>
      <c r="V395" s="319" t="b">
        <f t="shared" si="122"/>
        <v>1</v>
      </c>
      <c r="W395" s="319" t="b">
        <f t="shared" si="123"/>
        <v>1</v>
      </c>
      <c r="X395" s="319" t="b">
        <f t="shared" si="124"/>
        <v>0</v>
      </c>
      <c r="Y395" s="370"/>
      <c r="Z395" s="377" t="str">
        <f t="shared" si="115"/>
        <v/>
      </c>
      <c r="AA395" s="373" t="str">
        <f t="array" ref="AA395">IF( $Z395="", "", INDEX(白話字聲母資料表, $Z395, $AA$5))</f>
        <v/>
      </c>
      <c r="AB395" s="370"/>
      <c r="AC395" s="377" t="str">
        <f t="shared" si="125"/>
        <v/>
      </c>
      <c r="AD395" s="373" t="str">
        <f t="array" ref="AD395">IF( $W395, "", INDEX(白話字韻母資料表, AC395, $AD$5))</f>
        <v/>
      </c>
      <c r="AE395" s="373" t="str">
        <f t="array" ref="AE395">IF( $W395, "", IF( INDEX(白話字韻母資料表, AC395, $AE$5) = "入聲", TRUE, FALSE) )</f>
        <v/>
      </c>
      <c r="AF395" s="374" t="str">
        <f t="shared" si="126"/>
        <v/>
      </c>
      <c r="AG395" s="374" t="str">
        <f t="shared" si="127"/>
        <v/>
      </c>
      <c r="AH395" s="374" t="str">
        <f t="array" ref="AH395">IF( $W395, "", INDEX(白話字韻母資料表, $AC395, $AH$5))</f>
        <v/>
      </c>
      <c r="AI395" s="374" t="str">
        <f t="array" ref="AI395">IF($W395, "", INDEX(白話字韻母八聲調資料表, $AD395, $AG395))</f>
        <v/>
      </c>
      <c r="AJ395" s="370"/>
      <c r="AK395" s="373" t="b">
        <f t="shared" si="128"/>
        <v>0</v>
      </c>
      <c r="AL395" s="373" t="str">
        <f>IF( $AK395, IFERROR( IF(MATCH( $E395, 顎音化聲母!$H$9:$H$37, 0), TRUE, FALSE), FALSE), "")</f>
        <v/>
      </c>
      <c r="AM395" s="373" t="str">
        <f t="array" ref="AM395">IF( AND($AK395, $AL395), INDEX(顎音化聲母資料表, MATCH( $D395 &amp; $E395, 顎音化聲母!$L$5:$L$136, 0), 3), "")</f>
        <v/>
      </c>
      <c r="AN395" s="373" t="str">
        <f t="shared" si="129"/>
        <v/>
      </c>
      <c r="AO395" s="374" t="str">
        <f t="array" ref="AO395">IF($AN395="", "", IF( $AM395&lt;&gt;"", $AM395,INDEX(白話字聲母資料表, $AN395, $AO$5)))</f>
        <v/>
      </c>
      <c r="AP395" s="374" t="str">
        <f t="array" ref="AP395">IF($W395, "", INDEX(方音八音反切資料表, $AD395, $AG395))</f>
        <v/>
      </c>
      <c r="AQ395" s="370"/>
      <c r="AR395" s="374" t="str">
        <f t="array" ref="AR395">IF($V395, "", INDEX(白話字聲母資料表, $Z395, $AR$5))</f>
        <v/>
      </c>
      <c r="AS395" s="375" t="str">
        <f t="array" ref="AS395">IF($W395, "", INDEX(白話字韻母資料表, $AC395, $AR$5))</f>
        <v/>
      </c>
      <c r="AT395" s="374" t="str">
        <f t="array" ref="AT395">IF($W395, "", INDEX(台羅韻母八聲調資料表, $AD395, $AG395))</f>
        <v/>
      </c>
      <c r="AU395" s="370"/>
      <c r="AV395" s="374" t="str">
        <f t="array" ref="AV395">IF($V395, "", INDEX(白話字聲母資料表, $Z395, $AV$5))</f>
        <v/>
      </c>
      <c r="AW395" s="375" t="str">
        <f t="array" ref="AW395">IF($W395, "", INDEX(白話字韻母資料表, $AC395, $AW$5))</f>
        <v/>
      </c>
      <c r="AX395" s="374" t="str">
        <f t="array" ref="AX395">IF($W395, "", INDEX(閩拼韻母八聲調資料表, $AD395, $AG395))</f>
        <v/>
      </c>
    </row>
    <row r="396" spans="2:50">
      <c r="B396" s="380">
        <f t="shared" si="75"/>
        <v>388</v>
      </c>
      <c r="C396" s="314" t="str">
        <f>MID(文章!$D$4, B396, 1)</f>
        <v>舉</v>
      </c>
      <c r="D396" s="365" t="s">
        <v>72</v>
      </c>
      <c r="E396" s="365" t="s">
        <v>67</v>
      </c>
      <c r="F396" s="365">
        <v>2</v>
      </c>
      <c r="G396" s="315" t="str">
        <f t="array" ref="G396">IF( OR($T396, NOT($U396), $W396), "", $AA396 &amp; $AH396 &amp; INDEX(中文數值資料表, $AG396, 2) )</f>
        <v>求居二</v>
      </c>
      <c r="H396" s="321" t="str">
        <f t="shared" si="76"/>
        <v>kí</v>
      </c>
      <c r="I396" s="322" t="str">
        <f t="shared" si="77"/>
        <v>kí</v>
      </c>
      <c r="J396" s="323" t="str">
        <f t="shared" si="78"/>
        <v>gí</v>
      </c>
      <c r="K396" s="316" t="str">
        <f t="shared" si="79"/>
        <v>ㄍㄧˋ</v>
      </c>
      <c r="L396" s="317" t="str">
        <f t="shared" ca="1" si="130"/>
        <v xml:space="preserve">\ltjruby{舉}{kí}\
</v>
      </c>
      <c r="M396" s="317" t="str">
        <f t="shared" ca="1" si="116"/>
        <v xml:space="preserve">&lt;ruby&gt;舉&lt;rt&gt;求居二&lt;/rt&gt;&lt;/ruby&gt;
</v>
      </c>
      <c r="N396" s="317" t="str">
        <f t="shared" ca="1" si="117"/>
        <v xml:space="preserve">&lt;ruby&gt;舉&lt;rt&gt;kí&lt;/rt&gt;&lt;/ruby&gt;
</v>
      </c>
      <c r="O396" s="317" t="str">
        <f t="shared" ca="1" si="118"/>
        <v xml:space="preserve">&lt;ruby&gt;舉&lt;rt&gt;kí&lt;/rt&gt;&lt;/ruby&gt;
</v>
      </c>
      <c r="P396" s="317" t="str">
        <f t="shared" ca="1" si="118"/>
        <v xml:space="preserve">&lt;ruby&gt;舉&lt;rt&gt;gí&lt;/rt&gt;&lt;/ruby&gt;
</v>
      </c>
      <c r="Q396" s="318" t="str">
        <f t="shared" ca="1" si="119"/>
        <v xml:space="preserve">&lt;ruby&gt;舉&lt;rtc&gt;ㄍㄧˋ&lt;/rtc&gt;&lt;/ruby&gt;
</v>
      </c>
      <c r="R396" s="318" t="str">
        <f t="shared" ca="1" si="120"/>
        <v xml:space="preserve">&lt;ruby&gt;舉&lt;rt&gt;kí&lt;/rt&gt;&lt;rtc&gt;ㄍㄧˋ&lt;/rtc&gt;&lt;/ruby&gt;
</v>
      </c>
      <c r="S396" s="285"/>
      <c r="T396" s="319" t="b">
        <f t="shared" si="114"/>
        <v>0</v>
      </c>
      <c r="U396" s="319" t="b">
        <f t="shared" si="121"/>
        <v>1</v>
      </c>
      <c r="V396" s="319" t="b">
        <f t="shared" si="122"/>
        <v>0</v>
      </c>
      <c r="W396" s="319" t="b">
        <f t="shared" si="123"/>
        <v>0</v>
      </c>
      <c r="X396" s="319" t="b">
        <f t="shared" si="124"/>
        <v>0</v>
      </c>
      <c r="Y396" s="370"/>
      <c r="Z396" s="377">
        <f t="shared" si="115"/>
        <v>7</v>
      </c>
      <c r="AA396" s="373" t="str">
        <f t="array" ref="AA396">IF( $Z396="", "", INDEX(白話字聲母資料表, $Z396, $AA$5))</f>
        <v>求</v>
      </c>
      <c r="AB396" s="370"/>
      <c r="AC396" s="377">
        <f t="shared" si="125"/>
        <v>21</v>
      </c>
      <c r="AD396" s="373">
        <f t="array" ref="AD396">IF( $W396, "", INDEX(白話字韻母資料表, AC396, $AD$5))</f>
        <v>29</v>
      </c>
      <c r="AE396" s="373" t="b">
        <f t="array" ref="AE396">IF( $W396, "", IF( INDEX(白話字韻母資料表, AC396, $AE$5) = "入聲", TRUE, FALSE) )</f>
        <v>0</v>
      </c>
      <c r="AF396" s="374">
        <f t="shared" si="126"/>
        <v>1</v>
      </c>
      <c r="AG396" s="374">
        <f t="shared" si="127"/>
        <v>2</v>
      </c>
      <c r="AH396" s="374" t="str">
        <f t="array" ref="AH396">IF( $W396, "", INDEX(白話字韻母資料表, $AC396, $AH$5))</f>
        <v>居</v>
      </c>
      <c r="AI396" s="374" t="str">
        <f t="array" ref="AI396">IF($W396, "", INDEX(白話字韻母八聲調資料表, $AD396, $AG396))</f>
        <v>í</v>
      </c>
      <c r="AJ396" s="370"/>
      <c r="AK396" s="373" t="b">
        <f t="shared" si="128"/>
        <v>0</v>
      </c>
      <c r="AL396" s="373" t="str">
        <f>IF( $AK396, IFERROR( IF(MATCH( $E396, 顎音化聲母!$H$9:$H$37, 0), TRUE, FALSE), FALSE), "")</f>
        <v/>
      </c>
      <c r="AM396" s="373" t="str">
        <f t="array" ref="AM396">IF( AND($AK396, $AL396), INDEX(顎音化聲母資料表, MATCH( $D396 &amp; $E396, 顎音化聲母!$L$5:$L$136, 0), 3), "")</f>
        <v/>
      </c>
      <c r="AN396" s="373">
        <f t="shared" si="129"/>
        <v>7</v>
      </c>
      <c r="AO396" s="374" t="str">
        <f t="array" ref="AO396">IF($AN396="", "", IF( $AM396&lt;&gt;"", $AM396,INDEX(白話字聲母資料表, $AN396, $AO$5)))</f>
        <v>ㄍ</v>
      </c>
      <c r="AP396" s="374" t="str">
        <f t="array" ref="AP396">IF($W396, "", INDEX(方音八音反切資料表, $AD396, $AG396))</f>
        <v>ㄧˋ</v>
      </c>
      <c r="AQ396" s="370"/>
      <c r="AR396" s="374" t="str">
        <f t="array" ref="AR396">IF($V396, "", INDEX(白話字聲母資料表, $Z396, $AR$5))</f>
        <v>k</v>
      </c>
      <c r="AS396" s="375" t="str">
        <f t="array" ref="AS396">IF($W396, "", INDEX(白話字韻母資料表, $AC396, $AR$5))</f>
        <v>i</v>
      </c>
      <c r="AT396" s="374" t="str">
        <f t="array" ref="AT396">IF($W396, "", INDEX(台羅韻母八聲調資料表, $AD396, $AG396))</f>
        <v>í</v>
      </c>
      <c r="AU396" s="370"/>
      <c r="AV396" s="374" t="str">
        <f t="array" ref="AV396">IF($V396, "", INDEX(白話字聲母資料表, $Z396, $AV$5))</f>
        <v>g</v>
      </c>
      <c r="AW396" s="375" t="str">
        <f t="array" ref="AW396">IF($W396, "", INDEX(白話字韻母資料表, $AC396, $AW$5))</f>
        <v>i</v>
      </c>
      <c r="AX396" s="374" t="str">
        <f t="array" ref="AX396">IF($W396, "", INDEX(閩拼韻母八聲調資料表, $AD396, $AG396))</f>
        <v>í</v>
      </c>
    </row>
    <row r="397" spans="2:50">
      <c r="B397" s="380">
        <f t="shared" si="75"/>
        <v>389</v>
      </c>
      <c r="C397" s="314" t="str">
        <f>MID(文章!$D$4, B397, 1)</f>
        <v>匏</v>
      </c>
      <c r="D397" s="365" t="s">
        <v>79</v>
      </c>
      <c r="E397" s="365" t="s">
        <v>102</v>
      </c>
      <c r="F397" s="365">
        <v>5</v>
      </c>
      <c r="G397" s="315" t="str">
        <f t="array" ref="G397">IF( OR($T397, NOT($U397), $W397), "", $AA397 &amp; $AH397 &amp; INDEX(中文數值資料表, $AG397, 2) )</f>
        <v>邊交五</v>
      </c>
      <c r="H397" s="321" t="str">
        <f t="shared" si="76"/>
        <v>pâu</v>
      </c>
      <c r="I397" s="322" t="str">
        <f t="shared" si="77"/>
        <v>pâu</v>
      </c>
      <c r="J397" s="323" t="str">
        <f t="shared" si="78"/>
        <v>bào</v>
      </c>
      <c r="K397" s="316" t="str">
        <f t="shared" si="79"/>
        <v>ㄅㄠˊ</v>
      </c>
      <c r="L397" s="317" t="str">
        <f t="shared" ca="1" si="130"/>
        <v xml:space="preserve">\ltjruby{匏}{pâu}\
</v>
      </c>
      <c r="M397" s="317" t="str">
        <f t="shared" ca="1" si="116"/>
        <v xml:space="preserve">&lt;ruby&gt;匏&lt;rt&gt;邊交五&lt;/rt&gt;&lt;/ruby&gt;
</v>
      </c>
      <c r="N397" s="317" t="str">
        <f t="shared" ca="1" si="117"/>
        <v xml:space="preserve">&lt;ruby&gt;匏&lt;rt&gt;pâu&lt;/rt&gt;&lt;/ruby&gt;
</v>
      </c>
      <c r="O397" s="317" t="str">
        <f t="shared" ca="1" si="118"/>
        <v xml:space="preserve">&lt;ruby&gt;匏&lt;rt&gt;pâu&lt;/rt&gt;&lt;/ruby&gt;
</v>
      </c>
      <c r="P397" s="317" t="str">
        <f t="shared" ca="1" si="118"/>
        <v xml:space="preserve">&lt;ruby&gt;匏&lt;rt&gt;bào&lt;/rt&gt;&lt;/ruby&gt;
</v>
      </c>
      <c r="Q397" s="318" t="str">
        <f t="shared" ca="1" si="119"/>
        <v xml:space="preserve">&lt;ruby&gt;匏&lt;rtc&gt;ㄅㄠˊ&lt;/rtc&gt;&lt;/ruby&gt;
</v>
      </c>
      <c r="R397" s="318" t="str">
        <f t="shared" ca="1" si="120"/>
        <v xml:space="preserve">&lt;ruby&gt;匏&lt;rt&gt;pâu&lt;/rt&gt;&lt;rtc&gt;ㄅㄠˊ&lt;/rtc&gt;&lt;/ruby&gt;
</v>
      </c>
      <c r="S397" s="285"/>
      <c r="T397" s="319" t="b">
        <f t="shared" si="114"/>
        <v>0</v>
      </c>
      <c r="U397" s="319" t="b">
        <f t="shared" si="121"/>
        <v>1</v>
      </c>
      <c r="V397" s="319" t="b">
        <f t="shared" si="122"/>
        <v>0</v>
      </c>
      <c r="W397" s="319" t="b">
        <f t="shared" si="123"/>
        <v>0</v>
      </c>
      <c r="X397" s="319" t="b">
        <f t="shared" si="124"/>
        <v>0</v>
      </c>
      <c r="Y397" s="370"/>
      <c r="Z397" s="377">
        <f t="shared" si="115"/>
        <v>13</v>
      </c>
      <c r="AA397" s="373" t="str">
        <f t="array" ref="AA397">IF( $Z397="", "", INDEX(白話字聲母資料表, $Z397, $AA$5))</f>
        <v>邊</v>
      </c>
      <c r="AB397" s="370"/>
      <c r="AC397" s="377">
        <f t="shared" si="125"/>
        <v>13</v>
      </c>
      <c r="AD397" s="373">
        <f t="array" ref="AD397">IF( $W397, "", INDEX(白話字韻母資料表, AC397, $AD$5))</f>
        <v>23</v>
      </c>
      <c r="AE397" s="373" t="b">
        <f t="array" ref="AE397">IF( $W397, "", IF( INDEX(白話字韻母資料表, AC397, $AE$5) = "入聲", TRUE, FALSE) )</f>
        <v>0</v>
      </c>
      <c r="AF397" s="374">
        <f t="shared" si="126"/>
        <v>1</v>
      </c>
      <c r="AG397" s="374">
        <f t="shared" si="127"/>
        <v>5</v>
      </c>
      <c r="AH397" s="374" t="str">
        <f t="array" ref="AH397">IF( $W397, "", INDEX(白話字韻母資料表, $AC397, $AH$5))</f>
        <v>交</v>
      </c>
      <c r="AI397" s="374" t="str">
        <f t="array" ref="AI397">IF($W397, "", INDEX(白話字韻母八聲調資料表, $AD397, $AG397))</f>
        <v>âu</v>
      </c>
      <c r="AJ397" s="370"/>
      <c r="AK397" s="373" t="b">
        <f t="shared" si="128"/>
        <v>0</v>
      </c>
      <c r="AL397" s="373" t="str">
        <f>IF( $AK397, IFERROR( IF(MATCH( $E397, 顎音化聲母!$H$9:$H$37, 0), TRUE, FALSE), FALSE), "")</f>
        <v/>
      </c>
      <c r="AM397" s="373" t="str">
        <f t="array" ref="AM397">IF( AND($AK397, $AL397), INDEX(顎音化聲母資料表, MATCH( $D397 &amp; $E397, 顎音化聲母!$L$5:$L$136, 0), 3), "")</f>
        <v/>
      </c>
      <c r="AN397" s="373">
        <f t="shared" si="129"/>
        <v>13</v>
      </c>
      <c r="AO397" s="374" t="str">
        <f t="array" ref="AO397">IF($AN397="", "", IF( $AM397&lt;&gt;"", $AM397,INDEX(白話字聲母資料表, $AN397, $AO$5)))</f>
        <v>ㄅ</v>
      </c>
      <c r="AP397" s="374" t="str">
        <f t="array" ref="AP397">IF($W397, "", INDEX(方音八音反切資料表, $AD397, $AG397))</f>
        <v>ㄠˊ</v>
      </c>
      <c r="AQ397" s="370"/>
      <c r="AR397" s="374" t="str">
        <f t="array" ref="AR397">IF($V397, "", INDEX(白話字聲母資料表, $Z397, $AR$5))</f>
        <v>p</v>
      </c>
      <c r="AS397" s="375" t="str">
        <f t="array" ref="AS397">IF($W397, "", INDEX(白話字韻母資料表, $AC397, $AR$5))</f>
        <v>ao</v>
      </c>
      <c r="AT397" s="374" t="str">
        <f t="array" ref="AT397">IF($W397, "", INDEX(台羅韻母八聲調資料表, $AD397, $AG397))</f>
        <v>âu</v>
      </c>
      <c r="AU397" s="370"/>
      <c r="AV397" s="374" t="str">
        <f t="array" ref="AV397">IF($V397, "", INDEX(白話字聲母資料表, $Z397, $AV$5))</f>
        <v>b</v>
      </c>
      <c r="AW397" s="375" t="str">
        <f t="array" ref="AW397">IF($W397, "", INDEX(白話字韻母資料表, $AC397, $AW$5))</f>
        <v>ao</v>
      </c>
      <c r="AX397" s="374" t="str">
        <f t="array" ref="AX397">IF($W397, "", INDEX(閩拼韻母八聲調資料表, $AD397, $AG397))</f>
        <v>ào</v>
      </c>
    </row>
    <row r="398" spans="2:50">
      <c r="B398" s="380">
        <f t="shared" si="75"/>
        <v>390</v>
      </c>
      <c r="C398" s="314" t="str">
        <f>MID(文章!$D$4, B398, 1)</f>
        <v>樽</v>
      </c>
      <c r="D398" s="365" t="s">
        <v>55</v>
      </c>
      <c r="E398" s="365" t="s">
        <v>108</v>
      </c>
      <c r="F398" s="365"/>
      <c r="G398" s="315" t="str">
        <f t="array" ref="G398">IF( OR($T398, NOT($U398), $W398), "", $AA398 &amp; $AH398 &amp; INDEX(中文數值資料表, $AG398, 2) )</f>
        <v>曾君一</v>
      </c>
      <c r="H398" s="321" t="str">
        <f t="shared" si="76"/>
        <v>chun</v>
      </c>
      <c r="I398" s="322" t="str">
        <f t="shared" si="77"/>
        <v>tsun</v>
      </c>
      <c r="J398" s="323" t="str">
        <f t="shared" si="78"/>
        <v>zūn</v>
      </c>
      <c r="K398" s="316" t="str">
        <f t="shared" si="79"/>
        <v>ㄗㄨㄣ</v>
      </c>
      <c r="L398" s="317" t="str">
        <f t="shared" ca="1" si="130"/>
        <v xml:space="preserve">\ltjruby{樽}{tsun}\
</v>
      </c>
      <c r="M398" s="317" t="str">
        <f t="shared" ca="1" si="116"/>
        <v xml:space="preserve">&lt;ruby&gt;樽&lt;rt&gt;曾君一&lt;/rt&gt;&lt;/ruby&gt;
</v>
      </c>
      <c r="N398" s="317" t="str">
        <f t="shared" ca="1" si="117"/>
        <v xml:space="preserve">&lt;ruby&gt;樽&lt;rt&gt;chun&lt;/rt&gt;&lt;/ruby&gt;
</v>
      </c>
      <c r="O398" s="317" t="str">
        <f t="shared" ca="1" si="118"/>
        <v xml:space="preserve">&lt;ruby&gt;樽&lt;rt&gt;tsun&lt;/rt&gt;&lt;/ruby&gt;
</v>
      </c>
      <c r="P398" s="317" t="str">
        <f t="shared" ca="1" si="118"/>
        <v xml:space="preserve">&lt;ruby&gt;樽&lt;rt&gt;zūn&lt;/rt&gt;&lt;/ruby&gt;
</v>
      </c>
      <c r="Q398" s="318" t="str">
        <f t="shared" ca="1" si="119"/>
        <v xml:space="preserve">&lt;ruby&gt;樽&lt;rtc&gt;ㄗㄨㄣ&lt;/rtc&gt;&lt;/ruby&gt;
</v>
      </c>
      <c r="R398" s="318" t="str">
        <f t="shared" ca="1" si="120"/>
        <v xml:space="preserve">&lt;ruby&gt;樽&lt;rt&gt;tsun&lt;/rt&gt;&lt;rtc&gt;ㄗㄨㄣ&lt;/rtc&gt;&lt;/ruby&gt;
</v>
      </c>
      <c r="S398" s="285"/>
      <c r="T398" s="319" t="b">
        <f t="shared" si="114"/>
        <v>0</v>
      </c>
      <c r="U398" s="319" t="b">
        <f t="shared" si="121"/>
        <v>1</v>
      </c>
      <c r="V398" s="319" t="b">
        <f t="shared" si="122"/>
        <v>0</v>
      </c>
      <c r="W398" s="319" t="b">
        <f t="shared" si="123"/>
        <v>0</v>
      </c>
      <c r="X398" s="319" t="b">
        <f t="shared" si="124"/>
        <v>1</v>
      </c>
      <c r="Y398" s="370"/>
      <c r="Z398" s="377">
        <f t="shared" si="115"/>
        <v>2</v>
      </c>
      <c r="AA398" s="373" t="str">
        <f t="array" ref="AA398">IF( $Z398="", "", INDEX(白話字聲母資料表, $Z398, $AA$5))</f>
        <v>曾</v>
      </c>
      <c r="AB398" s="370"/>
      <c r="AC398" s="377">
        <f t="shared" si="125"/>
        <v>73</v>
      </c>
      <c r="AD398" s="373">
        <f t="array" ref="AD398">IF( $W398, "", INDEX(白話字韻母資料表, AC398, $AD$5))</f>
        <v>1</v>
      </c>
      <c r="AE398" s="373" t="b">
        <f t="array" ref="AE398">IF( $W398, "", IF( INDEX(白話字韻母資料表, AC398, $AE$5) = "入聲", TRUE, FALSE) )</f>
        <v>0</v>
      </c>
      <c r="AF398" s="374">
        <f t="shared" si="126"/>
        <v>1</v>
      </c>
      <c r="AG398" s="374">
        <f t="shared" si="127"/>
        <v>1</v>
      </c>
      <c r="AH398" s="374" t="str">
        <f t="array" ref="AH398">IF( $W398, "", INDEX(白話字韻母資料表, $AC398, $AH$5))</f>
        <v>君</v>
      </c>
      <c r="AI398" s="374" t="str">
        <f t="array" ref="AI398">IF($W398, "", INDEX(白話字韻母八聲調資料表, $AD398, $AG398))</f>
        <v>un</v>
      </c>
      <c r="AJ398" s="370"/>
      <c r="AK398" s="373" t="b">
        <f t="shared" si="128"/>
        <v>1</v>
      </c>
      <c r="AL398" s="373" t="b">
        <f>IF( $AK398, IFERROR( IF(MATCH( $E398, 顎音化聲母!$H$9:$H$37, 0), TRUE, FALSE), FALSE), "")</f>
        <v>0</v>
      </c>
      <c r="AM398" s="373" t="str">
        <f t="array" ref="AM398">IF( AND($AK398, $AL398), INDEX(顎音化聲母資料表, MATCH( $D398 &amp; $E398, 顎音化聲母!$L$5:$L$136, 0), 3), "")</f>
        <v/>
      </c>
      <c r="AN398" s="373">
        <f t="shared" si="129"/>
        <v>2</v>
      </c>
      <c r="AO398" s="374" t="str">
        <f t="array" ref="AO398">IF($AN398="", "", IF( $AM398&lt;&gt;"", $AM398,INDEX(白話字聲母資料表, $AN398, $AO$5)))</f>
        <v>ㄗ</v>
      </c>
      <c r="AP398" s="374" t="str">
        <f t="array" ref="AP398">IF($W398, "", INDEX(方音八音反切資料表, $AD398, $AG398))</f>
        <v>ㄨㄣ</v>
      </c>
      <c r="AQ398" s="370"/>
      <c r="AR398" s="374" t="str">
        <f t="array" ref="AR398">IF($V398, "", INDEX(白話字聲母資料表, $Z398, $AR$5))</f>
        <v>ts</v>
      </c>
      <c r="AS398" s="375" t="str">
        <f t="array" ref="AS398">IF($W398, "", INDEX(白話字韻母資料表, $AC398, $AR$5))</f>
        <v>un</v>
      </c>
      <c r="AT398" s="374" t="str">
        <f t="array" ref="AT398">IF($W398, "", INDEX(台羅韻母八聲調資料表, $AD398, $AG398))</f>
        <v>un</v>
      </c>
      <c r="AU398" s="370"/>
      <c r="AV398" s="374" t="str">
        <f t="array" ref="AV398">IF($V398, "", INDEX(白話字聲母資料表, $Z398, $AV$5))</f>
        <v>z</v>
      </c>
      <c r="AW398" s="375" t="str">
        <f t="array" ref="AW398">IF($W398, "", INDEX(白話字韻母資料表, $AC398, $AW$5))</f>
        <v>un</v>
      </c>
      <c r="AX398" s="374" t="str">
        <f t="array" ref="AX398">IF($W398, "", INDEX(閩拼韻母八聲調資料表, $AD398, $AG398))</f>
        <v>ūn</v>
      </c>
    </row>
    <row r="399" spans="2:50">
      <c r="B399" s="380">
        <f t="shared" si="75"/>
        <v>391</v>
      </c>
      <c r="C399" s="314" t="str">
        <f>MID(文章!$D$4, B399, 1)</f>
        <v>以</v>
      </c>
      <c r="D399" s="365"/>
      <c r="E399" s="365" t="s">
        <v>67</v>
      </c>
      <c r="F399" s="365">
        <v>2</v>
      </c>
      <c r="G399" s="315" t="str">
        <f t="array" ref="G399">IF( OR($T399, NOT($U399), $W399), "", $AA399 &amp; $AH399 &amp; INDEX(中文數值資料表, $AG399, 2) )</f>
        <v>英居二</v>
      </c>
      <c r="H399" s="321" t="str">
        <f t="shared" si="76"/>
        <v>í</v>
      </c>
      <c r="I399" s="322" t="str">
        <f t="shared" si="77"/>
        <v>í</v>
      </c>
      <c r="J399" s="323" t="str">
        <f t="shared" si="78"/>
        <v>í</v>
      </c>
      <c r="K399" s="316" t="str">
        <f t="shared" si="79"/>
        <v>ㄧˋ</v>
      </c>
      <c r="L399" s="317" t="str">
        <f t="shared" ca="1" si="130"/>
        <v xml:space="preserve">\ltjruby{以}{í}\
</v>
      </c>
      <c r="M399" s="317" t="str">
        <f t="shared" ca="1" si="116"/>
        <v xml:space="preserve">&lt;ruby&gt;以&lt;rt&gt;英居二&lt;/rt&gt;&lt;/ruby&gt;
</v>
      </c>
      <c r="N399" s="317" t="str">
        <f t="shared" ca="1" si="117"/>
        <v xml:space="preserve">&lt;ruby&gt;以&lt;rt&gt;í&lt;/rt&gt;&lt;/ruby&gt;
</v>
      </c>
      <c r="O399" s="317" t="str">
        <f t="shared" ca="1" si="118"/>
        <v xml:space="preserve">&lt;ruby&gt;以&lt;rt&gt;í&lt;/rt&gt;&lt;/ruby&gt;
</v>
      </c>
      <c r="P399" s="317" t="str">
        <f t="shared" ca="1" si="118"/>
        <v xml:space="preserve">&lt;ruby&gt;以&lt;rt&gt;í&lt;/rt&gt;&lt;/ruby&gt;
</v>
      </c>
      <c r="Q399" s="318" t="str">
        <f t="shared" ca="1" si="119"/>
        <v xml:space="preserve">&lt;ruby&gt;以&lt;rtc&gt;ㄧˋ&lt;/rtc&gt;&lt;/ruby&gt;
</v>
      </c>
      <c r="R399" s="318" t="str">
        <f t="shared" ca="1" si="120"/>
        <v xml:space="preserve">&lt;ruby&gt;以&lt;rt&gt;í&lt;/rt&gt;&lt;rtc&gt;ㄧˋ&lt;/rtc&gt;&lt;/ruby&gt;
</v>
      </c>
      <c r="S399" s="285"/>
      <c r="T399" s="319" t="b">
        <f t="shared" si="114"/>
        <v>0</v>
      </c>
      <c r="U399" s="319" t="b">
        <f t="shared" si="121"/>
        <v>1</v>
      </c>
      <c r="V399" s="319" t="b">
        <f t="shared" si="122"/>
        <v>1</v>
      </c>
      <c r="W399" s="319" t="b">
        <f t="shared" si="123"/>
        <v>0</v>
      </c>
      <c r="X399" s="319" t="b">
        <f t="shared" si="124"/>
        <v>0</v>
      </c>
      <c r="Y399" s="370"/>
      <c r="Z399" s="377">
        <f t="shared" si="115"/>
        <v>18</v>
      </c>
      <c r="AA399" s="373" t="str">
        <f t="array" ref="AA399">IF( $Z399="", "", INDEX(白話字聲母資料表, $Z399, $AA$5))</f>
        <v>英</v>
      </c>
      <c r="AB399" s="370"/>
      <c r="AC399" s="377">
        <f t="shared" si="125"/>
        <v>21</v>
      </c>
      <c r="AD399" s="373">
        <f t="array" ref="AD399">IF( $W399, "", INDEX(白話字韻母資料表, AC399, $AD$5))</f>
        <v>29</v>
      </c>
      <c r="AE399" s="373" t="b">
        <f t="array" ref="AE399">IF( $W399, "", IF( INDEX(白話字韻母資料表, AC399, $AE$5) = "入聲", TRUE, FALSE) )</f>
        <v>0</v>
      </c>
      <c r="AF399" s="374">
        <f t="shared" si="126"/>
        <v>1</v>
      </c>
      <c r="AG399" s="374">
        <f t="shared" si="127"/>
        <v>2</v>
      </c>
      <c r="AH399" s="374" t="str">
        <f t="array" ref="AH399">IF( $W399, "", INDEX(白話字韻母資料表, $AC399, $AH$5))</f>
        <v>居</v>
      </c>
      <c r="AI399" s="374" t="str">
        <f t="array" ref="AI399">IF($W399, "", INDEX(白話字韻母八聲調資料表, $AD399, $AG399))</f>
        <v>í</v>
      </c>
      <c r="AJ399" s="370"/>
      <c r="AK399" s="373" t="b">
        <f t="shared" si="128"/>
        <v>0</v>
      </c>
      <c r="AL399" s="373" t="str">
        <f>IF( $AK399, IFERROR( IF(MATCH( $E399, 顎音化聲母!$H$9:$H$37, 0), TRUE, FALSE), FALSE), "")</f>
        <v/>
      </c>
      <c r="AM399" s="373" t="str">
        <f t="array" ref="AM399">IF( AND($AK399, $AL399), INDEX(顎音化聲母資料表, MATCH( $D399 &amp; $E399, 顎音化聲母!$L$5:$L$136, 0), 3), "")</f>
        <v/>
      </c>
      <c r="AN399" s="373" t="str">
        <f t="shared" si="129"/>
        <v/>
      </c>
      <c r="AO399" s="374" t="str">
        <f t="array" ref="AO399">IF($AN399="", "", IF( $AM399&lt;&gt;"", $AM399,INDEX(白話字聲母資料表, $AN399, $AO$5)))</f>
        <v/>
      </c>
      <c r="AP399" s="374" t="str">
        <f t="array" ref="AP399">IF($W399, "", INDEX(方音八音反切資料表, $AD399, $AG399))</f>
        <v>ㄧˋ</v>
      </c>
      <c r="AQ399" s="370"/>
      <c r="AR399" s="374" t="str">
        <f t="array" ref="AR399">IF($V399, "", INDEX(白話字聲母資料表, $Z399, $AR$5))</f>
        <v/>
      </c>
      <c r="AS399" s="375" t="str">
        <f t="array" ref="AS399">IF($W399, "", INDEX(白話字韻母資料表, $AC399, $AR$5))</f>
        <v>i</v>
      </c>
      <c r="AT399" s="374" t="str">
        <f t="array" ref="AT399">IF($W399, "", INDEX(台羅韻母八聲調資料表, $AD399, $AG399))</f>
        <v>í</v>
      </c>
      <c r="AU399" s="370"/>
      <c r="AV399" s="374" t="str">
        <f t="array" ref="AV399">IF($V399, "", INDEX(白話字聲母資料表, $Z399, $AV$5))</f>
        <v/>
      </c>
      <c r="AW399" s="375" t="str">
        <f t="array" ref="AW399">IF($W399, "", INDEX(白話字韻母資料表, $AC399, $AW$5))</f>
        <v>i</v>
      </c>
      <c r="AX399" s="374" t="str">
        <f t="array" ref="AX399">IF($W399, "", INDEX(閩拼韻母八聲調資料表, $AD399, $AG399))</f>
        <v>í</v>
      </c>
    </row>
    <row r="400" spans="2:50">
      <c r="B400" s="380">
        <f t="shared" si="75"/>
        <v>392</v>
      </c>
      <c r="C400" s="314" t="str">
        <f>MID(文章!$D$4, B400, 1)</f>
        <v>相</v>
      </c>
      <c r="D400" s="365" t="s">
        <v>65</v>
      </c>
      <c r="E400" s="365" t="s">
        <v>88</v>
      </c>
      <c r="F400" s="365"/>
      <c r="G400" s="315" t="str">
        <f t="array" ref="G400">IF( OR($T400, NOT($U400), $W400), "", $AA400 &amp; $AH400 &amp; INDEX(中文數值資料表, $AG400, 2) )</f>
        <v>時恭一</v>
      </c>
      <c r="H400" s="321" t="str">
        <f t="shared" si="76"/>
        <v>siong</v>
      </c>
      <c r="I400" s="322" t="str">
        <f t="shared" si="77"/>
        <v>siong</v>
      </c>
      <c r="J400" s="323" t="str">
        <f t="shared" si="78"/>
        <v>siōng</v>
      </c>
      <c r="K400" s="316" t="str">
        <f t="shared" si="79"/>
        <v>ㄒㄧㆲ</v>
      </c>
      <c r="L400" s="317" t="str">
        <f t="shared" ca="1" si="130"/>
        <v xml:space="preserve">\ltjruby{相}{siong}\
</v>
      </c>
      <c r="M400" s="317" t="str">
        <f t="shared" ca="1" si="116"/>
        <v xml:space="preserve">&lt;ruby&gt;相&lt;rt&gt;時恭一&lt;/rt&gt;&lt;/ruby&gt;
</v>
      </c>
      <c r="N400" s="317" t="str">
        <f t="shared" ca="1" si="117"/>
        <v xml:space="preserve">&lt;ruby&gt;相&lt;rt&gt;siong&lt;/rt&gt;&lt;/ruby&gt;
</v>
      </c>
      <c r="O400" s="317" t="str">
        <f t="shared" ca="1" si="118"/>
        <v xml:space="preserve">&lt;ruby&gt;相&lt;rt&gt;siong&lt;/rt&gt;&lt;/ruby&gt;
</v>
      </c>
      <c r="P400" s="317" t="str">
        <f t="shared" ca="1" si="118"/>
        <v xml:space="preserve">&lt;ruby&gt;相&lt;rt&gt;siōng&lt;/rt&gt;&lt;/ruby&gt;
</v>
      </c>
      <c r="Q400" s="318" t="str">
        <f t="shared" ca="1" si="119"/>
        <v xml:space="preserve">&lt;ruby&gt;相&lt;rtc&gt;ㄒㄧㆲ&lt;/rtc&gt;&lt;/ruby&gt;
</v>
      </c>
      <c r="R400" s="318" t="str">
        <f t="shared" ca="1" si="120"/>
        <v xml:space="preserve">&lt;ruby&gt;相&lt;rt&gt;siong&lt;/rt&gt;&lt;rtc&gt;ㄒㄧㆲ&lt;/rtc&gt;&lt;/ruby&gt;
</v>
      </c>
      <c r="S400" s="285"/>
      <c r="T400" s="319" t="b">
        <f t="shared" si="114"/>
        <v>0</v>
      </c>
      <c r="U400" s="319" t="b">
        <f t="shared" si="121"/>
        <v>1</v>
      </c>
      <c r="V400" s="319" t="b">
        <f t="shared" si="122"/>
        <v>0</v>
      </c>
      <c r="W400" s="319" t="b">
        <f t="shared" si="123"/>
        <v>0</v>
      </c>
      <c r="X400" s="319" t="b">
        <f t="shared" si="124"/>
        <v>1</v>
      </c>
      <c r="Y400" s="370"/>
      <c r="Z400" s="377">
        <f t="shared" si="115"/>
        <v>15</v>
      </c>
      <c r="AA400" s="373" t="str">
        <f t="array" ref="AA400">IF( $Z400="", "", INDEX(白話字聲母資料表, $Z400, $AA$5))</f>
        <v>時</v>
      </c>
      <c r="AB400" s="370"/>
      <c r="AC400" s="377">
        <f t="shared" si="125"/>
        <v>42</v>
      </c>
      <c r="AD400" s="373">
        <f t="array" ref="AD400">IF( $W400, "", INDEX(白話字韻母資料表, AC400, $AD$5))</f>
        <v>14</v>
      </c>
      <c r="AE400" s="373" t="b">
        <f t="array" ref="AE400">IF( $W400, "", IF( INDEX(白話字韻母資料表, AC400, $AE$5) = "入聲", TRUE, FALSE) )</f>
        <v>0</v>
      </c>
      <c r="AF400" s="374">
        <f t="shared" si="126"/>
        <v>1</v>
      </c>
      <c r="AG400" s="374">
        <f t="shared" si="127"/>
        <v>1</v>
      </c>
      <c r="AH400" s="374" t="str">
        <f t="array" ref="AH400">IF( $W400, "", INDEX(白話字韻母資料表, $AC400, $AH$5))</f>
        <v>恭</v>
      </c>
      <c r="AI400" s="374" t="str">
        <f t="array" ref="AI400">IF($W400, "", INDEX(白話字韻母八聲調資料表, $AD400, $AG400))</f>
        <v>iong</v>
      </c>
      <c r="AJ400" s="370"/>
      <c r="AK400" s="373" t="b">
        <f t="shared" si="128"/>
        <v>1</v>
      </c>
      <c r="AL400" s="373" t="b">
        <f>IF( $AK400, IFERROR( IF(MATCH( $E400, 顎音化聲母!$H$9:$H$37, 0), TRUE, FALSE), FALSE), "")</f>
        <v>1</v>
      </c>
      <c r="AM400" s="373" t="str">
        <f t="array" ref="AM400">IF( AND($AK400, $AL400), INDEX(顎音化聲母資料表, MATCH( $D400 &amp; $E400, 顎音化聲母!$L$5:$L$136, 0), 3), "")</f>
        <v>ㄒ</v>
      </c>
      <c r="AN400" s="373">
        <f t="shared" si="129"/>
        <v>15</v>
      </c>
      <c r="AO400" s="374" t="str">
        <f t="array" ref="AO400">IF($AN400="", "", IF( $AM400&lt;&gt;"", $AM400,INDEX(白話字聲母資料表, $AN400, $AO$5)))</f>
        <v>ㄒ</v>
      </c>
      <c r="AP400" s="374" t="str">
        <f t="array" ref="AP400">IF($W400, "", INDEX(方音八音反切資料表, $AD400, $AG400))</f>
        <v>ㄧㆲ</v>
      </c>
      <c r="AQ400" s="370"/>
      <c r="AR400" s="374" t="str">
        <f t="array" ref="AR400">IF($V400, "", INDEX(白話字聲母資料表, $Z400, $AR$5))</f>
        <v>s</v>
      </c>
      <c r="AS400" s="375" t="str">
        <f t="array" ref="AS400">IF($W400, "", INDEX(白話字韻母資料表, $AC400, $AR$5))</f>
        <v>iong</v>
      </c>
      <c r="AT400" s="374" t="str">
        <f t="array" ref="AT400">IF($W400, "", INDEX(台羅韻母八聲調資料表, $AD400, $AG400))</f>
        <v>iong</v>
      </c>
      <c r="AU400" s="370"/>
      <c r="AV400" s="374" t="str">
        <f t="array" ref="AV400">IF($V400, "", INDEX(白話字聲母資料表, $Z400, $AV$5))</f>
        <v>s</v>
      </c>
      <c r="AW400" s="375" t="str">
        <f t="array" ref="AW400">IF($W400, "", INDEX(白話字韻母資料表, $AC400, $AW$5))</f>
        <v>iong</v>
      </c>
      <c r="AX400" s="374" t="str">
        <f t="array" ref="AX400">IF($W400, "", INDEX(閩拼韻母八聲調資料表, $AD400, $AG400))</f>
        <v>iōng</v>
      </c>
    </row>
    <row r="401" spans="2:50">
      <c r="B401" s="380">
        <f t="shared" si="75"/>
        <v>393</v>
      </c>
      <c r="C401" s="314" t="str">
        <f>MID(文章!$D$4, B401, 1)</f>
        <v>屬</v>
      </c>
      <c r="D401" s="365" t="s">
        <v>65</v>
      </c>
      <c r="E401" s="365" t="s">
        <v>87</v>
      </c>
      <c r="F401" s="365">
        <v>8</v>
      </c>
      <c r="G401" s="315" t="str">
        <f t="array" ref="G401">IF( OR($T401, NOT($U401), $W401), "", $AA401 &amp; $AH401 &amp; INDEX(中文數值資料表, $AG401, 2) )</f>
        <v>時恭八</v>
      </c>
      <c r="H401" s="321" t="str">
        <f t="shared" si="76"/>
        <v>sio̍k</v>
      </c>
      <c r="I401" s="322" t="str">
        <f t="shared" si="77"/>
        <v>sio̍k</v>
      </c>
      <c r="J401" s="323" t="str">
        <f t="shared" si="78"/>
        <v>siók</v>
      </c>
      <c r="K401" s="316" t="str">
        <f t="shared" si="79"/>
        <v>ㄒㄧㆦㆻ˙</v>
      </c>
      <c r="L401" s="317" t="str">
        <f t="shared" ca="1" si="130"/>
        <v xml:space="preserve">\ltjruby{屬}{sio̍k}\
</v>
      </c>
      <c r="M401" s="317" t="str">
        <f t="shared" ca="1" si="116"/>
        <v xml:space="preserve">&lt;ruby&gt;屬&lt;rt&gt;時恭八&lt;/rt&gt;&lt;/ruby&gt;
</v>
      </c>
      <c r="N401" s="317" t="str">
        <f t="shared" ca="1" si="117"/>
        <v xml:space="preserve">&lt;ruby&gt;屬&lt;rt&gt;sio̍k&lt;/rt&gt;&lt;/ruby&gt;
</v>
      </c>
      <c r="O401" s="317" t="str">
        <f t="shared" ca="1" si="118"/>
        <v xml:space="preserve">&lt;ruby&gt;屬&lt;rt&gt;sio̍k&lt;/rt&gt;&lt;/ruby&gt;
</v>
      </c>
      <c r="P401" s="317" t="str">
        <f t="shared" ca="1" si="118"/>
        <v xml:space="preserve">&lt;ruby&gt;屬&lt;rt&gt;siók&lt;/rt&gt;&lt;/ruby&gt;
</v>
      </c>
      <c r="Q401" s="318" t="str">
        <f t="shared" ca="1" si="119"/>
        <v xml:space="preserve">&lt;ruby&gt;屬&lt;rtc&gt;ㄒㄧㆦㆻ˙&lt;/rtc&gt;&lt;/ruby&gt;
</v>
      </c>
      <c r="R401" s="318" t="str">
        <f t="shared" ca="1" si="120"/>
        <v xml:space="preserve">&lt;ruby&gt;屬&lt;rt&gt;sio̍k&lt;/rt&gt;&lt;rtc&gt;ㄒㄧㆦㆻ˙&lt;/rtc&gt;&lt;/ruby&gt;
</v>
      </c>
      <c r="S401" s="285"/>
      <c r="T401" s="319" t="b">
        <f t="shared" si="114"/>
        <v>0</v>
      </c>
      <c r="U401" s="319" t="b">
        <f t="shared" si="121"/>
        <v>1</v>
      </c>
      <c r="V401" s="319" t="b">
        <f t="shared" si="122"/>
        <v>0</v>
      </c>
      <c r="W401" s="319" t="b">
        <f t="shared" si="123"/>
        <v>0</v>
      </c>
      <c r="X401" s="319" t="b">
        <f t="shared" si="124"/>
        <v>0</v>
      </c>
      <c r="Y401" s="370"/>
      <c r="Z401" s="377">
        <f t="shared" si="115"/>
        <v>15</v>
      </c>
      <c r="AA401" s="373" t="str">
        <f t="array" ref="AA401">IF( $Z401="", "", INDEX(白話字聲母資料表, $Z401, $AA$5))</f>
        <v>時</v>
      </c>
      <c r="AB401" s="370"/>
      <c r="AC401" s="377">
        <f t="shared" si="125"/>
        <v>41</v>
      </c>
      <c r="AD401" s="373">
        <f t="array" ref="AD401">IF( $W401, "", INDEX(白話字韻母資料表, AC401, $AD$5))</f>
        <v>14</v>
      </c>
      <c r="AE401" s="373" t="b">
        <f t="array" ref="AE401">IF( $W401, "", IF( INDEX(白話字韻母資料表, AC401, $AE$5) = "入聲", TRUE, FALSE) )</f>
        <v>1</v>
      </c>
      <c r="AF401" s="374">
        <f t="shared" si="126"/>
        <v>4</v>
      </c>
      <c r="AG401" s="374">
        <f t="shared" si="127"/>
        <v>8</v>
      </c>
      <c r="AH401" s="374" t="str">
        <f t="array" ref="AH401">IF( $W401, "", INDEX(白話字韻母資料表, $AC401, $AH$5))</f>
        <v>恭</v>
      </c>
      <c r="AI401" s="374" t="str">
        <f t="array" ref="AI401">IF($W401, "", INDEX(白話字韻母八聲調資料表, $AD401, $AG401))</f>
        <v>io̍k</v>
      </c>
      <c r="AJ401" s="370"/>
      <c r="AK401" s="373" t="b">
        <f t="shared" si="128"/>
        <v>1</v>
      </c>
      <c r="AL401" s="373" t="b">
        <f>IF( $AK401, IFERROR( IF(MATCH( $E401, 顎音化聲母!$H$9:$H$37, 0), TRUE, FALSE), FALSE), "")</f>
        <v>1</v>
      </c>
      <c r="AM401" s="373" t="str">
        <f t="array" ref="AM401">IF( AND($AK401, $AL401), INDEX(顎音化聲母資料表, MATCH( $D401 &amp; $E401, 顎音化聲母!$L$5:$L$136, 0), 3), "")</f>
        <v>ㄒ</v>
      </c>
      <c r="AN401" s="373">
        <f t="shared" si="129"/>
        <v>15</v>
      </c>
      <c r="AO401" s="374" t="str">
        <f t="array" ref="AO401">IF($AN401="", "", IF( $AM401&lt;&gt;"", $AM401,INDEX(白話字聲母資料表, $AN401, $AO$5)))</f>
        <v>ㄒ</v>
      </c>
      <c r="AP401" s="374" t="str">
        <f t="array" ref="AP401">IF($W401, "", INDEX(方音八音反切資料表, $AD401, $AG401))</f>
        <v>ㄧㆦㆻ˙</v>
      </c>
      <c r="AQ401" s="370"/>
      <c r="AR401" s="374" t="str">
        <f t="array" ref="AR401">IF($V401, "", INDEX(白話字聲母資料表, $Z401, $AR$5))</f>
        <v>s</v>
      </c>
      <c r="AS401" s="375" t="str">
        <f t="array" ref="AS401">IF($W401, "", INDEX(白話字韻母資料表, $AC401, $AR$5))</f>
        <v>iok</v>
      </c>
      <c r="AT401" s="374" t="str">
        <f t="array" ref="AT401">IF($W401, "", INDEX(台羅韻母八聲調資料表, $AD401, $AG401))</f>
        <v>io̍k</v>
      </c>
      <c r="AU401" s="370"/>
      <c r="AV401" s="374" t="str">
        <f t="array" ref="AV401">IF($V401, "", INDEX(白話字聲母資料表, $Z401, $AV$5))</f>
        <v>s</v>
      </c>
      <c r="AW401" s="375" t="str">
        <f t="array" ref="AW401">IF($W401, "", INDEX(白話字韻母資料表, $AC401, $AW$5))</f>
        <v>iok</v>
      </c>
      <c r="AX401" s="374" t="str">
        <f t="array" ref="AX401">IF($W401, "", INDEX(閩拼韻母八聲調資料表, $AD401, $AG401))</f>
        <v>iók</v>
      </c>
    </row>
    <row r="402" spans="2:50">
      <c r="B402" s="380">
        <f t="shared" si="75"/>
        <v>394</v>
      </c>
      <c r="C402" s="314" t="str">
        <f>MID(文章!$D$4, B402, 1)</f>
        <v>；</v>
      </c>
      <c r="D402" s="365"/>
      <c r="E402" s="365"/>
      <c r="F402" s="365"/>
      <c r="G402" s="315" t="str">
        <f t="array" ref="G402">IF( OR($T402, NOT($U402), $W402), "", $AA402 &amp; $AH402 &amp; INDEX(中文數值資料表, $AG402, 2) )</f>
        <v/>
      </c>
      <c r="H402" s="321" t="str">
        <f t="shared" si="76"/>
        <v/>
      </c>
      <c r="I402" s="322" t="str">
        <f t="shared" si="77"/>
        <v/>
      </c>
      <c r="J402" s="323" t="str">
        <f t="shared" si="78"/>
        <v/>
      </c>
      <c r="K402" s="316" t="str">
        <f t="shared" si="79"/>
        <v/>
      </c>
      <c r="L402" s="317" t="str">
        <f t="shared" ca="1" si="130"/>
        <v xml:space="preserve">\ltjruby{；}{}\
</v>
      </c>
      <c r="M402" s="317" t="str">
        <f t="shared" ca="1" si="116"/>
        <v xml:space="preserve">；
</v>
      </c>
      <c r="N402" s="317" t="str">
        <f t="shared" ca="1" si="117"/>
        <v xml:space="preserve">；
</v>
      </c>
      <c r="O402" s="317" t="str">
        <f t="shared" ca="1" si="118"/>
        <v xml:space="preserve">；
</v>
      </c>
      <c r="P402" s="317" t="str">
        <f t="shared" ca="1" si="118"/>
        <v xml:space="preserve">；
</v>
      </c>
      <c r="Q402" s="318" t="str">
        <f t="shared" ca="1" si="119"/>
        <v xml:space="preserve">；
</v>
      </c>
      <c r="R402" s="318" t="str">
        <f t="shared" ca="1" si="120"/>
        <v xml:space="preserve">；
</v>
      </c>
      <c r="S402" s="285"/>
      <c r="T402" s="319" t="b">
        <f t="shared" si="114"/>
        <v>1</v>
      </c>
      <c r="U402" s="319" t="b">
        <f t="shared" si="121"/>
        <v>0</v>
      </c>
      <c r="V402" s="319" t="b">
        <f t="shared" si="122"/>
        <v>1</v>
      </c>
      <c r="W402" s="319" t="b">
        <f t="shared" si="123"/>
        <v>1</v>
      </c>
      <c r="X402" s="319" t="b">
        <f t="shared" si="124"/>
        <v>0</v>
      </c>
      <c r="Y402" s="370"/>
      <c r="Z402" s="377" t="str">
        <f t="shared" si="115"/>
        <v/>
      </c>
      <c r="AA402" s="373" t="str">
        <f t="array" ref="AA402">IF( $Z402="", "", INDEX(白話字聲母資料表, $Z402, $AA$5))</f>
        <v/>
      </c>
      <c r="AB402" s="370"/>
      <c r="AC402" s="377" t="str">
        <f t="shared" si="125"/>
        <v/>
      </c>
      <c r="AD402" s="373" t="str">
        <f t="array" ref="AD402">IF( $W402, "", INDEX(白話字韻母資料表, AC402, $AD$5))</f>
        <v/>
      </c>
      <c r="AE402" s="373" t="str">
        <f t="array" ref="AE402">IF( $W402, "", IF( INDEX(白話字韻母資料表, AC402, $AE$5) = "入聲", TRUE, FALSE) )</f>
        <v/>
      </c>
      <c r="AF402" s="374" t="str">
        <f t="shared" si="126"/>
        <v/>
      </c>
      <c r="AG402" s="374" t="str">
        <f t="shared" si="127"/>
        <v/>
      </c>
      <c r="AH402" s="374" t="str">
        <f t="array" ref="AH402">IF( $W402, "", INDEX(白話字韻母資料表, $AC402, $AH$5))</f>
        <v/>
      </c>
      <c r="AI402" s="374" t="str">
        <f t="array" ref="AI402">IF($W402, "", INDEX(白話字韻母八聲調資料表, $AD402, $AG402))</f>
        <v/>
      </c>
      <c r="AJ402" s="370"/>
      <c r="AK402" s="373" t="b">
        <f t="shared" si="128"/>
        <v>0</v>
      </c>
      <c r="AL402" s="373" t="str">
        <f>IF( $AK402, IFERROR( IF(MATCH( $E402, 顎音化聲母!$H$9:$H$37, 0), TRUE, FALSE), FALSE), "")</f>
        <v/>
      </c>
      <c r="AM402" s="373" t="str">
        <f t="array" ref="AM402">IF( AND($AK402, $AL402), INDEX(顎音化聲母資料表, MATCH( $D402 &amp; $E402, 顎音化聲母!$L$5:$L$136, 0), 3), "")</f>
        <v/>
      </c>
      <c r="AN402" s="373" t="str">
        <f t="shared" si="129"/>
        <v/>
      </c>
      <c r="AO402" s="374" t="str">
        <f t="array" ref="AO402">IF($AN402="", "", IF( $AM402&lt;&gt;"", $AM402,INDEX(白話字聲母資料表, $AN402, $AO$5)))</f>
        <v/>
      </c>
      <c r="AP402" s="374" t="str">
        <f t="array" ref="AP402">IF($W402, "", INDEX(方音八音反切資料表, $AD402, $AG402))</f>
        <v/>
      </c>
      <c r="AQ402" s="370"/>
      <c r="AR402" s="374" t="str">
        <f t="array" ref="AR402">IF($V402, "", INDEX(白話字聲母資料表, $Z402, $AR$5))</f>
        <v/>
      </c>
      <c r="AS402" s="375" t="str">
        <f t="array" ref="AS402">IF($W402, "", INDEX(白話字韻母資料表, $AC402, $AR$5))</f>
        <v/>
      </c>
      <c r="AT402" s="374" t="str">
        <f t="array" ref="AT402">IF($W402, "", INDEX(台羅韻母八聲調資料表, $AD402, $AG402))</f>
        <v/>
      </c>
      <c r="AU402" s="370"/>
      <c r="AV402" s="374" t="str">
        <f t="array" ref="AV402">IF($V402, "", INDEX(白話字聲母資料表, $Z402, $AV$5))</f>
        <v/>
      </c>
      <c r="AW402" s="375" t="str">
        <f t="array" ref="AW402">IF($W402, "", INDEX(白話字韻母資料表, $AC402, $AW$5))</f>
        <v/>
      </c>
      <c r="AX402" s="374" t="str">
        <f t="array" ref="AX402">IF($W402, "", INDEX(閩拼韻母八聲調資料表, $AD402, $AG402))</f>
        <v/>
      </c>
    </row>
    <row r="403" spans="2:50">
      <c r="B403" s="380">
        <f t="shared" si="75"/>
        <v>395</v>
      </c>
      <c r="C403" s="314" t="str">
        <f>MID(文章!$D$4, B403, 1)</f>
        <v>寄</v>
      </c>
      <c r="D403" s="365" t="s">
        <v>72</v>
      </c>
      <c r="E403" s="365" t="s">
        <v>67</v>
      </c>
      <c r="F403" s="365">
        <v>3</v>
      </c>
      <c r="G403" s="315" t="str">
        <f t="array" ref="G403">IF( OR($T403, NOT($U403), $W403), "", $AA403 &amp; $AH403 &amp; INDEX(中文數值資料表, $AG403, 2) )</f>
        <v>求居三</v>
      </c>
      <c r="H403" s="321" t="str">
        <f t="shared" si="76"/>
        <v>kì</v>
      </c>
      <c r="I403" s="322" t="str">
        <f t="shared" si="77"/>
        <v>kì</v>
      </c>
      <c r="J403" s="323" t="str">
        <f t="shared" si="78"/>
        <v>gǐ</v>
      </c>
      <c r="K403" s="316" t="str">
        <f t="shared" si="79"/>
        <v>ㄍㄧ˪</v>
      </c>
      <c r="L403" s="317" t="str">
        <f t="shared" ca="1" si="130"/>
        <v xml:space="preserve">\ltjruby{寄}{kì}\
</v>
      </c>
      <c r="M403" s="317" t="str">
        <f t="shared" ca="1" si="116"/>
        <v xml:space="preserve">&lt;ruby&gt;寄&lt;rt&gt;求居三&lt;/rt&gt;&lt;/ruby&gt;
</v>
      </c>
      <c r="N403" s="317" t="str">
        <f t="shared" ca="1" si="117"/>
        <v xml:space="preserve">&lt;ruby&gt;寄&lt;rt&gt;kì&lt;/rt&gt;&lt;/ruby&gt;
</v>
      </c>
      <c r="O403" s="317" t="str">
        <f t="shared" ca="1" si="118"/>
        <v xml:space="preserve">&lt;ruby&gt;寄&lt;rt&gt;kì&lt;/rt&gt;&lt;/ruby&gt;
</v>
      </c>
      <c r="P403" s="317" t="str">
        <f t="shared" ca="1" si="118"/>
        <v xml:space="preserve">&lt;ruby&gt;寄&lt;rt&gt;gǐ&lt;/rt&gt;&lt;/ruby&gt;
</v>
      </c>
      <c r="Q403" s="318" t="str">
        <f t="shared" ca="1" si="119"/>
        <v xml:space="preserve">&lt;ruby&gt;寄&lt;rtc&gt;ㄍㄧ˪&lt;/rtc&gt;&lt;/ruby&gt;
</v>
      </c>
      <c r="R403" s="318" t="str">
        <f t="shared" ca="1" si="120"/>
        <v xml:space="preserve">&lt;ruby&gt;寄&lt;rt&gt;kì&lt;/rt&gt;&lt;rtc&gt;ㄍㄧ˪&lt;/rtc&gt;&lt;/ruby&gt;
</v>
      </c>
      <c r="S403" s="285"/>
      <c r="T403" s="319" t="b">
        <f t="shared" si="114"/>
        <v>0</v>
      </c>
      <c r="U403" s="319" t="b">
        <f t="shared" si="121"/>
        <v>1</v>
      </c>
      <c r="V403" s="319" t="b">
        <f t="shared" si="122"/>
        <v>0</v>
      </c>
      <c r="W403" s="319" t="b">
        <f t="shared" si="123"/>
        <v>0</v>
      </c>
      <c r="X403" s="319" t="b">
        <f t="shared" si="124"/>
        <v>0</v>
      </c>
      <c r="Y403" s="370"/>
      <c r="Z403" s="377">
        <f t="shared" si="115"/>
        <v>7</v>
      </c>
      <c r="AA403" s="373" t="str">
        <f t="array" ref="AA403">IF( $Z403="", "", INDEX(白話字聲母資料表, $Z403, $AA$5))</f>
        <v>求</v>
      </c>
      <c r="AB403" s="370"/>
      <c r="AC403" s="377">
        <f t="shared" si="125"/>
        <v>21</v>
      </c>
      <c r="AD403" s="373">
        <f t="array" ref="AD403">IF( $W403, "", INDEX(白話字韻母資料表, AC403, $AD$5))</f>
        <v>29</v>
      </c>
      <c r="AE403" s="373" t="b">
        <f t="array" ref="AE403">IF( $W403, "", IF( INDEX(白話字韻母資料表, AC403, $AE$5) = "入聲", TRUE, FALSE) )</f>
        <v>0</v>
      </c>
      <c r="AF403" s="374">
        <f t="shared" si="126"/>
        <v>1</v>
      </c>
      <c r="AG403" s="374">
        <f t="shared" si="127"/>
        <v>3</v>
      </c>
      <c r="AH403" s="374" t="str">
        <f t="array" ref="AH403">IF( $W403, "", INDEX(白話字韻母資料表, $AC403, $AH$5))</f>
        <v>居</v>
      </c>
      <c r="AI403" s="374" t="str">
        <f t="array" ref="AI403">IF($W403, "", INDEX(白話字韻母八聲調資料表, $AD403, $AG403))</f>
        <v>ì</v>
      </c>
      <c r="AJ403" s="370"/>
      <c r="AK403" s="373" t="b">
        <f t="shared" si="128"/>
        <v>0</v>
      </c>
      <c r="AL403" s="373" t="str">
        <f>IF( $AK403, IFERROR( IF(MATCH( $E403, 顎音化聲母!$H$9:$H$37, 0), TRUE, FALSE), FALSE), "")</f>
        <v/>
      </c>
      <c r="AM403" s="373" t="str">
        <f t="array" ref="AM403">IF( AND($AK403, $AL403), INDEX(顎音化聲母資料表, MATCH( $D403 &amp; $E403, 顎音化聲母!$L$5:$L$136, 0), 3), "")</f>
        <v/>
      </c>
      <c r="AN403" s="373">
        <f t="shared" si="129"/>
        <v>7</v>
      </c>
      <c r="AO403" s="374" t="str">
        <f t="array" ref="AO403">IF($AN403="", "", IF( $AM403&lt;&gt;"", $AM403,INDEX(白話字聲母資料表, $AN403, $AO$5)))</f>
        <v>ㄍ</v>
      </c>
      <c r="AP403" s="374" t="str">
        <f t="array" ref="AP403">IF($W403, "", INDEX(方音八音反切資料表, $AD403, $AG403))</f>
        <v>ㄧ˪</v>
      </c>
      <c r="AQ403" s="370"/>
      <c r="AR403" s="374" t="str">
        <f t="array" ref="AR403">IF($V403, "", INDEX(白話字聲母資料表, $Z403, $AR$5))</f>
        <v>k</v>
      </c>
      <c r="AS403" s="375" t="str">
        <f t="array" ref="AS403">IF($W403, "", INDEX(白話字韻母資料表, $AC403, $AR$5))</f>
        <v>i</v>
      </c>
      <c r="AT403" s="374" t="str">
        <f t="array" ref="AT403">IF($W403, "", INDEX(台羅韻母八聲調資料表, $AD403, $AG403))</f>
        <v>ì</v>
      </c>
      <c r="AU403" s="370"/>
      <c r="AV403" s="374" t="str">
        <f t="array" ref="AV403">IF($V403, "", INDEX(白話字聲母資料表, $Z403, $AV$5))</f>
        <v>g</v>
      </c>
      <c r="AW403" s="375" t="str">
        <f t="array" ref="AW403">IF($W403, "", INDEX(白話字韻母資料表, $AC403, $AW$5))</f>
        <v>i</v>
      </c>
      <c r="AX403" s="374" t="str">
        <f t="array" ref="AX403">IF($W403, "", INDEX(閩拼韻母八聲調資料表, $AD403, $AG403))</f>
        <v>ǐ</v>
      </c>
    </row>
    <row r="404" spans="2:50">
      <c r="B404" s="380">
        <f t="shared" si="75"/>
        <v>396</v>
      </c>
      <c r="C404" s="314" t="str">
        <f>MID(文章!$D$4, B404, 1)</f>
        <v>蜉</v>
      </c>
      <c r="D404" s="365" t="s">
        <v>61</v>
      </c>
      <c r="E404" s="365" t="s">
        <v>86</v>
      </c>
      <c r="F404" s="365">
        <v>5</v>
      </c>
      <c r="G404" s="315" t="str">
        <f t="array" ref="G404">IF( OR($T404, NOT($U404), $W404), "", $AA404 &amp; $AH404 &amp; INDEX(中文數值資料表, $AG404, 2) )</f>
        <v>喜高五</v>
      </c>
      <c r="H404" s="321" t="str">
        <f t="shared" si="76"/>
        <v>hô</v>
      </c>
      <c r="I404" s="322" t="str">
        <f t="shared" si="77"/>
        <v>hô</v>
      </c>
      <c r="J404" s="323" t="str">
        <f t="shared" si="78"/>
        <v>hò</v>
      </c>
      <c r="K404" s="316" t="str">
        <f t="shared" si="79"/>
        <v>ㄏㄜˊ</v>
      </c>
      <c r="L404" s="317" t="str">
        <f t="shared" ca="1" si="130"/>
        <v xml:space="preserve">\ltjruby{蜉}{hô}\
</v>
      </c>
      <c r="M404" s="317" t="str">
        <f t="shared" ca="1" si="116"/>
        <v xml:space="preserve">&lt;ruby&gt;蜉&lt;rt&gt;喜高五&lt;/rt&gt;&lt;/ruby&gt;
</v>
      </c>
      <c r="N404" s="317" t="str">
        <f t="shared" ca="1" si="117"/>
        <v xml:space="preserve">&lt;ruby&gt;蜉&lt;rt&gt;hô&lt;/rt&gt;&lt;/ruby&gt;
</v>
      </c>
      <c r="O404" s="317" t="str">
        <f t="shared" ca="1" si="118"/>
        <v xml:space="preserve">&lt;ruby&gt;蜉&lt;rt&gt;hô&lt;/rt&gt;&lt;/ruby&gt;
</v>
      </c>
      <c r="P404" s="317" t="str">
        <f t="shared" ca="1" si="118"/>
        <v xml:space="preserve">&lt;ruby&gt;蜉&lt;rt&gt;hò&lt;/rt&gt;&lt;/ruby&gt;
</v>
      </c>
      <c r="Q404" s="318" t="str">
        <f t="shared" ca="1" si="119"/>
        <v xml:space="preserve">&lt;ruby&gt;蜉&lt;rtc&gt;ㄏㄜˊ&lt;/rtc&gt;&lt;/ruby&gt;
</v>
      </c>
      <c r="R404" s="318" t="str">
        <f t="shared" ca="1" si="120"/>
        <v xml:space="preserve">&lt;ruby&gt;蜉&lt;rt&gt;hô&lt;/rt&gt;&lt;rtc&gt;ㄏㄜˊ&lt;/rtc&gt;&lt;/ruby&gt;
</v>
      </c>
      <c r="S404" s="285"/>
      <c r="T404" s="319" t="b">
        <f t="shared" si="114"/>
        <v>0</v>
      </c>
      <c r="U404" s="319" t="b">
        <f t="shared" si="121"/>
        <v>1</v>
      </c>
      <c r="V404" s="319" t="b">
        <f t="shared" si="122"/>
        <v>0</v>
      </c>
      <c r="W404" s="319" t="b">
        <f t="shared" si="123"/>
        <v>0</v>
      </c>
      <c r="X404" s="319" t="b">
        <f t="shared" si="124"/>
        <v>0</v>
      </c>
      <c r="Y404" s="370"/>
      <c r="Z404" s="377">
        <f t="shared" si="115"/>
        <v>5</v>
      </c>
      <c r="AA404" s="373" t="str">
        <f t="array" ref="AA404">IF( $Z404="", "", INDEX(白話字聲母資料表, $Z404, $AA$5))</f>
        <v>喜</v>
      </c>
      <c r="AB404" s="370"/>
      <c r="AC404" s="377">
        <f t="shared" si="125"/>
        <v>52</v>
      </c>
      <c r="AD404" s="373">
        <f t="array" ref="AD404">IF( $W404, "", INDEX(白話字韻母資料表, AC404, $AD$5))</f>
        <v>15</v>
      </c>
      <c r="AE404" s="373" t="b">
        <f t="array" ref="AE404">IF( $W404, "", IF( INDEX(白話字韻母資料表, AC404, $AE$5) = "入聲", TRUE, FALSE) )</f>
        <v>0</v>
      </c>
      <c r="AF404" s="374">
        <f t="shared" si="126"/>
        <v>1</v>
      </c>
      <c r="AG404" s="374">
        <f t="shared" si="127"/>
        <v>5</v>
      </c>
      <c r="AH404" s="374" t="str">
        <f t="array" ref="AH404">IF( $W404, "", INDEX(白話字韻母資料表, $AC404, $AH$5))</f>
        <v>高</v>
      </c>
      <c r="AI404" s="374" t="str">
        <f t="array" ref="AI404">IF($W404, "", INDEX(白話字韻母八聲調資料表, $AD404, $AG404))</f>
        <v>ô</v>
      </c>
      <c r="AJ404" s="370"/>
      <c r="AK404" s="373" t="b">
        <f t="shared" si="128"/>
        <v>0</v>
      </c>
      <c r="AL404" s="373" t="str">
        <f>IF( $AK404, IFERROR( IF(MATCH( $E404, 顎音化聲母!$H$9:$H$37, 0), TRUE, FALSE), FALSE), "")</f>
        <v/>
      </c>
      <c r="AM404" s="373" t="str">
        <f t="array" ref="AM404">IF( AND($AK404, $AL404), INDEX(顎音化聲母資料表, MATCH( $D404 &amp; $E404, 顎音化聲母!$L$5:$L$136, 0), 3), "")</f>
        <v/>
      </c>
      <c r="AN404" s="373">
        <f t="shared" si="129"/>
        <v>5</v>
      </c>
      <c r="AO404" s="374" t="str">
        <f t="array" ref="AO404">IF($AN404="", "", IF( $AM404&lt;&gt;"", $AM404,INDEX(白話字聲母資料表, $AN404, $AO$5)))</f>
        <v>ㄏ</v>
      </c>
      <c r="AP404" s="374" t="str">
        <f t="array" ref="AP404">IF($W404, "", INDEX(方音八音反切資料表, $AD404, $AG404))</f>
        <v>ㄜˊ</v>
      </c>
      <c r="AQ404" s="370"/>
      <c r="AR404" s="374" t="str">
        <f t="array" ref="AR404">IF($V404, "", INDEX(白話字聲母資料表, $Z404, $AR$5))</f>
        <v>h</v>
      </c>
      <c r="AS404" s="375" t="str">
        <f t="array" ref="AS404">IF($W404, "", INDEX(白話字韻母資料表, $AC404, $AR$5))</f>
        <v>o</v>
      </c>
      <c r="AT404" s="374" t="str">
        <f t="array" ref="AT404">IF($W404, "", INDEX(台羅韻母八聲調資料表, $AD404, $AG404))</f>
        <v>ô</v>
      </c>
      <c r="AU404" s="370"/>
      <c r="AV404" s="374" t="str">
        <f t="array" ref="AV404">IF($V404, "", INDEX(白話字聲母資料表, $Z404, $AV$5))</f>
        <v>h</v>
      </c>
      <c r="AW404" s="375" t="str">
        <f t="array" ref="AW404">IF($W404, "", INDEX(白話字韻母資料表, $AC404, $AW$5))</f>
        <v>o</v>
      </c>
      <c r="AX404" s="374" t="str">
        <f t="array" ref="AX404">IF($W404, "", INDEX(閩拼韻母八聲調資料表, $AD404, $AG404))</f>
        <v>ò</v>
      </c>
    </row>
    <row r="405" spans="2:50">
      <c r="B405" s="380">
        <f t="shared" si="75"/>
        <v>397</v>
      </c>
      <c r="C405" s="314" t="str">
        <f>MID(文章!$D$4, B405, 1)</f>
        <v>蝣</v>
      </c>
      <c r="D405" s="365"/>
      <c r="E405" s="365" t="s">
        <v>69</v>
      </c>
      <c r="F405" s="365">
        <v>5</v>
      </c>
      <c r="G405" s="315" t="str">
        <f t="array" ref="G405">IF( OR($T405, NOT($U405), $W405), "", $AA405 &amp; $AH405 &amp; INDEX(中文數值資料表, $AG405, 2) )</f>
        <v>英丩五</v>
      </c>
      <c r="H405" s="321" t="str">
        <f t="shared" si="76"/>
        <v>iû</v>
      </c>
      <c r="I405" s="322" t="str">
        <f t="shared" si="77"/>
        <v>iû</v>
      </c>
      <c r="J405" s="323" t="str">
        <f t="shared" si="78"/>
        <v>iù</v>
      </c>
      <c r="K405" s="316" t="str">
        <f t="shared" si="79"/>
        <v>ㄧㄨˊ</v>
      </c>
      <c r="L405" s="317" t="str">
        <f t="shared" ca="1" si="130"/>
        <v xml:space="preserve">\ltjruby{蝣}{iû}\
</v>
      </c>
      <c r="M405" s="317" t="str">
        <f t="shared" ca="1" si="116"/>
        <v xml:space="preserve">&lt;ruby&gt;蝣&lt;rt&gt;英丩五&lt;/rt&gt;&lt;/ruby&gt;
</v>
      </c>
      <c r="N405" s="317" t="str">
        <f t="shared" ca="1" si="117"/>
        <v xml:space="preserve">&lt;ruby&gt;蝣&lt;rt&gt;iû&lt;/rt&gt;&lt;/ruby&gt;
</v>
      </c>
      <c r="O405" s="317" t="str">
        <f t="shared" ca="1" si="118"/>
        <v xml:space="preserve">&lt;ruby&gt;蝣&lt;rt&gt;iû&lt;/rt&gt;&lt;/ruby&gt;
</v>
      </c>
      <c r="P405" s="317" t="str">
        <f t="shared" ca="1" si="118"/>
        <v xml:space="preserve">&lt;ruby&gt;蝣&lt;rt&gt;iù&lt;/rt&gt;&lt;/ruby&gt;
</v>
      </c>
      <c r="Q405" s="318" t="str">
        <f t="shared" ca="1" si="119"/>
        <v xml:space="preserve">&lt;ruby&gt;蝣&lt;rtc&gt;ㄧㄨˊ&lt;/rtc&gt;&lt;/ruby&gt;
</v>
      </c>
      <c r="R405" s="318" t="str">
        <f t="shared" ca="1" si="120"/>
        <v xml:space="preserve">&lt;ruby&gt;蝣&lt;rt&gt;iû&lt;/rt&gt;&lt;rtc&gt;ㄧㄨˊ&lt;/rtc&gt;&lt;/ruby&gt;
</v>
      </c>
      <c r="S405" s="285"/>
      <c r="T405" s="319" t="b">
        <f t="shared" si="114"/>
        <v>0</v>
      </c>
      <c r="U405" s="319" t="b">
        <f t="shared" si="121"/>
        <v>1</v>
      </c>
      <c r="V405" s="319" t="b">
        <f t="shared" si="122"/>
        <v>1</v>
      </c>
      <c r="W405" s="319" t="b">
        <f t="shared" si="123"/>
        <v>0</v>
      </c>
      <c r="X405" s="319" t="b">
        <f t="shared" si="124"/>
        <v>0</v>
      </c>
      <c r="Y405" s="370"/>
      <c r="Z405" s="377">
        <f t="shared" si="115"/>
        <v>18</v>
      </c>
      <c r="AA405" s="373" t="str">
        <f t="array" ref="AA405">IF( $Z405="", "", INDEX(白話字聲母資料表, $Z405, $AA$5))</f>
        <v>英</v>
      </c>
      <c r="AB405" s="370"/>
      <c r="AC405" s="377">
        <f t="shared" si="125"/>
        <v>45</v>
      </c>
      <c r="AD405" s="373">
        <f t="array" ref="AD405">IF( $W405, "", INDEX(白話字韻母資料表, AC405, $AD$5))</f>
        <v>30</v>
      </c>
      <c r="AE405" s="373" t="b">
        <f t="array" ref="AE405">IF( $W405, "", IF( INDEX(白話字韻母資料表, AC405, $AE$5) = "入聲", TRUE, FALSE) )</f>
        <v>0</v>
      </c>
      <c r="AF405" s="374">
        <f t="shared" si="126"/>
        <v>1</v>
      </c>
      <c r="AG405" s="374">
        <f t="shared" si="127"/>
        <v>5</v>
      </c>
      <c r="AH405" s="374" t="str">
        <f t="array" ref="AH405">IF( $W405, "", INDEX(白話字韻母資料表, $AC405, $AH$5))</f>
        <v>丩</v>
      </c>
      <c r="AI405" s="374" t="str">
        <f t="array" ref="AI405">IF($W405, "", INDEX(白話字韻母八聲調資料表, $AD405, $AG405))</f>
        <v>iû</v>
      </c>
      <c r="AJ405" s="370"/>
      <c r="AK405" s="373" t="b">
        <f t="shared" si="128"/>
        <v>0</v>
      </c>
      <c r="AL405" s="373" t="str">
        <f>IF( $AK405, IFERROR( IF(MATCH( $E405, 顎音化聲母!$H$9:$H$37, 0), TRUE, FALSE), FALSE), "")</f>
        <v/>
      </c>
      <c r="AM405" s="373" t="str">
        <f t="array" ref="AM405">IF( AND($AK405, $AL405), INDEX(顎音化聲母資料表, MATCH( $D405 &amp; $E405, 顎音化聲母!$L$5:$L$136, 0), 3), "")</f>
        <v/>
      </c>
      <c r="AN405" s="373" t="str">
        <f t="shared" si="129"/>
        <v/>
      </c>
      <c r="AO405" s="374" t="str">
        <f t="array" ref="AO405">IF($AN405="", "", IF( $AM405&lt;&gt;"", $AM405,INDEX(白話字聲母資料表, $AN405, $AO$5)))</f>
        <v/>
      </c>
      <c r="AP405" s="374" t="str">
        <f t="array" ref="AP405">IF($W405, "", INDEX(方音八音反切資料表, $AD405, $AG405))</f>
        <v>ㄧㄨˊ</v>
      </c>
      <c r="AQ405" s="370"/>
      <c r="AR405" s="374" t="str">
        <f t="array" ref="AR405">IF($V405, "", INDEX(白話字聲母資料表, $Z405, $AR$5))</f>
        <v/>
      </c>
      <c r="AS405" s="375" t="str">
        <f t="array" ref="AS405">IF($W405, "", INDEX(白話字韻母資料表, $AC405, $AR$5))</f>
        <v>iu</v>
      </c>
      <c r="AT405" s="374" t="str">
        <f t="array" ref="AT405">IF($W405, "", INDEX(台羅韻母八聲調資料表, $AD405, $AG405))</f>
        <v>iû</v>
      </c>
      <c r="AU405" s="370"/>
      <c r="AV405" s="374" t="str">
        <f t="array" ref="AV405">IF($V405, "", INDEX(白話字聲母資料表, $Z405, $AV$5))</f>
        <v/>
      </c>
      <c r="AW405" s="375" t="str">
        <f t="array" ref="AW405">IF($W405, "", INDEX(白話字韻母資料表, $AC405, $AW$5))</f>
        <v>iu</v>
      </c>
      <c r="AX405" s="374" t="str">
        <f t="array" ref="AX405">IF($W405, "", INDEX(閩拼韻母八聲調資料表, $AD405, $AG405))</f>
        <v>iù</v>
      </c>
    </row>
    <row r="406" spans="2:50">
      <c r="B406" s="380">
        <f t="shared" si="75"/>
        <v>398</v>
      </c>
      <c r="C406" s="314" t="str">
        <f>MID(文章!$D$4, B406, 1)</f>
        <v>與</v>
      </c>
      <c r="D406" s="365"/>
      <c r="E406" s="365" t="s">
        <v>67</v>
      </c>
      <c r="F406" s="365">
        <v>5</v>
      </c>
      <c r="G406" s="315" t="str">
        <f t="array" ref="G406">IF( OR($T406, NOT($U406), $W406), "", $AA406 &amp; $AH406 &amp; INDEX(中文數值資料表, $AG406, 2) )</f>
        <v>英居五</v>
      </c>
      <c r="H406" s="321" t="str">
        <f t="shared" si="76"/>
        <v>î</v>
      </c>
      <c r="I406" s="322" t="str">
        <f t="shared" si="77"/>
        <v>î</v>
      </c>
      <c r="J406" s="323" t="str">
        <f t="shared" si="78"/>
        <v>ì</v>
      </c>
      <c r="K406" s="316" t="str">
        <f t="shared" si="79"/>
        <v>ㄧˊ</v>
      </c>
      <c r="L406" s="317" t="str">
        <f t="shared" ca="1" si="130"/>
        <v xml:space="preserve">\ltjruby{與}{î}\
</v>
      </c>
      <c r="M406" s="317" t="str">
        <f t="shared" ca="1" si="116"/>
        <v xml:space="preserve">&lt;ruby&gt;與&lt;rt&gt;英居五&lt;/rt&gt;&lt;/ruby&gt;
</v>
      </c>
      <c r="N406" s="317" t="str">
        <f t="shared" ca="1" si="117"/>
        <v xml:space="preserve">&lt;ruby&gt;與&lt;rt&gt;î&lt;/rt&gt;&lt;/ruby&gt;
</v>
      </c>
      <c r="O406" s="317" t="str">
        <f t="shared" ca="1" si="118"/>
        <v xml:space="preserve">&lt;ruby&gt;與&lt;rt&gt;î&lt;/rt&gt;&lt;/ruby&gt;
</v>
      </c>
      <c r="P406" s="317" t="str">
        <f t="shared" ca="1" si="118"/>
        <v xml:space="preserve">&lt;ruby&gt;與&lt;rt&gt;ì&lt;/rt&gt;&lt;/ruby&gt;
</v>
      </c>
      <c r="Q406" s="318" t="str">
        <f t="shared" ca="1" si="119"/>
        <v xml:space="preserve">&lt;ruby&gt;與&lt;rtc&gt;ㄧˊ&lt;/rtc&gt;&lt;/ruby&gt;
</v>
      </c>
      <c r="R406" s="318" t="str">
        <f t="shared" ca="1" si="120"/>
        <v xml:space="preserve">&lt;ruby&gt;與&lt;rt&gt;î&lt;/rt&gt;&lt;rtc&gt;ㄧˊ&lt;/rtc&gt;&lt;/ruby&gt;
</v>
      </c>
      <c r="S406" s="285"/>
      <c r="T406" s="319" t="b">
        <f t="shared" si="114"/>
        <v>0</v>
      </c>
      <c r="U406" s="319" t="b">
        <f t="shared" si="121"/>
        <v>1</v>
      </c>
      <c r="V406" s="319" t="b">
        <f t="shared" si="122"/>
        <v>1</v>
      </c>
      <c r="W406" s="319" t="b">
        <f t="shared" si="123"/>
        <v>0</v>
      </c>
      <c r="X406" s="319" t="b">
        <f t="shared" si="124"/>
        <v>0</v>
      </c>
      <c r="Y406" s="370"/>
      <c r="Z406" s="377">
        <f t="shared" si="115"/>
        <v>18</v>
      </c>
      <c r="AA406" s="373" t="str">
        <f t="array" ref="AA406">IF( $Z406="", "", INDEX(白話字聲母資料表, $Z406, $AA$5))</f>
        <v>英</v>
      </c>
      <c r="AB406" s="370"/>
      <c r="AC406" s="377">
        <f t="shared" si="125"/>
        <v>21</v>
      </c>
      <c r="AD406" s="373">
        <f t="array" ref="AD406">IF( $W406, "", INDEX(白話字韻母資料表, AC406, $AD$5))</f>
        <v>29</v>
      </c>
      <c r="AE406" s="373" t="b">
        <f t="array" ref="AE406">IF( $W406, "", IF( INDEX(白話字韻母資料表, AC406, $AE$5) = "入聲", TRUE, FALSE) )</f>
        <v>0</v>
      </c>
      <c r="AF406" s="374">
        <f t="shared" si="126"/>
        <v>1</v>
      </c>
      <c r="AG406" s="374">
        <f t="shared" si="127"/>
        <v>5</v>
      </c>
      <c r="AH406" s="374" t="str">
        <f t="array" ref="AH406">IF( $W406, "", INDEX(白話字韻母資料表, $AC406, $AH$5))</f>
        <v>居</v>
      </c>
      <c r="AI406" s="374" t="str">
        <f t="array" ref="AI406">IF($W406, "", INDEX(白話字韻母八聲調資料表, $AD406, $AG406))</f>
        <v>î</v>
      </c>
      <c r="AJ406" s="370"/>
      <c r="AK406" s="373" t="b">
        <f t="shared" si="128"/>
        <v>0</v>
      </c>
      <c r="AL406" s="373" t="str">
        <f>IF( $AK406, IFERROR( IF(MATCH( $E406, 顎音化聲母!$H$9:$H$37, 0), TRUE, FALSE), FALSE), "")</f>
        <v/>
      </c>
      <c r="AM406" s="373" t="str">
        <f t="array" ref="AM406">IF( AND($AK406, $AL406), INDEX(顎音化聲母資料表, MATCH( $D406 &amp; $E406, 顎音化聲母!$L$5:$L$136, 0), 3), "")</f>
        <v/>
      </c>
      <c r="AN406" s="373" t="str">
        <f t="shared" si="129"/>
        <v/>
      </c>
      <c r="AO406" s="374" t="str">
        <f t="array" ref="AO406">IF($AN406="", "", IF( $AM406&lt;&gt;"", $AM406,INDEX(白話字聲母資料表, $AN406, $AO$5)))</f>
        <v/>
      </c>
      <c r="AP406" s="374" t="str">
        <f t="array" ref="AP406">IF($W406, "", INDEX(方音八音反切資料表, $AD406, $AG406))</f>
        <v>ㄧˊ</v>
      </c>
      <c r="AQ406" s="370"/>
      <c r="AR406" s="374" t="str">
        <f t="array" ref="AR406">IF($V406, "", INDEX(白話字聲母資料表, $Z406, $AR$5))</f>
        <v/>
      </c>
      <c r="AS406" s="375" t="str">
        <f t="array" ref="AS406">IF($W406, "", INDEX(白話字韻母資料表, $AC406, $AR$5))</f>
        <v>i</v>
      </c>
      <c r="AT406" s="374" t="str">
        <f t="array" ref="AT406">IF($W406, "", INDEX(台羅韻母八聲調資料表, $AD406, $AG406))</f>
        <v>î</v>
      </c>
      <c r="AU406" s="370"/>
      <c r="AV406" s="374" t="str">
        <f t="array" ref="AV406">IF($V406, "", INDEX(白話字聲母資料表, $Z406, $AV$5))</f>
        <v/>
      </c>
      <c r="AW406" s="375" t="str">
        <f t="array" ref="AW406">IF($W406, "", INDEX(白話字韻母資料表, $AC406, $AW$5))</f>
        <v>i</v>
      </c>
      <c r="AX406" s="374" t="str">
        <f t="array" ref="AX406">IF($W406, "", INDEX(閩拼韻母八聲調資料表, $AD406, $AG406))</f>
        <v>ì</v>
      </c>
    </row>
    <row r="407" spans="2:50">
      <c r="B407" s="380">
        <f t="shared" si="75"/>
        <v>399</v>
      </c>
      <c r="C407" s="314" t="str">
        <f>MID(文章!$D$4, B407, 1)</f>
        <v>天</v>
      </c>
      <c r="D407" s="365" t="s">
        <v>90</v>
      </c>
      <c r="E407" s="365" t="s">
        <v>91</v>
      </c>
      <c r="F407" s="365"/>
      <c r="G407" s="315" t="str">
        <f t="array" ref="G407">IF( OR($T407, NOT($U407), $W407), "", $AA407 &amp; $AH407 &amp; INDEX(中文數值資料表, $AG407, 2) )</f>
        <v>他堅一</v>
      </c>
      <c r="H407" s="321" t="str">
        <f t="shared" si="76"/>
        <v>thian</v>
      </c>
      <c r="I407" s="322" t="str">
        <f t="shared" si="77"/>
        <v>thian</v>
      </c>
      <c r="J407" s="323" t="str">
        <f t="shared" si="78"/>
        <v>tiān</v>
      </c>
      <c r="K407" s="316" t="str">
        <f t="shared" si="79"/>
        <v>ㄊㄧㄢ</v>
      </c>
      <c r="L407" s="317" t="str">
        <f t="shared" ca="1" si="130"/>
        <v xml:space="preserve">\ltjruby{天}{thian}\
</v>
      </c>
      <c r="M407" s="317" t="str">
        <f t="shared" ca="1" si="116"/>
        <v xml:space="preserve">&lt;ruby&gt;天&lt;rt&gt;他堅一&lt;/rt&gt;&lt;/ruby&gt;
</v>
      </c>
      <c r="N407" s="317" t="str">
        <f t="shared" ca="1" si="117"/>
        <v xml:space="preserve">&lt;ruby&gt;天&lt;rt&gt;thian&lt;/rt&gt;&lt;/ruby&gt;
</v>
      </c>
      <c r="O407" s="317" t="str">
        <f t="shared" ca="1" si="118"/>
        <v xml:space="preserve">&lt;ruby&gt;天&lt;rt&gt;thian&lt;/rt&gt;&lt;/ruby&gt;
</v>
      </c>
      <c r="P407" s="317" t="str">
        <f t="shared" ca="1" si="118"/>
        <v xml:space="preserve">&lt;ruby&gt;天&lt;rt&gt;tiān&lt;/rt&gt;&lt;/ruby&gt;
</v>
      </c>
      <c r="Q407" s="318" t="str">
        <f t="shared" ca="1" si="119"/>
        <v xml:space="preserve">&lt;ruby&gt;天&lt;rtc&gt;ㄊㄧㄢ&lt;/rtc&gt;&lt;/ruby&gt;
</v>
      </c>
      <c r="R407" s="318" t="str">
        <f t="shared" ca="1" si="120"/>
        <v xml:space="preserve">&lt;ruby&gt;天&lt;rt&gt;thian&lt;/rt&gt;&lt;rtc&gt;ㄊㄧㄢ&lt;/rtc&gt;&lt;/ruby&gt;
</v>
      </c>
      <c r="S407" s="285"/>
      <c r="T407" s="319" t="b">
        <f t="shared" si="114"/>
        <v>0</v>
      </c>
      <c r="U407" s="319" t="b">
        <f t="shared" si="121"/>
        <v>1</v>
      </c>
      <c r="V407" s="319" t="b">
        <f t="shared" si="122"/>
        <v>0</v>
      </c>
      <c r="W407" s="319" t="b">
        <f t="shared" si="123"/>
        <v>0</v>
      </c>
      <c r="X407" s="319" t="b">
        <f t="shared" si="124"/>
        <v>1</v>
      </c>
      <c r="Y407" s="370"/>
      <c r="Z407" s="377">
        <f t="shared" si="115"/>
        <v>17</v>
      </c>
      <c r="AA407" s="373" t="str">
        <f t="array" ref="AA407">IF( $Z407="", "", INDEX(白話字聲母資料表, $Z407, $AA$5))</f>
        <v>他</v>
      </c>
      <c r="AB407" s="370"/>
      <c r="AC407" s="377">
        <f t="shared" si="125"/>
        <v>29</v>
      </c>
      <c r="AD407" s="373">
        <f t="array" ref="AD407">IF( $W407, "", INDEX(白話字韻母資料表, AC407, $AD$5))</f>
        <v>2</v>
      </c>
      <c r="AE407" s="373" t="b">
        <f t="array" ref="AE407">IF( $W407, "", IF( INDEX(白話字韻母資料表, AC407, $AE$5) = "入聲", TRUE, FALSE) )</f>
        <v>0</v>
      </c>
      <c r="AF407" s="374">
        <f t="shared" si="126"/>
        <v>1</v>
      </c>
      <c r="AG407" s="374">
        <f t="shared" si="127"/>
        <v>1</v>
      </c>
      <c r="AH407" s="374" t="str">
        <f t="array" ref="AH407">IF( $W407, "", INDEX(白話字韻母資料表, $AC407, $AH$5))</f>
        <v>堅</v>
      </c>
      <c r="AI407" s="374" t="str">
        <f t="array" ref="AI407">IF($W407, "", INDEX(白話字韻母八聲調資料表, $AD407, $AG407))</f>
        <v>ian</v>
      </c>
      <c r="AJ407" s="370"/>
      <c r="AK407" s="373" t="b">
        <f t="shared" si="128"/>
        <v>0</v>
      </c>
      <c r="AL407" s="373" t="str">
        <f>IF( $AK407, IFERROR( IF(MATCH( $E407, 顎音化聲母!$H$9:$H$37, 0), TRUE, FALSE), FALSE), "")</f>
        <v/>
      </c>
      <c r="AM407" s="373" t="str">
        <f t="array" ref="AM407">IF( AND($AK407, $AL407), INDEX(顎音化聲母資料表, MATCH( $D407 &amp; $E407, 顎音化聲母!$L$5:$L$136, 0), 3), "")</f>
        <v/>
      </c>
      <c r="AN407" s="373">
        <f t="shared" si="129"/>
        <v>17</v>
      </c>
      <c r="AO407" s="374" t="str">
        <f t="array" ref="AO407">IF($AN407="", "", IF( $AM407&lt;&gt;"", $AM407,INDEX(白話字聲母資料表, $AN407, $AO$5)))</f>
        <v>ㄊ</v>
      </c>
      <c r="AP407" s="374" t="str">
        <f t="array" ref="AP407">IF($W407, "", INDEX(方音八音反切資料表, $AD407, $AG407))</f>
        <v>ㄧㄢ</v>
      </c>
      <c r="AQ407" s="370"/>
      <c r="AR407" s="374" t="str">
        <f t="array" ref="AR407">IF($V407, "", INDEX(白話字聲母資料表, $Z407, $AR$5))</f>
        <v>th</v>
      </c>
      <c r="AS407" s="375" t="str">
        <f t="array" ref="AS407">IF($W407, "", INDEX(白話字韻母資料表, $AC407, $AR$5))</f>
        <v>ian</v>
      </c>
      <c r="AT407" s="374" t="str">
        <f t="array" ref="AT407">IF($W407, "", INDEX(台羅韻母八聲調資料表, $AD407, $AG407))</f>
        <v>ian</v>
      </c>
      <c r="AU407" s="370"/>
      <c r="AV407" s="374" t="str">
        <f t="array" ref="AV407">IF($V407, "", INDEX(白話字聲母資料表, $Z407, $AV$5))</f>
        <v>t</v>
      </c>
      <c r="AW407" s="375" t="str">
        <f t="array" ref="AW407">IF($W407, "", INDEX(白話字韻母資料表, $AC407, $AW$5))</f>
        <v>ian</v>
      </c>
      <c r="AX407" s="374" t="str">
        <f t="array" ref="AX407">IF($W407, "", INDEX(閩拼韻母八聲調資料表, $AD407, $AG407))</f>
        <v>iān</v>
      </c>
    </row>
    <row r="408" spans="2:50">
      <c r="B408" s="380">
        <f t="shared" si="75"/>
        <v>400</v>
      </c>
      <c r="C408" s="314" t="str">
        <f>MID(文章!$D$4, B408, 1)</f>
        <v>地</v>
      </c>
      <c r="D408" s="365" t="s">
        <v>92</v>
      </c>
      <c r="E408" s="365" t="s">
        <v>98</v>
      </c>
      <c r="F408" s="365">
        <v>7</v>
      </c>
      <c r="G408" s="315" t="str">
        <f t="array" ref="G408">IF( OR($T408, NOT($U408), $W408), "", $AA408 &amp; $AH408 &amp; INDEX(中文數值資料表, $AG408, 2) )</f>
        <v>地伽七</v>
      </c>
      <c r="H408" s="321" t="str">
        <f t="shared" si="76"/>
        <v>tē</v>
      </c>
      <c r="I408" s="322" t="str">
        <f t="shared" si="77"/>
        <v>tē</v>
      </c>
      <c r="J408" s="323" t="str">
        <f t="shared" si="78"/>
        <v>dē</v>
      </c>
      <c r="K408" s="316" t="str">
        <f t="shared" si="79"/>
        <v>ㄉㆤ˫</v>
      </c>
      <c r="L408" s="317" t="str">
        <f t="shared" ca="1" si="130"/>
        <v xml:space="preserve">\ltjruby{地}{tē}\
</v>
      </c>
      <c r="M408" s="317" t="str">
        <f t="shared" ca="1" si="116"/>
        <v xml:space="preserve">&lt;ruby&gt;地&lt;rt&gt;地伽七&lt;/rt&gt;&lt;/ruby&gt;
</v>
      </c>
      <c r="N408" s="317" t="str">
        <f t="shared" ca="1" si="117"/>
        <v xml:space="preserve">&lt;ruby&gt;地&lt;rt&gt;tē&lt;/rt&gt;&lt;/ruby&gt;
</v>
      </c>
      <c r="O408" s="317" t="str">
        <f t="shared" ca="1" si="118"/>
        <v xml:space="preserve">&lt;ruby&gt;地&lt;rt&gt;tē&lt;/rt&gt;&lt;/ruby&gt;
</v>
      </c>
      <c r="P408" s="317" t="str">
        <f t="shared" ca="1" si="118"/>
        <v xml:space="preserve">&lt;ruby&gt;地&lt;rt&gt;dē&lt;/rt&gt;&lt;/ruby&gt;
</v>
      </c>
      <c r="Q408" s="318" t="str">
        <f t="shared" ca="1" si="119"/>
        <v xml:space="preserve">&lt;ruby&gt;地&lt;rtc&gt;ㄉㆤ˫&lt;/rtc&gt;&lt;/ruby&gt;
</v>
      </c>
      <c r="R408" s="318" t="str">
        <f t="shared" ca="1" si="120"/>
        <v xml:space="preserve">&lt;ruby&gt;地&lt;rt&gt;tē&lt;/rt&gt;&lt;rtc&gt;ㄉㆤ˫&lt;/rtc&gt;&lt;/ruby&gt;
</v>
      </c>
      <c r="S408" s="285"/>
      <c r="T408" s="319" t="b">
        <f t="shared" si="114"/>
        <v>0</v>
      </c>
      <c r="U408" s="319" t="b">
        <f t="shared" si="121"/>
        <v>1</v>
      </c>
      <c r="V408" s="319" t="b">
        <f t="shared" si="122"/>
        <v>0</v>
      </c>
      <c r="W408" s="319" t="b">
        <f t="shared" si="123"/>
        <v>0</v>
      </c>
      <c r="X408" s="319" t="b">
        <f t="shared" si="124"/>
        <v>0</v>
      </c>
      <c r="Y408" s="370"/>
      <c r="Z408" s="377">
        <f t="shared" si="115"/>
        <v>16</v>
      </c>
      <c r="AA408" s="373" t="str">
        <f t="array" ref="AA408">IF( $Z408="", "", INDEX(白話字聲母資料表, $Z408, $AA$5))</f>
        <v>地</v>
      </c>
      <c r="AB408" s="370"/>
      <c r="AC408" s="377">
        <f t="shared" si="125"/>
        <v>15</v>
      </c>
      <c r="AD408" s="373">
        <f t="array" ref="AD408">IF( $W408, "", INDEX(白話字韻母資料表, AC408, $AD$5))</f>
        <v>39</v>
      </c>
      <c r="AE408" s="373" t="b">
        <f t="array" ref="AE408">IF( $W408, "", IF( INDEX(白話字韻母資料表, AC408, $AE$5) = "入聲", TRUE, FALSE) )</f>
        <v>0</v>
      </c>
      <c r="AF408" s="374">
        <f t="shared" si="126"/>
        <v>1</v>
      </c>
      <c r="AG408" s="374">
        <f t="shared" si="127"/>
        <v>7</v>
      </c>
      <c r="AH408" s="374" t="str">
        <f t="array" ref="AH408">IF( $W408, "", INDEX(白話字韻母資料表, $AC408, $AH$5))</f>
        <v>伽</v>
      </c>
      <c r="AI408" s="374" t="str">
        <f t="array" ref="AI408">IF($W408, "", INDEX(白話字韻母八聲調資料表, $AD408, $AG408))</f>
        <v>ē</v>
      </c>
      <c r="AJ408" s="370"/>
      <c r="AK408" s="373" t="b">
        <f t="shared" si="128"/>
        <v>0</v>
      </c>
      <c r="AL408" s="373" t="str">
        <f>IF( $AK408, IFERROR( IF(MATCH( $E408, 顎音化聲母!$H$9:$H$37, 0), TRUE, FALSE), FALSE), "")</f>
        <v/>
      </c>
      <c r="AM408" s="373" t="str">
        <f t="array" ref="AM408">IF( AND($AK408, $AL408), INDEX(顎音化聲母資料表, MATCH( $D408 &amp; $E408, 顎音化聲母!$L$5:$L$136, 0), 3), "")</f>
        <v/>
      </c>
      <c r="AN408" s="373">
        <f t="shared" si="129"/>
        <v>16</v>
      </c>
      <c r="AO408" s="374" t="str">
        <f t="array" ref="AO408">IF($AN408="", "", IF( $AM408&lt;&gt;"", $AM408,INDEX(白話字聲母資料表, $AN408, $AO$5)))</f>
        <v>ㄉ</v>
      </c>
      <c r="AP408" s="374" t="str">
        <f t="array" ref="AP408">IF($W408, "", INDEX(方音八音反切資料表, $AD408, $AG408))</f>
        <v>ㆤ˫</v>
      </c>
      <c r="AQ408" s="370"/>
      <c r="AR408" s="374" t="str">
        <f t="array" ref="AR408">IF($V408, "", INDEX(白話字聲母資料表, $Z408, $AR$5))</f>
        <v>t</v>
      </c>
      <c r="AS408" s="375" t="str">
        <f t="array" ref="AS408">IF($W408, "", INDEX(白話字韻母資料表, $AC408, $AR$5))</f>
        <v>e</v>
      </c>
      <c r="AT408" s="374" t="str">
        <f t="array" ref="AT408">IF($W408, "", INDEX(台羅韻母八聲調資料表, $AD408, $AG408))</f>
        <v>ē</v>
      </c>
      <c r="AU408" s="370"/>
      <c r="AV408" s="374" t="str">
        <f t="array" ref="AV408">IF($V408, "", INDEX(白話字聲母資料表, $Z408, $AV$5))</f>
        <v>d</v>
      </c>
      <c r="AW408" s="375" t="str">
        <f t="array" ref="AW408">IF($W408, "", INDEX(白話字韻母資料表, $AC408, $AW$5))</f>
        <v>e</v>
      </c>
      <c r="AX408" s="374" t="str">
        <f t="array" ref="AX408">IF($W408, "", INDEX(閩拼韻母八聲調資料表, $AD408, $AG408))</f>
        <v>ē</v>
      </c>
    </row>
    <row r="409" spans="2:50">
      <c r="B409" s="380">
        <f t="shared" si="75"/>
        <v>401</v>
      </c>
      <c r="C409" s="314" t="str">
        <f>MID(文章!$D$4, B409, 1)</f>
        <v>，</v>
      </c>
      <c r="D409" s="365"/>
      <c r="E409" s="365"/>
      <c r="F409" s="365"/>
      <c r="G409" s="315" t="str">
        <f t="array" ref="G409">IF( OR($T409, NOT($U409), $W409), "", $AA409 &amp; $AH409 &amp; INDEX(中文數值資料表, $AG409, 2) )</f>
        <v/>
      </c>
      <c r="H409" s="321" t="str">
        <f t="shared" si="76"/>
        <v/>
      </c>
      <c r="I409" s="322" t="str">
        <f t="shared" si="77"/>
        <v/>
      </c>
      <c r="J409" s="323" t="str">
        <f t="shared" si="78"/>
        <v/>
      </c>
      <c r="K409" s="316" t="str">
        <f t="shared" si="79"/>
        <v/>
      </c>
      <c r="L409" s="317" t="str">
        <f t="shared" ca="1" si="130"/>
        <v xml:space="preserve">\ltjruby{，}{}\
</v>
      </c>
      <c r="M409" s="317" t="str">
        <f t="shared" ca="1" si="116"/>
        <v xml:space="preserve">，
</v>
      </c>
      <c r="N409" s="317" t="str">
        <f t="shared" ca="1" si="117"/>
        <v xml:space="preserve">，
</v>
      </c>
      <c r="O409" s="317" t="str">
        <f t="shared" ca="1" si="118"/>
        <v xml:space="preserve">，
</v>
      </c>
      <c r="P409" s="317" t="str">
        <f t="shared" ca="1" si="118"/>
        <v xml:space="preserve">，
</v>
      </c>
      <c r="Q409" s="318" t="str">
        <f t="shared" ca="1" si="119"/>
        <v xml:space="preserve">，
</v>
      </c>
      <c r="R409" s="318" t="str">
        <f t="shared" ca="1" si="120"/>
        <v xml:space="preserve">，
</v>
      </c>
      <c r="S409" s="285"/>
      <c r="T409" s="319" t="b">
        <f t="shared" si="114"/>
        <v>1</v>
      </c>
      <c r="U409" s="319" t="b">
        <f t="shared" si="121"/>
        <v>0</v>
      </c>
      <c r="V409" s="319" t="b">
        <f t="shared" si="122"/>
        <v>1</v>
      </c>
      <c r="W409" s="319" t="b">
        <f t="shared" si="123"/>
        <v>1</v>
      </c>
      <c r="X409" s="319" t="b">
        <f t="shared" si="124"/>
        <v>0</v>
      </c>
      <c r="Y409" s="370"/>
      <c r="Z409" s="377" t="str">
        <f t="shared" si="115"/>
        <v/>
      </c>
      <c r="AA409" s="373" t="str">
        <f t="array" ref="AA409">IF( $Z409="", "", INDEX(白話字聲母資料表, $Z409, $AA$5))</f>
        <v/>
      </c>
      <c r="AB409" s="370"/>
      <c r="AC409" s="377" t="str">
        <f t="shared" si="125"/>
        <v/>
      </c>
      <c r="AD409" s="373" t="str">
        <f t="array" ref="AD409">IF( $W409, "", INDEX(白話字韻母資料表, AC409, $AD$5))</f>
        <v/>
      </c>
      <c r="AE409" s="373" t="str">
        <f t="array" ref="AE409">IF( $W409, "", IF( INDEX(白話字韻母資料表, AC409, $AE$5) = "入聲", TRUE, FALSE) )</f>
        <v/>
      </c>
      <c r="AF409" s="374" t="str">
        <f t="shared" si="126"/>
        <v/>
      </c>
      <c r="AG409" s="374" t="str">
        <f t="shared" si="127"/>
        <v/>
      </c>
      <c r="AH409" s="374" t="str">
        <f t="array" ref="AH409">IF( $W409, "", INDEX(白話字韻母資料表, $AC409, $AH$5))</f>
        <v/>
      </c>
      <c r="AI409" s="374" t="str">
        <f t="array" ref="AI409">IF($W409, "", INDEX(白話字韻母八聲調資料表, $AD409, $AG409))</f>
        <v/>
      </c>
      <c r="AJ409" s="370"/>
      <c r="AK409" s="373" t="b">
        <f t="shared" si="128"/>
        <v>0</v>
      </c>
      <c r="AL409" s="373" t="str">
        <f>IF( $AK409, IFERROR( IF(MATCH( $E409, 顎音化聲母!$H$9:$H$37, 0), TRUE, FALSE), FALSE), "")</f>
        <v/>
      </c>
      <c r="AM409" s="373" t="str">
        <f t="array" ref="AM409">IF( AND($AK409, $AL409), INDEX(顎音化聲母資料表, MATCH( $D409 &amp; $E409, 顎音化聲母!$L$5:$L$136, 0), 3), "")</f>
        <v/>
      </c>
      <c r="AN409" s="373" t="str">
        <f t="shared" si="129"/>
        <v/>
      </c>
      <c r="AO409" s="374" t="str">
        <f t="array" ref="AO409">IF($AN409="", "", IF( $AM409&lt;&gt;"", $AM409,INDEX(白話字聲母資料表, $AN409, $AO$5)))</f>
        <v/>
      </c>
      <c r="AP409" s="374" t="str">
        <f t="array" ref="AP409">IF($W409, "", INDEX(方音八音反切資料表, $AD409, $AG409))</f>
        <v/>
      </c>
      <c r="AQ409" s="370"/>
      <c r="AR409" s="374" t="str">
        <f t="array" ref="AR409">IF($V409, "", INDEX(白話字聲母資料表, $Z409, $AR$5))</f>
        <v/>
      </c>
      <c r="AS409" s="375" t="str">
        <f t="array" ref="AS409">IF($W409, "", INDEX(白話字韻母資料表, $AC409, $AR$5))</f>
        <v/>
      </c>
      <c r="AT409" s="374" t="str">
        <f t="array" ref="AT409">IF($W409, "", INDEX(台羅韻母八聲調資料表, $AD409, $AG409))</f>
        <v/>
      </c>
      <c r="AU409" s="370"/>
      <c r="AV409" s="374" t="str">
        <f t="array" ref="AV409">IF($V409, "", INDEX(白話字聲母資料表, $Z409, $AV$5))</f>
        <v/>
      </c>
      <c r="AW409" s="375" t="str">
        <f t="array" ref="AW409">IF($W409, "", INDEX(白話字韻母資料表, $AC409, $AW$5))</f>
        <v/>
      </c>
      <c r="AX409" s="374" t="str">
        <f t="array" ref="AX409">IF($W409, "", INDEX(閩拼韻母八聲調資料表, $AD409, $AG409))</f>
        <v/>
      </c>
    </row>
    <row r="410" spans="2:50">
      <c r="B410" s="380">
        <f t="shared" si="75"/>
        <v>402</v>
      </c>
      <c r="C410" s="314" t="str">
        <f>MID(文章!$D$4, B410, 1)</f>
        <v>渺</v>
      </c>
      <c r="D410" s="365" t="s">
        <v>73</v>
      </c>
      <c r="E410" s="365" t="s">
        <v>89</v>
      </c>
      <c r="F410" s="365">
        <v>2</v>
      </c>
      <c r="G410" s="315" t="str">
        <f t="array" ref="G410">IF( OR($T410, NOT($U410), $W410), "", $AA410 &amp; $AH410 &amp; INDEX(中文數值資料表, $AG410, 2) )</f>
        <v>門嬌二</v>
      </c>
      <c r="H410" s="321" t="str">
        <f t="shared" si="76"/>
        <v>biáu</v>
      </c>
      <c r="I410" s="322" t="str">
        <f t="shared" si="77"/>
        <v>biáu</v>
      </c>
      <c r="J410" s="323" t="str">
        <f t="shared" si="78"/>
        <v>bbiáo</v>
      </c>
      <c r="K410" s="316" t="str">
        <f t="shared" si="79"/>
        <v>ㆠㄧㄠˋ</v>
      </c>
      <c r="L410" s="317" t="str">
        <f t="shared" ca="1" si="130"/>
        <v xml:space="preserve">\ltjruby{渺}{biáu}\
</v>
      </c>
      <c r="M410" s="317" t="str">
        <f t="shared" ca="1" si="116"/>
        <v xml:space="preserve">&lt;ruby&gt;渺&lt;rt&gt;門嬌二&lt;/rt&gt;&lt;/ruby&gt;
</v>
      </c>
      <c r="N410" s="317" t="str">
        <f t="shared" ca="1" si="117"/>
        <v xml:space="preserve">&lt;ruby&gt;渺&lt;rt&gt;biáu&lt;/rt&gt;&lt;/ruby&gt;
</v>
      </c>
      <c r="O410" s="317" t="str">
        <f t="shared" ca="1" si="118"/>
        <v xml:space="preserve">&lt;ruby&gt;渺&lt;rt&gt;biáu&lt;/rt&gt;&lt;/ruby&gt;
</v>
      </c>
      <c r="P410" s="317" t="str">
        <f t="shared" ca="1" si="118"/>
        <v xml:space="preserve">&lt;ruby&gt;渺&lt;rt&gt;bbiáo&lt;/rt&gt;&lt;/ruby&gt;
</v>
      </c>
      <c r="Q410" s="318" t="str">
        <f t="shared" ca="1" si="119"/>
        <v xml:space="preserve">&lt;ruby&gt;渺&lt;rtc&gt;ㆠㄧㄠˋ&lt;/rtc&gt;&lt;/ruby&gt;
</v>
      </c>
      <c r="R410" s="318" t="str">
        <f t="shared" ca="1" si="120"/>
        <v xml:space="preserve">&lt;ruby&gt;渺&lt;rt&gt;biáu&lt;/rt&gt;&lt;rtc&gt;ㆠㄧㄠˋ&lt;/rtc&gt;&lt;/ruby&gt;
</v>
      </c>
      <c r="S410" s="285"/>
      <c r="T410" s="319" t="b">
        <f t="shared" si="114"/>
        <v>0</v>
      </c>
      <c r="U410" s="319" t="b">
        <f t="shared" si="121"/>
        <v>1</v>
      </c>
      <c r="V410" s="319" t="b">
        <f t="shared" si="122"/>
        <v>0</v>
      </c>
      <c r="W410" s="319" t="b">
        <f t="shared" si="123"/>
        <v>0</v>
      </c>
      <c r="X410" s="319" t="b">
        <f t="shared" si="124"/>
        <v>0</v>
      </c>
      <c r="Y410" s="370"/>
      <c r="Z410" s="377">
        <f t="shared" si="115"/>
        <v>1</v>
      </c>
      <c r="AA410" s="373" t="str">
        <f t="array" ref="AA410">IF( $Z410="", "", INDEX(白話字聲母資料表, $Z410, $AA$5))</f>
        <v>門</v>
      </c>
      <c r="AB410" s="370"/>
      <c r="AC410" s="377">
        <f t="shared" si="125"/>
        <v>33</v>
      </c>
      <c r="AD410" s="373">
        <f t="array" ref="AD410">IF( $W410, "", INDEX(白話字韻母資料表, AC410, $AD$5))</f>
        <v>12</v>
      </c>
      <c r="AE410" s="373" t="b">
        <f t="array" ref="AE410">IF( $W410, "", IF( INDEX(白話字韻母資料表, AC410, $AE$5) = "入聲", TRUE, FALSE) )</f>
        <v>0</v>
      </c>
      <c r="AF410" s="374">
        <f t="shared" si="126"/>
        <v>1</v>
      </c>
      <c r="AG410" s="374">
        <f t="shared" si="127"/>
        <v>2</v>
      </c>
      <c r="AH410" s="374" t="str">
        <f t="array" ref="AH410">IF( $W410, "", INDEX(白話字韻母資料表, $AC410, $AH$5))</f>
        <v>嬌</v>
      </c>
      <c r="AI410" s="374" t="str">
        <f t="array" ref="AI410">IF($W410, "", INDEX(白話字韻母八聲調資料表, $AD410, $AG410))</f>
        <v>iáu</v>
      </c>
      <c r="AJ410" s="370"/>
      <c r="AK410" s="373" t="b">
        <f t="shared" si="128"/>
        <v>0</v>
      </c>
      <c r="AL410" s="373" t="str">
        <f>IF( $AK410, IFERROR( IF(MATCH( $E410, 顎音化聲母!$H$9:$H$37, 0), TRUE, FALSE), FALSE), "")</f>
        <v/>
      </c>
      <c r="AM410" s="373" t="str">
        <f t="array" ref="AM410">IF( AND($AK410, $AL410), INDEX(顎音化聲母資料表, MATCH( $D410 &amp; $E410, 顎音化聲母!$L$5:$L$136, 0), 3), "")</f>
        <v/>
      </c>
      <c r="AN410" s="373">
        <f t="shared" si="129"/>
        <v>1</v>
      </c>
      <c r="AO410" s="374" t="str">
        <f t="array" ref="AO410">IF($AN410="", "", IF( $AM410&lt;&gt;"", $AM410,INDEX(白話字聲母資料表, $AN410, $AO$5)))</f>
        <v>ㆠ</v>
      </c>
      <c r="AP410" s="374" t="str">
        <f t="array" ref="AP410">IF($W410, "", INDEX(方音八音反切資料表, $AD410, $AG410))</f>
        <v>ㄧㄠˋ</v>
      </c>
      <c r="AQ410" s="370"/>
      <c r="AR410" s="374" t="str">
        <f t="array" ref="AR410">IF($V410, "", INDEX(白話字聲母資料表, $Z410, $AR$5))</f>
        <v>b</v>
      </c>
      <c r="AS410" s="375" t="str">
        <f t="array" ref="AS410">IF($W410, "", INDEX(白話字韻母資料表, $AC410, $AR$5))</f>
        <v>iao</v>
      </c>
      <c r="AT410" s="374" t="str">
        <f t="array" ref="AT410">IF($W410, "", INDEX(台羅韻母八聲調資料表, $AD410, $AG410))</f>
        <v>iáu</v>
      </c>
      <c r="AU410" s="370"/>
      <c r="AV410" s="374" t="str">
        <f t="array" ref="AV410">IF($V410, "", INDEX(白話字聲母資料表, $Z410, $AV$5))</f>
        <v>bb</v>
      </c>
      <c r="AW410" s="375" t="str">
        <f t="array" ref="AW410">IF($W410, "", INDEX(白話字韻母資料表, $AC410, $AW$5))</f>
        <v>iao</v>
      </c>
      <c r="AX410" s="374" t="str">
        <f t="array" ref="AX410">IF($W410, "", INDEX(閩拼韻母八聲調資料表, $AD410, $AG410))</f>
        <v>iáo</v>
      </c>
    </row>
    <row r="411" spans="2:50">
      <c r="B411" s="380">
        <f t="shared" si="75"/>
        <v>403</v>
      </c>
      <c r="C411" s="314" t="str">
        <f>MID(文章!$D$4, B411, 1)</f>
        <v>滄</v>
      </c>
      <c r="D411" s="365" t="s">
        <v>68</v>
      </c>
      <c r="E411" s="365" t="s">
        <v>74</v>
      </c>
      <c r="F411" s="365"/>
      <c r="G411" s="315" t="str">
        <f t="array" ref="G411">IF( OR($T411, NOT($U411), $W411), "", $AA411 &amp; $AH411 &amp; INDEX(中文數值資料表, $AG411, 2) )</f>
        <v>出公一</v>
      </c>
      <c r="H411" s="321" t="str">
        <f t="shared" si="76"/>
        <v>chhong</v>
      </c>
      <c r="I411" s="322" t="str">
        <f t="shared" si="77"/>
        <v>tshong</v>
      </c>
      <c r="J411" s="323" t="str">
        <f t="shared" si="78"/>
        <v>cōng</v>
      </c>
      <c r="K411" s="316" t="str">
        <f t="shared" si="79"/>
        <v>ㄘㆲ</v>
      </c>
      <c r="L411" s="317" t="str">
        <f t="shared" ca="1" si="130"/>
        <v xml:space="preserve">\ltjruby{滄}{tshong}\
</v>
      </c>
      <c r="M411" s="317" t="str">
        <f t="shared" ca="1" si="116"/>
        <v xml:space="preserve">&lt;ruby&gt;滄&lt;rt&gt;出公一&lt;/rt&gt;&lt;/ruby&gt;
</v>
      </c>
      <c r="N411" s="317" t="str">
        <f t="shared" ca="1" si="117"/>
        <v xml:space="preserve">&lt;ruby&gt;滄&lt;rt&gt;chhong&lt;/rt&gt;&lt;/ruby&gt;
</v>
      </c>
      <c r="O411" s="317" t="str">
        <f t="shared" ca="1" si="118"/>
        <v xml:space="preserve">&lt;ruby&gt;滄&lt;rt&gt;tshong&lt;/rt&gt;&lt;/ruby&gt;
</v>
      </c>
      <c r="P411" s="317" t="str">
        <f t="shared" ca="1" si="118"/>
        <v xml:space="preserve">&lt;ruby&gt;滄&lt;rt&gt;cōng&lt;/rt&gt;&lt;/ruby&gt;
</v>
      </c>
      <c r="Q411" s="318" t="str">
        <f t="shared" ca="1" si="119"/>
        <v xml:space="preserve">&lt;ruby&gt;滄&lt;rtc&gt;ㄘㆲ&lt;/rtc&gt;&lt;/ruby&gt;
</v>
      </c>
      <c r="R411" s="318" t="str">
        <f t="shared" ca="1" si="120"/>
        <v xml:space="preserve">&lt;ruby&gt;滄&lt;rt&gt;tshong&lt;/rt&gt;&lt;rtc&gt;ㄘㆲ&lt;/rtc&gt;&lt;/ruby&gt;
</v>
      </c>
      <c r="S411" s="285"/>
      <c r="T411" s="319" t="b">
        <f t="shared" si="114"/>
        <v>0</v>
      </c>
      <c r="U411" s="319" t="b">
        <f t="shared" si="121"/>
        <v>1</v>
      </c>
      <c r="V411" s="319" t="b">
        <f t="shared" si="122"/>
        <v>0</v>
      </c>
      <c r="W411" s="319" t="b">
        <f t="shared" si="123"/>
        <v>0</v>
      </c>
      <c r="X411" s="319" t="b">
        <f t="shared" si="124"/>
        <v>1</v>
      </c>
      <c r="Y411" s="370"/>
      <c r="Z411" s="377">
        <f t="shared" si="115"/>
        <v>3</v>
      </c>
      <c r="AA411" s="373" t="str">
        <f t="array" ref="AA411">IF( $Z411="", "", INDEX(白話字聲母資料表, $Z411, $AA$5))</f>
        <v>出</v>
      </c>
      <c r="AB411" s="370"/>
      <c r="AC411" s="377">
        <f t="shared" si="125"/>
        <v>69</v>
      </c>
      <c r="AD411" s="373">
        <f t="array" ref="AD411">IF( $W411, "", INDEX(白話字韻母資料表, AC411, $AD$5))</f>
        <v>7</v>
      </c>
      <c r="AE411" s="373" t="b">
        <f t="array" ref="AE411">IF( $W411, "", IF( INDEX(白話字韻母資料表, AC411, $AE$5) = "入聲", TRUE, FALSE) )</f>
        <v>0</v>
      </c>
      <c r="AF411" s="374">
        <f t="shared" si="126"/>
        <v>1</v>
      </c>
      <c r="AG411" s="374">
        <f t="shared" si="127"/>
        <v>1</v>
      </c>
      <c r="AH411" s="374" t="str">
        <f t="array" ref="AH411">IF( $W411, "", INDEX(白話字韻母資料表, $AC411, $AH$5))</f>
        <v>公</v>
      </c>
      <c r="AI411" s="374" t="str">
        <f t="array" ref="AI411">IF($W411, "", INDEX(白話字韻母八聲調資料表, $AD411, $AG411))</f>
        <v>ong</v>
      </c>
      <c r="AJ411" s="370"/>
      <c r="AK411" s="373" t="b">
        <f t="shared" si="128"/>
        <v>1</v>
      </c>
      <c r="AL411" s="373" t="b">
        <f>IF( $AK411, IFERROR( IF(MATCH( $E411, 顎音化聲母!$H$9:$H$37, 0), TRUE, FALSE), FALSE), "")</f>
        <v>0</v>
      </c>
      <c r="AM411" s="373" t="str">
        <f t="array" ref="AM411">IF( AND($AK411, $AL411), INDEX(顎音化聲母資料表, MATCH( $D411 &amp; $E411, 顎音化聲母!$L$5:$L$136, 0), 3), "")</f>
        <v/>
      </c>
      <c r="AN411" s="373">
        <f t="shared" si="129"/>
        <v>3</v>
      </c>
      <c r="AO411" s="374" t="str">
        <f t="array" ref="AO411">IF($AN411="", "", IF( $AM411&lt;&gt;"", $AM411,INDEX(白話字聲母資料表, $AN411, $AO$5)))</f>
        <v>ㄘ</v>
      </c>
      <c r="AP411" s="374" t="str">
        <f t="array" ref="AP411">IF($W411, "", INDEX(方音八音反切資料表, $AD411, $AG411))</f>
        <v>ㆲ</v>
      </c>
      <c r="AQ411" s="370"/>
      <c r="AR411" s="374" t="str">
        <f t="array" ref="AR411">IF($V411, "", INDEX(白話字聲母資料表, $Z411, $AR$5))</f>
        <v>tsh</v>
      </c>
      <c r="AS411" s="375" t="str">
        <f t="array" ref="AS411">IF($W411, "", INDEX(白話字韻母資料表, $AC411, $AR$5))</f>
        <v>ong</v>
      </c>
      <c r="AT411" s="374" t="str">
        <f t="array" ref="AT411">IF($W411, "", INDEX(台羅韻母八聲調資料表, $AD411, $AG411))</f>
        <v>ong</v>
      </c>
      <c r="AU411" s="370"/>
      <c r="AV411" s="374" t="str">
        <f t="array" ref="AV411">IF($V411, "", INDEX(白話字聲母資料表, $Z411, $AV$5))</f>
        <v>c</v>
      </c>
      <c r="AW411" s="375" t="str">
        <f t="array" ref="AW411">IF($W411, "", INDEX(白話字韻母資料表, $AC411, $AW$5))</f>
        <v>ong</v>
      </c>
      <c r="AX411" s="374" t="str">
        <f t="array" ref="AX411">IF($W411, "", INDEX(閩拼韻母八聲調資料表, $AD411, $AG411))</f>
        <v>ōng</v>
      </c>
    </row>
    <row r="412" spans="2:50">
      <c r="B412" s="380">
        <f t="shared" si="75"/>
        <v>404</v>
      </c>
      <c r="C412" s="314" t="str">
        <f>MID(文章!$D$4, B412, 1)</f>
        <v>海</v>
      </c>
      <c r="D412" s="365" t="s">
        <v>61</v>
      </c>
      <c r="E412" s="365" t="s">
        <v>83</v>
      </c>
      <c r="F412" s="365">
        <v>2</v>
      </c>
      <c r="G412" s="315" t="str">
        <f t="array" ref="G412">IF( OR($T412, NOT($U412), $W412), "", $AA412 &amp; $AH412 &amp; INDEX(中文數值資料表, $AG412, 2) )</f>
        <v>喜皆二</v>
      </c>
      <c r="H412" s="321" t="str">
        <f t="shared" si="76"/>
        <v>hái</v>
      </c>
      <c r="I412" s="322" t="str">
        <f t="shared" si="77"/>
        <v>hái</v>
      </c>
      <c r="J412" s="323" t="str">
        <f t="shared" si="78"/>
        <v>hái</v>
      </c>
      <c r="K412" s="316" t="str">
        <f t="shared" si="79"/>
        <v>ㄏㄞˋ</v>
      </c>
      <c r="L412" s="317" t="str">
        <f t="shared" ca="1" si="130"/>
        <v xml:space="preserve">\ltjruby{海}{hái}\
</v>
      </c>
      <c r="M412" s="317" t="str">
        <f t="shared" ca="1" si="116"/>
        <v xml:space="preserve">&lt;ruby&gt;海&lt;rt&gt;喜皆二&lt;/rt&gt;&lt;/ruby&gt;
</v>
      </c>
      <c r="N412" s="317" t="str">
        <f t="shared" ca="1" si="117"/>
        <v xml:space="preserve">&lt;ruby&gt;海&lt;rt&gt;hái&lt;/rt&gt;&lt;/ruby&gt;
</v>
      </c>
      <c r="O412" s="317" t="str">
        <f t="shared" ca="1" si="118"/>
        <v xml:space="preserve">&lt;ruby&gt;海&lt;rt&gt;hái&lt;/rt&gt;&lt;/ruby&gt;
</v>
      </c>
      <c r="P412" s="317" t="str">
        <f t="shared" ca="1" si="118"/>
        <v xml:space="preserve">&lt;ruby&gt;海&lt;rt&gt;hái&lt;/rt&gt;&lt;/ruby&gt;
</v>
      </c>
      <c r="Q412" s="318" t="str">
        <f t="shared" ca="1" si="119"/>
        <v xml:space="preserve">&lt;ruby&gt;海&lt;rtc&gt;ㄏㄞˋ&lt;/rtc&gt;&lt;/ruby&gt;
</v>
      </c>
      <c r="R412" s="318" t="str">
        <f t="shared" ca="1" si="120"/>
        <v xml:space="preserve">&lt;ruby&gt;海&lt;rt&gt;hái&lt;/rt&gt;&lt;rtc&gt;ㄏㄞˋ&lt;/rtc&gt;&lt;/ruby&gt;
</v>
      </c>
      <c r="S412" s="285"/>
      <c r="T412" s="319" t="b">
        <f t="shared" si="114"/>
        <v>0</v>
      </c>
      <c r="U412" s="319" t="b">
        <f t="shared" si="121"/>
        <v>1</v>
      </c>
      <c r="V412" s="319" t="b">
        <f t="shared" si="122"/>
        <v>0</v>
      </c>
      <c r="W412" s="319" t="b">
        <f t="shared" si="123"/>
        <v>0</v>
      </c>
      <c r="X412" s="319" t="b">
        <f t="shared" si="124"/>
        <v>0</v>
      </c>
      <c r="Y412" s="370"/>
      <c r="Z412" s="377">
        <f t="shared" si="115"/>
        <v>5</v>
      </c>
      <c r="AA412" s="373" t="str">
        <f t="array" ref="AA412">IF( $Z412="", "", INDEX(白話字聲母資料表, $Z412, $AA$5))</f>
        <v>喜</v>
      </c>
      <c r="AB412" s="370"/>
      <c r="AC412" s="377">
        <f t="shared" si="125"/>
        <v>5</v>
      </c>
      <c r="AD412" s="373">
        <f t="array" ref="AD412">IF( $W412, "", INDEX(白話字韻母資料表, AC412, $AD$5))</f>
        <v>16</v>
      </c>
      <c r="AE412" s="373" t="b">
        <f t="array" ref="AE412">IF( $W412, "", IF( INDEX(白話字韻母資料表, AC412, $AE$5) = "入聲", TRUE, FALSE) )</f>
        <v>0</v>
      </c>
      <c r="AF412" s="374">
        <f t="shared" si="126"/>
        <v>1</v>
      </c>
      <c r="AG412" s="374">
        <f t="shared" si="127"/>
        <v>2</v>
      </c>
      <c r="AH412" s="374" t="str">
        <f t="array" ref="AH412">IF( $W412, "", INDEX(白話字韻母資料表, $AC412, $AH$5))</f>
        <v>皆</v>
      </c>
      <c r="AI412" s="374" t="str">
        <f t="array" ref="AI412">IF($W412, "", INDEX(白話字韻母八聲調資料表, $AD412, $AG412))</f>
        <v>ái</v>
      </c>
      <c r="AJ412" s="370"/>
      <c r="AK412" s="373" t="b">
        <f t="shared" si="128"/>
        <v>0</v>
      </c>
      <c r="AL412" s="373" t="str">
        <f>IF( $AK412, IFERROR( IF(MATCH( $E412, 顎音化聲母!$H$9:$H$37, 0), TRUE, FALSE), FALSE), "")</f>
        <v/>
      </c>
      <c r="AM412" s="373" t="str">
        <f t="array" ref="AM412">IF( AND($AK412, $AL412), INDEX(顎音化聲母資料表, MATCH( $D412 &amp; $E412, 顎音化聲母!$L$5:$L$136, 0), 3), "")</f>
        <v/>
      </c>
      <c r="AN412" s="373">
        <f t="shared" si="129"/>
        <v>5</v>
      </c>
      <c r="AO412" s="374" t="str">
        <f t="array" ref="AO412">IF($AN412="", "", IF( $AM412&lt;&gt;"", $AM412,INDEX(白話字聲母資料表, $AN412, $AO$5)))</f>
        <v>ㄏ</v>
      </c>
      <c r="AP412" s="374" t="str">
        <f t="array" ref="AP412">IF($W412, "", INDEX(方音八音反切資料表, $AD412, $AG412))</f>
        <v>ㄞˋ</v>
      </c>
      <c r="AQ412" s="370"/>
      <c r="AR412" s="374" t="str">
        <f t="array" ref="AR412">IF($V412, "", INDEX(白話字聲母資料表, $Z412, $AR$5))</f>
        <v>h</v>
      </c>
      <c r="AS412" s="375" t="str">
        <f t="array" ref="AS412">IF($W412, "", INDEX(白話字韻母資料表, $AC412, $AR$5))</f>
        <v>ai</v>
      </c>
      <c r="AT412" s="374" t="str">
        <f t="array" ref="AT412">IF($W412, "", INDEX(台羅韻母八聲調資料表, $AD412, $AG412))</f>
        <v>ái</v>
      </c>
      <c r="AU412" s="370"/>
      <c r="AV412" s="374" t="str">
        <f t="array" ref="AV412">IF($V412, "", INDEX(白話字聲母資料表, $Z412, $AV$5))</f>
        <v>h</v>
      </c>
      <c r="AW412" s="375" t="str">
        <f t="array" ref="AW412">IF($W412, "", INDEX(白話字韻母資料表, $AC412, $AW$5))</f>
        <v>ai</v>
      </c>
      <c r="AX412" s="374" t="str">
        <f t="array" ref="AX412">IF($W412, "", INDEX(閩拼韻母八聲調資料表, $AD412, $AG412))</f>
        <v>ái</v>
      </c>
    </row>
    <row r="413" spans="2:50">
      <c r="B413" s="380">
        <f t="shared" si="75"/>
        <v>405</v>
      </c>
      <c r="C413" s="314" t="str">
        <f>MID(文章!$D$4, B413, 1)</f>
        <v>之</v>
      </c>
      <c r="D413" s="365" t="s">
        <v>55</v>
      </c>
      <c r="E413" s="365" t="s">
        <v>67</v>
      </c>
      <c r="F413" s="365"/>
      <c r="G413" s="315" t="str">
        <f t="array" ref="G413">IF( OR($T413, NOT($U413), $W413), "", $AA413 &amp; $AH413 &amp; INDEX(中文數值資料表, $AG413, 2) )</f>
        <v>曾居一</v>
      </c>
      <c r="H413" s="321" t="str">
        <f t="shared" si="76"/>
        <v>chi</v>
      </c>
      <c r="I413" s="322" t="str">
        <f t="shared" si="77"/>
        <v>tsi</v>
      </c>
      <c r="J413" s="323" t="str">
        <f t="shared" si="78"/>
        <v>zī</v>
      </c>
      <c r="K413" s="316" t="str">
        <f t="shared" si="79"/>
        <v>ㄐㄧ</v>
      </c>
      <c r="L413" s="317" t="str">
        <f t="shared" ca="1" si="130"/>
        <v xml:space="preserve">\ltjruby{之}{tsi}\
</v>
      </c>
      <c r="M413" s="317" t="str">
        <f t="shared" ca="1" si="116"/>
        <v xml:space="preserve">&lt;ruby&gt;之&lt;rt&gt;曾居一&lt;/rt&gt;&lt;/ruby&gt;
</v>
      </c>
      <c r="N413" s="317" t="str">
        <f t="shared" ca="1" si="117"/>
        <v xml:space="preserve">&lt;ruby&gt;之&lt;rt&gt;chi&lt;/rt&gt;&lt;/ruby&gt;
</v>
      </c>
      <c r="O413" s="317" t="str">
        <f t="shared" ca="1" si="118"/>
        <v xml:space="preserve">&lt;ruby&gt;之&lt;rt&gt;tsi&lt;/rt&gt;&lt;/ruby&gt;
</v>
      </c>
      <c r="P413" s="317" t="str">
        <f t="shared" ca="1" si="118"/>
        <v xml:space="preserve">&lt;ruby&gt;之&lt;rt&gt;zī&lt;/rt&gt;&lt;/ruby&gt;
</v>
      </c>
      <c r="Q413" s="318" t="str">
        <f t="shared" ca="1" si="119"/>
        <v xml:space="preserve">&lt;ruby&gt;之&lt;rtc&gt;ㄐㄧ&lt;/rtc&gt;&lt;/ruby&gt;
</v>
      </c>
      <c r="R413" s="318" t="str">
        <f t="shared" ca="1" si="120"/>
        <v xml:space="preserve">&lt;ruby&gt;之&lt;rt&gt;tsi&lt;/rt&gt;&lt;rtc&gt;ㄐㄧ&lt;/rtc&gt;&lt;/ruby&gt;
</v>
      </c>
      <c r="S413" s="285"/>
      <c r="T413" s="319" t="b">
        <f t="shared" si="114"/>
        <v>0</v>
      </c>
      <c r="U413" s="319" t="b">
        <f t="shared" si="121"/>
        <v>1</v>
      </c>
      <c r="V413" s="319" t="b">
        <f t="shared" si="122"/>
        <v>0</v>
      </c>
      <c r="W413" s="319" t="b">
        <f t="shared" si="123"/>
        <v>0</v>
      </c>
      <c r="X413" s="319" t="b">
        <f t="shared" si="124"/>
        <v>1</v>
      </c>
      <c r="Y413" s="370"/>
      <c r="Z413" s="377">
        <f t="shared" si="115"/>
        <v>2</v>
      </c>
      <c r="AA413" s="373" t="str">
        <f t="array" ref="AA413">IF( $Z413="", "", INDEX(白話字聲母資料表, $Z413, $AA$5))</f>
        <v>曾</v>
      </c>
      <c r="AB413" s="370"/>
      <c r="AC413" s="377">
        <f t="shared" si="125"/>
        <v>21</v>
      </c>
      <c r="AD413" s="373">
        <f t="array" ref="AD413">IF( $W413, "", INDEX(白話字韻母資料表, AC413, $AD$5))</f>
        <v>29</v>
      </c>
      <c r="AE413" s="373" t="b">
        <f t="array" ref="AE413">IF( $W413, "", IF( INDEX(白話字韻母資料表, AC413, $AE$5) = "入聲", TRUE, FALSE) )</f>
        <v>0</v>
      </c>
      <c r="AF413" s="374">
        <f t="shared" si="126"/>
        <v>1</v>
      </c>
      <c r="AG413" s="374">
        <f t="shared" si="127"/>
        <v>1</v>
      </c>
      <c r="AH413" s="374" t="str">
        <f t="array" ref="AH413">IF( $W413, "", INDEX(白話字韻母資料表, $AC413, $AH$5))</f>
        <v>居</v>
      </c>
      <c r="AI413" s="374" t="str">
        <f t="array" ref="AI413">IF($W413, "", INDEX(白話字韻母八聲調資料表, $AD413, $AG413))</f>
        <v>i</v>
      </c>
      <c r="AJ413" s="370"/>
      <c r="AK413" s="373" t="b">
        <f t="shared" si="128"/>
        <v>1</v>
      </c>
      <c r="AL413" s="373" t="b">
        <f>IF( $AK413, IFERROR( IF(MATCH( $E413, 顎音化聲母!$H$9:$H$37, 0), TRUE, FALSE), FALSE), "")</f>
        <v>1</v>
      </c>
      <c r="AM413" s="373" t="str">
        <f t="array" ref="AM413">IF( AND($AK413, $AL413), INDEX(顎音化聲母資料表, MATCH( $D413 &amp; $E413, 顎音化聲母!$L$5:$L$136, 0), 3), "")</f>
        <v>ㄐ</v>
      </c>
      <c r="AN413" s="373">
        <f t="shared" si="129"/>
        <v>2</v>
      </c>
      <c r="AO413" s="374" t="str">
        <f t="array" ref="AO413">IF($AN413="", "", IF( $AM413&lt;&gt;"", $AM413,INDEX(白話字聲母資料表, $AN413, $AO$5)))</f>
        <v>ㄐ</v>
      </c>
      <c r="AP413" s="374" t="str">
        <f t="array" ref="AP413">IF($W413, "", INDEX(方音八音反切資料表, $AD413, $AG413))</f>
        <v>ㄧ</v>
      </c>
      <c r="AQ413" s="370"/>
      <c r="AR413" s="374" t="str">
        <f t="array" ref="AR413">IF($V413, "", INDEX(白話字聲母資料表, $Z413, $AR$5))</f>
        <v>ts</v>
      </c>
      <c r="AS413" s="375" t="str">
        <f t="array" ref="AS413">IF($W413, "", INDEX(白話字韻母資料表, $AC413, $AR$5))</f>
        <v>i</v>
      </c>
      <c r="AT413" s="374" t="str">
        <f t="array" ref="AT413">IF($W413, "", INDEX(台羅韻母八聲調資料表, $AD413, $AG413))</f>
        <v>i</v>
      </c>
      <c r="AU413" s="370"/>
      <c r="AV413" s="374" t="str">
        <f t="array" ref="AV413">IF($V413, "", INDEX(白話字聲母資料表, $Z413, $AV$5))</f>
        <v>z</v>
      </c>
      <c r="AW413" s="375" t="str">
        <f t="array" ref="AW413">IF($W413, "", INDEX(白話字韻母資料表, $AC413, $AW$5))</f>
        <v>i</v>
      </c>
      <c r="AX413" s="374" t="str">
        <f t="array" ref="AX413">IF($W413, "", INDEX(閩拼韻母八聲調資料表, $AD413, $AG413))</f>
        <v>ī</v>
      </c>
    </row>
    <row r="414" spans="2:50">
      <c r="B414" s="380">
        <f t="shared" si="75"/>
        <v>406</v>
      </c>
      <c r="C414" s="314" t="str">
        <f>MID(文章!$D$4, B414, 1)</f>
        <v>一</v>
      </c>
      <c r="D414" s="365"/>
      <c r="E414" s="365" t="s">
        <v>97</v>
      </c>
      <c r="F414" s="365"/>
      <c r="G414" s="315" t="str">
        <f t="array" ref="G414">IF( OR($T414, NOT($U414), $W414), "", $AA414 &amp; $AH414 &amp; INDEX(中文數值資料表, $AG414, 2) )</f>
        <v>英巾四</v>
      </c>
      <c r="H414" s="321" t="str">
        <f t="shared" si="76"/>
        <v>it</v>
      </c>
      <c r="I414" s="322" t="str">
        <f t="shared" si="77"/>
        <v>it</v>
      </c>
      <c r="J414" s="323" t="str">
        <f t="shared" si="78"/>
        <v>it</v>
      </c>
      <c r="K414" s="316" t="str">
        <f t="shared" si="79"/>
        <v>ㄧㆵ</v>
      </c>
      <c r="L414" s="317" t="str">
        <f t="shared" ca="1" si="130"/>
        <v xml:space="preserve">\ltjruby{一}{it}\
</v>
      </c>
      <c r="M414" s="317" t="str">
        <f t="shared" ca="1" si="116"/>
        <v xml:space="preserve">&lt;ruby&gt;一&lt;rt&gt;英巾四&lt;/rt&gt;&lt;/ruby&gt;
</v>
      </c>
      <c r="N414" s="317" t="str">
        <f t="shared" ca="1" si="117"/>
        <v xml:space="preserve">&lt;ruby&gt;一&lt;rt&gt;it&lt;/rt&gt;&lt;/ruby&gt;
</v>
      </c>
      <c r="O414" s="317" t="str">
        <f t="shared" ca="1" si="118"/>
        <v xml:space="preserve">&lt;ruby&gt;一&lt;rt&gt;it&lt;/rt&gt;&lt;/ruby&gt;
</v>
      </c>
      <c r="P414" s="317" t="str">
        <f t="shared" ca="1" si="118"/>
        <v xml:space="preserve">&lt;ruby&gt;一&lt;rt&gt;it&lt;/rt&gt;&lt;/ruby&gt;
</v>
      </c>
      <c r="Q414" s="318" t="str">
        <f t="shared" ca="1" si="119"/>
        <v xml:space="preserve">&lt;ruby&gt;一&lt;rtc&gt;ㄧㆵ&lt;/rtc&gt;&lt;/ruby&gt;
</v>
      </c>
      <c r="R414" s="318" t="str">
        <f t="shared" ca="1" si="120"/>
        <v xml:space="preserve">&lt;ruby&gt;一&lt;rt&gt;it&lt;/rt&gt;&lt;rtc&gt;ㄧㆵ&lt;/rtc&gt;&lt;/ruby&gt;
</v>
      </c>
      <c r="S414" s="285"/>
      <c r="T414" s="319" t="b">
        <f t="shared" si="114"/>
        <v>0</v>
      </c>
      <c r="U414" s="319" t="b">
        <f t="shared" si="121"/>
        <v>1</v>
      </c>
      <c r="V414" s="319" t="b">
        <f t="shared" si="122"/>
        <v>1</v>
      </c>
      <c r="W414" s="319" t="b">
        <f t="shared" si="123"/>
        <v>0</v>
      </c>
      <c r="X414" s="319" t="b">
        <f t="shared" si="124"/>
        <v>1</v>
      </c>
      <c r="Y414" s="370"/>
      <c r="Z414" s="377">
        <f t="shared" si="115"/>
        <v>18</v>
      </c>
      <c r="AA414" s="373" t="str">
        <f t="array" ref="AA414">IF( $Z414="", "", INDEX(白話字聲母資料表, $Z414, $AA$5))</f>
        <v>英</v>
      </c>
      <c r="AB414" s="370"/>
      <c r="AC414" s="377">
        <f t="shared" si="125"/>
        <v>44</v>
      </c>
      <c r="AD414" s="373">
        <f t="array" ref="AD414">IF( $W414, "", INDEX(白話字韻母資料表, AC414, $AD$5))</f>
        <v>17</v>
      </c>
      <c r="AE414" s="373" t="b">
        <f t="array" ref="AE414">IF( $W414, "", IF( INDEX(白話字韻母資料表, AC414, $AE$5) = "入聲", TRUE, FALSE) )</f>
        <v>1</v>
      </c>
      <c r="AF414" s="374">
        <f t="shared" si="126"/>
        <v>4</v>
      </c>
      <c r="AG414" s="374">
        <f t="shared" si="127"/>
        <v>4</v>
      </c>
      <c r="AH414" s="374" t="str">
        <f t="array" ref="AH414">IF( $W414, "", INDEX(白話字韻母資料表, $AC414, $AH$5))</f>
        <v>巾</v>
      </c>
      <c r="AI414" s="374" t="str">
        <f t="array" ref="AI414">IF($W414, "", INDEX(白話字韻母八聲調資料表, $AD414, $AG414))</f>
        <v>it</v>
      </c>
      <c r="AJ414" s="370"/>
      <c r="AK414" s="373" t="b">
        <f t="shared" si="128"/>
        <v>0</v>
      </c>
      <c r="AL414" s="373" t="str">
        <f>IF( $AK414, IFERROR( IF(MATCH( $E414, 顎音化聲母!$H$9:$H$37, 0), TRUE, FALSE), FALSE), "")</f>
        <v/>
      </c>
      <c r="AM414" s="373" t="str">
        <f t="array" ref="AM414">IF( AND($AK414, $AL414), INDEX(顎音化聲母資料表, MATCH( $D414 &amp; $E414, 顎音化聲母!$L$5:$L$136, 0), 3), "")</f>
        <v/>
      </c>
      <c r="AN414" s="373" t="str">
        <f t="shared" si="129"/>
        <v/>
      </c>
      <c r="AO414" s="374" t="str">
        <f t="array" ref="AO414">IF($AN414="", "", IF( $AM414&lt;&gt;"", $AM414,INDEX(白話字聲母資料表, $AN414, $AO$5)))</f>
        <v/>
      </c>
      <c r="AP414" s="374" t="str">
        <f t="array" ref="AP414">IF($W414, "", INDEX(方音八音反切資料表, $AD414, $AG414))</f>
        <v>ㄧㆵ</v>
      </c>
      <c r="AQ414" s="370"/>
      <c r="AR414" s="374" t="str">
        <f t="array" ref="AR414">IF($V414, "", INDEX(白話字聲母資料表, $Z414, $AR$5))</f>
        <v/>
      </c>
      <c r="AS414" s="375" t="str">
        <f t="array" ref="AS414">IF($W414, "", INDEX(白話字韻母資料表, $AC414, $AR$5))</f>
        <v>it</v>
      </c>
      <c r="AT414" s="374" t="str">
        <f t="array" ref="AT414">IF($W414, "", INDEX(台羅韻母八聲調資料表, $AD414, $AG414))</f>
        <v>it</v>
      </c>
      <c r="AU414" s="370"/>
      <c r="AV414" s="374" t="str">
        <f t="array" ref="AV414">IF($V414, "", INDEX(白話字聲母資料表, $Z414, $AV$5))</f>
        <v/>
      </c>
      <c r="AW414" s="375" t="str">
        <f t="array" ref="AW414">IF($W414, "", INDEX(白話字韻母資料表, $AC414, $AW$5))</f>
        <v>it</v>
      </c>
      <c r="AX414" s="374" t="str">
        <f t="array" ref="AX414">IF($W414, "", INDEX(閩拼韻母八聲調資料表, $AD414, $AG414))</f>
        <v>it</v>
      </c>
    </row>
    <row r="415" spans="2:50">
      <c r="B415" s="380">
        <f t="shared" si="75"/>
        <v>407</v>
      </c>
      <c r="C415" s="314" t="str">
        <f>MID(文章!$D$4, B415, 1)</f>
        <v>粟</v>
      </c>
      <c r="D415" s="365" t="s">
        <v>65</v>
      </c>
      <c r="E415" s="365" t="s">
        <v>87</v>
      </c>
      <c r="F415" s="365"/>
      <c r="G415" s="315" t="str">
        <f t="array" ref="G415">IF( OR($T415, NOT($U415), $W415), "", $AA415 &amp; $AH415 &amp; INDEX(中文數值資料表, $AG415, 2) )</f>
        <v>時恭四</v>
      </c>
      <c r="H415" s="321" t="str">
        <f t="shared" si="76"/>
        <v>siok</v>
      </c>
      <c r="I415" s="322" t="str">
        <f t="shared" si="77"/>
        <v>siok</v>
      </c>
      <c r="J415" s="323" t="str">
        <f t="shared" si="78"/>
        <v>siok</v>
      </c>
      <c r="K415" s="316" t="str">
        <f t="shared" si="79"/>
        <v>ㄒㄧㆦㆻ</v>
      </c>
      <c r="L415" s="317" t="str">
        <f t="shared" ca="1" si="130"/>
        <v xml:space="preserve">\ltjruby{粟}{siok}\
</v>
      </c>
      <c r="M415" s="317" t="str">
        <f t="shared" ca="1" si="116"/>
        <v xml:space="preserve">&lt;ruby&gt;粟&lt;rt&gt;時恭四&lt;/rt&gt;&lt;/ruby&gt;
</v>
      </c>
      <c r="N415" s="317" t="str">
        <f t="shared" ca="1" si="117"/>
        <v xml:space="preserve">&lt;ruby&gt;粟&lt;rt&gt;siok&lt;/rt&gt;&lt;/ruby&gt;
</v>
      </c>
      <c r="O415" s="317" t="str">
        <f t="shared" ca="1" si="118"/>
        <v xml:space="preserve">&lt;ruby&gt;粟&lt;rt&gt;siok&lt;/rt&gt;&lt;/ruby&gt;
</v>
      </c>
      <c r="P415" s="317" t="str">
        <f t="shared" ca="1" si="118"/>
        <v xml:space="preserve">&lt;ruby&gt;粟&lt;rt&gt;siok&lt;/rt&gt;&lt;/ruby&gt;
</v>
      </c>
      <c r="Q415" s="318" t="str">
        <f t="shared" ca="1" si="119"/>
        <v xml:space="preserve">&lt;ruby&gt;粟&lt;rtc&gt;ㄒㄧㆦㆻ&lt;/rtc&gt;&lt;/ruby&gt;
</v>
      </c>
      <c r="R415" s="318" t="str">
        <f t="shared" ca="1" si="120"/>
        <v xml:space="preserve">&lt;ruby&gt;粟&lt;rt&gt;siok&lt;/rt&gt;&lt;rtc&gt;ㄒㄧㆦㆻ&lt;/rtc&gt;&lt;/ruby&gt;
</v>
      </c>
      <c r="S415" s="285"/>
      <c r="T415" s="319" t="b">
        <f t="shared" si="114"/>
        <v>0</v>
      </c>
      <c r="U415" s="319" t="b">
        <f t="shared" si="121"/>
        <v>1</v>
      </c>
      <c r="V415" s="319" t="b">
        <f t="shared" si="122"/>
        <v>0</v>
      </c>
      <c r="W415" s="319" t="b">
        <f t="shared" si="123"/>
        <v>0</v>
      </c>
      <c r="X415" s="319" t="b">
        <f t="shared" si="124"/>
        <v>1</v>
      </c>
      <c r="Y415" s="370"/>
      <c r="Z415" s="377">
        <f t="shared" si="115"/>
        <v>15</v>
      </c>
      <c r="AA415" s="373" t="str">
        <f t="array" ref="AA415">IF( $Z415="", "", INDEX(白話字聲母資料表, $Z415, $AA$5))</f>
        <v>時</v>
      </c>
      <c r="AB415" s="370"/>
      <c r="AC415" s="377">
        <f t="shared" si="125"/>
        <v>41</v>
      </c>
      <c r="AD415" s="373">
        <f t="array" ref="AD415">IF( $W415, "", INDEX(白話字韻母資料表, AC415, $AD$5))</f>
        <v>14</v>
      </c>
      <c r="AE415" s="373" t="b">
        <f t="array" ref="AE415">IF( $W415, "", IF( INDEX(白話字韻母資料表, AC415, $AE$5) = "入聲", TRUE, FALSE) )</f>
        <v>1</v>
      </c>
      <c r="AF415" s="374">
        <f t="shared" si="126"/>
        <v>4</v>
      </c>
      <c r="AG415" s="374">
        <f t="shared" si="127"/>
        <v>4</v>
      </c>
      <c r="AH415" s="374" t="str">
        <f t="array" ref="AH415">IF( $W415, "", INDEX(白話字韻母資料表, $AC415, $AH$5))</f>
        <v>恭</v>
      </c>
      <c r="AI415" s="374" t="str">
        <f t="array" ref="AI415">IF($W415, "", INDEX(白話字韻母八聲調資料表, $AD415, $AG415))</f>
        <v>iok</v>
      </c>
      <c r="AJ415" s="370"/>
      <c r="AK415" s="373" t="b">
        <f t="shared" si="128"/>
        <v>1</v>
      </c>
      <c r="AL415" s="373" t="b">
        <f>IF( $AK415, IFERROR( IF(MATCH( $E415, 顎音化聲母!$H$9:$H$37, 0), TRUE, FALSE), FALSE), "")</f>
        <v>1</v>
      </c>
      <c r="AM415" s="373" t="str">
        <f t="array" ref="AM415">IF( AND($AK415, $AL415), INDEX(顎音化聲母資料表, MATCH( $D415 &amp; $E415, 顎音化聲母!$L$5:$L$136, 0), 3), "")</f>
        <v>ㄒ</v>
      </c>
      <c r="AN415" s="373">
        <f t="shared" si="129"/>
        <v>15</v>
      </c>
      <c r="AO415" s="374" t="str">
        <f t="array" ref="AO415">IF($AN415="", "", IF( $AM415&lt;&gt;"", $AM415,INDEX(白話字聲母資料表, $AN415, $AO$5)))</f>
        <v>ㄒ</v>
      </c>
      <c r="AP415" s="374" t="str">
        <f t="array" ref="AP415">IF($W415, "", INDEX(方音八音反切資料表, $AD415, $AG415))</f>
        <v>ㄧㆦㆻ</v>
      </c>
      <c r="AQ415" s="370"/>
      <c r="AR415" s="374" t="str">
        <f t="array" ref="AR415">IF($V415, "", INDEX(白話字聲母資料表, $Z415, $AR$5))</f>
        <v>s</v>
      </c>
      <c r="AS415" s="375" t="str">
        <f t="array" ref="AS415">IF($W415, "", INDEX(白話字韻母資料表, $AC415, $AR$5))</f>
        <v>iok</v>
      </c>
      <c r="AT415" s="374" t="str">
        <f t="array" ref="AT415">IF($W415, "", INDEX(台羅韻母八聲調資料表, $AD415, $AG415))</f>
        <v>iok</v>
      </c>
      <c r="AU415" s="370"/>
      <c r="AV415" s="374" t="str">
        <f t="array" ref="AV415">IF($V415, "", INDEX(白話字聲母資料表, $Z415, $AV$5))</f>
        <v>s</v>
      </c>
      <c r="AW415" s="375" t="str">
        <f t="array" ref="AW415">IF($W415, "", INDEX(白話字韻母資料表, $AC415, $AW$5))</f>
        <v>iok</v>
      </c>
      <c r="AX415" s="374" t="str">
        <f t="array" ref="AX415">IF($W415, "", INDEX(閩拼韻母八聲調資料表, $AD415, $AG415))</f>
        <v>iok</v>
      </c>
    </row>
    <row r="416" spans="2:50">
      <c r="B416" s="380">
        <f t="shared" si="75"/>
        <v>408</v>
      </c>
      <c r="C416" s="314" t="str">
        <f>MID(文章!$D$4, B416, 1)</f>
        <v>。</v>
      </c>
      <c r="D416" s="365"/>
      <c r="E416" s="365"/>
      <c r="F416" s="365"/>
      <c r="G416" s="315" t="str">
        <f t="array" ref="G416">IF( OR($T416, NOT($U416), $W416), "", $AA416 &amp; $AH416 &amp; INDEX(中文數值資料表, $AG416, 2) )</f>
        <v/>
      </c>
      <c r="H416" s="321" t="str">
        <f t="shared" si="76"/>
        <v/>
      </c>
      <c r="I416" s="322" t="str">
        <f t="shared" si="77"/>
        <v/>
      </c>
      <c r="J416" s="323" t="str">
        <f t="shared" si="78"/>
        <v/>
      </c>
      <c r="K416" s="316" t="str">
        <f t="shared" si="79"/>
        <v/>
      </c>
      <c r="L416" s="317" t="str">
        <f t="shared" ca="1" si="130"/>
        <v xml:space="preserve">\ltjruby{。}{}\
</v>
      </c>
      <c r="M416" s="317" t="str">
        <f t="shared" ca="1" si="116"/>
        <v xml:space="preserve">。
</v>
      </c>
      <c r="N416" s="317" t="str">
        <f t="shared" ca="1" si="117"/>
        <v xml:space="preserve">。
</v>
      </c>
      <c r="O416" s="317" t="str">
        <f t="shared" ca="1" si="118"/>
        <v xml:space="preserve">。
</v>
      </c>
      <c r="P416" s="317" t="str">
        <f t="shared" ca="1" si="118"/>
        <v xml:space="preserve">。
</v>
      </c>
      <c r="Q416" s="318" t="str">
        <f t="shared" ca="1" si="119"/>
        <v xml:space="preserve">。
</v>
      </c>
      <c r="R416" s="318" t="str">
        <f t="shared" ca="1" si="120"/>
        <v xml:space="preserve">。
</v>
      </c>
      <c r="S416" s="285"/>
      <c r="T416" s="319" t="b">
        <f t="shared" si="114"/>
        <v>1</v>
      </c>
      <c r="U416" s="319" t="b">
        <f t="shared" si="121"/>
        <v>0</v>
      </c>
      <c r="V416" s="319" t="b">
        <f t="shared" si="122"/>
        <v>1</v>
      </c>
      <c r="W416" s="319" t="b">
        <f t="shared" si="123"/>
        <v>1</v>
      </c>
      <c r="X416" s="319" t="b">
        <f t="shared" si="124"/>
        <v>0</v>
      </c>
      <c r="Y416" s="370"/>
      <c r="Z416" s="377" t="str">
        <f t="shared" si="115"/>
        <v/>
      </c>
      <c r="AA416" s="373" t="str">
        <f t="array" ref="AA416">IF( $Z416="", "", INDEX(白話字聲母資料表, $Z416, $AA$5))</f>
        <v/>
      </c>
      <c r="AB416" s="370"/>
      <c r="AC416" s="377" t="str">
        <f t="shared" si="125"/>
        <v/>
      </c>
      <c r="AD416" s="373" t="str">
        <f t="array" ref="AD416">IF( $W416, "", INDEX(白話字韻母資料表, AC416, $AD$5))</f>
        <v/>
      </c>
      <c r="AE416" s="373" t="str">
        <f t="array" ref="AE416">IF( $W416, "", IF( INDEX(白話字韻母資料表, AC416, $AE$5) = "入聲", TRUE, FALSE) )</f>
        <v/>
      </c>
      <c r="AF416" s="374" t="str">
        <f t="shared" si="126"/>
        <v/>
      </c>
      <c r="AG416" s="374" t="str">
        <f t="shared" si="127"/>
        <v/>
      </c>
      <c r="AH416" s="374" t="str">
        <f t="array" ref="AH416">IF( $W416, "", INDEX(白話字韻母資料表, $AC416, $AH$5))</f>
        <v/>
      </c>
      <c r="AI416" s="374" t="str">
        <f t="array" ref="AI416">IF($W416, "", INDEX(白話字韻母八聲調資料表, $AD416, $AG416))</f>
        <v/>
      </c>
      <c r="AJ416" s="370"/>
      <c r="AK416" s="373" t="b">
        <f t="shared" si="128"/>
        <v>0</v>
      </c>
      <c r="AL416" s="373" t="str">
        <f>IF( $AK416, IFERROR( IF(MATCH( $E416, 顎音化聲母!$H$9:$H$37, 0), TRUE, FALSE), FALSE), "")</f>
        <v/>
      </c>
      <c r="AM416" s="373" t="str">
        <f t="array" ref="AM416">IF( AND($AK416, $AL416), INDEX(顎音化聲母資料表, MATCH( $D416 &amp; $E416, 顎音化聲母!$L$5:$L$136, 0), 3), "")</f>
        <v/>
      </c>
      <c r="AN416" s="373" t="str">
        <f t="shared" si="129"/>
        <v/>
      </c>
      <c r="AO416" s="374" t="str">
        <f t="array" ref="AO416">IF($AN416="", "", IF( $AM416&lt;&gt;"", $AM416,INDEX(白話字聲母資料表, $AN416, $AO$5)))</f>
        <v/>
      </c>
      <c r="AP416" s="374" t="str">
        <f t="array" ref="AP416">IF($W416, "", INDEX(方音八音反切資料表, $AD416, $AG416))</f>
        <v/>
      </c>
      <c r="AQ416" s="370"/>
      <c r="AR416" s="374" t="str">
        <f t="array" ref="AR416">IF($V416, "", INDEX(白話字聲母資料表, $Z416, $AR$5))</f>
        <v/>
      </c>
      <c r="AS416" s="375" t="str">
        <f t="array" ref="AS416">IF($W416, "", INDEX(白話字韻母資料表, $AC416, $AR$5))</f>
        <v/>
      </c>
      <c r="AT416" s="374" t="str">
        <f t="array" ref="AT416">IF($W416, "", INDEX(台羅韻母八聲調資料表, $AD416, $AG416))</f>
        <v/>
      </c>
      <c r="AU416" s="370"/>
      <c r="AV416" s="374" t="str">
        <f t="array" ref="AV416">IF($V416, "", INDEX(白話字聲母資料表, $Z416, $AV$5))</f>
        <v/>
      </c>
      <c r="AW416" s="375" t="str">
        <f t="array" ref="AW416">IF($W416, "", INDEX(白話字韻母資料表, $AC416, $AW$5))</f>
        <v/>
      </c>
      <c r="AX416" s="374" t="str">
        <f t="array" ref="AX416">IF($W416, "", INDEX(閩拼韻母八聲調資料表, $AD416, $AG416))</f>
        <v/>
      </c>
    </row>
    <row r="417" spans="2:50">
      <c r="B417" s="380">
        <f t="shared" si="75"/>
        <v>409</v>
      </c>
      <c r="C417" s="314" t="str">
        <f>MID(文章!$D$4, B417, 1)</f>
        <v>哀</v>
      </c>
      <c r="D417" s="365"/>
      <c r="E417" s="365" t="s">
        <v>83</v>
      </c>
      <c r="F417" s="365"/>
      <c r="G417" s="315" t="str">
        <f t="array" ref="G417">IF( OR($T417, NOT($U417), $W417), "", $AA417 &amp; $AH417 &amp; INDEX(中文數值資料表, $AG417, 2) )</f>
        <v>英皆一</v>
      </c>
      <c r="H417" s="321" t="str">
        <f t="shared" si="76"/>
        <v>ai</v>
      </c>
      <c r="I417" s="322" t="str">
        <f t="shared" si="77"/>
        <v>ai</v>
      </c>
      <c r="J417" s="323" t="str">
        <f t="shared" si="78"/>
        <v>āi</v>
      </c>
      <c r="K417" s="316" t="str">
        <f t="shared" si="79"/>
        <v>ㄞ</v>
      </c>
      <c r="L417" s="317" t="str">
        <f t="shared" ca="1" si="130"/>
        <v xml:space="preserve">\ltjruby{哀}{ai}\
</v>
      </c>
      <c r="M417" s="317" t="str">
        <f t="shared" ca="1" si="116"/>
        <v xml:space="preserve">&lt;ruby&gt;哀&lt;rt&gt;英皆一&lt;/rt&gt;&lt;/ruby&gt;
</v>
      </c>
      <c r="N417" s="317" t="str">
        <f t="shared" ca="1" si="117"/>
        <v xml:space="preserve">&lt;ruby&gt;哀&lt;rt&gt;ai&lt;/rt&gt;&lt;/ruby&gt;
</v>
      </c>
      <c r="O417" s="317" t="str">
        <f t="shared" ca="1" si="118"/>
        <v xml:space="preserve">&lt;ruby&gt;哀&lt;rt&gt;ai&lt;/rt&gt;&lt;/ruby&gt;
</v>
      </c>
      <c r="P417" s="317" t="str">
        <f t="shared" ca="1" si="118"/>
        <v xml:space="preserve">&lt;ruby&gt;哀&lt;rt&gt;āi&lt;/rt&gt;&lt;/ruby&gt;
</v>
      </c>
      <c r="Q417" s="318" t="str">
        <f t="shared" ca="1" si="119"/>
        <v xml:space="preserve">&lt;ruby&gt;哀&lt;rtc&gt;ㄞ&lt;/rtc&gt;&lt;/ruby&gt;
</v>
      </c>
      <c r="R417" s="318" t="str">
        <f t="shared" ca="1" si="120"/>
        <v xml:space="preserve">&lt;ruby&gt;哀&lt;rt&gt;ai&lt;/rt&gt;&lt;rtc&gt;ㄞ&lt;/rtc&gt;&lt;/ruby&gt;
</v>
      </c>
      <c r="S417" s="285"/>
      <c r="T417" s="319" t="b">
        <f t="shared" si="114"/>
        <v>0</v>
      </c>
      <c r="U417" s="319" t="b">
        <f t="shared" si="121"/>
        <v>1</v>
      </c>
      <c r="V417" s="319" t="b">
        <f t="shared" si="122"/>
        <v>1</v>
      </c>
      <c r="W417" s="319" t="b">
        <f t="shared" si="123"/>
        <v>0</v>
      </c>
      <c r="X417" s="319" t="b">
        <f t="shared" si="124"/>
        <v>1</v>
      </c>
      <c r="Y417" s="370"/>
      <c r="Z417" s="377">
        <f t="shared" si="115"/>
        <v>18</v>
      </c>
      <c r="AA417" s="373" t="str">
        <f t="array" ref="AA417">IF( $Z417="", "", INDEX(白話字聲母資料表, $Z417, $AA$5))</f>
        <v>英</v>
      </c>
      <c r="AB417" s="370"/>
      <c r="AC417" s="377">
        <f t="shared" si="125"/>
        <v>5</v>
      </c>
      <c r="AD417" s="373">
        <f t="array" ref="AD417">IF( $W417, "", INDEX(白話字韻母資料表, AC417, $AD$5))</f>
        <v>16</v>
      </c>
      <c r="AE417" s="373" t="b">
        <f t="array" ref="AE417">IF( $W417, "", IF( INDEX(白話字韻母資料表, AC417, $AE$5) = "入聲", TRUE, FALSE) )</f>
        <v>0</v>
      </c>
      <c r="AF417" s="374">
        <f t="shared" si="126"/>
        <v>1</v>
      </c>
      <c r="AG417" s="374">
        <f t="shared" si="127"/>
        <v>1</v>
      </c>
      <c r="AH417" s="374" t="str">
        <f t="array" ref="AH417">IF( $W417, "", INDEX(白話字韻母資料表, $AC417, $AH$5))</f>
        <v>皆</v>
      </c>
      <c r="AI417" s="374" t="str">
        <f t="array" ref="AI417">IF($W417, "", INDEX(白話字韻母八聲調資料表, $AD417, $AG417))</f>
        <v>ai</v>
      </c>
      <c r="AJ417" s="370"/>
      <c r="AK417" s="373" t="b">
        <f t="shared" si="128"/>
        <v>0</v>
      </c>
      <c r="AL417" s="373" t="str">
        <f>IF( $AK417, IFERROR( IF(MATCH( $E417, 顎音化聲母!$H$9:$H$37, 0), TRUE, FALSE), FALSE), "")</f>
        <v/>
      </c>
      <c r="AM417" s="373" t="str">
        <f t="array" ref="AM417">IF( AND($AK417, $AL417), INDEX(顎音化聲母資料表, MATCH( $D417 &amp; $E417, 顎音化聲母!$L$5:$L$136, 0), 3), "")</f>
        <v/>
      </c>
      <c r="AN417" s="373" t="str">
        <f t="shared" si="129"/>
        <v/>
      </c>
      <c r="AO417" s="374" t="str">
        <f t="array" ref="AO417">IF($AN417="", "", IF( $AM417&lt;&gt;"", $AM417,INDEX(白話字聲母資料表, $AN417, $AO$5)))</f>
        <v/>
      </c>
      <c r="AP417" s="374" t="str">
        <f t="array" ref="AP417">IF($W417, "", INDEX(方音八音反切資料表, $AD417, $AG417))</f>
        <v>ㄞ</v>
      </c>
      <c r="AQ417" s="370"/>
      <c r="AR417" s="374" t="str">
        <f t="array" ref="AR417">IF($V417, "", INDEX(白話字聲母資料表, $Z417, $AR$5))</f>
        <v/>
      </c>
      <c r="AS417" s="375" t="str">
        <f t="array" ref="AS417">IF($W417, "", INDEX(白話字韻母資料表, $AC417, $AR$5))</f>
        <v>ai</v>
      </c>
      <c r="AT417" s="374" t="str">
        <f t="array" ref="AT417">IF($W417, "", INDEX(台羅韻母八聲調資料表, $AD417, $AG417))</f>
        <v>ai</v>
      </c>
      <c r="AU417" s="370"/>
      <c r="AV417" s="374" t="str">
        <f t="array" ref="AV417">IF($V417, "", INDEX(白話字聲母資料表, $Z417, $AV$5))</f>
        <v/>
      </c>
      <c r="AW417" s="375" t="str">
        <f t="array" ref="AW417">IF($W417, "", INDEX(白話字韻母資料表, $AC417, $AW$5))</f>
        <v>ai</v>
      </c>
      <c r="AX417" s="374" t="str">
        <f t="array" ref="AX417">IF($W417, "", INDEX(閩拼韻母八聲調資料表, $AD417, $AG417))</f>
        <v>āi</v>
      </c>
    </row>
    <row r="418" spans="2:50">
      <c r="B418" s="380">
        <f t="shared" si="75"/>
        <v>410</v>
      </c>
      <c r="C418" s="314" t="str">
        <f>MID(文章!$D$4, B418, 1)</f>
        <v>吾</v>
      </c>
      <c r="D418" s="365" t="s">
        <v>111</v>
      </c>
      <c r="E418" s="365" t="s">
        <v>75</v>
      </c>
      <c r="F418" s="365">
        <v>5</v>
      </c>
      <c r="G418" s="315" t="str">
        <f t="array" ref="G418">IF( OR($T418, NOT($U418), $W418), "", $AA418 &amp; $AH418 &amp; INDEX(中文數值資料表, $AG418, 2) )</f>
        <v>語沽五</v>
      </c>
      <c r="H418" s="321" t="str">
        <f t="shared" si="76"/>
        <v>ngô͘</v>
      </c>
      <c r="I418" s="322" t="str">
        <f t="shared" si="77"/>
        <v>ngôo</v>
      </c>
      <c r="J418" s="323" t="str">
        <f t="shared" si="78"/>
        <v>ggòo</v>
      </c>
      <c r="K418" s="316" t="str">
        <f t="shared" si="79"/>
        <v>ㄫㆦˊ</v>
      </c>
      <c r="L418" s="317" t="str">
        <f t="shared" ca="1" si="130"/>
        <v xml:space="preserve">\ltjruby{吾}{ngôo}\
</v>
      </c>
      <c r="M418" s="317" t="str">
        <f t="shared" ca="1" si="116"/>
        <v xml:space="preserve">&lt;ruby&gt;吾&lt;rt&gt;語沽五&lt;/rt&gt;&lt;/ruby&gt;
</v>
      </c>
      <c r="N418" s="317" t="str">
        <f t="shared" ca="1" si="117"/>
        <v xml:space="preserve">&lt;ruby&gt;吾&lt;rt&gt;ngô͘&lt;/rt&gt;&lt;/ruby&gt;
</v>
      </c>
      <c r="O418" s="317" t="str">
        <f t="shared" ca="1" si="118"/>
        <v xml:space="preserve">&lt;ruby&gt;吾&lt;rt&gt;ngôo&lt;/rt&gt;&lt;/ruby&gt;
</v>
      </c>
      <c r="P418" s="317" t="str">
        <f t="shared" ca="1" si="118"/>
        <v xml:space="preserve">&lt;ruby&gt;吾&lt;rt&gt;ggòo&lt;/rt&gt;&lt;/ruby&gt;
</v>
      </c>
      <c r="Q418" s="318" t="str">
        <f t="shared" ca="1" si="119"/>
        <v xml:space="preserve">&lt;ruby&gt;吾&lt;rtc&gt;ㄫㆦˊ&lt;/rtc&gt;&lt;/ruby&gt;
</v>
      </c>
      <c r="R418" s="318" t="str">
        <f t="shared" ca="1" si="120"/>
        <v xml:space="preserve">&lt;ruby&gt;吾&lt;rt&gt;ngôo&lt;/rt&gt;&lt;rtc&gt;ㄫㆦˊ&lt;/rtc&gt;&lt;/ruby&gt;
</v>
      </c>
      <c r="S418" s="285"/>
      <c r="T418" s="319" t="b">
        <f t="shared" si="114"/>
        <v>0</v>
      </c>
      <c r="U418" s="319" t="b">
        <f t="shared" si="121"/>
        <v>1</v>
      </c>
      <c r="V418" s="319" t="b">
        <f t="shared" si="122"/>
        <v>0</v>
      </c>
      <c r="W418" s="319" t="b">
        <f t="shared" si="123"/>
        <v>0</v>
      </c>
      <c r="X418" s="319" t="b">
        <f t="shared" si="124"/>
        <v>0</v>
      </c>
      <c r="Y418" s="370"/>
      <c r="Z418" s="377">
        <f t="shared" si="115"/>
        <v>12</v>
      </c>
      <c r="AA418" s="373" t="str">
        <f t="array" ref="AA418">IF( $Z418="", "", INDEX(白話字聲母資料表, $Z418, $AA$5))</f>
        <v>語</v>
      </c>
      <c r="AB418" s="370"/>
      <c r="AC418" s="377">
        <f t="shared" si="125"/>
        <v>54</v>
      </c>
      <c r="AD418" s="373">
        <f t="array" ref="AD418">IF( $W418, "", INDEX(白話字韻母資料表, AC418, $AD$5))</f>
        <v>11</v>
      </c>
      <c r="AE418" s="373" t="b">
        <f t="array" ref="AE418">IF( $W418, "", IF( INDEX(白話字韻母資料表, AC418, $AE$5) = "入聲", TRUE, FALSE) )</f>
        <v>0</v>
      </c>
      <c r="AF418" s="374">
        <f t="shared" si="126"/>
        <v>1</v>
      </c>
      <c r="AG418" s="374">
        <f t="shared" si="127"/>
        <v>5</v>
      </c>
      <c r="AH418" s="374" t="str">
        <f t="array" ref="AH418">IF( $W418, "", INDEX(白話字韻母資料表, $AC418, $AH$5))</f>
        <v>沽</v>
      </c>
      <c r="AI418" s="374" t="str">
        <f t="array" ref="AI418">IF($W418, "", INDEX(白話字韻母八聲調資料表, $AD418, $AG418))</f>
        <v>ô͘</v>
      </c>
      <c r="AJ418" s="370"/>
      <c r="AK418" s="373" t="b">
        <f t="shared" si="128"/>
        <v>0</v>
      </c>
      <c r="AL418" s="373" t="str">
        <f>IF( $AK418, IFERROR( IF(MATCH( $E418, 顎音化聲母!$H$9:$H$37, 0), TRUE, FALSE), FALSE), "")</f>
        <v/>
      </c>
      <c r="AM418" s="373" t="str">
        <f t="array" ref="AM418">IF( AND($AK418, $AL418), INDEX(顎音化聲母資料表, MATCH( $D418 &amp; $E418, 顎音化聲母!$L$5:$L$136, 0), 3), "")</f>
        <v/>
      </c>
      <c r="AN418" s="373">
        <f t="shared" si="129"/>
        <v>12</v>
      </c>
      <c r="AO418" s="374" t="str">
        <f t="array" ref="AO418">IF($AN418="", "", IF( $AM418&lt;&gt;"", $AM418,INDEX(白話字聲母資料表, $AN418, $AO$5)))</f>
        <v>ㄫ</v>
      </c>
      <c r="AP418" s="374" t="str">
        <f t="array" ref="AP418">IF($W418, "", INDEX(方音八音反切資料表, $AD418, $AG418))</f>
        <v>ㆦˊ</v>
      </c>
      <c r="AQ418" s="370"/>
      <c r="AR418" s="374" t="str">
        <f t="array" ref="AR418">IF($V418, "", INDEX(白話字聲母資料表, $Z418, $AR$5))</f>
        <v>ng</v>
      </c>
      <c r="AS418" s="375" t="str">
        <f t="array" ref="AS418">IF($W418, "", INDEX(白話字韻母資料表, $AC418, $AR$5))</f>
        <v>oo</v>
      </c>
      <c r="AT418" s="374" t="str">
        <f t="array" ref="AT418">IF($W418, "", INDEX(台羅韻母八聲調資料表, $AD418, $AG418))</f>
        <v>ôo</v>
      </c>
      <c r="AU418" s="370"/>
      <c r="AV418" s="374" t="str">
        <f t="array" ref="AV418">IF($V418, "", INDEX(白話字聲母資料表, $Z418, $AV$5))</f>
        <v>gg</v>
      </c>
      <c r="AW418" s="375" t="str">
        <f t="array" ref="AW418">IF($W418, "", INDEX(白話字韻母資料表, $AC418, $AW$5))</f>
        <v>oo</v>
      </c>
      <c r="AX418" s="374" t="str">
        <f t="array" ref="AX418">IF($W418, "", INDEX(閩拼韻母八聲調資料表, $AD418, $AG418))</f>
        <v>òo</v>
      </c>
    </row>
    <row r="419" spans="2:50">
      <c r="B419" s="380">
        <f t="shared" si="75"/>
        <v>411</v>
      </c>
      <c r="C419" s="314" t="str">
        <f>MID(文章!$D$4, B419, 1)</f>
        <v>生</v>
      </c>
      <c r="D419" s="365" t="s">
        <v>65</v>
      </c>
      <c r="E419" s="365" t="s">
        <v>81</v>
      </c>
      <c r="F419" s="365"/>
      <c r="G419" s="315" t="str">
        <f t="array" ref="G419">IF( OR($T419, NOT($U419), $W419), "", $AA419 &amp; $AH419 &amp; INDEX(中文數值資料表, $AG419, 2) )</f>
        <v>時經一</v>
      </c>
      <c r="H419" s="321" t="str">
        <f t="shared" si="76"/>
        <v>seng</v>
      </c>
      <c r="I419" s="322" t="str">
        <f t="shared" si="77"/>
        <v>sing</v>
      </c>
      <c r="J419" s="323" t="str">
        <f t="shared" si="78"/>
        <v>sīng</v>
      </c>
      <c r="K419" s="316" t="str">
        <f t="shared" si="79"/>
        <v>ㄒㄧㄥ</v>
      </c>
      <c r="L419" s="317" t="str">
        <f t="shared" ca="1" si="130"/>
        <v xml:space="preserve">\ltjruby{生}{sing}\
</v>
      </c>
      <c r="M419" s="317" t="str">
        <f t="shared" ca="1" si="116"/>
        <v xml:space="preserve">&lt;ruby&gt;生&lt;rt&gt;時經一&lt;/rt&gt;&lt;/ruby&gt;
</v>
      </c>
      <c r="N419" s="317" t="str">
        <f t="shared" ca="1" si="117"/>
        <v xml:space="preserve">&lt;ruby&gt;生&lt;rt&gt;seng&lt;/rt&gt;&lt;/ruby&gt;
</v>
      </c>
      <c r="O419" s="317" t="str">
        <f t="shared" ca="1" si="118"/>
        <v xml:space="preserve">&lt;ruby&gt;生&lt;rt&gt;sing&lt;/rt&gt;&lt;/ruby&gt;
</v>
      </c>
      <c r="P419" s="317" t="str">
        <f t="shared" ca="1" si="118"/>
        <v xml:space="preserve">&lt;ruby&gt;生&lt;rt&gt;sīng&lt;/rt&gt;&lt;/ruby&gt;
</v>
      </c>
      <c r="Q419" s="318" t="str">
        <f t="shared" ca="1" si="119"/>
        <v xml:space="preserve">&lt;ruby&gt;生&lt;rtc&gt;ㄒㄧㄥ&lt;/rtc&gt;&lt;/ruby&gt;
</v>
      </c>
      <c r="R419" s="318" t="str">
        <f t="shared" ca="1" si="120"/>
        <v xml:space="preserve">&lt;ruby&gt;生&lt;rt&gt;sing&lt;/rt&gt;&lt;rtc&gt;ㄒㄧㄥ&lt;/rtc&gt;&lt;/ruby&gt;
</v>
      </c>
      <c r="S419" s="285"/>
      <c r="T419" s="319" t="b">
        <f t="shared" si="114"/>
        <v>0</v>
      </c>
      <c r="U419" s="319" t="b">
        <f t="shared" si="121"/>
        <v>1</v>
      </c>
      <c r="V419" s="319" t="b">
        <f t="shared" si="122"/>
        <v>0</v>
      </c>
      <c r="W419" s="319" t="b">
        <f t="shared" si="123"/>
        <v>0</v>
      </c>
      <c r="X419" s="319" t="b">
        <f t="shared" si="124"/>
        <v>1</v>
      </c>
      <c r="Y419" s="370"/>
      <c r="Z419" s="377">
        <f t="shared" si="115"/>
        <v>15</v>
      </c>
      <c r="AA419" s="373" t="str">
        <f t="array" ref="AA419">IF( $Z419="", "", INDEX(白話字聲母資料表, $Z419, $AA$5))</f>
        <v>時</v>
      </c>
      <c r="AB419" s="370"/>
      <c r="AC419" s="377">
        <f t="shared" si="125"/>
        <v>20</v>
      </c>
      <c r="AD419" s="373">
        <f t="array" ref="AD419">IF( $W419, "", INDEX(白話字韻母資料表, AC419, $AD$5))</f>
        <v>9</v>
      </c>
      <c r="AE419" s="373" t="b">
        <f t="array" ref="AE419">IF( $W419, "", IF( INDEX(白話字韻母資料表, AC419, $AE$5) = "入聲", TRUE, FALSE) )</f>
        <v>0</v>
      </c>
      <c r="AF419" s="374">
        <f t="shared" si="126"/>
        <v>1</v>
      </c>
      <c r="AG419" s="374">
        <f t="shared" si="127"/>
        <v>1</v>
      </c>
      <c r="AH419" s="374" t="str">
        <f t="array" ref="AH419">IF( $W419, "", INDEX(白話字韻母資料表, $AC419, $AH$5))</f>
        <v>經</v>
      </c>
      <c r="AI419" s="374" t="str">
        <f t="array" ref="AI419">IF($W419, "", INDEX(白話字韻母八聲調資料表, $AD419, $AG419))</f>
        <v>eng</v>
      </c>
      <c r="AJ419" s="370"/>
      <c r="AK419" s="373" t="b">
        <f t="shared" si="128"/>
        <v>1</v>
      </c>
      <c r="AL419" s="373" t="b">
        <f>IF( $AK419, IFERROR( IF(MATCH( $E419, 顎音化聲母!$H$9:$H$37, 0), TRUE, FALSE), FALSE), "")</f>
        <v>1</v>
      </c>
      <c r="AM419" s="373" t="str">
        <f t="array" ref="AM419">IF( AND($AK419, $AL419), INDEX(顎音化聲母資料表, MATCH( $D419 &amp; $E419, 顎音化聲母!$L$5:$L$136, 0), 3), "")</f>
        <v>ㄒ</v>
      </c>
      <c r="AN419" s="373">
        <f t="shared" si="129"/>
        <v>15</v>
      </c>
      <c r="AO419" s="374" t="str">
        <f t="array" ref="AO419">IF($AN419="", "", IF( $AM419&lt;&gt;"", $AM419,INDEX(白話字聲母資料表, $AN419, $AO$5)))</f>
        <v>ㄒ</v>
      </c>
      <c r="AP419" s="374" t="str">
        <f t="array" ref="AP419">IF($W419, "", INDEX(方音八音反切資料表, $AD419, $AG419))</f>
        <v>ㄧㄥ</v>
      </c>
      <c r="AQ419" s="370"/>
      <c r="AR419" s="374" t="str">
        <f t="array" ref="AR419">IF($V419, "", INDEX(白話字聲母資料表, $Z419, $AR$5))</f>
        <v>s</v>
      </c>
      <c r="AS419" s="375" t="str">
        <f t="array" ref="AS419">IF($W419, "", INDEX(白話字韻母資料表, $AC419, $AR$5))</f>
        <v>ing</v>
      </c>
      <c r="AT419" s="374" t="str">
        <f t="array" ref="AT419">IF($W419, "", INDEX(台羅韻母八聲調資料表, $AD419, $AG419))</f>
        <v>ing</v>
      </c>
      <c r="AU419" s="370"/>
      <c r="AV419" s="374" t="str">
        <f t="array" ref="AV419">IF($V419, "", INDEX(白話字聲母資料表, $Z419, $AV$5))</f>
        <v>s</v>
      </c>
      <c r="AW419" s="375" t="str">
        <f t="array" ref="AW419">IF($W419, "", INDEX(白話字韻母資料表, $AC419, $AW$5))</f>
        <v>ing</v>
      </c>
      <c r="AX419" s="374" t="str">
        <f t="array" ref="AX419">IF($W419, "", INDEX(閩拼韻母八聲調資料表, $AD419, $AG419))</f>
        <v>īng</v>
      </c>
    </row>
    <row r="420" spans="2:50">
      <c r="B420" s="380">
        <f t="shared" si="75"/>
        <v>412</v>
      </c>
      <c r="C420" s="314" t="str">
        <f>MID(文章!$D$4, B420, 1)</f>
        <v>之</v>
      </c>
      <c r="D420" s="365" t="s">
        <v>55</v>
      </c>
      <c r="E420" s="365" t="s">
        <v>67</v>
      </c>
      <c r="F420" s="365"/>
      <c r="G420" s="315" t="str">
        <f t="array" ref="G420">IF( OR($T420, NOT($U420), $W420), "", $AA420 &amp; $AH420 &amp; INDEX(中文數值資料表, $AG420, 2) )</f>
        <v>曾居一</v>
      </c>
      <c r="H420" s="321" t="str">
        <f t="shared" si="76"/>
        <v>chi</v>
      </c>
      <c r="I420" s="322" t="str">
        <f t="shared" si="77"/>
        <v>tsi</v>
      </c>
      <c r="J420" s="323" t="str">
        <f t="shared" si="78"/>
        <v>zī</v>
      </c>
      <c r="K420" s="316" t="str">
        <f t="shared" si="79"/>
        <v>ㄐㄧ</v>
      </c>
      <c r="L420" s="317" t="str">
        <f t="shared" ca="1" si="130"/>
        <v xml:space="preserve">\ltjruby{之}{tsi}\
</v>
      </c>
      <c r="M420" s="317" t="str">
        <f t="shared" ca="1" si="116"/>
        <v xml:space="preserve">&lt;ruby&gt;之&lt;rt&gt;曾居一&lt;/rt&gt;&lt;/ruby&gt;
</v>
      </c>
      <c r="N420" s="317" t="str">
        <f t="shared" ca="1" si="117"/>
        <v xml:space="preserve">&lt;ruby&gt;之&lt;rt&gt;chi&lt;/rt&gt;&lt;/ruby&gt;
</v>
      </c>
      <c r="O420" s="317" t="str">
        <f t="shared" ca="1" si="118"/>
        <v xml:space="preserve">&lt;ruby&gt;之&lt;rt&gt;tsi&lt;/rt&gt;&lt;/ruby&gt;
</v>
      </c>
      <c r="P420" s="317" t="str">
        <f t="shared" ca="1" si="118"/>
        <v xml:space="preserve">&lt;ruby&gt;之&lt;rt&gt;zī&lt;/rt&gt;&lt;/ruby&gt;
</v>
      </c>
      <c r="Q420" s="318" t="str">
        <f t="shared" ca="1" si="119"/>
        <v xml:space="preserve">&lt;ruby&gt;之&lt;rtc&gt;ㄐㄧ&lt;/rtc&gt;&lt;/ruby&gt;
</v>
      </c>
      <c r="R420" s="318" t="str">
        <f t="shared" ca="1" si="120"/>
        <v xml:space="preserve">&lt;ruby&gt;之&lt;rt&gt;tsi&lt;/rt&gt;&lt;rtc&gt;ㄐㄧ&lt;/rtc&gt;&lt;/ruby&gt;
</v>
      </c>
      <c r="S420" s="285"/>
      <c r="T420" s="319" t="b">
        <f t="shared" si="114"/>
        <v>0</v>
      </c>
      <c r="U420" s="319" t="b">
        <f t="shared" si="121"/>
        <v>1</v>
      </c>
      <c r="V420" s="319" t="b">
        <f t="shared" si="122"/>
        <v>0</v>
      </c>
      <c r="W420" s="319" t="b">
        <f t="shared" si="123"/>
        <v>0</v>
      </c>
      <c r="X420" s="319" t="b">
        <f t="shared" si="124"/>
        <v>1</v>
      </c>
      <c r="Y420" s="370"/>
      <c r="Z420" s="377">
        <f t="shared" si="115"/>
        <v>2</v>
      </c>
      <c r="AA420" s="373" t="str">
        <f t="array" ref="AA420">IF( $Z420="", "", INDEX(白話字聲母資料表, $Z420, $AA$5))</f>
        <v>曾</v>
      </c>
      <c r="AB420" s="370"/>
      <c r="AC420" s="377">
        <f t="shared" si="125"/>
        <v>21</v>
      </c>
      <c r="AD420" s="373">
        <f t="array" ref="AD420">IF( $W420, "", INDEX(白話字韻母資料表, AC420, $AD$5))</f>
        <v>29</v>
      </c>
      <c r="AE420" s="373" t="b">
        <f t="array" ref="AE420">IF( $W420, "", IF( INDEX(白話字韻母資料表, AC420, $AE$5) = "入聲", TRUE, FALSE) )</f>
        <v>0</v>
      </c>
      <c r="AF420" s="374">
        <f t="shared" si="126"/>
        <v>1</v>
      </c>
      <c r="AG420" s="374">
        <f t="shared" si="127"/>
        <v>1</v>
      </c>
      <c r="AH420" s="374" t="str">
        <f t="array" ref="AH420">IF( $W420, "", INDEX(白話字韻母資料表, $AC420, $AH$5))</f>
        <v>居</v>
      </c>
      <c r="AI420" s="374" t="str">
        <f t="array" ref="AI420">IF($W420, "", INDEX(白話字韻母八聲調資料表, $AD420, $AG420))</f>
        <v>i</v>
      </c>
      <c r="AJ420" s="370"/>
      <c r="AK420" s="373" t="b">
        <f t="shared" si="128"/>
        <v>1</v>
      </c>
      <c r="AL420" s="373" t="b">
        <f>IF( $AK420, IFERROR( IF(MATCH( $E420, 顎音化聲母!$H$9:$H$37, 0), TRUE, FALSE), FALSE), "")</f>
        <v>1</v>
      </c>
      <c r="AM420" s="373" t="str">
        <f t="array" ref="AM420">IF( AND($AK420, $AL420), INDEX(顎音化聲母資料表, MATCH( $D420 &amp; $E420, 顎音化聲母!$L$5:$L$136, 0), 3), "")</f>
        <v>ㄐ</v>
      </c>
      <c r="AN420" s="373">
        <f t="shared" si="129"/>
        <v>2</v>
      </c>
      <c r="AO420" s="374" t="str">
        <f t="array" ref="AO420">IF($AN420="", "", IF( $AM420&lt;&gt;"", $AM420,INDEX(白話字聲母資料表, $AN420, $AO$5)))</f>
        <v>ㄐ</v>
      </c>
      <c r="AP420" s="374" t="str">
        <f t="array" ref="AP420">IF($W420, "", INDEX(方音八音反切資料表, $AD420, $AG420))</f>
        <v>ㄧ</v>
      </c>
      <c r="AQ420" s="370"/>
      <c r="AR420" s="374" t="str">
        <f t="array" ref="AR420">IF($V420, "", INDEX(白話字聲母資料表, $Z420, $AR$5))</f>
        <v>ts</v>
      </c>
      <c r="AS420" s="375" t="str">
        <f t="array" ref="AS420">IF($W420, "", INDEX(白話字韻母資料表, $AC420, $AR$5))</f>
        <v>i</v>
      </c>
      <c r="AT420" s="374" t="str">
        <f t="array" ref="AT420">IF($W420, "", INDEX(台羅韻母八聲調資料表, $AD420, $AG420))</f>
        <v>i</v>
      </c>
      <c r="AU420" s="370"/>
      <c r="AV420" s="374" t="str">
        <f t="array" ref="AV420">IF($V420, "", INDEX(白話字聲母資料表, $Z420, $AV$5))</f>
        <v>z</v>
      </c>
      <c r="AW420" s="375" t="str">
        <f t="array" ref="AW420">IF($W420, "", INDEX(白話字韻母資料表, $AC420, $AW$5))</f>
        <v>i</v>
      </c>
      <c r="AX420" s="374" t="str">
        <f t="array" ref="AX420">IF($W420, "", INDEX(閩拼韻母八聲調資料表, $AD420, $AG420))</f>
        <v>ī</v>
      </c>
    </row>
    <row r="421" spans="2:50">
      <c r="B421" s="380">
        <f t="shared" si="75"/>
        <v>413</v>
      </c>
      <c r="C421" s="314" t="str">
        <f>MID(文章!$D$4, B421, 1)</f>
        <v>須</v>
      </c>
      <c r="D421" s="365" t="s">
        <v>65</v>
      </c>
      <c r="E421" s="365" t="s">
        <v>67</v>
      </c>
      <c r="F421" s="365"/>
      <c r="G421" s="315" t="str">
        <f t="array" ref="G421">IF( OR($T421, NOT($U421), $W421), "", $AA421 &amp; $AH421 &amp; INDEX(中文數值資料表, $AG421, 2) )</f>
        <v>時居一</v>
      </c>
      <c r="H421" s="321" t="str">
        <f t="shared" si="76"/>
        <v>si</v>
      </c>
      <c r="I421" s="322" t="str">
        <f t="shared" si="77"/>
        <v>si</v>
      </c>
      <c r="J421" s="323" t="str">
        <f t="shared" si="78"/>
        <v>sī</v>
      </c>
      <c r="K421" s="316" t="str">
        <f t="shared" si="79"/>
        <v>ㄒㄧ</v>
      </c>
      <c r="L421" s="317" t="str">
        <f t="shared" ca="1" si="130"/>
        <v xml:space="preserve">\ltjruby{須}{si}\
</v>
      </c>
      <c r="M421" s="317" t="str">
        <f t="shared" ca="1" si="116"/>
        <v xml:space="preserve">&lt;ruby&gt;須&lt;rt&gt;時居一&lt;/rt&gt;&lt;/ruby&gt;
</v>
      </c>
      <c r="N421" s="317" t="str">
        <f t="shared" ca="1" si="117"/>
        <v xml:space="preserve">&lt;ruby&gt;須&lt;rt&gt;si&lt;/rt&gt;&lt;/ruby&gt;
</v>
      </c>
      <c r="O421" s="317" t="str">
        <f t="shared" ca="1" si="118"/>
        <v xml:space="preserve">&lt;ruby&gt;須&lt;rt&gt;si&lt;/rt&gt;&lt;/ruby&gt;
</v>
      </c>
      <c r="P421" s="317" t="str">
        <f t="shared" ca="1" si="118"/>
        <v xml:space="preserve">&lt;ruby&gt;須&lt;rt&gt;sī&lt;/rt&gt;&lt;/ruby&gt;
</v>
      </c>
      <c r="Q421" s="318" t="str">
        <f t="shared" ca="1" si="119"/>
        <v xml:space="preserve">&lt;ruby&gt;須&lt;rtc&gt;ㄒㄧ&lt;/rtc&gt;&lt;/ruby&gt;
</v>
      </c>
      <c r="R421" s="318" t="str">
        <f t="shared" ca="1" si="120"/>
        <v xml:space="preserve">&lt;ruby&gt;須&lt;rt&gt;si&lt;/rt&gt;&lt;rtc&gt;ㄒㄧ&lt;/rtc&gt;&lt;/ruby&gt;
</v>
      </c>
      <c r="S421" s="285"/>
      <c r="T421" s="319" t="b">
        <f t="shared" si="114"/>
        <v>0</v>
      </c>
      <c r="U421" s="319" t="b">
        <f t="shared" si="121"/>
        <v>1</v>
      </c>
      <c r="V421" s="319" t="b">
        <f t="shared" si="122"/>
        <v>0</v>
      </c>
      <c r="W421" s="319" t="b">
        <f t="shared" si="123"/>
        <v>0</v>
      </c>
      <c r="X421" s="319" t="b">
        <f t="shared" si="124"/>
        <v>1</v>
      </c>
      <c r="Y421" s="370"/>
      <c r="Z421" s="377">
        <f t="shared" si="115"/>
        <v>15</v>
      </c>
      <c r="AA421" s="373" t="str">
        <f t="array" ref="AA421">IF( $Z421="", "", INDEX(白話字聲母資料表, $Z421, $AA$5))</f>
        <v>時</v>
      </c>
      <c r="AB421" s="370"/>
      <c r="AC421" s="377">
        <f t="shared" si="125"/>
        <v>21</v>
      </c>
      <c r="AD421" s="373">
        <f t="array" ref="AD421">IF( $W421, "", INDEX(白話字韻母資料表, AC421, $AD$5))</f>
        <v>29</v>
      </c>
      <c r="AE421" s="373" t="b">
        <f t="array" ref="AE421">IF( $W421, "", IF( INDEX(白話字韻母資料表, AC421, $AE$5) = "入聲", TRUE, FALSE) )</f>
        <v>0</v>
      </c>
      <c r="AF421" s="374">
        <f t="shared" si="126"/>
        <v>1</v>
      </c>
      <c r="AG421" s="374">
        <f t="shared" si="127"/>
        <v>1</v>
      </c>
      <c r="AH421" s="374" t="str">
        <f t="array" ref="AH421">IF( $W421, "", INDEX(白話字韻母資料表, $AC421, $AH$5))</f>
        <v>居</v>
      </c>
      <c r="AI421" s="374" t="str">
        <f t="array" ref="AI421">IF($W421, "", INDEX(白話字韻母八聲調資料表, $AD421, $AG421))</f>
        <v>i</v>
      </c>
      <c r="AJ421" s="370"/>
      <c r="AK421" s="373" t="b">
        <f t="shared" si="128"/>
        <v>1</v>
      </c>
      <c r="AL421" s="373" t="b">
        <f>IF( $AK421, IFERROR( IF(MATCH( $E421, 顎音化聲母!$H$9:$H$37, 0), TRUE, FALSE), FALSE), "")</f>
        <v>1</v>
      </c>
      <c r="AM421" s="373" t="str">
        <f t="array" ref="AM421">IF( AND($AK421, $AL421), INDEX(顎音化聲母資料表, MATCH( $D421 &amp; $E421, 顎音化聲母!$L$5:$L$136, 0), 3), "")</f>
        <v>ㄒ</v>
      </c>
      <c r="AN421" s="373">
        <f t="shared" si="129"/>
        <v>15</v>
      </c>
      <c r="AO421" s="374" t="str">
        <f t="array" ref="AO421">IF($AN421="", "", IF( $AM421&lt;&gt;"", $AM421,INDEX(白話字聲母資料表, $AN421, $AO$5)))</f>
        <v>ㄒ</v>
      </c>
      <c r="AP421" s="374" t="str">
        <f t="array" ref="AP421">IF($W421, "", INDEX(方音八音反切資料表, $AD421, $AG421))</f>
        <v>ㄧ</v>
      </c>
      <c r="AQ421" s="370"/>
      <c r="AR421" s="374" t="str">
        <f t="array" ref="AR421">IF($V421, "", INDEX(白話字聲母資料表, $Z421, $AR$5))</f>
        <v>s</v>
      </c>
      <c r="AS421" s="375" t="str">
        <f t="array" ref="AS421">IF($W421, "", INDEX(白話字韻母資料表, $AC421, $AR$5))</f>
        <v>i</v>
      </c>
      <c r="AT421" s="374" t="str">
        <f t="array" ref="AT421">IF($W421, "", INDEX(台羅韻母八聲調資料表, $AD421, $AG421))</f>
        <v>i</v>
      </c>
      <c r="AU421" s="370"/>
      <c r="AV421" s="374" t="str">
        <f t="array" ref="AV421">IF($V421, "", INDEX(白話字聲母資料表, $Z421, $AV$5))</f>
        <v>s</v>
      </c>
      <c r="AW421" s="375" t="str">
        <f t="array" ref="AW421">IF($W421, "", INDEX(白話字韻母資料表, $AC421, $AW$5))</f>
        <v>i</v>
      </c>
      <c r="AX421" s="374" t="str">
        <f t="array" ref="AX421">IF($W421, "", INDEX(閩拼韻母八聲調資料表, $AD421, $AG421))</f>
        <v>ī</v>
      </c>
    </row>
    <row r="422" spans="2:50">
      <c r="B422" s="380">
        <f t="shared" si="75"/>
        <v>414</v>
      </c>
      <c r="C422" s="314" t="str">
        <f>MID(文章!$D$4, B422, 1)</f>
        <v>臾</v>
      </c>
      <c r="D422" s="365" t="s">
        <v>63</v>
      </c>
      <c r="E422" s="365" t="s">
        <v>67</v>
      </c>
      <c r="F422" s="365">
        <v>5</v>
      </c>
      <c r="G422" s="315" t="str">
        <f t="array" ref="G422">IF( OR($T422, NOT($U422), $W422), "", $AA422 &amp; $AH422 &amp; INDEX(中文數值資料表, $AG422, 2) )</f>
        <v>入居五</v>
      </c>
      <c r="H422" s="321" t="str">
        <f t="shared" si="76"/>
        <v>jî</v>
      </c>
      <c r="I422" s="322" t="str">
        <f t="shared" si="77"/>
        <v>jî</v>
      </c>
      <c r="J422" s="323" t="str">
        <f t="shared" si="78"/>
        <v>jì</v>
      </c>
      <c r="K422" s="316" t="str">
        <f t="shared" si="79"/>
        <v>ㆢㄧˊ</v>
      </c>
      <c r="L422" s="317" t="str">
        <f t="shared" ca="1" si="130"/>
        <v xml:space="preserve">\ltjruby{臾}{jî}\
</v>
      </c>
      <c r="M422" s="317" t="str">
        <f t="shared" ca="1" si="116"/>
        <v xml:space="preserve">&lt;ruby&gt;臾&lt;rt&gt;入居五&lt;/rt&gt;&lt;/ruby&gt;
</v>
      </c>
      <c r="N422" s="317" t="str">
        <f t="shared" ca="1" si="117"/>
        <v xml:space="preserve">&lt;ruby&gt;臾&lt;rt&gt;jî&lt;/rt&gt;&lt;/ruby&gt;
</v>
      </c>
      <c r="O422" s="317" t="str">
        <f t="shared" ca="1" si="118"/>
        <v xml:space="preserve">&lt;ruby&gt;臾&lt;rt&gt;jî&lt;/rt&gt;&lt;/ruby&gt;
</v>
      </c>
      <c r="P422" s="317" t="str">
        <f t="shared" ca="1" si="118"/>
        <v xml:space="preserve">&lt;ruby&gt;臾&lt;rt&gt;jì&lt;/rt&gt;&lt;/ruby&gt;
</v>
      </c>
      <c r="Q422" s="318" t="str">
        <f t="shared" ca="1" si="119"/>
        <v xml:space="preserve">&lt;ruby&gt;臾&lt;rtc&gt;ㆢㄧˊ&lt;/rtc&gt;&lt;/ruby&gt;
</v>
      </c>
      <c r="R422" s="318" t="str">
        <f t="shared" ca="1" si="120"/>
        <v xml:space="preserve">&lt;ruby&gt;臾&lt;rt&gt;jî&lt;/rt&gt;&lt;rtc&gt;ㆢㄧˊ&lt;/rtc&gt;&lt;/ruby&gt;
</v>
      </c>
      <c r="S422" s="285"/>
      <c r="T422" s="319" t="b">
        <f t="shared" si="114"/>
        <v>0</v>
      </c>
      <c r="U422" s="319" t="b">
        <f t="shared" si="121"/>
        <v>1</v>
      </c>
      <c r="V422" s="319" t="b">
        <f t="shared" si="122"/>
        <v>0</v>
      </c>
      <c r="W422" s="319" t="b">
        <f t="shared" si="123"/>
        <v>0</v>
      </c>
      <c r="X422" s="319" t="b">
        <f t="shared" si="124"/>
        <v>0</v>
      </c>
      <c r="Y422" s="370"/>
      <c r="Z422" s="377">
        <f t="shared" si="115"/>
        <v>6</v>
      </c>
      <c r="AA422" s="373" t="str">
        <f t="array" ref="AA422">IF( $Z422="", "", INDEX(白話字聲母資料表, $Z422, $AA$5))</f>
        <v>入</v>
      </c>
      <c r="AB422" s="370"/>
      <c r="AC422" s="377">
        <f t="shared" si="125"/>
        <v>21</v>
      </c>
      <c r="AD422" s="373">
        <f t="array" ref="AD422">IF( $W422, "", INDEX(白話字韻母資料表, AC422, $AD$5))</f>
        <v>29</v>
      </c>
      <c r="AE422" s="373" t="b">
        <f t="array" ref="AE422">IF( $W422, "", IF( INDEX(白話字韻母資料表, AC422, $AE$5) = "入聲", TRUE, FALSE) )</f>
        <v>0</v>
      </c>
      <c r="AF422" s="374">
        <f t="shared" si="126"/>
        <v>1</v>
      </c>
      <c r="AG422" s="374">
        <f t="shared" si="127"/>
        <v>5</v>
      </c>
      <c r="AH422" s="374" t="str">
        <f t="array" ref="AH422">IF( $W422, "", INDEX(白話字韻母資料表, $AC422, $AH$5))</f>
        <v>居</v>
      </c>
      <c r="AI422" s="374" t="str">
        <f t="array" ref="AI422">IF($W422, "", INDEX(白話字韻母八聲調資料表, $AD422, $AG422))</f>
        <v>î</v>
      </c>
      <c r="AJ422" s="370"/>
      <c r="AK422" s="373" t="b">
        <f t="shared" si="128"/>
        <v>1</v>
      </c>
      <c r="AL422" s="373" t="b">
        <f>IF( $AK422, IFERROR( IF(MATCH( $E422, 顎音化聲母!$H$9:$H$37, 0), TRUE, FALSE), FALSE), "")</f>
        <v>1</v>
      </c>
      <c r="AM422" s="373" t="str">
        <f t="array" ref="AM422">IF( AND($AK422, $AL422), INDEX(顎音化聲母資料表, MATCH( $D422 &amp; $E422, 顎音化聲母!$L$5:$L$136, 0), 3), "")</f>
        <v>ㆢ</v>
      </c>
      <c r="AN422" s="373">
        <f t="shared" si="129"/>
        <v>6</v>
      </c>
      <c r="AO422" s="374" t="str">
        <f t="array" ref="AO422">IF($AN422="", "", IF( $AM422&lt;&gt;"", $AM422,INDEX(白話字聲母資料表, $AN422, $AO$5)))</f>
        <v>ㆢ</v>
      </c>
      <c r="AP422" s="374" t="str">
        <f t="array" ref="AP422">IF($W422, "", INDEX(方音八音反切資料表, $AD422, $AG422))</f>
        <v>ㄧˊ</v>
      </c>
      <c r="AQ422" s="370"/>
      <c r="AR422" s="374" t="str">
        <f t="array" ref="AR422">IF($V422, "", INDEX(白話字聲母資料表, $Z422, $AR$5))</f>
        <v>j</v>
      </c>
      <c r="AS422" s="375" t="str">
        <f t="array" ref="AS422">IF($W422, "", INDEX(白話字韻母資料表, $AC422, $AR$5))</f>
        <v>i</v>
      </c>
      <c r="AT422" s="374" t="str">
        <f t="array" ref="AT422">IF($W422, "", INDEX(台羅韻母八聲調資料表, $AD422, $AG422))</f>
        <v>î</v>
      </c>
      <c r="AU422" s="370"/>
      <c r="AV422" s="374" t="str">
        <f t="array" ref="AV422">IF($V422, "", INDEX(白話字聲母資料表, $Z422, $AV$5))</f>
        <v>j</v>
      </c>
      <c r="AW422" s="375" t="str">
        <f t="array" ref="AW422">IF($W422, "", INDEX(白話字韻母資料表, $AC422, $AW$5))</f>
        <v>i</v>
      </c>
      <c r="AX422" s="374" t="str">
        <f t="array" ref="AX422">IF($W422, "", INDEX(閩拼韻母八聲調資料表, $AD422, $AG422))</f>
        <v>ì</v>
      </c>
    </row>
    <row r="423" spans="2:50">
      <c r="B423" s="380">
        <f t="shared" si="75"/>
        <v>415</v>
      </c>
      <c r="C423" s="314" t="str">
        <f>MID(文章!$D$4, B423, 1)</f>
        <v>，</v>
      </c>
      <c r="D423" s="365"/>
      <c r="E423" s="365"/>
      <c r="F423" s="365"/>
      <c r="G423" s="315" t="str">
        <f t="array" ref="G423">IF( OR($T423, NOT($U423), $W423), "", $AA423 &amp; $AH423 &amp; INDEX(中文數值資料表, $AG423, 2) )</f>
        <v/>
      </c>
      <c r="H423" s="321" t="str">
        <f t="shared" si="76"/>
        <v/>
      </c>
      <c r="I423" s="322" t="str">
        <f t="shared" si="77"/>
        <v/>
      </c>
      <c r="J423" s="323" t="str">
        <f t="shared" si="78"/>
        <v/>
      </c>
      <c r="K423" s="316" t="str">
        <f t="shared" si="79"/>
        <v/>
      </c>
      <c r="L423" s="317" t="str">
        <f t="shared" ca="1" si="130"/>
        <v xml:space="preserve">\ltjruby{，}{}\
</v>
      </c>
      <c r="M423" s="317" t="str">
        <f t="shared" ca="1" si="116"/>
        <v xml:space="preserve">，
</v>
      </c>
      <c r="N423" s="317" t="str">
        <f t="shared" ca="1" si="117"/>
        <v xml:space="preserve">，
</v>
      </c>
      <c r="O423" s="317" t="str">
        <f t="shared" ca="1" si="118"/>
        <v xml:space="preserve">，
</v>
      </c>
      <c r="P423" s="317" t="str">
        <f t="shared" ca="1" si="118"/>
        <v xml:space="preserve">，
</v>
      </c>
      <c r="Q423" s="318" t="str">
        <f t="shared" ca="1" si="119"/>
        <v xml:space="preserve">，
</v>
      </c>
      <c r="R423" s="318" t="str">
        <f t="shared" ca="1" si="120"/>
        <v xml:space="preserve">，
</v>
      </c>
      <c r="S423" s="285"/>
      <c r="T423" s="319" t="b">
        <f t="shared" si="114"/>
        <v>1</v>
      </c>
      <c r="U423" s="319" t="b">
        <f t="shared" si="121"/>
        <v>0</v>
      </c>
      <c r="V423" s="319" t="b">
        <f t="shared" si="122"/>
        <v>1</v>
      </c>
      <c r="W423" s="319" t="b">
        <f t="shared" si="123"/>
        <v>1</v>
      </c>
      <c r="X423" s="319" t="b">
        <f t="shared" si="124"/>
        <v>0</v>
      </c>
      <c r="Y423" s="370"/>
      <c r="Z423" s="377" t="str">
        <f t="shared" si="115"/>
        <v/>
      </c>
      <c r="AA423" s="373" t="str">
        <f t="array" ref="AA423">IF( $Z423="", "", INDEX(白話字聲母資料表, $Z423, $AA$5))</f>
        <v/>
      </c>
      <c r="AB423" s="370"/>
      <c r="AC423" s="377" t="str">
        <f t="shared" si="125"/>
        <v/>
      </c>
      <c r="AD423" s="373" t="str">
        <f t="array" ref="AD423">IF( $W423, "", INDEX(白話字韻母資料表, AC423, $AD$5))</f>
        <v/>
      </c>
      <c r="AE423" s="373" t="str">
        <f t="array" ref="AE423">IF( $W423, "", IF( INDEX(白話字韻母資料表, AC423, $AE$5) = "入聲", TRUE, FALSE) )</f>
        <v/>
      </c>
      <c r="AF423" s="374" t="str">
        <f t="shared" si="126"/>
        <v/>
      </c>
      <c r="AG423" s="374" t="str">
        <f t="shared" si="127"/>
        <v/>
      </c>
      <c r="AH423" s="374" t="str">
        <f t="array" ref="AH423">IF( $W423, "", INDEX(白話字韻母資料表, $AC423, $AH$5))</f>
        <v/>
      </c>
      <c r="AI423" s="374" t="str">
        <f t="array" ref="AI423">IF($W423, "", INDEX(白話字韻母八聲調資料表, $AD423, $AG423))</f>
        <v/>
      </c>
      <c r="AJ423" s="370"/>
      <c r="AK423" s="373" t="b">
        <f t="shared" si="128"/>
        <v>0</v>
      </c>
      <c r="AL423" s="373" t="str">
        <f>IF( $AK423, IFERROR( IF(MATCH( $E423, 顎音化聲母!$H$9:$H$37, 0), TRUE, FALSE), FALSE), "")</f>
        <v/>
      </c>
      <c r="AM423" s="373" t="str">
        <f t="array" ref="AM423">IF( AND($AK423, $AL423), INDEX(顎音化聲母資料表, MATCH( $D423 &amp; $E423, 顎音化聲母!$L$5:$L$136, 0), 3), "")</f>
        <v/>
      </c>
      <c r="AN423" s="373" t="str">
        <f t="shared" si="129"/>
        <v/>
      </c>
      <c r="AO423" s="374" t="str">
        <f t="array" ref="AO423">IF($AN423="", "", IF( $AM423&lt;&gt;"", $AM423,INDEX(白話字聲母資料表, $AN423, $AO$5)))</f>
        <v/>
      </c>
      <c r="AP423" s="374" t="str">
        <f t="array" ref="AP423">IF($W423, "", INDEX(方音八音反切資料表, $AD423, $AG423))</f>
        <v/>
      </c>
      <c r="AQ423" s="370"/>
      <c r="AR423" s="374" t="str">
        <f t="array" ref="AR423">IF($V423, "", INDEX(白話字聲母資料表, $Z423, $AR$5))</f>
        <v/>
      </c>
      <c r="AS423" s="375" t="str">
        <f t="array" ref="AS423">IF($W423, "", INDEX(白話字韻母資料表, $AC423, $AR$5))</f>
        <v/>
      </c>
      <c r="AT423" s="374" t="str">
        <f t="array" ref="AT423">IF($W423, "", INDEX(台羅韻母八聲調資料表, $AD423, $AG423))</f>
        <v/>
      </c>
      <c r="AU423" s="370"/>
      <c r="AV423" s="374" t="str">
        <f t="array" ref="AV423">IF($V423, "", INDEX(白話字聲母資料表, $Z423, $AV$5))</f>
        <v/>
      </c>
      <c r="AW423" s="375" t="str">
        <f t="array" ref="AW423">IF($W423, "", INDEX(白話字韻母資料表, $AC423, $AW$5))</f>
        <v/>
      </c>
      <c r="AX423" s="374" t="str">
        <f t="array" ref="AX423">IF($W423, "", INDEX(閩拼韻母八聲調資料表, $AD423, $AG423))</f>
        <v/>
      </c>
    </row>
    <row r="424" spans="2:50">
      <c r="B424" s="380">
        <f t="shared" si="75"/>
        <v>416</v>
      </c>
      <c r="C424" s="314" t="str">
        <f>MID(文章!$D$4, B424, 1)</f>
        <v>羨</v>
      </c>
      <c r="D424" s="365" t="s">
        <v>65</v>
      </c>
      <c r="E424" s="365" t="s">
        <v>91</v>
      </c>
      <c r="F424" s="365">
        <v>7</v>
      </c>
      <c r="G424" s="315" t="str">
        <f t="array" ref="G424">IF( OR($T424, NOT($U424), $W424), "", $AA424 &amp; $AH424 &amp; INDEX(中文數值資料表, $AG424, 2) )</f>
        <v>時堅七</v>
      </c>
      <c r="H424" s="321" t="str">
        <f t="shared" si="76"/>
        <v>siān</v>
      </c>
      <c r="I424" s="322" t="str">
        <f t="shared" si="77"/>
        <v>siān</v>
      </c>
      <c r="J424" s="323" t="str">
        <f t="shared" si="78"/>
        <v>siān</v>
      </c>
      <c r="K424" s="316" t="str">
        <f t="shared" si="79"/>
        <v>ㄙㄧㄢ˫</v>
      </c>
      <c r="L424" s="317" t="str">
        <f t="shared" ca="1" si="130"/>
        <v xml:space="preserve">\ltjruby{羨}{siān}\
</v>
      </c>
      <c r="M424" s="317" t="str">
        <f t="shared" ca="1" si="116"/>
        <v xml:space="preserve">&lt;ruby&gt;羨&lt;rt&gt;時堅七&lt;/rt&gt;&lt;/ruby&gt;
</v>
      </c>
      <c r="N424" s="317" t="str">
        <f t="shared" ca="1" si="117"/>
        <v xml:space="preserve">&lt;ruby&gt;羨&lt;rt&gt;siān&lt;/rt&gt;&lt;/ruby&gt;
</v>
      </c>
      <c r="O424" s="317" t="str">
        <f t="shared" ca="1" si="118"/>
        <v xml:space="preserve">&lt;ruby&gt;羨&lt;rt&gt;siān&lt;/rt&gt;&lt;/ruby&gt;
</v>
      </c>
      <c r="P424" s="317" t="str">
        <f t="shared" ca="1" si="118"/>
        <v xml:space="preserve">&lt;ruby&gt;羨&lt;rt&gt;siān&lt;/rt&gt;&lt;/ruby&gt;
</v>
      </c>
      <c r="Q424" s="318" t="str">
        <f t="shared" ca="1" si="119"/>
        <v xml:space="preserve">&lt;ruby&gt;羨&lt;rtc&gt;ㄙㄧㄢ˫&lt;/rtc&gt;&lt;/ruby&gt;
</v>
      </c>
      <c r="R424" s="318" t="str">
        <f t="shared" ca="1" si="120"/>
        <v xml:space="preserve">&lt;ruby&gt;羨&lt;rt&gt;siān&lt;/rt&gt;&lt;rtc&gt;ㄙㄧㄢ˫&lt;/rtc&gt;&lt;/ruby&gt;
</v>
      </c>
      <c r="S424" s="285"/>
      <c r="T424" s="319" t="b">
        <f t="shared" si="114"/>
        <v>0</v>
      </c>
      <c r="U424" s="319" t="b">
        <f t="shared" si="121"/>
        <v>1</v>
      </c>
      <c r="V424" s="319" t="b">
        <f t="shared" si="122"/>
        <v>0</v>
      </c>
      <c r="W424" s="319" t="b">
        <f t="shared" si="123"/>
        <v>0</v>
      </c>
      <c r="X424" s="319" t="b">
        <f t="shared" si="124"/>
        <v>0</v>
      </c>
      <c r="Y424" s="370"/>
      <c r="Z424" s="377">
        <f t="shared" si="115"/>
        <v>15</v>
      </c>
      <c r="AA424" s="373" t="str">
        <f t="array" ref="AA424">IF( $Z424="", "", INDEX(白話字聲母資料表, $Z424, $AA$5))</f>
        <v>時</v>
      </c>
      <c r="AB424" s="370"/>
      <c r="AC424" s="377">
        <f t="shared" si="125"/>
        <v>29</v>
      </c>
      <c r="AD424" s="373">
        <f t="array" ref="AD424">IF( $W424, "", INDEX(白話字韻母資料表, AC424, $AD$5))</f>
        <v>2</v>
      </c>
      <c r="AE424" s="373" t="b">
        <f t="array" ref="AE424">IF( $W424, "", IF( INDEX(白話字韻母資料表, AC424, $AE$5) = "入聲", TRUE, FALSE) )</f>
        <v>0</v>
      </c>
      <c r="AF424" s="374">
        <f t="shared" si="126"/>
        <v>1</v>
      </c>
      <c r="AG424" s="374">
        <f t="shared" si="127"/>
        <v>7</v>
      </c>
      <c r="AH424" s="374" t="str">
        <f t="array" ref="AH424">IF( $W424, "", INDEX(白話字韻母資料表, $AC424, $AH$5))</f>
        <v>堅</v>
      </c>
      <c r="AI424" s="374" t="str">
        <f t="array" ref="AI424">IF($W424, "", INDEX(白話字韻母八聲調資料表, $AD424, $AG424))</f>
        <v>iān</v>
      </c>
      <c r="AJ424" s="370"/>
      <c r="AK424" s="373" t="b">
        <f t="shared" si="128"/>
        <v>1</v>
      </c>
      <c r="AL424" s="373" t="b">
        <f>IF( $AK424, IFERROR( IF(MATCH( $E424, 顎音化聲母!$H$9:$H$37, 0), TRUE, FALSE), FALSE), "")</f>
        <v>0</v>
      </c>
      <c r="AM424" s="373" t="str">
        <f t="array" ref="AM424">IF( AND($AK424, $AL424), INDEX(顎音化聲母資料表, MATCH( $D424 &amp; $E424, 顎音化聲母!$L$5:$L$136, 0), 3), "")</f>
        <v/>
      </c>
      <c r="AN424" s="373">
        <f t="shared" si="129"/>
        <v>15</v>
      </c>
      <c r="AO424" s="374" t="str">
        <f t="array" ref="AO424">IF($AN424="", "", IF( $AM424&lt;&gt;"", $AM424,INDEX(白話字聲母資料表, $AN424, $AO$5)))</f>
        <v>ㄙ</v>
      </c>
      <c r="AP424" s="374" t="str">
        <f t="array" ref="AP424">IF($W424, "", INDEX(方音八音反切資料表, $AD424, $AG424))</f>
        <v>ㄧㄢ˫</v>
      </c>
      <c r="AQ424" s="370"/>
      <c r="AR424" s="374" t="str">
        <f t="array" ref="AR424">IF($V424, "", INDEX(白話字聲母資料表, $Z424, $AR$5))</f>
        <v>s</v>
      </c>
      <c r="AS424" s="375" t="str">
        <f t="array" ref="AS424">IF($W424, "", INDEX(白話字韻母資料表, $AC424, $AR$5))</f>
        <v>ian</v>
      </c>
      <c r="AT424" s="374" t="str">
        <f t="array" ref="AT424">IF($W424, "", INDEX(台羅韻母八聲調資料表, $AD424, $AG424))</f>
        <v>iān</v>
      </c>
      <c r="AU424" s="370"/>
      <c r="AV424" s="374" t="str">
        <f t="array" ref="AV424">IF($V424, "", INDEX(白話字聲母資料表, $Z424, $AV$5))</f>
        <v>s</v>
      </c>
      <c r="AW424" s="375" t="str">
        <f t="array" ref="AW424">IF($W424, "", INDEX(白話字韻母資料表, $AC424, $AW$5))</f>
        <v>ian</v>
      </c>
      <c r="AX424" s="374" t="str">
        <f t="array" ref="AX424">IF($W424, "", INDEX(閩拼韻母八聲調資料表, $AD424, $AG424))</f>
        <v>iān</v>
      </c>
    </row>
    <row r="425" spans="2:50">
      <c r="B425" s="380">
        <f t="shared" si="75"/>
        <v>417</v>
      </c>
      <c r="C425" s="314" t="str">
        <f>MID(文章!$D$4, B425, 1)</f>
        <v>長</v>
      </c>
      <c r="D425" s="365" t="s">
        <v>92</v>
      </c>
      <c r="E425" s="365" t="s">
        <v>88</v>
      </c>
      <c r="F425" s="365">
        <v>5</v>
      </c>
      <c r="G425" s="315" t="str">
        <f t="array" ref="G425">IF( OR($T425, NOT($U425), $W425), "", $AA425 &amp; $AH425 &amp; INDEX(中文數值資料表, $AG425, 2) )</f>
        <v>地恭五</v>
      </c>
      <c r="H425" s="321" t="str">
        <f t="shared" si="76"/>
        <v>tiông</v>
      </c>
      <c r="I425" s="322" t="str">
        <f t="shared" si="77"/>
        <v>tiông</v>
      </c>
      <c r="J425" s="323" t="str">
        <f t="shared" si="78"/>
        <v>diòng</v>
      </c>
      <c r="K425" s="316" t="str">
        <f t="shared" si="79"/>
        <v>ㄉㄧㆲˊ</v>
      </c>
      <c r="L425" s="317" t="str">
        <f t="shared" ca="1" si="130"/>
        <v xml:space="preserve">\ltjruby{長}{tiông}\
</v>
      </c>
      <c r="M425" s="317" t="str">
        <f t="shared" ca="1" si="116"/>
        <v xml:space="preserve">&lt;ruby&gt;長&lt;rt&gt;地恭五&lt;/rt&gt;&lt;/ruby&gt;
</v>
      </c>
      <c r="N425" s="317" t="str">
        <f t="shared" ca="1" si="117"/>
        <v xml:space="preserve">&lt;ruby&gt;長&lt;rt&gt;tiông&lt;/rt&gt;&lt;/ruby&gt;
</v>
      </c>
      <c r="O425" s="317" t="str">
        <f t="shared" ca="1" si="118"/>
        <v xml:space="preserve">&lt;ruby&gt;長&lt;rt&gt;tiông&lt;/rt&gt;&lt;/ruby&gt;
</v>
      </c>
      <c r="P425" s="317" t="str">
        <f t="shared" ca="1" si="118"/>
        <v xml:space="preserve">&lt;ruby&gt;長&lt;rt&gt;diòng&lt;/rt&gt;&lt;/ruby&gt;
</v>
      </c>
      <c r="Q425" s="318" t="str">
        <f t="shared" ca="1" si="119"/>
        <v xml:space="preserve">&lt;ruby&gt;長&lt;rtc&gt;ㄉㄧㆲˊ&lt;/rtc&gt;&lt;/ruby&gt;
</v>
      </c>
      <c r="R425" s="318" t="str">
        <f t="shared" ca="1" si="120"/>
        <v xml:space="preserve">&lt;ruby&gt;長&lt;rt&gt;tiông&lt;/rt&gt;&lt;rtc&gt;ㄉㄧㆲˊ&lt;/rtc&gt;&lt;/ruby&gt;
</v>
      </c>
      <c r="S425" s="285"/>
      <c r="T425" s="319" t="b">
        <f t="shared" si="114"/>
        <v>0</v>
      </c>
      <c r="U425" s="319" t="b">
        <f t="shared" si="121"/>
        <v>1</v>
      </c>
      <c r="V425" s="319" t="b">
        <f t="shared" si="122"/>
        <v>0</v>
      </c>
      <c r="W425" s="319" t="b">
        <f t="shared" si="123"/>
        <v>0</v>
      </c>
      <c r="X425" s="319" t="b">
        <f t="shared" si="124"/>
        <v>0</v>
      </c>
      <c r="Y425" s="370"/>
      <c r="Z425" s="377">
        <f t="shared" si="115"/>
        <v>16</v>
      </c>
      <c r="AA425" s="373" t="str">
        <f t="array" ref="AA425">IF( $Z425="", "", INDEX(白話字聲母資料表, $Z425, $AA$5))</f>
        <v>地</v>
      </c>
      <c r="AB425" s="370"/>
      <c r="AC425" s="377">
        <f t="shared" si="125"/>
        <v>42</v>
      </c>
      <c r="AD425" s="373">
        <f t="array" ref="AD425">IF( $W425, "", INDEX(白話字韻母資料表, AC425, $AD$5))</f>
        <v>14</v>
      </c>
      <c r="AE425" s="373" t="b">
        <f t="array" ref="AE425">IF( $W425, "", IF( INDEX(白話字韻母資料表, AC425, $AE$5) = "入聲", TRUE, FALSE) )</f>
        <v>0</v>
      </c>
      <c r="AF425" s="374">
        <f t="shared" si="126"/>
        <v>1</v>
      </c>
      <c r="AG425" s="374">
        <f t="shared" si="127"/>
        <v>5</v>
      </c>
      <c r="AH425" s="374" t="str">
        <f t="array" ref="AH425">IF( $W425, "", INDEX(白話字韻母資料表, $AC425, $AH$5))</f>
        <v>恭</v>
      </c>
      <c r="AI425" s="374" t="str">
        <f t="array" ref="AI425">IF($W425, "", INDEX(白話字韻母八聲調資料表, $AD425, $AG425))</f>
        <v>iông</v>
      </c>
      <c r="AJ425" s="370"/>
      <c r="AK425" s="373" t="b">
        <f t="shared" si="128"/>
        <v>0</v>
      </c>
      <c r="AL425" s="373" t="str">
        <f>IF( $AK425, IFERROR( IF(MATCH( $E425, 顎音化聲母!$H$9:$H$37, 0), TRUE, FALSE), FALSE), "")</f>
        <v/>
      </c>
      <c r="AM425" s="373" t="str">
        <f t="array" ref="AM425">IF( AND($AK425, $AL425), INDEX(顎音化聲母資料表, MATCH( $D425 &amp; $E425, 顎音化聲母!$L$5:$L$136, 0), 3), "")</f>
        <v/>
      </c>
      <c r="AN425" s="373">
        <f t="shared" si="129"/>
        <v>16</v>
      </c>
      <c r="AO425" s="374" t="str">
        <f t="array" ref="AO425">IF($AN425="", "", IF( $AM425&lt;&gt;"", $AM425,INDEX(白話字聲母資料表, $AN425, $AO$5)))</f>
        <v>ㄉ</v>
      </c>
      <c r="AP425" s="374" t="str">
        <f t="array" ref="AP425">IF($W425, "", INDEX(方音八音反切資料表, $AD425, $AG425))</f>
        <v>ㄧㆲˊ</v>
      </c>
      <c r="AQ425" s="370"/>
      <c r="AR425" s="374" t="str">
        <f t="array" ref="AR425">IF($V425, "", INDEX(白話字聲母資料表, $Z425, $AR$5))</f>
        <v>t</v>
      </c>
      <c r="AS425" s="375" t="str">
        <f t="array" ref="AS425">IF($W425, "", INDEX(白話字韻母資料表, $AC425, $AR$5))</f>
        <v>iong</v>
      </c>
      <c r="AT425" s="374" t="str">
        <f t="array" ref="AT425">IF($W425, "", INDEX(台羅韻母八聲調資料表, $AD425, $AG425))</f>
        <v>iông</v>
      </c>
      <c r="AU425" s="370"/>
      <c r="AV425" s="374" t="str">
        <f t="array" ref="AV425">IF($V425, "", INDEX(白話字聲母資料表, $Z425, $AV$5))</f>
        <v>d</v>
      </c>
      <c r="AW425" s="375" t="str">
        <f t="array" ref="AW425">IF($W425, "", INDEX(白話字韻母資料表, $AC425, $AW$5))</f>
        <v>iong</v>
      </c>
      <c r="AX425" s="374" t="str">
        <f t="array" ref="AX425">IF($W425, "", INDEX(閩拼韻母八聲調資料表, $AD425, $AG425))</f>
        <v>iòng</v>
      </c>
    </row>
    <row r="426" spans="2:50">
      <c r="B426" s="380">
        <f t="shared" si="75"/>
        <v>418</v>
      </c>
      <c r="C426" s="314" t="str">
        <f>MID(文章!$D$4, B426, 1)</f>
        <v>江</v>
      </c>
      <c r="D426" s="365" t="s">
        <v>72</v>
      </c>
      <c r="E426" s="365" t="s">
        <v>95</v>
      </c>
      <c r="F426" s="365"/>
      <c r="G426" s="315" t="str">
        <f t="array" ref="G426">IF( OR($T426, NOT($U426), $W426), "", $AA426 &amp; $AH426 &amp; INDEX(中文數值資料表, $AG426, 2) )</f>
        <v>求江一</v>
      </c>
      <c r="H426" s="321" t="str">
        <f t="shared" si="76"/>
        <v>kang</v>
      </c>
      <c r="I426" s="322" t="str">
        <f t="shared" si="77"/>
        <v>kang</v>
      </c>
      <c r="J426" s="323" t="str">
        <f t="shared" si="78"/>
        <v>gāng</v>
      </c>
      <c r="K426" s="316" t="str">
        <f t="shared" si="79"/>
        <v>ㄍㄤ</v>
      </c>
      <c r="L426" s="317" t="str">
        <f t="shared" ca="1" si="130"/>
        <v xml:space="preserve">\ltjruby{江}{kang}\
</v>
      </c>
      <c r="M426" s="317" t="str">
        <f t="shared" ca="1" si="116"/>
        <v xml:space="preserve">&lt;ruby&gt;江&lt;rt&gt;求江一&lt;/rt&gt;&lt;/ruby&gt;
</v>
      </c>
      <c r="N426" s="317" t="str">
        <f t="shared" ca="1" si="117"/>
        <v xml:space="preserve">&lt;ruby&gt;江&lt;rt&gt;kang&lt;/rt&gt;&lt;/ruby&gt;
</v>
      </c>
      <c r="O426" s="317" t="str">
        <f t="shared" ca="1" si="118"/>
        <v xml:space="preserve">&lt;ruby&gt;江&lt;rt&gt;kang&lt;/rt&gt;&lt;/ruby&gt;
</v>
      </c>
      <c r="P426" s="317" t="str">
        <f t="shared" ca="1" si="118"/>
        <v xml:space="preserve">&lt;ruby&gt;江&lt;rt&gt;gāng&lt;/rt&gt;&lt;/ruby&gt;
</v>
      </c>
      <c r="Q426" s="318" t="str">
        <f t="shared" ca="1" si="119"/>
        <v xml:space="preserve">&lt;ruby&gt;江&lt;rtc&gt;ㄍㄤ&lt;/rtc&gt;&lt;/ruby&gt;
</v>
      </c>
      <c r="R426" s="318" t="str">
        <f t="shared" ca="1" si="120"/>
        <v xml:space="preserve">&lt;ruby&gt;江&lt;rt&gt;kang&lt;/rt&gt;&lt;rtc&gt;ㄍㄤ&lt;/rtc&gt;&lt;/ruby&gt;
</v>
      </c>
      <c r="S426" s="285"/>
      <c r="T426" s="319" t="b">
        <f t="shared" si="114"/>
        <v>0</v>
      </c>
      <c r="U426" s="319" t="b">
        <f t="shared" si="121"/>
        <v>1</v>
      </c>
      <c r="V426" s="319" t="b">
        <f t="shared" si="122"/>
        <v>0</v>
      </c>
      <c r="W426" s="319" t="b">
        <f t="shared" si="123"/>
        <v>0</v>
      </c>
      <c r="X426" s="319" t="b">
        <f t="shared" si="124"/>
        <v>1</v>
      </c>
      <c r="Y426" s="370"/>
      <c r="Z426" s="377">
        <f t="shared" si="115"/>
        <v>7</v>
      </c>
      <c r="AA426" s="373" t="str">
        <f t="array" ref="AA426">IF( $Z426="", "", INDEX(白話字聲母資料表, $Z426, $AA$5))</f>
        <v>求</v>
      </c>
      <c r="AB426" s="370"/>
      <c r="AC426" s="377">
        <f t="shared" si="125"/>
        <v>10</v>
      </c>
      <c r="AD426" s="373">
        <f t="array" ref="AD426">IF( $W426, "", INDEX(白話字韻母資料表, AC426, $AD$5))</f>
        <v>21</v>
      </c>
      <c r="AE426" s="373" t="b">
        <f t="array" ref="AE426">IF( $W426, "", IF( INDEX(白話字韻母資料表, AC426, $AE$5) = "入聲", TRUE, FALSE) )</f>
        <v>0</v>
      </c>
      <c r="AF426" s="374">
        <f t="shared" si="126"/>
        <v>1</v>
      </c>
      <c r="AG426" s="374">
        <f t="shared" si="127"/>
        <v>1</v>
      </c>
      <c r="AH426" s="374" t="str">
        <f t="array" ref="AH426">IF( $W426, "", INDEX(白話字韻母資料表, $AC426, $AH$5))</f>
        <v>江</v>
      </c>
      <c r="AI426" s="374" t="str">
        <f t="array" ref="AI426">IF($W426, "", INDEX(白話字韻母八聲調資料表, $AD426, $AG426))</f>
        <v>ang</v>
      </c>
      <c r="AJ426" s="370"/>
      <c r="AK426" s="373" t="b">
        <f t="shared" si="128"/>
        <v>0</v>
      </c>
      <c r="AL426" s="373" t="str">
        <f>IF( $AK426, IFERROR( IF(MATCH( $E426, 顎音化聲母!$H$9:$H$37, 0), TRUE, FALSE), FALSE), "")</f>
        <v/>
      </c>
      <c r="AM426" s="373" t="str">
        <f t="array" ref="AM426">IF( AND($AK426, $AL426), INDEX(顎音化聲母資料表, MATCH( $D426 &amp; $E426, 顎音化聲母!$L$5:$L$136, 0), 3), "")</f>
        <v/>
      </c>
      <c r="AN426" s="373">
        <f t="shared" si="129"/>
        <v>7</v>
      </c>
      <c r="AO426" s="374" t="str">
        <f t="array" ref="AO426">IF($AN426="", "", IF( $AM426&lt;&gt;"", $AM426,INDEX(白話字聲母資料表, $AN426, $AO$5)))</f>
        <v>ㄍ</v>
      </c>
      <c r="AP426" s="374" t="str">
        <f t="array" ref="AP426">IF($W426, "", INDEX(方音八音反切資料表, $AD426, $AG426))</f>
        <v>ㄤ</v>
      </c>
      <c r="AQ426" s="370"/>
      <c r="AR426" s="374" t="str">
        <f t="array" ref="AR426">IF($V426, "", INDEX(白話字聲母資料表, $Z426, $AR$5))</f>
        <v>k</v>
      </c>
      <c r="AS426" s="375" t="str">
        <f t="array" ref="AS426">IF($W426, "", INDEX(白話字韻母資料表, $AC426, $AR$5))</f>
        <v>ang</v>
      </c>
      <c r="AT426" s="374" t="str">
        <f t="array" ref="AT426">IF($W426, "", INDEX(台羅韻母八聲調資料表, $AD426, $AG426))</f>
        <v>ang</v>
      </c>
      <c r="AU426" s="370"/>
      <c r="AV426" s="374" t="str">
        <f t="array" ref="AV426">IF($V426, "", INDEX(白話字聲母資料表, $Z426, $AV$5))</f>
        <v>g</v>
      </c>
      <c r="AW426" s="375" t="str">
        <f t="array" ref="AW426">IF($W426, "", INDEX(白話字韻母資料表, $AC426, $AW$5))</f>
        <v>ang</v>
      </c>
      <c r="AX426" s="374" t="str">
        <f t="array" ref="AX426">IF($W426, "", INDEX(閩拼韻母八聲調資料表, $AD426, $AG426))</f>
        <v>āng</v>
      </c>
    </row>
    <row r="427" spans="2:50">
      <c r="B427" s="380">
        <f t="shared" si="75"/>
        <v>419</v>
      </c>
      <c r="C427" s="314" t="str">
        <f>MID(文章!$D$4, B427, 1)</f>
        <v>之</v>
      </c>
      <c r="D427" s="365" t="s">
        <v>55</v>
      </c>
      <c r="E427" s="365" t="s">
        <v>67</v>
      </c>
      <c r="F427" s="365"/>
      <c r="G427" s="315" t="str">
        <f t="array" ref="G427">IF( OR($T427, NOT($U427), $W427), "", $AA427 &amp; $AH427 &amp; INDEX(中文數值資料表, $AG427, 2) )</f>
        <v>曾居一</v>
      </c>
      <c r="H427" s="321" t="str">
        <f t="shared" si="76"/>
        <v>chi</v>
      </c>
      <c r="I427" s="322" t="str">
        <f t="shared" si="77"/>
        <v>tsi</v>
      </c>
      <c r="J427" s="323" t="str">
        <f t="shared" si="78"/>
        <v>zī</v>
      </c>
      <c r="K427" s="316" t="str">
        <f t="shared" si="79"/>
        <v>ㄐㄧ</v>
      </c>
      <c r="L427" s="317" t="str">
        <f t="shared" ca="1" si="130"/>
        <v xml:space="preserve">\ltjruby{之}{tsi}\
</v>
      </c>
      <c r="M427" s="317" t="str">
        <f t="shared" ca="1" si="116"/>
        <v xml:space="preserve">&lt;ruby&gt;之&lt;rt&gt;曾居一&lt;/rt&gt;&lt;/ruby&gt;
</v>
      </c>
      <c r="N427" s="317" t="str">
        <f t="shared" ca="1" si="117"/>
        <v xml:space="preserve">&lt;ruby&gt;之&lt;rt&gt;chi&lt;/rt&gt;&lt;/ruby&gt;
</v>
      </c>
      <c r="O427" s="317" t="str">
        <f t="shared" ca="1" si="118"/>
        <v xml:space="preserve">&lt;ruby&gt;之&lt;rt&gt;tsi&lt;/rt&gt;&lt;/ruby&gt;
</v>
      </c>
      <c r="P427" s="317" t="str">
        <f t="shared" ca="1" si="118"/>
        <v xml:space="preserve">&lt;ruby&gt;之&lt;rt&gt;zī&lt;/rt&gt;&lt;/ruby&gt;
</v>
      </c>
      <c r="Q427" s="318" t="str">
        <f t="shared" ca="1" si="119"/>
        <v xml:space="preserve">&lt;ruby&gt;之&lt;rtc&gt;ㄐㄧ&lt;/rtc&gt;&lt;/ruby&gt;
</v>
      </c>
      <c r="R427" s="318" t="str">
        <f t="shared" ca="1" si="120"/>
        <v xml:space="preserve">&lt;ruby&gt;之&lt;rt&gt;tsi&lt;/rt&gt;&lt;rtc&gt;ㄐㄧ&lt;/rtc&gt;&lt;/ruby&gt;
</v>
      </c>
      <c r="S427" s="285"/>
      <c r="T427" s="319" t="b">
        <f t="shared" si="114"/>
        <v>0</v>
      </c>
      <c r="U427" s="319" t="b">
        <f t="shared" si="121"/>
        <v>1</v>
      </c>
      <c r="V427" s="319" t="b">
        <f t="shared" si="122"/>
        <v>0</v>
      </c>
      <c r="W427" s="319" t="b">
        <f t="shared" si="123"/>
        <v>0</v>
      </c>
      <c r="X427" s="319" t="b">
        <f t="shared" si="124"/>
        <v>1</v>
      </c>
      <c r="Y427" s="370"/>
      <c r="Z427" s="377">
        <f t="shared" si="115"/>
        <v>2</v>
      </c>
      <c r="AA427" s="373" t="str">
        <f t="array" ref="AA427">IF( $Z427="", "", INDEX(白話字聲母資料表, $Z427, $AA$5))</f>
        <v>曾</v>
      </c>
      <c r="AB427" s="370"/>
      <c r="AC427" s="377">
        <f t="shared" si="125"/>
        <v>21</v>
      </c>
      <c r="AD427" s="373">
        <f t="array" ref="AD427">IF( $W427, "", INDEX(白話字韻母資料表, AC427, $AD$5))</f>
        <v>29</v>
      </c>
      <c r="AE427" s="373" t="b">
        <f t="array" ref="AE427">IF( $W427, "", IF( INDEX(白話字韻母資料表, AC427, $AE$5) = "入聲", TRUE, FALSE) )</f>
        <v>0</v>
      </c>
      <c r="AF427" s="374">
        <f t="shared" si="126"/>
        <v>1</v>
      </c>
      <c r="AG427" s="374">
        <f t="shared" si="127"/>
        <v>1</v>
      </c>
      <c r="AH427" s="374" t="str">
        <f t="array" ref="AH427">IF( $W427, "", INDEX(白話字韻母資料表, $AC427, $AH$5))</f>
        <v>居</v>
      </c>
      <c r="AI427" s="374" t="str">
        <f t="array" ref="AI427">IF($W427, "", INDEX(白話字韻母八聲調資料表, $AD427, $AG427))</f>
        <v>i</v>
      </c>
      <c r="AJ427" s="370"/>
      <c r="AK427" s="373" t="b">
        <f t="shared" si="128"/>
        <v>1</v>
      </c>
      <c r="AL427" s="373" t="b">
        <f>IF( $AK427, IFERROR( IF(MATCH( $E427, 顎音化聲母!$H$9:$H$37, 0), TRUE, FALSE), FALSE), "")</f>
        <v>1</v>
      </c>
      <c r="AM427" s="373" t="str">
        <f t="array" ref="AM427">IF( AND($AK427, $AL427), INDEX(顎音化聲母資料表, MATCH( $D427 &amp; $E427, 顎音化聲母!$L$5:$L$136, 0), 3), "")</f>
        <v>ㄐ</v>
      </c>
      <c r="AN427" s="373">
        <f t="shared" si="129"/>
        <v>2</v>
      </c>
      <c r="AO427" s="374" t="str">
        <f t="array" ref="AO427">IF($AN427="", "", IF( $AM427&lt;&gt;"", $AM427,INDEX(白話字聲母資料表, $AN427, $AO$5)))</f>
        <v>ㄐ</v>
      </c>
      <c r="AP427" s="374" t="str">
        <f t="array" ref="AP427">IF($W427, "", INDEX(方音八音反切資料表, $AD427, $AG427))</f>
        <v>ㄧ</v>
      </c>
      <c r="AQ427" s="370"/>
      <c r="AR427" s="374" t="str">
        <f t="array" ref="AR427">IF($V427, "", INDEX(白話字聲母資料表, $Z427, $AR$5))</f>
        <v>ts</v>
      </c>
      <c r="AS427" s="375" t="str">
        <f t="array" ref="AS427">IF($W427, "", INDEX(白話字韻母資料表, $AC427, $AR$5))</f>
        <v>i</v>
      </c>
      <c r="AT427" s="374" t="str">
        <f t="array" ref="AT427">IF($W427, "", INDEX(台羅韻母八聲調資料表, $AD427, $AG427))</f>
        <v>i</v>
      </c>
      <c r="AU427" s="370"/>
      <c r="AV427" s="374" t="str">
        <f t="array" ref="AV427">IF($V427, "", INDEX(白話字聲母資料表, $Z427, $AV$5))</f>
        <v>z</v>
      </c>
      <c r="AW427" s="375" t="str">
        <f t="array" ref="AW427">IF($W427, "", INDEX(白話字韻母資料表, $AC427, $AW$5))</f>
        <v>i</v>
      </c>
      <c r="AX427" s="374" t="str">
        <f t="array" ref="AX427">IF($W427, "", INDEX(閩拼韻母八聲調資料表, $AD427, $AG427))</f>
        <v>ī</v>
      </c>
    </row>
    <row r="428" spans="2:50">
      <c r="B428" s="380">
        <f t="shared" si="75"/>
        <v>420</v>
      </c>
      <c r="C428" s="314" t="str">
        <f>MID(文章!$D$4, B428, 1)</f>
        <v>無</v>
      </c>
      <c r="D428" s="365" t="s">
        <v>73</v>
      </c>
      <c r="E428" s="365" t="s">
        <v>62</v>
      </c>
      <c r="F428" s="365">
        <v>5</v>
      </c>
      <c r="G428" s="315" t="str">
        <f t="array" ref="G428">IF( OR($T428, NOT($U428), $W428), "", $AA428 &amp; $AH428 &amp; INDEX(中文數值資料表, $AG428, 2) )</f>
        <v>門艍五</v>
      </c>
      <c r="H428" s="321" t="str">
        <f t="shared" si="76"/>
        <v>bû</v>
      </c>
      <c r="I428" s="322" t="str">
        <f t="shared" si="77"/>
        <v>bû</v>
      </c>
      <c r="J428" s="323" t="str">
        <f t="shared" si="78"/>
        <v>bbù</v>
      </c>
      <c r="K428" s="316" t="str">
        <f t="shared" si="79"/>
        <v>ㆠㄨˊ</v>
      </c>
      <c r="L428" s="317" t="str">
        <f t="shared" ca="1" si="130"/>
        <v xml:space="preserve">\ltjruby{無}{bû}\
</v>
      </c>
      <c r="M428" s="317" t="str">
        <f t="shared" ca="1" si="116"/>
        <v xml:space="preserve">&lt;ruby&gt;無&lt;rt&gt;門艍五&lt;/rt&gt;&lt;/ruby&gt;
</v>
      </c>
      <c r="N428" s="317" t="str">
        <f t="shared" ca="1" si="117"/>
        <v xml:space="preserve">&lt;ruby&gt;無&lt;rt&gt;bû&lt;/rt&gt;&lt;/ruby&gt;
</v>
      </c>
      <c r="O428" s="317" t="str">
        <f t="shared" ca="1" si="118"/>
        <v xml:space="preserve">&lt;ruby&gt;無&lt;rt&gt;bû&lt;/rt&gt;&lt;/ruby&gt;
</v>
      </c>
      <c r="P428" s="317" t="str">
        <f t="shared" ca="1" si="118"/>
        <v xml:space="preserve">&lt;ruby&gt;無&lt;rt&gt;bbù&lt;/rt&gt;&lt;/ruby&gt;
</v>
      </c>
      <c r="Q428" s="318" t="str">
        <f t="shared" ca="1" si="119"/>
        <v xml:space="preserve">&lt;ruby&gt;無&lt;rtc&gt;ㆠㄨˊ&lt;/rtc&gt;&lt;/ruby&gt;
</v>
      </c>
      <c r="R428" s="318" t="str">
        <f t="shared" ca="1" si="120"/>
        <v xml:space="preserve">&lt;ruby&gt;無&lt;rt&gt;bû&lt;/rt&gt;&lt;rtc&gt;ㆠㄨˊ&lt;/rtc&gt;&lt;/ruby&gt;
</v>
      </c>
      <c r="S428" s="285"/>
      <c r="T428" s="319" t="b">
        <f t="shared" si="114"/>
        <v>0</v>
      </c>
      <c r="U428" s="319" t="b">
        <f t="shared" si="121"/>
        <v>1</v>
      </c>
      <c r="V428" s="319" t="b">
        <f t="shared" si="122"/>
        <v>0</v>
      </c>
      <c r="W428" s="319" t="b">
        <f t="shared" si="123"/>
        <v>0</v>
      </c>
      <c r="X428" s="319" t="b">
        <f t="shared" si="124"/>
        <v>0</v>
      </c>
      <c r="Y428" s="370"/>
      <c r="Z428" s="377">
        <f t="shared" si="115"/>
        <v>1</v>
      </c>
      <c r="AA428" s="373" t="str">
        <f t="array" ref="AA428">IF( $Z428="", "", INDEX(白話字聲母資料表, $Z428, $AA$5))</f>
        <v>門</v>
      </c>
      <c r="AB428" s="370"/>
      <c r="AC428" s="377">
        <f t="shared" si="125"/>
        <v>70</v>
      </c>
      <c r="AD428" s="373">
        <f t="array" ref="AD428">IF( $W428, "", INDEX(白話字韻母資料表, AC428, $AD$5))</f>
        <v>27</v>
      </c>
      <c r="AE428" s="373" t="b">
        <f t="array" ref="AE428">IF( $W428, "", IF( INDEX(白話字韻母資料表, AC428, $AE$5) = "入聲", TRUE, FALSE) )</f>
        <v>0</v>
      </c>
      <c r="AF428" s="374">
        <f t="shared" si="126"/>
        <v>1</v>
      </c>
      <c r="AG428" s="374">
        <f t="shared" si="127"/>
        <v>5</v>
      </c>
      <c r="AH428" s="374" t="str">
        <f t="array" ref="AH428">IF( $W428, "", INDEX(白話字韻母資料表, $AC428, $AH$5))</f>
        <v>艍</v>
      </c>
      <c r="AI428" s="374" t="str">
        <f t="array" ref="AI428">IF($W428, "", INDEX(白話字韻母八聲調資料表, $AD428, $AG428))</f>
        <v>û</v>
      </c>
      <c r="AJ428" s="370"/>
      <c r="AK428" s="373" t="b">
        <f t="shared" si="128"/>
        <v>0</v>
      </c>
      <c r="AL428" s="373" t="str">
        <f>IF( $AK428, IFERROR( IF(MATCH( $E428, 顎音化聲母!$H$9:$H$37, 0), TRUE, FALSE), FALSE), "")</f>
        <v/>
      </c>
      <c r="AM428" s="373" t="str">
        <f t="array" ref="AM428">IF( AND($AK428, $AL428), INDEX(顎音化聲母資料表, MATCH( $D428 &amp; $E428, 顎音化聲母!$L$5:$L$136, 0), 3), "")</f>
        <v/>
      </c>
      <c r="AN428" s="373">
        <f t="shared" si="129"/>
        <v>1</v>
      </c>
      <c r="AO428" s="374" t="str">
        <f t="array" ref="AO428">IF($AN428="", "", IF( $AM428&lt;&gt;"", $AM428,INDEX(白話字聲母資料表, $AN428, $AO$5)))</f>
        <v>ㆠ</v>
      </c>
      <c r="AP428" s="374" t="str">
        <f t="array" ref="AP428">IF($W428, "", INDEX(方音八音反切資料表, $AD428, $AG428))</f>
        <v>ㄨˊ</v>
      </c>
      <c r="AQ428" s="370"/>
      <c r="AR428" s="374" t="str">
        <f t="array" ref="AR428">IF($V428, "", INDEX(白話字聲母資料表, $Z428, $AR$5))</f>
        <v>b</v>
      </c>
      <c r="AS428" s="375" t="str">
        <f t="array" ref="AS428">IF($W428, "", INDEX(白話字韻母資料表, $AC428, $AR$5))</f>
        <v>u</v>
      </c>
      <c r="AT428" s="374" t="str">
        <f t="array" ref="AT428">IF($W428, "", INDEX(台羅韻母八聲調資料表, $AD428, $AG428))</f>
        <v>û</v>
      </c>
      <c r="AU428" s="370"/>
      <c r="AV428" s="374" t="str">
        <f t="array" ref="AV428">IF($V428, "", INDEX(白話字聲母資料表, $Z428, $AV$5))</f>
        <v>bb</v>
      </c>
      <c r="AW428" s="375" t="str">
        <f t="array" ref="AW428">IF($W428, "", INDEX(白話字韻母資料表, $AC428, $AW$5))</f>
        <v>u</v>
      </c>
      <c r="AX428" s="374" t="str">
        <f t="array" ref="AX428">IF($W428, "", INDEX(閩拼韻母八聲調資料表, $AD428, $AG428))</f>
        <v>ù</v>
      </c>
    </row>
    <row r="429" spans="2:50">
      <c r="B429" s="380">
        <f t="shared" si="75"/>
        <v>421</v>
      </c>
      <c r="C429" s="314" t="str">
        <f>MID(文章!$D$4, B429, 1)</f>
        <v>窮</v>
      </c>
      <c r="D429" s="365" t="s">
        <v>72</v>
      </c>
      <c r="E429" s="365" t="s">
        <v>88</v>
      </c>
      <c r="F429" s="365">
        <v>5</v>
      </c>
      <c r="G429" s="315" t="str">
        <f t="array" ref="G429">IF( OR($T429, NOT($U429), $W429), "", $AA429 &amp; $AH429 &amp; INDEX(中文數值資料表, $AG429, 2) )</f>
        <v>求恭五</v>
      </c>
      <c r="H429" s="321" t="str">
        <f t="shared" si="76"/>
        <v>kiông</v>
      </c>
      <c r="I429" s="322" t="str">
        <f t="shared" si="77"/>
        <v>kiông</v>
      </c>
      <c r="J429" s="323" t="str">
        <f t="shared" si="78"/>
        <v>giòng</v>
      </c>
      <c r="K429" s="316" t="str">
        <f t="shared" si="79"/>
        <v>ㄍㄧㆲˊ</v>
      </c>
      <c r="L429" s="317" t="str">
        <f t="shared" ca="1" si="130"/>
        <v xml:space="preserve">\ltjruby{窮}{kiông}\
</v>
      </c>
      <c r="M429" s="317" t="str">
        <f t="shared" ca="1" si="116"/>
        <v xml:space="preserve">&lt;ruby&gt;窮&lt;rt&gt;求恭五&lt;/rt&gt;&lt;/ruby&gt;
</v>
      </c>
      <c r="N429" s="317" t="str">
        <f t="shared" ca="1" si="117"/>
        <v xml:space="preserve">&lt;ruby&gt;窮&lt;rt&gt;kiông&lt;/rt&gt;&lt;/ruby&gt;
</v>
      </c>
      <c r="O429" s="317" t="str">
        <f t="shared" ca="1" si="118"/>
        <v xml:space="preserve">&lt;ruby&gt;窮&lt;rt&gt;kiông&lt;/rt&gt;&lt;/ruby&gt;
</v>
      </c>
      <c r="P429" s="317" t="str">
        <f t="shared" ca="1" si="118"/>
        <v xml:space="preserve">&lt;ruby&gt;窮&lt;rt&gt;giòng&lt;/rt&gt;&lt;/ruby&gt;
</v>
      </c>
      <c r="Q429" s="318" t="str">
        <f t="shared" ca="1" si="119"/>
        <v xml:space="preserve">&lt;ruby&gt;窮&lt;rtc&gt;ㄍㄧㆲˊ&lt;/rtc&gt;&lt;/ruby&gt;
</v>
      </c>
      <c r="R429" s="318" t="str">
        <f t="shared" ca="1" si="120"/>
        <v xml:space="preserve">&lt;ruby&gt;窮&lt;rt&gt;kiông&lt;/rt&gt;&lt;rtc&gt;ㄍㄧㆲˊ&lt;/rtc&gt;&lt;/ruby&gt;
</v>
      </c>
      <c r="S429" s="285"/>
      <c r="T429" s="319" t="b">
        <f t="shared" si="114"/>
        <v>0</v>
      </c>
      <c r="U429" s="319" t="b">
        <f t="shared" si="121"/>
        <v>1</v>
      </c>
      <c r="V429" s="319" t="b">
        <f t="shared" si="122"/>
        <v>0</v>
      </c>
      <c r="W429" s="319" t="b">
        <f t="shared" si="123"/>
        <v>0</v>
      </c>
      <c r="X429" s="319" t="b">
        <f t="shared" si="124"/>
        <v>0</v>
      </c>
      <c r="Y429" s="370"/>
      <c r="Z429" s="377">
        <f t="shared" si="115"/>
        <v>7</v>
      </c>
      <c r="AA429" s="373" t="str">
        <f t="array" ref="AA429">IF( $Z429="", "", INDEX(白話字聲母資料表, $Z429, $AA$5))</f>
        <v>求</v>
      </c>
      <c r="AB429" s="370"/>
      <c r="AC429" s="377">
        <f t="shared" si="125"/>
        <v>42</v>
      </c>
      <c r="AD429" s="373">
        <f t="array" ref="AD429">IF( $W429, "", INDEX(白話字韻母資料表, AC429, $AD$5))</f>
        <v>14</v>
      </c>
      <c r="AE429" s="373" t="b">
        <f t="array" ref="AE429">IF( $W429, "", IF( INDEX(白話字韻母資料表, AC429, $AE$5) = "入聲", TRUE, FALSE) )</f>
        <v>0</v>
      </c>
      <c r="AF429" s="374">
        <f t="shared" si="126"/>
        <v>1</v>
      </c>
      <c r="AG429" s="374">
        <f t="shared" si="127"/>
        <v>5</v>
      </c>
      <c r="AH429" s="374" t="str">
        <f t="array" ref="AH429">IF( $W429, "", INDEX(白話字韻母資料表, $AC429, $AH$5))</f>
        <v>恭</v>
      </c>
      <c r="AI429" s="374" t="str">
        <f t="array" ref="AI429">IF($W429, "", INDEX(白話字韻母八聲調資料表, $AD429, $AG429))</f>
        <v>iông</v>
      </c>
      <c r="AJ429" s="370"/>
      <c r="AK429" s="373" t="b">
        <f t="shared" si="128"/>
        <v>0</v>
      </c>
      <c r="AL429" s="373" t="str">
        <f>IF( $AK429, IFERROR( IF(MATCH( $E429, 顎音化聲母!$H$9:$H$37, 0), TRUE, FALSE), FALSE), "")</f>
        <v/>
      </c>
      <c r="AM429" s="373" t="str">
        <f t="array" ref="AM429">IF( AND($AK429, $AL429), INDEX(顎音化聲母資料表, MATCH( $D429 &amp; $E429, 顎音化聲母!$L$5:$L$136, 0), 3), "")</f>
        <v/>
      </c>
      <c r="AN429" s="373">
        <f t="shared" si="129"/>
        <v>7</v>
      </c>
      <c r="AO429" s="374" t="str">
        <f t="array" ref="AO429">IF($AN429="", "", IF( $AM429&lt;&gt;"", $AM429,INDEX(白話字聲母資料表, $AN429, $AO$5)))</f>
        <v>ㄍ</v>
      </c>
      <c r="AP429" s="374" t="str">
        <f t="array" ref="AP429">IF($W429, "", INDEX(方音八音反切資料表, $AD429, $AG429))</f>
        <v>ㄧㆲˊ</v>
      </c>
      <c r="AQ429" s="370"/>
      <c r="AR429" s="374" t="str">
        <f t="array" ref="AR429">IF($V429, "", INDEX(白話字聲母資料表, $Z429, $AR$5))</f>
        <v>k</v>
      </c>
      <c r="AS429" s="375" t="str">
        <f t="array" ref="AS429">IF($W429, "", INDEX(白話字韻母資料表, $AC429, $AR$5))</f>
        <v>iong</v>
      </c>
      <c r="AT429" s="374" t="str">
        <f t="array" ref="AT429">IF($W429, "", INDEX(台羅韻母八聲調資料表, $AD429, $AG429))</f>
        <v>iông</v>
      </c>
      <c r="AU429" s="370"/>
      <c r="AV429" s="374" t="str">
        <f t="array" ref="AV429">IF($V429, "", INDEX(白話字聲母資料表, $Z429, $AV$5))</f>
        <v>g</v>
      </c>
      <c r="AW429" s="375" t="str">
        <f t="array" ref="AW429">IF($W429, "", INDEX(白話字韻母資料表, $AC429, $AW$5))</f>
        <v>iong</v>
      </c>
      <c r="AX429" s="374" t="str">
        <f t="array" ref="AX429">IF($W429, "", INDEX(閩拼韻母八聲調資料表, $AD429, $AG429))</f>
        <v>iòng</v>
      </c>
    </row>
    <row r="430" spans="2:50">
      <c r="B430" s="380">
        <f t="shared" si="75"/>
        <v>422</v>
      </c>
      <c r="C430" s="314" t="str">
        <f>MID(文章!$D$4, B430, 1)</f>
        <v>；</v>
      </c>
      <c r="D430" s="365"/>
      <c r="E430" s="365"/>
      <c r="F430" s="365"/>
      <c r="G430" s="315" t="str">
        <f t="array" ref="G430">IF( OR($T430, NOT($U430), $W430), "", $AA430 &amp; $AH430 &amp; INDEX(中文數值資料表, $AG430, 2) )</f>
        <v/>
      </c>
      <c r="H430" s="321" t="str">
        <f t="shared" si="76"/>
        <v/>
      </c>
      <c r="I430" s="322" t="str">
        <f t="shared" si="77"/>
        <v/>
      </c>
      <c r="J430" s="323" t="str">
        <f t="shared" si="78"/>
        <v/>
      </c>
      <c r="K430" s="316" t="str">
        <f t="shared" si="79"/>
        <v/>
      </c>
      <c r="L430" s="317" t="str">
        <f t="shared" ca="1" si="130"/>
        <v xml:space="preserve">\ltjruby{；}{}\
</v>
      </c>
      <c r="M430" s="317" t="str">
        <f t="shared" ca="1" si="116"/>
        <v xml:space="preserve">；
</v>
      </c>
      <c r="N430" s="317" t="str">
        <f t="shared" ca="1" si="117"/>
        <v xml:space="preserve">；
</v>
      </c>
      <c r="O430" s="317" t="str">
        <f t="shared" ca="1" si="118"/>
        <v xml:space="preserve">；
</v>
      </c>
      <c r="P430" s="317" t="str">
        <f t="shared" ca="1" si="118"/>
        <v xml:space="preserve">；
</v>
      </c>
      <c r="Q430" s="318" t="str">
        <f t="shared" ca="1" si="119"/>
        <v xml:space="preserve">；
</v>
      </c>
      <c r="R430" s="318" t="str">
        <f t="shared" ca="1" si="120"/>
        <v xml:space="preserve">；
</v>
      </c>
      <c r="S430" s="285"/>
      <c r="T430" s="319" t="b">
        <f t="shared" si="114"/>
        <v>1</v>
      </c>
      <c r="U430" s="319" t="b">
        <f t="shared" si="121"/>
        <v>0</v>
      </c>
      <c r="V430" s="319" t="b">
        <f t="shared" si="122"/>
        <v>1</v>
      </c>
      <c r="W430" s="319" t="b">
        <f t="shared" si="123"/>
        <v>1</v>
      </c>
      <c r="X430" s="319" t="b">
        <f t="shared" si="124"/>
        <v>0</v>
      </c>
      <c r="Y430" s="370"/>
      <c r="Z430" s="377" t="str">
        <f t="shared" si="115"/>
        <v/>
      </c>
      <c r="AA430" s="373" t="str">
        <f t="array" ref="AA430">IF( $Z430="", "", INDEX(白話字聲母資料表, $Z430, $AA$5))</f>
        <v/>
      </c>
      <c r="AB430" s="370"/>
      <c r="AC430" s="377" t="str">
        <f t="shared" si="125"/>
        <v/>
      </c>
      <c r="AD430" s="373" t="str">
        <f t="array" ref="AD430">IF( $W430, "", INDEX(白話字韻母資料表, AC430, $AD$5))</f>
        <v/>
      </c>
      <c r="AE430" s="373" t="str">
        <f t="array" ref="AE430">IF( $W430, "", IF( INDEX(白話字韻母資料表, AC430, $AE$5) = "入聲", TRUE, FALSE) )</f>
        <v/>
      </c>
      <c r="AF430" s="374" t="str">
        <f t="shared" si="126"/>
        <v/>
      </c>
      <c r="AG430" s="374" t="str">
        <f t="shared" si="127"/>
        <v/>
      </c>
      <c r="AH430" s="374" t="str">
        <f t="array" ref="AH430">IF( $W430, "", INDEX(白話字韻母資料表, $AC430, $AH$5))</f>
        <v/>
      </c>
      <c r="AI430" s="374" t="str">
        <f t="array" ref="AI430">IF($W430, "", INDEX(白話字韻母八聲調資料表, $AD430, $AG430))</f>
        <v/>
      </c>
      <c r="AJ430" s="370"/>
      <c r="AK430" s="373" t="b">
        <f t="shared" si="128"/>
        <v>0</v>
      </c>
      <c r="AL430" s="373" t="str">
        <f>IF( $AK430, IFERROR( IF(MATCH( $E430, 顎音化聲母!$H$9:$H$37, 0), TRUE, FALSE), FALSE), "")</f>
        <v/>
      </c>
      <c r="AM430" s="373" t="str">
        <f t="array" ref="AM430">IF( AND($AK430, $AL430), INDEX(顎音化聲母資料表, MATCH( $D430 &amp; $E430, 顎音化聲母!$L$5:$L$136, 0), 3), "")</f>
        <v/>
      </c>
      <c r="AN430" s="373" t="str">
        <f t="shared" si="129"/>
        <v/>
      </c>
      <c r="AO430" s="374" t="str">
        <f t="array" ref="AO430">IF($AN430="", "", IF( $AM430&lt;&gt;"", $AM430,INDEX(白話字聲母資料表, $AN430, $AO$5)))</f>
        <v/>
      </c>
      <c r="AP430" s="374" t="str">
        <f t="array" ref="AP430">IF($W430, "", INDEX(方音八音反切資料表, $AD430, $AG430))</f>
        <v/>
      </c>
      <c r="AQ430" s="370"/>
      <c r="AR430" s="374" t="str">
        <f t="array" ref="AR430">IF($V430, "", INDEX(白話字聲母資料表, $Z430, $AR$5))</f>
        <v/>
      </c>
      <c r="AS430" s="375" t="str">
        <f t="array" ref="AS430">IF($W430, "", INDEX(白話字韻母資料表, $AC430, $AR$5))</f>
        <v/>
      </c>
      <c r="AT430" s="374" t="str">
        <f t="array" ref="AT430">IF($W430, "", INDEX(台羅韻母八聲調資料表, $AD430, $AG430))</f>
        <v/>
      </c>
      <c r="AU430" s="370"/>
      <c r="AV430" s="374" t="str">
        <f t="array" ref="AV430">IF($V430, "", INDEX(白話字聲母資料表, $Z430, $AV$5))</f>
        <v/>
      </c>
      <c r="AW430" s="375" t="str">
        <f t="array" ref="AW430">IF($W430, "", INDEX(白話字韻母資料表, $AC430, $AW$5))</f>
        <v/>
      </c>
      <c r="AX430" s="374" t="str">
        <f t="array" ref="AX430">IF($W430, "", INDEX(閩拼韻母八聲調資料表, $AD430, $AG430))</f>
        <v/>
      </c>
    </row>
    <row r="431" spans="2:50">
      <c r="B431" s="380">
        <f t="shared" si="75"/>
        <v>423</v>
      </c>
      <c r="C431" s="314" t="str">
        <f>MID(文章!$D$4, B431, 1)</f>
        <v>挾</v>
      </c>
      <c r="D431" s="365" t="s">
        <v>70</v>
      </c>
      <c r="E431" s="365" t="s">
        <v>96</v>
      </c>
      <c r="F431" s="365">
        <v>8</v>
      </c>
      <c r="G431" s="315" t="str">
        <f t="array" ref="G431">IF( OR($T431, NOT($U431), $W431), "", $AA431 &amp; $AH431 &amp; INDEX(中文數值資料表, $AG431, 2) )</f>
        <v>語兼八</v>
      </c>
      <c r="H431" s="321" t="str">
        <f t="shared" si="76"/>
        <v>gia̍p</v>
      </c>
      <c r="I431" s="322" t="str">
        <f t="shared" si="77"/>
        <v>gia̍p</v>
      </c>
      <c r="J431" s="323" t="str">
        <f t="shared" si="78"/>
        <v>ggiáp</v>
      </c>
      <c r="K431" s="316" t="str">
        <f t="shared" si="79"/>
        <v>ㆣㄧㄚㆴ˙</v>
      </c>
      <c r="L431" s="317" t="str">
        <f t="shared" ca="1" si="130"/>
        <v xml:space="preserve">\ltjruby{挾}{gia̍p}\
</v>
      </c>
      <c r="M431" s="317" t="str">
        <f t="shared" ca="1" si="116"/>
        <v xml:space="preserve">&lt;ruby&gt;挾&lt;rt&gt;語兼八&lt;/rt&gt;&lt;/ruby&gt;
</v>
      </c>
      <c r="N431" s="317" t="str">
        <f t="shared" ca="1" si="117"/>
        <v xml:space="preserve">&lt;ruby&gt;挾&lt;rt&gt;gia̍p&lt;/rt&gt;&lt;/ruby&gt;
</v>
      </c>
      <c r="O431" s="317" t="str">
        <f t="shared" ca="1" si="118"/>
        <v xml:space="preserve">&lt;ruby&gt;挾&lt;rt&gt;gia̍p&lt;/rt&gt;&lt;/ruby&gt;
</v>
      </c>
      <c r="P431" s="317" t="str">
        <f t="shared" ca="1" si="118"/>
        <v xml:space="preserve">&lt;ruby&gt;挾&lt;rt&gt;ggiáp&lt;/rt&gt;&lt;/ruby&gt;
</v>
      </c>
      <c r="Q431" s="318" t="str">
        <f t="shared" ca="1" si="119"/>
        <v xml:space="preserve">&lt;ruby&gt;挾&lt;rtc&gt;ㆣㄧㄚㆴ˙&lt;/rtc&gt;&lt;/ruby&gt;
</v>
      </c>
      <c r="R431" s="318" t="str">
        <f t="shared" ca="1" si="120"/>
        <v xml:space="preserve">&lt;ruby&gt;挾&lt;rt&gt;gia̍p&lt;/rt&gt;&lt;rtc&gt;ㆣㄧㄚㆴ˙&lt;/rtc&gt;&lt;/ruby&gt;
</v>
      </c>
      <c r="S431" s="285"/>
      <c r="T431" s="319" t="b">
        <f t="shared" si="114"/>
        <v>0</v>
      </c>
      <c r="U431" s="319" t="b">
        <f t="shared" si="121"/>
        <v>1</v>
      </c>
      <c r="V431" s="319" t="b">
        <f t="shared" si="122"/>
        <v>0</v>
      </c>
      <c r="W431" s="319" t="b">
        <f t="shared" si="123"/>
        <v>0</v>
      </c>
      <c r="X431" s="319" t="b">
        <f t="shared" si="124"/>
        <v>0</v>
      </c>
      <c r="Y431" s="370"/>
      <c r="Z431" s="377">
        <f t="shared" si="115"/>
        <v>4</v>
      </c>
      <c r="AA431" s="373" t="str">
        <f t="array" ref="AA431">IF( $Z431="", "", INDEX(白話字聲母資料表, $Z431, $AA$5))</f>
        <v>語</v>
      </c>
      <c r="AB431" s="370"/>
      <c r="AC431" s="377">
        <f t="shared" si="125"/>
        <v>31</v>
      </c>
      <c r="AD431" s="373">
        <f t="array" ref="AD431">IF( $W431, "", INDEX(白話字韻母資料表, AC431, $AD$5))</f>
        <v>22</v>
      </c>
      <c r="AE431" s="373" t="b">
        <f t="array" ref="AE431">IF( $W431, "", IF( INDEX(白話字韻母資料表, AC431, $AE$5) = "入聲", TRUE, FALSE) )</f>
        <v>1</v>
      </c>
      <c r="AF431" s="374">
        <f t="shared" si="126"/>
        <v>4</v>
      </c>
      <c r="AG431" s="374">
        <f t="shared" si="127"/>
        <v>8</v>
      </c>
      <c r="AH431" s="374" t="str">
        <f t="array" ref="AH431">IF( $W431, "", INDEX(白話字韻母資料表, $AC431, $AH$5))</f>
        <v>兼</v>
      </c>
      <c r="AI431" s="374" t="str">
        <f t="array" ref="AI431">IF($W431, "", INDEX(白話字韻母八聲調資料表, $AD431, $AG431))</f>
        <v>ia̍p</v>
      </c>
      <c r="AJ431" s="370"/>
      <c r="AK431" s="373" t="b">
        <f t="shared" si="128"/>
        <v>0</v>
      </c>
      <c r="AL431" s="373" t="str">
        <f>IF( $AK431, IFERROR( IF(MATCH( $E431, 顎音化聲母!$H$9:$H$37, 0), TRUE, FALSE), FALSE), "")</f>
        <v/>
      </c>
      <c r="AM431" s="373" t="str">
        <f t="array" ref="AM431">IF( AND($AK431, $AL431), INDEX(顎音化聲母資料表, MATCH( $D431 &amp; $E431, 顎音化聲母!$L$5:$L$136, 0), 3), "")</f>
        <v/>
      </c>
      <c r="AN431" s="373">
        <f t="shared" si="129"/>
        <v>4</v>
      </c>
      <c r="AO431" s="374" t="str">
        <f t="array" ref="AO431">IF($AN431="", "", IF( $AM431&lt;&gt;"", $AM431,INDEX(白話字聲母資料表, $AN431, $AO$5)))</f>
        <v>ㆣ</v>
      </c>
      <c r="AP431" s="374" t="str">
        <f t="array" ref="AP431">IF($W431, "", INDEX(方音八音反切資料表, $AD431, $AG431))</f>
        <v>ㄧㄚㆴ˙</v>
      </c>
      <c r="AQ431" s="370"/>
      <c r="AR431" s="374" t="str">
        <f t="array" ref="AR431">IF($V431, "", INDEX(白話字聲母資料表, $Z431, $AR$5))</f>
        <v>g</v>
      </c>
      <c r="AS431" s="375" t="str">
        <f t="array" ref="AS431">IF($W431, "", INDEX(白話字韻母資料表, $AC431, $AR$5))</f>
        <v>iap</v>
      </c>
      <c r="AT431" s="374" t="str">
        <f t="array" ref="AT431">IF($W431, "", INDEX(台羅韻母八聲調資料表, $AD431, $AG431))</f>
        <v>ia̍p</v>
      </c>
      <c r="AU431" s="370"/>
      <c r="AV431" s="374" t="str">
        <f t="array" ref="AV431">IF($V431, "", INDEX(白話字聲母資料表, $Z431, $AV$5))</f>
        <v>gg</v>
      </c>
      <c r="AW431" s="375" t="str">
        <f t="array" ref="AW431">IF($W431, "", INDEX(白話字韻母資料表, $AC431, $AW$5))</f>
        <v>iap</v>
      </c>
      <c r="AX431" s="374" t="str">
        <f t="array" ref="AX431">IF($W431, "", INDEX(閩拼韻母八聲調資料表, $AD431, $AG431))</f>
        <v>iáp</v>
      </c>
    </row>
    <row r="432" spans="2:50">
      <c r="B432" s="380">
        <f t="shared" si="75"/>
        <v>424</v>
      </c>
      <c r="C432" s="314" t="str">
        <f>MID(文章!$D$4, B432, 1)</f>
        <v>飛</v>
      </c>
      <c r="D432" s="365" t="s">
        <v>61</v>
      </c>
      <c r="E432" s="365" t="s">
        <v>84</v>
      </c>
      <c r="F432" s="365"/>
      <c r="G432" s="315" t="str">
        <f t="array" ref="G432">IF( OR($T432, NOT($U432), $W432), "", $AA432 &amp; $AH432 &amp; INDEX(中文數值資料表, $AG432, 2) )</f>
        <v>喜規一</v>
      </c>
      <c r="H432" s="321" t="str">
        <f t="shared" si="76"/>
        <v>hui</v>
      </c>
      <c r="I432" s="322" t="str">
        <f t="shared" si="77"/>
        <v>hui</v>
      </c>
      <c r="J432" s="323" t="str">
        <f t="shared" si="78"/>
        <v>hūi</v>
      </c>
      <c r="K432" s="316" t="str">
        <f t="shared" si="79"/>
        <v>ㄏㄨㄧ</v>
      </c>
      <c r="L432" s="317" t="str">
        <f t="shared" ca="1" si="130"/>
        <v xml:space="preserve">\ltjruby{飛}{hui}\
</v>
      </c>
      <c r="M432" s="317" t="str">
        <f t="shared" ca="1" si="116"/>
        <v xml:space="preserve">&lt;ruby&gt;飛&lt;rt&gt;喜規一&lt;/rt&gt;&lt;/ruby&gt;
</v>
      </c>
      <c r="N432" s="317" t="str">
        <f t="shared" ca="1" si="117"/>
        <v xml:space="preserve">&lt;ruby&gt;飛&lt;rt&gt;hui&lt;/rt&gt;&lt;/ruby&gt;
</v>
      </c>
      <c r="O432" s="317" t="str">
        <f t="shared" ca="1" si="118"/>
        <v xml:space="preserve">&lt;ruby&gt;飛&lt;rt&gt;hui&lt;/rt&gt;&lt;/ruby&gt;
</v>
      </c>
      <c r="P432" s="317" t="str">
        <f t="shared" ca="1" si="118"/>
        <v xml:space="preserve">&lt;ruby&gt;飛&lt;rt&gt;hūi&lt;/rt&gt;&lt;/ruby&gt;
</v>
      </c>
      <c r="Q432" s="318" t="str">
        <f t="shared" ca="1" si="119"/>
        <v xml:space="preserve">&lt;ruby&gt;飛&lt;rtc&gt;ㄏㄨㄧ&lt;/rtc&gt;&lt;/ruby&gt;
</v>
      </c>
      <c r="R432" s="318" t="str">
        <f t="shared" ca="1" si="120"/>
        <v xml:space="preserve">&lt;ruby&gt;飛&lt;rt&gt;hui&lt;/rt&gt;&lt;rtc&gt;ㄏㄨㄧ&lt;/rtc&gt;&lt;/ruby&gt;
</v>
      </c>
      <c r="S432" s="285"/>
      <c r="T432" s="319" t="b">
        <f t="shared" si="114"/>
        <v>0</v>
      </c>
      <c r="U432" s="319" t="b">
        <f t="shared" si="121"/>
        <v>1</v>
      </c>
      <c r="V432" s="319" t="b">
        <f t="shared" si="122"/>
        <v>0</v>
      </c>
      <c r="W432" s="319" t="b">
        <f t="shared" si="123"/>
        <v>0</v>
      </c>
      <c r="X432" s="319" t="b">
        <f t="shared" si="124"/>
        <v>1</v>
      </c>
      <c r="Y432" s="370"/>
      <c r="Z432" s="377">
        <f t="shared" si="115"/>
        <v>5</v>
      </c>
      <c r="AA432" s="373" t="str">
        <f t="array" ref="AA432">IF( $Z432="", "", INDEX(白話字聲母資料表, $Z432, $AA$5))</f>
        <v>喜</v>
      </c>
      <c r="AB432" s="370"/>
      <c r="AC432" s="377">
        <f t="shared" si="125"/>
        <v>72</v>
      </c>
      <c r="AD432" s="373">
        <f t="array" ref="AD432">IF( $W432, "", INDEX(白話字韻母資料表, AC432, $AD$5))</f>
        <v>4</v>
      </c>
      <c r="AE432" s="373" t="b">
        <f t="array" ref="AE432">IF( $W432, "", IF( INDEX(白話字韻母資料表, AC432, $AE$5) = "入聲", TRUE, FALSE) )</f>
        <v>0</v>
      </c>
      <c r="AF432" s="374">
        <f t="shared" si="126"/>
        <v>1</v>
      </c>
      <c r="AG432" s="374">
        <f t="shared" si="127"/>
        <v>1</v>
      </c>
      <c r="AH432" s="374" t="str">
        <f t="array" ref="AH432">IF( $W432, "", INDEX(白話字韻母資料表, $AC432, $AH$5))</f>
        <v>規</v>
      </c>
      <c r="AI432" s="374" t="str">
        <f t="array" ref="AI432">IF($W432, "", INDEX(白話字韻母八聲調資料表, $AD432, $AG432))</f>
        <v>ui</v>
      </c>
      <c r="AJ432" s="370"/>
      <c r="AK432" s="373" t="b">
        <f t="shared" si="128"/>
        <v>0</v>
      </c>
      <c r="AL432" s="373" t="str">
        <f>IF( $AK432, IFERROR( IF(MATCH( $E432, 顎音化聲母!$H$9:$H$37, 0), TRUE, FALSE), FALSE), "")</f>
        <v/>
      </c>
      <c r="AM432" s="373" t="str">
        <f t="array" ref="AM432">IF( AND($AK432, $AL432), INDEX(顎音化聲母資料表, MATCH( $D432 &amp; $E432, 顎音化聲母!$L$5:$L$136, 0), 3), "")</f>
        <v/>
      </c>
      <c r="AN432" s="373">
        <f t="shared" si="129"/>
        <v>5</v>
      </c>
      <c r="AO432" s="374" t="str">
        <f t="array" ref="AO432">IF($AN432="", "", IF( $AM432&lt;&gt;"", $AM432,INDEX(白話字聲母資料表, $AN432, $AO$5)))</f>
        <v>ㄏ</v>
      </c>
      <c r="AP432" s="374" t="str">
        <f t="array" ref="AP432">IF($W432, "", INDEX(方音八音反切資料表, $AD432, $AG432))</f>
        <v>ㄨㄧ</v>
      </c>
      <c r="AQ432" s="370"/>
      <c r="AR432" s="374" t="str">
        <f t="array" ref="AR432">IF($V432, "", INDEX(白話字聲母資料表, $Z432, $AR$5))</f>
        <v>h</v>
      </c>
      <c r="AS432" s="375" t="str">
        <f t="array" ref="AS432">IF($W432, "", INDEX(白話字韻母資料表, $AC432, $AR$5))</f>
        <v>ui</v>
      </c>
      <c r="AT432" s="374" t="str">
        <f t="array" ref="AT432">IF($W432, "", INDEX(台羅韻母八聲調資料表, $AD432, $AG432))</f>
        <v>ui</v>
      </c>
      <c r="AU432" s="370"/>
      <c r="AV432" s="374" t="str">
        <f t="array" ref="AV432">IF($V432, "", INDEX(白話字聲母資料表, $Z432, $AV$5))</f>
        <v>h</v>
      </c>
      <c r="AW432" s="375" t="str">
        <f t="array" ref="AW432">IF($W432, "", INDEX(白話字韻母資料表, $AC432, $AW$5))</f>
        <v>ui</v>
      </c>
      <c r="AX432" s="374" t="str">
        <f t="array" ref="AX432">IF($W432, "", INDEX(閩拼韻母八聲調資料表, $AD432, $AG432))</f>
        <v>ūi</v>
      </c>
    </row>
    <row r="433" spans="2:50">
      <c r="B433" s="380">
        <f t="shared" si="75"/>
        <v>425</v>
      </c>
      <c r="C433" s="314" t="str">
        <f>MID(文章!$D$4, B433, 1)</f>
        <v>仙</v>
      </c>
      <c r="D433" s="365" t="s">
        <v>65</v>
      </c>
      <c r="E433" s="365" t="s">
        <v>91</v>
      </c>
      <c r="F433" s="365"/>
      <c r="G433" s="315" t="str">
        <f t="array" ref="G433">IF( OR($T433, NOT($U433), $W433), "", $AA433 &amp; $AH433 &amp; INDEX(中文數值資料表, $AG433, 2) )</f>
        <v>時堅一</v>
      </c>
      <c r="H433" s="321" t="str">
        <f t="shared" si="76"/>
        <v>sian</v>
      </c>
      <c r="I433" s="322" t="str">
        <f t="shared" si="77"/>
        <v>sian</v>
      </c>
      <c r="J433" s="323" t="str">
        <f t="shared" si="78"/>
        <v>siān</v>
      </c>
      <c r="K433" s="316" t="str">
        <f t="shared" si="79"/>
        <v>ㄙㄧㄢ</v>
      </c>
      <c r="L433" s="317" t="str">
        <f t="shared" ca="1" si="130"/>
        <v xml:space="preserve">\ltjruby{仙}{sian}\
</v>
      </c>
      <c r="M433" s="317" t="str">
        <f t="shared" ca="1" si="116"/>
        <v xml:space="preserve">&lt;ruby&gt;仙&lt;rt&gt;時堅一&lt;/rt&gt;&lt;/ruby&gt;
</v>
      </c>
      <c r="N433" s="317" t="str">
        <f t="shared" ca="1" si="117"/>
        <v xml:space="preserve">&lt;ruby&gt;仙&lt;rt&gt;sian&lt;/rt&gt;&lt;/ruby&gt;
</v>
      </c>
      <c r="O433" s="317" t="str">
        <f t="shared" ca="1" si="118"/>
        <v xml:space="preserve">&lt;ruby&gt;仙&lt;rt&gt;sian&lt;/rt&gt;&lt;/ruby&gt;
</v>
      </c>
      <c r="P433" s="317" t="str">
        <f t="shared" ca="1" si="118"/>
        <v xml:space="preserve">&lt;ruby&gt;仙&lt;rt&gt;siān&lt;/rt&gt;&lt;/ruby&gt;
</v>
      </c>
      <c r="Q433" s="318" t="str">
        <f t="shared" ca="1" si="119"/>
        <v xml:space="preserve">&lt;ruby&gt;仙&lt;rtc&gt;ㄙㄧㄢ&lt;/rtc&gt;&lt;/ruby&gt;
</v>
      </c>
      <c r="R433" s="318" t="str">
        <f t="shared" ca="1" si="120"/>
        <v xml:space="preserve">&lt;ruby&gt;仙&lt;rt&gt;sian&lt;/rt&gt;&lt;rtc&gt;ㄙㄧㄢ&lt;/rtc&gt;&lt;/ruby&gt;
</v>
      </c>
      <c r="S433" s="285"/>
      <c r="T433" s="319" t="b">
        <f t="shared" si="114"/>
        <v>0</v>
      </c>
      <c r="U433" s="319" t="b">
        <f t="shared" si="121"/>
        <v>1</v>
      </c>
      <c r="V433" s="319" t="b">
        <f t="shared" si="122"/>
        <v>0</v>
      </c>
      <c r="W433" s="319" t="b">
        <f t="shared" si="123"/>
        <v>0</v>
      </c>
      <c r="X433" s="319" t="b">
        <f t="shared" si="124"/>
        <v>1</v>
      </c>
      <c r="Y433" s="370"/>
      <c r="Z433" s="377">
        <f t="shared" si="115"/>
        <v>15</v>
      </c>
      <c r="AA433" s="373" t="str">
        <f t="array" ref="AA433">IF( $Z433="", "", INDEX(白話字聲母資料表, $Z433, $AA$5))</f>
        <v>時</v>
      </c>
      <c r="AB433" s="370"/>
      <c r="AC433" s="377">
        <f t="shared" si="125"/>
        <v>29</v>
      </c>
      <c r="AD433" s="373">
        <f t="array" ref="AD433">IF( $W433, "", INDEX(白話字韻母資料表, AC433, $AD$5))</f>
        <v>2</v>
      </c>
      <c r="AE433" s="373" t="b">
        <f t="array" ref="AE433">IF( $W433, "", IF( INDEX(白話字韻母資料表, AC433, $AE$5) = "入聲", TRUE, FALSE) )</f>
        <v>0</v>
      </c>
      <c r="AF433" s="374">
        <f t="shared" si="126"/>
        <v>1</v>
      </c>
      <c r="AG433" s="374">
        <f t="shared" si="127"/>
        <v>1</v>
      </c>
      <c r="AH433" s="374" t="str">
        <f t="array" ref="AH433">IF( $W433, "", INDEX(白話字韻母資料表, $AC433, $AH$5))</f>
        <v>堅</v>
      </c>
      <c r="AI433" s="374" t="str">
        <f t="array" ref="AI433">IF($W433, "", INDEX(白話字韻母八聲調資料表, $AD433, $AG433))</f>
        <v>ian</v>
      </c>
      <c r="AJ433" s="370"/>
      <c r="AK433" s="373" t="b">
        <f t="shared" si="128"/>
        <v>1</v>
      </c>
      <c r="AL433" s="373" t="b">
        <f>IF( $AK433, IFERROR( IF(MATCH( $E433, 顎音化聲母!$H$9:$H$37, 0), TRUE, FALSE), FALSE), "")</f>
        <v>0</v>
      </c>
      <c r="AM433" s="373" t="str">
        <f t="array" ref="AM433">IF( AND($AK433, $AL433), INDEX(顎音化聲母資料表, MATCH( $D433 &amp; $E433, 顎音化聲母!$L$5:$L$136, 0), 3), "")</f>
        <v/>
      </c>
      <c r="AN433" s="373">
        <f t="shared" si="129"/>
        <v>15</v>
      </c>
      <c r="AO433" s="374" t="str">
        <f t="array" ref="AO433">IF($AN433="", "", IF( $AM433&lt;&gt;"", $AM433,INDEX(白話字聲母資料表, $AN433, $AO$5)))</f>
        <v>ㄙ</v>
      </c>
      <c r="AP433" s="374" t="str">
        <f t="array" ref="AP433">IF($W433, "", INDEX(方音八音反切資料表, $AD433, $AG433))</f>
        <v>ㄧㄢ</v>
      </c>
      <c r="AQ433" s="370"/>
      <c r="AR433" s="374" t="str">
        <f t="array" ref="AR433">IF($V433, "", INDEX(白話字聲母資料表, $Z433, $AR$5))</f>
        <v>s</v>
      </c>
      <c r="AS433" s="375" t="str">
        <f t="array" ref="AS433">IF($W433, "", INDEX(白話字韻母資料表, $AC433, $AR$5))</f>
        <v>ian</v>
      </c>
      <c r="AT433" s="374" t="str">
        <f t="array" ref="AT433">IF($W433, "", INDEX(台羅韻母八聲調資料表, $AD433, $AG433))</f>
        <v>ian</v>
      </c>
      <c r="AU433" s="370"/>
      <c r="AV433" s="374" t="str">
        <f t="array" ref="AV433">IF($V433, "", INDEX(白話字聲母資料表, $Z433, $AV$5))</f>
        <v>s</v>
      </c>
      <c r="AW433" s="375" t="str">
        <f t="array" ref="AW433">IF($W433, "", INDEX(白話字韻母資料表, $AC433, $AW$5))</f>
        <v>ian</v>
      </c>
      <c r="AX433" s="374" t="str">
        <f t="array" ref="AX433">IF($W433, "", INDEX(閩拼韻母八聲調資料表, $AD433, $AG433))</f>
        <v>iān</v>
      </c>
    </row>
    <row r="434" spans="2:50">
      <c r="B434" s="380">
        <f t="shared" si="75"/>
        <v>426</v>
      </c>
      <c r="C434" s="314" t="str">
        <f>MID(文章!$D$4, B434, 1)</f>
        <v>以</v>
      </c>
      <c r="D434" s="365"/>
      <c r="E434" s="365" t="s">
        <v>67</v>
      </c>
      <c r="F434" s="365">
        <v>2</v>
      </c>
      <c r="G434" s="315" t="str">
        <f t="array" ref="G434">IF( OR($T434, NOT($U434), $W434), "", $AA434 &amp; $AH434 &amp; INDEX(中文數值資料表, $AG434, 2) )</f>
        <v>英居二</v>
      </c>
      <c r="H434" s="321" t="str">
        <f t="shared" si="76"/>
        <v>í</v>
      </c>
      <c r="I434" s="322" t="str">
        <f t="shared" si="77"/>
        <v>í</v>
      </c>
      <c r="J434" s="323" t="str">
        <f t="shared" si="78"/>
        <v>í</v>
      </c>
      <c r="K434" s="316" t="str">
        <f t="shared" si="79"/>
        <v>ㄧˋ</v>
      </c>
      <c r="L434" s="317" t="str">
        <f t="shared" ca="1" si="130"/>
        <v xml:space="preserve">\ltjruby{以}{í}\
</v>
      </c>
      <c r="M434" s="317" t="str">
        <f t="shared" ca="1" si="116"/>
        <v xml:space="preserve">&lt;ruby&gt;以&lt;rt&gt;英居二&lt;/rt&gt;&lt;/ruby&gt;
</v>
      </c>
      <c r="N434" s="317" t="str">
        <f t="shared" ca="1" si="117"/>
        <v xml:space="preserve">&lt;ruby&gt;以&lt;rt&gt;í&lt;/rt&gt;&lt;/ruby&gt;
</v>
      </c>
      <c r="O434" s="317" t="str">
        <f t="shared" ca="1" si="118"/>
        <v xml:space="preserve">&lt;ruby&gt;以&lt;rt&gt;í&lt;/rt&gt;&lt;/ruby&gt;
</v>
      </c>
      <c r="P434" s="317" t="str">
        <f t="shared" ca="1" si="118"/>
        <v xml:space="preserve">&lt;ruby&gt;以&lt;rt&gt;í&lt;/rt&gt;&lt;/ruby&gt;
</v>
      </c>
      <c r="Q434" s="318" t="str">
        <f t="shared" ca="1" si="119"/>
        <v xml:space="preserve">&lt;ruby&gt;以&lt;rtc&gt;ㄧˋ&lt;/rtc&gt;&lt;/ruby&gt;
</v>
      </c>
      <c r="R434" s="318" t="str">
        <f t="shared" ca="1" si="120"/>
        <v xml:space="preserve">&lt;ruby&gt;以&lt;rt&gt;í&lt;/rt&gt;&lt;rtc&gt;ㄧˋ&lt;/rtc&gt;&lt;/ruby&gt;
</v>
      </c>
      <c r="S434" s="285"/>
      <c r="T434" s="319" t="b">
        <f t="shared" si="114"/>
        <v>0</v>
      </c>
      <c r="U434" s="319" t="b">
        <f t="shared" si="121"/>
        <v>1</v>
      </c>
      <c r="V434" s="319" t="b">
        <f t="shared" si="122"/>
        <v>1</v>
      </c>
      <c r="W434" s="319" t="b">
        <f t="shared" si="123"/>
        <v>0</v>
      </c>
      <c r="X434" s="319" t="b">
        <f t="shared" si="124"/>
        <v>0</v>
      </c>
      <c r="Y434" s="370"/>
      <c r="Z434" s="377">
        <f t="shared" si="115"/>
        <v>18</v>
      </c>
      <c r="AA434" s="373" t="str">
        <f t="array" ref="AA434">IF( $Z434="", "", INDEX(白話字聲母資料表, $Z434, $AA$5))</f>
        <v>英</v>
      </c>
      <c r="AB434" s="370"/>
      <c r="AC434" s="377">
        <f t="shared" si="125"/>
        <v>21</v>
      </c>
      <c r="AD434" s="373">
        <f t="array" ref="AD434">IF( $W434, "", INDEX(白話字韻母資料表, AC434, $AD$5))</f>
        <v>29</v>
      </c>
      <c r="AE434" s="373" t="b">
        <f t="array" ref="AE434">IF( $W434, "", IF( INDEX(白話字韻母資料表, AC434, $AE$5) = "入聲", TRUE, FALSE) )</f>
        <v>0</v>
      </c>
      <c r="AF434" s="374">
        <f t="shared" si="126"/>
        <v>1</v>
      </c>
      <c r="AG434" s="374">
        <f t="shared" si="127"/>
        <v>2</v>
      </c>
      <c r="AH434" s="374" t="str">
        <f t="array" ref="AH434">IF( $W434, "", INDEX(白話字韻母資料表, $AC434, $AH$5))</f>
        <v>居</v>
      </c>
      <c r="AI434" s="374" t="str">
        <f t="array" ref="AI434">IF($W434, "", INDEX(白話字韻母八聲調資料表, $AD434, $AG434))</f>
        <v>í</v>
      </c>
      <c r="AJ434" s="370"/>
      <c r="AK434" s="373" t="b">
        <f t="shared" si="128"/>
        <v>0</v>
      </c>
      <c r="AL434" s="373" t="str">
        <f>IF( $AK434, IFERROR( IF(MATCH( $E434, 顎音化聲母!$H$9:$H$37, 0), TRUE, FALSE), FALSE), "")</f>
        <v/>
      </c>
      <c r="AM434" s="373" t="str">
        <f t="array" ref="AM434">IF( AND($AK434, $AL434), INDEX(顎音化聲母資料表, MATCH( $D434 &amp; $E434, 顎音化聲母!$L$5:$L$136, 0), 3), "")</f>
        <v/>
      </c>
      <c r="AN434" s="373" t="str">
        <f t="shared" si="129"/>
        <v/>
      </c>
      <c r="AO434" s="374" t="str">
        <f t="array" ref="AO434">IF($AN434="", "", IF( $AM434&lt;&gt;"", $AM434,INDEX(白話字聲母資料表, $AN434, $AO$5)))</f>
        <v/>
      </c>
      <c r="AP434" s="374" t="str">
        <f t="array" ref="AP434">IF($W434, "", INDEX(方音八音反切資料表, $AD434, $AG434))</f>
        <v>ㄧˋ</v>
      </c>
      <c r="AQ434" s="370"/>
      <c r="AR434" s="374" t="str">
        <f t="array" ref="AR434">IF($V434, "", INDEX(白話字聲母資料表, $Z434, $AR$5))</f>
        <v/>
      </c>
      <c r="AS434" s="375" t="str">
        <f t="array" ref="AS434">IF($W434, "", INDEX(白話字韻母資料表, $AC434, $AR$5))</f>
        <v>i</v>
      </c>
      <c r="AT434" s="374" t="str">
        <f t="array" ref="AT434">IF($W434, "", INDEX(台羅韻母八聲調資料表, $AD434, $AG434))</f>
        <v>í</v>
      </c>
      <c r="AU434" s="370"/>
      <c r="AV434" s="374" t="str">
        <f t="array" ref="AV434">IF($V434, "", INDEX(白話字聲母資料表, $Z434, $AV$5))</f>
        <v/>
      </c>
      <c r="AW434" s="375" t="str">
        <f t="array" ref="AW434">IF($W434, "", INDEX(白話字韻母資料表, $AC434, $AW$5))</f>
        <v>i</v>
      </c>
      <c r="AX434" s="374" t="str">
        <f t="array" ref="AX434">IF($W434, "", INDEX(閩拼韻母八聲調資料表, $AD434, $AG434))</f>
        <v>í</v>
      </c>
    </row>
    <row r="435" spans="2:50">
      <c r="B435" s="380">
        <f t="shared" si="75"/>
        <v>427</v>
      </c>
      <c r="C435" s="314" t="str">
        <f>MID(文章!$D$4, B435, 1)</f>
        <v>遨</v>
      </c>
      <c r="D435" s="365" t="s">
        <v>70</v>
      </c>
      <c r="E435" s="365" t="s">
        <v>86</v>
      </c>
      <c r="F435" s="365">
        <v>5</v>
      </c>
      <c r="G435" s="315" t="str">
        <f t="array" ref="G435">IF( OR($T435, NOT($U435), $W435), "", $AA435 &amp; $AH435 &amp; INDEX(中文數值資料表, $AG435, 2) )</f>
        <v>語高五</v>
      </c>
      <c r="H435" s="321" t="str">
        <f t="shared" si="76"/>
        <v>gô</v>
      </c>
      <c r="I435" s="322" t="str">
        <f t="shared" si="77"/>
        <v>gô</v>
      </c>
      <c r="J435" s="323" t="str">
        <f t="shared" si="78"/>
        <v>ggò</v>
      </c>
      <c r="K435" s="316" t="str">
        <f t="shared" si="79"/>
        <v>ㆣㄜˊ</v>
      </c>
      <c r="L435" s="317" t="str">
        <f t="shared" ca="1" si="130"/>
        <v xml:space="preserve">\ltjruby{遨}{gô}\
</v>
      </c>
      <c r="M435" s="317" t="str">
        <f t="shared" ca="1" si="116"/>
        <v xml:space="preserve">&lt;ruby&gt;遨&lt;rt&gt;語高五&lt;/rt&gt;&lt;/ruby&gt;
</v>
      </c>
      <c r="N435" s="317" t="str">
        <f t="shared" ca="1" si="117"/>
        <v xml:space="preserve">&lt;ruby&gt;遨&lt;rt&gt;gô&lt;/rt&gt;&lt;/ruby&gt;
</v>
      </c>
      <c r="O435" s="317" t="str">
        <f t="shared" ca="1" si="118"/>
        <v xml:space="preserve">&lt;ruby&gt;遨&lt;rt&gt;gô&lt;/rt&gt;&lt;/ruby&gt;
</v>
      </c>
      <c r="P435" s="317" t="str">
        <f t="shared" ca="1" si="118"/>
        <v xml:space="preserve">&lt;ruby&gt;遨&lt;rt&gt;ggò&lt;/rt&gt;&lt;/ruby&gt;
</v>
      </c>
      <c r="Q435" s="318" t="str">
        <f t="shared" ca="1" si="119"/>
        <v xml:space="preserve">&lt;ruby&gt;遨&lt;rtc&gt;ㆣㄜˊ&lt;/rtc&gt;&lt;/ruby&gt;
</v>
      </c>
      <c r="R435" s="318" t="str">
        <f t="shared" ca="1" si="120"/>
        <v xml:space="preserve">&lt;ruby&gt;遨&lt;rt&gt;gô&lt;/rt&gt;&lt;rtc&gt;ㆣㄜˊ&lt;/rtc&gt;&lt;/ruby&gt;
</v>
      </c>
      <c r="S435" s="285"/>
      <c r="T435" s="319" t="b">
        <f t="shared" si="114"/>
        <v>0</v>
      </c>
      <c r="U435" s="319" t="b">
        <f t="shared" si="121"/>
        <v>1</v>
      </c>
      <c r="V435" s="319" t="b">
        <f t="shared" si="122"/>
        <v>0</v>
      </c>
      <c r="W435" s="319" t="b">
        <f t="shared" si="123"/>
        <v>0</v>
      </c>
      <c r="X435" s="319" t="b">
        <f t="shared" si="124"/>
        <v>0</v>
      </c>
      <c r="Y435" s="370"/>
      <c r="Z435" s="377">
        <f t="shared" si="115"/>
        <v>4</v>
      </c>
      <c r="AA435" s="373" t="str">
        <f t="array" ref="AA435">IF( $Z435="", "", INDEX(白話字聲母資料表, $Z435, $AA$5))</f>
        <v>語</v>
      </c>
      <c r="AB435" s="370"/>
      <c r="AC435" s="377">
        <f t="shared" si="125"/>
        <v>52</v>
      </c>
      <c r="AD435" s="373">
        <f t="array" ref="AD435">IF( $W435, "", INDEX(白話字韻母資料表, AC435, $AD$5))</f>
        <v>15</v>
      </c>
      <c r="AE435" s="373" t="b">
        <f t="array" ref="AE435">IF( $W435, "", IF( INDEX(白話字韻母資料表, AC435, $AE$5) = "入聲", TRUE, FALSE) )</f>
        <v>0</v>
      </c>
      <c r="AF435" s="374">
        <f t="shared" si="126"/>
        <v>1</v>
      </c>
      <c r="AG435" s="374">
        <f t="shared" si="127"/>
        <v>5</v>
      </c>
      <c r="AH435" s="374" t="str">
        <f t="array" ref="AH435">IF( $W435, "", INDEX(白話字韻母資料表, $AC435, $AH$5))</f>
        <v>高</v>
      </c>
      <c r="AI435" s="374" t="str">
        <f t="array" ref="AI435">IF($W435, "", INDEX(白話字韻母八聲調資料表, $AD435, $AG435))</f>
        <v>ô</v>
      </c>
      <c r="AJ435" s="370"/>
      <c r="AK435" s="373" t="b">
        <f t="shared" si="128"/>
        <v>0</v>
      </c>
      <c r="AL435" s="373" t="str">
        <f>IF( $AK435, IFERROR( IF(MATCH( $E435, 顎音化聲母!$H$9:$H$37, 0), TRUE, FALSE), FALSE), "")</f>
        <v/>
      </c>
      <c r="AM435" s="373" t="str">
        <f t="array" ref="AM435">IF( AND($AK435, $AL435), INDEX(顎音化聲母資料表, MATCH( $D435 &amp; $E435, 顎音化聲母!$L$5:$L$136, 0), 3), "")</f>
        <v/>
      </c>
      <c r="AN435" s="373">
        <f t="shared" si="129"/>
        <v>4</v>
      </c>
      <c r="AO435" s="374" t="str">
        <f t="array" ref="AO435">IF($AN435="", "", IF( $AM435&lt;&gt;"", $AM435,INDEX(白話字聲母資料表, $AN435, $AO$5)))</f>
        <v>ㆣ</v>
      </c>
      <c r="AP435" s="374" t="str">
        <f t="array" ref="AP435">IF($W435, "", INDEX(方音八音反切資料表, $AD435, $AG435))</f>
        <v>ㄜˊ</v>
      </c>
      <c r="AQ435" s="370"/>
      <c r="AR435" s="374" t="str">
        <f t="array" ref="AR435">IF($V435, "", INDEX(白話字聲母資料表, $Z435, $AR$5))</f>
        <v>g</v>
      </c>
      <c r="AS435" s="375" t="str">
        <f t="array" ref="AS435">IF($W435, "", INDEX(白話字韻母資料表, $AC435, $AR$5))</f>
        <v>o</v>
      </c>
      <c r="AT435" s="374" t="str">
        <f t="array" ref="AT435">IF($W435, "", INDEX(台羅韻母八聲調資料表, $AD435, $AG435))</f>
        <v>ô</v>
      </c>
      <c r="AU435" s="370"/>
      <c r="AV435" s="374" t="str">
        <f t="array" ref="AV435">IF($V435, "", INDEX(白話字聲母資料表, $Z435, $AV$5))</f>
        <v>gg</v>
      </c>
      <c r="AW435" s="375" t="str">
        <f t="array" ref="AW435">IF($W435, "", INDEX(白話字韻母資料表, $AC435, $AW$5))</f>
        <v>o</v>
      </c>
      <c r="AX435" s="374" t="str">
        <f t="array" ref="AX435">IF($W435, "", INDEX(閩拼韻母八聲調資料表, $AD435, $AG435))</f>
        <v>ò</v>
      </c>
    </row>
    <row r="436" spans="2:50">
      <c r="B436" s="380">
        <f t="shared" si="75"/>
        <v>428</v>
      </c>
      <c r="C436" s="314" t="str">
        <f>MID(文章!$D$4, B436, 1)</f>
        <v>遊</v>
      </c>
      <c r="D436" s="365"/>
      <c r="E436" s="365" t="s">
        <v>69</v>
      </c>
      <c r="F436" s="365">
        <v>5</v>
      </c>
      <c r="G436" s="315" t="str">
        <f t="array" ref="G436">IF( OR($T436, NOT($U436), $W436), "", $AA436 &amp; $AH436 &amp; INDEX(中文數值資料表, $AG436, 2) )</f>
        <v>英丩五</v>
      </c>
      <c r="H436" s="321" t="str">
        <f t="shared" si="76"/>
        <v>iû</v>
      </c>
      <c r="I436" s="322" t="str">
        <f t="shared" si="77"/>
        <v>iû</v>
      </c>
      <c r="J436" s="323" t="str">
        <f t="shared" si="78"/>
        <v>iù</v>
      </c>
      <c r="K436" s="316" t="str">
        <f t="shared" si="79"/>
        <v>ㄧㄨˊ</v>
      </c>
      <c r="L436" s="317" t="str">
        <f t="shared" ca="1" si="130"/>
        <v xml:space="preserve">\ltjruby{遊}{iû}\
</v>
      </c>
      <c r="M436" s="317" t="str">
        <f t="shared" ca="1" si="116"/>
        <v xml:space="preserve">&lt;ruby&gt;遊&lt;rt&gt;英丩五&lt;/rt&gt;&lt;/ruby&gt;
</v>
      </c>
      <c r="N436" s="317" t="str">
        <f t="shared" ca="1" si="117"/>
        <v xml:space="preserve">&lt;ruby&gt;遊&lt;rt&gt;iû&lt;/rt&gt;&lt;/ruby&gt;
</v>
      </c>
      <c r="O436" s="317" t="str">
        <f t="shared" ca="1" si="118"/>
        <v xml:space="preserve">&lt;ruby&gt;遊&lt;rt&gt;iû&lt;/rt&gt;&lt;/ruby&gt;
</v>
      </c>
      <c r="P436" s="317" t="str">
        <f t="shared" ca="1" si="118"/>
        <v xml:space="preserve">&lt;ruby&gt;遊&lt;rt&gt;iù&lt;/rt&gt;&lt;/ruby&gt;
</v>
      </c>
      <c r="Q436" s="318" t="str">
        <f t="shared" ca="1" si="119"/>
        <v xml:space="preserve">&lt;ruby&gt;遊&lt;rtc&gt;ㄧㄨˊ&lt;/rtc&gt;&lt;/ruby&gt;
</v>
      </c>
      <c r="R436" s="318" t="str">
        <f t="shared" ca="1" si="120"/>
        <v xml:space="preserve">&lt;ruby&gt;遊&lt;rt&gt;iû&lt;/rt&gt;&lt;rtc&gt;ㄧㄨˊ&lt;/rtc&gt;&lt;/ruby&gt;
</v>
      </c>
      <c r="S436" s="285"/>
      <c r="T436" s="319" t="b">
        <f t="shared" si="114"/>
        <v>0</v>
      </c>
      <c r="U436" s="319" t="b">
        <f t="shared" si="121"/>
        <v>1</v>
      </c>
      <c r="V436" s="319" t="b">
        <f t="shared" si="122"/>
        <v>1</v>
      </c>
      <c r="W436" s="319" t="b">
        <f t="shared" si="123"/>
        <v>0</v>
      </c>
      <c r="X436" s="319" t="b">
        <f t="shared" si="124"/>
        <v>0</v>
      </c>
      <c r="Y436" s="370"/>
      <c r="Z436" s="377">
        <f t="shared" si="115"/>
        <v>18</v>
      </c>
      <c r="AA436" s="373" t="str">
        <f t="array" ref="AA436">IF( $Z436="", "", INDEX(白話字聲母資料表, $Z436, $AA$5))</f>
        <v>英</v>
      </c>
      <c r="AB436" s="370"/>
      <c r="AC436" s="377">
        <f t="shared" si="125"/>
        <v>45</v>
      </c>
      <c r="AD436" s="373">
        <f t="array" ref="AD436">IF( $W436, "", INDEX(白話字韻母資料表, AC436, $AD$5))</f>
        <v>30</v>
      </c>
      <c r="AE436" s="373" t="b">
        <f t="array" ref="AE436">IF( $W436, "", IF( INDEX(白話字韻母資料表, AC436, $AE$5) = "入聲", TRUE, FALSE) )</f>
        <v>0</v>
      </c>
      <c r="AF436" s="374">
        <f t="shared" si="126"/>
        <v>1</v>
      </c>
      <c r="AG436" s="374">
        <f t="shared" si="127"/>
        <v>5</v>
      </c>
      <c r="AH436" s="374" t="str">
        <f t="array" ref="AH436">IF( $W436, "", INDEX(白話字韻母資料表, $AC436, $AH$5))</f>
        <v>丩</v>
      </c>
      <c r="AI436" s="374" t="str">
        <f t="array" ref="AI436">IF($W436, "", INDEX(白話字韻母八聲調資料表, $AD436, $AG436))</f>
        <v>iû</v>
      </c>
      <c r="AJ436" s="370"/>
      <c r="AK436" s="373" t="b">
        <f t="shared" si="128"/>
        <v>0</v>
      </c>
      <c r="AL436" s="373" t="str">
        <f>IF( $AK436, IFERROR( IF(MATCH( $E436, 顎音化聲母!$H$9:$H$37, 0), TRUE, FALSE), FALSE), "")</f>
        <v/>
      </c>
      <c r="AM436" s="373" t="str">
        <f t="array" ref="AM436">IF( AND($AK436, $AL436), INDEX(顎音化聲母資料表, MATCH( $D436 &amp; $E436, 顎音化聲母!$L$5:$L$136, 0), 3), "")</f>
        <v/>
      </c>
      <c r="AN436" s="373" t="str">
        <f t="shared" si="129"/>
        <v/>
      </c>
      <c r="AO436" s="374" t="str">
        <f t="array" ref="AO436">IF($AN436="", "", IF( $AM436&lt;&gt;"", $AM436,INDEX(白話字聲母資料表, $AN436, $AO$5)))</f>
        <v/>
      </c>
      <c r="AP436" s="374" t="str">
        <f t="array" ref="AP436">IF($W436, "", INDEX(方音八音反切資料表, $AD436, $AG436))</f>
        <v>ㄧㄨˊ</v>
      </c>
      <c r="AQ436" s="370"/>
      <c r="AR436" s="374" t="str">
        <f t="array" ref="AR436">IF($V436, "", INDEX(白話字聲母資料表, $Z436, $AR$5))</f>
        <v/>
      </c>
      <c r="AS436" s="375" t="str">
        <f t="array" ref="AS436">IF($W436, "", INDEX(白話字韻母資料表, $AC436, $AR$5))</f>
        <v>iu</v>
      </c>
      <c r="AT436" s="374" t="str">
        <f t="array" ref="AT436">IF($W436, "", INDEX(台羅韻母八聲調資料表, $AD436, $AG436))</f>
        <v>iû</v>
      </c>
      <c r="AU436" s="370"/>
      <c r="AV436" s="374" t="str">
        <f t="array" ref="AV436">IF($V436, "", INDEX(白話字聲母資料表, $Z436, $AV$5))</f>
        <v/>
      </c>
      <c r="AW436" s="375" t="str">
        <f t="array" ref="AW436">IF($W436, "", INDEX(白話字韻母資料表, $AC436, $AW$5))</f>
        <v>iu</v>
      </c>
      <c r="AX436" s="374" t="str">
        <f t="array" ref="AX436">IF($W436, "", INDEX(閩拼韻母八聲調資料表, $AD436, $AG436))</f>
        <v>iù</v>
      </c>
    </row>
    <row r="437" spans="2:50">
      <c r="B437" s="380">
        <f t="shared" si="75"/>
        <v>429</v>
      </c>
      <c r="C437" s="314" t="str">
        <f>MID(文章!$D$4, B437, 1)</f>
        <v>，</v>
      </c>
      <c r="D437" s="365"/>
      <c r="E437" s="365"/>
      <c r="F437" s="365"/>
      <c r="G437" s="315" t="str">
        <f t="array" ref="G437">IF( OR($T437, NOT($U437), $W437), "", $AA437 &amp; $AH437 &amp; INDEX(中文數值資料表, $AG437, 2) )</f>
        <v/>
      </c>
      <c r="H437" s="321" t="str">
        <f t="shared" si="76"/>
        <v/>
      </c>
      <c r="I437" s="322" t="str">
        <f t="shared" si="77"/>
        <v/>
      </c>
      <c r="J437" s="323" t="str">
        <f t="shared" si="78"/>
        <v/>
      </c>
      <c r="K437" s="316" t="str">
        <f t="shared" si="79"/>
        <v/>
      </c>
      <c r="L437" s="317" t="str">
        <f t="shared" ca="1" si="130"/>
        <v xml:space="preserve">\ltjruby{，}{}\
</v>
      </c>
      <c r="M437" s="317" t="str">
        <f t="shared" ca="1" si="116"/>
        <v xml:space="preserve">，
</v>
      </c>
      <c r="N437" s="317" t="str">
        <f t="shared" ca="1" si="117"/>
        <v xml:space="preserve">，
</v>
      </c>
      <c r="O437" s="317" t="str">
        <f t="shared" ca="1" si="118"/>
        <v xml:space="preserve">，
</v>
      </c>
      <c r="P437" s="317" t="str">
        <f t="shared" ca="1" si="118"/>
        <v xml:space="preserve">，
</v>
      </c>
      <c r="Q437" s="318" t="str">
        <f t="shared" ca="1" si="119"/>
        <v xml:space="preserve">，
</v>
      </c>
      <c r="R437" s="318" t="str">
        <f t="shared" ca="1" si="120"/>
        <v xml:space="preserve">，
</v>
      </c>
      <c r="S437" s="285"/>
      <c r="T437" s="319" t="b">
        <f t="shared" si="114"/>
        <v>1</v>
      </c>
      <c r="U437" s="319" t="b">
        <f t="shared" si="121"/>
        <v>0</v>
      </c>
      <c r="V437" s="319" t="b">
        <f t="shared" si="122"/>
        <v>1</v>
      </c>
      <c r="W437" s="319" t="b">
        <f t="shared" si="123"/>
        <v>1</v>
      </c>
      <c r="X437" s="319" t="b">
        <f t="shared" si="124"/>
        <v>0</v>
      </c>
      <c r="Y437" s="370"/>
      <c r="Z437" s="377" t="str">
        <f t="shared" si="115"/>
        <v/>
      </c>
      <c r="AA437" s="373" t="str">
        <f t="array" ref="AA437">IF( $Z437="", "", INDEX(白話字聲母資料表, $Z437, $AA$5))</f>
        <v/>
      </c>
      <c r="AB437" s="370"/>
      <c r="AC437" s="377" t="str">
        <f t="shared" si="125"/>
        <v/>
      </c>
      <c r="AD437" s="373" t="str">
        <f t="array" ref="AD437">IF( $W437, "", INDEX(白話字韻母資料表, AC437, $AD$5))</f>
        <v/>
      </c>
      <c r="AE437" s="373" t="str">
        <f t="array" ref="AE437">IF( $W437, "", IF( INDEX(白話字韻母資料表, AC437, $AE$5) = "入聲", TRUE, FALSE) )</f>
        <v/>
      </c>
      <c r="AF437" s="374" t="str">
        <f t="shared" si="126"/>
        <v/>
      </c>
      <c r="AG437" s="374" t="str">
        <f t="shared" si="127"/>
        <v/>
      </c>
      <c r="AH437" s="374" t="str">
        <f t="array" ref="AH437">IF( $W437, "", INDEX(白話字韻母資料表, $AC437, $AH$5))</f>
        <v/>
      </c>
      <c r="AI437" s="374" t="str">
        <f t="array" ref="AI437">IF($W437, "", INDEX(白話字韻母八聲調資料表, $AD437, $AG437))</f>
        <v/>
      </c>
      <c r="AJ437" s="370"/>
      <c r="AK437" s="373" t="b">
        <f t="shared" si="128"/>
        <v>0</v>
      </c>
      <c r="AL437" s="373" t="str">
        <f>IF( $AK437, IFERROR( IF(MATCH( $E437, 顎音化聲母!$H$9:$H$37, 0), TRUE, FALSE), FALSE), "")</f>
        <v/>
      </c>
      <c r="AM437" s="373" t="str">
        <f t="array" ref="AM437">IF( AND($AK437, $AL437), INDEX(顎音化聲母資料表, MATCH( $D437 &amp; $E437, 顎音化聲母!$L$5:$L$136, 0), 3), "")</f>
        <v/>
      </c>
      <c r="AN437" s="373" t="str">
        <f t="shared" si="129"/>
        <v/>
      </c>
      <c r="AO437" s="374" t="str">
        <f t="array" ref="AO437">IF($AN437="", "", IF( $AM437&lt;&gt;"", $AM437,INDEX(白話字聲母資料表, $AN437, $AO$5)))</f>
        <v/>
      </c>
      <c r="AP437" s="374" t="str">
        <f t="array" ref="AP437">IF($W437, "", INDEX(方音八音反切資料表, $AD437, $AG437))</f>
        <v/>
      </c>
      <c r="AQ437" s="370"/>
      <c r="AR437" s="374" t="str">
        <f t="array" ref="AR437">IF($V437, "", INDEX(白話字聲母資料表, $Z437, $AR$5))</f>
        <v/>
      </c>
      <c r="AS437" s="375" t="str">
        <f t="array" ref="AS437">IF($W437, "", INDEX(白話字韻母資料表, $AC437, $AR$5))</f>
        <v/>
      </c>
      <c r="AT437" s="374" t="str">
        <f t="array" ref="AT437">IF($W437, "", INDEX(台羅韻母八聲調資料表, $AD437, $AG437))</f>
        <v/>
      </c>
      <c r="AU437" s="370"/>
      <c r="AV437" s="374" t="str">
        <f t="array" ref="AV437">IF($V437, "", INDEX(白話字聲母資料表, $Z437, $AV$5))</f>
        <v/>
      </c>
      <c r="AW437" s="375" t="str">
        <f t="array" ref="AW437">IF($W437, "", INDEX(白話字韻母資料表, $AC437, $AW$5))</f>
        <v/>
      </c>
      <c r="AX437" s="374" t="str">
        <f t="array" ref="AX437">IF($W437, "", INDEX(閩拼韻母八聲調資料表, $AD437, $AG437))</f>
        <v/>
      </c>
    </row>
    <row r="438" spans="2:50">
      <c r="B438" s="380">
        <f t="shared" si="75"/>
        <v>430</v>
      </c>
      <c r="C438" s="314" t="str">
        <f>MID(文章!$D$4, B438, 1)</f>
        <v>抱</v>
      </c>
      <c r="D438" s="365" t="s">
        <v>85</v>
      </c>
      <c r="E438" s="365" t="s">
        <v>102</v>
      </c>
      <c r="F438" s="365">
        <v>7</v>
      </c>
      <c r="G438" s="315" t="str">
        <f t="array" ref="G438">IF( OR($T438, NOT($U438), $W438), "", $AA438 &amp; $AH438 &amp; INDEX(中文數值資料表, $AG438, 2) )</f>
        <v>頗交七</v>
      </c>
      <c r="H438" s="321" t="str">
        <f t="shared" si="76"/>
        <v>phāu</v>
      </c>
      <c r="I438" s="322" t="str">
        <f t="shared" si="77"/>
        <v>phāu</v>
      </c>
      <c r="J438" s="323" t="str">
        <f t="shared" si="78"/>
        <v>pāo</v>
      </c>
      <c r="K438" s="316" t="str">
        <f t="shared" si="79"/>
        <v>ㄆㄠ˫</v>
      </c>
      <c r="L438" s="317" t="str">
        <f t="shared" ca="1" si="130"/>
        <v xml:space="preserve">\ltjruby{抱}{phāu}\
</v>
      </c>
      <c r="M438" s="317" t="str">
        <f t="shared" ca="1" si="116"/>
        <v xml:space="preserve">&lt;ruby&gt;抱&lt;rt&gt;頗交七&lt;/rt&gt;&lt;/ruby&gt;
</v>
      </c>
      <c r="N438" s="317" t="str">
        <f t="shared" ca="1" si="117"/>
        <v xml:space="preserve">&lt;ruby&gt;抱&lt;rt&gt;phāu&lt;/rt&gt;&lt;/ruby&gt;
</v>
      </c>
      <c r="O438" s="317" t="str">
        <f t="shared" ca="1" si="118"/>
        <v xml:space="preserve">&lt;ruby&gt;抱&lt;rt&gt;phāu&lt;/rt&gt;&lt;/ruby&gt;
</v>
      </c>
      <c r="P438" s="317" t="str">
        <f t="shared" ca="1" si="118"/>
        <v xml:space="preserve">&lt;ruby&gt;抱&lt;rt&gt;pāo&lt;/rt&gt;&lt;/ruby&gt;
</v>
      </c>
      <c r="Q438" s="318" t="str">
        <f t="shared" ca="1" si="119"/>
        <v xml:space="preserve">&lt;ruby&gt;抱&lt;rtc&gt;ㄆㄠ˫&lt;/rtc&gt;&lt;/ruby&gt;
</v>
      </c>
      <c r="R438" s="318" t="str">
        <f t="shared" ca="1" si="120"/>
        <v xml:space="preserve">&lt;ruby&gt;抱&lt;rt&gt;phāu&lt;/rt&gt;&lt;rtc&gt;ㄆㄠ˫&lt;/rtc&gt;&lt;/ruby&gt;
</v>
      </c>
      <c r="S438" s="285"/>
      <c r="T438" s="319" t="b">
        <f t="shared" si="114"/>
        <v>0</v>
      </c>
      <c r="U438" s="319" t="b">
        <f t="shared" si="121"/>
        <v>1</v>
      </c>
      <c r="V438" s="319" t="b">
        <f t="shared" si="122"/>
        <v>0</v>
      </c>
      <c r="W438" s="319" t="b">
        <f t="shared" si="123"/>
        <v>0</v>
      </c>
      <c r="X438" s="319" t="b">
        <f t="shared" si="124"/>
        <v>0</v>
      </c>
      <c r="Y438" s="370"/>
      <c r="Z438" s="377">
        <f t="shared" si="115"/>
        <v>14</v>
      </c>
      <c r="AA438" s="373" t="str">
        <f t="array" ref="AA438">IF( $Z438="", "", INDEX(白話字聲母資料表, $Z438, $AA$5))</f>
        <v>頗</v>
      </c>
      <c r="AB438" s="370"/>
      <c r="AC438" s="377">
        <f t="shared" si="125"/>
        <v>13</v>
      </c>
      <c r="AD438" s="373">
        <f t="array" ref="AD438">IF( $W438, "", INDEX(白話字韻母資料表, AC438, $AD$5))</f>
        <v>23</v>
      </c>
      <c r="AE438" s="373" t="b">
        <f t="array" ref="AE438">IF( $W438, "", IF( INDEX(白話字韻母資料表, AC438, $AE$5) = "入聲", TRUE, FALSE) )</f>
        <v>0</v>
      </c>
      <c r="AF438" s="374">
        <f t="shared" si="126"/>
        <v>1</v>
      </c>
      <c r="AG438" s="374">
        <f t="shared" si="127"/>
        <v>7</v>
      </c>
      <c r="AH438" s="374" t="str">
        <f t="array" ref="AH438">IF( $W438, "", INDEX(白話字韻母資料表, $AC438, $AH$5))</f>
        <v>交</v>
      </c>
      <c r="AI438" s="374" t="str">
        <f t="array" ref="AI438">IF($W438, "", INDEX(白話字韻母八聲調資料表, $AD438, $AG438))</f>
        <v>āu</v>
      </c>
      <c r="AJ438" s="370"/>
      <c r="AK438" s="373" t="b">
        <f t="shared" si="128"/>
        <v>0</v>
      </c>
      <c r="AL438" s="373" t="str">
        <f>IF( $AK438, IFERROR( IF(MATCH( $E438, 顎音化聲母!$H$9:$H$37, 0), TRUE, FALSE), FALSE), "")</f>
        <v/>
      </c>
      <c r="AM438" s="373" t="str">
        <f t="array" ref="AM438">IF( AND($AK438, $AL438), INDEX(顎音化聲母資料表, MATCH( $D438 &amp; $E438, 顎音化聲母!$L$5:$L$136, 0), 3), "")</f>
        <v/>
      </c>
      <c r="AN438" s="373">
        <f t="shared" si="129"/>
        <v>14</v>
      </c>
      <c r="AO438" s="374" t="str">
        <f t="array" ref="AO438">IF($AN438="", "", IF( $AM438&lt;&gt;"", $AM438,INDEX(白話字聲母資料表, $AN438, $AO$5)))</f>
        <v>ㄆ</v>
      </c>
      <c r="AP438" s="374" t="str">
        <f t="array" ref="AP438">IF($W438, "", INDEX(方音八音反切資料表, $AD438, $AG438))</f>
        <v>ㄠ˫</v>
      </c>
      <c r="AQ438" s="370"/>
      <c r="AR438" s="374" t="str">
        <f t="array" ref="AR438">IF($V438, "", INDEX(白話字聲母資料表, $Z438, $AR$5))</f>
        <v>ph</v>
      </c>
      <c r="AS438" s="375" t="str">
        <f t="array" ref="AS438">IF($W438, "", INDEX(白話字韻母資料表, $AC438, $AR$5))</f>
        <v>ao</v>
      </c>
      <c r="AT438" s="374" t="str">
        <f t="array" ref="AT438">IF($W438, "", INDEX(台羅韻母八聲調資料表, $AD438, $AG438))</f>
        <v>āu</v>
      </c>
      <c r="AU438" s="370"/>
      <c r="AV438" s="374" t="str">
        <f t="array" ref="AV438">IF($V438, "", INDEX(白話字聲母資料表, $Z438, $AV$5))</f>
        <v>p</v>
      </c>
      <c r="AW438" s="375" t="str">
        <f t="array" ref="AW438">IF($W438, "", INDEX(白話字韻母資料表, $AC438, $AW$5))</f>
        <v>ao</v>
      </c>
      <c r="AX438" s="374" t="str">
        <f t="array" ref="AX438">IF($W438, "", INDEX(閩拼韻母八聲調資料表, $AD438, $AG438))</f>
        <v>āo</v>
      </c>
    </row>
    <row r="439" spans="2:50">
      <c r="B439" s="380">
        <f t="shared" si="75"/>
        <v>431</v>
      </c>
      <c r="C439" s="314" t="str">
        <f>MID(文章!$D$4, B439, 1)</f>
        <v>明</v>
      </c>
      <c r="D439" s="365" t="s">
        <v>73</v>
      </c>
      <c r="E439" s="365" t="s">
        <v>81</v>
      </c>
      <c r="F439" s="365">
        <v>5</v>
      </c>
      <c r="G439" s="315" t="str">
        <f t="array" ref="G439">IF( OR($T439, NOT($U439), $W439), "", $AA439 &amp; $AH439 &amp; INDEX(中文數值資料表, $AG439, 2) )</f>
        <v>門經五</v>
      </c>
      <c r="H439" s="321" t="str">
        <f t="shared" si="76"/>
        <v>bêng</v>
      </c>
      <c r="I439" s="322" t="str">
        <f t="shared" si="77"/>
        <v>bîng</v>
      </c>
      <c r="J439" s="323" t="str">
        <f t="shared" si="78"/>
        <v>bbìng</v>
      </c>
      <c r="K439" s="316" t="str">
        <f t="shared" si="79"/>
        <v>ㆠㄧㄥˊ</v>
      </c>
      <c r="L439" s="317" t="str">
        <f t="shared" ca="1" si="130"/>
        <v xml:space="preserve">\ltjruby{明}{bîng}\
</v>
      </c>
      <c r="M439" s="317" t="str">
        <f t="shared" ca="1" si="116"/>
        <v xml:space="preserve">&lt;ruby&gt;明&lt;rt&gt;門經五&lt;/rt&gt;&lt;/ruby&gt;
</v>
      </c>
      <c r="N439" s="317" t="str">
        <f t="shared" ca="1" si="117"/>
        <v xml:space="preserve">&lt;ruby&gt;明&lt;rt&gt;bêng&lt;/rt&gt;&lt;/ruby&gt;
</v>
      </c>
      <c r="O439" s="317" t="str">
        <f t="shared" ca="1" si="118"/>
        <v xml:space="preserve">&lt;ruby&gt;明&lt;rt&gt;bîng&lt;/rt&gt;&lt;/ruby&gt;
</v>
      </c>
      <c r="P439" s="317" t="str">
        <f t="shared" ca="1" si="118"/>
        <v xml:space="preserve">&lt;ruby&gt;明&lt;rt&gt;bbìng&lt;/rt&gt;&lt;/ruby&gt;
</v>
      </c>
      <c r="Q439" s="318" t="str">
        <f t="shared" ca="1" si="119"/>
        <v xml:space="preserve">&lt;ruby&gt;明&lt;rtc&gt;ㆠㄧㄥˊ&lt;/rtc&gt;&lt;/ruby&gt;
</v>
      </c>
      <c r="R439" s="318" t="str">
        <f t="shared" ca="1" si="120"/>
        <v xml:space="preserve">&lt;ruby&gt;明&lt;rt&gt;bîng&lt;/rt&gt;&lt;rtc&gt;ㆠㄧㄥˊ&lt;/rtc&gt;&lt;/ruby&gt;
</v>
      </c>
      <c r="S439" s="285"/>
      <c r="T439" s="319" t="b">
        <f t="shared" si="114"/>
        <v>0</v>
      </c>
      <c r="U439" s="319" t="b">
        <f t="shared" si="121"/>
        <v>1</v>
      </c>
      <c r="V439" s="319" t="b">
        <f t="shared" si="122"/>
        <v>0</v>
      </c>
      <c r="W439" s="319" t="b">
        <f t="shared" si="123"/>
        <v>0</v>
      </c>
      <c r="X439" s="319" t="b">
        <f t="shared" si="124"/>
        <v>0</v>
      </c>
      <c r="Y439" s="370"/>
      <c r="Z439" s="377">
        <f t="shared" si="115"/>
        <v>1</v>
      </c>
      <c r="AA439" s="373" t="str">
        <f t="array" ref="AA439">IF( $Z439="", "", INDEX(白話字聲母資料表, $Z439, $AA$5))</f>
        <v>門</v>
      </c>
      <c r="AB439" s="370"/>
      <c r="AC439" s="377">
        <f t="shared" si="125"/>
        <v>20</v>
      </c>
      <c r="AD439" s="373">
        <f t="array" ref="AD439">IF( $W439, "", INDEX(白話字韻母資料表, AC439, $AD$5))</f>
        <v>9</v>
      </c>
      <c r="AE439" s="373" t="b">
        <f t="array" ref="AE439">IF( $W439, "", IF( INDEX(白話字韻母資料表, AC439, $AE$5) = "入聲", TRUE, FALSE) )</f>
        <v>0</v>
      </c>
      <c r="AF439" s="374">
        <f t="shared" si="126"/>
        <v>1</v>
      </c>
      <c r="AG439" s="374">
        <f t="shared" si="127"/>
        <v>5</v>
      </c>
      <c r="AH439" s="374" t="str">
        <f t="array" ref="AH439">IF( $W439, "", INDEX(白話字韻母資料表, $AC439, $AH$5))</f>
        <v>經</v>
      </c>
      <c r="AI439" s="374" t="str">
        <f t="array" ref="AI439">IF($W439, "", INDEX(白話字韻母八聲調資料表, $AD439, $AG439))</f>
        <v>êng</v>
      </c>
      <c r="AJ439" s="370"/>
      <c r="AK439" s="373" t="b">
        <f t="shared" si="128"/>
        <v>0</v>
      </c>
      <c r="AL439" s="373" t="str">
        <f>IF( $AK439, IFERROR( IF(MATCH( $E439, 顎音化聲母!$H$9:$H$37, 0), TRUE, FALSE), FALSE), "")</f>
        <v/>
      </c>
      <c r="AM439" s="373" t="str">
        <f t="array" ref="AM439">IF( AND($AK439, $AL439), INDEX(顎音化聲母資料表, MATCH( $D439 &amp; $E439, 顎音化聲母!$L$5:$L$136, 0), 3), "")</f>
        <v/>
      </c>
      <c r="AN439" s="373">
        <f t="shared" si="129"/>
        <v>1</v>
      </c>
      <c r="AO439" s="374" t="str">
        <f t="array" ref="AO439">IF($AN439="", "", IF( $AM439&lt;&gt;"", $AM439,INDEX(白話字聲母資料表, $AN439, $AO$5)))</f>
        <v>ㆠ</v>
      </c>
      <c r="AP439" s="374" t="str">
        <f t="array" ref="AP439">IF($W439, "", INDEX(方音八音反切資料表, $AD439, $AG439))</f>
        <v>ㄧㄥˊ</v>
      </c>
      <c r="AQ439" s="370"/>
      <c r="AR439" s="374" t="str">
        <f t="array" ref="AR439">IF($V439, "", INDEX(白話字聲母資料表, $Z439, $AR$5))</f>
        <v>b</v>
      </c>
      <c r="AS439" s="375" t="str">
        <f t="array" ref="AS439">IF($W439, "", INDEX(白話字韻母資料表, $AC439, $AR$5))</f>
        <v>ing</v>
      </c>
      <c r="AT439" s="374" t="str">
        <f t="array" ref="AT439">IF($W439, "", INDEX(台羅韻母八聲調資料表, $AD439, $AG439))</f>
        <v>îng</v>
      </c>
      <c r="AU439" s="370"/>
      <c r="AV439" s="374" t="str">
        <f t="array" ref="AV439">IF($V439, "", INDEX(白話字聲母資料表, $Z439, $AV$5))</f>
        <v>bb</v>
      </c>
      <c r="AW439" s="375" t="str">
        <f t="array" ref="AW439">IF($W439, "", INDEX(白話字韻母資料表, $AC439, $AW$5))</f>
        <v>ing</v>
      </c>
      <c r="AX439" s="374" t="str">
        <f t="array" ref="AX439">IF($W439, "", INDEX(閩拼韻母八聲調資料表, $AD439, $AG439))</f>
        <v>ìng</v>
      </c>
    </row>
    <row r="440" spans="2:50">
      <c r="B440" s="380">
        <f t="shared" si="75"/>
        <v>432</v>
      </c>
      <c r="C440" s="314" t="str">
        <f>MID(文章!$D$4, B440, 1)</f>
        <v>月</v>
      </c>
      <c r="D440" s="365" t="s">
        <v>70</v>
      </c>
      <c r="E440" s="365" t="s">
        <v>71</v>
      </c>
      <c r="F440" s="365">
        <v>8</v>
      </c>
      <c r="G440" s="315" t="str">
        <f t="array" ref="G440">IF( OR($T440, NOT($U440), $W440), "", $AA440 &amp; $AH440 &amp; INDEX(中文數值資料表, $AG440, 2) )</f>
        <v>語觀八</v>
      </c>
      <c r="H440" s="321" t="str">
        <f t="shared" si="76"/>
        <v>goa̍t</v>
      </c>
      <c r="I440" s="322" t="str">
        <f t="shared" si="77"/>
        <v>gua̍t</v>
      </c>
      <c r="J440" s="323" t="str">
        <f t="shared" si="78"/>
        <v>gguát</v>
      </c>
      <c r="K440" s="316" t="str">
        <f t="shared" si="79"/>
        <v>ㆣㄨㄚㆵ˙</v>
      </c>
      <c r="L440" s="317" t="str">
        <f t="shared" ca="1" si="130"/>
        <v xml:space="preserve">\ltjruby{月}{gua̍t}\
</v>
      </c>
      <c r="M440" s="317" t="str">
        <f t="shared" ca="1" si="116"/>
        <v xml:space="preserve">&lt;ruby&gt;月&lt;rt&gt;語觀八&lt;/rt&gt;&lt;/ruby&gt;
</v>
      </c>
      <c r="N440" s="317" t="str">
        <f t="shared" ca="1" si="117"/>
        <v xml:space="preserve">&lt;ruby&gt;月&lt;rt&gt;goa̍t&lt;/rt&gt;&lt;/ruby&gt;
</v>
      </c>
      <c r="O440" s="317" t="str">
        <f t="shared" ca="1" si="118"/>
        <v xml:space="preserve">&lt;ruby&gt;月&lt;rt&gt;gua̍t&lt;/rt&gt;&lt;/ruby&gt;
</v>
      </c>
      <c r="P440" s="317" t="str">
        <f t="shared" ca="1" si="118"/>
        <v xml:space="preserve">&lt;ruby&gt;月&lt;rt&gt;gguát&lt;/rt&gt;&lt;/ruby&gt;
</v>
      </c>
      <c r="Q440" s="318" t="str">
        <f t="shared" ca="1" si="119"/>
        <v xml:space="preserve">&lt;ruby&gt;月&lt;rtc&gt;ㆣㄨㄚㆵ˙&lt;/rtc&gt;&lt;/ruby&gt;
</v>
      </c>
      <c r="R440" s="318" t="str">
        <f t="shared" ca="1" si="120"/>
        <v xml:space="preserve">&lt;ruby&gt;月&lt;rt&gt;gua̍t&lt;/rt&gt;&lt;rtc&gt;ㆣㄨㄚㆵ˙&lt;/rtc&gt;&lt;/ruby&gt;
</v>
      </c>
      <c r="S440" s="285"/>
      <c r="T440" s="319" t="b">
        <f t="shared" si="114"/>
        <v>0</v>
      </c>
      <c r="U440" s="319" t="b">
        <f t="shared" si="121"/>
        <v>1</v>
      </c>
      <c r="V440" s="319" t="b">
        <f t="shared" si="122"/>
        <v>0</v>
      </c>
      <c r="W440" s="319" t="b">
        <f t="shared" si="123"/>
        <v>0</v>
      </c>
      <c r="X440" s="319" t="b">
        <f t="shared" si="124"/>
        <v>0</v>
      </c>
      <c r="Y440" s="370"/>
      <c r="Z440" s="377">
        <f t="shared" si="115"/>
        <v>4</v>
      </c>
      <c r="AA440" s="373" t="str">
        <f t="array" ref="AA440">IF( $Z440="", "", INDEX(白話字聲母資料表, $Z440, $AA$5))</f>
        <v>語</v>
      </c>
      <c r="AB440" s="370"/>
      <c r="AC440" s="377">
        <f t="shared" si="125"/>
        <v>62</v>
      </c>
      <c r="AD440" s="373">
        <f t="array" ref="AD440">IF( $W440, "", INDEX(白話字韻母資料表, AC440, $AD$5))</f>
        <v>10</v>
      </c>
      <c r="AE440" s="373" t="b">
        <f t="array" ref="AE440">IF( $W440, "", IF( INDEX(白話字韻母資料表, AC440, $AE$5) = "入聲", TRUE, FALSE) )</f>
        <v>1</v>
      </c>
      <c r="AF440" s="374">
        <f t="shared" si="126"/>
        <v>4</v>
      </c>
      <c r="AG440" s="374">
        <f t="shared" si="127"/>
        <v>8</v>
      </c>
      <c r="AH440" s="374" t="str">
        <f t="array" ref="AH440">IF( $W440, "", INDEX(白話字韻母資料表, $AC440, $AH$5))</f>
        <v>觀</v>
      </c>
      <c r="AI440" s="374" t="str">
        <f t="array" ref="AI440">IF($W440, "", INDEX(白話字韻母八聲調資料表, $AD440, $AG440))</f>
        <v>oa̍t</v>
      </c>
      <c r="AJ440" s="370"/>
      <c r="AK440" s="373" t="b">
        <f t="shared" si="128"/>
        <v>0</v>
      </c>
      <c r="AL440" s="373" t="str">
        <f>IF( $AK440, IFERROR( IF(MATCH( $E440, 顎音化聲母!$H$9:$H$37, 0), TRUE, FALSE), FALSE), "")</f>
        <v/>
      </c>
      <c r="AM440" s="373" t="str">
        <f t="array" ref="AM440">IF( AND($AK440, $AL440), INDEX(顎音化聲母資料表, MATCH( $D440 &amp; $E440, 顎音化聲母!$L$5:$L$136, 0), 3), "")</f>
        <v/>
      </c>
      <c r="AN440" s="373">
        <f t="shared" si="129"/>
        <v>4</v>
      </c>
      <c r="AO440" s="374" t="str">
        <f t="array" ref="AO440">IF($AN440="", "", IF( $AM440&lt;&gt;"", $AM440,INDEX(白話字聲母資料表, $AN440, $AO$5)))</f>
        <v>ㆣ</v>
      </c>
      <c r="AP440" s="374" t="str">
        <f t="array" ref="AP440">IF($W440, "", INDEX(方音八音反切資料表, $AD440, $AG440))</f>
        <v>ㄨㄚㆵ˙</v>
      </c>
      <c r="AQ440" s="370"/>
      <c r="AR440" s="374" t="str">
        <f t="array" ref="AR440">IF($V440, "", INDEX(白話字聲母資料表, $Z440, $AR$5))</f>
        <v>g</v>
      </c>
      <c r="AS440" s="375" t="str">
        <f t="array" ref="AS440">IF($W440, "", INDEX(白話字韻母資料表, $AC440, $AR$5))</f>
        <v>uat</v>
      </c>
      <c r="AT440" s="374" t="str">
        <f t="array" ref="AT440">IF($W440, "", INDEX(台羅韻母八聲調資料表, $AD440, $AG440))</f>
        <v>ua̍t</v>
      </c>
      <c r="AU440" s="370"/>
      <c r="AV440" s="374" t="str">
        <f t="array" ref="AV440">IF($V440, "", INDEX(白話字聲母資料表, $Z440, $AV$5))</f>
        <v>gg</v>
      </c>
      <c r="AW440" s="375" t="str">
        <f t="array" ref="AW440">IF($W440, "", INDEX(白話字韻母資料表, $AC440, $AW$5))</f>
        <v>uat</v>
      </c>
      <c r="AX440" s="374" t="str">
        <f t="array" ref="AX440">IF($W440, "", INDEX(閩拼韻母八聲調資料表, $AD440, $AG440))</f>
        <v>uát</v>
      </c>
    </row>
    <row r="441" spans="2:50">
      <c r="B441" s="380">
        <f t="shared" si="75"/>
        <v>433</v>
      </c>
      <c r="C441" s="314" t="str">
        <f>MID(文章!$D$4, B441, 1)</f>
        <v>而</v>
      </c>
      <c r="D441" s="365" t="s">
        <v>63</v>
      </c>
      <c r="E441" s="365" t="s">
        <v>67</v>
      </c>
      <c r="F441" s="365">
        <v>5</v>
      </c>
      <c r="G441" s="315" t="str">
        <f t="array" ref="G441">IF( OR($T441, NOT($U441), $W441), "", $AA441 &amp; $AH441 &amp; INDEX(中文數值資料表, $AG441, 2) )</f>
        <v>入居五</v>
      </c>
      <c r="H441" s="321" t="str">
        <f t="shared" si="76"/>
        <v>jî</v>
      </c>
      <c r="I441" s="322" t="str">
        <f t="shared" si="77"/>
        <v>jî</v>
      </c>
      <c r="J441" s="323" t="str">
        <f t="shared" si="78"/>
        <v>jì</v>
      </c>
      <c r="K441" s="316" t="str">
        <f t="shared" si="79"/>
        <v>ㆢㄧˊ</v>
      </c>
      <c r="L441" s="317" t="str">
        <f t="shared" ca="1" si="130"/>
        <v xml:space="preserve">\ltjruby{而}{jî}\
</v>
      </c>
      <c r="M441" s="317" t="str">
        <f t="shared" ca="1" si="116"/>
        <v xml:space="preserve">&lt;ruby&gt;而&lt;rt&gt;入居五&lt;/rt&gt;&lt;/ruby&gt;
</v>
      </c>
      <c r="N441" s="317" t="str">
        <f t="shared" ca="1" si="117"/>
        <v xml:space="preserve">&lt;ruby&gt;而&lt;rt&gt;jî&lt;/rt&gt;&lt;/ruby&gt;
</v>
      </c>
      <c r="O441" s="317" t="str">
        <f t="shared" ca="1" si="118"/>
        <v xml:space="preserve">&lt;ruby&gt;而&lt;rt&gt;jî&lt;/rt&gt;&lt;/ruby&gt;
</v>
      </c>
      <c r="P441" s="317" t="str">
        <f t="shared" ca="1" si="118"/>
        <v xml:space="preserve">&lt;ruby&gt;而&lt;rt&gt;jì&lt;/rt&gt;&lt;/ruby&gt;
</v>
      </c>
      <c r="Q441" s="318" t="str">
        <f t="shared" ca="1" si="119"/>
        <v xml:space="preserve">&lt;ruby&gt;而&lt;rtc&gt;ㆢㄧˊ&lt;/rtc&gt;&lt;/ruby&gt;
</v>
      </c>
      <c r="R441" s="318" t="str">
        <f t="shared" ca="1" si="120"/>
        <v xml:space="preserve">&lt;ruby&gt;而&lt;rt&gt;jî&lt;/rt&gt;&lt;rtc&gt;ㆢㄧˊ&lt;/rtc&gt;&lt;/ruby&gt;
</v>
      </c>
      <c r="S441" s="285"/>
      <c r="T441" s="319" t="b">
        <f t="shared" si="114"/>
        <v>0</v>
      </c>
      <c r="U441" s="319" t="b">
        <f t="shared" si="121"/>
        <v>1</v>
      </c>
      <c r="V441" s="319" t="b">
        <f t="shared" si="122"/>
        <v>0</v>
      </c>
      <c r="W441" s="319" t="b">
        <f t="shared" si="123"/>
        <v>0</v>
      </c>
      <c r="X441" s="319" t="b">
        <f t="shared" si="124"/>
        <v>0</v>
      </c>
      <c r="Y441" s="370"/>
      <c r="Z441" s="377">
        <f t="shared" si="115"/>
        <v>6</v>
      </c>
      <c r="AA441" s="373" t="str">
        <f t="array" ref="AA441">IF( $Z441="", "", INDEX(白話字聲母資料表, $Z441, $AA$5))</f>
        <v>入</v>
      </c>
      <c r="AB441" s="370"/>
      <c r="AC441" s="377">
        <f t="shared" si="125"/>
        <v>21</v>
      </c>
      <c r="AD441" s="373">
        <f t="array" ref="AD441">IF( $W441, "", INDEX(白話字韻母資料表, AC441, $AD$5))</f>
        <v>29</v>
      </c>
      <c r="AE441" s="373" t="b">
        <f t="array" ref="AE441">IF( $W441, "", IF( INDEX(白話字韻母資料表, AC441, $AE$5) = "入聲", TRUE, FALSE) )</f>
        <v>0</v>
      </c>
      <c r="AF441" s="374">
        <f t="shared" si="126"/>
        <v>1</v>
      </c>
      <c r="AG441" s="374">
        <f t="shared" si="127"/>
        <v>5</v>
      </c>
      <c r="AH441" s="374" t="str">
        <f t="array" ref="AH441">IF( $W441, "", INDEX(白話字韻母資料表, $AC441, $AH$5))</f>
        <v>居</v>
      </c>
      <c r="AI441" s="374" t="str">
        <f t="array" ref="AI441">IF($W441, "", INDEX(白話字韻母八聲調資料表, $AD441, $AG441))</f>
        <v>î</v>
      </c>
      <c r="AJ441" s="370"/>
      <c r="AK441" s="373" t="b">
        <f t="shared" si="128"/>
        <v>1</v>
      </c>
      <c r="AL441" s="373" t="b">
        <f>IF( $AK441, IFERROR( IF(MATCH( $E441, 顎音化聲母!$H$9:$H$37, 0), TRUE, FALSE), FALSE), "")</f>
        <v>1</v>
      </c>
      <c r="AM441" s="373" t="str">
        <f t="array" ref="AM441">IF( AND($AK441, $AL441), INDEX(顎音化聲母資料表, MATCH( $D441 &amp; $E441, 顎音化聲母!$L$5:$L$136, 0), 3), "")</f>
        <v>ㆢ</v>
      </c>
      <c r="AN441" s="373">
        <f t="shared" si="129"/>
        <v>6</v>
      </c>
      <c r="AO441" s="374" t="str">
        <f t="array" ref="AO441">IF($AN441="", "", IF( $AM441&lt;&gt;"", $AM441,INDEX(白話字聲母資料表, $AN441, $AO$5)))</f>
        <v>ㆢ</v>
      </c>
      <c r="AP441" s="374" t="str">
        <f t="array" ref="AP441">IF($W441, "", INDEX(方音八音反切資料表, $AD441, $AG441))</f>
        <v>ㄧˊ</v>
      </c>
      <c r="AQ441" s="370"/>
      <c r="AR441" s="374" t="str">
        <f t="array" ref="AR441">IF($V441, "", INDEX(白話字聲母資料表, $Z441, $AR$5))</f>
        <v>j</v>
      </c>
      <c r="AS441" s="375" t="str">
        <f t="array" ref="AS441">IF($W441, "", INDEX(白話字韻母資料表, $AC441, $AR$5))</f>
        <v>i</v>
      </c>
      <c r="AT441" s="374" t="str">
        <f t="array" ref="AT441">IF($W441, "", INDEX(台羅韻母八聲調資料表, $AD441, $AG441))</f>
        <v>î</v>
      </c>
      <c r="AU441" s="370"/>
      <c r="AV441" s="374" t="str">
        <f t="array" ref="AV441">IF($V441, "", INDEX(白話字聲母資料表, $Z441, $AV$5))</f>
        <v>j</v>
      </c>
      <c r="AW441" s="375" t="str">
        <f t="array" ref="AW441">IF($W441, "", INDEX(白話字韻母資料表, $AC441, $AW$5))</f>
        <v>i</v>
      </c>
      <c r="AX441" s="374" t="str">
        <f t="array" ref="AX441">IF($W441, "", INDEX(閩拼韻母八聲調資料表, $AD441, $AG441))</f>
        <v>ì</v>
      </c>
    </row>
    <row r="442" spans="2:50">
      <c r="B442" s="380">
        <f t="shared" si="75"/>
        <v>434</v>
      </c>
      <c r="C442" s="314" t="str">
        <f>MID(文章!$D$4, B442, 1)</f>
        <v>長</v>
      </c>
      <c r="D442" s="365" t="s">
        <v>92</v>
      </c>
      <c r="E442" s="365" t="s">
        <v>88</v>
      </c>
      <c r="F442" s="365">
        <v>5</v>
      </c>
      <c r="G442" s="315" t="str">
        <f t="array" ref="G442">IF( OR($T442, NOT($U442), $W442), "", $AA442 &amp; $AH442 &amp; INDEX(中文數值資料表, $AG442, 2) )</f>
        <v>地恭五</v>
      </c>
      <c r="H442" s="321" t="str">
        <f t="shared" si="76"/>
        <v>tiông</v>
      </c>
      <c r="I442" s="322" t="str">
        <f t="shared" si="77"/>
        <v>tiông</v>
      </c>
      <c r="J442" s="323" t="str">
        <f t="shared" si="78"/>
        <v>diòng</v>
      </c>
      <c r="K442" s="316" t="str">
        <f t="shared" si="79"/>
        <v>ㄉㄧㆲˊ</v>
      </c>
      <c r="L442" s="317" t="str">
        <f t="shared" ca="1" si="130"/>
        <v xml:space="preserve">\ltjruby{長}{tiông}\
</v>
      </c>
      <c r="M442" s="317" t="str">
        <f t="shared" ca="1" si="116"/>
        <v xml:space="preserve">&lt;ruby&gt;長&lt;rt&gt;地恭五&lt;/rt&gt;&lt;/ruby&gt;
</v>
      </c>
      <c r="N442" s="317" t="str">
        <f t="shared" ca="1" si="117"/>
        <v xml:space="preserve">&lt;ruby&gt;長&lt;rt&gt;tiông&lt;/rt&gt;&lt;/ruby&gt;
</v>
      </c>
      <c r="O442" s="317" t="str">
        <f t="shared" ca="1" si="118"/>
        <v xml:space="preserve">&lt;ruby&gt;長&lt;rt&gt;tiông&lt;/rt&gt;&lt;/ruby&gt;
</v>
      </c>
      <c r="P442" s="317" t="str">
        <f t="shared" ca="1" si="118"/>
        <v xml:space="preserve">&lt;ruby&gt;長&lt;rt&gt;diòng&lt;/rt&gt;&lt;/ruby&gt;
</v>
      </c>
      <c r="Q442" s="318" t="str">
        <f t="shared" ca="1" si="119"/>
        <v xml:space="preserve">&lt;ruby&gt;長&lt;rtc&gt;ㄉㄧㆲˊ&lt;/rtc&gt;&lt;/ruby&gt;
</v>
      </c>
      <c r="R442" s="318" t="str">
        <f t="shared" ca="1" si="120"/>
        <v xml:space="preserve">&lt;ruby&gt;長&lt;rt&gt;tiông&lt;/rt&gt;&lt;rtc&gt;ㄉㄧㆲˊ&lt;/rtc&gt;&lt;/ruby&gt;
</v>
      </c>
      <c r="S442" s="285"/>
      <c r="T442" s="319" t="b">
        <f t="shared" si="114"/>
        <v>0</v>
      </c>
      <c r="U442" s="319" t="b">
        <f t="shared" si="121"/>
        <v>1</v>
      </c>
      <c r="V442" s="319" t="b">
        <f t="shared" si="122"/>
        <v>0</v>
      </c>
      <c r="W442" s="319" t="b">
        <f t="shared" si="123"/>
        <v>0</v>
      </c>
      <c r="X442" s="319" t="b">
        <f t="shared" si="124"/>
        <v>0</v>
      </c>
      <c r="Y442" s="370"/>
      <c r="Z442" s="377">
        <f t="shared" si="115"/>
        <v>16</v>
      </c>
      <c r="AA442" s="373" t="str">
        <f t="array" ref="AA442">IF( $Z442="", "", INDEX(白話字聲母資料表, $Z442, $AA$5))</f>
        <v>地</v>
      </c>
      <c r="AB442" s="370"/>
      <c r="AC442" s="377">
        <f t="shared" si="125"/>
        <v>42</v>
      </c>
      <c r="AD442" s="373">
        <f t="array" ref="AD442">IF( $W442, "", INDEX(白話字韻母資料表, AC442, $AD$5))</f>
        <v>14</v>
      </c>
      <c r="AE442" s="373" t="b">
        <f t="array" ref="AE442">IF( $W442, "", IF( INDEX(白話字韻母資料表, AC442, $AE$5) = "入聲", TRUE, FALSE) )</f>
        <v>0</v>
      </c>
      <c r="AF442" s="374">
        <f t="shared" si="126"/>
        <v>1</v>
      </c>
      <c r="AG442" s="374">
        <f t="shared" si="127"/>
        <v>5</v>
      </c>
      <c r="AH442" s="374" t="str">
        <f t="array" ref="AH442">IF( $W442, "", INDEX(白話字韻母資料表, $AC442, $AH$5))</f>
        <v>恭</v>
      </c>
      <c r="AI442" s="374" t="str">
        <f t="array" ref="AI442">IF($W442, "", INDEX(白話字韻母八聲調資料表, $AD442, $AG442))</f>
        <v>iông</v>
      </c>
      <c r="AJ442" s="370"/>
      <c r="AK442" s="373" t="b">
        <f t="shared" si="128"/>
        <v>0</v>
      </c>
      <c r="AL442" s="373" t="str">
        <f>IF( $AK442, IFERROR( IF(MATCH( $E442, 顎音化聲母!$H$9:$H$37, 0), TRUE, FALSE), FALSE), "")</f>
        <v/>
      </c>
      <c r="AM442" s="373" t="str">
        <f t="array" ref="AM442">IF( AND($AK442, $AL442), INDEX(顎音化聲母資料表, MATCH( $D442 &amp; $E442, 顎音化聲母!$L$5:$L$136, 0), 3), "")</f>
        <v/>
      </c>
      <c r="AN442" s="373">
        <f t="shared" si="129"/>
        <v>16</v>
      </c>
      <c r="AO442" s="374" t="str">
        <f t="array" ref="AO442">IF($AN442="", "", IF( $AM442&lt;&gt;"", $AM442,INDEX(白話字聲母資料表, $AN442, $AO$5)))</f>
        <v>ㄉ</v>
      </c>
      <c r="AP442" s="374" t="str">
        <f t="array" ref="AP442">IF($W442, "", INDEX(方音八音反切資料表, $AD442, $AG442))</f>
        <v>ㄧㆲˊ</v>
      </c>
      <c r="AQ442" s="370"/>
      <c r="AR442" s="374" t="str">
        <f t="array" ref="AR442">IF($V442, "", INDEX(白話字聲母資料表, $Z442, $AR$5))</f>
        <v>t</v>
      </c>
      <c r="AS442" s="375" t="str">
        <f t="array" ref="AS442">IF($W442, "", INDEX(白話字韻母資料表, $AC442, $AR$5))</f>
        <v>iong</v>
      </c>
      <c r="AT442" s="374" t="str">
        <f t="array" ref="AT442">IF($W442, "", INDEX(台羅韻母八聲調資料表, $AD442, $AG442))</f>
        <v>iông</v>
      </c>
      <c r="AU442" s="370"/>
      <c r="AV442" s="374" t="str">
        <f t="array" ref="AV442">IF($V442, "", INDEX(白話字聲母資料表, $Z442, $AV$5))</f>
        <v>d</v>
      </c>
      <c r="AW442" s="375" t="str">
        <f t="array" ref="AW442">IF($W442, "", INDEX(白話字韻母資料表, $AC442, $AW$5))</f>
        <v>iong</v>
      </c>
      <c r="AX442" s="374" t="str">
        <f t="array" ref="AX442">IF($W442, "", INDEX(閩拼韻母八聲調資料表, $AD442, $AG442))</f>
        <v>iòng</v>
      </c>
    </row>
    <row r="443" spans="2:50">
      <c r="B443" s="380">
        <f t="shared" si="75"/>
        <v>435</v>
      </c>
      <c r="C443" s="314" t="str">
        <f>MID(文章!$D$4, B443, 1)</f>
        <v>終</v>
      </c>
      <c r="D443" s="365" t="s">
        <v>55</v>
      </c>
      <c r="E443" s="365" t="s">
        <v>88</v>
      </c>
      <c r="F443" s="365"/>
      <c r="G443" s="315" t="str">
        <f t="array" ref="G443">IF( OR($T443, NOT($U443), $W443), "", $AA443 &amp; $AH443 &amp; INDEX(中文數值資料表, $AG443, 2) )</f>
        <v>曾恭一</v>
      </c>
      <c r="H443" s="321" t="str">
        <f t="shared" si="76"/>
        <v>chiong</v>
      </c>
      <c r="I443" s="322" t="str">
        <f t="shared" si="77"/>
        <v>tsiong</v>
      </c>
      <c r="J443" s="323" t="str">
        <f t="shared" si="78"/>
        <v>ziōng</v>
      </c>
      <c r="K443" s="316" t="str">
        <f t="shared" si="79"/>
        <v>ㄐㄧㆲ</v>
      </c>
      <c r="L443" s="317" t="str">
        <f t="shared" ca="1" si="130"/>
        <v xml:space="preserve">\ltjruby{終}{tsiong}\
</v>
      </c>
      <c r="M443" s="317" t="str">
        <f t="shared" ca="1" si="116"/>
        <v xml:space="preserve">&lt;ruby&gt;終&lt;rt&gt;曾恭一&lt;/rt&gt;&lt;/ruby&gt;
</v>
      </c>
      <c r="N443" s="317" t="str">
        <f t="shared" ca="1" si="117"/>
        <v xml:space="preserve">&lt;ruby&gt;終&lt;rt&gt;chiong&lt;/rt&gt;&lt;/ruby&gt;
</v>
      </c>
      <c r="O443" s="317" t="str">
        <f t="shared" ca="1" si="118"/>
        <v xml:space="preserve">&lt;ruby&gt;終&lt;rt&gt;tsiong&lt;/rt&gt;&lt;/ruby&gt;
</v>
      </c>
      <c r="P443" s="317" t="str">
        <f t="shared" ca="1" si="118"/>
        <v xml:space="preserve">&lt;ruby&gt;終&lt;rt&gt;ziōng&lt;/rt&gt;&lt;/ruby&gt;
</v>
      </c>
      <c r="Q443" s="318" t="str">
        <f t="shared" ca="1" si="119"/>
        <v xml:space="preserve">&lt;ruby&gt;終&lt;rtc&gt;ㄐㄧㆲ&lt;/rtc&gt;&lt;/ruby&gt;
</v>
      </c>
      <c r="R443" s="318" t="str">
        <f t="shared" ca="1" si="120"/>
        <v xml:space="preserve">&lt;ruby&gt;終&lt;rt&gt;tsiong&lt;/rt&gt;&lt;rtc&gt;ㄐㄧㆲ&lt;/rtc&gt;&lt;/ruby&gt;
</v>
      </c>
      <c r="S443" s="285"/>
      <c r="T443" s="319" t="b">
        <f t="shared" si="114"/>
        <v>0</v>
      </c>
      <c r="U443" s="319" t="b">
        <f t="shared" si="121"/>
        <v>1</v>
      </c>
      <c r="V443" s="319" t="b">
        <f t="shared" si="122"/>
        <v>0</v>
      </c>
      <c r="W443" s="319" t="b">
        <f t="shared" si="123"/>
        <v>0</v>
      </c>
      <c r="X443" s="319" t="b">
        <f t="shared" si="124"/>
        <v>1</v>
      </c>
      <c r="Y443" s="370"/>
      <c r="Z443" s="377">
        <f t="shared" si="115"/>
        <v>2</v>
      </c>
      <c r="AA443" s="373" t="str">
        <f t="array" ref="AA443">IF( $Z443="", "", INDEX(白話字聲母資料表, $Z443, $AA$5))</f>
        <v>曾</v>
      </c>
      <c r="AB443" s="370"/>
      <c r="AC443" s="377">
        <f t="shared" si="125"/>
        <v>42</v>
      </c>
      <c r="AD443" s="373">
        <f t="array" ref="AD443">IF( $W443, "", INDEX(白話字韻母資料表, AC443, $AD$5))</f>
        <v>14</v>
      </c>
      <c r="AE443" s="373" t="b">
        <f t="array" ref="AE443">IF( $W443, "", IF( INDEX(白話字韻母資料表, AC443, $AE$5) = "入聲", TRUE, FALSE) )</f>
        <v>0</v>
      </c>
      <c r="AF443" s="374">
        <f t="shared" si="126"/>
        <v>1</v>
      </c>
      <c r="AG443" s="374">
        <f t="shared" si="127"/>
        <v>1</v>
      </c>
      <c r="AH443" s="374" t="str">
        <f t="array" ref="AH443">IF( $W443, "", INDEX(白話字韻母資料表, $AC443, $AH$5))</f>
        <v>恭</v>
      </c>
      <c r="AI443" s="374" t="str">
        <f t="array" ref="AI443">IF($W443, "", INDEX(白話字韻母八聲調資料表, $AD443, $AG443))</f>
        <v>iong</v>
      </c>
      <c r="AJ443" s="370"/>
      <c r="AK443" s="373" t="b">
        <f t="shared" si="128"/>
        <v>1</v>
      </c>
      <c r="AL443" s="373" t="b">
        <f>IF( $AK443, IFERROR( IF(MATCH( $E443, 顎音化聲母!$H$9:$H$37, 0), TRUE, FALSE), FALSE), "")</f>
        <v>1</v>
      </c>
      <c r="AM443" s="373" t="str">
        <f t="array" ref="AM443">IF( AND($AK443, $AL443), INDEX(顎音化聲母資料表, MATCH( $D443 &amp; $E443, 顎音化聲母!$L$5:$L$136, 0), 3), "")</f>
        <v>ㄐ</v>
      </c>
      <c r="AN443" s="373">
        <f t="shared" si="129"/>
        <v>2</v>
      </c>
      <c r="AO443" s="374" t="str">
        <f t="array" ref="AO443">IF($AN443="", "", IF( $AM443&lt;&gt;"", $AM443,INDEX(白話字聲母資料表, $AN443, $AO$5)))</f>
        <v>ㄐ</v>
      </c>
      <c r="AP443" s="374" t="str">
        <f t="array" ref="AP443">IF($W443, "", INDEX(方音八音反切資料表, $AD443, $AG443))</f>
        <v>ㄧㆲ</v>
      </c>
      <c r="AQ443" s="370"/>
      <c r="AR443" s="374" t="str">
        <f t="array" ref="AR443">IF($V443, "", INDEX(白話字聲母資料表, $Z443, $AR$5))</f>
        <v>ts</v>
      </c>
      <c r="AS443" s="375" t="str">
        <f t="array" ref="AS443">IF($W443, "", INDEX(白話字韻母資料表, $AC443, $AR$5))</f>
        <v>iong</v>
      </c>
      <c r="AT443" s="374" t="str">
        <f t="array" ref="AT443">IF($W443, "", INDEX(台羅韻母八聲調資料表, $AD443, $AG443))</f>
        <v>iong</v>
      </c>
      <c r="AU443" s="370"/>
      <c r="AV443" s="374" t="str">
        <f t="array" ref="AV443">IF($V443, "", INDEX(白話字聲母資料表, $Z443, $AV$5))</f>
        <v>z</v>
      </c>
      <c r="AW443" s="375" t="str">
        <f t="array" ref="AW443">IF($W443, "", INDEX(白話字韻母資料表, $AC443, $AW$5))</f>
        <v>iong</v>
      </c>
      <c r="AX443" s="374" t="str">
        <f t="array" ref="AX443">IF($W443, "", INDEX(閩拼韻母八聲調資料表, $AD443, $AG443))</f>
        <v>iōng</v>
      </c>
    </row>
    <row r="444" spans="2:50">
      <c r="B444" s="380">
        <f t="shared" si="75"/>
        <v>436</v>
      </c>
      <c r="C444" s="314" t="str">
        <f>MID(文章!$D$4, B444, 1)</f>
        <v>。</v>
      </c>
      <c r="D444" s="365"/>
      <c r="E444" s="365"/>
      <c r="F444" s="365"/>
      <c r="G444" s="315" t="str">
        <f t="array" ref="G444">IF( OR($T444, NOT($U444), $W444), "", $AA444 &amp; $AH444 &amp; INDEX(中文數值資料表, $AG444, 2) )</f>
        <v/>
      </c>
      <c r="H444" s="321" t="str">
        <f t="shared" si="76"/>
        <v/>
      </c>
      <c r="I444" s="322" t="str">
        <f t="shared" si="77"/>
        <v/>
      </c>
      <c r="J444" s="323" t="str">
        <f t="shared" si="78"/>
        <v/>
      </c>
      <c r="K444" s="316" t="str">
        <f t="shared" si="79"/>
        <v/>
      </c>
      <c r="L444" s="317" t="str">
        <f t="shared" ca="1" si="130"/>
        <v xml:space="preserve">\ltjruby{。}{}\
</v>
      </c>
      <c r="M444" s="317" t="str">
        <f t="shared" ca="1" si="116"/>
        <v xml:space="preserve">。
</v>
      </c>
      <c r="N444" s="317" t="str">
        <f t="shared" ca="1" si="117"/>
        <v xml:space="preserve">。
</v>
      </c>
      <c r="O444" s="317" t="str">
        <f t="shared" ca="1" si="118"/>
        <v xml:space="preserve">。
</v>
      </c>
      <c r="P444" s="317" t="str">
        <f t="shared" ca="1" si="118"/>
        <v xml:space="preserve">。
</v>
      </c>
      <c r="Q444" s="318" t="str">
        <f t="shared" ca="1" si="119"/>
        <v xml:space="preserve">。
</v>
      </c>
      <c r="R444" s="318" t="str">
        <f t="shared" ca="1" si="120"/>
        <v xml:space="preserve">。
</v>
      </c>
      <c r="S444" s="285"/>
      <c r="T444" s="319" t="b">
        <f t="shared" si="114"/>
        <v>1</v>
      </c>
      <c r="U444" s="319" t="b">
        <f t="shared" si="121"/>
        <v>0</v>
      </c>
      <c r="V444" s="319" t="b">
        <f t="shared" si="122"/>
        <v>1</v>
      </c>
      <c r="W444" s="319" t="b">
        <f t="shared" si="123"/>
        <v>1</v>
      </c>
      <c r="X444" s="319" t="b">
        <f t="shared" si="124"/>
        <v>0</v>
      </c>
      <c r="Y444" s="370"/>
      <c r="Z444" s="377" t="str">
        <f t="shared" si="115"/>
        <v/>
      </c>
      <c r="AA444" s="373" t="str">
        <f t="array" ref="AA444">IF( $Z444="", "", INDEX(白話字聲母資料表, $Z444, $AA$5))</f>
        <v/>
      </c>
      <c r="AB444" s="370"/>
      <c r="AC444" s="377" t="str">
        <f t="shared" si="125"/>
        <v/>
      </c>
      <c r="AD444" s="373" t="str">
        <f t="array" ref="AD444">IF( $W444, "", INDEX(白話字韻母資料表, AC444, $AD$5))</f>
        <v/>
      </c>
      <c r="AE444" s="373" t="str">
        <f t="array" ref="AE444">IF( $W444, "", IF( INDEX(白話字韻母資料表, AC444, $AE$5) = "入聲", TRUE, FALSE) )</f>
        <v/>
      </c>
      <c r="AF444" s="374" t="str">
        <f t="shared" si="126"/>
        <v/>
      </c>
      <c r="AG444" s="374" t="str">
        <f t="shared" si="127"/>
        <v/>
      </c>
      <c r="AH444" s="374" t="str">
        <f t="array" ref="AH444">IF( $W444, "", INDEX(白話字韻母資料表, $AC444, $AH$5))</f>
        <v/>
      </c>
      <c r="AI444" s="374" t="str">
        <f t="array" ref="AI444">IF($W444, "", INDEX(白話字韻母八聲調資料表, $AD444, $AG444))</f>
        <v/>
      </c>
      <c r="AJ444" s="370"/>
      <c r="AK444" s="373" t="b">
        <f t="shared" si="128"/>
        <v>0</v>
      </c>
      <c r="AL444" s="373" t="str">
        <f>IF( $AK444, IFERROR( IF(MATCH( $E444, 顎音化聲母!$H$9:$H$37, 0), TRUE, FALSE), FALSE), "")</f>
        <v/>
      </c>
      <c r="AM444" s="373" t="str">
        <f t="array" ref="AM444">IF( AND($AK444, $AL444), INDEX(顎音化聲母資料表, MATCH( $D444 &amp; $E444, 顎音化聲母!$L$5:$L$136, 0), 3), "")</f>
        <v/>
      </c>
      <c r="AN444" s="373" t="str">
        <f t="shared" si="129"/>
        <v/>
      </c>
      <c r="AO444" s="374" t="str">
        <f t="array" ref="AO444">IF($AN444="", "", IF( $AM444&lt;&gt;"", $AM444,INDEX(白話字聲母資料表, $AN444, $AO$5)))</f>
        <v/>
      </c>
      <c r="AP444" s="374" t="str">
        <f t="array" ref="AP444">IF($W444, "", INDEX(方音八音反切資料表, $AD444, $AG444))</f>
        <v/>
      </c>
      <c r="AQ444" s="370"/>
      <c r="AR444" s="374" t="str">
        <f t="array" ref="AR444">IF($V444, "", INDEX(白話字聲母資料表, $Z444, $AR$5))</f>
        <v/>
      </c>
      <c r="AS444" s="375" t="str">
        <f t="array" ref="AS444">IF($W444, "", INDEX(白話字韻母資料表, $AC444, $AR$5))</f>
        <v/>
      </c>
      <c r="AT444" s="374" t="str">
        <f t="array" ref="AT444">IF($W444, "", INDEX(台羅韻母八聲調資料表, $AD444, $AG444))</f>
        <v/>
      </c>
      <c r="AU444" s="370"/>
      <c r="AV444" s="374" t="str">
        <f t="array" ref="AV444">IF($V444, "", INDEX(白話字聲母資料表, $Z444, $AV$5))</f>
        <v/>
      </c>
      <c r="AW444" s="375" t="str">
        <f t="array" ref="AW444">IF($W444, "", INDEX(白話字韻母資料表, $AC444, $AW$5))</f>
        <v/>
      </c>
      <c r="AX444" s="374" t="str">
        <f t="array" ref="AX444">IF($W444, "", INDEX(閩拼韻母八聲調資料表, $AD444, $AG444))</f>
        <v/>
      </c>
    </row>
    <row r="445" spans="2:50">
      <c r="B445" s="380">
        <f t="shared" si="75"/>
        <v>437</v>
      </c>
      <c r="C445" s="314" t="str">
        <f>MID(文章!$D$4, B445, 1)</f>
        <v>知</v>
      </c>
      <c r="D445" s="365" t="s">
        <v>92</v>
      </c>
      <c r="E445" s="365" t="s">
        <v>67</v>
      </c>
      <c r="F445" s="365"/>
      <c r="G445" s="315" t="str">
        <f t="array" ref="G445">IF( OR($T445, NOT($U445), $W445), "", $AA445 &amp; $AH445 &amp; INDEX(中文數值資料表, $AG445, 2) )</f>
        <v>地居一</v>
      </c>
      <c r="H445" s="321" t="str">
        <f t="shared" si="76"/>
        <v>ti</v>
      </c>
      <c r="I445" s="322" t="str">
        <f t="shared" si="77"/>
        <v>ti</v>
      </c>
      <c r="J445" s="323" t="str">
        <f t="shared" si="78"/>
        <v>dī</v>
      </c>
      <c r="K445" s="316" t="str">
        <f t="shared" si="79"/>
        <v>ㄉㄧ</v>
      </c>
      <c r="L445" s="317" t="str">
        <f t="shared" ca="1" si="130"/>
        <v xml:space="preserve">\ltjruby{知}{ti}\
</v>
      </c>
      <c r="M445" s="317" t="str">
        <f t="shared" ca="1" si="116"/>
        <v xml:space="preserve">&lt;ruby&gt;知&lt;rt&gt;地居一&lt;/rt&gt;&lt;/ruby&gt;
</v>
      </c>
      <c r="N445" s="317" t="str">
        <f t="shared" ca="1" si="117"/>
        <v xml:space="preserve">&lt;ruby&gt;知&lt;rt&gt;ti&lt;/rt&gt;&lt;/ruby&gt;
</v>
      </c>
      <c r="O445" s="317" t="str">
        <f t="shared" ca="1" si="118"/>
        <v xml:space="preserve">&lt;ruby&gt;知&lt;rt&gt;ti&lt;/rt&gt;&lt;/ruby&gt;
</v>
      </c>
      <c r="P445" s="317" t="str">
        <f t="shared" ca="1" si="118"/>
        <v xml:space="preserve">&lt;ruby&gt;知&lt;rt&gt;dī&lt;/rt&gt;&lt;/ruby&gt;
</v>
      </c>
      <c r="Q445" s="318" t="str">
        <f t="shared" ca="1" si="119"/>
        <v xml:space="preserve">&lt;ruby&gt;知&lt;rtc&gt;ㄉㄧ&lt;/rtc&gt;&lt;/ruby&gt;
</v>
      </c>
      <c r="R445" s="318" t="str">
        <f t="shared" ca="1" si="120"/>
        <v xml:space="preserve">&lt;ruby&gt;知&lt;rt&gt;ti&lt;/rt&gt;&lt;rtc&gt;ㄉㄧ&lt;/rtc&gt;&lt;/ruby&gt;
</v>
      </c>
      <c r="S445" s="285"/>
      <c r="T445" s="319" t="b">
        <f t="shared" si="114"/>
        <v>0</v>
      </c>
      <c r="U445" s="319" t="b">
        <f t="shared" si="121"/>
        <v>1</v>
      </c>
      <c r="V445" s="319" t="b">
        <f t="shared" si="122"/>
        <v>0</v>
      </c>
      <c r="W445" s="319" t="b">
        <f t="shared" si="123"/>
        <v>0</v>
      </c>
      <c r="X445" s="319" t="b">
        <f t="shared" si="124"/>
        <v>1</v>
      </c>
      <c r="Y445" s="370"/>
      <c r="Z445" s="377">
        <f t="shared" si="115"/>
        <v>16</v>
      </c>
      <c r="AA445" s="373" t="str">
        <f t="array" ref="AA445">IF( $Z445="", "", INDEX(白話字聲母資料表, $Z445, $AA$5))</f>
        <v>地</v>
      </c>
      <c r="AB445" s="370"/>
      <c r="AC445" s="377">
        <f t="shared" si="125"/>
        <v>21</v>
      </c>
      <c r="AD445" s="373">
        <f t="array" ref="AD445">IF( $W445, "", INDEX(白話字韻母資料表, AC445, $AD$5))</f>
        <v>29</v>
      </c>
      <c r="AE445" s="373" t="b">
        <f t="array" ref="AE445">IF( $W445, "", IF( INDEX(白話字韻母資料表, AC445, $AE$5) = "入聲", TRUE, FALSE) )</f>
        <v>0</v>
      </c>
      <c r="AF445" s="374">
        <f t="shared" si="126"/>
        <v>1</v>
      </c>
      <c r="AG445" s="374">
        <f t="shared" si="127"/>
        <v>1</v>
      </c>
      <c r="AH445" s="374" t="str">
        <f t="array" ref="AH445">IF( $W445, "", INDEX(白話字韻母資料表, $AC445, $AH$5))</f>
        <v>居</v>
      </c>
      <c r="AI445" s="374" t="str">
        <f t="array" ref="AI445">IF($W445, "", INDEX(白話字韻母八聲調資料表, $AD445, $AG445))</f>
        <v>i</v>
      </c>
      <c r="AJ445" s="370"/>
      <c r="AK445" s="373" t="b">
        <f t="shared" si="128"/>
        <v>0</v>
      </c>
      <c r="AL445" s="373" t="str">
        <f>IF( $AK445, IFERROR( IF(MATCH( $E445, 顎音化聲母!$H$9:$H$37, 0), TRUE, FALSE), FALSE), "")</f>
        <v/>
      </c>
      <c r="AM445" s="373" t="str">
        <f t="array" ref="AM445">IF( AND($AK445, $AL445), INDEX(顎音化聲母資料表, MATCH( $D445 &amp; $E445, 顎音化聲母!$L$5:$L$136, 0), 3), "")</f>
        <v/>
      </c>
      <c r="AN445" s="373">
        <f t="shared" si="129"/>
        <v>16</v>
      </c>
      <c r="AO445" s="374" t="str">
        <f t="array" ref="AO445">IF($AN445="", "", IF( $AM445&lt;&gt;"", $AM445,INDEX(白話字聲母資料表, $AN445, $AO$5)))</f>
        <v>ㄉ</v>
      </c>
      <c r="AP445" s="374" t="str">
        <f t="array" ref="AP445">IF($W445, "", INDEX(方音八音反切資料表, $AD445, $AG445))</f>
        <v>ㄧ</v>
      </c>
      <c r="AQ445" s="370"/>
      <c r="AR445" s="374" t="str">
        <f t="array" ref="AR445">IF($V445, "", INDEX(白話字聲母資料表, $Z445, $AR$5))</f>
        <v>t</v>
      </c>
      <c r="AS445" s="375" t="str">
        <f t="array" ref="AS445">IF($W445, "", INDEX(白話字韻母資料表, $AC445, $AR$5))</f>
        <v>i</v>
      </c>
      <c r="AT445" s="374" t="str">
        <f t="array" ref="AT445">IF($W445, "", INDEX(台羅韻母八聲調資料表, $AD445, $AG445))</f>
        <v>i</v>
      </c>
      <c r="AU445" s="370"/>
      <c r="AV445" s="374" t="str">
        <f t="array" ref="AV445">IF($V445, "", INDEX(白話字聲母資料表, $Z445, $AV$5))</f>
        <v>d</v>
      </c>
      <c r="AW445" s="375" t="str">
        <f t="array" ref="AW445">IF($W445, "", INDEX(白話字韻母資料表, $AC445, $AW$5))</f>
        <v>i</v>
      </c>
      <c r="AX445" s="374" t="str">
        <f t="array" ref="AX445">IF($W445, "", INDEX(閩拼韻母八聲調資料表, $AD445, $AG445))</f>
        <v>ī</v>
      </c>
    </row>
    <row r="446" spans="2:50">
      <c r="B446" s="380">
        <f t="shared" si="75"/>
        <v>438</v>
      </c>
      <c r="C446" s="314" t="str">
        <f>MID(文章!$D$4, B446, 1)</f>
        <v>不</v>
      </c>
      <c r="D446" s="365" t="s">
        <v>79</v>
      </c>
      <c r="E446" s="365" t="s">
        <v>66</v>
      </c>
      <c r="F446" s="365"/>
      <c r="G446" s="315" t="str">
        <f t="array" ref="G446">IF( OR($T446, NOT($U446), $W446), "", $AA446 &amp; $AH446 &amp; INDEX(中文數值資料表, $AG446, 2) )</f>
        <v>邊君四</v>
      </c>
      <c r="H446" s="321" t="str">
        <f t="shared" si="76"/>
        <v>put</v>
      </c>
      <c r="I446" s="322" t="str">
        <f t="shared" si="77"/>
        <v>put</v>
      </c>
      <c r="J446" s="323" t="str">
        <f t="shared" si="78"/>
        <v>but</v>
      </c>
      <c r="K446" s="316" t="str">
        <f t="shared" si="79"/>
        <v>ㄅㄨㆵ</v>
      </c>
      <c r="L446" s="317" t="str">
        <f t="shared" ca="1" si="130"/>
        <v xml:space="preserve">\ltjruby{不}{put}\
</v>
      </c>
      <c r="M446" s="317" t="str">
        <f t="shared" ca="1" si="116"/>
        <v xml:space="preserve">&lt;ruby&gt;不&lt;rt&gt;邊君四&lt;/rt&gt;&lt;/ruby&gt;
</v>
      </c>
      <c r="N446" s="317" t="str">
        <f t="shared" ca="1" si="117"/>
        <v xml:space="preserve">&lt;ruby&gt;不&lt;rt&gt;put&lt;/rt&gt;&lt;/ruby&gt;
</v>
      </c>
      <c r="O446" s="317" t="str">
        <f t="shared" ca="1" si="118"/>
        <v xml:space="preserve">&lt;ruby&gt;不&lt;rt&gt;put&lt;/rt&gt;&lt;/ruby&gt;
</v>
      </c>
      <c r="P446" s="317" t="str">
        <f t="shared" ca="1" si="118"/>
        <v xml:space="preserve">&lt;ruby&gt;不&lt;rt&gt;but&lt;/rt&gt;&lt;/ruby&gt;
</v>
      </c>
      <c r="Q446" s="318" t="str">
        <f t="shared" ca="1" si="119"/>
        <v xml:space="preserve">&lt;ruby&gt;不&lt;rtc&gt;ㄅㄨㆵ&lt;/rtc&gt;&lt;/ruby&gt;
</v>
      </c>
      <c r="R446" s="318" t="str">
        <f t="shared" ca="1" si="120"/>
        <v xml:space="preserve">&lt;ruby&gt;不&lt;rt&gt;put&lt;/rt&gt;&lt;rtc&gt;ㄅㄨㆵ&lt;/rtc&gt;&lt;/ruby&gt;
</v>
      </c>
      <c r="S446" s="285"/>
      <c r="T446" s="319" t="b">
        <f t="shared" si="114"/>
        <v>0</v>
      </c>
      <c r="U446" s="319" t="b">
        <f t="shared" si="121"/>
        <v>1</v>
      </c>
      <c r="V446" s="319" t="b">
        <f t="shared" si="122"/>
        <v>0</v>
      </c>
      <c r="W446" s="319" t="b">
        <f t="shared" si="123"/>
        <v>0</v>
      </c>
      <c r="X446" s="319" t="b">
        <f t="shared" si="124"/>
        <v>1</v>
      </c>
      <c r="Y446" s="370"/>
      <c r="Z446" s="377">
        <f t="shared" si="115"/>
        <v>13</v>
      </c>
      <c r="AA446" s="373" t="str">
        <f t="array" ref="AA446">IF( $Z446="", "", INDEX(白話字聲母資料表, $Z446, $AA$5))</f>
        <v>邊</v>
      </c>
      <c r="AB446" s="370"/>
      <c r="AC446" s="377">
        <f t="shared" si="125"/>
        <v>74</v>
      </c>
      <c r="AD446" s="373">
        <f t="array" ref="AD446">IF( $W446, "", INDEX(白話字韻母資料表, AC446, $AD$5))</f>
        <v>1</v>
      </c>
      <c r="AE446" s="373" t="b">
        <f t="array" ref="AE446">IF( $W446, "", IF( INDEX(白話字韻母資料表, AC446, $AE$5) = "入聲", TRUE, FALSE) )</f>
        <v>1</v>
      </c>
      <c r="AF446" s="374">
        <f t="shared" si="126"/>
        <v>4</v>
      </c>
      <c r="AG446" s="374">
        <f t="shared" si="127"/>
        <v>4</v>
      </c>
      <c r="AH446" s="374" t="str">
        <f t="array" ref="AH446">IF( $W446, "", INDEX(白話字韻母資料表, $AC446, $AH$5))</f>
        <v>君</v>
      </c>
      <c r="AI446" s="374" t="str">
        <f t="array" ref="AI446">IF($W446, "", INDEX(白話字韻母八聲調資料表, $AD446, $AG446))</f>
        <v>ut</v>
      </c>
      <c r="AJ446" s="370"/>
      <c r="AK446" s="373" t="b">
        <f t="shared" si="128"/>
        <v>0</v>
      </c>
      <c r="AL446" s="373" t="str">
        <f>IF( $AK446, IFERROR( IF(MATCH( $E446, 顎音化聲母!$H$9:$H$37, 0), TRUE, FALSE), FALSE), "")</f>
        <v/>
      </c>
      <c r="AM446" s="373" t="str">
        <f t="array" ref="AM446">IF( AND($AK446, $AL446), INDEX(顎音化聲母資料表, MATCH( $D446 &amp; $E446, 顎音化聲母!$L$5:$L$136, 0), 3), "")</f>
        <v/>
      </c>
      <c r="AN446" s="373">
        <f t="shared" si="129"/>
        <v>13</v>
      </c>
      <c r="AO446" s="374" t="str">
        <f t="array" ref="AO446">IF($AN446="", "", IF( $AM446&lt;&gt;"", $AM446,INDEX(白話字聲母資料表, $AN446, $AO$5)))</f>
        <v>ㄅ</v>
      </c>
      <c r="AP446" s="374" t="str">
        <f t="array" ref="AP446">IF($W446, "", INDEX(方音八音反切資料表, $AD446, $AG446))</f>
        <v>ㄨㆵ</v>
      </c>
      <c r="AQ446" s="370"/>
      <c r="AR446" s="374" t="str">
        <f t="array" ref="AR446">IF($V446, "", INDEX(白話字聲母資料表, $Z446, $AR$5))</f>
        <v>p</v>
      </c>
      <c r="AS446" s="375" t="str">
        <f t="array" ref="AS446">IF($W446, "", INDEX(白話字韻母資料表, $AC446, $AR$5))</f>
        <v>ut</v>
      </c>
      <c r="AT446" s="374" t="str">
        <f t="array" ref="AT446">IF($W446, "", INDEX(台羅韻母八聲調資料表, $AD446, $AG446))</f>
        <v>ut</v>
      </c>
      <c r="AU446" s="370"/>
      <c r="AV446" s="374" t="str">
        <f t="array" ref="AV446">IF($V446, "", INDEX(白話字聲母資料表, $Z446, $AV$5))</f>
        <v>b</v>
      </c>
      <c r="AW446" s="375" t="str">
        <f t="array" ref="AW446">IF($W446, "", INDEX(白話字韻母資料表, $AC446, $AW$5))</f>
        <v>ut</v>
      </c>
      <c r="AX446" s="374" t="str">
        <f t="array" ref="AX446">IF($W446, "", INDEX(閩拼韻母八聲調資料表, $AD446, $AG446))</f>
        <v>ut</v>
      </c>
    </row>
    <row r="447" spans="2:50">
      <c r="B447" s="380">
        <f t="shared" si="75"/>
        <v>439</v>
      </c>
      <c r="C447" s="314" t="str">
        <f>MID(文章!$D$4, B447, 1)</f>
        <v>可</v>
      </c>
      <c r="D447" s="365" t="s">
        <v>76</v>
      </c>
      <c r="E447" s="365" t="s">
        <v>86</v>
      </c>
      <c r="F447" s="365">
        <v>2</v>
      </c>
      <c r="G447" s="315" t="str">
        <f t="array" ref="G447">IF( OR($T447, NOT($U447), $W447), "", $AA447 &amp; $AH447 &amp; INDEX(中文數值資料表, $AG447, 2) )</f>
        <v>去高二</v>
      </c>
      <c r="H447" s="321" t="str">
        <f t="shared" si="76"/>
        <v>khó</v>
      </c>
      <c r="I447" s="322" t="str">
        <f t="shared" si="77"/>
        <v>khó</v>
      </c>
      <c r="J447" s="323" t="str">
        <f t="shared" si="78"/>
        <v>kó</v>
      </c>
      <c r="K447" s="316" t="str">
        <f t="shared" si="79"/>
        <v>ㄎㄜˋ</v>
      </c>
      <c r="L447" s="317" t="str">
        <f t="shared" ca="1" si="130"/>
        <v xml:space="preserve">\ltjruby{可}{khó}\
</v>
      </c>
      <c r="M447" s="317" t="str">
        <f t="shared" ca="1" si="116"/>
        <v xml:space="preserve">&lt;ruby&gt;可&lt;rt&gt;去高二&lt;/rt&gt;&lt;/ruby&gt;
</v>
      </c>
      <c r="N447" s="317" t="str">
        <f t="shared" ca="1" si="117"/>
        <v xml:space="preserve">&lt;ruby&gt;可&lt;rt&gt;khó&lt;/rt&gt;&lt;/ruby&gt;
</v>
      </c>
      <c r="O447" s="317" t="str">
        <f t="shared" ca="1" si="118"/>
        <v xml:space="preserve">&lt;ruby&gt;可&lt;rt&gt;khó&lt;/rt&gt;&lt;/ruby&gt;
</v>
      </c>
      <c r="P447" s="317" t="str">
        <f t="shared" ca="1" si="118"/>
        <v xml:space="preserve">&lt;ruby&gt;可&lt;rt&gt;kó&lt;/rt&gt;&lt;/ruby&gt;
</v>
      </c>
      <c r="Q447" s="318" t="str">
        <f t="shared" ca="1" si="119"/>
        <v xml:space="preserve">&lt;ruby&gt;可&lt;rtc&gt;ㄎㄜˋ&lt;/rtc&gt;&lt;/ruby&gt;
</v>
      </c>
      <c r="R447" s="318" t="str">
        <f t="shared" ca="1" si="120"/>
        <v xml:space="preserve">&lt;ruby&gt;可&lt;rt&gt;khó&lt;/rt&gt;&lt;rtc&gt;ㄎㄜˋ&lt;/rtc&gt;&lt;/ruby&gt;
</v>
      </c>
      <c r="S447" s="285"/>
      <c r="T447" s="319" t="b">
        <f t="shared" si="114"/>
        <v>0</v>
      </c>
      <c r="U447" s="319" t="b">
        <f t="shared" si="121"/>
        <v>1</v>
      </c>
      <c r="V447" s="319" t="b">
        <f t="shared" si="122"/>
        <v>0</v>
      </c>
      <c r="W447" s="319" t="b">
        <f t="shared" si="123"/>
        <v>0</v>
      </c>
      <c r="X447" s="319" t="b">
        <f t="shared" si="124"/>
        <v>0</v>
      </c>
      <c r="Y447" s="370"/>
      <c r="Z447" s="377">
        <f t="shared" si="115"/>
        <v>8</v>
      </c>
      <c r="AA447" s="373" t="str">
        <f t="array" ref="AA447">IF( $Z447="", "", INDEX(白話字聲母資料表, $Z447, $AA$5))</f>
        <v>去</v>
      </c>
      <c r="AB447" s="370"/>
      <c r="AC447" s="377">
        <f t="shared" si="125"/>
        <v>52</v>
      </c>
      <c r="AD447" s="373">
        <f t="array" ref="AD447">IF( $W447, "", INDEX(白話字韻母資料表, AC447, $AD$5))</f>
        <v>15</v>
      </c>
      <c r="AE447" s="373" t="b">
        <f t="array" ref="AE447">IF( $W447, "", IF( INDEX(白話字韻母資料表, AC447, $AE$5) = "入聲", TRUE, FALSE) )</f>
        <v>0</v>
      </c>
      <c r="AF447" s="374">
        <f t="shared" si="126"/>
        <v>1</v>
      </c>
      <c r="AG447" s="374">
        <f t="shared" si="127"/>
        <v>2</v>
      </c>
      <c r="AH447" s="374" t="str">
        <f t="array" ref="AH447">IF( $W447, "", INDEX(白話字韻母資料表, $AC447, $AH$5))</f>
        <v>高</v>
      </c>
      <c r="AI447" s="374" t="str">
        <f t="array" ref="AI447">IF($W447, "", INDEX(白話字韻母八聲調資料表, $AD447, $AG447))</f>
        <v>ó</v>
      </c>
      <c r="AJ447" s="370"/>
      <c r="AK447" s="373" t="b">
        <f t="shared" si="128"/>
        <v>0</v>
      </c>
      <c r="AL447" s="373" t="str">
        <f>IF( $AK447, IFERROR( IF(MATCH( $E447, 顎音化聲母!$H$9:$H$37, 0), TRUE, FALSE), FALSE), "")</f>
        <v/>
      </c>
      <c r="AM447" s="373" t="str">
        <f t="array" ref="AM447">IF( AND($AK447, $AL447), INDEX(顎音化聲母資料表, MATCH( $D447 &amp; $E447, 顎音化聲母!$L$5:$L$136, 0), 3), "")</f>
        <v/>
      </c>
      <c r="AN447" s="373">
        <f t="shared" si="129"/>
        <v>8</v>
      </c>
      <c r="AO447" s="374" t="str">
        <f t="array" ref="AO447">IF($AN447="", "", IF( $AM447&lt;&gt;"", $AM447,INDEX(白話字聲母資料表, $AN447, $AO$5)))</f>
        <v>ㄎ</v>
      </c>
      <c r="AP447" s="374" t="str">
        <f t="array" ref="AP447">IF($W447, "", INDEX(方音八音反切資料表, $AD447, $AG447))</f>
        <v>ㄜˋ</v>
      </c>
      <c r="AQ447" s="370"/>
      <c r="AR447" s="374" t="str">
        <f t="array" ref="AR447">IF($V447, "", INDEX(白話字聲母資料表, $Z447, $AR$5))</f>
        <v>kh</v>
      </c>
      <c r="AS447" s="375" t="str">
        <f t="array" ref="AS447">IF($W447, "", INDEX(白話字韻母資料表, $AC447, $AR$5))</f>
        <v>o</v>
      </c>
      <c r="AT447" s="374" t="str">
        <f t="array" ref="AT447">IF($W447, "", INDEX(台羅韻母八聲調資料表, $AD447, $AG447))</f>
        <v>ó</v>
      </c>
      <c r="AU447" s="370"/>
      <c r="AV447" s="374" t="str">
        <f t="array" ref="AV447">IF($V447, "", INDEX(白話字聲母資料表, $Z447, $AV$5))</f>
        <v>k</v>
      </c>
      <c r="AW447" s="375" t="str">
        <f t="array" ref="AW447">IF($W447, "", INDEX(白話字韻母資料表, $AC447, $AW$5))</f>
        <v>o</v>
      </c>
      <c r="AX447" s="374" t="str">
        <f t="array" ref="AX447">IF($W447, "", INDEX(閩拼韻母八聲調資料表, $AD447, $AG447))</f>
        <v>ó</v>
      </c>
    </row>
    <row r="448" spans="2:50">
      <c r="B448" s="380">
        <f t="shared" si="75"/>
        <v>440</v>
      </c>
      <c r="C448" s="314" t="str">
        <f>MID(文章!$D$4, B448, 1)</f>
        <v>乎</v>
      </c>
      <c r="D448" s="365" t="s">
        <v>61</v>
      </c>
      <c r="E448" s="365" t="s">
        <v>75</v>
      </c>
      <c r="F448" s="365">
        <v>7</v>
      </c>
      <c r="G448" s="315" t="str">
        <f t="array" ref="G448">IF( OR($T448, NOT($U448), $W448), "", $AA448 &amp; $AH448 &amp; INDEX(中文數值資料表, $AG448, 2) )</f>
        <v>喜沽七</v>
      </c>
      <c r="H448" s="321" t="str">
        <f t="shared" si="76"/>
        <v>hō͘</v>
      </c>
      <c r="I448" s="322" t="str">
        <f t="shared" si="77"/>
        <v>hōo</v>
      </c>
      <c r="J448" s="323" t="str">
        <f t="shared" si="78"/>
        <v>hōo</v>
      </c>
      <c r="K448" s="316" t="str">
        <f t="shared" si="79"/>
        <v>ㄏㆦ˫</v>
      </c>
      <c r="L448" s="317" t="str">
        <f t="shared" ca="1" si="130"/>
        <v xml:space="preserve">\ltjruby{乎}{hōo}\
</v>
      </c>
      <c r="M448" s="317" t="str">
        <f t="shared" ca="1" si="116"/>
        <v xml:space="preserve">&lt;ruby&gt;乎&lt;rt&gt;喜沽七&lt;/rt&gt;&lt;/ruby&gt;
</v>
      </c>
      <c r="N448" s="317" t="str">
        <f t="shared" ca="1" si="117"/>
        <v xml:space="preserve">&lt;ruby&gt;乎&lt;rt&gt;hō͘&lt;/rt&gt;&lt;/ruby&gt;
</v>
      </c>
      <c r="O448" s="317" t="str">
        <f t="shared" ca="1" si="118"/>
        <v xml:space="preserve">&lt;ruby&gt;乎&lt;rt&gt;hōo&lt;/rt&gt;&lt;/ruby&gt;
</v>
      </c>
      <c r="P448" s="317" t="str">
        <f t="shared" ca="1" si="118"/>
        <v xml:space="preserve">&lt;ruby&gt;乎&lt;rt&gt;hōo&lt;/rt&gt;&lt;/ruby&gt;
</v>
      </c>
      <c r="Q448" s="318" t="str">
        <f t="shared" ca="1" si="119"/>
        <v xml:space="preserve">&lt;ruby&gt;乎&lt;rtc&gt;ㄏㆦ˫&lt;/rtc&gt;&lt;/ruby&gt;
</v>
      </c>
      <c r="R448" s="318" t="str">
        <f t="shared" ca="1" si="120"/>
        <v xml:space="preserve">&lt;ruby&gt;乎&lt;rt&gt;hōo&lt;/rt&gt;&lt;rtc&gt;ㄏㆦ˫&lt;/rtc&gt;&lt;/ruby&gt;
</v>
      </c>
      <c r="S448" s="285"/>
      <c r="T448" s="319" t="b">
        <f t="shared" si="114"/>
        <v>0</v>
      </c>
      <c r="U448" s="319" t="b">
        <f t="shared" si="121"/>
        <v>1</v>
      </c>
      <c r="V448" s="319" t="b">
        <f t="shared" si="122"/>
        <v>0</v>
      </c>
      <c r="W448" s="319" t="b">
        <f t="shared" si="123"/>
        <v>0</v>
      </c>
      <c r="X448" s="319" t="b">
        <f t="shared" si="124"/>
        <v>0</v>
      </c>
      <c r="Y448" s="370"/>
      <c r="Z448" s="377">
        <f t="shared" si="115"/>
        <v>5</v>
      </c>
      <c r="AA448" s="373" t="str">
        <f t="array" ref="AA448">IF( $Z448="", "", INDEX(白話字聲母資料表, $Z448, $AA$5))</f>
        <v>喜</v>
      </c>
      <c r="AB448" s="370"/>
      <c r="AC448" s="377">
        <f t="shared" si="125"/>
        <v>54</v>
      </c>
      <c r="AD448" s="373">
        <f t="array" ref="AD448">IF( $W448, "", INDEX(白話字韻母資料表, AC448, $AD$5))</f>
        <v>11</v>
      </c>
      <c r="AE448" s="373" t="b">
        <f t="array" ref="AE448">IF( $W448, "", IF( INDEX(白話字韻母資料表, AC448, $AE$5) = "入聲", TRUE, FALSE) )</f>
        <v>0</v>
      </c>
      <c r="AF448" s="374">
        <f t="shared" si="126"/>
        <v>1</v>
      </c>
      <c r="AG448" s="374">
        <f t="shared" si="127"/>
        <v>7</v>
      </c>
      <c r="AH448" s="374" t="str">
        <f t="array" ref="AH448">IF( $W448, "", INDEX(白話字韻母資料表, $AC448, $AH$5))</f>
        <v>沽</v>
      </c>
      <c r="AI448" s="374" t="str">
        <f t="array" ref="AI448">IF($W448, "", INDEX(白話字韻母八聲調資料表, $AD448, $AG448))</f>
        <v>ō͘</v>
      </c>
      <c r="AJ448" s="370"/>
      <c r="AK448" s="373" t="b">
        <f t="shared" si="128"/>
        <v>0</v>
      </c>
      <c r="AL448" s="373" t="str">
        <f>IF( $AK448, IFERROR( IF(MATCH( $E448, 顎音化聲母!$H$9:$H$37, 0), TRUE, FALSE), FALSE), "")</f>
        <v/>
      </c>
      <c r="AM448" s="373" t="str">
        <f t="array" ref="AM448">IF( AND($AK448, $AL448), INDEX(顎音化聲母資料表, MATCH( $D448 &amp; $E448, 顎音化聲母!$L$5:$L$136, 0), 3), "")</f>
        <v/>
      </c>
      <c r="AN448" s="373">
        <f t="shared" si="129"/>
        <v>5</v>
      </c>
      <c r="AO448" s="374" t="str">
        <f t="array" ref="AO448">IF($AN448="", "", IF( $AM448&lt;&gt;"", $AM448,INDEX(白話字聲母資料表, $AN448, $AO$5)))</f>
        <v>ㄏ</v>
      </c>
      <c r="AP448" s="374" t="str">
        <f t="array" ref="AP448">IF($W448, "", INDEX(方音八音反切資料表, $AD448, $AG448))</f>
        <v>ㆦ˫</v>
      </c>
      <c r="AQ448" s="370"/>
      <c r="AR448" s="374" t="str">
        <f t="array" ref="AR448">IF($V448, "", INDEX(白話字聲母資料表, $Z448, $AR$5))</f>
        <v>h</v>
      </c>
      <c r="AS448" s="375" t="str">
        <f t="array" ref="AS448">IF($W448, "", INDEX(白話字韻母資料表, $AC448, $AR$5))</f>
        <v>oo</v>
      </c>
      <c r="AT448" s="374" t="str">
        <f t="array" ref="AT448">IF($W448, "", INDEX(台羅韻母八聲調資料表, $AD448, $AG448))</f>
        <v>ōo</v>
      </c>
      <c r="AU448" s="370"/>
      <c r="AV448" s="374" t="str">
        <f t="array" ref="AV448">IF($V448, "", INDEX(白話字聲母資料表, $Z448, $AV$5))</f>
        <v>h</v>
      </c>
      <c r="AW448" s="375" t="str">
        <f t="array" ref="AW448">IF($W448, "", INDEX(白話字韻母資料表, $AC448, $AW$5))</f>
        <v>oo</v>
      </c>
      <c r="AX448" s="374" t="str">
        <f t="array" ref="AX448">IF($W448, "", INDEX(閩拼韻母八聲調資料表, $AD448, $AG448))</f>
        <v>ōo</v>
      </c>
    </row>
    <row r="449" spans="2:50">
      <c r="B449" s="380">
        <f t="shared" si="75"/>
        <v>441</v>
      </c>
      <c r="C449" s="314" t="str">
        <f>MID(文章!$D$4, B449, 1)</f>
        <v>驟</v>
      </c>
      <c r="D449" s="365" t="s">
        <v>55</v>
      </c>
      <c r="E449" s="365" t="s">
        <v>75</v>
      </c>
      <c r="F449" s="365">
        <v>7</v>
      </c>
      <c r="G449" s="315" t="str">
        <f t="array" ref="G449">IF( OR($T449, NOT($U449), $W449), "", $AA449 &amp; $AH449 &amp; INDEX(中文數值資料表, $AG449, 2) )</f>
        <v>曾沽七</v>
      </c>
      <c r="H449" s="321" t="str">
        <f t="shared" si="76"/>
        <v>chō͘</v>
      </c>
      <c r="I449" s="322" t="str">
        <f t="shared" si="77"/>
        <v>tsōo</v>
      </c>
      <c r="J449" s="323" t="str">
        <f t="shared" si="78"/>
        <v>zōo</v>
      </c>
      <c r="K449" s="316" t="str">
        <f t="shared" si="79"/>
        <v>ㄗㆦ˫</v>
      </c>
      <c r="L449" s="317" t="str">
        <f t="shared" ca="1" si="130"/>
        <v xml:space="preserve">\ltjruby{驟}{tsōo}\
</v>
      </c>
      <c r="M449" s="317" t="str">
        <f t="shared" ca="1" si="116"/>
        <v xml:space="preserve">&lt;ruby&gt;驟&lt;rt&gt;曾沽七&lt;/rt&gt;&lt;/ruby&gt;
</v>
      </c>
      <c r="N449" s="317" t="str">
        <f t="shared" ca="1" si="117"/>
        <v xml:space="preserve">&lt;ruby&gt;驟&lt;rt&gt;chō͘&lt;/rt&gt;&lt;/ruby&gt;
</v>
      </c>
      <c r="O449" s="317" t="str">
        <f t="shared" ca="1" si="118"/>
        <v xml:space="preserve">&lt;ruby&gt;驟&lt;rt&gt;tsōo&lt;/rt&gt;&lt;/ruby&gt;
</v>
      </c>
      <c r="P449" s="317" t="str">
        <f t="shared" ca="1" si="118"/>
        <v xml:space="preserve">&lt;ruby&gt;驟&lt;rt&gt;zōo&lt;/rt&gt;&lt;/ruby&gt;
</v>
      </c>
      <c r="Q449" s="318" t="str">
        <f t="shared" ca="1" si="119"/>
        <v xml:space="preserve">&lt;ruby&gt;驟&lt;rtc&gt;ㄗㆦ˫&lt;/rtc&gt;&lt;/ruby&gt;
</v>
      </c>
      <c r="R449" s="318" t="str">
        <f t="shared" ca="1" si="120"/>
        <v xml:space="preserve">&lt;ruby&gt;驟&lt;rt&gt;tsōo&lt;/rt&gt;&lt;rtc&gt;ㄗㆦ˫&lt;/rtc&gt;&lt;/ruby&gt;
</v>
      </c>
      <c r="S449" s="285"/>
      <c r="T449" s="319" t="b">
        <f t="shared" si="114"/>
        <v>0</v>
      </c>
      <c r="U449" s="319" t="b">
        <f t="shared" si="121"/>
        <v>1</v>
      </c>
      <c r="V449" s="319" t="b">
        <f t="shared" si="122"/>
        <v>0</v>
      </c>
      <c r="W449" s="319" t="b">
        <f t="shared" si="123"/>
        <v>0</v>
      </c>
      <c r="X449" s="319" t="b">
        <f t="shared" si="124"/>
        <v>0</v>
      </c>
      <c r="Y449" s="370"/>
      <c r="Z449" s="377">
        <f t="shared" si="115"/>
        <v>2</v>
      </c>
      <c r="AA449" s="373" t="str">
        <f t="array" ref="AA449">IF( $Z449="", "", INDEX(白話字聲母資料表, $Z449, $AA$5))</f>
        <v>曾</v>
      </c>
      <c r="AB449" s="370"/>
      <c r="AC449" s="377">
        <f t="shared" si="125"/>
        <v>54</v>
      </c>
      <c r="AD449" s="373">
        <f t="array" ref="AD449">IF( $W449, "", INDEX(白話字韻母資料表, AC449, $AD$5))</f>
        <v>11</v>
      </c>
      <c r="AE449" s="373" t="b">
        <f t="array" ref="AE449">IF( $W449, "", IF( INDEX(白話字韻母資料表, AC449, $AE$5) = "入聲", TRUE, FALSE) )</f>
        <v>0</v>
      </c>
      <c r="AF449" s="374">
        <f t="shared" si="126"/>
        <v>1</v>
      </c>
      <c r="AG449" s="374">
        <f t="shared" si="127"/>
        <v>7</v>
      </c>
      <c r="AH449" s="374" t="str">
        <f t="array" ref="AH449">IF( $W449, "", INDEX(白話字韻母資料表, $AC449, $AH$5))</f>
        <v>沽</v>
      </c>
      <c r="AI449" s="374" t="str">
        <f t="array" ref="AI449">IF($W449, "", INDEX(白話字韻母八聲調資料表, $AD449, $AG449))</f>
        <v>ō͘</v>
      </c>
      <c r="AJ449" s="370"/>
      <c r="AK449" s="373" t="b">
        <f t="shared" si="128"/>
        <v>1</v>
      </c>
      <c r="AL449" s="373" t="b">
        <f>IF( $AK449, IFERROR( IF(MATCH( $E449, 顎音化聲母!$H$9:$H$37, 0), TRUE, FALSE), FALSE), "")</f>
        <v>0</v>
      </c>
      <c r="AM449" s="373" t="str">
        <f t="array" ref="AM449">IF( AND($AK449, $AL449), INDEX(顎音化聲母資料表, MATCH( $D449 &amp; $E449, 顎音化聲母!$L$5:$L$136, 0), 3), "")</f>
        <v/>
      </c>
      <c r="AN449" s="373">
        <f t="shared" si="129"/>
        <v>2</v>
      </c>
      <c r="AO449" s="374" t="str">
        <f t="array" ref="AO449">IF($AN449="", "", IF( $AM449&lt;&gt;"", $AM449,INDEX(白話字聲母資料表, $AN449, $AO$5)))</f>
        <v>ㄗ</v>
      </c>
      <c r="AP449" s="374" t="str">
        <f t="array" ref="AP449">IF($W449, "", INDEX(方音八音反切資料表, $AD449, $AG449))</f>
        <v>ㆦ˫</v>
      </c>
      <c r="AQ449" s="370"/>
      <c r="AR449" s="374" t="str">
        <f t="array" ref="AR449">IF($V449, "", INDEX(白話字聲母資料表, $Z449, $AR$5))</f>
        <v>ts</v>
      </c>
      <c r="AS449" s="375" t="str">
        <f t="array" ref="AS449">IF($W449, "", INDEX(白話字韻母資料表, $AC449, $AR$5))</f>
        <v>oo</v>
      </c>
      <c r="AT449" s="374" t="str">
        <f t="array" ref="AT449">IF($W449, "", INDEX(台羅韻母八聲調資料表, $AD449, $AG449))</f>
        <v>ōo</v>
      </c>
      <c r="AU449" s="370"/>
      <c r="AV449" s="374" t="str">
        <f t="array" ref="AV449">IF($V449, "", INDEX(白話字聲母資料表, $Z449, $AV$5))</f>
        <v>z</v>
      </c>
      <c r="AW449" s="375" t="str">
        <f t="array" ref="AW449">IF($W449, "", INDEX(白話字韻母資料表, $AC449, $AW$5))</f>
        <v>oo</v>
      </c>
      <c r="AX449" s="374" t="str">
        <f t="array" ref="AX449">IF($W449, "", INDEX(閩拼韻母八聲調資料表, $AD449, $AG449))</f>
        <v>ōo</v>
      </c>
    </row>
    <row r="450" spans="2:50">
      <c r="B450" s="380">
        <f t="shared" si="75"/>
        <v>442</v>
      </c>
      <c r="C450" s="314" t="str">
        <f>MID(文章!$D$4, B450, 1)</f>
        <v>得</v>
      </c>
      <c r="D450" s="365" t="s">
        <v>92</v>
      </c>
      <c r="E450" s="365" t="s">
        <v>77</v>
      </c>
      <c r="F450" s="365"/>
      <c r="G450" s="315" t="str">
        <f t="array" ref="G450">IF( OR($T450, NOT($U450), $W450), "", $AA450 &amp; $AH450 &amp; INDEX(中文數值資料表, $AG450, 2) )</f>
        <v>地經四</v>
      </c>
      <c r="H450" s="321" t="str">
        <f t="shared" si="76"/>
        <v>tek</v>
      </c>
      <c r="I450" s="322" t="str">
        <f t="shared" si="77"/>
        <v>tik</v>
      </c>
      <c r="J450" s="323" t="str">
        <f t="shared" si="78"/>
        <v>dik</v>
      </c>
      <c r="K450" s="316" t="str">
        <f t="shared" si="79"/>
        <v>ㄉㄧㆻ</v>
      </c>
      <c r="L450" s="317" t="str">
        <f t="shared" ca="1" si="130"/>
        <v xml:space="preserve">\ltjruby{得}{tik}\
</v>
      </c>
      <c r="M450" s="317" t="str">
        <f t="shared" ca="1" si="116"/>
        <v xml:space="preserve">&lt;ruby&gt;得&lt;rt&gt;地經四&lt;/rt&gt;&lt;/ruby&gt;
</v>
      </c>
      <c r="N450" s="317" t="str">
        <f t="shared" ca="1" si="117"/>
        <v xml:space="preserve">&lt;ruby&gt;得&lt;rt&gt;tek&lt;/rt&gt;&lt;/ruby&gt;
</v>
      </c>
      <c r="O450" s="317" t="str">
        <f t="shared" ca="1" si="118"/>
        <v xml:space="preserve">&lt;ruby&gt;得&lt;rt&gt;tik&lt;/rt&gt;&lt;/ruby&gt;
</v>
      </c>
      <c r="P450" s="317" t="str">
        <f t="shared" ca="1" si="118"/>
        <v xml:space="preserve">&lt;ruby&gt;得&lt;rt&gt;dik&lt;/rt&gt;&lt;/ruby&gt;
</v>
      </c>
      <c r="Q450" s="318" t="str">
        <f t="shared" ca="1" si="119"/>
        <v xml:space="preserve">&lt;ruby&gt;得&lt;rtc&gt;ㄉㄧㆻ&lt;/rtc&gt;&lt;/ruby&gt;
</v>
      </c>
      <c r="R450" s="318" t="str">
        <f t="shared" ca="1" si="120"/>
        <v xml:space="preserve">&lt;ruby&gt;得&lt;rt&gt;tik&lt;/rt&gt;&lt;rtc&gt;ㄉㄧㆻ&lt;/rtc&gt;&lt;/ruby&gt;
</v>
      </c>
      <c r="S450" s="285"/>
      <c r="T450" s="319" t="b">
        <f t="shared" si="114"/>
        <v>0</v>
      </c>
      <c r="U450" s="319" t="b">
        <f t="shared" si="121"/>
        <v>1</v>
      </c>
      <c r="V450" s="319" t="b">
        <f t="shared" si="122"/>
        <v>0</v>
      </c>
      <c r="W450" s="319" t="b">
        <f t="shared" si="123"/>
        <v>0</v>
      </c>
      <c r="X450" s="319" t="b">
        <f t="shared" si="124"/>
        <v>1</v>
      </c>
      <c r="Y450" s="370"/>
      <c r="Z450" s="377">
        <f t="shared" si="115"/>
        <v>16</v>
      </c>
      <c r="AA450" s="373" t="str">
        <f t="array" ref="AA450">IF( $Z450="", "", INDEX(白話字聲母資料表, $Z450, $AA$5))</f>
        <v>地</v>
      </c>
      <c r="AB450" s="370"/>
      <c r="AC450" s="377">
        <f t="shared" si="125"/>
        <v>19</v>
      </c>
      <c r="AD450" s="373">
        <f t="array" ref="AD450">IF( $W450, "", INDEX(白話字韻母資料表, AC450, $AD$5))</f>
        <v>9</v>
      </c>
      <c r="AE450" s="373" t="b">
        <f t="array" ref="AE450">IF( $W450, "", IF( INDEX(白話字韻母資料表, AC450, $AE$5) = "入聲", TRUE, FALSE) )</f>
        <v>1</v>
      </c>
      <c r="AF450" s="374">
        <f t="shared" si="126"/>
        <v>4</v>
      </c>
      <c r="AG450" s="374">
        <f t="shared" si="127"/>
        <v>4</v>
      </c>
      <c r="AH450" s="374" t="str">
        <f t="array" ref="AH450">IF( $W450, "", INDEX(白話字韻母資料表, $AC450, $AH$5))</f>
        <v>經</v>
      </c>
      <c r="AI450" s="374" t="str">
        <f t="array" ref="AI450">IF($W450, "", INDEX(白話字韻母八聲調資料表, $AD450, $AG450))</f>
        <v>ek</v>
      </c>
      <c r="AJ450" s="370"/>
      <c r="AK450" s="373" t="b">
        <f t="shared" si="128"/>
        <v>0</v>
      </c>
      <c r="AL450" s="373" t="str">
        <f>IF( $AK450, IFERROR( IF(MATCH( $E450, 顎音化聲母!$H$9:$H$37, 0), TRUE, FALSE), FALSE), "")</f>
        <v/>
      </c>
      <c r="AM450" s="373" t="str">
        <f t="array" ref="AM450">IF( AND($AK450, $AL450), INDEX(顎音化聲母資料表, MATCH( $D450 &amp; $E450, 顎音化聲母!$L$5:$L$136, 0), 3), "")</f>
        <v/>
      </c>
      <c r="AN450" s="373">
        <f t="shared" si="129"/>
        <v>16</v>
      </c>
      <c r="AO450" s="374" t="str">
        <f t="array" ref="AO450">IF($AN450="", "", IF( $AM450&lt;&gt;"", $AM450,INDEX(白話字聲母資料表, $AN450, $AO$5)))</f>
        <v>ㄉ</v>
      </c>
      <c r="AP450" s="374" t="str">
        <f t="array" ref="AP450">IF($W450, "", INDEX(方音八音反切資料表, $AD450, $AG450))</f>
        <v>ㄧㆻ</v>
      </c>
      <c r="AQ450" s="370"/>
      <c r="AR450" s="374" t="str">
        <f t="array" ref="AR450">IF($V450, "", INDEX(白話字聲母資料表, $Z450, $AR$5))</f>
        <v>t</v>
      </c>
      <c r="AS450" s="375" t="str">
        <f t="array" ref="AS450">IF($W450, "", INDEX(白話字韻母資料表, $AC450, $AR$5))</f>
        <v>ik</v>
      </c>
      <c r="AT450" s="374" t="str">
        <f t="array" ref="AT450">IF($W450, "", INDEX(台羅韻母八聲調資料表, $AD450, $AG450))</f>
        <v>ik</v>
      </c>
      <c r="AU450" s="370"/>
      <c r="AV450" s="374" t="str">
        <f t="array" ref="AV450">IF($V450, "", INDEX(白話字聲母資料表, $Z450, $AV$5))</f>
        <v>d</v>
      </c>
      <c r="AW450" s="375" t="str">
        <f t="array" ref="AW450">IF($W450, "", INDEX(白話字韻母資料表, $AC450, $AW$5))</f>
        <v>ik</v>
      </c>
      <c r="AX450" s="374" t="str">
        <f t="array" ref="AX450">IF($W450, "", INDEX(閩拼韻母八聲調資料表, $AD450, $AG450))</f>
        <v>ik</v>
      </c>
    </row>
    <row r="451" spans="2:50">
      <c r="B451" s="380">
        <f t="shared" si="75"/>
        <v>443</v>
      </c>
      <c r="C451" s="314" t="str">
        <f>MID(文章!$D$4, B451, 1)</f>
        <v>，</v>
      </c>
      <c r="D451" s="365"/>
      <c r="E451" s="365"/>
      <c r="F451" s="365"/>
      <c r="G451" s="315" t="str">
        <f t="array" ref="G451">IF( OR($T451, NOT($U451), $W451), "", $AA451 &amp; $AH451 &amp; INDEX(中文數值資料表, $AG451, 2) )</f>
        <v/>
      </c>
      <c r="H451" s="321" t="str">
        <f t="shared" si="76"/>
        <v/>
      </c>
      <c r="I451" s="322" t="str">
        <f t="shared" si="77"/>
        <v/>
      </c>
      <c r="J451" s="323" t="str">
        <f t="shared" si="78"/>
        <v/>
      </c>
      <c r="K451" s="316" t="str">
        <f t="shared" si="79"/>
        <v/>
      </c>
      <c r="L451" s="317" t="str">
        <f t="shared" ca="1" si="130"/>
        <v xml:space="preserve">\ltjruby{，}{}\
</v>
      </c>
      <c r="M451" s="317" t="str">
        <f t="shared" ca="1" si="116"/>
        <v xml:space="preserve">，
</v>
      </c>
      <c r="N451" s="317" t="str">
        <f t="shared" ca="1" si="117"/>
        <v xml:space="preserve">，
</v>
      </c>
      <c r="O451" s="317" t="str">
        <f t="shared" ca="1" si="118"/>
        <v xml:space="preserve">，
</v>
      </c>
      <c r="P451" s="317" t="str">
        <f t="shared" ca="1" si="118"/>
        <v xml:space="preserve">，
</v>
      </c>
      <c r="Q451" s="318" t="str">
        <f t="shared" ca="1" si="119"/>
        <v xml:space="preserve">，
</v>
      </c>
      <c r="R451" s="318" t="str">
        <f t="shared" ca="1" si="120"/>
        <v xml:space="preserve">，
</v>
      </c>
      <c r="S451" s="285"/>
      <c r="T451" s="319" t="b">
        <f t="shared" si="114"/>
        <v>1</v>
      </c>
      <c r="U451" s="319" t="b">
        <f t="shared" si="121"/>
        <v>0</v>
      </c>
      <c r="V451" s="319" t="b">
        <f t="shared" si="122"/>
        <v>1</v>
      </c>
      <c r="W451" s="319" t="b">
        <f t="shared" si="123"/>
        <v>1</v>
      </c>
      <c r="X451" s="319" t="b">
        <f t="shared" si="124"/>
        <v>0</v>
      </c>
      <c r="Y451" s="370"/>
      <c r="Z451" s="377" t="str">
        <f t="shared" si="115"/>
        <v/>
      </c>
      <c r="AA451" s="373" t="str">
        <f t="array" ref="AA451">IF( $Z451="", "", INDEX(白話字聲母資料表, $Z451, $AA$5))</f>
        <v/>
      </c>
      <c r="AB451" s="370"/>
      <c r="AC451" s="377" t="str">
        <f t="shared" si="125"/>
        <v/>
      </c>
      <c r="AD451" s="373" t="str">
        <f t="array" ref="AD451">IF( $W451, "", INDEX(白話字韻母資料表, AC451, $AD$5))</f>
        <v/>
      </c>
      <c r="AE451" s="373" t="str">
        <f t="array" ref="AE451">IF( $W451, "", IF( INDEX(白話字韻母資料表, AC451, $AE$5) = "入聲", TRUE, FALSE) )</f>
        <v/>
      </c>
      <c r="AF451" s="374" t="str">
        <f t="shared" si="126"/>
        <v/>
      </c>
      <c r="AG451" s="374" t="str">
        <f t="shared" si="127"/>
        <v/>
      </c>
      <c r="AH451" s="374" t="str">
        <f t="array" ref="AH451">IF( $W451, "", INDEX(白話字韻母資料表, $AC451, $AH$5))</f>
        <v/>
      </c>
      <c r="AI451" s="374" t="str">
        <f t="array" ref="AI451">IF($W451, "", INDEX(白話字韻母八聲調資料表, $AD451, $AG451))</f>
        <v/>
      </c>
      <c r="AJ451" s="370"/>
      <c r="AK451" s="373" t="b">
        <f t="shared" si="128"/>
        <v>0</v>
      </c>
      <c r="AL451" s="373" t="str">
        <f>IF( $AK451, IFERROR( IF(MATCH( $E451, 顎音化聲母!$H$9:$H$37, 0), TRUE, FALSE), FALSE), "")</f>
        <v/>
      </c>
      <c r="AM451" s="373" t="str">
        <f t="array" ref="AM451">IF( AND($AK451, $AL451), INDEX(顎音化聲母資料表, MATCH( $D451 &amp; $E451, 顎音化聲母!$L$5:$L$136, 0), 3), "")</f>
        <v/>
      </c>
      <c r="AN451" s="373" t="str">
        <f t="shared" si="129"/>
        <v/>
      </c>
      <c r="AO451" s="374" t="str">
        <f t="array" ref="AO451">IF($AN451="", "", IF( $AM451&lt;&gt;"", $AM451,INDEX(白話字聲母資料表, $AN451, $AO$5)))</f>
        <v/>
      </c>
      <c r="AP451" s="374" t="str">
        <f t="array" ref="AP451">IF($W451, "", INDEX(方音八音反切資料表, $AD451, $AG451))</f>
        <v/>
      </c>
      <c r="AQ451" s="370"/>
      <c r="AR451" s="374" t="str">
        <f t="array" ref="AR451">IF($V451, "", INDEX(白話字聲母資料表, $Z451, $AR$5))</f>
        <v/>
      </c>
      <c r="AS451" s="375" t="str">
        <f t="array" ref="AS451">IF($W451, "", INDEX(白話字韻母資料表, $AC451, $AR$5))</f>
        <v/>
      </c>
      <c r="AT451" s="374" t="str">
        <f t="array" ref="AT451">IF($W451, "", INDEX(台羅韻母八聲調資料表, $AD451, $AG451))</f>
        <v/>
      </c>
      <c r="AU451" s="370"/>
      <c r="AV451" s="374" t="str">
        <f t="array" ref="AV451">IF($V451, "", INDEX(白話字聲母資料表, $Z451, $AV$5))</f>
        <v/>
      </c>
      <c r="AW451" s="375" t="str">
        <f t="array" ref="AW451">IF($W451, "", INDEX(白話字韻母資料表, $AC451, $AW$5))</f>
        <v/>
      </c>
      <c r="AX451" s="374" t="str">
        <f t="array" ref="AX451">IF($W451, "", INDEX(閩拼韻母八聲調資料表, $AD451, $AG451))</f>
        <v/>
      </c>
    </row>
    <row r="452" spans="2:50">
      <c r="B452" s="380">
        <f t="shared" si="75"/>
        <v>444</v>
      </c>
      <c r="C452" s="314" t="str">
        <f>MID(文章!$D$4, B452, 1)</f>
        <v>托</v>
      </c>
      <c r="D452" s="365" t="s">
        <v>90</v>
      </c>
      <c r="E452" s="365" t="s">
        <v>99</v>
      </c>
      <c r="F452" s="365"/>
      <c r="G452" s="315" t="str">
        <f t="array" ref="G452">IF( OR($T452, NOT($U452), $W452), "", $AA452 &amp; $AH452 &amp; INDEX(中文數值資料表, $AG452, 2) )</f>
        <v>他公四</v>
      </c>
      <c r="H452" s="321" t="str">
        <f t="shared" si="76"/>
        <v>thok</v>
      </c>
      <c r="I452" s="322" t="str">
        <f t="shared" si="77"/>
        <v>thok</v>
      </c>
      <c r="J452" s="323" t="str">
        <f t="shared" si="78"/>
        <v>tok</v>
      </c>
      <c r="K452" s="316" t="str">
        <f t="shared" si="79"/>
        <v>ㄊㆦㆻ</v>
      </c>
      <c r="L452" s="317" t="str">
        <f t="shared" ca="1" si="130"/>
        <v xml:space="preserve">\ltjruby{托}{thok}\
</v>
      </c>
      <c r="M452" s="317" t="str">
        <f t="shared" ca="1" si="116"/>
        <v xml:space="preserve">&lt;ruby&gt;托&lt;rt&gt;他公四&lt;/rt&gt;&lt;/ruby&gt;
</v>
      </c>
      <c r="N452" s="317" t="str">
        <f t="shared" ca="1" si="117"/>
        <v xml:space="preserve">&lt;ruby&gt;托&lt;rt&gt;thok&lt;/rt&gt;&lt;/ruby&gt;
</v>
      </c>
      <c r="O452" s="317" t="str">
        <f t="shared" ca="1" si="118"/>
        <v xml:space="preserve">&lt;ruby&gt;托&lt;rt&gt;thok&lt;/rt&gt;&lt;/ruby&gt;
</v>
      </c>
      <c r="P452" s="317" t="str">
        <f t="shared" ca="1" si="118"/>
        <v xml:space="preserve">&lt;ruby&gt;托&lt;rt&gt;tok&lt;/rt&gt;&lt;/ruby&gt;
</v>
      </c>
      <c r="Q452" s="318" t="str">
        <f t="shared" ca="1" si="119"/>
        <v xml:space="preserve">&lt;ruby&gt;托&lt;rtc&gt;ㄊㆦㆻ&lt;/rtc&gt;&lt;/ruby&gt;
</v>
      </c>
      <c r="R452" s="318" t="str">
        <f t="shared" ca="1" si="120"/>
        <v xml:space="preserve">&lt;ruby&gt;托&lt;rt&gt;thok&lt;/rt&gt;&lt;rtc&gt;ㄊㆦㆻ&lt;/rtc&gt;&lt;/ruby&gt;
</v>
      </c>
      <c r="S452" s="285"/>
      <c r="T452" s="319" t="b">
        <f t="shared" si="114"/>
        <v>0</v>
      </c>
      <c r="U452" s="319" t="b">
        <f t="shared" si="121"/>
        <v>1</v>
      </c>
      <c r="V452" s="319" t="b">
        <f t="shared" si="122"/>
        <v>0</v>
      </c>
      <c r="W452" s="319" t="b">
        <f t="shared" si="123"/>
        <v>0</v>
      </c>
      <c r="X452" s="319" t="b">
        <f t="shared" si="124"/>
        <v>1</v>
      </c>
      <c r="Y452" s="370"/>
      <c r="Z452" s="377">
        <f t="shared" si="115"/>
        <v>17</v>
      </c>
      <c r="AA452" s="373" t="str">
        <f t="array" ref="AA452">IF( $Z452="", "", INDEX(白話字聲母資料表, $Z452, $AA$5))</f>
        <v>他</v>
      </c>
      <c r="AB452" s="370"/>
      <c r="AC452" s="377">
        <f t="shared" si="125"/>
        <v>67</v>
      </c>
      <c r="AD452" s="373">
        <f t="array" ref="AD452">IF( $W452, "", INDEX(白話字韻母資料表, AC452, $AD$5))</f>
        <v>7</v>
      </c>
      <c r="AE452" s="373" t="b">
        <f t="array" ref="AE452">IF( $W452, "", IF( INDEX(白話字韻母資料表, AC452, $AE$5) = "入聲", TRUE, FALSE) )</f>
        <v>1</v>
      </c>
      <c r="AF452" s="374">
        <f t="shared" si="126"/>
        <v>4</v>
      </c>
      <c r="AG452" s="374">
        <f t="shared" si="127"/>
        <v>4</v>
      </c>
      <c r="AH452" s="374" t="str">
        <f t="array" ref="AH452">IF( $W452, "", INDEX(白話字韻母資料表, $AC452, $AH$5))</f>
        <v>公</v>
      </c>
      <c r="AI452" s="374" t="str">
        <f t="array" ref="AI452">IF($W452, "", INDEX(白話字韻母八聲調資料表, $AD452, $AG452))</f>
        <v>ok</v>
      </c>
      <c r="AJ452" s="370"/>
      <c r="AK452" s="373" t="b">
        <f t="shared" si="128"/>
        <v>0</v>
      </c>
      <c r="AL452" s="373" t="str">
        <f>IF( $AK452, IFERROR( IF(MATCH( $E452, 顎音化聲母!$H$9:$H$37, 0), TRUE, FALSE), FALSE), "")</f>
        <v/>
      </c>
      <c r="AM452" s="373" t="str">
        <f t="array" ref="AM452">IF( AND($AK452, $AL452), INDEX(顎音化聲母資料表, MATCH( $D452 &amp; $E452, 顎音化聲母!$L$5:$L$136, 0), 3), "")</f>
        <v/>
      </c>
      <c r="AN452" s="373">
        <f t="shared" si="129"/>
        <v>17</v>
      </c>
      <c r="AO452" s="374" t="str">
        <f t="array" ref="AO452">IF($AN452="", "", IF( $AM452&lt;&gt;"", $AM452,INDEX(白話字聲母資料表, $AN452, $AO$5)))</f>
        <v>ㄊ</v>
      </c>
      <c r="AP452" s="374" t="str">
        <f t="array" ref="AP452">IF($W452, "", INDEX(方音八音反切資料表, $AD452, $AG452))</f>
        <v>ㆦㆻ</v>
      </c>
      <c r="AQ452" s="370"/>
      <c r="AR452" s="374" t="str">
        <f t="array" ref="AR452">IF($V452, "", INDEX(白話字聲母資料表, $Z452, $AR$5))</f>
        <v>th</v>
      </c>
      <c r="AS452" s="375" t="str">
        <f t="array" ref="AS452">IF($W452, "", INDEX(白話字韻母資料表, $AC452, $AR$5))</f>
        <v>ok</v>
      </c>
      <c r="AT452" s="374" t="str">
        <f t="array" ref="AT452">IF($W452, "", INDEX(台羅韻母八聲調資料表, $AD452, $AG452))</f>
        <v>ok</v>
      </c>
      <c r="AU452" s="370"/>
      <c r="AV452" s="374" t="str">
        <f t="array" ref="AV452">IF($V452, "", INDEX(白話字聲母資料表, $Z452, $AV$5))</f>
        <v>t</v>
      </c>
      <c r="AW452" s="375" t="str">
        <f t="array" ref="AW452">IF($W452, "", INDEX(白話字韻母資料表, $AC452, $AW$5))</f>
        <v>ok</v>
      </c>
      <c r="AX452" s="374" t="str">
        <f t="array" ref="AX452">IF($W452, "", INDEX(閩拼韻母八聲調資料表, $AD452, $AG452))</f>
        <v>ok</v>
      </c>
    </row>
    <row r="453" spans="2:50">
      <c r="B453" s="380">
        <f t="shared" si="75"/>
        <v>445</v>
      </c>
      <c r="C453" s="314" t="str">
        <f>MID(文章!$D$4, B453, 1)</f>
        <v>遺</v>
      </c>
      <c r="D453" s="365"/>
      <c r="E453" s="365" t="s">
        <v>84</v>
      </c>
      <c r="F453" s="365">
        <v>5</v>
      </c>
      <c r="G453" s="315" t="str">
        <f t="array" ref="G453">IF( OR($T453, NOT($U453), $W453), "", $AA453 &amp; $AH453 &amp; INDEX(中文數值資料表, $AG453, 2) )</f>
        <v>英規五</v>
      </c>
      <c r="H453" s="321" t="str">
        <f t="shared" si="76"/>
        <v>ûi</v>
      </c>
      <c r="I453" s="322" t="str">
        <f t="shared" si="77"/>
        <v>ûi</v>
      </c>
      <c r="J453" s="323" t="str">
        <f t="shared" si="78"/>
        <v>ùi</v>
      </c>
      <c r="K453" s="316" t="str">
        <f t="shared" si="79"/>
        <v>ㄨㄧˊ</v>
      </c>
      <c r="L453" s="317" t="str">
        <f t="shared" ca="1" si="130"/>
        <v xml:space="preserve">\ltjruby{遺}{ûi}\
</v>
      </c>
      <c r="M453" s="317" t="str">
        <f t="shared" ca="1" si="116"/>
        <v xml:space="preserve">&lt;ruby&gt;遺&lt;rt&gt;英規五&lt;/rt&gt;&lt;/ruby&gt;
</v>
      </c>
      <c r="N453" s="317" t="str">
        <f t="shared" ca="1" si="117"/>
        <v xml:space="preserve">&lt;ruby&gt;遺&lt;rt&gt;ûi&lt;/rt&gt;&lt;/ruby&gt;
</v>
      </c>
      <c r="O453" s="317" t="str">
        <f t="shared" ca="1" si="118"/>
        <v xml:space="preserve">&lt;ruby&gt;遺&lt;rt&gt;ûi&lt;/rt&gt;&lt;/ruby&gt;
</v>
      </c>
      <c r="P453" s="317" t="str">
        <f t="shared" ca="1" si="118"/>
        <v xml:space="preserve">&lt;ruby&gt;遺&lt;rt&gt;ùi&lt;/rt&gt;&lt;/ruby&gt;
</v>
      </c>
      <c r="Q453" s="318" t="str">
        <f t="shared" ca="1" si="119"/>
        <v xml:space="preserve">&lt;ruby&gt;遺&lt;rtc&gt;ㄨㄧˊ&lt;/rtc&gt;&lt;/ruby&gt;
</v>
      </c>
      <c r="R453" s="318" t="str">
        <f t="shared" ca="1" si="120"/>
        <v xml:space="preserve">&lt;ruby&gt;遺&lt;rt&gt;ûi&lt;/rt&gt;&lt;rtc&gt;ㄨㄧˊ&lt;/rtc&gt;&lt;/ruby&gt;
</v>
      </c>
      <c r="S453" s="285"/>
      <c r="T453" s="319" t="b">
        <f t="shared" si="114"/>
        <v>0</v>
      </c>
      <c r="U453" s="319" t="b">
        <f t="shared" si="121"/>
        <v>1</v>
      </c>
      <c r="V453" s="319" t="b">
        <f t="shared" si="122"/>
        <v>1</v>
      </c>
      <c r="W453" s="319" t="b">
        <f t="shared" si="123"/>
        <v>0</v>
      </c>
      <c r="X453" s="319" t="b">
        <f t="shared" si="124"/>
        <v>0</v>
      </c>
      <c r="Y453" s="370"/>
      <c r="Z453" s="377">
        <f t="shared" si="115"/>
        <v>18</v>
      </c>
      <c r="AA453" s="373" t="str">
        <f t="array" ref="AA453">IF( $Z453="", "", INDEX(白話字聲母資料表, $Z453, $AA$5))</f>
        <v>英</v>
      </c>
      <c r="AB453" s="370"/>
      <c r="AC453" s="377">
        <f t="shared" si="125"/>
        <v>72</v>
      </c>
      <c r="AD453" s="373">
        <f t="array" ref="AD453">IF( $W453, "", INDEX(白話字韻母資料表, AC453, $AD$5))</f>
        <v>4</v>
      </c>
      <c r="AE453" s="373" t="b">
        <f t="array" ref="AE453">IF( $W453, "", IF( INDEX(白話字韻母資料表, AC453, $AE$5) = "入聲", TRUE, FALSE) )</f>
        <v>0</v>
      </c>
      <c r="AF453" s="374">
        <f t="shared" si="126"/>
        <v>1</v>
      </c>
      <c r="AG453" s="374">
        <f t="shared" si="127"/>
        <v>5</v>
      </c>
      <c r="AH453" s="374" t="str">
        <f t="array" ref="AH453">IF( $W453, "", INDEX(白話字韻母資料表, $AC453, $AH$5))</f>
        <v>規</v>
      </c>
      <c r="AI453" s="374" t="str">
        <f t="array" ref="AI453">IF($W453, "", INDEX(白話字韻母八聲調資料表, $AD453, $AG453))</f>
        <v>ûi</v>
      </c>
      <c r="AJ453" s="370"/>
      <c r="AK453" s="373" t="b">
        <f t="shared" si="128"/>
        <v>0</v>
      </c>
      <c r="AL453" s="373" t="str">
        <f>IF( $AK453, IFERROR( IF(MATCH( $E453, 顎音化聲母!$H$9:$H$37, 0), TRUE, FALSE), FALSE), "")</f>
        <v/>
      </c>
      <c r="AM453" s="373" t="str">
        <f t="array" ref="AM453">IF( AND($AK453, $AL453), INDEX(顎音化聲母資料表, MATCH( $D453 &amp; $E453, 顎音化聲母!$L$5:$L$136, 0), 3), "")</f>
        <v/>
      </c>
      <c r="AN453" s="373" t="str">
        <f t="shared" si="129"/>
        <v/>
      </c>
      <c r="AO453" s="374" t="str">
        <f t="array" ref="AO453">IF($AN453="", "", IF( $AM453&lt;&gt;"", $AM453,INDEX(白話字聲母資料表, $AN453, $AO$5)))</f>
        <v/>
      </c>
      <c r="AP453" s="374" t="str">
        <f t="array" ref="AP453">IF($W453, "", INDEX(方音八音反切資料表, $AD453, $AG453))</f>
        <v>ㄨㄧˊ</v>
      </c>
      <c r="AQ453" s="370"/>
      <c r="AR453" s="374" t="str">
        <f t="array" ref="AR453">IF($V453, "", INDEX(白話字聲母資料表, $Z453, $AR$5))</f>
        <v/>
      </c>
      <c r="AS453" s="375" t="str">
        <f t="array" ref="AS453">IF($W453, "", INDEX(白話字韻母資料表, $AC453, $AR$5))</f>
        <v>ui</v>
      </c>
      <c r="AT453" s="374" t="str">
        <f t="array" ref="AT453">IF($W453, "", INDEX(台羅韻母八聲調資料表, $AD453, $AG453))</f>
        <v>ûi</v>
      </c>
      <c r="AU453" s="370"/>
      <c r="AV453" s="374" t="str">
        <f t="array" ref="AV453">IF($V453, "", INDEX(白話字聲母資料表, $Z453, $AV$5))</f>
        <v/>
      </c>
      <c r="AW453" s="375" t="str">
        <f t="array" ref="AW453">IF($W453, "", INDEX(白話字韻母資料表, $AC453, $AW$5))</f>
        <v>ui</v>
      </c>
      <c r="AX453" s="374" t="str">
        <f t="array" ref="AX453">IF($W453, "", INDEX(閩拼韻母八聲調資料表, $AD453, $AG453))</f>
        <v>ùi</v>
      </c>
    </row>
    <row r="454" spans="2:50">
      <c r="B454" s="380">
        <f t="shared" si="75"/>
        <v>446</v>
      </c>
      <c r="C454" s="314" t="str">
        <f>MID(文章!$D$4, B454, 1)</f>
        <v>響</v>
      </c>
      <c r="D454" s="365" t="s">
        <v>61</v>
      </c>
      <c r="E454" s="365" t="s">
        <v>88</v>
      </c>
      <c r="F454" s="365">
        <v>3</v>
      </c>
      <c r="G454" s="315" t="str">
        <f t="array" ref="G454">IF( OR($T454, NOT($U454), $W454), "", $AA454 &amp; $AH454 &amp; INDEX(中文數值資料表, $AG454, 2) )</f>
        <v>喜恭三</v>
      </c>
      <c r="H454" s="321" t="str">
        <f t="shared" si="76"/>
        <v>hiòng</v>
      </c>
      <c r="I454" s="322" t="str">
        <f t="shared" si="77"/>
        <v>hiòng</v>
      </c>
      <c r="J454" s="323" t="str">
        <f t="shared" si="78"/>
        <v>hiǒng</v>
      </c>
      <c r="K454" s="316" t="str">
        <f t="shared" si="79"/>
        <v>ㄏㄧㆲ˪</v>
      </c>
      <c r="L454" s="317" t="str">
        <f t="shared" ca="1" si="130"/>
        <v xml:space="preserve">\ltjruby{響}{hiòng}\
</v>
      </c>
      <c r="M454" s="317" t="str">
        <f t="shared" ca="1" si="116"/>
        <v xml:space="preserve">&lt;ruby&gt;響&lt;rt&gt;喜恭三&lt;/rt&gt;&lt;/ruby&gt;
</v>
      </c>
      <c r="N454" s="317" t="str">
        <f t="shared" ca="1" si="117"/>
        <v xml:space="preserve">&lt;ruby&gt;響&lt;rt&gt;hiòng&lt;/rt&gt;&lt;/ruby&gt;
</v>
      </c>
      <c r="O454" s="317" t="str">
        <f t="shared" ca="1" si="118"/>
        <v xml:space="preserve">&lt;ruby&gt;響&lt;rt&gt;hiòng&lt;/rt&gt;&lt;/ruby&gt;
</v>
      </c>
      <c r="P454" s="317" t="str">
        <f t="shared" ca="1" si="118"/>
        <v xml:space="preserve">&lt;ruby&gt;響&lt;rt&gt;hiǒng&lt;/rt&gt;&lt;/ruby&gt;
</v>
      </c>
      <c r="Q454" s="318" t="str">
        <f t="shared" ca="1" si="119"/>
        <v xml:space="preserve">&lt;ruby&gt;響&lt;rtc&gt;ㄏㄧㆲ˪&lt;/rtc&gt;&lt;/ruby&gt;
</v>
      </c>
      <c r="R454" s="318" t="str">
        <f t="shared" ca="1" si="120"/>
        <v xml:space="preserve">&lt;ruby&gt;響&lt;rt&gt;hiòng&lt;/rt&gt;&lt;rtc&gt;ㄏㄧㆲ˪&lt;/rtc&gt;&lt;/ruby&gt;
</v>
      </c>
      <c r="S454" s="285"/>
      <c r="T454" s="319" t="b">
        <f t="shared" si="114"/>
        <v>0</v>
      </c>
      <c r="U454" s="319" t="b">
        <f t="shared" si="121"/>
        <v>1</v>
      </c>
      <c r="V454" s="319" t="b">
        <f t="shared" si="122"/>
        <v>0</v>
      </c>
      <c r="W454" s="319" t="b">
        <f t="shared" si="123"/>
        <v>0</v>
      </c>
      <c r="X454" s="319" t="b">
        <f t="shared" si="124"/>
        <v>0</v>
      </c>
      <c r="Y454" s="370"/>
      <c r="Z454" s="377">
        <f t="shared" si="115"/>
        <v>5</v>
      </c>
      <c r="AA454" s="373" t="str">
        <f t="array" ref="AA454">IF( $Z454="", "", INDEX(白話字聲母資料表, $Z454, $AA$5))</f>
        <v>喜</v>
      </c>
      <c r="AB454" s="370"/>
      <c r="AC454" s="377">
        <f t="shared" si="125"/>
        <v>42</v>
      </c>
      <c r="AD454" s="373">
        <f t="array" ref="AD454">IF( $W454, "", INDEX(白話字韻母資料表, AC454, $AD$5))</f>
        <v>14</v>
      </c>
      <c r="AE454" s="373" t="b">
        <f t="array" ref="AE454">IF( $W454, "", IF( INDEX(白話字韻母資料表, AC454, $AE$5) = "入聲", TRUE, FALSE) )</f>
        <v>0</v>
      </c>
      <c r="AF454" s="374">
        <f t="shared" si="126"/>
        <v>1</v>
      </c>
      <c r="AG454" s="374">
        <f t="shared" si="127"/>
        <v>3</v>
      </c>
      <c r="AH454" s="374" t="str">
        <f t="array" ref="AH454">IF( $W454, "", INDEX(白話字韻母資料表, $AC454, $AH$5))</f>
        <v>恭</v>
      </c>
      <c r="AI454" s="374" t="str">
        <f t="array" ref="AI454">IF($W454, "", INDEX(白話字韻母八聲調資料表, $AD454, $AG454))</f>
        <v>iòng</v>
      </c>
      <c r="AJ454" s="370"/>
      <c r="AK454" s="373" t="b">
        <f t="shared" si="128"/>
        <v>0</v>
      </c>
      <c r="AL454" s="373" t="str">
        <f>IF( $AK454, IFERROR( IF(MATCH( $E454, 顎音化聲母!$H$9:$H$37, 0), TRUE, FALSE), FALSE), "")</f>
        <v/>
      </c>
      <c r="AM454" s="373" t="str">
        <f t="array" ref="AM454">IF( AND($AK454, $AL454), INDEX(顎音化聲母資料表, MATCH( $D454 &amp; $E454, 顎音化聲母!$L$5:$L$136, 0), 3), "")</f>
        <v/>
      </c>
      <c r="AN454" s="373">
        <f t="shared" si="129"/>
        <v>5</v>
      </c>
      <c r="AO454" s="374" t="str">
        <f t="array" ref="AO454">IF($AN454="", "", IF( $AM454&lt;&gt;"", $AM454,INDEX(白話字聲母資料表, $AN454, $AO$5)))</f>
        <v>ㄏ</v>
      </c>
      <c r="AP454" s="374" t="str">
        <f t="array" ref="AP454">IF($W454, "", INDEX(方音八音反切資料表, $AD454, $AG454))</f>
        <v>ㄧㆲ˪</v>
      </c>
      <c r="AQ454" s="370"/>
      <c r="AR454" s="374" t="str">
        <f t="array" ref="AR454">IF($V454, "", INDEX(白話字聲母資料表, $Z454, $AR$5))</f>
        <v>h</v>
      </c>
      <c r="AS454" s="375" t="str">
        <f t="array" ref="AS454">IF($W454, "", INDEX(白話字韻母資料表, $AC454, $AR$5))</f>
        <v>iong</v>
      </c>
      <c r="AT454" s="374" t="str">
        <f t="array" ref="AT454">IF($W454, "", INDEX(台羅韻母八聲調資料表, $AD454, $AG454))</f>
        <v>iòng</v>
      </c>
      <c r="AU454" s="370"/>
      <c r="AV454" s="374" t="str">
        <f t="array" ref="AV454">IF($V454, "", INDEX(白話字聲母資料表, $Z454, $AV$5))</f>
        <v>h</v>
      </c>
      <c r="AW454" s="375" t="str">
        <f t="array" ref="AW454">IF($W454, "", INDEX(白話字韻母資料表, $AC454, $AW$5))</f>
        <v>iong</v>
      </c>
      <c r="AX454" s="374" t="str">
        <f t="array" ref="AX454">IF($W454, "", INDEX(閩拼韻母八聲調資料表, $AD454, $AG454))</f>
        <v>iǒng</v>
      </c>
    </row>
    <row r="455" spans="2:50">
      <c r="B455" s="380">
        <f t="shared" si="75"/>
        <v>447</v>
      </c>
      <c r="C455" s="314" t="str">
        <f>MID(文章!$D$4, B455, 1)</f>
        <v>於</v>
      </c>
      <c r="D455" s="365"/>
      <c r="E455" s="365" t="s">
        <v>67</v>
      </c>
      <c r="F455" s="365">
        <v>5</v>
      </c>
      <c r="G455" s="315" t="str">
        <f t="array" ref="G455">IF( OR($T455, NOT($U455), $W455), "", $AA455 &amp; $AH455 &amp; INDEX(中文數值資料表, $AG455, 2) )</f>
        <v>英居五</v>
      </c>
      <c r="H455" s="321" t="str">
        <f t="shared" si="76"/>
        <v>î</v>
      </c>
      <c r="I455" s="322" t="str">
        <f t="shared" si="77"/>
        <v>î</v>
      </c>
      <c r="J455" s="323" t="str">
        <f t="shared" si="78"/>
        <v>ì</v>
      </c>
      <c r="K455" s="316" t="str">
        <f t="shared" si="79"/>
        <v>ㄧˊ</v>
      </c>
      <c r="L455" s="317" t="str">
        <f t="shared" ca="1" si="130"/>
        <v xml:space="preserve">\ltjruby{於}{î}\
</v>
      </c>
      <c r="M455" s="317" t="str">
        <f t="shared" ca="1" si="116"/>
        <v xml:space="preserve">&lt;ruby&gt;於&lt;rt&gt;英居五&lt;/rt&gt;&lt;/ruby&gt;
</v>
      </c>
      <c r="N455" s="317" t="str">
        <f t="shared" ca="1" si="117"/>
        <v xml:space="preserve">&lt;ruby&gt;於&lt;rt&gt;î&lt;/rt&gt;&lt;/ruby&gt;
</v>
      </c>
      <c r="O455" s="317" t="str">
        <f t="shared" ca="1" si="118"/>
        <v xml:space="preserve">&lt;ruby&gt;於&lt;rt&gt;î&lt;/rt&gt;&lt;/ruby&gt;
</v>
      </c>
      <c r="P455" s="317" t="str">
        <f t="shared" ca="1" si="118"/>
        <v xml:space="preserve">&lt;ruby&gt;於&lt;rt&gt;ì&lt;/rt&gt;&lt;/ruby&gt;
</v>
      </c>
      <c r="Q455" s="318" t="str">
        <f t="shared" ca="1" si="119"/>
        <v xml:space="preserve">&lt;ruby&gt;於&lt;rtc&gt;ㄧˊ&lt;/rtc&gt;&lt;/ruby&gt;
</v>
      </c>
      <c r="R455" s="318" t="str">
        <f t="shared" ca="1" si="120"/>
        <v xml:space="preserve">&lt;ruby&gt;於&lt;rt&gt;î&lt;/rt&gt;&lt;rtc&gt;ㄧˊ&lt;/rtc&gt;&lt;/ruby&gt;
</v>
      </c>
      <c r="S455" s="285"/>
      <c r="T455" s="319" t="b">
        <f t="shared" si="114"/>
        <v>0</v>
      </c>
      <c r="U455" s="319" t="b">
        <f t="shared" si="121"/>
        <v>1</v>
      </c>
      <c r="V455" s="319" t="b">
        <f t="shared" si="122"/>
        <v>1</v>
      </c>
      <c r="W455" s="319" t="b">
        <f t="shared" si="123"/>
        <v>0</v>
      </c>
      <c r="X455" s="319" t="b">
        <f t="shared" si="124"/>
        <v>0</v>
      </c>
      <c r="Y455" s="370"/>
      <c r="Z455" s="377">
        <f t="shared" si="115"/>
        <v>18</v>
      </c>
      <c r="AA455" s="373" t="str">
        <f t="array" ref="AA455">IF( $Z455="", "", INDEX(白話字聲母資料表, $Z455, $AA$5))</f>
        <v>英</v>
      </c>
      <c r="AB455" s="370"/>
      <c r="AC455" s="377">
        <f t="shared" si="125"/>
        <v>21</v>
      </c>
      <c r="AD455" s="373">
        <f t="array" ref="AD455">IF( $W455, "", INDEX(白話字韻母資料表, AC455, $AD$5))</f>
        <v>29</v>
      </c>
      <c r="AE455" s="373" t="b">
        <f t="array" ref="AE455">IF( $W455, "", IF( INDEX(白話字韻母資料表, AC455, $AE$5) = "入聲", TRUE, FALSE) )</f>
        <v>0</v>
      </c>
      <c r="AF455" s="374">
        <f t="shared" si="126"/>
        <v>1</v>
      </c>
      <c r="AG455" s="374">
        <f t="shared" si="127"/>
        <v>5</v>
      </c>
      <c r="AH455" s="374" t="str">
        <f t="array" ref="AH455">IF( $W455, "", INDEX(白話字韻母資料表, $AC455, $AH$5))</f>
        <v>居</v>
      </c>
      <c r="AI455" s="374" t="str">
        <f t="array" ref="AI455">IF($W455, "", INDEX(白話字韻母八聲調資料表, $AD455, $AG455))</f>
        <v>î</v>
      </c>
      <c r="AJ455" s="370"/>
      <c r="AK455" s="373" t="b">
        <f t="shared" si="128"/>
        <v>0</v>
      </c>
      <c r="AL455" s="373" t="str">
        <f>IF( $AK455, IFERROR( IF(MATCH( $E455, 顎音化聲母!$H$9:$H$37, 0), TRUE, FALSE), FALSE), "")</f>
        <v/>
      </c>
      <c r="AM455" s="373" t="str">
        <f t="array" ref="AM455">IF( AND($AK455, $AL455), INDEX(顎音化聲母資料表, MATCH( $D455 &amp; $E455, 顎音化聲母!$L$5:$L$136, 0), 3), "")</f>
        <v/>
      </c>
      <c r="AN455" s="373" t="str">
        <f t="shared" si="129"/>
        <v/>
      </c>
      <c r="AO455" s="374" t="str">
        <f t="array" ref="AO455">IF($AN455="", "", IF( $AM455&lt;&gt;"", $AM455,INDEX(白話字聲母資料表, $AN455, $AO$5)))</f>
        <v/>
      </c>
      <c r="AP455" s="374" t="str">
        <f t="array" ref="AP455">IF($W455, "", INDEX(方音八音反切資料表, $AD455, $AG455))</f>
        <v>ㄧˊ</v>
      </c>
      <c r="AQ455" s="370"/>
      <c r="AR455" s="374" t="str">
        <f t="array" ref="AR455">IF($V455, "", INDEX(白話字聲母資料表, $Z455, $AR$5))</f>
        <v/>
      </c>
      <c r="AS455" s="375" t="str">
        <f t="array" ref="AS455">IF($W455, "", INDEX(白話字韻母資料表, $AC455, $AR$5))</f>
        <v>i</v>
      </c>
      <c r="AT455" s="374" t="str">
        <f t="array" ref="AT455">IF($W455, "", INDEX(台羅韻母八聲調資料表, $AD455, $AG455))</f>
        <v>î</v>
      </c>
      <c r="AU455" s="370"/>
      <c r="AV455" s="374" t="str">
        <f t="array" ref="AV455">IF($V455, "", INDEX(白話字聲母資料表, $Z455, $AV$5))</f>
        <v/>
      </c>
      <c r="AW455" s="375" t="str">
        <f t="array" ref="AW455">IF($W455, "", INDEX(白話字韻母資料表, $AC455, $AW$5))</f>
        <v>i</v>
      </c>
      <c r="AX455" s="374" t="str">
        <f t="array" ref="AX455">IF($W455, "", INDEX(閩拼韻母八聲調資料表, $AD455, $AG455))</f>
        <v>ì</v>
      </c>
    </row>
    <row r="456" spans="2:50">
      <c r="B456" s="380">
        <f t="shared" si="75"/>
        <v>448</v>
      </c>
      <c r="C456" s="314" t="str">
        <f>MID(文章!$D$4, B456, 1)</f>
        <v>悲</v>
      </c>
      <c r="D456" s="365" t="s">
        <v>79</v>
      </c>
      <c r="E456" s="365" t="s">
        <v>67</v>
      </c>
      <c r="F456" s="365"/>
      <c r="G456" s="315" t="str">
        <f t="array" ref="G456">IF( OR($T456, NOT($U456), $W456), "", $AA456 &amp; $AH456 &amp; INDEX(中文數值資料表, $AG456, 2) )</f>
        <v>邊居一</v>
      </c>
      <c r="H456" s="321" t="str">
        <f t="shared" si="76"/>
        <v>pi</v>
      </c>
      <c r="I456" s="322" t="str">
        <f t="shared" si="77"/>
        <v>pi</v>
      </c>
      <c r="J456" s="323" t="str">
        <f t="shared" si="78"/>
        <v>bī</v>
      </c>
      <c r="K456" s="316" t="str">
        <f t="shared" si="79"/>
        <v>ㄅㄧ</v>
      </c>
      <c r="L456" s="317" t="str">
        <f t="shared" ca="1" si="130"/>
        <v xml:space="preserve">\ltjruby{悲}{pi}\
</v>
      </c>
      <c r="M456" s="317" t="str">
        <f t="shared" ca="1" si="116"/>
        <v xml:space="preserve">&lt;ruby&gt;悲&lt;rt&gt;邊居一&lt;/rt&gt;&lt;/ruby&gt;
</v>
      </c>
      <c r="N456" s="317" t="str">
        <f t="shared" ca="1" si="117"/>
        <v xml:space="preserve">&lt;ruby&gt;悲&lt;rt&gt;pi&lt;/rt&gt;&lt;/ruby&gt;
</v>
      </c>
      <c r="O456" s="317" t="str">
        <f t="shared" ca="1" si="118"/>
        <v xml:space="preserve">&lt;ruby&gt;悲&lt;rt&gt;pi&lt;/rt&gt;&lt;/ruby&gt;
</v>
      </c>
      <c r="P456" s="317" t="str">
        <f t="shared" ca="1" si="118"/>
        <v xml:space="preserve">&lt;ruby&gt;悲&lt;rt&gt;bī&lt;/rt&gt;&lt;/ruby&gt;
</v>
      </c>
      <c r="Q456" s="318" t="str">
        <f t="shared" ca="1" si="119"/>
        <v xml:space="preserve">&lt;ruby&gt;悲&lt;rtc&gt;ㄅㄧ&lt;/rtc&gt;&lt;/ruby&gt;
</v>
      </c>
      <c r="R456" s="318" t="str">
        <f t="shared" ca="1" si="120"/>
        <v xml:space="preserve">&lt;ruby&gt;悲&lt;rt&gt;pi&lt;/rt&gt;&lt;rtc&gt;ㄅㄧ&lt;/rtc&gt;&lt;/ruby&gt;
</v>
      </c>
      <c r="S456" s="285"/>
      <c r="T456" s="319" t="b">
        <f t="shared" si="114"/>
        <v>0</v>
      </c>
      <c r="U456" s="319" t="b">
        <f t="shared" si="121"/>
        <v>1</v>
      </c>
      <c r="V456" s="319" t="b">
        <f t="shared" si="122"/>
        <v>0</v>
      </c>
      <c r="W456" s="319" t="b">
        <f t="shared" si="123"/>
        <v>0</v>
      </c>
      <c r="X456" s="319" t="b">
        <f t="shared" si="124"/>
        <v>1</v>
      </c>
      <c r="Y456" s="370"/>
      <c r="Z456" s="377">
        <f t="shared" si="115"/>
        <v>13</v>
      </c>
      <c r="AA456" s="373" t="str">
        <f t="array" ref="AA456">IF( $Z456="", "", INDEX(白話字聲母資料表, $Z456, $AA$5))</f>
        <v>邊</v>
      </c>
      <c r="AB456" s="370"/>
      <c r="AC456" s="377">
        <f t="shared" si="125"/>
        <v>21</v>
      </c>
      <c r="AD456" s="373">
        <f t="array" ref="AD456">IF( $W456, "", INDEX(白話字韻母資料表, AC456, $AD$5))</f>
        <v>29</v>
      </c>
      <c r="AE456" s="373" t="b">
        <f t="array" ref="AE456">IF( $W456, "", IF( INDEX(白話字韻母資料表, AC456, $AE$5) = "入聲", TRUE, FALSE) )</f>
        <v>0</v>
      </c>
      <c r="AF456" s="374">
        <f t="shared" si="126"/>
        <v>1</v>
      </c>
      <c r="AG456" s="374">
        <f t="shared" si="127"/>
        <v>1</v>
      </c>
      <c r="AH456" s="374" t="str">
        <f t="array" ref="AH456">IF( $W456, "", INDEX(白話字韻母資料表, $AC456, $AH$5))</f>
        <v>居</v>
      </c>
      <c r="AI456" s="374" t="str">
        <f t="array" ref="AI456">IF($W456, "", INDEX(白話字韻母八聲調資料表, $AD456, $AG456))</f>
        <v>i</v>
      </c>
      <c r="AJ456" s="370"/>
      <c r="AK456" s="373" t="b">
        <f t="shared" si="128"/>
        <v>0</v>
      </c>
      <c r="AL456" s="373" t="str">
        <f>IF( $AK456, IFERROR( IF(MATCH( $E456, 顎音化聲母!$H$9:$H$37, 0), TRUE, FALSE), FALSE), "")</f>
        <v/>
      </c>
      <c r="AM456" s="373" t="str">
        <f t="array" ref="AM456">IF( AND($AK456, $AL456), INDEX(顎音化聲母資料表, MATCH( $D456 &amp; $E456, 顎音化聲母!$L$5:$L$136, 0), 3), "")</f>
        <v/>
      </c>
      <c r="AN456" s="373">
        <f t="shared" si="129"/>
        <v>13</v>
      </c>
      <c r="AO456" s="374" t="str">
        <f t="array" ref="AO456">IF($AN456="", "", IF( $AM456&lt;&gt;"", $AM456,INDEX(白話字聲母資料表, $AN456, $AO$5)))</f>
        <v>ㄅ</v>
      </c>
      <c r="AP456" s="374" t="str">
        <f t="array" ref="AP456">IF($W456, "", INDEX(方音八音反切資料表, $AD456, $AG456))</f>
        <v>ㄧ</v>
      </c>
      <c r="AQ456" s="370"/>
      <c r="AR456" s="374" t="str">
        <f t="array" ref="AR456">IF($V456, "", INDEX(白話字聲母資料表, $Z456, $AR$5))</f>
        <v>p</v>
      </c>
      <c r="AS456" s="375" t="str">
        <f t="array" ref="AS456">IF($W456, "", INDEX(白話字韻母資料表, $AC456, $AR$5))</f>
        <v>i</v>
      </c>
      <c r="AT456" s="374" t="str">
        <f t="array" ref="AT456">IF($W456, "", INDEX(台羅韻母八聲調資料表, $AD456, $AG456))</f>
        <v>i</v>
      </c>
      <c r="AU456" s="370"/>
      <c r="AV456" s="374" t="str">
        <f t="array" ref="AV456">IF($V456, "", INDEX(白話字聲母資料表, $Z456, $AV$5))</f>
        <v>b</v>
      </c>
      <c r="AW456" s="375" t="str">
        <f t="array" ref="AW456">IF($W456, "", INDEX(白話字韻母資料表, $AC456, $AW$5))</f>
        <v>i</v>
      </c>
      <c r="AX456" s="374" t="str">
        <f t="array" ref="AX456">IF($W456, "", INDEX(閩拼韻母八聲調資料表, $AD456, $AG456))</f>
        <v>ī</v>
      </c>
    </row>
    <row r="457" spans="2:50">
      <c r="B457" s="380">
        <f t="shared" si="75"/>
        <v>449</v>
      </c>
      <c r="C457" s="314" t="str">
        <f>MID(文章!$D$4, B457, 1)</f>
        <v>風</v>
      </c>
      <c r="D457" s="365" t="s">
        <v>61</v>
      </c>
      <c r="E457" s="365" t="s">
        <v>74</v>
      </c>
      <c r="F457" s="365"/>
      <c r="G457" s="315" t="str">
        <f t="array" ref="G457">IF( OR($T457, NOT($U457), $W457), "", $AA457 &amp; $AH457 &amp; INDEX(中文數值資料表, $AG457, 2) )</f>
        <v>喜公一</v>
      </c>
      <c r="H457" s="321" t="str">
        <f t="shared" si="76"/>
        <v>hong</v>
      </c>
      <c r="I457" s="322" t="str">
        <f t="shared" si="77"/>
        <v>hong</v>
      </c>
      <c r="J457" s="323" t="str">
        <f t="shared" si="78"/>
        <v>hōng</v>
      </c>
      <c r="K457" s="316" t="str">
        <f t="shared" si="79"/>
        <v>ㄏㆲ</v>
      </c>
      <c r="L457" s="317" t="str">
        <f t="shared" ca="1" si="130"/>
        <v xml:space="preserve">\ltjruby{風}{hong}\
</v>
      </c>
      <c r="M457" s="317" t="str">
        <f t="shared" ca="1" si="116"/>
        <v xml:space="preserve">&lt;ruby&gt;風&lt;rt&gt;喜公一&lt;/rt&gt;&lt;/ruby&gt;
</v>
      </c>
      <c r="N457" s="317" t="str">
        <f t="shared" ca="1" si="117"/>
        <v xml:space="preserve">&lt;ruby&gt;風&lt;rt&gt;hong&lt;/rt&gt;&lt;/ruby&gt;
</v>
      </c>
      <c r="O457" s="317" t="str">
        <f t="shared" ca="1" si="118"/>
        <v xml:space="preserve">&lt;ruby&gt;風&lt;rt&gt;hong&lt;/rt&gt;&lt;/ruby&gt;
</v>
      </c>
      <c r="P457" s="317" t="str">
        <f t="shared" ca="1" si="118"/>
        <v xml:space="preserve">&lt;ruby&gt;風&lt;rt&gt;hōng&lt;/rt&gt;&lt;/ruby&gt;
</v>
      </c>
      <c r="Q457" s="318" t="str">
        <f t="shared" ca="1" si="119"/>
        <v xml:space="preserve">&lt;ruby&gt;風&lt;rtc&gt;ㄏㆲ&lt;/rtc&gt;&lt;/ruby&gt;
</v>
      </c>
      <c r="R457" s="318" t="str">
        <f t="shared" ca="1" si="120"/>
        <v xml:space="preserve">&lt;ruby&gt;風&lt;rt&gt;hong&lt;/rt&gt;&lt;rtc&gt;ㄏㆲ&lt;/rtc&gt;&lt;/ruby&gt;
</v>
      </c>
      <c r="S457" s="285"/>
      <c r="T457" s="319" t="b">
        <f t="shared" ref="T457:T520" si="131">IFERROR( IF( MATCH($C457, 標題符號清單, 0) &gt; 0, TRUE, FALSE), FALSE)</f>
        <v>0</v>
      </c>
      <c r="U457" s="319" t="b">
        <f t="shared" si="121"/>
        <v>1</v>
      </c>
      <c r="V457" s="319" t="b">
        <f t="shared" si="122"/>
        <v>0</v>
      </c>
      <c r="W457" s="319" t="b">
        <f t="shared" si="123"/>
        <v>0</v>
      </c>
      <c r="X457" s="319" t="b">
        <f t="shared" si="124"/>
        <v>1</v>
      </c>
      <c r="Y457" s="370"/>
      <c r="Z457" s="377">
        <f t="shared" ref="Z457:Z520" si="132">IF(OR($T457, NOT($U457)), "", IF($D457="", 18, MATCH($D457, 白話字聲母清單, 0)) )</f>
        <v>5</v>
      </c>
      <c r="AA457" s="373" t="str">
        <f t="array" ref="AA457">IF( $Z457="", "", INDEX(白話字聲母資料表, $Z457, $AA$5))</f>
        <v>喜</v>
      </c>
      <c r="AB457" s="370"/>
      <c r="AC457" s="377">
        <f t="shared" si="125"/>
        <v>69</v>
      </c>
      <c r="AD457" s="373">
        <f t="array" ref="AD457">IF( $W457, "", INDEX(白話字韻母資料表, AC457, $AD$5))</f>
        <v>7</v>
      </c>
      <c r="AE457" s="373" t="b">
        <f t="array" ref="AE457">IF( $W457, "", IF( INDEX(白話字韻母資料表, AC457, $AE$5) = "入聲", TRUE, FALSE) )</f>
        <v>0</v>
      </c>
      <c r="AF457" s="374">
        <f t="shared" si="126"/>
        <v>1</v>
      </c>
      <c r="AG457" s="374">
        <f t="shared" si="127"/>
        <v>1</v>
      </c>
      <c r="AH457" s="374" t="str">
        <f t="array" ref="AH457">IF( $W457, "", INDEX(白話字韻母資料表, $AC457, $AH$5))</f>
        <v>公</v>
      </c>
      <c r="AI457" s="374" t="str">
        <f t="array" ref="AI457">IF($W457, "", INDEX(白話字韻母八聲調資料表, $AD457, $AG457))</f>
        <v>ong</v>
      </c>
      <c r="AJ457" s="370"/>
      <c r="AK457" s="373" t="b">
        <f t="shared" si="128"/>
        <v>0</v>
      </c>
      <c r="AL457" s="373" t="str">
        <f>IF( $AK457, IFERROR( IF(MATCH( $E457, 顎音化聲母!$H$9:$H$37, 0), TRUE, FALSE), FALSE), "")</f>
        <v/>
      </c>
      <c r="AM457" s="373" t="str">
        <f t="array" ref="AM457">IF( AND($AK457, $AL457), INDEX(顎音化聲母資料表, MATCH( $D457 &amp; $E457, 顎音化聲母!$L$5:$L$136, 0), 3), "")</f>
        <v/>
      </c>
      <c r="AN457" s="373">
        <f t="shared" si="129"/>
        <v>5</v>
      </c>
      <c r="AO457" s="374" t="str">
        <f t="array" ref="AO457">IF($AN457="", "", IF( $AM457&lt;&gt;"", $AM457,INDEX(白話字聲母資料表, $AN457, $AO$5)))</f>
        <v>ㄏ</v>
      </c>
      <c r="AP457" s="374" t="str">
        <f t="array" ref="AP457">IF($W457, "", INDEX(方音八音反切資料表, $AD457, $AG457))</f>
        <v>ㆲ</v>
      </c>
      <c r="AQ457" s="370"/>
      <c r="AR457" s="374" t="str">
        <f t="array" ref="AR457">IF($V457, "", INDEX(白話字聲母資料表, $Z457, $AR$5))</f>
        <v>h</v>
      </c>
      <c r="AS457" s="375" t="str">
        <f t="array" ref="AS457">IF($W457, "", INDEX(白話字韻母資料表, $AC457, $AR$5))</f>
        <v>ong</v>
      </c>
      <c r="AT457" s="374" t="str">
        <f t="array" ref="AT457">IF($W457, "", INDEX(台羅韻母八聲調資料表, $AD457, $AG457))</f>
        <v>ong</v>
      </c>
      <c r="AU457" s="370"/>
      <c r="AV457" s="374" t="str">
        <f t="array" ref="AV457">IF($V457, "", INDEX(白話字聲母資料表, $Z457, $AV$5))</f>
        <v>h</v>
      </c>
      <c r="AW457" s="375" t="str">
        <f t="array" ref="AW457">IF($W457, "", INDEX(白話字韻母資料表, $AC457, $AW$5))</f>
        <v>ong</v>
      </c>
      <c r="AX457" s="374" t="str">
        <f t="array" ref="AX457">IF($W457, "", INDEX(閩拼韻母八聲調資料表, $AD457, $AG457))</f>
        <v>ōng</v>
      </c>
    </row>
    <row r="458" spans="2:50">
      <c r="B458" s="380">
        <f t="shared" si="75"/>
        <v>450</v>
      </c>
      <c r="C458" s="314" t="str">
        <f>MID(文章!$D$4, B458, 1)</f>
        <v>。</v>
      </c>
      <c r="D458" s="365"/>
      <c r="E458" s="365"/>
      <c r="F458" s="365"/>
      <c r="G458" s="315" t="str">
        <f t="array" ref="G458">IF( OR($T458, NOT($U458), $W458), "", $AA458 &amp; $AH458 &amp; INDEX(中文數值資料表, $AG458, 2) )</f>
        <v/>
      </c>
      <c r="H458" s="321" t="str">
        <f t="shared" si="76"/>
        <v/>
      </c>
      <c r="I458" s="322" t="str">
        <f t="shared" si="77"/>
        <v/>
      </c>
      <c r="J458" s="323" t="str">
        <f t="shared" si="78"/>
        <v/>
      </c>
      <c r="K458" s="316" t="str">
        <f t="shared" si="79"/>
        <v/>
      </c>
      <c r="L458" s="317" t="str">
        <f t="shared" ca="1" si="130"/>
        <v xml:space="preserve">\ltjruby{。}{}\
</v>
      </c>
      <c r="M458" s="317" t="str">
        <f t="shared" ref="M458:M521" ca="1" si="133">IF( $T458, ($C458 &amp; CHAR(10)), IF($C458=CHAR(10), (CHAR(10) &amp; "&lt;/p&gt;" &amp; CHAR(10) &amp; "&lt;p&gt;" &amp; CHAR(10)), "&lt;ruby&gt;" &amp; $C458 &amp; "&lt;rt&gt;" &amp; INDIRECT( ADDRESS(ROW(), COLUMN() - $O$5) ) &amp; "&lt;/rt&gt;&lt;/ruby&gt;" &amp; CHAR(10))
)</f>
        <v xml:space="preserve">。
</v>
      </c>
      <c r="N458" s="317" t="str">
        <f t="shared" ref="N458:N521" ca="1" si="134">IF( $T458, ($C458 &amp; CHAR(10)), IF($C458=CHAR(10), (CHAR(10) &amp; "&lt;/p&gt;" &amp; CHAR(10) &amp; "&lt;p&gt;" &amp; CHAR(10)), "&lt;ruby&gt;" &amp; $C458 &amp; "&lt;rt&gt;" &amp; INDIRECT( ADDRESS(ROW(), COLUMN() - $N$5) ) &amp; "&lt;/rt&gt;&lt;/ruby&gt;" &amp; CHAR(10)))</f>
        <v xml:space="preserve">。
</v>
      </c>
      <c r="O458" s="317" t="str">
        <f t="shared" ref="O458:P521" ca="1" si="135">IF( $T458, ($C458 &amp; CHAR(10)), IF($C458=CHAR(10), (CHAR(10) &amp; "&lt;/p&gt;" &amp; CHAR(10) &amp; "&lt;p&gt;" &amp; CHAR(10)), "&lt;ruby&gt;" &amp; $C458 &amp; "&lt;rt&gt;" &amp; INDIRECT( ADDRESS(ROW(), COLUMN() - $O$5) ) &amp; "&lt;/rt&gt;&lt;/ruby&gt;" &amp; CHAR(10)))</f>
        <v xml:space="preserve">。
</v>
      </c>
      <c r="P458" s="317" t="str">
        <f t="shared" ca="1" si="135"/>
        <v xml:space="preserve">。
</v>
      </c>
      <c r="Q458" s="318" t="str">
        <f t="shared" ref="Q458:Q521" ca="1" si="136">IF( $T458, ($C458 &amp; CHAR(10)), IF($C458=CHAR(10), (CHAR(10) &amp; "&lt;/p&gt;" &amp; CHAR(10) &amp; "&lt;p&gt;" &amp; CHAR(10)), "&lt;ruby&gt;" &amp; $C458 &amp; "&lt;rtc&gt;" &amp; INDIRECT( ADDRESS(ROW(), COLUMN() - $Q$5) ) &amp; "&lt;/rtc&gt;&lt;/ruby&gt;" &amp; CHAR(10)))</f>
        <v xml:space="preserve">。
</v>
      </c>
      <c r="R458" s="318" t="str">
        <f t="shared" ref="R458:R521" ca="1" si="137">IF( $T458, ($C458 &amp; CHAR(10)), IF($C458=CHAR(10), (CHAR(10) &amp; "&lt;/p&gt;" &amp; CHAR(10) &amp; "&lt;p&gt;" &amp; CHAR(10)), "&lt;ruby&gt;" &amp; $C458  &amp; "&lt;rt&gt;" &amp; INDIRECT( ADDRESS(ROW(), COLUMN() - $R$4) ) &amp; "&lt;/rt&gt;" &amp; "&lt;rtc&gt;" &amp; INDIRECT( ADDRESS(ROW(), COLUMN() - $R$5) ) &amp; "&lt;/rtc&gt;&lt;/ruby&gt;"&amp; CHAR(10)))</f>
        <v xml:space="preserve">。
</v>
      </c>
      <c r="S458" s="285"/>
      <c r="T458" s="319" t="b">
        <f t="shared" si="131"/>
        <v>1</v>
      </c>
      <c r="U458" s="319" t="b">
        <f t="shared" ref="U458:U521" si="138">AND( NOT($T458), $C458&lt;&gt;"", $C458&lt;&gt;CHAR(10) )</f>
        <v>0</v>
      </c>
      <c r="V458" s="319" t="b">
        <f t="shared" ref="V458:V521" si="139">IF( OR($T458, NOT($U458)), TRUE, IF($D458="", TRUE, FALSE) )</f>
        <v>1</v>
      </c>
      <c r="W458" s="319" t="b">
        <f t="shared" ref="W458:W521" si="140">IF( OR($T458, NOT($U458)), TRUE, IF($E458="", TRUE, FALSE))</f>
        <v>1</v>
      </c>
      <c r="X458" s="319" t="b">
        <f t="shared" ref="X458:X521" si="141">AND($U458, $F458="")</f>
        <v>0</v>
      </c>
      <c r="Y458" s="370"/>
      <c r="Z458" s="377" t="str">
        <f t="shared" si="132"/>
        <v/>
      </c>
      <c r="AA458" s="373" t="str">
        <f t="array" ref="AA458">IF( $Z458="", "", INDEX(白話字聲母資料表, $Z458, $AA$5))</f>
        <v/>
      </c>
      <c r="AB458" s="370"/>
      <c r="AC458" s="377" t="str">
        <f t="shared" ref="AC458:AC521" si="142">IF( $W458, "", MATCH(E458, 白話字韻母清單, 0) )</f>
        <v/>
      </c>
      <c r="AD458" s="373" t="str">
        <f t="array" ref="AD458">IF( $W458, "", INDEX(白話字韻母資料表, AC458, $AD$5))</f>
        <v/>
      </c>
      <c r="AE458" s="373" t="str">
        <f t="array" ref="AE458">IF( $W458, "", IF( INDEX(白話字韻母資料表, AC458, $AE$5) = "入聲", TRUE, FALSE) )</f>
        <v/>
      </c>
      <c r="AF458" s="374" t="str">
        <f t="shared" ref="AF458:AF521" si="143">IF($U458=FALSE, "", IF($AE458=TRUE, 4, 1))</f>
        <v/>
      </c>
      <c r="AG458" s="374" t="str">
        <f t="shared" ref="AG458:AG521" si="144">IF($T458, "", IF($F458="", $AF458, $F458))</f>
        <v/>
      </c>
      <c r="AH458" s="374" t="str">
        <f t="array" ref="AH458">IF( $W458, "", INDEX(白話字韻母資料表, $AC458, $AH$5))</f>
        <v/>
      </c>
      <c r="AI458" s="374" t="str">
        <f t="array" ref="AI458">IF($W458, "", INDEX(白話字韻母八聲調資料表, $AD458, $AG458))</f>
        <v/>
      </c>
      <c r="AJ458" s="370"/>
      <c r="AK458" s="373" t="b">
        <f t="shared" ref="AK458:AK521" si="145">IF( OR($D458="ch", $D458="chh", $D458="j", $D458="s"), TRUE, FALSE)</f>
        <v>0</v>
      </c>
      <c r="AL458" s="373" t="str">
        <f>IF( $AK458, IFERROR( IF(MATCH( $E458, 顎音化聲母!$H$9:$H$37, 0), TRUE, FALSE), FALSE), "")</f>
        <v/>
      </c>
      <c r="AM458" s="373" t="str">
        <f t="array" ref="AM458">IF( AND($AK458, $AL458), INDEX(顎音化聲母資料表, MATCH( $D458 &amp; $E458, 顎音化聲母!$L$5:$L$136, 0), 3), "")</f>
        <v/>
      </c>
      <c r="AN458" s="373" t="str">
        <f t="shared" ref="AN458:AN521" si="146">IF($V458, "", Z458)</f>
        <v/>
      </c>
      <c r="AO458" s="374" t="str">
        <f t="array" ref="AO458">IF($AN458="", "", IF( $AM458&lt;&gt;"", $AM458,INDEX(白話字聲母資料表, $AN458, $AO$5)))</f>
        <v/>
      </c>
      <c r="AP458" s="374" t="str">
        <f t="array" ref="AP458">IF($W458, "", INDEX(方音八音反切資料表, $AD458, $AG458))</f>
        <v/>
      </c>
      <c r="AQ458" s="370"/>
      <c r="AR458" s="374" t="str">
        <f t="array" ref="AR458">IF($V458, "", INDEX(白話字聲母資料表, $Z458, $AR$5))</f>
        <v/>
      </c>
      <c r="AS458" s="375" t="str">
        <f t="array" ref="AS458">IF($W458, "", INDEX(白話字韻母資料表, $AC458, $AR$5))</f>
        <v/>
      </c>
      <c r="AT458" s="374" t="str">
        <f t="array" ref="AT458">IF($W458, "", INDEX(台羅韻母八聲調資料表, $AD458, $AG458))</f>
        <v/>
      </c>
      <c r="AU458" s="370"/>
      <c r="AV458" s="374" t="str">
        <f t="array" ref="AV458">IF($V458, "", INDEX(白話字聲母資料表, $Z458, $AV$5))</f>
        <v/>
      </c>
      <c r="AW458" s="375" t="str">
        <f t="array" ref="AW458">IF($W458, "", INDEX(白話字韻母資料表, $AC458, $AW$5))</f>
        <v/>
      </c>
      <c r="AX458" s="374" t="str">
        <f t="array" ref="AX458">IF($W458, "", INDEX(閩拼韻母八聲調資料表, $AD458, $AG458))</f>
        <v/>
      </c>
    </row>
    <row r="459" spans="2:50">
      <c r="B459" s="380">
        <f t="shared" si="75"/>
        <v>451</v>
      </c>
      <c r="C459" s="314" t="str">
        <f>MID(文章!$D$4, B459, 1)</f>
        <v>」</v>
      </c>
      <c r="D459" s="365"/>
      <c r="E459" s="365"/>
      <c r="F459" s="365"/>
      <c r="G459" s="315" t="str">
        <f t="array" ref="G459">IF( OR($T459, NOT($U459), $W459), "", $AA459 &amp; $AH459 &amp; INDEX(中文數值資料表, $AG459, 2) )</f>
        <v/>
      </c>
      <c r="H459" s="321" t="str">
        <f t="shared" si="76"/>
        <v/>
      </c>
      <c r="I459" s="322" t="str">
        <f t="shared" si="77"/>
        <v/>
      </c>
      <c r="J459" s="323" t="str">
        <f t="shared" si="78"/>
        <v/>
      </c>
      <c r="K459" s="316" t="str">
        <f t="shared" si="79"/>
        <v/>
      </c>
      <c r="L459" s="317" t="str">
        <f t="shared" ref="L459:L522" ca="1" si="147">IF( $T459, "\ltjruby{" &amp; $C459 &amp; "}{}\" &amp; CHAR(10), IF($C459=CHAR(10), "\vskip 0.5 cm" &amp; CHAR(10), "\ltjruby{" &amp; $C459 &amp; "}{" &amp; INDIRECT( ADDRESS(ROW(), COLUMN() - $L$5) ) &amp; "}\" &amp; CHAR(10)))</f>
        <v xml:space="preserve">\ltjruby{」}{}\
</v>
      </c>
      <c r="M459" s="317" t="str">
        <f t="shared" ca="1" si="133"/>
        <v xml:space="preserve">」
</v>
      </c>
      <c r="N459" s="317" t="str">
        <f t="shared" ca="1" si="134"/>
        <v xml:space="preserve">」
</v>
      </c>
      <c r="O459" s="317" t="str">
        <f t="shared" ca="1" si="135"/>
        <v xml:space="preserve">」
</v>
      </c>
      <c r="P459" s="317" t="str">
        <f t="shared" ca="1" si="135"/>
        <v xml:space="preserve">」
</v>
      </c>
      <c r="Q459" s="318" t="str">
        <f t="shared" ca="1" si="136"/>
        <v xml:space="preserve">」
</v>
      </c>
      <c r="R459" s="318" t="str">
        <f t="shared" ca="1" si="137"/>
        <v xml:space="preserve">」
</v>
      </c>
      <c r="S459" s="285"/>
      <c r="T459" s="319" t="b">
        <f t="shared" si="131"/>
        <v>1</v>
      </c>
      <c r="U459" s="319" t="b">
        <f t="shared" si="138"/>
        <v>0</v>
      </c>
      <c r="V459" s="319" t="b">
        <f t="shared" si="139"/>
        <v>1</v>
      </c>
      <c r="W459" s="319" t="b">
        <f t="shared" si="140"/>
        <v>1</v>
      </c>
      <c r="X459" s="319" t="b">
        <f t="shared" si="141"/>
        <v>0</v>
      </c>
      <c r="Y459" s="370"/>
      <c r="Z459" s="377" t="str">
        <f t="shared" si="132"/>
        <v/>
      </c>
      <c r="AA459" s="373" t="str">
        <f t="array" ref="AA459">IF( $Z459="", "", INDEX(白話字聲母資料表, $Z459, $AA$5))</f>
        <v/>
      </c>
      <c r="AB459" s="370"/>
      <c r="AC459" s="377" t="str">
        <f t="shared" si="142"/>
        <v/>
      </c>
      <c r="AD459" s="373" t="str">
        <f t="array" ref="AD459">IF( $W459, "", INDEX(白話字韻母資料表, AC459, $AD$5))</f>
        <v/>
      </c>
      <c r="AE459" s="373" t="str">
        <f t="array" ref="AE459">IF( $W459, "", IF( INDEX(白話字韻母資料表, AC459, $AE$5) = "入聲", TRUE, FALSE) )</f>
        <v/>
      </c>
      <c r="AF459" s="374" t="str">
        <f t="shared" si="143"/>
        <v/>
      </c>
      <c r="AG459" s="374" t="str">
        <f t="shared" si="144"/>
        <v/>
      </c>
      <c r="AH459" s="374" t="str">
        <f t="array" ref="AH459">IF( $W459, "", INDEX(白話字韻母資料表, $AC459, $AH$5))</f>
        <v/>
      </c>
      <c r="AI459" s="374" t="str">
        <f t="array" ref="AI459">IF($W459, "", INDEX(白話字韻母八聲調資料表, $AD459, $AG459))</f>
        <v/>
      </c>
      <c r="AJ459" s="370"/>
      <c r="AK459" s="373" t="b">
        <f t="shared" si="145"/>
        <v>0</v>
      </c>
      <c r="AL459" s="373" t="str">
        <f>IF( $AK459, IFERROR( IF(MATCH( $E459, 顎音化聲母!$H$9:$H$37, 0), TRUE, FALSE), FALSE), "")</f>
        <v/>
      </c>
      <c r="AM459" s="373" t="str">
        <f t="array" ref="AM459">IF( AND($AK459, $AL459), INDEX(顎音化聲母資料表, MATCH( $D459 &amp; $E459, 顎音化聲母!$L$5:$L$136, 0), 3), "")</f>
        <v/>
      </c>
      <c r="AN459" s="373" t="str">
        <f t="shared" si="146"/>
        <v/>
      </c>
      <c r="AO459" s="374" t="str">
        <f t="array" ref="AO459">IF($AN459="", "", IF( $AM459&lt;&gt;"", $AM459,INDEX(白話字聲母資料表, $AN459, $AO$5)))</f>
        <v/>
      </c>
      <c r="AP459" s="374" t="str">
        <f t="array" ref="AP459">IF($W459, "", INDEX(方音八音反切資料表, $AD459, $AG459))</f>
        <v/>
      </c>
      <c r="AQ459" s="370"/>
      <c r="AR459" s="374" t="str">
        <f t="array" ref="AR459">IF($V459, "", INDEX(白話字聲母資料表, $Z459, $AR$5))</f>
        <v/>
      </c>
      <c r="AS459" s="375" t="str">
        <f t="array" ref="AS459">IF($W459, "", INDEX(白話字韻母資料表, $AC459, $AR$5))</f>
        <v/>
      </c>
      <c r="AT459" s="374" t="str">
        <f t="array" ref="AT459">IF($W459, "", INDEX(台羅韻母八聲調資料表, $AD459, $AG459))</f>
        <v/>
      </c>
      <c r="AU459" s="370"/>
      <c r="AV459" s="374" t="str">
        <f t="array" ref="AV459">IF($V459, "", INDEX(白話字聲母資料表, $Z459, $AV$5))</f>
        <v/>
      </c>
      <c r="AW459" s="375" t="str">
        <f t="array" ref="AW459">IF($W459, "", INDEX(白話字韻母資料表, $AC459, $AW$5))</f>
        <v/>
      </c>
      <c r="AX459" s="374" t="str">
        <f t="array" ref="AX459">IF($W459, "", INDEX(閩拼韻母八聲調資料表, $AD459, $AG459))</f>
        <v/>
      </c>
    </row>
    <row r="460" spans="2:50">
      <c r="B460" s="380">
        <f t="shared" si="75"/>
        <v>452</v>
      </c>
      <c r="C460" s="314" t="str">
        <f>MID(文章!$D$4, B460, 1)</f>
        <v xml:space="preserve">
</v>
      </c>
      <c r="D460" s="365"/>
      <c r="E460" s="365"/>
      <c r="F460" s="365"/>
      <c r="G460" s="315" t="str">
        <f t="array" ref="G460">IF( OR($T460, NOT($U460), $W460), "", $AA460 &amp; $AH460 &amp; INDEX(中文數值資料表, $AG460, 2) )</f>
        <v/>
      </c>
      <c r="H460" s="321" t="str">
        <f t="shared" si="76"/>
        <v/>
      </c>
      <c r="I460" s="322" t="str">
        <f t="shared" si="77"/>
        <v/>
      </c>
      <c r="J460" s="323" t="str">
        <f t="shared" si="78"/>
        <v/>
      </c>
      <c r="K460" s="316" t="str">
        <f t="shared" si="79"/>
        <v/>
      </c>
      <c r="L460" s="317" t="str">
        <f t="shared" ca="1" si="147"/>
        <v xml:space="preserve">\vskip 0.5 cm
</v>
      </c>
      <c r="M460" s="317" t="str">
        <f t="shared" ca="1" si="133"/>
        <v xml:space="preserve">
&lt;/p&gt;
&lt;p&gt;
</v>
      </c>
      <c r="N460" s="317" t="str">
        <f t="shared" ca="1" si="134"/>
        <v xml:space="preserve">
&lt;/p&gt;
&lt;p&gt;
</v>
      </c>
      <c r="O460" s="317" t="str">
        <f t="shared" ca="1" si="135"/>
        <v xml:space="preserve">
&lt;/p&gt;
&lt;p&gt;
</v>
      </c>
      <c r="P460" s="317" t="str">
        <f t="shared" ca="1" si="135"/>
        <v xml:space="preserve">
&lt;/p&gt;
&lt;p&gt;
</v>
      </c>
      <c r="Q460" s="318" t="str">
        <f t="shared" ca="1" si="136"/>
        <v xml:space="preserve">
&lt;/p&gt;
&lt;p&gt;
</v>
      </c>
      <c r="R460" s="318" t="str">
        <f t="shared" ca="1" si="137"/>
        <v xml:space="preserve">
&lt;/p&gt;
&lt;p&gt;
</v>
      </c>
      <c r="S460" s="285"/>
      <c r="T460" s="319" t="b">
        <f t="shared" si="131"/>
        <v>0</v>
      </c>
      <c r="U460" s="319" t="b">
        <f t="shared" si="138"/>
        <v>0</v>
      </c>
      <c r="V460" s="319" t="b">
        <f t="shared" si="139"/>
        <v>1</v>
      </c>
      <c r="W460" s="319" t="b">
        <f t="shared" si="140"/>
        <v>1</v>
      </c>
      <c r="X460" s="319" t="b">
        <f t="shared" si="141"/>
        <v>0</v>
      </c>
      <c r="Y460" s="370"/>
      <c r="Z460" s="377" t="str">
        <f t="shared" si="132"/>
        <v/>
      </c>
      <c r="AA460" s="373" t="str">
        <f t="array" ref="AA460">IF( $Z460="", "", INDEX(白話字聲母資料表, $Z460, $AA$5))</f>
        <v/>
      </c>
      <c r="AB460" s="370"/>
      <c r="AC460" s="377" t="str">
        <f t="shared" si="142"/>
        <v/>
      </c>
      <c r="AD460" s="373" t="str">
        <f t="array" ref="AD460">IF( $W460, "", INDEX(白話字韻母資料表, AC460, $AD$5))</f>
        <v/>
      </c>
      <c r="AE460" s="373" t="str">
        <f t="array" ref="AE460">IF( $W460, "", IF( INDEX(白話字韻母資料表, AC460, $AE$5) = "入聲", TRUE, FALSE) )</f>
        <v/>
      </c>
      <c r="AF460" s="374" t="str">
        <f t="shared" si="143"/>
        <v/>
      </c>
      <c r="AG460" s="374" t="str">
        <f t="shared" si="144"/>
        <v/>
      </c>
      <c r="AH460" s="374" t="str">
        <f t="array" ref="AH460">IF( $W460, "", INDEX(白話字韻母資料表, $AC460, $AH$5))</f>
        <v/>
      </c>
      <c r="AI460" s="374" t="str">
        <f t="array" ref="AI460">IF($W460, "", INDEX(白話字韻母八聲調資料表, $AD460, $AG460))</f>
        <v/>
      </c>
      <c r="AJ460" s="370"/>
      <c r="AK460" s="373" t="b">
        <f t="shared" si="145"/>
        <v>0</v>
      </c>
      <c r="AL460" s="373" t="str">
        <f>IF( $AK460, IFERROR( IF(MATCH( $E460, 顎音化聲母!$H$9:$H$37, 0), TRUE, FALSE), FALSE), "")</f>
        <v/>
      </c>
      <c r="AM460" s="373" t="str">
        <f t="array" ref="AM460">IF( AND($AK460, $AL460), INDEX(顎音化聲母資料表, MATCH( $D460 &amp; $E460, 顎音化聲母!$L$5:$L$136, 0), 3), "")</f>
        <v/>
      </c>
      <c r="AN460" s="373" t="str">
        <f t="shared" si="146"/>
        <v/>
      </c>
      <c r="AO460" s="374" t="str">
        <f t="array" ref="AO460">IF($AN460="", "", IF( $AM460&lt;&gt;"", $AM460,INDEX(白話字聲母資料表, $AN460, $AO$5)))</f>
        <v/>
      </c>
      <c r="AP460" s="374" t="str">
        <f t="array" ref="AP460">IF($W460, "", INDEX(方音八音反切資料表, $AD460, $AG460))</f>
        <v/>
      </c>
      <c r="AQ460" s="370"/>
      <c r="AR460" s="374" t="str">
        <f t="array" ref="AR460">IF($V460, "", INDEX(白話字聲母資料表, $Z460, $AR$5))</f>
        <v/>
      </c>
      <c r="AS460" s="375" t="str">
        <f t="array" ref="AS460">IF($W460, "", INDEX(白話字韻母資料表, $AC460, $AR$5))</f>
        <v/>
      </c>
      <c r="AT460" s="374" t="str">
        <f t="array" ref="AT460">IF($W460, "", INDEX(台羅韻母八聲調資料表, $AD460, $AG460))</f>
        <v/>
      </c>
      <c r="AU460" s="370"/>
      <c r="AV460" s="374" t="str">
        <f t="array" ref="AV460">IF($V460, "", INDEX(白話字聲母資料表, $Z460, $AV$5))</f>
        <v/>
      </c>
      <c r="AW460" s="375" t="str">
        <f t="array" ref="AW460">IF($W460, "", INDEX(白話字韻母資料表, $AC460, $AW$5))</f>
        <v/>
      </c>
      <c r="AX460" s="374" t="str">
        <f t="array" ref="AX460">IF($W460, "", INDEX(閩拼韻母八聲調資料表, $AD460, $AG460))</f>
        <v/>
      </c>
    </row>
    <row r="461" spans="2:50">
      <c r="B461" s="380">
        <f t="shared" si="75"/>
        <v>453</v>
      </c>
      <c r="C461" s="314" t="str">
        <f>MID(文章!$D$4, B461, 1)</f>
        <v>蘇</v>
      </c>
      <c r="D461" s="365" t="s">
        <v>65</v>
      </c>
      <c r="E461" s="365" t="s">
        <v>75</v>
      </c>
      <c r="F461" s="365"/>
      <c r="G461" s="315" t="str">
        <f t="array" ref="G461">IF( OR($T461, NOT($U461), $W461), "", $AA461 &amp; $AH461 &amp; INDEX(中文數值資料表, $AG461, 2) )</f>
        <v>時沽一</v>
      </c>
      <c r="H461" s="321" t="str">
        <f t="shared" si="76"/>
        <v>so͘</v>
      </c>
      <c r="I461" s="322" t="str">
        <f t="shared" si="77"/>
        <v>soo</v>
      </c>
      <c r="J461" s="323" t="str">
        <f t="shared" si="78"/>
        <v>sōo</v>
      </c>
      <c r="K461" s="316" t="str">
        <f t="shared" si="79"/>
        <v>ㄙㆦ</v>
      </c>
      <c r="L461" s="317" t="str">
        <f t="shared" ca="1" si="147"/>
        <v xml:space="preserve">\ltjruby{蘇}{soo}\
</v>
      </c>
      <c r="M461" s="317" t="str">
        <f t="shared" ca="1" si="133"/>
        <v xml:space="preserve">&lt;ruby&gt;蘇&lt;rt&gt;時沽一&lt;/rt&gt;&lt;/ruby&gt;
</v>
      </c>
      <c r="N461" s="317" t="str">
        <f t="shared" ca="1" si="134"/>
        <v xml:space="preserve">&lt;ruby&gt;蘇&lt;rt&gt;so͘&lt;/rt&gt;&lt;/ruby&gt;
</v>
      </c>
      <c r="O461" s="317" t="str">
        <f t="shared" ca="1" si="135"/>
        <v xml:space="preserve">&lt;ruby&gt;蘇&lt;rt&gt;soo&lt;/rt&gt;&lt;/ruby&gt;
</v>
      </c>
      <c r="P461" s="317" t="str">
        <f t="shared" ca="1" si="135"/>
        <v xml:space="preserve">&lt;ruby&gt;蘇&lt;rt&gt;sōo&lt;/rt&gt;&lt;/ruby&gt;
</v>
      </c>
      <c r="Q461" s="318" t="str">
        <f t="shared" ca="1" si="136"/>
        <v xml:space="preserve">&lt;ruby&gt;蘇&lt;rtc&gt;ㄙㆦ&lt;/rtc&gt;&lt;/ruby&gt;
</v>
      </c>
      <c r="R461" s="318" t="str">
        <f t="shared" ca="1" si="137"/>
        <v xml:space="preserve">&lt;ruby&gt;蘇&lt;rt&gt;soo&lt;/rt&gt;&lt;rtc&gt;ㄙㆦ&lt;/rtc&gt;&lt;/ruby&gt;
</v>
      </c>
      <c r="S461" s="285"/>
      <c r="T461" s="319" t="b">
        <f t="shared" si="131"/>
        <v>0</v>
      </c>
      <c r="U461" s="319" t="b">
        <f t="shared" si="138"/>
        <v>1</v>
      </c>
      <c r="V461" s="319" t="b">
        <f t="shared" si="139"/>
        <v>0</v>
      </c>
      <c r="W461" s="319" t="b">
        <f t="shared" si="140"/>
        <v>0</v>
      </c>
      <c r="X461" s="319" t="b">
        <f t="shared" si="141"/>
        <v>1</v>
      </c>
      <c r="Y461" s="370"/>
      <c r="Z461" s="377">
        <f t="shared" si="132"/>
        <v>15</v>
      </c>
      <c r="AA461" s="373" t="str">
        <f t="array" ref="AA461">IF( $Z461="", "", INDEX(白話字聲母資料表, $Z461, $AA$5))</f>
        <v>時</v>
      </c>
      <c r="AB461" s="370"/>
      <c r="AC461" s="377">
        <f t="shared" si="142"/>
        <v>54</v>
      </c>
      <c r="AD461" s="373">
        <f t="array" ref="AD461">IF( $W461, "", INDEX(白話字韻母資料表, AC461, $AD$5))</f>
        <v>11</v>
      </c>
      <c r="AE461" s="373" t="b">
        <f t="array" ref="AE461">IF( $W461, "", IF( INDEX(白話字韻母資料表, AC461, $AE$5) = "入聲", TRUE, FALSE) )</f>
        <v>0</v>
      </c>
      <c r="AF461" s="374">
        <f t="shared" si="143"/>
        <v>1</v>
      </c>
      <c r="AG461" s="374">
        <f t="shared" si="144"/>
        <v>1</v>
      </c>
      <c r="AH461" s="374" t="str">
        <f t="array" ref="AH461">IF( $W461, "", INDEX(白話字韻母資料表, $AC461, $AH$5))</f>
        <v>沽</v>
      </c>
      <c r="AI461" s="374" t="str">
        <f t="array" ref="AI461">IF($W461, "", INDEX(白話字韻母八聲調資料表, $AD461, $AG461))</f>
        <v>o͘</v>
      </c>
      <c r="AJ461" s="370"/>
      <c r="AK461" s="373" t="b">
        <f t="shared" si="145"/>
        <v>1</v>
      </c>
      <c r="AL461" s="373" t="b">
        <f>IF( $AK461, IFERROR( IF(MATCH( $E461, 顎音化聲母!$H$9:$H$37, 0), TRUE, FALSE), FALSE), "")</f>
        <v>0</v>
      </c>
      <c r="AM461" s="373" t="str">
        <f t="array" ref="AM461">IF( AND($AK461, $AL461), INDEX(顎音化聲母資料表, MATCH( $D461 &amp; $E461, 顎音化聲母!$L$5:$L$136, 0), 3), "")</f>
        <v/>
      </c>
      <c r="AN461" s="373">
        <f t="shared" si="146"/>
        <v>15</v>
      </c>
      <c r="AO461" s="374" t="str">
        <f t="array" ref="AO461">IF($AN461="", "", IF( $AM461&lt;&gt;"", $AM461,INDEX(白話字聲母資料表, $AN461, $AO$5)))</f>
        <v>ㄙ</v>
      </c>
      <c r="AP461" s="374" t="str">
        <f t="array" ref="AP461">IF($W461, "", INDEX(方音八音反切資料表, $AD461, $AG461))</f>
        <v>ㆦ</v>
      </c>
      <c r="AQ461" s="370"/>
      <c r="AR461" s="374" t="str">
        <f t="array" ref="AR461">IF($V461, "", INDEX(白話字聲母資料表, $Z461, $AR$5))</f>
        <v>s</v>
      </c>
      <c r="AS461" s="375" t="str">
        <f t="array" ref="AS461">IF($W461, "", INDEX(白話字韻母資料表, $AC461, $AR$5))</f>
        <v>oo</v>
      </c>
      <c r="AT461" s="374" t="str">
        <f t="array" ref="AT461">IF($W461, "", INDEX(台羅韻母八聲調資料表, $AD461, $AG461))</f>
        <v>oo</v>
      </c>
      <c r="AU461" s="370"/>
      <c r="AV461" s="374" t="str">
        <f t="array" ref="AV461">IF($V461, "", INDEX(白話字聲母資料表, $Z461, $AV$5))</f>
        <v>s</v>
      </c>
      <c r="AW461" s="375" t="str">
        <f t="array" ref="AW461">IF($W461, "", INDEX(白話字韻母資料表, $AC461, $AW$5))</f>
        <v>oo</v>
      </c>
      <c r="AX461" s="374" t="str">
        <f t="array" ref="AX461">IF($W461, "", INDEX(閩拼韻母八聲調資料表, $AD461, $AG461))</f>
        <v>ōo</v>
      </c>
    </row>
    <row r="462" spans="2:50">
      <c r="B462" s="380">
        <f t="shared" si="75"/>
        <v>454</v>
      </c>
      <c r="C462" s="314" t="str">
        <f>MID(文章!$D$4, B462, 1)</f>
        <v>子</v>
      </c>
      <c r="D462" s="365" t="s">
        <v>55</v>
      </c>
      <c r="E462" s="365" t="s">
        <v>62</v>
      </c>
      <c r="F462" s="365">
        <v>2</v>
      </c>
      <c r="G462" s="315" t="str">
        <f t="array" ref="G462">IF( OR($T462, NOT($U462), $W462), "", $AA462 &amp; $AH462 &amp; INDEX(中文數值資料表, $AG462, 2) )</f>
        <v>曾艍二</v>
      </c>
      <c r="H462" s="321" t="str">
        <f t="shared" si="76"/>
        <v>chú</v>
      </c>
      <c r="I462" s="322" t="str">
        <f t="shared" si="77"/>
        <v>tsú</v>
      </c>
      <c r="J462" s="323" t="str">
        <f t="shared" si="78"/>
        <v>zú</v>
      </c>
      <c r="K462" s="316" t="str">
        <f t="shared" si="79"/>
        <v>ㄗㄨˋ</v>
      </c>
      <c r="L462" s="317" t="str">
        <f t="shared" ca="1" si="147"/>
        <v xml:space="preserve">\ltjruby{子}{tsú}\
</v>
      </c>
      <c r="M462" s="317" t="str">
        <f t="shared" ca="1" si="133"/>
        <v xml:space="preserve">&lt;ruby&gt;子&lt;rt&gt;曾艍二&lt;/rt&gt;&lt;/ruby&gt;
</v>
      </c>
      <c r="N462" s="317" t="str">
        <f t="shared" ca="1" si="134"/>
        <v xml:space="preserve">&lt;ruby&gt;子&lt;rt&gt;chú&lt;/rt&gt;&lt;/ruby&gt;
</v>
      </c>
      <c r="O462" s="317" t="str">
        <f t="shared" ca="1" si="135"/>
        <v xml:space="preserve">&lt;ruby&gt;子&lt;rt&gt;tsú&lt;/rt&gt;&lt;/ruby&gt;
</v>
      </c>
      <c r="P462" s="317" t="str">
        <f t="shared" ca="1" si="135"/>
        <v xml:space="preserve">&lt;ruby&gt;子&lt;rt&gt;zú&lt;/rt&gt;&lt;/ruby&gt;
</v>
      </c>
      <c r="Q462" s="318" t="str">
        <f t="shared" ca="1" si="136"/>
        <v xml:space="preserve">&lt;ruby&gt;子&lt;rtc&gt;ㄗㄨˋ&lt;/rtc&gt;&lt;/ruby&gt;
</v>
      </c>
      <c r="R462" s="318" t="str">
        <f t="shared" ca="1" si="137"/>
        <v xml:space="preserve">&lt;ruby&gt;子&lt;rt&gt;tsú&lt;/rt&gt;&lt;rtc&gt;ㄗㄨˋ&lt;/rtc&gt;&lt;/ruby&gt;
</v>
      </c>
      <c r="S462" s="285"/>
      <c r="T462" s="319" t="b">
        <f t="shared" si="131"/>
        <v>0</v>
      </c>
      <c r="U462" s="319" t="b">
        <f t="shared" si="138"/>
        <v>1</v>
      </c>
      <c r="V462" s="319" t="b">
        <f t="shared" si="139"/>
        <v>0</v>
      </c>
      <c r="W462" s="319" t="b">
        <f t="shared" si="140"/>
        <v>0</v>
      </c>
      <c r="X462" s="319" t="b">
        <f t="shared" si="141"/>
        <v>0</v>
      </c>
      <c r="Y462" s="370"/>
      <c r="Z462" s="377">
        <f t="shared" si="132"/>
        <v>2</v>
      </c>
      <c r="AA462" s="373" t="str">
        <f t="array" ref="AA462">IF( $Z462="", "", INDEX(白話字聲母資料表, $Z462, $AA$5))</f>
        <v>曾</v>
      </c>
      <c r="AB462" s="370"/>
      <c r="AC462" s="377">
        <f t="shared" si="142"/>
        <v>70</v>
      </c>
      <c r="AD462" s="373">
        <f t="array" ref="AD462">IF( $W462, "", INDEX(白話字韻母資料表, AC462, $AD$5))</f>
        <v>27</v>
      </c>
      <c r="AE462" s="373" t="b">
        <f t="array" ref="AE462">IF( $W462, "", IF( INDEX(白話字韻母資料表, AC462, $AE$5) = "入聲", TRUE, FALSE) )</f>
        <v>0</v>
      </c>
      <c r="AF462" s="374">
        <f t="shared" si="143"/>
        <v>1</v>
      </c>
      <c r="AG462" s="374">
        <f t="shared" si="144"/>
        <v>2</v>
      </c>
      <c r="AH462" s="374" t="str">
        <f t="array" ref="AH462">IF( $W462, "", INDEX(白話字韻母資料表, $AC462, $AH$5))</f>
        <v>艍</v>
      </c>
      <c r="AI462" s="374" t="str">
        <f t="array" ref="AI462">IF($W462, "", INDEX(白話字韻母八聲調資料表, $AD462, $AG462))</f>
        <v>ú</v>
      </c>
      <c r="AJ462" s="370"/>
      <c r="AK462" s="373" t="b">
        <f t="shared" si="145"/>
        <v>1</v>
      </c>
      <c r="AL462" s="373" t="b">
        <f>IF( $AK462, IFERROR( IF(MATCH( $E462, 顎音化聲母!$H$9:$H$37, 0), TRUE, FALSE), FALSE), "")</f>
        <v>0</v>
      </c>
      <c r="AM462" s="373" t="str">
        <f t="array" ref="AM462">IF( AND($AK462, $AL462), INDEX(顎音化聲母資料表, MATCH( $D462 &amp; $E462, 顎音化聲母!$L$5:$L$136, 0), 3), "")</f>
        <v/>
      </c>
      <c r="AN462" s="373">
        <f t="shared" si="146"/>
        <v>2</v>
      </c>
      <c r="AO462" s="374" t="str">
        <f t="array" ref="AO462">IF($AN462="", "", IF( $AM462&lt;&gt;"", $AM462,INDEX(白話字聲母資料表, $AN462, $AO$5)))</f>
        <v>ㄗ</v>
      </c>
      <c r="AP462" s="374" t="str">
        <f t="array" ref="AP462">IF($W462, "", INDEX(方音八音反切資料表, $AD462, $AG462))</f>
        <v>ㄨˋ</v>
      </c>
      <c r="AQ462" s="370"/>
      <c r="AR462" s="374" t="str">
        <f t="array" ref="AR462">IF($V462, "", INDEX(白話字聲母資料表, $Z462, $AR$5))</f>
        <v>ts</v>
      </c>
      <c r="AS462" s="375" t="str">
        <f t="array" ref="AS462">IF($W462, "", INDEX(白話字韻母資料表, $AC462, $AR$5))</f>
        <v>u</v>
      </c>
      <c r="AT462" s="374" t="str">
        <f t="array" ref="AT462">IF($W462, "", INDEX(台羅韻母八聲調資料表, $AD462, $AG462))</f>
        <v>ú</v>
      </c>
      <c r="AU462" s="370"/>
      <c r="AV462" s="374" t="str">
        <f t="array" ref="AV462">IF($V462, "", INDEX(白話字聲母資料表, $Z462, $AV$5))</f>
        <v>z</v>
      </c>
      <c r="AW462" s="375" t="str">
        <f t="array" ref="AW462">IF($W462, "", INDEX(白話字韻母資料表, $AC462, $AW$5))</f>
        <v>u</v>
      </c>
      <c r="AX462" s="374" t="str">
        <f t="array" ref="AX462">IF($W462, "", INDEX(閩拼韻母八聲調資料表, $AD462, $AG462))</f>
        <v>ú</v>
      </c>
    </row>
    <row r="463" spans="2:50">
      <c r="B463" s="380">
        <f t="shared" si="75"/>
        <v>455</v>
      </c>
      <c r="C463" s="314" t="str">
        <f>MID(文章!$D$4, B463, 1)</f>
        <v>曰</v>
      </c>
      <c r="D463" s="365"/>
      <c r="E463" s="365" t="s">
        <v>71</v>
      </c>
      <c r="F463" s="365">
        <v>8</v>
      </c>
      <c r="G463" s="315" t="str">
        <f t="array" ref="G463">IF( OR($T463, NOT($U463), $W463), "", $AA463 &amp; $AH463 &amp; INDEX(中文數值資料表, $AG463, 2) )</f>
        <v>英觀八</v>
      </c>
      <c r="H463" s="321" t="str">
        <f t="shared" si="76"/>
        <v>oa̍t</v>
      </c>
      <c r="I463" s="322" t="str">
        <f t="shared" si="77"/>
        <v>ua̍t</v>
      </c>
      <c r="J463" s="323" t="str">
        <f t="shared" si="78"/>
        <v>uát</v>
      </c>
      <c r="K463" s="316" t="str">
        <f t="shared" si="79"/>
        <v>ㄨㄚㆵ˙</v>
      </c>
      <c r="L463" s="317" t="str">
        <f t="shared" ca="1" si="147"/>
        <v xml:space="preserve">\ltjruby{曰}{ua̍t}\
</v>
      </c>
      <c r="M463" s="317" t="str">
        <f t="shared" ca="1" si="133"/>
        <v xml:space="preserve">&lt;ruby&gt;曰&lt;rt&gt;英觀八&lt;/rt&gt;&lt;/ruby&gt;
</v>
      </c>
      <c r="N463" s="317" t="str">
        <f t="shared" ca="1" si="134"/>
        <v xml:space="preserve">&lt;ruby&gt;曰&lt;rt&gt;oa̍t&lt;/rt&gt;&lt;/ruby&gt;
</v>
      </c>
      <c r="O463" s="317" t="str">
        <f t="shared" ca="1" si="135"/>
        <v xml:space="preserve">&lt;ruby&gt;曰&lt;rt&gt;ua̍t&lt;/rt&gt;&lt;/ruby&gt;
</v>
      </c>
      <c r="P463" s="317" t="str">
        <f t="shared" ca="1" si="135"/>
        <v xml:space="preserve">&lt;ruby&gt;曰&lt;rt&gt;uát&lt;/rt&gt;&lt;/ruby&gt;
</v>
      </c>
      <c r="Q463" s="318" t="str">
        <f t="shared" ca="1" si="136"/>
        <v xml:space="preserve">&lt;ruby&gt;曰&lt;rtc&gt;ㄨㄚㆵ˙&lt;/rtc&gt;&lt;/ruby&gt;
</v>
      </c>
      <c r="R463" s="318" t="str">
        <f t="shared" ca="1" si="137"/>
        <v xml:space="preserve">&lt;ruby&gt;曰&lt;rt&gt;ua̍t&lt;/rt&gt;&lt;rtc&gt;ㄨㄚㆵ˙&lt;/rtc&gt;&lt;/ruby&gt;
</v>
      </c>
      <c r="S463" s="285"/>
      <c r="T463" s="319" t="b">
        <f t="shared" si="131"/>
        <v>0</v>
      </c>
      <c r="U463" s="319" t="b">
        <f t="shared" si="138"/>
        <v>1</v>
      </c>
      <c r="V463" s="319" t="b">
        <f t="shared" si="139"/>
        <v>1</v>
      </c>
      <c r="W463" s="319" t="b">
        <f t="shared" si="140"/>
        <v>0</v>
      </c>
      <c r="X463" s="319" t="b">
        <f t="shared" si="141"/>
        <v>0</v>
      </c>
      <c r="Y463" s="370"/>
      <c r="Z463" s="377">
        <f t="shared" si="132"/>
        <v>18</v>
      </c>
      <c r="AA463" s="373" t="str">
        <f t="array" ref="AA463">IF( $Z463="", "", INDEX(白話字聲母資料表, $Z463, $AA$5))</f>
        <v>英</v>
      </c>
      <c r="AB463" s="370"/>
      <c r="AC463" s="377">
        <f t="shared" si="142"/>
        <v>62</v>
      </c>
      <c r="AD463" s="373">
        <f t="array" ref="AD463">IF( $W463, "", INDEX(白話字韻母資料表, AC463, $AD$5))</f>
        <v>10</v>
      </c>
      <c r="AE463" s="373" t="b">
        <f t="array" ref="AE463">IF( $W463, "", IF( INDEX(白話字韻母資料表, AC463, $AE$5) = "入聲", TRUE, FALSE) )</f>
        <v>1</v>
      </c>
      <c r="AF463" s="374">
        <f t="shared" si="143"/>
        <v>4</v>
      </c>
      <c r="AG463" s="374">
        <f t="shared" si="144"/>
        <v>8</v>
      </c>
      <c r="AH463" s="374" t="str">
        <f t="array" ref="AH463">IF( $W463, "", INDEX(白話字韻母資料表, $AC463, $AH$5))</f>
        <v>觀</v>
      </c>
      <c r="AI463" s="374" t="str">
        <f t="array" ref="AI463">IF($W463, "", INDEX(白話字韻母八聲調資料表, $AD463, $AG463))</f>
        <v>oa̍t</v>
      </c>
      <c r="AJ463" s="370"/>
      <c r="AK463" s="373" t="b">
        <f t="shared" si="145"/>
        <v>0</v>
      </c>
      <c r="AL463" s="373" t="str">
        <f>IF( $AK463, IFERROR( IF(MATCH( $E463, 顎音化聲母!$H$9:$H$37, 0), TRUE, FALSE), FALSE), "")</f>
        <v/>
      </c>
      <c r="AM463" s="373" t="str">
        <f t="array" ref="AM463">IF( AND($AK463, $AL463), INDEX(顎音化聲母資料表, MATCH( $D463 &amp; $E463, 顎音化聲母!$L$5:$L$136, 0), 3), "")</f>
        <v/>
      </c>
      <c r="AN463" s="373" t="str">
        <f t="shared" si="146"/>
        <v/>
      </c>
      <c r="AO463" s="374" t="str">
        <f t="array" ref="AO463">IF($AN463="", "", IF( $AM463&lt;&gt;"", $AM463,INDEX(白話字聲母資料表, $AN463, $AO$5)))</f>
        <v/>
      </c>
      <c r="AP463" s="374" t="str">
        <f t="array" ref="AP463">IF($W463, "", INDEX(方音八音反切資料表, $AD463, $AG463))</f>
        <v>ㄨㄚㆵ˙</v>
      </c>
      <c r="AQ463" s="370"/>
      <c r="AR463" s="374" t="str">
        <f t="array" ref="AR463">IF($V463, "", INDEX(白話字聲母資料表, $Z463, $AR$5))</f>
        <v/>
      </c>
      <c r="AS463" s="375" t="str">
        <f t="array" ref="AS463">IF($W463, "", INDEX(白話字韻母資料表, $AC463, $AR$5))</f>
        <v>uat</v>
      </c>
      <c r="AT463" s="374" t="str">
        <f t="array" ref="AT463">IF($W463, "", INDEX(台羅韻母八聲調資料表, $AD463, $AG463))</f>
        <v>ua̍t</v>
      </c>
      <c r="AU463" s="370"/>
      <c r="AV463" s="374" t="str">
        <f t="array" ref="AV463">IF($V463, "", INDEX(白話字聲母資料表, $Z463, $AV$5))</f>
        <v/>
      </c>
      <c r="AW463" s="375" t="str">
        <f t="array" ref="AW463">IF($W463, "", INDEX(白話字韻母資料表, $AC463, $AW$5))</f>
        <v>uat</v>
      </c>
      <c r="AX463" s="374" t="str">
        <f t="array" ref="AX463">IF($W463, "", INDEX(閩拼韻母八聲調資料表, $AD463, $AG463))</f>
        <v>uát</v>
      </c>
    </row>
    <row r="464" spans="2:50">
      <c r="B464" s="380">
        <f t="shared" si="75"/>
        <v>456</v>
      </c>
      <c r="C464" s="314" t="str">
        <f>MID(文章!$D$4, B464, 1)</f>
        <v>：</v>
      </c>
      <c r="D464" s="365"/>
      <c r="E464" s="365"/>
      <c r="F464" s="365"/>
      <c r="G464" s="315" t="str">
        <f t="array" ref="G464">IF( OR($T464, NOT($U464), $W464), "", $AA464 &amp; $AH464 &amp; INDEX(中文數值資料表, $AG464, 2) )</f>
        <v/>
      </c>
      <c r="H464" s="321" t="str">
        <f t="shared" si="76"/>
        <v/>
      </c>
      <c r="I464" s="322" t="str">
        <f t="shared" si="77"/>
        <v/>
      </c>
      <c r="J464" s="323" t="str">
        <f t="shared" si="78"/>
        <v/>
      </c>
      <c r="K464" s="316" t="str">
        <f t="shared" si="79"/>
        <v/>
      </c>
      <c r="L464" s="317" t="str">
        <f t="shared" ca="1" si="147"/>
        <v xml:space="preserve">\ltjruby{：}{}\
</v>
      </c>
      <c r="M464" s="317" t="str">
        <f t="shared" ca="1" si="133"/>
        <v xml:space="preserve">&lt;ruby&gt;：&lt;rt&gt;&lt;/rt&gt;&lt;/ruby&gt;
</v>
      </c>
      <c r="N464" s="317" t="str">
        <f t="shared" ca="1" si="134"/>
        <v xml:space="preserve">&lt;ruby&gt;：&lt;rt&gt;&lt;/rt&gt;&lt;/ruby&gt;
</v>
      </c>
      <c r="O464" s="317" t="str">
        <f t="shared" ca="1" si="135"/>
        <v xml:space="preserve">&lt;ruby&gt;：&lt;rt&gt;&lt;/rt&gt;&lt;/ruby&gt;
</v>
      </c>
      <c r="P464" s="317" t="str">
        <f t="shared" ca="1" si="135"/>
        <v xml:space="preserve">&lt;ruby&gt;：&lt;rt&gt;&lt;/rt&gt;&lt;/ruby&gt;
</v>
      </c>
      <c r="Q464" s="318" t="str">
        <f t="shared" ca="1" si="136"/>
        <v xml:space="preserve">&lt;ruby&gt;：&lt;rtc&gt;&lt;/rtc&gt;&lt;/ruby&gt;
</v>
      </c>
      <c r="R464" s="318" t="str">
        <f t="shared" ca="1" si="137"/>
        <v xml:space="preserve">&lt;ruby&gt;：&lt;rt&gt;&lt;/rt&gt;&lt;rtc&gt;&lt;/rtc&gt;&lt;/ruby&gt;
</v>
      </c>
      <c r="S464" s="285"/>
      <c r="T464" s="319" t="b">
        <f t="shared" si="131"/>
        <v>0</v>
      </c>
      <c r="U464" s="319" t="b">
        <f t="shared" si="138"/>
        <v>1</v>
      </c>
      <c r="V464" s="319" t="b">
        <f t="shared" si="139"/>
        <v>1</v>
      </c>
      <c r="W464" s="319" t="b">
        <f t="shared" si="140"/>
        <v>1</v>
      </c>
      <c r="X464" s="319" t="b">
        <f t="shared" si="141"/>
        <v>1</v>
      </c>
      <c r="Y464" s="370"/>
      <c r="Z464" s="377">
        <f t="shared" si="132"/>
        <v>18</v>
      </c>
      <c r="AA464" s="373" t="str">
        <f t="array" ref="AA464">IF( $Z464="", "", INDEX(白話字聲母資料表, $Z464, $AA$5))</f>
        <v>英</v>
      </c>
      <c r="AB464" s="370"/>
      <c r="AC464" s="377" t="str">
        <f t="shared" si="142"/>
        <v/>
      </c>
      <c r="AD464" s="373" t="str">
        <f t="array" ref="AD464">IF( $W464, "", INDEX(白話字韻母資料表, AC464, $AD$5))</f>
        <v/>
      </c>
      <c r="AE464" s="373" t="str">
        <f t="array" ref="AE464">IF( $W464, "", IF( INDEX(白話字韻母資料表, AC464, $AE$5) = "入聲", TRUE, FALSE) )</f>
        <v/>
      </c>
      <c r="AF464" s="374">
        <f t="shared" si="143"/>
        <v>1</v>
      </c>
      <c r="AG464" s="374">
        <f t="shared" si="144"/>
        <v>1</v>
      </c>
      <c r="AH464" s="374" t="str">
        <f t="array" ref="AH464">IF( $W464, "", INDEX(白話字韻母資料表, $AC464, $AH$5))</f>
        <v/>
      </c>
      <c r="AI464" s="374" t="str">
        <f t="array" ref="AI464">IF($W464, "", INDEX(白話字韻母八聲調資料表, $AD464, $AG464))</f>
        <v/>
      </c>
      <c r="AJ464" s="370"/>
      <c r="AK464" s="373" t="b">
        <f t="shared" si="145"/>
        <v>0</v>
      </c>
      <c r="AL464" s="373" t="str">
        <f>IF( $AK464, IFERROR( IF(MATCH( $E464, 顎音化聲母!$H$9:$H$37, 0), TRUE, FALSE), FALSE), "")</f>
        <v/>
      </c>
      <c r="AM464" s="373" t="str">
        <f t="array" ref="AM464">IF( AND($AK464, $AL464), INDEX(顎音化聲母資料表, MATCH( $D464 &amp; $E464, 顎音化聲母!$L$5:$L$136, 0), 3), "")</f>
        <v/>
      </c>
      <c r="AN464" s="373" t="str">
        <f t="shared" si="146"/>
        <v/>
      </c>
      <c r="AO464" s="374" t="str">
        <f t="array" ref="AO464">IF($AN464="", "", IF( $AM464&lt;&gt;"", $AM464,INDEX(白話字聲母資料表, $AN464, $AO$5)))</f>
        <v/>
      </c>
      <c r="AP464" s="374" t="str">
        <f t="array" ref="AP464">IF($W464, "", INDEX(方音八音反切資料表, $AD464, $AG464))</f>
        <v/>
      </c>
      <c r="AQ464" s="370"/>
      <c r="AR464" s="374" t="str">
        <f t="array" ref="AR464">IF($V464, "", INDEX(白話字聲母資料表, $Z464, $AR$5))</f>
        <v/>
      </c>
      <c r="AS464" s="375" t="str">
        <f t="array" ref="AS464">IF($W464, "", INDEX(白話字韻母資料表, $AC464, $AR$5))</f>
        <v/>
      </c>
      <c r="AT464" s="374" t="str">
        <f t="array" ref="AT464">IF($W464, "", INDEX(台羅韻母八聲調資料表, $AD464, $AG464))</f>
        <v/>
      </c>
      <c r="AU464" s="370"/>
      <c r="AV464" s="374" t="str">
        <f t="array" ref="AV464">IF($V464, "", INDEX(白話字聲母資料表, $Z464, $AV$5))</f>
        <v/>
      </c>
      <c r="AW464" s="375" t="str">
        <f t="array" ref="AW464">IF($W464, "", INDEX(白話字韻母資料表, $AC464, $AW$5))</f>
        <v/>
      </c>
      <c r="AX464" s="374" t="str">
        <f t="array" ref="AX464">IF($W464, "", INDEX(閩拼韻母八聲調資料表, $AD464, $AG464))</f>
        <v/>
      </c>
    </row>
    <row r="465" spans="2:50">
      <c r="B465" s="380">
        <f t="shared" si="75"/>
        <v>457</v>
      </c>
      <c r="C465" s="314" t="str">
        <f>MID(文章!$D$4, B465, 1)</f>
        <v>「</v>
      </c>
      <c r="D465" s="365"/>
      <c r="E465" s="365"/>
      <c r="F465" s="365"/>
      <c r="G465" s="315" t="str">
        <f t="array" ref="G465">IF( OR($T465, NOT($U465), $W465), "", $AA465 &amp; $AH465 &amp; INDEX(中文數值資料表, $AG465, 2) )</f>
        <v/>
      </c>
      <c r="H465" s="321" t="str">
        <f t="shared" si="76"/>
        <v/>
      </c>
      <c r="I465" s="322" t="str">
        <f t="shared" si="77"/>
        <v/>
      </c>
      <c r="J465" s="323" t="str">
        <f t="shared" si="78"/>
        <v/>
      </c>
      <c r="K465" s="316" t="str">
        <f t="shared" si="79"/>
        <v/>
      </c>
      <c r="L465" s="317" t="str">
        <f t="shared" ca="1" si="147"/>
        <v xml:space="preserve">\ltjruby{「}{}\
</v>
      </c>
      <c r="M465" s="317" t="str">
        <f t="shared" ca="1" si="133"/>
        <v xml:space="preserve">「
</v>
      </c>
      <c r="N465" s="317" t="str">
        <f t="shared" ca="1" si="134"/>
        <v xml:space="preserve">「
</v>
      </c>
      <c r="O465" s="317" t="str">
        <f t="shared" ca="1" si="135"/>
        <v xml:space="preserve">「
</v>
      </c>
      <c r="P465" s="317" t="str">
        <f t="shared" ca="1" si="135"/>
        <v xml:space="preserve">「
</v>
      </c>
      <c r="Q465" s="318" t="str">
        <f t="shared" ca="1" si="136"/>
        <v xml:space="preserve">「
</v>
      </c>
      <c r="R465" s="318" t="str">
        <f t="shared" ca="1" si="137"/>
        <v xml:space="preserve">「
</v>
      </c>
      <c r="S465" s="285"/>
      <c r="T465" s="319" t="b">
        <f t="shared" si="131"/>
        <v>1</v>
      </c>
      <c r="U465" s="319" t="b">
        <f t="shared" si="138"/>
        <v>0</v>
      </c>
      <c r="V465" s="319" t="b">
        <f t="shared" si="139"/>
        <v>1</v>
      </c>
      <c r="W465" s="319" t="b">
        <f t="shared" si="140"/>
        <v>1</v>
      </c>
      <c r="X465" s="319" t="b">
        <f t="shared" si="141"/>
        <v>0</v>
      </c>
      <c r="Y465" s="370"/>
      <c r="Z465" s="377" t="str">
        <f t="shared" si="132"/>
        <v/>
      </c>
      <c r="AA465" s="373" t="str">
        <f t="array" ref="AA465">IF( $Z465="", "", INDEX(白話字聲母資料表, $Z465, $AA$5))</f>
        <v/>
      </c>
      <c r="AB465" s="370"/>
      <c r="AC465" s="377" t="str">
        <f t="shared" si="142"/>
        <v/>
      </c>
      <c r="AD465" s="373" t="str">
        <f t="array" ref="AD465">IF( $W465, "", INDEX(白話字韻母資料表, AC465, $AD$5))</f>
        <v/>
      </c>
      <c r="AE465" s="373" t="str">
        <f t="array" ref="AE465">IF( $W465, "", IF( INDEX(白話字韻母資料表, AC465, $AE$5) = "入聲", TRUE, FALSE) )</f>
        <v/>
      </c>
      <c r="AF465" s="374" t="str">
        <f t="shared" si="143"/>
        <v/>
      </c>
      <c r="AG465" s="374" t="str">
        <f t="shared" si="144"/>
        <v/>
      </c>
      <c r="AH465" s="374" t="str">
        <f t="array" ref="AH465">IF( $W465, "", INDEX(白話字韻母資料表, $AC465, $AH$5))</f>
        <v/>
      </c>
      <c r="AI465" s="374" t="str">
        <f t="array" ref="AI465">IF($W465, "", INDEX(白話字韻母八聲調資料表, $AD465, $AG465))</f>
        <v/>
      </c>
      <c r="AJ465" s="370"/>
      <c r="AK465" s="373" t="b">
        <f t="shared" si="145"/>
        <v>0</v>
      </c>
      <c r="AL465" s="373" t="str">
        <f>IF( $AK465, IFERROR( IF(MATCH( $E465, 顎音化聲母!$H$9:$H$37, 0), TRUE, FALSE), FALSE), "")</f>
        <v/>
      </c>
      <c r="AM465" s="373" t="str">
        <f t="array" ref="AM465">IF( AND($AK465, $AL465), INDEX(顎音化聲母資料表, MATCH( $D465 &amp; $E465, 顎音化聲母!$L$5:$L$136, 0), 3), "")</f>
        <v/>
      </c>
      <c r="AN465" s="373" t="str">
        <f t="shared" si="146"/>
        <v/>
      </c>
      <c r="AO465" s="374" t="str">
        <f t="array" ref="AO465">IF($AN465="", "", IF( $AM465&lt;&gt;"", $AM465,INDEX(白話字聲母資料表, $AN465, $AO$5)))</f>
        <v/>
      </c>
      <c r="AP465" s="374" t="str">
        <f t="array" ref="AP465">IF($W465, "", INDEX(方音八音反切資料表, $AD465, $AG465))</f>
        <v/>
      </c>
      <c r="AQ465" s="370"/>
      <c r="AR465" s="374" t="str">
        <f t="array" ref="AR465">IF($V465, "", INDEX(白話字聲母資料表, $Z465, $AR$5))</f>
        <v/>
      </c>
      <c r="AS465" s="375" t="str">
        <f t="array" ref="AS465">IF($W465, "", INDEX(白話字韻母資料表, $AC465, $AR$5))</f>
        <v/>
      </c>
      <c r="AT465" s="374" t="str">
        <f t="array" ref="AT465">IF($W465, "", INDEX(台羅韻母八聲調資料表, $AD465, $AG465))</f>
        <v/>
      </c>
      <c r="AU465" s="370"/>
      <c r="AV465" s="374" t="str">
        <f t="array" ref="AV465">IF($V465, "", INDEX(白話字聲母資料表, $Z465, $AV$5))</f>
        <v/>
      </c>
      <c r="AW465" s="375" t="str">
        <f t="array" ref="AW465">IF($W465, "", INDEX(白話字韻母資料表, $AC465, $AW$5))</f>
        <v/>
      </c>
      <c r="AX465" s="374" t="str">
        <f t="array" ref="AX465">IF($W465, "", INDEX(閩拼韻母八聲調資料表, $AD465, $AG465))</f>
        <v/>
      </c>
    </row>
    <row r="466" spans="2:50">
      <c r="B466" s="380">
        <f t="shared" si="75"/>
        <v>458</v>
      </c>
      <c r="C466" s="314" t="str">
        <f>MID(文章!$D$4, B466, 1)</f>
        <v>客</v>
      </c>
      <c r="D466" s="365" t="s">
        <v>76</v>
      </c>
      <c r="E466" s="365" t="s">
        <v>77</v>
      </c>
      <c r="F466" s="365"/>
      <c r="G466" s="315" t="str">
        <f t="array" ref="G466">IF( OR($T466, NOT($U466), $W466), "", $AA466 &amp; $AH466 &amp; INDEX(中文數值資料表, $AG466, 2) )</f>
        <v>去經四</v>
      </c>
      <c r="H466" s="321" t="str">
        <f t="shared" si="76"/>
        <v>khek</v>
      </c>
      <c r="I466" s="322" t="str">
        <f t="shared" si="77"/>
        <v>khik</v>
      </c>
      <c r="J466" s="323" t="str">
        <f t="shared" si="78"/>
        <v>kik</v>
      </c>
      <c r="K466" s="316" t="str">
        <f t="shared" si="79"/>
        <v>ㄎㄧㆻ</v>
      </c>
      <c r="L466" s="317" t="str">
        <f t="shared" ca="1" si="147"/>
        <v xml:space="preserve">\ltjruby{客}{khik}\
</v>
      </c>
      <c r="M466" s="317" t="str">
        <f t="shared" ca="1" si="133"/>
        <v xml:space="preserve">&lt;ruby&gt;客&lt;rt&gt;去經四&lt;/rt&gt;&lt;/ruby&gt;
</v>
      </c>
      <c r="N466" s="317" t="str">
        <f t="shared" ca="1" si="134"/>
        <v xml:space="preserve">&lt;ruby&gt;客&lt;rt&gt;khek&lt;/rt&gt;&lt;/ruby&gt;
</v>
      </c>
      <c r="O466" s="317" t="str">
        <f t="shared" ca="1" si="135"/>
        <v xml:space="preserve">&lt;ruby&gt;客&lt;rt&gt;khik&lt;/rt&gt;&lt;/ruby&gt;
</v>
      </c>
      <c r="P466" s="317" t="str">
        <f t="shared" ca="1" si="135"/>
        <v xml:space="preserve">&lt;ruby&gt;客&lt;rt&gt;kik&lt;/rt&gt;&lt;/ruby&gt;
</v>
      </c>
      <c r="Q466" s="318" t="str">
        <f t="shared" ca="1" si="136"/>
        <v xml:space="preserve">&lt;ruby&gt;客&lt;rtc&gt;ㄎㄧㆻ&lt;/rtc&gt;&lt;/ruby&gt;
</v>
      </c>
      <c r="R466" s="318" t="str">
        <f t="shared" ca="1" si="137"/>
        <v xml:space="preserve">&lt;ruby&gt;客&lt;rt&gt;khik&lt;/rt&gt;&lt;rtc&gt;ㄎㄧㆻ&lt;/rtc&gt;&lt;/ruby&gt;
</v>
      </c>
      <c r="S466" s="285"/>
      <c r="T466" s="319" t="b">
        <f t="shared" si="131"/>
        <v>0</v>
      </c>
      <c r="U466" s="319" t="b">
        <f t="shared" si="138"/>
        <v>1</v>
      </c>
      <c r="V466" s="319" t="b">
        <f t="shared" si="139"/>
        <v>0</v>
      </c>
      <c r="W466" s="319" t="b">
        <f t="shared" si="140"/>
        <v>0</v>
      </c>
      <c r="X466" s="319" t="b">
        <f t="shared" si="141"/>
        <v>1</v>
      </c>
      <c r="Y466" s="370"/>
      <c r="Z466" s="377">
        <f t="shared" si="132"/>
        <v>8</v>
      </c>
      <c r="AA466" s="373" t="str">
        <f t="array" ref="AA466">IF( $Z466="", "", INDEX(白話字聲母資料表, $Z466, $AA$5))</f>
        <v>去</v>
      </c>
      <c r="AB466" s="370"/>
      <c r="AC466" s="377">
        <f t="shared" si="142"/>
        <v>19</v>
      </c>
      <c r="AD466" s="373">
        <f t="array" ref="AD466">IF( $W466, "", INDEX(白話字韻母資料表, AC466, $AD$5))</f>
        <v>9</v>
      </c>
      <c r="AE466" s="373" t="b">
        <f t="array" ref="AE466">IF( $W466, "", IF( INDEX(白話字韻母資料表, AC466, $AE$5) = "入聲", TRUE, FALSE) )</f>
        <v>1</v>
      </c>
      <c r="AF466" s="374">
        <f t="shared" si="143"/>
        <v>4</v>
      </c>
      <c r="AG466" s="374">
        <f t="shared" si="144"/>
        <v>4</v>
      </c>
      <c r="AH466" s="374" t="str">
        <f t="array" ref="AH466">IF( $W466, "", INDEX(白話字韻母資料表, $AC466, $AH$5))</f>
        <v>經</v>
      </c>
      <c r="AI466" s="374" t="str">
        <f t="array" ref="AI466">IF($W466, "", INDEX(白話字韻母八聲調資料表, $AD466, $AG466))</f>
        <v>ek</v>
      </c>
      <c r="AJ466" s="370"/>
      <c r="AK466" s="373" t="b">
        <f t="shared" si="145"/>
        <v>0</v>
      </c>
      <c r="AL466" s="373" t="str">
        <f>IF( $AK466, IFERROR( IF(MATCH( $E466, 顎音化聲母!$H$9:$H$37, 0), TRUE, FALSE), FALSE), "")</f>
        <v/>
      </c>
      <c r="AM466" s="373" t="str">
        <f t="array" ref="AM466">IF( AND($AK466, $AL466), INDEX(顎音化聲母資料表, MATCH( $D466 &amp; $E466, 顎音化聲母!$L$5:$L$136, 0), 3), "")</f>
        <v/>
      </c>
      <c r="AN466" s="373">
        <f t="shared" si="146"/>
        <v>8</v>
      </c>
      <c r="AO466" s="374" t="str">
        <f t="array" ref="AO466">IF($AN466="", "", IF( $AM466&lt;&gt;"", $AM466,INDEX(白話字聲母資料表, $AN466, $AO$5)))</f>
        <v>ㄎ</v>
      </c>
      <c r="AP466" s="374" t="str">
        <f t="array" ref="AP466">IF($W466, "", INDEX(方音八音反切資料表, $AD466, $AG466))</f>
        <v>ㄧㆻ</v>
      </c>
      <c r="AQ466" s="370"/>
      <c r="AR466" s="374" t="str">
        <f t="array" ref="AR466">IF($V466, "", INDEX(白話字聲母資料表, $Z466, $AR$5))</f>
        <v>kh</v>
      </c>
      <c r="AS466" s="375" t="str">
        <f t="array" ref="AS466">IF($W466, "", INDEX(白話字韻母資料表, $AC466, $AR$5))</f>
        <v>ik</v>
      </c>
      <c r="AT466" s="374" t="str">
        <f t="array" ref="AT466">IF($W466, "", INDEX(台羅韻母八聲調資料表, $AD466, $AG466))</f>
        <v>ik</v>
      </c>
      <c r="AU466" s="370"/>
      <c r="AV466" s="374" t="str">
        <f t="array" ref="AV466">IF($V466, "", INDEX(白話字聲母資料表, $Z466, $AV$5))</f>
        <v>k</v>
      </c>
      <c r="AW466" s="375" t="str">
        <f t="array" ref="AW466">IF($W466, "", INDEX(白話字韻母資料表, $AC466, $AW$5))</f>
        <v>ik</v>
      </c>
      <c r="AX466" s="374" t="str">
        <f t="array" ref="AX466">IF($W466, "", INDEX(閩拼韻母八聲調資料表, $AD466, $AG466))</f>
        <v>ik</v>
      </c>
    </row>
    <row r="467" spans="2:50">
      <c r="B467" s="380">
        <f t="shared" si="75"/>
        <v>459</v>
      </c>
      <c r="C467" s="314" t="str">
        <f>MID(文章!$D$4, B467, 1)</f>
        <v>亦</v>
      </c>
      <c r="D467" s="365"/>
      <c r="E467" s="365" t="s">
        <v>77</v>
      </c>
      <c r="F467" s="365">
        <v>8</v>
      </c>
      <c r="G467" s="315" t="str">
        <f t="array" ref="G467">IF( OR($T467, NOT($U467), $W467), "", $AA467 &amp; $AH467 &amp; INDEX(中文數值資料表, $AG467, 2) )</f>
        <v>英經八</v>
      </c>
      <c r="H467" s="321" t="str">
        <f t="shared" si="76"/>
        <v>e̍k</v>
      </c>
      <c r="I467" s="322" t="str">
        <f t="shared" si="77"/>
        <v>i̍k</v>
      </c>
      <c r="J467" s="323" t="str">
        <f t="shared" si="78"/>
        <v>ík</v>
      </c>
      <c r="K467" s="316" t="str">
        <f t="shared" si="79"/>
        <v>ㄧㆻ˙</v>
      </c>
      <c r="L467" s="317" t="str">
        <f t="shared" ca="1" si="147"/>
        <v xml:space="preserve">\ltjruby{亦}{i̍k}\
</v>
      </c>
      <c r="M467" s="317" t="str">
        <f t="shared" ca="1" si="133"/>
        <v xml:space="preserve">&lt;ruby&gt;亦&lt;rt&gt;英經八&lt;/rt&gt;&lt;/ruby&gt;
</v>
      </c>
      <c r="N467" s="317" t="str">
        <f t="shared" ca="1" si="134"/>
        <v xml:space="preserve">&lt;ruby&gt;亦&lt;rt&gt;e̍k&lt;/rt&gt;&lt;/ruby&gt;
</v>
      </c>
      <c r="O467" s="317" t="str">
        <f t="shared" ca="1" si="135"/>
        <v xml:space="preserve">&lt;ruby&gt;亦&lt;rt&gt;i̍k&lt;/rt&gt;&lt;/ruby&gt;
</v>
      </c>
      <c r="P467" s="317" t="str">
        <f t="shared" ca="1" si="135"/>
        <v xml:space="preserve">&lt;ruby&gt;亦&lt;rt&gt;ík&lt;/rt&gt;&lt;/ruby&gt;
</v>
      </c>
      <c r="Q467" s="318" t="str">
        <f t="shared" ca="1" si="136"/>
        <v xml:space="preserve">&lt;ruby&gt;亦&lt;rtc&gt;ㄧㆻ˙&lt;/rtc&gt;&lt;/ruby&gt;
</v>
      </c>
      <c r="R467" s="318" t="str">
        <f t="shared" ca="1" si="137"/>
        <v xml:space="preserve">&lt;ruby&gt;亦&lt;rt&gt;i̍k&lt;/rt&gt;&lt;rtc&gt;ㄧㆻ˙&lt;/rtc&gt;&lt;/ruby&gt;
</v>
      </c>
      <c r="S467" s="285"/>
      <c r="T467" s="319" t="b">
        <f t="shared" si="131"/>
        <v>0</v>
      </c>
      <c r="U467" s="319" t="b">
        <f t="shared" si="138"/>
        <v>1</v>
      </c>
      <c r="V467" s="319" t="b">
        <f t="shared" si="139"/>
        <v>1</v>
      </c>
      <c r="W467" s="319" t="b">
        <f t="shared" si="140"/>
        <v>0</v>
      </c>
      <c r="X467" s="319" t="b">
        <f t="shared" si="141"/>
        <v>0</v>
      </c>
      <c r="Y467" s="370"/>
      <c r="Z467" s="377">
        <f t="shared" si="132"/>
        <v>18</v>
      </c>
      <c r="AA467" s="373" t="str">
        <f t="array" ref="AA467">IF( $Z467="", "", INDEX(白話字聲母資料表, $Z467, $AA$5))</f>
        <v>英</v>
      </c>
      <c r="AB467" s="370"/>
      <c r="AC467" s="377">
        <f t="shared" si="142"/>
        <v>19</v>
      </c>
      <c r="AD467" s="373">
        <f t="array" ref="AD467">IF( $W467, "", INDEX(白話字韻母資料表, AC467, $AD$5))</f>
        <v>9</v>
      </c>
      <c r="AE467" s="373" t="b">
        <f t="array" ref="AE467">IF( $W467, "", IF( INDEX(白話字韻母資料表, AC467, $AE$5) = "入聲", TRUE, FALSE) )</f>
        <v>1</v>
      </c>
      <c r="AF467" s="374">
        <f t="shared" si="143"/>
        <v>4</v>
      </c>
      <c r="AG467" s="374">
        <f t="shared" si="144"/>
        <v>8</v>
      </c>
      <c r="AH467" s="374" t="str">
        <f t="array" ref="AH467">IF( $W467, "", INDEX(白話字韻母資料表, $AC467, $AH$5))</f>
        <v>經</v>
      </c>
      <c r="AI467" s="374" t="str">
        <f t="array" ref="AI467">IF($W467, "", INDEX(白話字韻母八聲調資料表, $AD467, $AG467))</f>
        <v>e̍k</v>
      </c>
      <c r="AJ467" s="370"/>
      <c r="AK467" s="373" t="b">
        <f t="shared" si="145"/>
        <v>0</v>
      </c>
      <c r="AL467" s="373" t="str">
        <f>IF( $AK467, IFERROR( IF(MATCH( $E467, 顎音化聲母!$H$9:$H$37, 0), TRUE, FALSE), FALSE), "")</f>
        <v/>
      </c>
      <c r="AM467" s="373" t="str">
        <f t="array" ref="AM467">IF( AND($AK467, $AL467), INDEX(顎音化聲母資料表, MATCH( $D467 &amp; $E467, 顎音化聲母!$L$5:$L$136, 0), 3), "")</f>
        <v/>
      </c>
      <c r="AN467" s="373" t="str">
        <f t="shared" si="146"/>
        <v/>
      </c>
      <c r="AO467" s="374" t="str">
        <f t="array" ref="AO467">IF($AN467="", "", IF( $AM467&lt;&gt;"", $AM467,INDEX(白話字聲母資料表, $AN467, $AO$5)))</f>
        <v/>
      </c>
      <c r="AP467" s="374" t="str">
        <f t="array" ref="AP467">IF($W467, "", INDEX(方音八音反切資料表, $AD467, $AG467))</f>
        <v>ㄧㆻ˙</v>
      </c>
      <c r="AQ467" s="370"/>
      <c r="AR467" s="374" t="str">
        <f t="array" ref="AR467">IF($V467, "", INDEX(白話字聲母資料表, $Z467, $AR$5))</f>
        <v/>
      </c>
      <c r="AS467" s="375" t="str">
        <f t="array" ref="AS467">IF($W467, "", INDEX(白話字韻母資料表, $AC467, $AR$5))</f>
        <v>ik</v>
      </c>
      <c r="AT467" s="374" t="str">
        <f t="array" ref="AT467">IF($W467, "", INDEX(台羅韻母八聲調資料表, $AD467, $AG467))</f>
        <v>i̍k</v>
      </c>
      <c r="AU467" s="370"/>
      <c r="AV467" s="374" t="str">
        <f t="array" ref="AV467">IF($V467, "", INDEX(白話字聲母資料表, $Z467, $AV$5))</f>
        <v/>
      </c>
      <c r="AW467" s="375" t="str">
        <f t="array" ref="AW467">IF($W467, "", INDEX(白話字韻母資料表, $AC467, $AW$5))</f>
        <v>ik</v>
      </c>
      <c r="AX467" s="374" t="str">
        <f t="array" ref="AX467">IF($W467, "", INDEX(閩拼韻母八聲調資料表, $AD467, $AG467))</f>
        <v>ík</v>
      </c>
    </row>
    <row r="468" spans="2:50">
      <c r="B468" s="380">
        <f t="shared" si="75"/>
        <v>460</v>
      </c>
      <c r="C468" s="314" t="str">
        <f>MID(文章!$D$4, B468, 1)</f>
        <v>知</v>
      </c>
      <c r="D468" s="365" t="s">
        <v>92</v>
      </c>
      <c r="E468" s="365" t="s">
        <v>67</v>
      </c>
      <c r="F468" s="365"/>
      <c r="G468" s="315" t="str">
        <f t="array" ref="G468">IF( OR($T468, NOT($U468), $W468), "", $AA468 &amp; $AH468 &amp; INDEX(中文數值資料表, $AG468, 2) )</f>
        <v>地居一</v>
      </c>
      <c r="H468" s="321" t="str">
        <f t="shared" si="76"/>
        <v>ti</v>
      </c>
      <c r="I468" s="322" t="str">
        <f t="shared" si="77"/>
        <v>ti</v>
      </c>
      <c r="J468" s="323" t="str">
        <f t="shared" si="78"/>
        <v>dī</v>
      </c>
      <c r="K468" s="316" t="str">
        <f t="shared" si="79"/>
        <v>ㄉㄧ</v>
      </c>
      <c r="L468" s="317" t="str">
        <f t="shared" ca="1" si="147"/>
        <v xml:space="preserve">\ltjruby{知}{ti}\
</v>
      </c>
      <c r="M468" s="317" t="str">
        <f t="shared" ca="1" si="133"/>
        <v xml:space="preserve">&lt;ruby&gt;知&lt;rt&gt;地居一&lt;/rt&gt;&lt;/ruby&gt;
</v>
      </c>
      <c r="N468" s="317" t="str">
        <f t="shared" ca="1" si="134"/>
        <v xml:space="preserve">&lt;ruby&gt;知&lt;rt&gt;ti&lt;/rt&gt;&lt;/ruby&gt;
</v>
      </c>
      <c r="O468" s="317" t="str">
        <f t="shared" ca="1" si="135"/>
        <v xml:space="preserve">&lt;ruby&gt;知&lt;rt&gt;ti&lt;/rt&gt;&lt;/ruby&gt;
</v>
      </c>
      <c r="P468" s="317" t="str">
        <f t="shared" ca="1" si="135"/>
        <v xml:space="preserve">&lt;ruby&gt;知&lt;rt&gt;dī&lt;/rt&gt;&lt;/ruby&gt;
</v>
      </c>
      <c r="Q468" s="318" t="str">
        <f t="shared" ca="1" si="136"/>
        <v xml:space="preserve">&lt;ruby&gt;知&lt;rtc&gt;ㄉㄧ&lt;/rtc&gt;&lt;/ruby&gt;
</v>
      </c>
      <c r="R468" s="318" t="str">
        <f t="shared" ca="1" si="137"/>
        <v xml:space="preserve">&lt;ruby&gt;知&lt;rt&gt;ti&lt;/rt&gt;&lt;rtc&gt;ㄉㄧ&lt;/rtc&gt;&lt;/ruby&gt;
</v>
      </c>
      <c r="S468" s="285"/>
      <c r="T468" s="319" t="b">
        <f t="shared" si="131"/>
        <v>0</v>
      </c>
      <c r="U468" s="319" t="b">
        <f t="shared" si="138"/>
        <v>1</v>
      </c>
      <c r="V468" s="319" t="b">
        <f t="shared" si="139"/>
        <v>0</v>
      </c>
      <c r="W468" s="319" t="b">
        <f t="shared" si="140"/>
        <v>0</v>
      </c>
      <c r="X468" s="319" t="b">
        <f t="shared" si="141"/>
        <v>1</v>
      </c>
      <c r="Y468" s="370"/>
      <c r="Z468" s="377">
        <f t="shared" si="132"/>
        <v>16</v>
      </c>
      <c r="AA468" s="373" t="str">
        <f t="array" ref="AA468">IF( $Z468="", "", INDEX(白話字聲母資料表, $Z468, $AA$5))</f>
        <v>地</v>
      </c>
      <c r="AB468" s="370"/>
      <c r="AC468" s="377">
        <f t="shared" si="142"/>
        <v>21</v>
      </c>
      <c r="AD468" s="373">
        <f t="array" ref="AD468">IF( $W468, "", INDEX(白話字韻母資料表, AC468, $AD$5))</f>
        <v>29</v>
      </c>
      <c r="AE468" s="373" t="b">
        <f t="array" ref="AE468">IF( $W468, "", IF( INDEX(白話字韻母資料表, AC468, $AE$5) = "入聲", TRUE, FALSE) )</f>
        <v>0</v>
      </c>
      <c r="AF468" s="374">
        <f t="shared" si="143"/>
        <v>1</v>
      </c>
      <c r="AG468" s="374">
        <f t="shared" si="144"/>
        <v>1</v>
      </c>
      <c r="AH468" s="374" t="str">
        <f t="array" ref="AH468">IF( $W468, "", INDEX(白話字韻母資料表, $AC468, $AH$5))</f>
        <v>居</v>
      </c>
      <c r="AI468" s="374" t="str">
        <f t="array" ref="AI468">IF($W468, "", INDEX(白話字韻母八聲調資料表, $AD468, $AG468))</f>
        <v>i</v>
      </c>
      <c r="AJ468" s="370"/>
      <c r="AK468" s="373" t="b">
        <f t="shared" si="145"/>
        <v>0</v>
      </c>
      <c r="AL468" s="373" t="str">
        <f>IF( $AK468, IFERROR( IF(MATCH( $E468, 顎音化聲母!$H$9:$H$37, 0), TRUE, FALSE), FALSE), "")</f>
        <v/>
      </c>
      <c r="AM468" s="373" t="str">
        <f t="array" ref="AM468">IF( AND($AK468, $AL468), INDEX(顎音化聲母資料表, MATCH( $D468 &amp; $E468, 顎音化聲母!$L$5:$L$136, 0), 3), "")</f>
        <v/>
      </c>
      <c r="AN468" s="373">
        <f t="shared" si="146"/>
        <v>16</v>
      </c>
      <c r="AO468" s="374" t="str">
        <f t="array" ref="AO468">IF($AN468="", "", IF( $AM468&lt;&gt;"", $AM468,INDEX(白話字聲母資料表, $AN468, $AO$5)))</f>
        <v>ㄉ</v>
      </c>
      <c r="AP468" s="374" t="str">
        <f t="array" ref="AP468">IF($W468, "", INDEX(方音八音反切資料表, $AD468, $AG468))</f>
        <v>ㄧ</v>
      </c>
      <c r="AQ468" s="370"/>
      <c r="AR468" s="374" t="str">
        <f t="array" ref="AR468">IF($V468, "", INDEX(白話字聲母資料表, $Z468, $AR$5))</f>
        <v>t</v>
      </c>
      <c r="AS468" s="375" t="str">
        <f t="array" ref="AS468">IF($W468, "", INDEX(白話字韻母資料表, $AC468, $AR$5))</f>
        <v>i</v>
      </c>
      <c r="AT468" s="374" t="str">
        <f t="array" ref="AT468">IF($W468, "", INDEX(台羅韻母八聲調資料表, $AD468, $AG468))</f>
        <v>i</v>
      </c>
      <c r="AU468" s="370"/>
      <c r="AV468" s="374" t="str">
        <f t="array" ref="AV468">IF($V468, "", INDEX(白話字聲母資料表, $Z468, $AV$5))</f>
        <v>d</v>
      </c>
      <c r="AW468" s="375" t="str">
        <f t="array" ref="AW468">IF($W468, "", INDEX(白話字韻母資料表, $AC468, $AW$5))</f>
        <v>i</v>
      </c>
      <c r="AX468" s="374" t="str">
        <f t="array" ref="AX468">IF($W468, "", INDEX(閩拼韻母八聲調資料表, $AD468, $AG468))</f>
        <v>ī</v>
      </c>
    </row>
    <row r="469" spans="2:50">
      <c r="B469" s="380">
        <f t="shared" si="75"/>
        <v>461</v>
      </c>
      <c r="C469" s="314" t="str">
        <f>MID(文章!$D$4, B469, 1)</f>
        <v>夫</v>
      </c>
      <c r="D469" s="365" t="s">
        <v>61</v>
      </c>
      <c r="E469" s="365" t="s">
        <v>62</v>
      </c>
      <c r="F469" s="365"/>
      <c r="G469" s="315" t="str">
        <f t="array" ref="G469">IF( OR($T469, NOT($U469), $W469), "", $AA469 &amp; $AH469 &amp; INDEX(中文數值資料表, $AG469, 2) )</f>
        <v>喜艍一</v>
      </c>
      <c r="H469" s="321" t="str">
        <f t="shared" si="76"/>
        <v>hu</v>
      </c>
      <c r="I469" s="322" t="str">
        <f t="shared" si="77"/>
        <v>hu</v>
      </c>
      <c r="J469" s="323" t="str">
        <f t="shared" si="78"/>
        <v>hū</v>
      </c>
      <c r="K469" s="316" t="str">
        <f t="shared" si="79"/>
        <v>ㄏㄨ</v>
      </c>
      <c r="L469" s="317" t="str">
        <f t="shared" ca="1" si="147"/>
        <v xml:space="preserve">\ltjruby{夫}{hu}\
</v>
      </c>
      <c r="M469" s="317" t="str">
        <f t="shared" ca="1" si="133"/>
        <v xml:space="preserve">&lt;ruby&gt;夫&lt;rt&gt;喜艍一&lt;/rt&gt;&lt;/ruby&gt;
</v>
      </c>
      <c r="N469" s="317" t="str">
        <f t="shared" ca="1" si="134"/>
        <v xml:space="preserve">&lt;ruby&gt;夫&lt;rt&gt;hu&lt;/rt&gt;&lt;/ruby&gt;
</v>
      </c>
      <c r="O469" s="317" t="str">
        <f t="shared" ca="1" si="135"/>
        <v xml:space="preserve">&lt;ruby&gt;夫&lt;rt&gt;hu&lt;/rt&gt;&lt;/ruby&gt;
</v>
      </c>
      <c r="P469" s="317" t="str">
        <f t="shared" ca="1" si="135"/>
        <v xml:space="preserve">&lt;ruby&gt;夫&lt;rt&gt;hū&lt;/rt&gt;&lt;/ruby&gt;
</v>
      </c>
      <c r="Q469" s="318" t="str">
        <f t="shared" ca="1" si="136"/>
        <v xml:space="preserve">&lt;ruby&gt;夫&lt;rtc&gt;ㄏㄨ&lt;/rtc&gt;&lt;/ruby&gt;
</v>
      </c>
      <c r="R469" s="318" t="str">
        <f t="shared" ca="1" si="137"/>
        <v xml:space="preserve">&lt;ruby&gt;夫&lt;rt&gt;hu&lt;/rt&gt;&lt;rtc&gt;ㄏㄨ&lt;/rtc&gt;&lt;/ruby&gt;
</v>
      </c>
      <c r="S469" s="285"/>
      <c r="T469" s="319" t="b">
        <f t="shared" si="131"/>
        <v>0</v>
      </c>
      <c r="U469" s="319" t="b">
        <f t="shared" si="138"/>
        <v>1</v>
      </c>
      <c r="V469" s="319" t="b">
        <f t="shared" si="139"/>
        <v>0</v>
      </c>
      <c r="W469" s="319" t="b">
        <f t="shared" si="140"/>
        <v>0</v>
      </c>
      <c r="X469" s="319" t="b">
        <f t="shared" si="141"/>
        <v>1</v>
      </c>
      <c r="Y469" s="370"/>
      <c r="Z469" s="377">
        <f t="shared" si="132"/>
        <v>5</v>
      </c>
      <c r="AA469" s="373" t="str">
        <f t="array" ref="AA469">IF( $Z469="", "", INDEX(白話字聲母資料表, $Z469, $AA$5))</f>
        <v>喜</v>
      </c>
      <c r="AB469" s="370"/>
      <c r="AC469" s="377">
        <f t="shared" si="142"/>
        <v>70</v>
      </c>
      <c r="AD469" s="373">
        <f t="array" ref="AD469">IF( $W469, "", INDEX(白話字韻母資料表, AC469, $AD$5))</f>
        <v>27</v>
      </c>
      <c r="AE469" s="373" t="b">
        <f t="array" ref="AE469">IF( $W469, "", IF( INDEX(白話字韻母資料表, AC469, $AE$5) = "入聲", TRUE, FALSE) )</f>
        <v>0</v>
      </c>
      <c r="AF469" s="374">
        <f t="shared" si="143"/>
        <v>1</v>
      </c>
      <c r="AG469" s="374">
        <f t="shared" si="144"/>
        <v>1</v>
      </c>
      <c r="AH469" s="374" t="str">
        <f t="array" ref="AH469">IF( $W469, "", INDEX(白話字韻母資料表, $AC469, $AH$5))</f>
        <v>艍</v>
      </c>
      <c r="AI469" s="374" t="str">
        <f t="array" ref="AI469">IF($W469, "", INDEX(白話字韻母八聲調資料表, $AD469, $AG469))</f>
        <v>u</v>
      </c>
      <c r="AJ469" s="370"/>
      <c r="AK469" s="373" t="b">
        <f t="shared" si="145"/>
        <v>0</v>
      </c>
      <c r="AL469" s="373" t="str">
        <f>IF( $AK469, IFERROR( IF(MATCH( $E469, 顎音化聲母!$H$9:$H$37, 0), TRUE, FALSE), FALSE), "")</f>
        <v/>
      </c>
      <c r="AM469" s="373" t="str">
        <f t="array" ref="AM469">IF( AND($AK469, $AL469), INDEX(顎音化聲母資料表, MATCH( $D469 &amp; $E469, 顎音化聲母!$L$5:$L$136, 0), 3), "")</f>
        <v/>
      </c>
      <c r="AN469" s="373">
        <f t="shared" si="146"/>
        <v>5</v>
      </c>
      <c r="AO469" s="374" t="str">
        <f t="array" ref="AO469">IF($AN469="", "", IF( $AM469&lt;&gt;"", $AM469,INDEX(白話字聲母資料表, $AN469, $AO$5)))</f>
        <v>ㄏ</v>
      </c>
      <c r="AP469" s="374" t="str">
        <f t="array" ref="AP469">IF($W469, "", INDEX(方音八音反切資料表, $AD469, $AG469))</f>
        <v>ㄨ</v>
      </c>
      <c r="AQ469" s="370"/>
      <c r="AR469" s="374" t="str">
        <f t="array" ref="AR469">IF($V469, "", INDEX(白話字聲母資料表, $Z469, $AR$5))</f>
        <v>h</v>
      </c>
      <c r="AS469" s="375" t="str">
        <f t="array" ref="AS469">IF($W469, "", INDEX(白話字韻母資料表, $AC469, $AR$5))</f>
        <v>u</v>
      </c>
      <c r="AT469" s="374" t="str">
        <f t="array" ref="AT469">IF($W469, "", INDEX(台羅韻母八聲調資料表, $AD469, $AG469))</f>
        <v>u</v>
      </c>
      <c r="AU469" s="370"/>
      <c r="AV469" s="374" t="str">
        <f t="array" ref="AV469">IF($V469, "", INDEX(白話字聲母資料表, $Z469, $AV$5))</f>
        <v>h</v>
      </c>
      <c r="AW469" s="375" t="str">
        <f t="array" ref="AW469">IF($W469, "", INDEX(白話字韻母資料表, $AC469, $AW$5))</f>
        <v>u</v>
      </c>
      <c r="AX469" s="374" t="str">
        <f t="array" ref="AX469">IF($W469, "", INDEX(閩拼韻母八聲調資料表, $AD469, $AG469))</f>
        <v>ū</v>
      </c>
    </row>
    <row r="470" spans="2:50">
      <c r="B470" s="380">
        <f t="shared" si="75"/>
        <v>462</v>
      </c>
      <c r="C470" s="314" t="str">
        <f>MID(文章!$D$4, B470, 1)</f>
        <v>水</v>
      </c>
      <c r="D470" s="365" t="s">
        <v>65</v>
      </c>
      <c r="E470" s="365" t="s">
        <v>84</v>
      </c>
      <c r="F470" s="365">
        <v>2</v>
      </c>
      <c r="G470" s="315" t="str">
        <f t="array" ref="G470">IF( OR($T470, NOT($U470), $W470), "", $AA470 &amp; $AH470 &amp; INDEX(中文數值資料表, $AG470, 2) )</f>
        <v>時規二</v>
      </c>
      <c r="H470" s="321" t="str">
        <f t="shared" si="76"/>
        <v>súi</v>
      </c>
      <c r="I470" s="322" t="str">
        <f t="shared" si="77"/>
        <v>súi</v>
      </c>
      <c r="J470" s="323" t="str">
        <f t="shared" si="78"/>
        <v>súi</v>
      </c>
      <c r="K470" s="316" t="str">
        <f t="shared" si="79"/>
        <v>ㄙㄨㄧˋ</v>
      </c>
      <c r="L470" s="317" t="str">
        <f t="shared" ca="1" si="147"/>
        <v xml:space="preserve">\ltjruby{水}{súi}\
</v>
      </c>
      <c r="M470" s="317" t="str">
        <f t="shared" ca="1" si="133"/>
        <v xml:space="preserve">&lt;ruby&gt;水&lt;rt&gt;時規二&lt;/rt&gt;&lt;/ruby&gt;
</v>
      </c>
      <c r="N470" s="317" t="str">
        <f t="shared" ca="1" si="134"/>
        <v xml:space="preserve">&lt;ruby&gt;水&lt;rt&gt;súi&lt;/rt&gt;&lt;/ruby&gt;
</v>
      </c>
      <c r="O470" s="317" t="str">
        <f t="shared" ca="1" si="135"/>
        <v xml:space="preserve">&lt;ruby&gt;水&lt;rt&gt;súi&lt;/rt&gt;&lt;/ruby&gt;
</v>
      </c>
      <c r="P470" s="317" t="str">
        <f t="shared" ca="1" si="135"/>
        <v xml:space="preserve">&lt;ruby&gt;水&lt;rt&gt;súi&lt;/rt&gt;&lt;/ruby&gt;
</v>
      </c>
      <c r="Q470" s="318" t="str">
        <f t="shared" ca="1" si="136"/>
        <v xml:space="preserve">&lt;ruby&gt;水&lt;rtc&gt;ㄙㄨㄧˋ&lt;/rtc&gt;&lt;/ruby&gt;
</v>
      </c>
      <c r="R470" s="318" t="str">
        <f t="shared" ca="1" si="137"/>
        <v xml:space="preserve">&lt;ruby&gt;水&lt;rt&gt;súi&lt;/rt&gt;&lt;rtc&gt;ㄙㄨㄧˋ&lt;/rtc&gt;&lt;/ruby&gt;
</v>
      </c>
      <c r="S470" s="285"/>
      <c r="T470" s="319" t="b">
        <f t="shared" si="131"/>
        <v>0</v>
      </c>
      <c r="U470" s="319" t="b">
        <f t="shared" si="138"/>
        <v>1</v>
      </c>
      <c r="V470" s="319" t="b">
        <f t="shared" si="139"/>
        <v>0</v>
      </c>
      <c r="W470" s="319" t="b">
        <f t="shared" si="140"/>
        <v>0</v>
      </c>
      <c r="X470" s="319" t="b">
        <f t="shared" si="141"/>
        <v>0</v>
      </c>
      <c r="Y470" s="370"/>
      <c r="Z470" s="377">
        <f t="shared" si="132"/>
        <v>15</v>
      </c>
      <c r="AA470" s="373" t="str">
        <f t="array" ref="AA470">IF( $Z470="", "", INDEX(白話字聲母資料表, $Z470, $AA$5))</f>
        <v>時</v>
      </c>
      <c r="AB470" s="370"/>
      <c r="AC470" s="377">
        <f t="shared" si="142"/>
        <v>72</v>
      </c>
      <c r="AD470" s="373">
        <f t="array" ref="AD470">IF( $W470, "", INDEX(白話字韻母資料表, AC470, $AD$5))</f>
        <v>4</v>
      </c>
      <c r="AE470" s="373" t="b">
        <f t="array" ref="AE470">IF( $W470, "", IF( INDEX(白話字韻母資料表, AC470, $AE$5) = "入聲", TRUE, FALSE) )</f>
        <v>0</v>
      </c>
      <c r="AF470" s="374">
        <f t="shared" si="143"/>
        <v>1</v>
      </c>
      <c r="AG470" s="374">
        <f t="shared" si="144"/>
        <v>2</v>
      </c>
      <c r="AH470" s="374" t="str">
        <f t="array" ref="AH470">IF( $W470, "", INDEX(白話字韻母資料表, $AC470, $AH$5))</f>
        <v>規</v>
      </c>
      <c r="AI470" s="374" t="str">
        <f t="array" ref="AI470">IF($W470, "", INDEX(白話字韻母八聲調資料表, $AD470, $AG470))</f>
        <v>úi</v>
      </c>
      <c r="AJ470" s="370"/>
      <c r="AK470" s="373" t="b">
        <f t="shared" si="145"/>
        <v>1</v>
      </c>
      <c r="AL470" s="373" t="b">
        <f>IF( $AK470, IFERROR( IF(MATCH( $E470, 顎音化聲母!$H$9:$H$37, 0), TRUE, FALSE), FALSE), "")</f>
        <v>0</v>
      </c>
      <c r="AM470" s="373" t="str">
        <f t="array" ref="AM470">IF( AND($AK470, $AL470), INDEX(顎音化聲母資料表, MATCH( $D470 &amp; $E470, 顎音化聲母!$L$5:$L$136, 0), 3), "")</f>
        <v/>
      </c>
      <c r="AN470" s="373">
        <f t="shared" si="146"/>
        <v>15</v>
      </c>
      <c r="AO470" s="374" t="str">
        <f t="array" ref="AO470">IF($AN470="", "", IF( $AM470&lt;&gt;"", $AM470,INDEX(白話字聲母資料表, $AN470, $AO$5)))</f>
        <v>ㄙ</v>
      </c>
      <c r="AP470" s="374" t="str">
        <f t="array" ref="AP470">IF($W470, "", INDEX(方音八音反切資料表, $AD470, $AG470))</f>
        <v>ㄨㄧˋ</v>
      </c>
      <c r="AQ470" s="370"/>
      <c r="AR470" s="374" t="str">
        <f t="array" ref="AR470">IF($V470, "", INDEX(白話字聲母資料表, $Z470, $AR$5))</f>
        <v>s</v>
      </c>
      <c r="AS470" s="375" t="str">
        <f t="array" ref="AS470">IF($W470, "", INDEX(白話字韻母資料表, $AC470, $AR$5))</f>
        <v>ui</v>
      </c>
      <c r="AT470" s="374" t="str">
        <f t="array" ref="AT470">IF($W470, "", INDEX(台羅韻母八聲調資料表, $AD470, $AG470))</f>
        <v>úi</v>
      </c>
      <c r="AU470" s="370"/>
      <c r="AV470" s="374" t="str">
        <f t="array" ref="AV470">IF($V470, "", INDEX(白話字聲母資料表, $Z470, $AV$5))</f>
        <v>s</v>
      </c>
      <c r="AW470" s="375" t="str">
        <f t="array" ref="AW470">IF($W470, "", INDEX(白話字韻母資料表, $AC470, $AW$5))</f>
        <v>ui</v>
      </c>
      <c r="AX470" s="374" t="str">
        <f t="array" ref="AX470">IF($W470, "", INDEX(閩拼韻母八聲調資料表, $AD470, $AG470))</f>
        <v>úi</v>
      </c>
    </row>
    <row r="471" spans="2:50">
      <c r="B471" s="380">
        <f t="shared" si="75"/>
        <v>463</v>
      </c>
      <c r="C471" s="314" t="str">
        <f>MID(文章!$D$4, B471, 1)</f>
        <v>與</v>
      </c>
      <c r="D471" s="365"/>
      <c r="E471" s="365" t="s">
        <v>62</v>
      </c>
      <c r="F471" s="365">
        <v>2</v>
      </c>
      <c r="G471" s="315" t="str">
        <f t="array" ref="G471">IF( OR($T471, NOT($U471), $W471), "", $AA471 &amp; $AH471 &amp; INDEX(中文數值資料表, $AG471, 2) )</f>
        <v>英艍二</v>
      </c>
      <c r="H471" s="321" t="str">
        <f t="shared" si="76"/>
        <v>ú</v>
      </c>
      <c r="I471" s="322" t="str">
        <f t="shared" si="77"/>
        <v>ú</v>
      </c>
      <c r="J471" s="323" t="str">
        <f t="shared" si="78"/>
        <v>ú</v>
      </c>
      <c r="K471" s="316" t="str">
        <f t="shared" si="79"/>
        <v>ㄨˋ</v>
      </c>
      <c r="L471" s="317" t="str">
        <f t="shared" ca="1" si="147"/>
        <v xml:space="preserve">\ltjruby{與}{ú}\
</v>
      </c>
      <c r="M471" s="317" t="str">
        <f t="shared" ca="1" si="133"/>
        <v xml:space="preserve">&lt;ruby&gt;與&lt;rt&gt;英艍二&lt;/rt&gt;&lt;/ruby&gt;
</v>
      </c>
      <c r="N471" s="317" t="str">
        <f t="shared" ca="1" si="134"/>
        <v xml:space="preserve">&lt;ruby&gt;與&lt;rt&gt;ú&lt;/rt&gt;&lt;/ruby&gt;
</v>
      </c>
      <c r="O471" s="317" t="str">
        <f t="shared" ca="1" si="135"/>
        <v xml:space="preserve">&lt;ruby&gt;與&lt;rt&gt;ú&lt;/rt&gt;&lt;/ruby&gt;
</v>
      </c>
      <c r="P471" s="317" t="str">
        <f t="shared" ca="1" si="135"/>
        <v xml:space="preserve">&lt;ruby&gt;與&lt;rt&gt;ú&lt;/rt&gt;&lt;/ruby&gt;
</v>
      </c>
      <c r="Q471" s="318" t="str">
        <f t="shared" ca="1" si="136"/>
        <v xml:space="preserve">&lt;ruby&gt;與&lt;rtc&gt;ㄨˋ&lt;/rtc&gt;&lt;/ruby&gt;
</v>
      </c>
      <c r="R471" s="318" t="str">
        <f t="shared" ca="1" si="137"/>
        <v xml:space="preserve">&lt;ruby&gt;與&lt;rt&gt;ú&lt;/rt&gt;&lt;rtc&gt;ㄨˋ&lt;/rtc&gt;&lt;/ruby&gt;
</v>
      </c>
      <c r="S471" s="285"/>
      <c r="T471" s="319" t="b">
        <f t="shared" si="131"/>
        <v>0</v>
      </c>
      <c r="U471" s="319" t="b">
        <f t="shared" si="138"/>
        <v>1</v>
      </c>
      <c r="V471" s="319" t="b">
        <f t="shared" si="139"/>
        <v>1</v>
      </c>
      <c r="W471" s="319" t="b">
        <f t="shared" si="140"/>
        <v>0</v>
      </c>
      <c r="X471" s="319" t="b">
        <f t="shared" si="141"/>
        <v>0</v>
      </c>
      <c r="Y471" s="370"/>
      <c r="Z471" s="377">
        <f t="shared" si="132"/>
        <v>18</v>
      </c>
      <c r="AA471" s="373" t="str">
        <f t="array" ref="AA471">IF( $Z471="", "", INDEX(白話字聲母資料表, $Z471, $AA$5))</f>
        <v>英</v>
      </c>
      <c r="AB471" s="370"/>
      <c r="AC471" s="377">
        <f t="shared" si="142"/>
        <v>70</v>
      </c>
      <c r="AD471" s="373">
        <f t="array" ref="AD471">IF( $W471, "", INDEX(白話字韻母資料表, AC471, $AD$5))</f>
        <v>27</v>
      </c>
      <c r="AE471" s="373" t="b">
        <f t="array" ref="AE471">IF( $W471, "", IF( INDEX(白話字韻母資料表, AC471, $AE$5) = "入聲", TRUE, FALSE) )</f>
        <v>0</v>
      </c>
      <c r="AF471" s="374">
        <f t="shared" si="143"/>
        <v>1</v>
      </c>
      <c r="AG471" s="374">
        <f t="shared" si="144"/>
        <v>2</v>
      </c>
      <c r="AH471" s="374" t="str">
        <f t="array" ref="AH471">IF( $W471, "", INDEX(白話字韻母資料表, $AC471, $AH$5))</f>
        <v>艍</v>
      </c>
      <c r="AI471" s="374" t="str">
        <f t="array" ref="AI471">IF($W471, "", INDEX(白話字韻母八聲調資料表, $AD471, $AG471))</f>
        <v>ú</v>
      </c>
      <c r="AJ471" s="370"/>
      <c r="AK471" s="373" t="b">
        <f t="shared" si="145"/>
        <v>0</v>
      </c>
      <c r="AL471" s="373" t="str">
        <f>IF( $AK471, IFERROR( IF(MATCH( $E471, 顎音化聲母!$H$9:$H$37, 0), TRUE, FALSE), FALSE), "")</f>
        <v/>
      </c>
      <c r="AM471" s="373" t="str">
        <f t="array" ref="AM471">IF( AND($AK471, $AL471), INDEX(顎音化聲母資料表, MATCH( $D471 &amp; $E471, 顎音化聲母!$L$5:$L$136, 0), 3), "")</f>
        <v/>
      </c>
      <c r="AN471" s="373" t="str">
        <f t="shared" si="146"/>
        <v/>
      </c>
      <c r="AO471" s="374" t="str">
        <f t="array" ref="AO471">IF($AN471="", "", IF( $AM471&lt;&gt;"", $AM471,INDEX(白話字聲母資料表, $AN471, $AO$5)))</f>
        <v/>
      </c>
      <c r="AP471" s="374" t="str">
        <f t="array" ref="AP471">IF($W471, "", INDEX(方音八音反切資料表, $AD471, $AG471))</f>
        <v>ㄨˋ</v>
      </c>
      <c r="AQ471" s="370"/>
      <c r="AR471" s="374" t="str">
        <f t="array" ref="AR471">IF($V471, "", INDEX(白話字聲母資料表, $Z471, $AR$5))</f>
        <v/>
      </c>
      <c r="AS471" s="375" t="str">
        <f t="array" ref="AS471">IF($W471, "", INDEX(白話字韻母資料表, $AC471, $AR$5))</f>
        <v>u</v>
      </c>
      <c r="AT471" s="374" t="str">
        <f t="array" ref="AT471">IF($W471, "", INDEX(台羅韻母八聲調資料表, $AD471, $AG471))</f>
        <v>ú</v>
      </c>
      <c r="AU471" s="370"/>
      <c r="AV471" s="374" t="str">
        <f t="array" ref="AV471">IF($V471, "", INDEX(白話字聲母資料表, $Z471, $AV$5))</f>
        <v/>
      </c>
      <c r="AW471" s="375" t="str">
        <f t="array" ref="AW471">IF($W471, "", INDEX(白話字韻母資料表, $AC471, $AW$5))</f>
        <v>u</v>
      </c>
      <c r="AX471" s="374" t="str">
        <f t="array" ref="AX471">IF($W471, "", INDEX(閩拼韻母八聲調資料表, $AD471, $AG471))</f>
        <v>ú</v>
      </c>
    </row>
    <row r="472" spans="2:50">
      <c r="B472" s="380">
        <f t="shared" si="75"/>
        <v>464</v>
      </c>
      <c r="C472" s="314" t="str">
        <f>MID(文章!$D$4, B472, 1)</f>
        <v>月</v>
      </c>
      <c r="D472" s="365" t="s">
        <v>70</v>
      </c>
      <c r="E472" s="365" t="s">
        <v>71</v>
      </c>
      <c r="F472" s="365">
        <v>8</v>
      </c>
      <c r="G472" s="315" t="str">
        <f t="array" ref="G472">IF( OR($T472, NOT($U472), $W472), "", $AA472 &amp; $AH472 &amp; INDEX(中文數值資料表, $AG472, 2) )</f>
        <v>語觀八</v>
      </c>
      <c r="H472" s="321" t="str">
        <f t="shared" si="76"/>
        <v>goa̍t</v>
      </c>
      <c r="I472" s="322" t="str">
        <f t="shared" si="77"/>
        <v>gua̍t</v>
      </c>
      <c r="J472" s="323" t="str">
        <f t="shared" si="78"/>
        <v>gguát</v>
      </c>
      <c r="K472" s="316" t="str">
        <f t="shared" si="79"/>
        <v>ㆣㄨㄚㆵ˙</v>
      </c>
      <c r="L472" s="317" t="str">
        <f t="shared" ca="1" si="147"/>
        <v xml:space="preserve">\ltjruby{月}{gua̍t}\
</v>
      </c>
      <c r="M472" s="317" t="str">
        <f t="shared" ca="1" si="133"/>
        <v xml:space="preserve">&lt;ruby&gt;月&lt;rt&gt;語觀八&lt;/rt&gt;&lt;/ruby&gt;
</v>
      </c>
      <c r="N472" s="317" t="str">
        <f t="shared" ca="1" si="134"/>
        <v xml:space="preserve">&lt;ruby&gt;月&lt;rt&gt;goa̍t&lt;/rt&gt;&lt;/ruby&gt;
</v>
      </c>
      <c r="O472" s="317" t="str">
        <f t="shared" ca="1" si="135"/>
        <v xml:space="preserve">&lt;ruby&gt;月&lt;rt&gt;gua̍t&lt;/rt&gt;&lt;/ruby&gt;
</v>
      </c>
      <c r="P472" s="317" t="str">
        <f t="shared" ca="1" si="135"/>
        <v xml:space="preserve">&lt;ruby&gt;月&lt;rt&gt;gguát&lt;/rt&gt;&lt;/ruby&gt;
</v>
      </c>
      <c r="Q472" s="318" t="str">
        <f t="shared" ca="1" si="136"/>
        <v xml:space="preserve">&lt;ruby&gt;月&lt;rtc&gt;ㆣㄨㄚㆵ˙&lt;/rtc&gt;&lt;/ruby&gt;
</v>
      </c>
      <c r="R472" s="318" t="str">
        <f t="shared" ca="1" si="137"/>
        <v xml:space="preserve">&lt;ruby&gt;月&lt;rt&gt;gua̍t&lt;/rt&gt;&lt;rtc&gt;ㆣㄨㄚㆵ˙&lt;/rtc&gt;&lt;/ruby&gt;
</v>
      </c>
      <c r="S472" s="285"/>
      <c r="T472" s="319" t="b">
        <f t="shared" si="131"/>
        <v>0</v>
      </c>
      <c r="U472" s="319" t="b">
        <f t="shared" si="138"/>
        <v>1</v>
      </c>
      <c r="V472" s="319" t="b">
        <f t="shared" si="139"/>
        <v>0</v>
      </c>
      <c r="W472" s="319" t="b">
        <f t="shared" si="140"/>
        <v>0</v>
      </c>
      <c r="X472" s="319" t="b">
        <f t="shared" si="141"/>
        <v>0</v>
      </c>
      <c r="Y472" s="370"/>
      <c r="Z472" s="377">
        <f t="shared" si="132"/>
        <v>4</v>
      </c>
      <c r="AA472" s="373" t="str">
        <f t="array" ref="AA472">IF( $Z472="", "", INDEX(白話字聲母資料表, $Z472, $AA$5))</f>
        <v>語</v>
      </c>
      <c r="AB472" s="370"/>
      <c r="AC472" s="377">
        <f t="shared" si="142"/>
        <v>62</v>
      </c>
      <c r="AD472" s="373">
        <f t="array" ref="AD472">IF( $W472, "", INDEX(白話字韻母資料表, AC472, $AD$5))</f>
        <v>10</v>
      </c>
      <c r="AE472" s="373" t="b">
        <f t="array" ref="AE472">IF( $W472, "", IF( INDEX(白話字韻母資料表, AC472, $AE$5) = "入聲", TRUE, FALSE) )</f>
        <v>1</v>
      </c>
      <c r="AF472" s="374">
        <f t="shared" si="143"/>
        <v>4</v>
      </c>
      <c r="AG472" s="374">
        <f t="shared" si="144"/>
        <v>8</v>
      </c>
      <c r="AH472" s="374" t="str">
        <f t="array" ref="AH472">IF( $W472, "", INDEX(白話字韻母資料表, $AC472, $AH$5))</f>
        <v>觀</v>
      </c>
      <c r="AI472" s="374" t="str">
        <f t="array" ref="AI472">IF($W472, "", INDEX(白話字韻母八聲調資料表, $AD472, $AG472))</f>
        <v>oa̍t</v>
      </c>
      <c r="AJ472" s="370"/>
      <c r="AK472" s="373" t="b">
        <f t="shared" si="145"/>
        <v>0</v>
      </c>
      <c r="AL472" s="373" t="str">
        <f>IF( $AK472, IFERROR( IF(MATCH( $E472, 顎音化聲母!$H$9:$H$37, 0), TRUE, FALSE), FALSE), "")</f>
        <v/>
      </c>
      <c r="AM472" s="373" t="str">
        <f t="array" ref="AM472">IF( AND($AK472, $AL472), INDEX(顎音化聲母資料表, MATCH( $D472 &amp; $E472, 顎音化聲母!$L$5:$L$136, 0), 3), "")</f>
        <v/>
      </c>
      <c r="AN472" s="373">
        <f t="shared" si="146"/>
        <v>4</v>
      </c>
      <c r="AO472" s="374" t="str">
        <f t="array" ref="AO472">IF($AN472="", "", IF( $AM472&lt;&gt;"", $AM472,INDEX(白話字聲母資料表, $AN472, $AO$5)))</f>
        <v>ㆣ</v>
      </c>
      <c r="AP472" s="374" t="str">
        <f t="array" ref="AP472">IF($W472, "", INDEX(方音八音反切資料表, $AD472, $AG472))</f>
        <v>ㄨㄚㆵ˙</v>
      </c>
      <c r="AQ472" s="370"/>
      <c r="AR472" s="374" t="str">
        <f t="array" ref="AR472">IF($V472, "", INDEX(白話字聲母資料表, $Z472, $AR$5))</f>
        <v>g</v>
      </c>
      <c r="AS472" s="375" t="str">
        <f t="array" ref="AS472">IF($W472, "", INDEX(白話字韻母資料表, $AC472, $AR$5))</f>
        <v>uat</v>
      </c>
      <c r="AT472" s="374" t="str">
        <f t="array" ref="AT472">IF($W472, "", INDEX(台羅韻母八聲調資料表, $AD472, $AG472))</f>
        <v>ua̍t</v>
      </c>
      <c r="AU472" s="370"/>
      <c r="AV472" s="374" t="str">
        <f t="array" ref="AV472">IF($V472, "", INDEX(白話字聲母資料表, $Z472, $AV$5))</f>
        <v>gg</v>
      </c>
      <c r="AW472" s="375" t="str">
        <f t="array" ref="AW472">IF($W472, "", INDEX(白話字韻母資料表, $AC472, $AW$5))</f>
        <v>uat</v>
      </c>
      <c r="AX472" s="374" t="str">
        <f t="array" ref="AX472">IF($W472, "", INDEX(閩拼韻母八聲調資料表, $AD472, $AG472))</f>
        <v>uát</v>
      </c>
    </row>
    <row r="473" spans="2:50">
      <c r="B473" s="380">
        <f t="shared" si="75"/>
        <v>465</v>
      </c>
      <c r="C473" s="314" t="str">
        <f>MID(文章!$D$4, B473, 1)</f>
        <v>乎</v>
      </c>
      <c r="D473" s="365" t="s">
        <v>61</v>
      </c>
      <c r="E473" s="365" t="s">
        <v>75</v>
      </c>
      <c r="F473" s="365">
        <v>7</v>
      </c>
      <c r="G473" s="315" t="str">
        <f t="array" ref="G473">IF( OR($T473, NOT($U473), $W473), "", $AA473 &amp; $AH473 &amp; INDEX(中文數值資料表, $AG473, 2) )</f>
        <v>喜沽七</v>
      </c>
      <c r="H473" s="321" t="str">
        <f t="shared" si="76"/>
        <v>hō͘</v>
      </c>
      <c r="I473" s="322" t="str">
        <f t="shared" si="77"/>
        <v>hōo</v>
      </c>
      <c r="J473" s="323" t="str">
        <f t="shared" si="78"/>
        <v>hōo</v>
      </c>
      <c r="K473" s="316" t="str">
        <f t="shared" si="79"/>
        <v>ㄏㆦ˫</v>
      </c>
      <c r="L473" s="317" t="str">
        <f t="shared" ca="1" si="147"/>
        <v xml:space="preserve">\ltjruby{乎}{hōo}\
</v>
      </c>
      <c r="M473" s="317" t="str">
        <f t="shared" ca="1" si="133"/>
        <v xml:space="preserve">&lt;ruby&gt;乎&lt;rt&gt;喜沽七&lt;/rt&gt;&lt;/ruby&gt;
</v>
      </c>
      <c r="N473" s="317" t="str">
        <f t="shared" ca="1" si="134"/>
        <v xml:space="preserve">&lt;ruby&gt;乎&lt;rt&gt;hō͘&lt;/rt&gt;&lt;/ruby&gt;
</v>
      </c>
      <c r="O473" s="317" t="str">
        <f t="shared" ca="1" si="135"/>
        <v xml:space="preserve">&lt;ruby&gt;乎&lt;rt&gt;hōo&lt;/rt&gt;&lt;/ruby&gt;
</v>
      </c>
      <c r="P473" s="317" t="str">
        <f t="shared" ca="1" si="135"/>
        <v xml:space="preserve">&lt;ruby&gt;乎&lt;rt&gt;hōo&lt;/rt&gt;&lt;/ruby&gt;
</v>
      </c>
      <c r="Q473" s="318" t="str">
        <f t="shared" ca="1" si="136"/>
        <v xml:space="preserve">&lt;ruby&gt;乎&lt;rtc&gt;ㄏㆦ˫&lt;/rtc&gt;&lt;/ruby&gt;
</v>
      </c>
      <c r="R473" s="318" t="str">
        <f t="shared" ca="1" si="137"/>
        <v xml:space="preserve">&lt;ruby&gt;乎&lt;rt&gt;hōo&lt;/rt&gt;&lt;rtc&gt;ㄏㆦ˫&lt;/rtc&gt;&lt;/ruby&gt;
</v>
      </c>
      <c r="S473" s="285"/>
      <c r="T473" s="319" t="b">
        <f t="shared" si="131"/>
        <v>0</v>
      </c>
      <c r="U473" s="319" t="b">
        <f t="shared" si="138"/>
        <v>1</v>
      </c>
      <c r="V473" s="319" t="b">
        <f t="shared" si="139"/>
        <v>0</v>
      </c>
      <c r="W473" s="319" t="b">
        <f t="shared" si="140"/>
        <v>0</v>
      </c>
      <c r="X473" s="319" t="b">
        <f t="shared" si="141"/>
        <v>0</v>
      </c>
      <c r="Y473" s="370"/>
      <c r="Z473" s="377">
        <f t="shared" si="132"/>
        <v>5</v>
      </c>
      <c r="AA473" s="373" t="str">
        <f t="array" ref="AA473">IF( $Z473="", "", INDEX(白話字聲母資料表, $Z473, $AA$5))</f>
        <v>喜</v>
      </c>
      <c r="AB473" s="370"/>
      <c r="AC473" s="377">
        <f t="shared" si="142"/>
        <v>54</v>
      </c>
      <c r="AD473" s="373">
        <f t="array" ref="AD473">IF( $W473, "", INDEX(白話字韻母資料表, AC473, $AD$5))</f>
        <v>11</v>
      </c>
      <c r="AE473" s="373" t="b">
        <f t="array" ref="AE473">IF( $W473, "", IF( INDEX(白話字韻母資料表, AC473, $AE$5) = "入聲", TRUE, FALSE) )</f>
        <v>0</v>
      </c>
      <c r="AF473" s="374">
        <f t="shared" si="143"/>
        <v>1</v>
      </c>
      <c r="AG473" s="374">
        <f t="shared" si="144"/>
        <v>7</v>
      </c>
      <c r="AH473" s="374" t="str">
        <f t="array" ref="AH473">IF( $W473, "", INDEX(白話字韻母資料表, $AC473, $AH$5))</f>
        <v>沽</v>
      </c>
      <c r="AI473" s="374" t="str">
        <f t="array" ref="AI473">IF($W473, "", INDEX(白話字韻母八聲調資料表, $AD473, $AG473))</f>
        <v>ō͘</v>
      </c>
      <c r="AJ473" s="370"/>
      <c r="AK473" s="373" t="b">
        <f t="shared" si="145"/>
        <v>0</v>
      </c>
      <c r="AL473" s="373" t="str">
        <f>IF( $AK473, IFERROR( IF(MATCH( $E473, 顎音化聲母!$H$9:$H$37, 0), TRUE, FALSE), FALSE), "")</f>
        <v/>
      </c>
      <c r="AM473" s="373" t="str">
        <f t="array" ref="AM473">IF( AND($AK473, $AL473), INDEX(顎音化聲母資料表, MATCH( $D473 &amp; $E473, 顎音化聲母!$L$5:$L$136, 0), 3), "")</f>
        <v/>
      </c>
      <c r="AN473" s="373">
        <f t="shared" si="146"/>
        <v>5</v>
      </c>
      <c r="AO473" s="374" t="str">
        <f t="array" ref="AO473">IF($AN473="", "", IF( $AM473&lt;&gt;"", $AM473,INDEX(白話字聲母資料表, $AN473, $AO$5)))</f>
        <v>ㄏ</v>
      </c>
      <c r="AP473" s="374" t="str">
        <f t="array" ref="AP473">IF($W473, "", INDEX(方音八音反切資料表, $AD473, $AG473))</f>
        <v>ㆦ˫</v>
      </c>
      <c r="AQ473" s="370"/>
      <c r="AR473" s="374" t="str">
        <f t="array" ref="AR473">IF($V473, "", INDEX(白話字聲母資料表, $Z473, $AR$5))</f>
        <v>h</v>
      </c>
      <c r="AS473" s="375" t="str">
        <f t="array" ref="AS473">IF($W473, "", INDEX(白話字韻母資料表, $AC473, $AR$5))</f>
        <v>oo</v>
      </c>
      <c r="AT473" s="374" t="str">
        <f t="array" ref="AT473">IF($W473, "", INDEX(台羅韻母八聲調資料表, $AD473, $AG473))</f>
        <v>ōo</v>
      </c>
      <c r="AU473" s="370"/>
      <c r="AV473" s="374" t="str">
        <f t="array" ref="AV473">IF($V473, "", INDEX(白話字聲母資料表, $Z473, $AV$5))</f>
        <v>h</v>
      </c>
      <c r="AW473" s="375" t="str">
        <f t="array" ref="AW473">IF($W473, "", INDEX(白話字韻母資料表, $AC473, $AW$5))</f>
        <v>oo</v>
      </c>
      <c r="AX473" s="374" t="str">
        <f t="array" ref="AX473">IF($W473, "", INDEX(閩拼韻母八聲調資料表, $AD473, $AG473))</f>
        <v>ōo</v>
      </c>
    </row>
    <row r="474" spans="2:50">
      <c r="B474" s="380">
        <f t="shared" si="75"/>
        <v>466</v>
      </c>
      <c r="C474" s="314" t="str">
        <f>MID(文章!$D$4, B474, 1)</f>
        <v>？</v>
      </c>
      <c r="D474" s="365"/>
      <c r="E474" s="365"/>
      <c r="F474" s="365"/>
      <c r="G474" s="315" t="str">
        <f t="array" ref="G474">IF( OR($T474, NOT($U474), $W474), "", $AA474 &amp; $AH474 &amp; INDEX(中文數值資料表, $AG474, 2) )</f>
        <v/>
      </c>
      <c r="H474" s="321" t="str">
        <f t="shared" si="76"/>
        <v/>
      </c>
      <c r="I474" s="322" t="str">
        <f t="shared" si="77"/>
        <v/>
      </c>
      <c r="J474" s="323" t="str">
        <f t="shared" si="78"/>
        <v/>
      </c>
      <c r="K474" s="316" t="str">
        <f t="shared" si="79"/>
        <v/>
      </c>
      <c r="L474" s="317" t="str">
        <f t="shared" ca="1" si="147"/>
        <v xml:space="preserve">\ltjruby{？}{}\
</v>
      </c>
      <c r="M474" s="317" t="str">
        <f t="shared" ca="1" si="133"/>
        <v xml:space="preserve">？
</v>
      </c>
      <c r="N474" s="317" t="str">
        <f t="shared" ca="1" si="134"/>
        <v xml:space="preserve">？
</v>
      </c>
      <c r="O474" s="317" t="str">
        <f t="shared" ca="1" si="135"/>
        <v xml:space="preserve">？
</v>
      </c>
      <c r="P474" s="317" t="str">
        <f t="shared" ca="1" si="135"/>
        <v xml:space="preserve">？
</v>
      </c>
      <c r="Q474" s="318" t="str">
        <f t="shared" ca="1" si="136"/>
        <v xml:space="preserve">？
</v>
      </c>
      <c r="R474" s="318" t="str">
        <f t="shared" ca="1" si="137"/>
        <v xml:space="preserve">？
</v>
      </c>
      <c r="S474" s="285"/>
      <c r="T474" s="319" t="b">
        <f t="shared" si="131"/>
        <v>1</v>
      </c>
      <c r="U474" s="319" t="b">
        <f t="shared" si="138"/>
        <v>0</v>
      </c>
      <c r="V474" s="319" t="b">
        <f t="shared" si="139"/>
        <v>1</v>
      </c>
      <c r="W474" s="319" t="b">
        <f t="shared" si="140"/>
        <v>1</v>
      </c>
      <c r="X474" s="319" t="b">
        <f t="shared" si="141"/>
        <v>0</v>
      </c>
      <c r="Y474" s="370"/>
      <c r="Z474" s="377" t="str">
        <f t="shared" si="132"/>
        <v/>
      </c>
      <c r="AA474" s="373" t="str">
        <f t="array" ref="AA474">IF( $Z474="", "", INDEX(白話字聲母資料表, $Z474, $AA$5))</f>
        <v/>
      </c>
      <c r="AB474" s="370"/>
      <c r="AC474" s="377" t="str">
        <f t="shared" si="142"/>
        <v/>
      </c>
      <c r="AD474" s="373" t="str">
        <f t="array" ref="AD474">IF( $W474, "", INDEX(白話字韻母資料表, AC474, $AD$5))</f>
        <v/>
      </c>
      <c r="AE474" s="373" t="str">
        <f t="array" ref="AE474">IF( $W474, "", IF( INDEX(白話字韻母資料表, AC474, $AE$5) = "入聲", TRUE, FALSE) )</f>
        <v/>
      </c>
      <c r="AF474" s="374" t="str">
        <f t="shared" si="143"/>
        <v/>
      </c>
      <c r="AG474" s="374" t="str">
        <f t="shared" si="144"/>
        <v/>
      </c>
      <c r="AH474" s="374" t="str">
        <f t="array" ref="AH474">IF( $W474, "", INDEX(白話字韻母資料表, $AC474, $AH$5))</f>
        <v/>
      </c>
      <c r="AI474" s="374" t="str">
        <f t="array" ref="AI474">IF($W474, "", INDEX(白話字韻母八聲調資料表, $AD474, $AG474))</f>
        <v/>
      </c>
      <c r="AJ474" s="370"/>
      <c r="AK474" s="373" t="b">
        <f t="shared" si="145"/>
        <v>0</v>
      </c>
      <c r="AL474" s="373" t="str">
        <f>IF( $AK474, IFERROR( IF(MATCH( $E474, 顎音化聲母!$H$9:$H$37, 0), TRUE, FALSE), FALSE), "")</f>
        <v/>
      </c>
      <c r="AM474" s="373" t="str">
        <f t="array" ref="AM474">IF( AND($AK474, $AL474), INDEX(顎音化聲母資料表, MATCH( $D474 &amp; $E474, 顎音化聲母!$L$5:$L$136, 0), 3), "")</f>
        <v/>
      </c>
      <c r="AN474" s="373" t="str">
        <f t="shared" si="146"/>
        <v/>
      </c>
      <c r="AO474" s="374" t="str">
        <f t="array" ref="AO474">IF($AN474="", "", IF( $AM474&lt;&gt;"", $AM474,INDEX(白話字聲母資料表, $AN474, $AO$5)))</f>
        <v/>
      </c>
      <c r="AP474" s="374" t="str">
        <f t="array" ref="AP474">IF($W474, "", INDEX(方音八音反切資料表, $AD474, $AG474))</f>
        <v/>
      </c>
      <c r="AQ474" s="370"/>
      <c r="AR474" s="374" t="str">
        <f t="array" ref="AR474">IF($V474, "", INDEX(白話字聲母資料表, $Z474, $AR$5))</f>
        <v/>
      </c>
      <c r="AS474" s="375" t="str">
        <f t="array" ref="AS474">IF($W474, "", INDEX(白話字韻母資料表, $AC474, $AR$5))</f>
        <v/>
      </c>
      <c r="AT474" s="374" t="str">
        <f t="array" ref="AT474">IF($W474, "", INDEX(台羅韻母八聲調資料表, $AD474, $AG474))</f>
        <v/>
      </c>
      <c r="AU474" s="370"/>
      <c r="AV474" s="374" t="str">
        <f t="array" ref="AV474">IF($V474, "", INDEX(白話字聲母資料表, $Z474, $AV$5))</f>
        <v/>
      </c>
      <c r="AW474" s="375" t="str">
        <f t="array" ref="AW474">IF($W474, "", INDEX(白話字韻母資料表, $AC474, $AW$5))</f>
        <v/>
      </c>
      <c r="AX474" s="374" t="str">
        <f t="array" ref="AX474">IF($W474, "", INDEX(閩拼韻母八聲調資料表, $AD474, $AG474))</f>
        <v/>
      </c>
    </row>
    <row r="475" spans="2:50">
      <c r="B475" s="380">
        <f t="shared" si="75"/>
        <v>467</v>
      </c>
      <c r="C475" s="314" t="str">
        <f>MID(文章!$D$4, B475, 1)</f>
        <v>逝</v>
      </c>
      <c r="D475" s="365" t="s">
        <v>65</v>
      </c>
      <c r="E475" s="365" t="s">
        <v>98</v>
      </c>
      <c r="F475" s="365">
        <v>7</v>
      </c>
      <c r="G475" s="315" t="str">
        <f t="array" ref="G475">IF( OR($T475, NOT($U475), $W475), "", $AA475 &amp; $AH475 &amp; INDEX(中文數值資料表, $AG475, 2) )</f>
        <v>時伽七</v>
      </c>
      <c r="H475" s="321" t="str">
        <f t="shared" si="76"/>
        <v>sē</v>
      </c>
      <c r="I475" s="322" t="str">
        <f t="shared" si="77"/>
        <v>sē</v>
      </c>
      <c r="J475" s="323" t="str">
        <f t="shared" si="78"/>
        <v>sē</v>
      </c>
      <c r="K475" s="316" t="str">
        <f t="shared" si="79"/>
        <v>ㄙㆤ˫</v>
      </c>
      <c r="L475" s="317" t="str">
        <f t="shared" ca="1" si="147"/>
        <v xml:space="preserve">\ltjruby{逝}{sē}\
</v>
      </c>
      <c r="M475" s="317" t="str">
        <f t="shared" ca="1" si="133"/>
        <v xml:space="preserve">&lt;ruby&gt;逝&lt;rt&gt;時伽七&lt;/rt&gt;&lt;/ruby&gt;
</v>
      </c>
      <c r="N475" s="317" t="str">
        <f t="shared" ca="1" si="134"/>
        <v xml:space="preserve">&lt;ruby&gt;逝&lt;rt&gt;sē&lt;/rt&gt;&lt;/ruby&gt;
</v>
      </c>
      <c r="O475" s="317" t="str">
        <f t="shared" ca="1" si="135"/>
        <v xml:space="preserve">&lt;ruby&gt;逝&lt;rt&gt;sē&lt;/rt&gt;&lt;/ruby&gt;
</v>
      </c>
      <c r="P475" s="317" t="str">
        <f t="shared" ca="1" si="135"/>
        <v xml:space="preserve">&lt;ruby&gt;逝&lt;rt&gt;sē&lt;/rt&gt;&lt;/ruby&gt;
</v>
      </c>
      <c r="Q475" s="318" t="str">
        <f t="shared" ca="1" si="136"/>
        <v xml:space="preserve">&lt;ruby&gt;逝&lt;rtc&gt;ㄙㆤ˫&lt;/rtc&gt;&lt;/ruby&gt;
</v>
      </c>
      <c r="R475" s="318" t="str">
        <f t="shared" ca="1" si="137"/>
        <v xml:space="preserve">&lt;ruby&gt;逝&lt;rt&gt;sē&lt;/rt&gt;&lt;rtc&gt;ㄙㆤ˫&lt;/rtc&gt;&lt;/ruby&gt;
</v>
      </c>
      <c r="S475" s="285"/>
      <c r="T475" s="319" t="b">
        <f t="shared" si="131"/>
        <v>0</v>
      </c>
      <c r="U475" s="319" t="b">
        <f t="shared" si="138"/>
        <v>1</v>
      </c>
      <c r="V475" s="319" t="b">
        <f t="shared" si="139"/>
        <v>0</v>
      </c>
      <c r="W475" s="319" t="b">
        <f t="shared" si="140"/>
        <v>0</v>
      </c>
      <c r="X475" s="319" t="b">
        <f t="shared" si="141"/>
        <v>0</v>
      </c>
      <c r="Y475" s="370"/>
      <c r="Z475" s="377">
        <f t="shared" si="132"/>
        <v>15</v>
      </c>
      <c r="AA475" s="373" t="str">
        <f t="array" ref="AA475">IF( $Z475="", "", INDEX(白話字聲母資料表, $Z475, $AA$5))</f>
        <v>時</v>
      </c>
      <c r="AB475" s="370"/>
      <c r="AC475" s="377">
        <f t="shared" si="142"/>
        <v>15</v>
      </c>
      <c r="AD475" s="373">
        <f t="array" ref="AD475">IF( $W475, "", INDEX(白話字韻母資料表, AC475, $AD$5))</f>
        <v>39</v>
      </c>
      <c r="AE475" s="373" t="b">
        <f t="array" ref="AE475">IF( $W475, "", IF( INDEX(白話字韻母資料表, AC475, $AE$5) = "入聲", TRUE, FALSE) )</f>
        <v>0</v>
      </c>
      <c r="AF475" s="374">
        <f t="shared" si="143"/>
        <v>1</v>
      </c>
      <c r="AG475" s="374">
        <f t="shared" si="144"/>
        <v>7</v>
      </c>
      <c r="AH475" s="374" t="str">
        <f t="array" ref="AH475">IF( $W475, "", INDEX(白話字韻母資料表, $AC475, $AH$5))</f>
        <v>伽</v>
      </c>
      <c r="AI475" s="374" t="str">
        <f t="array" ref="AI475">IF($W475, "", INDEX(白話字韻母八聲調資料表, $AD475, $AG475))</f>
        <v>ē</v>
      </c>
      <c r="AJ475" s="370"/>
      <c r="AK475" s="373" t="b">
        <f t="shared" si="145"/>
        <v>1</v>
      </c>
      <c r="AL475" s="373" t="b">
        <f>IF( $AK475, IFERROR( IF(MATCH( $E475, 顎音化聲母!$H$9:$H$37, 0), TRUE, FALSE), FALSE), "")</f>
        <v>0</v>
      </c>
      <c r="AM475" s="373" t="str">
        <f t="array" ref="AM475">IF( AND($AK475, $AL475), INDEX(顎音化聲母資料表, MATCH( $D475 &amp; $E475, 顎音化聲母!$L$5:$L$136, 0), 3), "")</f>
        <v/>
      </c>
      <c r="AN475" s="373">
        <f t="shared" si="146"/>
        <v>15</v>
      </c>
      <c r="AO475" s="374" t="str">
        <f t="array" ref="AO475">IF($AN475="", "", IF( $AM475&lt;&gt;"", $AM475,INDEX(白話字聲母資料表, $AN475, $AO$5)))</f>
        <v>ㄙ</v>
      </c>
      <c r="AP475" s="374" t="str">
        <f t="array" ref="AP475">IF($W475, "", INDEX(方音八音反切資料表, $AD475, $AG475))</f>
        <v>ㆤ˫</v>
      </c>
      <c r="AQ475" s="370"/>
      <c r="AR475" s="374" t="str">
        <f t="array" ref="AR475">IF($V475, "", INDEX(白話字聲母資料表, $Z475, $AR$5))</f>
        <v>s</v>
      </c>
      <c r="AS475" s="375" t="str">
        <f t="array" ref="AS475">IF($W475, "", INDEX(白話字韻母資料表, $AC475, $AR$5))</f>
        <v>e</v>
      </c>
      <c r="AT475" s="374" t="str">
        <f t="array" ref="AT475">IF($W475, "", INDEX(台羅韻母八聲調資料表, $AD475, $AG475))</f>
        <v>ē</v>
      </c>
      <c r="AU475" s="370"/>
      <c r="AV475" s="374" t="str">
        <f t="array" ref="AV475">IF($V475, "", INDEX(白話字聲母資料表, $Z475, $AV$5))</f>
        <v>s</v>
      </c>
      <c r="AW475" s="375" t="str">
        <f t="array" ref="AW475">IF($W475, "", INDEX(白話字韻母資料表, $AC475, $AW$5))</f>
        <v>e</v>
      </c>
      <c r="AX475" s="374" t="str">
        <f t="array" ref="AX475">IF($W475, "", INDEX(閩拼韻母八聲調資料表, $AD475, $AG475))</f>
        <v>ē</v>
      </c>
    </row>
    <row r="476" spans="2:50">
      <c r="B476" s="380">
        <f t="shared" si="75"/>
        <v>468</v>
      </c>
      <c r="C476" s="314" t="str">
        <f>MID(文章!$D$4, B476, 1)</f>
        <v>者</v>
      </c>
      <c r="D476" s="365" t="s">
        <v>55</v>
      </c>
      <c r="E476" s="365" t="s">
        <v>106</v>
      </c>
      <c r="F476" s="365">
        <v>2</v>
      </c>
      <c r="G476" s="315" t="str">
        <f t="array" ref="G476">IF( OR($T476, NOT($U476), $W476), "", $AA476 &amp; $AH476 &amp; INDEX(中文數值資料表, $AG476, 2) )</f>
        <v>曾迦二</v>
      </c>
      <c r="H476" s="321" t="str">
        <f t="shared" si="76"/>
        <v>chiá</v>
      </c>
      <c r="I476" s="322" t="str">
        <f t="shared" si="77"/>
        <v>tsiá</v>
      </c>
      <c r="J476" s="323" t="str">
        <f t="shared" si="78"/>
        <v>ziá</v>
      </c>
      <c r="K476" s="316" t="str">
        <f t="shared" si="79"/>
        <v>ㄐㄧㄚˋ</v>
      </c>
      <c r="L476" s="317" t="str">
        <f t="shared" ca="1" si="147"/>
        <v xml:space="preserve">\ltjruby{者}{tsiá}\
</v>
      </c>
      <c r="M476" s="317" t="str">
        <f t="shared" ca="1" si="133"/>
        <v xml:space="preserve">&lt;ruby&gt;者&lt;rt&gt;曾迦二&lt;/rt&gt;&lt;/ruby&gt;
</v>
      </c>
      <c r="N476" s="317" t="str">
        <f t="shared" ca="1" si="134"/>
        <v xml:space="preserve">&lt;ruby&gt;者&lt;rt&gt;chiá&lt;/rt&gt;&lt;/ruby&gt;
</v>
      </c>
      <c r="O476" s="317" t="str">
        <f t="shared" ca="1" si="135"/>
        <v xml:space="preserve">&lt;ruby&gt;者&lt;rt&gt;tsiá&lt;/rt&gt;&lt;/ruby&gt;
</v>
      </c>
      <c r="P476" s="317" t="str">
        <f t="shared" ca="1" si="135"/>
        <v xml:space="preserve">&lt;ruby&gt;者&lt;rt&gt;ziá&lt;/rt&gt;&lt;/ruby&gt;
</v>
      </c>
      <c r="Q476" s="318" t="str">
        <f t="shared" ca="1" si="136"/>
        <v xml:space="preserve">&lt;ruby&gt;者&lt;rtc&gt;ㄐㄧㄚˋ&lt;/rtc&gt;&lt;/ruby&gt;
</v>
      </c>
      <c r="R476" s="318" t="str">
        <f t="shared" ca="1" si="137"/>
        <v xml:space="preserve">&lt;ruby&gt;者&lt;rt&gt;tsiá&lt;/rt&gt;&lt;rtc&gt;ㄐㄧㄚˋ&lt;/rtc&gt;&lt;/ruby&gt;
</v>
      </c>
      <c r="S476" s="285"/>
      <c r="T476" s="319" t="b">
        <f t="shared" si="131"/>
        <v>0</v>
      </c>
      <c r="U476" s="319" t="b">
        <f t="shared" si="138"/>
        <v>1</v>
      </c>
      <c r="V476" s="319" t="b">
        <f t="shared" si="139"/>
        <v>0</v>
      </c>
      <c r="W476" s="319" t="b">
        <f t="shared" si="140"/>
        <v>0</v>
      </c>
      <c r="X476" s="319" t="b">
        <f t="shared" si="141"/>
        <v>0</v>
      </c>
      <c r="Y476" s="370"/>
      <c r="Z476" s="377">
        <f t="shared" si="132"/>
        <v>2</v>
      </c>
      <c r="AA476" s="373" t="str">
        <f t="array" ref="AA476">IF( $Z476="", "", INDEX(白話字聲母資料表, $Z476, $AA$5))</f>
        <v>曾</v>
      </c>
      <c r="AB476" s="370"/>
      <c r="AC476" s="377">
        <f t="shared" si="142"/>
        <v>23</v>
      </c>
      <c r="AD476" s="373">
        <f t="array" ref="AD476">IF( $W476, "", INDEX(白話字韻母資料表, AC476, $AD$5))</f>
        <v>24</v>
      </c>
      <c r="AE476" s="373" t="b">
        <f t="array" ref="AE476">IF( $W476, "", IF( INDEX(白話字韻母資料表, AC476, $AE$5) = "入聲", TRUE, FALSE) )</f>
        <v>0</v>
      </c>
      <c r="AF476" s="374">
        <f t="shared" si="143"/>
        <v>1</v>
      </c>
      <c r="AG476" s="374">
        <f t="shared" si="144"/>
        <v>2</v>
      </c>
      <c r="AH476" s="374" t="str">
        <f t="array" ref="AH476">IF( $W476, "", INDEX(白話字韻母資料表, $AC476, $AH$5))</f>
        <v>迦</v>
      </c>
      <c r="AI476" s="374" t="str">
        <f t="array" ref="AI476">IF($W476, "", INDEX(白話字韻母八聲調資料表, $AD476, $AG476))</f>
        <v>iá</v>
      </c>
      <c r="AJ476" s="370"/>
      <c r="AK476" s="373" t="b">
        <f t="shared" si="145"/>
        <v>1</v>
      </c>
      <c r="AL476" s="373" t="b">
        <f>IF( $AK476, IFERROR( IF(MATCH( $E476, 顎音化聲母!$H$9:$H$37, 0), TRUE, FALSE), FALSE), "")</f>
        <v>1</v>
      </c>
      <c r="AM476" s="373" t="str">
        <f t="array" ref="AM476">IF( AND($AK476, $AL476), INDEX(顎音化聲母資料表, MATCH( $D476 &amp; $E476, 顎音化聲母!$L$5:$L$136, 0), 3), "")</f>
        <v>ㄐ</v>
      </c>
      <c r="AN476" s="373">
        <f t="shared" si="146"/>
        <v>2</v>
      </c>
      <c r="AO476" s="374" t="str">
        <f t="array" ref="AO476">IF($AN476="", "", IF( $AM476&lt;&gt;"", $AM476,INDEX(白話字聲母資料表, $AN476, $AO$5)))</f>
        <v>ㄐ</v>
      </c>
      <c r="AP476" s="374" t="str">
        <f t="array" ref="AP476">IF($W476, "", INDEX(方音八音反切資料表, $AD476, $AG476))</f>
        <v>ㄧㄚˋ</v>
      </c>
      <c r="AQ476" s="370"/>
      <c r="AR476" s="374" t="str">
        <f t="array" ref="AR476">IF($V476, "", INDEX(白話字聲母資料表, $Z476, $AR$5))</f>
        <v>ts</v>
      </c>
      <c r="AS476" s="375" t="str">
        <f t="array" ref="AS476">IF($W476, "", INDEX(白話字韻母資料表, $AC476, $AR$5))</f>
        <v>ia</v>
      </c>
      <c r="AT476" s="374" t="str">
        <f t="array" ref="AT476">IF($W476, "", INDEX(台羅韻母八聲調資料表, $AD476, $AG476))</f>
        <v>iá</v>
      </c>
      <c r="AU476" s="370"/>
      <c r="AV476" s="374" t="str">
        <f t="array" ref="AV476">IF($V476, "", INDEX(白話字聲母資料表, $Z476, $AV$5))</f>
        <v>z</v>
      </c>
      <c r="AW476" s="375" t="str">
        <f t="array" ref="AW476">IF($W476, "", INDEX(白話字韻母資料表, $AC476, $AW$5))</f>
        <v>ia</v>
      </c>
      <c r="AX476" s="374" t="str">
        <f t="array" ref="AX476">IF($W476, "", INDEX(閩拼韻母八聲調資料表, $AD476, $AG476))</f>
        <v>iá</v>
      </c>
    </row>
    <row r="477" spans="2:50">
      <c r="B477" s="380">
        <f t="shared" si="75"/>
        <v>469</v>
      </c>
      <c r="C477" s="314" t="str">
        <f>MID(文章!$D$4, B477, 1)</f>
        <v>如</v>
      </c>
      <c r="D477" s="365" t="s">
        <v>63</v>
      </c>
      <c r="E477" s="365" t="s">
        <v>62</v>
      </c>
      <c r="F477" s="365">
        <v>5</v>
      </c>
      <c r="G477" s="315" t="str">
        <f t="array" ref="G477">IF( OR($T477, NOT($U477), $W477), "", $AA477 &amp; $AH477 &amp; INDEX(中文數值資料表, $AG477, 2) )</f>
        <v>入艍五</v>
      </c>
      <c r="H477" s="321" t="str">
        <f t="shared" si="76"/>
        <v>jû</v>
      </c>
      <c r="I477" s="322" t="str">
        <f t="shared" si="77"/>
        <v>jû</v>
      </c>
      <c r="J477" s="323" t="str">
        <f t="shared" si="78"/>
        <v>jù</v>
      </c>
      <c r="K477" s="316" t="str">
        <f t="shared" si="79"/>
        <v>ㆡㄨˊ</v>
      </c>
      <c r="L477" s="317" t="str">
        <f t="shared" ca="1" si="147"/>
        <v xml:space="preserve">\ltjruby{如}{jû}\
</v>
      </c>
      <c r="M477" s="317" t="str">
        <f t="shared" ca="1" si="133"/>
        <v xml:space="preserve">&lt;ruby&gt;如&lt;rt&gt;入艍五&lt;/rt&gt;&lt;/ruby&gt;
</v>
      </c>
      <c r="N477" s="317" t="str">
        <f t="shared" ca="1" si="134"/>
        <v xml:space="preserve">&lt;ruby&gt;如&lt;rt&gt;jû&lt;/rt&gt;&lt;/ruby&gt;
</v>
      </c>
      <c r="O477" s="317" t="str">
        <f t="shared" ca="1" si="135"/>
        <v xml:space="preserve">&lt;ruby&gt;如&lt;rt&gt;jû&lt;/rt&gt;&lt;/ruby&gt;
</v>
      </c>
      <c r="P477" s="317" t="str">
        <f t="shared" ca="1" si="135"/>
        <v xml:space="preserve">&lt;ruby&gt;如&lt;rt&gt;jù&lt;/rt&gt;&lt;/ruby&gt;
</v>
      </c>
      <c r="Q477" s="318" t="str">
        <f t="shared" ca="1" si="136"/>
        <v xml:space="preserve">&lt;ruby&gt;如&lt;rtc&gt;ㆡㄨˊ&lt;/rtc&gt;&lt;/ruby&gt;
</v>
      </c>
      <c r="R477" s="318" t="str">
        <f t="shared" ca="1" si="137"/>
        <v xml:space="preserve">&lt;ruby&gt;如&lt;rt&gt;jû&lt;/rt&gt;&lt;rtc&gt;ㆡㄨˊ&lt;/rtc&gt;&lt;/ruby&gt;
</v>
      </c>
      <c r="S477" s="285"/>
      <c r="T477" s="319" t="b">
        <f t="shared" si="131"/>
        <v>0</v>
      </c>
      <c r="U477" s="319" t="b">
        <f t="shared" si="138"/>
        <v>1</v>
      </c>
      <c r="V477" s="319" t="b">
        <f t="shared" si="139"/>
        <v>0</v>
      </c>
      <c r="W477" s="319" t="b">
        <f t="shared" si="140"/>
        <v>0</v>
      </c>
      <c r="X477" s="319" t="b">
        <f t="shared" si="141"/>
        <v>0</v>
      </c>
      <c r="Y477" s="370"/>
      <c r="Z477" s="377">
        <f t="shared" si="132"/>
        <v>6</v>
      </c>
      <c r="AA477" s="373" t="str">
        <f t="array" ref="AA477">IF( $Z477="", "", INDEX(白話字聲母資料表, $Z477, $AA$5))</f>
        <v>入</v>
      </c>
      <c r="AB477" s="370"/>
      <c r="AC477" s="377">
        <f t="shared" si="142"/>
        <v>70</v>
      </c>
      <c r="AD477" s="373">
        <f t="array" ref="AD477">IF( $W477, "", INDEX(白話字韻母資料表, AC477, $AD$5))</f>
        <v>27</v>
      </c>
      <c r="AE477" s="373" t="b">
        <f t="array" ref="AE477">IF( $W477, "", IF( INDEX(白話字韻母資料表, AC477, $AE$5) = "入聲", TRUE, FALSE) )</f>
        <v>0</v>
      </c>
      <c r="AF477" s="374">
        <f t="shared" si="143"/>
        <v>1</v>
      </c>
      <c r="AG477" s="374">
        <f t="shared" si="144"/>
        <v>5</v>
      </c>
      <c r="AH477" s="374" t="str">
        <f t="array" ref="AH477">IF( $W477, "", INDEX(白話字韻母資料表, $AC477, $AH$5))</f>
        <v>艍</v>
      </c>
      <c r="AI477" s="374" t="str">
        <f t="array" ref="AI477">IF($W477, "", INDEX(白話字韻母八聲調資料表, $AD477, $AG477))</f>
        <v>û</v>
      </c>
      <c r="AJ477" s="370"/>
      <c r="AK477" s="373" t="b">
        <f t="shared" si="145"/>
        <v>1</v>
      </c>
      <c r="AL477" s="373" t="b">
        <f>IF( $AK477, IFERROR( IF(MATCH( $E477, 顎音化聲母!$H$9:$H$37, 0), TRUE, FALSE), FALSE), "")</f>
        <v>0</v>
      </c>
      <c r="AM477" s="373" t="str">
        <f t="array" ref="AM477">IF( AND($AK477, $AL477), INDEX(顎音化聲母資料表, MATCH( $D477 &amp; $E477, 顎音化聲母!$L$5:$L$136, 0), 3), "")</f>
        <v/>
      </c>
      <c r="AN477" s="373">
        <f t="shared" si="146"/>
        <v>6</v>
      </c>
      <c r="AO477" s="374" t="str">
        <f t="array" ref="AO477">IF($AN477="", "", IF( $AM477&lt;&gt;"", $AM477,INDEX(白話字聲母資料表, $AN477, $AO$5)))</f>
        <v>ㆡ</v>
      </c>
      <c r="AP477" s="374" t="str">
        <f t="array" ref="AP477">IF($W477, "", INDEX(方音八音反切資料表, $AD477, $AG477))</f>
        <v>ㄨˊ</v>
      </c>
      <c r="AQ477" s="370"/>
      <c r="AR477" s="374" t="str">
        <f t="array" ref="AR477">IF($V477, "", INDEX(白話字聲母資料表, $Z477, $AR$5))</f>
        <v>j</v>
      </c>
      <c r="AS477" s="375" t="str">
        <f t="array" ref="AS477">IF($W477, "", INDEX(白話字韻母資料表, $AC477, $AR$5))</f>
        <v>u</v>
      </c>
      <c r="AT477" s="374" t="str">
        <f t="array" ref="AT477">IF($W477, "", INDEX(台羅韻母八聲調資料表, $AD477, $AG477))</f>
        <v>û</v>
      </c>
      <c r="AU477" s="370"/>
      <c r="AV477" s="374" t="str">
        <f t="array" ref="AV477">IF($V477, "", INDEX(白話字聲母資料表, $Z477, $AV$5))</f>
        <v>j</v>
      </c>
      <c r="AW477" s="375" t="str">
        <f t="array" ref="AW477">IF($W477, "", INDEX(白話字韻母資料表, $AC477, $AW$5))</f>
        <v>u</v>
      </c>
      <c r="AX477" s="374" t="str">
        <f t="array" ref="AX477">IF($W477, "", INDEX(閩拼韻母八聲調資料表, $AD477, $AG477))</f>
        <v>ù</v>
      </c>
    </row>
    <row r="478" spans="2:50">
      <c r="B478" s="380">
        <f t="shared" si="75"/>
        <v>470</v>
      </c>
      <c r="C478" s="314" t="str">
        <f>MID(文章!$D$4, B478, 1)</f>
        <v>斯</v>
      </c>
      <c r="D478" s="365" t="s">
        <v>65</v>
      </c>
      <c r="E478" s="365" t="s">
        <v>62</v>
      </c>
      <c r="F478" s="365"/>
      <c r="G478" s="315" t="str">
        <f t="array" ref="G478">IF( OR($T478, NOT($U478), $W478), "", $AA478 &amp; $AH478 &amp; INDEX(中文數值資料表, $AG478, 2) )</f>
        <v>時艍一</v>
      </c>
      <c r="H478" s="321" t="str">
        <f t="shared" si="76"/>
        <v>su</v>
      </c>
      <c r="I478" s="322" t="str">
        <f t="shared" si="77"/>
        <v>su</v>
      </c>
      <c r="J478" s="323" t="str">
        <f t="shared" si="78"/>
        <v>sū</v>
      </c>
      <c r="K478" s="316" t="str">
        <f t="shared" si="79"/>
        <v>ㄙㄨ</v>
      </c>
      <c r="L478" s="317" t="str">
        <f t="shared" ca="1" si="147"/>
        <v xml:space="preserve">\ltjruby{斯}{su}\
</v>
      </c>
      <c r="M478" s="317" t="str">
        <f t="shared" ca="1" si="133"/>
        <v xml:space="preserve">&lt;ruby&gt;斯&lt;rt&gt;時艍一&lt;/rt&gt;&lt;/ruby&gt;
</v>
      </c>
      <c r="N478" s="317" t="str">
        <f t="shared" ca="1" si="134"/>
        <v xml:space="preserve">&lt;ruby&gt;斯&lt;rt&gt;su&lt;/rt&gt;&lt;/ruby&gt;
</v>
      </c>
      <c r="O478" s="317" t="str">
        <f t="shared" ca="1" si="135"/>
        <v xml:space="preserve">&lt;ruby&gt;斯&lt;rt&gt;su&lt;/rt&gt;&lt;/ruby&gt;
</v>
      </c>
      <c r="P478" s="317" t="str">
        <f t="shared" ca="1" si="135"/>
        <v xml:space="preserve">&lt;ruby&gt;斯&lt;rt&gt;sū&lt;/rt&gt;&lt;/ruby&gt;
</v>
      </c>
      <c r="Q478" s="318" t="str">
        <f t="shared" ca="1" si="136"/>
        <v xml:space="preserve">&lt;ruby&gt;斯&lt;rtc&gt;ㄙㄨ&lt;/rtc&gt;&lt;/ruby&gt;
</v>
      </c>
      <c r="R478" s="318" t="str">
        <f t="shared" ca="1" si="137"/>
        <v xml:space="preserve">&lt;ruby&gt;斯&lt;rt&gt;su&lt;/rt&gt;&lt;rtc&gt;ㄙㄨ&lt;/rtc&gt;&lt;/ruby&gt;
</v>
      </c>
      <c r="S478" s="285"/>
      <c r="T478" s="319" t="b">
        <f t="shared" si="131"/>
        <v>0</v>
      </c>
      <c r="U478" s="319" t="b">
        <f t="shared" si="138"/>
        <v>1</v>
      </c>
      <c r="V478" s="319" t="b">
        <f t="shared" si="139"/>
        <v>0</v>
      </c>
      <c r="W478" s="319" t="b">
        <f t="shared" si="140"/>
        <v>0</v>
      </c>
      <c r="X478" s="319" t="b">
        <f t="shared" si="141"/>
        <v>1</v>
      </c>
      <c r="Y478" s="370"/>
      <c r="Z478" s="377">
        <f t="shared" si="132"/>
        <v>15</v>
      </c>
      <c r="AA478" s="373" t="str">
        <f t="array" ref="AA478">IF( $Z478="", "", INDEX(白話字聲母資料表, $Z478, $AA$5))</f>
        <v>時</v>
      </c>
      <c r="AB478" s="370"/>
      <c r="AC478" s="377">
        <f t="shared" si="142"/>
        <v>70</v>
      </c>
      <c r="AD478" s="373">
        <f t="array" ref="AD478">IF( $W478, "", INDEX(白話字韻母資料表, AC478, $AD$5))</f>
        <v>27</v>
      </c>
      <c r="AE478" s="373" t="b">
        <f t="array" ref="AE478">IF( $W478, "", IF( INDEX(白話字韻母資料表, AC478, $AE$5) = "入聲", TRUE, FALSE) )</f>
        <v>0</v>
      </c>
      <c r="AF478" s="374">
        <f t="shared" si="143"/>
        <v>1</v>
      </c>
      <c r="AG478" s="374">
        <f t="shared" si="144"/>
        <v>1</v>
      </c>
      <c r="AH478" s="374" t="str">
        <f t="array" ref="AH478">IF( $W478, "", INDEX(白話字韻母資料表, $AC478, $AH$5))</f>
        <v>艍</v>
      </c>
      <c r="AI478" s="374" t="str">
        <f t="array" ref="AI478">IF($W478, "", INDEX(白話字韻母八聲調資料表, $AD478, $AG478))</f>
        <v>u</v>
      </c>
      <c r="AJ478" s="370"/>
      <c r="AK478" s="373" t="b">
        <f t="shared" si="145"/>
        <v>1</v>
      </c>
      <c r="AL478" s="373" t="b">
        <f>IF( $AK478, IFERROR( IF(MATCH( $E478, 顎音化聲母!$H$9:$H$37, 0), TRUE, FALSE), FALSE), "")</f>
        <v>0</v>
      </c>
      <c r="AM478" s="373" t="str">
        <f t="array" ref="AM478">IF( AND($AK478, $AL478), INDEX(顎音化聲母資料表, MATCH( $D478 &amp; $E478, 顎音化聲母!$L$5:$L$136, 0), 3), "")</f>
        <v/>
      </c>
      <c r="AN478" s="373">
        <f t="shared" si="146"/>
        <v>15</v>
      </c>
      <c r="AO478" s="374" t="str">
        <f t="array" ref="AO478">IF($AN478="", "", IF( $AM478&lt;&gt;"", $AM478,INDEX(白話字聲母資料表, $AN478, $AO$5)))</f>
        <v>ㄙ</v>
      </c>
      <c r="AP478" s="374" t="str">
        <f t="array" ref="AP478">IF($W478, "", INDEX(方音八音反切資料表, $AD478, $AG478))</f>
        <v>ㄨ</v>
      </c>
      <c r="AQ478" s="370"/>
      <c r="AR478" s="374" t="str">
        <f t="array" ref="AR478">IF($V478, "", INDEX(白話字聲母資料表, $Z478, $AR$5))</f>
        <v>s</v>
      </c>
      <c r="AS478" s="375" t="str">
        <f t="array" ref="AS478">IF($W478, "", INDEX(白話字韻母資料表, $AC478, $AR$5))</f>
        <v>u</v>
      </c>
      <c r="AT478" s="374" t="str">
        <f t="array" ref="AT478">IF($W478, "", INDEX(台羅韻母八聲調資料表, $AD478, $AG478))</f>
        <v>u</v>
      </c>
      <c r="AU478" s="370"/>
      <c r="AV478" s="374" t="str">
        <f t="array" ref="AV478">IF($V478, "", INDEX(白話字聲母資料表, $Z478, $AV$5))</f>
        <v>s</v>
      </c>
      <c r="AW478" s="375" t="str">
        <f t="array" ref="AW478">IF($W478, "", INDEX(白話字韻母資料表, $AC478, $AW$5))</f>
        <v>u</v>
      </c>
      <c r="AX478" s="374" t="str">
        <f t="array" ref="AX478">IF($W478, "", INDEX(閩拼韻母八聲調資料表, $AD478, $AG478))</f>
        <v>ū</v>
      </c>
    </row>
    <row r="479" spans="2:50">
      <c r="B479" s="380">
        <f t="shared" si="75"/>
        <v>471</v>
      </c>
      <c r="C479" s="314" t="str">
        <f>MID(文章!$D$4, B479, 1)</f>
        <v>，</v>
      </c>
      <c r="D479" s="365"/>
      <c r="E479" s="365"/>
      <c r="F479" s="365"/>
      <c r="G479" s="315" t="str">
        <f t="array" ref="G479">IF( OR($T479, NOT($U479), $W479), "", $AA479 &amp; $AH479 &amp; INDEX(中文數值資料表, $AG479, 2) )</f>
        <v/>
      </c>
      <c r="H479" s="321" t="str">
        <f t="shared" si="76"/>
        <v/>
      </c>
      <c r="I479" s="322" t="str">
        <f t="shared" si="77"/>
        <v/>
      </c>
      <c r="J479" s="323" t="str">
        <f t="shared" si="78"/>
        <v/>
      </c>
      <c r="K479" s="316" t="str">
        <f t="shared" si="79"/>
        <v/>
      </c>
      <c r="L479" s="317" t="str">
        <f t="shared" ca="1" si="147"/>
        <v xml:space="preserve">\ltjruby{，}{}\
</v>
      </c>
      <c r="M479" s="317" t="str">
        <f t="shared" ca="1" si="133"/>
        <v xml:space="preserve">，
</v>
      </c>
      <c r="N479" s="317" t="str">
        <f t="shared" ca="1" si="134"/>
        <v xml:space="preserve">，
</v>
      </c>
      <c r="O479" s="317" t="str">
        <f t="shared" ca="1" si="135"/>
        <v xml:space="preserve">，
</v>
      </c>
      <c r="P479" s="317" t="str">
        <f t="shared" ca="1" si="135"/>
        <v xml:space="preserve">，
</v>
      </c>
      <c r="Q479" s="318" t="str">
        <f t="shared" ca="1" si="136"/>
        <v xml:space="preserve">，
</v>
      </c>
      <c r="R479" s="318" t="str">
        <f t="shared" ca="1" si="137"/>
        <v xml:space="preserve">，
</v>
      </c>
      <c r="S479" s="285"/>
      <c r="T479" s="319" t="b">
        <f t="shared" si="131"/>
        <v>1</v>
      </c>
      <c r="U479" s="319" t="b">
        <f t="shared" si="138"/>
        <v>0</v>
      </c>
      <c r="V479" s="319" t="b">
        <f t="shared" si="139"/>
        <v>1</v>
      </c>
      <c r="W479" s="319" t="b">
        <f t="shared" si="140"/>
        <v>1</v>
      </c>
      <c r="X479" s="319" t="b">
        <f t="shared" si="141"/>
        <v>0</v>
      </c>
      <c r="Y479" s="370"/>
      <c r="Z479" s="377" t="str">
        <f t="shared" si="132"/>
        <v/>
      </c>
      <c r="AA479" s="373" t="str">
        <f t="array" ref="AA479">IF( $Z479="", "", INDEX(白話字聲母資料表, $Z479, $AA$5))</f>
        <v/>
      </c>
      <c r="AB479" s="370"/>
      <c r="AC479" s="377" t="str">
        <f t="shared" si="142"/>
        <v/>
      </c>
      <c r="AD479" s="373" t="str">
        <f t="array" ref="AD479">IF( $W479, "", INDEX(白話字韻母資料表, AC479, $AD$5))</f>
        <v/>
      </c>
      <c r="AE479" s="373" t="str">
        <f t="array" ref="AE479">IF( $W479, "", IF( INDEX(白話字韻母資料表, AC479, $AE$5) = "入聲", TRUE, FALSE) )</f>
        <v/>
      </c>
      <c r="AF479" s="374" t="str">
        <f t="shared" si="143"/>
        <v/>
      </c>
      <c r="AG479" s="374" t="str">
        <f t="shared" si="144"/>
        <v/>
      </c>
      <c r="AH479" s="374" t="str">
        <f t="array" ref="AH479">IF( $W479, "", INDEX(白話字韻母資料表, $AC479, $AH$5))</f>
        <v/>
      </c>
      <c r="AI479" s="374" t="str">
        <f t="array" ref="AI479">IF($W479, "", INDEX(白話字韻母八聲調資料表, $AD479, $AG479))</f>
        <v/>
      </c>
      <c r="AJ479" s="370"/>
      <c r="AK479" s="373" t="b">
        <f t="shared" si="145"/>
        <v>0</v>
      </c>
      <c r="AL479" s="373" t="str">
        <f>IF( $AK479, IFERROR( IF(MATCH( $E479, 顎音化聲母!$H$9:$H$37, 0), TRUE, FALSE), FALSE), "")</f>
        <v/>
      </c>
      <c r="AM479" s="373" t="str">
        <f t="array" ref="AM479">IF( AND($AK479, $AL479), INDEX(顎音化聲母資料表, MATCH( $D479 &amp; $E479, 顎音化聲母!$L$5:$L$136, 0), 3), "")</f>
        <v/>
      </c>
      <c r="AN479" s="373" t="str">
        <f t="shared" si="146"/>
        <v/>
      </c>
      <c r="AO479" s="374" t="str">
        <f t="array" ref="AO479">IF($AN479="", "", IF( $AM479&lt;&gt;"", $AM479,INDEX(白話字聲母資料表, $AN479, $AO$5)))</f>
        <v/>
      </c>
      <c r="AP479" s="374" t="str">
        <f t="array" ref="AP479">IF($W479, "", INDEX(方音八音反切資料表, $AD479, $AG479))</f>
        <v/>
      </c>
      <c r="AQ479" s="370"/>
      <c r="AR479" s="374" t="str">
        <f t="array" ref="AR479">IF($V479, "", INDEX(白話字聲母資料表, $Z479, $AR$5))</f>
        <v/>
      </c>
      <c r="AS479" s="375" t="str">
        <f t="array" ref="AS479">IF($W479, "", INDEX(白話字韻母資料表, $AC479, $AR$5))</f>
        <v/>
      </c>
      <c r="AT479" s="374" t="str">
        <f t="array" ref="AT479">IF($W479, "", INDEX(台羅韻母八聲調資料表, $AD479, $AG479))</f>
        <v/>
      </c>
      <c r="AU479" s="370"/>
      <c r="AV479" s="374" t="str">
        <f t="array" ref="AV479">IF($V479, "", INDEX(白話字聲母資料表, $Z479, $AV$5))</f>
        <v/>
      </c>
      <c r="AW479" s="375" t="str">
        <f t="array" ref="AW479">IF($W479, "", INDEX(白話字韻母資料表, $AC479, $AW$5))</f>
        <v/>
      </c>
      <c r="AX479" s="374" t="str">
        <f t="array" ref="AX479">IF($W479, "", INDEX(閩拼韻母八聲調資料表, $AD479, $AG479))</f>
        <v/>
      </c>
    </row>
    <row r="480" spans="2:50">
      <c r="B480" s="380">
        <f t="shared" si="75"/>
        <v>472</v>
      </c>
      <c r="C480" s="314" t="str">
        <f>MID(文章!$D$4, B480, 1)</f>
        <v>而</v>
      </c>
      <c r="D480" s="365" t="s">
        <v>63</v>
      </c>
      <c r="E480" s="365" t="s">
        <v>67</v>
      </c>
      <c r="F480" s="365">
        <v>5</v>
      </c>
      <c r="G480" s="315" t="str">
        <f t="array" ref="G480">IF( OR($T480, NOT($U480), $W480), "", $AA480 &amp; $AH480 &amp; INDEX(中文數值資料表, $AG480, 2) )</f>
        <v>入居五</v>
      </c>
      <c r="H480" s="321" t="str">
        <f t="shared" si="76"/>
        <v>jî</v>
      </c>
      <c r="I480" s="322" t="str">
        <f t="shared" si="77"/>
        <v>jî</v>
      </c>
      <c r="J480" s="323" t="str">
        <f t="shared" si="78"/>
        <v>jì</v>
      </c>
      <c r="K480" s="316" t="str">
        <f t="shared" si="79"/>
        <v>ㆢㄧˊ</v>
      </c>
      <c r="L480" s="317" t="str">
        <f t="shared" ca="1" si="147"/>
        <v xml:space="preserve">\ltjruby{而}{jî}\
</v>
      </c>
      <c r="M480" s="317" t="str">
        <f t="shared" ca="1" si="133"/>
        <v xml:space="preserve">&lt;ruby&gt;而&lt;rt&gt;入居五&lt;/rt&gt;&lt;/ruby&gt;
</v>
      </c>
      <c r="N480" s="317" t="str">
        <f t="shared" ca="1" si="134"/>
        <v xml:space="preserve">&lt;ruby&gt;而&lt;rt&gt;jî&lt;/rt&gt;&lt;/ruby&gt;
</v>
      </c>
      <c r="O480" s="317" t="str">
        <f t="shared" ca="1" si="135"/>
        <v xml:space="preserve">&lt;ruby&gt;而&lt;rt&gt;jî&lt;/rt&gt;&lt;/ruby&gt;
</v>
      </c>
      <c r="P480" s="317" t="str">
        <f t="shared" ca="1" si="135"/>
        <v xml:space="preserve">&lt;ruby&gt;而&lt;rt&gt;jì&lt;/rt&gt;&lt;/ruby&gt;
</v>
      </c>
      <c r="Q480" s="318" t="str">
        <f t="shared" ca="1" si="136"/>
        <v xml:space="preserve">&lt;ruby&gt;而&lt;rtc&gt;ㆢㄧˊ&lt;/rtc&gt;&lt;/ruby&gt;
</v>
      </c>
      <c r="R480" s="318" t="str">
        <f t="shared" ca="1" si="137"/>
        <v xml:space="preserve">&lt;ruby&gt;而&lt;rt&gt;jî&lt;/rt&gt;&lt;rtc&gt;ㆢㄧˊ&lt;/rtc&gt;&lt;/ruby&gt;
</v>
      </c>
      <c r="S480" s="285"/>
      <c r="T480" s="319" t="b">
        <f t="shared" si="131"/>
        <v>0</v>
      </c>
      <c r="U480" s="319" t="b">
        <f t="shared" si="138"/>
        <v>1</v>
      </c>
      <c r="V480" s="319" t="b">
        <f t="shared" si="139"/>
        <v>0</v>
      </c>
      <c r="W480" s="319" t="b">
        <f t="shared" si="140"/>
        <v>0</v>
      </c>
      <c r="X480" s="319" t="b">
        <f t="shared" si="141"/>
        <v>0</v>
      </c>
      <c r="Y480" s="370"/>
      <c r="Z480" s="377">
        <f t="shared" si="132"/>
        <v>6</v>
      </c>
      <c r="AA480" s="373" t="str">
        <f t="array" ref="AA480">IF( $Z480="", "", INDEX(白話字聲母資料表, $Z480, $AA$5))</f>
        <v>入</v>
      </c>
      <c r="AB480" s="370"/>
      <c r="AC480" s="377">
        <f t="shared" si="142"/>
        <v>21</v>
      </c>
      <c r="AD480" s="373">
        <f t="array" ref="AD480">IF( $W480, "", INDEX(白話字韻母資料表, AC480, $AD$5))</f>
        <v>29</v>
      </c>
      <c r="AE480" s="373" t="b">
        <f t="array" ref="AE480">IF( $W480, "", IF( INDEX(白話字韻母資料表, AC480, $AE$5) = "入聲", TRUE, FALSE) )</f>
        <v>0</v>
      </c>
      <c r="AF480" s="374">
        <f t="shared" si="143"/>
        <v>1</v>
      </c>
      <c r="AG480" s="374">
        <f t="shared" si="144"/>
        <v>5</v>
      </c>
      <c r="AH480" s="374" t="str">
        <f t="array" ref="AH480">IF( $W480, "", INDEX(白話字韻母資料表, $AC480, $AH$5))</f>
        <v>居</v>
      </c>
      <c r="AI480" s="374" t="str">
        <f t="array" ref="AI480">IF($W480, "", INDEX(白話字韻母八聲調資料表, $AD480, $AG480))</f>
        <v>î</v>
      </c>
      <c r="AJ480" s="370"/>
      <c r="AK480" s="373" t="b">
        <f t="shared" si="145"/>
        <v>1</v>
      </c>
      <c r="AL480" s="373" t="b">
        <f>IF( $AK480, IFERROR( IF(MATCH( $E480, 顎音化聲母!$H$9:$H$37, 0), TRUE, FALSE), FALSE), "")</f>
        <v>1</v>
      </c>
      <c r="AM480" s="373" t="str">
        <f t="array" ref="AM480">IF( AND($AK480, $AL480), INDEX(顎音化聲母資料表, MATCH( $D480 &amp; $E480, 顎音化聲母!$L$5:$L$136, 0), 3), "")</f>
        <v>ㆢ</v>
      </c>
      <c r="AN480" s="373">
        <f t="shared" si="146"/>
        <v>6</v>
      </c>
      <c r="AO480" s="374" t="str">
        <f t="array" ref="AO480">IF($AN480="", "", IF( $AM480&lt;&gt;"", $AM480,INDEX(白話字聲母資料表, $AN480, $AO$5)))</f>
        <v>ㆢ</v>
      </c>
      <c r="AP480" s="374" t="str">
        <f t="array" ref="AP480">IF($W480, "", INDEX(方音八音反切資料表, $AD480, $AG480))</f>
        <v>ㄧˊ</v>
      </c>
      <c r="AQ480" s="370"/>
      <c r="AR480" s="374" t="str">
        <f t="array" ref="AR480">IF($V480, "", INDEX(白話字聲母資料表, $Z480, $AR$5))</f>
        <v>j</v>
      </c>
      <c r="AS480" s="375" t="str">
        <f t="array" ref="AS480">IF($W480, "", INDEX(白話字韻母資料表, $AC480, $AR$5))</f>
        <v>i</v>
      </c>
      <c r="AT480" s="374" t="str">
        <f t="array" ref="AT480">IF($W480, "", INDEX(台羅韻母八聲調資料表, $AD480, $AG480))</f>
        <v>î</v>
      </c>
      <c r="AU480" s="370"/>
      <c r="AV480" s="374" t="str">
        <f t="array" ref="AV480">IF($V480, "", INDEX(白話字聲母資料表, $Z480, $AV$5))</f>
        <v>j</v>
      </c>
      <c r="AW480" s="375" t="str">
        <f t="array" ref="AW480">IF($W480, "", INDEX(白話字韻母資料表, $AC480, $AW$5))</f>
        <v>i</v>
      </c>
      <c r="AX480" s="374" t="str">
        <f t="array" ref="AX480">IF($W480, "", INDEX(閩拼韻母八聲調資料表, $AD480, $AG480))</f>
        <v>ì</v>
      </c>
    </row>
    <row r="481" spans="2:50">
      <c r="B481" s="380">
        <f t="shared" si="75"/>
        <v>473</v>
      </c>
      <c r="C481" s="314" t="str">
        <f>MID(文章!$D$4, B481, 1)</f>
        <v>未</v>
      </c>
      <c r="D481" s="365" t="s">
        <v>73</v>
      </c>
      <c r="E481" s="365" t="s">
        <v>67</v>
      </c>
      <c r="F481" s="365">
        <v>7</v>
      </c>
      <c r="G481" s="315" t="str">
        <f t="array" ref="G481">IF( OR($T481, NOT($U481), $W481), "", $AA481 &amp; $AH481 &amp; INDEX(中文數值資料表, $AG481, 2) )</f>
        <v>門居七</v>
      </c>
      <c r="H481" s="321" t="str">
        <f t="shared" si="76"/>
        <v>bī</v>
      </c>
      <c r="I481" s="322" t="str">
        <f t="shared" si="77"/>
        <v>bī</v>
      </c>
      <c r="J481" s="323" t="str">
        <f t="shared" si="78"/>
        <v>bbī</v>
      </c>
      <c r="K481" s="316" t="str">
        <f t="shared" si="79"/>
        <v>ㆠㄧ˫</v>
      </c>
      <c r="L481" s="317" t="str">
        <f t="shared" ca="1" si="147"/>
        <v xml:space="preserve">\ltjruby{未}{bī}\
</v>
      </c>
      <c r="M481" s="317" t="str">
        <f t="shared" ca="1" si="133"/>
        <v xml:space="preserve">&lt;ruby&gt;未&lt;rt&gt;門居七&lt;/rt&gt;&lt;/ruby&gt;
</v>
      </c>
      <c r="N481" s="317" t="str">
        <f t="shared" ca="1" si="134"/>
        <v xml:space="preserve">&lt;ruby&gt;未&lt;rt&gt;bī&lt;/rt&gt;&lt;/ruby&gt;
</v>
      </c>
      <c r="O481" s="317" t="str">
        <f t="shared" ca="1" si="135"/>
        <v xml:space="preserve">&lt;ruby&gt;未&lt;rt&gt;bī&lt;/rt&gt;&lt;/ruby&gt;
</v>
      </c>
      <c r="P481" s="317" t="str">
        <f t="shared" ca="1" si="135"/>
        <v xml:space="preserve">&lt;ruby&gt;未&lt;rt&gt;bbī&lt;/rt&gt;&lt;/ruby&gt;
</v>
      </c>
      <c r="Q481" s="318" t="str">
        <f t="shared" ca="1" si="136"/>
        <v xml:space="preserve">&lt;ruby&gt;未&lt;rtc&gt;ㆠㄧ˫&lt;/rtc&gt;&lt;/ruby&gt;
</v>
      </c>
      <c r="R481" s="318" t="str">
        <f t="shared" ca="1" si="137"/>
        <v xml:space="preserve">&lt;ruby&gt;未&lt;rt&gt;bī&lt;/rt&gt;&lt;rtc&gt;ㆠㄧ˫&lt;/rtc&gt;&lt;/ruby&gt;
</v>
      </c>
      <c r="S481" s="285"/>
      <c r="T481" s="319" t="b">
        <f t="shared" si="131"/>
        <v>0</v>
      </c>
      <c r="U481" s="319" t="b">
        <f t="shared" si="138"/>
        <v>1</v>
      </c>
      <c r="V481" s="319" t="b">
        <f t="shared" si="139"/>
        <v>0</v>
      </c>
      <c r="W481" s="319" t="b">
        <f t="shared" si="140"/>
        <v>0</v>
      </c>
      <c r="X481" s="319" t="b">
        <f t="shared" si="141"/>
        <v>0</v>
      </c>
      <c r="Y481" s="370"/>
      <c r="Z481" s="377">
        <f t="shared" si="132"/>
        <v>1</v>
      </c>
      <c r="AA481" s="373" t="str">
        <f t="array" ref="AA481">IF( $Z481="", "", INDEX(白話字聲母資料表, $Z481, $AA$5))</f>
        <v>門</v>
      </c>
      <c r="AB481" s="370"/>
      <c r="AC481" s="377">
        <f t="shared" si="142"/>
        <v>21</v>
      </c>
      <c r="AD481" s="373">
        <f t="array" ref="AD481">IF( $W481, "", INDEX(白話字韻母資料表, AC481, $AD$5))</f>
        <v>29</v>
      </c>
      <c r="AE481" s="373" t="b">
        <f t="array" ref="AE481">IF( $W481, "", IF( INDEX(白話字韻母資料表, AC481, $AE$5) = "入聲", TRUE, FALSE) )</f>
        <v>0</v>
      </c>
      <c r="AF481" s="374">
        <f t="shared" si="143"/>
        <v>1</v>
      </c>
      <c r="AG481" s="374">
        <f t="shared" si="144"/>
        <v>7</v>
      </c>
      <c r="AH481" s="374" t="str">
        <f t="array" ref="AH481">IF( $W481, "", INDEX(白話字韻母資料表, $AC481, $AH$5))</f>
        <v>居</v>
      </c>
      <c r="AI481" s="374" t="str">
        <f t="array" ref="AI481">IF($W481, "", INDEX(白話字韻母八聲調資料表, $AD481, $AG481))</f>
        <v>ī</v>
      </c>
      <c r="AJ481" s="370"/>
      <c r="AK481" s="373" t="b">
        <f t="shared" si="145"/>
        <v>0</v>
      </c>
      <c r="AL481" s="373" t="str">
        <f>IF( $AK481, IFERROR( IF(MATCH( $E481, 顎音化聲母!$H$9:$H$37, 0), TRUE, FALSE), FALSE), "")</f>
        <v/>
      </c>
      <c r="AM481" s="373" t="str">
        <f t="array" ref="AM481">IF( AND($AK481, $AL481), INDEX(顎音化聲母資料表, MATCH( $D481 &amp; $E481, 顎音化聲母!$L$5:$L$136, 0), 3), "")</f>
        <v/>
      </c>
      <c r="AN481" s="373">
        <f t="shared" si="146"/>
        <v>1</v>
      </c>
      <c r="AO481" s="374" t="str">
        <f t="array" ref="AO481">IF($AN481="", "", IF( $AM481&lt;&gt;"", $AM481,INDEX(白話字聲母資料表, $AN481, $AO$5)))</f>
        <v>ㆠ</v>
      </c>
      <c r="AP481" s="374" t="str">
        <f t="array" ref="AP481">IF($W481, "", INDEX(方音八音反切資料表, $AD481, $AG481))</f>
        <v>ㄧ˫</v>
      </c>
      <c r="AQ481" s="370"/>
      <c r="AR481" s="374" t="str">
        <f t="array" ref="AR481">IF($V481, "", INDEX(白話字聲母資料表, $Z481, $AR$5))</f>
        <v>b</v>
      </c>
      <c r="AS481" s="375" t="str">
        <f t="array" ref="AS481">IF($W481, "", INDEX(白話字韻母資料表, $AC481, $AR$5))</f>
        <v>i</v>
      </c>
      <c r="AT481" s="374" t="str">
        <f t="array" ref="AT481">IF($W481, "", INDEX(台羅韻母八聲調資料表, $AD481, $AG481))</f>
        <v>ī</v>
      </c>
      <c r="AU481" s="370"/>
      <c r="AV481" s="374" t="str">
        <f t="array" ref="AV481">IF($V481, "", INDEX(白話字聲母資料表, $Z481, $AV$5))</f>
        <v>bb</v>
      </c>
      <c r="AW481" s="375" t="str">
        <f t="array" ref="AW481">IF($W481, "", INDEX(白話字韻母資料表, $AC481, $AW$5))</f>
        <v>i</v>
      </c>
      <c r="AX481" s="374" t="str">
        <f t="array" ref="AX481">IF($W481, "", INDEX(閩拼韻母八聲調資料表, $AD481, $AG481))</f>
        <v>ī</v>
      </c>
    </row>
    <row r="482" spans="2:50">
      <c r="B482" s="380">
        <f t="shared" si="75"/>
        <v>474</v>
      </c>
      <c r="C482" s="314" t="str">
        <f>MID(文章!$D$4, B482, 1)</f>
        <v>嘗</v>
      </c>
      <c r="D482" s="365" t="s">
        <v>65</v>
      </c>
      <c r="E482" s="365" t="s">
        <v>88</v>
      </c>
      <c r="F482" s="365">
        <v>5</v>
      </c>
      <c r="G482" s="315" t="str">
        <f t="array" ref="G482">IF( OR($T482, NOT($U482), $W482), "", $AA482 &amp; $AH482 &amp; INDEX(中文數值資料表, $AG482, 2) )</f>
        <v>時恭五</v>
      </c>
      <c r="H482" s="321" t="str">
        <f t="shared" si="76"/>
        <v>siông</v>
      </c>
      <c r="I482" s="322" t="str">
        <f t="shared" si="77"/>
        <v>siông</v>
      </c>
      <c r="J482" s="323" t="str">
        <f t="shared" si="78"/>
        <v>siòng</v>
      </c>
      <c r="K482" s="316" t="str">
        <f t="shared" si="79"/>
        <v>ㄒㄧㆲˊ</v>
      </c>
      <c r="L482" s="317" t="str">
        <f t="shared" ca="1" si="147"/>
        <v xml:space="preserve">\ltjruby{嘗}{siông}\
</v>
      </c>
      <c r="M482" s="317" t="str">
        <f t="shared" ca="1" si="133"/>
        <v xml:space="preserve">&lt;ruby&gt;嘗&lt;rt&gt;時恭五&lt;/rt&gt;&lt;/ruby&gt;
</v>
      </c>
      <c r="N482" s="317" t="str">
        <f t="shared" ca="1" si="134"/>
        <v xml:space="preserve">&lt;ruby&gt;嘗&lt;rt&gt;siông&lt;/rt&gt;&lt;/ruby&gt;
</v>
      </c>
      <c r="O482" s="317" t="str">
        <f t="shared" ca="1" si="135"/>
        <v xml:space="preserve">&lt;ruby&gt;嘗&lt;rt&gt;siông&lt;/rt&gt;&lt;/ruby&gt;
</v>
      </c>
      <c r="P482" s="317" t="str">
        <f t="shared" ca="1" si="135"/>
        <v xml:space="preserve">&lt;ruby&gt;嘗&lt;rt&gt;siòng&lt;/rt&gt;&lt;/ruby&gt;
</v>
      </c>
      <c r="Q482" s="318" t="str">
        <f t="shared" ca="1" si="136"/>
        <v xml:space="preserve">&lt;ruby&gt;嘗&lt;rtc&gt;ㄒㄧㆲˊ&lt;/rtc&gt;&lt;/ruby&gt;
</v>
      </c>
      <c r="R482" s="318" t="str">
        <f t="shared" ca="1" si="137"/>
        <v xml:space="preserve">&lt;ruby&gt;嘗&lt;rt&gt;siông&lt;/rt&gt;&lt;rtc&gt;ㄒㄧㆲˊ&lt;/rtc&gt;&lt;/ruby&gt;
</v>
      </c>
      <c r="S482" s="285"/>
      <c r="T482" s="319" t="b">
        <f t="shared" si="131"/>
        <v>0</v>
      </c>
      <c r="U482" s="319" t="b">
        <f t="shared" si="138"/>
        <v>1</v>
      </c>
      <c r="V482" s="319" t="b">
        <f t="shared" si="139"/>
        <v>0</v>
      </c>
      <c r="W482" s="319" t="b">
        <f t="shared" si="140"/>
        <v>0</v>
      </c>
      <c r="X482" s="319" t="b">
        <f t="shared" si="141"/>
        <v>0</v>
      </c>
      <c r="Y482" s="370"/>
      <c r="Z482" s="377">
        <f t="shared" si="132"/>
        <v>15</v>
      </c>
      <c r="AA482" s="373" t="str">
        <f t="array" ref="AA482">IF( $Z482="", "", INDEX(白話字聲母資料表, $Z482, $AA$5))</f>
        <v>時</v>
      </c>
      <c r="AB482" s="370"/>
      <c r="AC482" s="377">
        <f t="shared" si="142"/>
        <v>42</v>
      </c>
      <c r="AD482" s="373">
        <f t="array" ref="AD482">IF( $W482, "", INDEX(白話字韻母資料表, AC482, $AD$5))</f>
        <v>14</v>
      </c>
      <c r="AE482" s="373" t="b">
        <f t="array" ref="AE482">IF( $W482, "", IF( INDEX(白話字韻母資料表, AC482, $AE$5) = "入聲", TRUE, FALSE) )</f>
        <v>0</v>
      </c>
      <c r="AF482" s="374">
        <f t="shared" si="143"/>
        <v>1</v>
      </c>
      <c r="AG482" s="374">
        <f t="shared" si="144"/>
        <v>5</v>
      </c>
      <c r="AH482" s="374" t="str">
        <f t="array" ref="AH482">IF( $W482, "", INDEX(白話字韻母資料表, $AC482, $AH$5))</f>
        <v>恭</v>
      </c>
      <c r="AI482" s="374" t="str">
        <f t="array" ref="AI482">IF($W482, "", INDEX(白話字韻母八聲調資料表, $AD482, $AG482))</f>
        <v>iông</v>
      </c>
      <c r="AJ482" s="370"/>
      <c r="AK482" s="373" t="b">
        <f t="shared" si="145"/>
        <v>1</v>
      </c>
      <c r="AL482" s="373" t="b">
        <f>IF( $AK482, IFERROR( IF(MATCH( $E482, 顎音化聲母!$H$9:$H$37, 0), TRUE, FALSE), FALSE), "")</f>
        <v>1</v>
      </c>
      <c r="AM482" s="373" t="str">
        <f t="array" ref="AM482">IF( AND($AK482, $AL482), INDEX(顎音化聲母資料表, MATCH( $D482 &amp; $E482, 顎音化聲母!$L$5:$L$136, 0), 3), "")</f>
        <v>ㄒ</v>
      </c>
      <c r="AN482" s="373">
        <f t="shared" si="146"/>
        <v>15</v>
      </c>
      <c r="AO482" s="374" t="str">
        <f t="array" ref="AO482">IF($AN482="", "", IF( $AM482&lt;&gt;"", $AM482,INDEX(白話字聲母資料表, $AN482, $AO$5)))</f>
        <v>ㄒ</v>
      </c>
      <c r="AP482" s="374" t="str">
        <f t="array" ref="AP482">IF($W482, "", INDEX(方音八音反切資料表, $AD482, $AG482))</f>
        <v>ㄧㆲˊ</v>
      </c>
      <c r="AQ482" s="370"/>
      <c r="AR482" s="374" t="str">
        <f t="array" ref="AR482">IF($V482, "", INDEX(白話字聲母資料表, $Z482, $AR$5))</f>
        <v>s</v>
      </c>
      <c r="AS482" s="375" t="str">
        <f t="array" ref="AS482">IF($W482, "", INDEX(白話字韻母資料表, $AC482, $AR$5))</f>
        <v>iong</v>
      </c>
      <c r="AT482" s="374" t="str">
        <f t="array" ref="AT482">IF($W482, "", INDEX(台羅韻母八聲調資料表, $AD482, $AG482))</f>
        <v>iông</v>
      </c>
      <c r="AU482" s="370"/>
      <c r="AV482" s="374" t="str">
        <f t="array" ref="AV482">IF($V482, "", INDEX(白話字聲母資料表, $Z482, $AV$5))</f>
        <v>s</v>
      </c>
      <c r="AW482" s="375" t="str">
        <f t="array" ref="AW482">IF($W482, "", INDEX(白話字韻母資料表, $AC482, $AW$5))</f>
        <v>iong</v>
      </c>
      <c r="AX482" s="374" t="str">
        <f t="array" ref="AX482">IF($W482, "", INDEX(閩拼韻母八聲調資料表, $AD482, $AG482))</f>
        <v>iòng</v>
      </c>
    </row>
    <row r="483" spans="2:50">
      <c r="B483" s="380">
        <f t="shared" si="75"/>
        <v>475</v>
      </c>
      <c r="C483" s="314" t="str">
        <f>MID(文章!$D$4, B483, 1)</f>
        <v>往</v>
      </c>
      <c r="D483" s="365"/>
      <c r="E483" s="365" t="s">
        <v>74</v>
      </c>
      <c r="F483" s="365">
        <v>2</v>
      </c>
      <c r="G483" s="315" t="str">
        <f t="array" ref="G483">IF( OR($T483, NOT($U483), $W483), "", $AA483 &amp; $AH483 &amp; INDEX(中文數值資料表, $AG483, 2) )</f>
        <v>英公二</v>
      </c>
      <c r="H483" s="321" t="str">
        <f t="shared" si="76"/>
        <v>óng</v>
      </c>
      <c r="I483" s="322" t="str">
        <f t="shared" si="77"/>
        <v>óng</v>
      </c>
      <c r="J483" s="323" t="str">
        <f t="shared" si="78"/>
        <v>óng</v>
      </c>
      <c r="K483" s="316" t="str">
        <f t="shared" si="79"/>
        <v>ㆲˋ</v>
      </c>
      <c r="L483" s="317" t="str">
        <f t="shared" ca="1" si="147"/>
        <v xml:space="preserve">\ltjruby{往}{óng}\
</v>
      </c>
      <c r="M483" s="317" t="str">
        <f t="shared" ca="1" si="133"/>
        <v xml:space="preserve">&lt;ruby&gt;往&lt;rt&gt;英公二&lt;/rt&gt;&lt;/ruby&gt;
</v>
      </c>
      <c r="N483" s="317" t="str">
        <f t="shared" ca="1" si="134"/>
        <v xml:space="preserve">&lt;ruby&gt;往&lt;rt&gt;óng&lt;/rt&gt;&lt;/ruby&gt;
</v>
      </c>
      <c r="O483" s="317" t="str">
        <f t="shared" ca="1" si="135"/>
        <v xml:space="preserve">&lt;ruby&gt;往&lt;rt&gt;óng&lt;/rt&gt;&lt;/ruby&gt;
</v>
      </c>
      <c r="P483" s="317" t="str">
        <f t="shared" ca="1" si="135"/>
        <v xml:space="preserve">&lt;ruby&gt;往&lt;rt&gt;óng&lt;/rt&gt;&lt;/ruby&gt;
</v>
      </c>
      <c r="Q483" s="318" t="str">
        <f t="shared" ca="1" si="136"/>
        <v xml:space="preserve">&lt;ruby&gt;往&lt;rtc&gt;ㆲˋ&lt;/rtc&gt;&lt;/ruby&gt;
</v>
      </c>
      <c r="R483" s="318" t="str">
        <f t="shared" ca="1" si="137"/>
        <v xml:space="preserve">&lt;ruby&gt;往&lt;rt&gt;óng&lt;/rt&gt;&lt;rtc&gt;ㆲˋ&lt;/rtc&gt;&lt;/ruby&gt;
</v>
      </c>
      <c r="S483" s="285"/>
      <c r="T483" s="319" t="b">
        <f t="shared" si="131"/>
        <v>0</v>
      </c>
      <c r="U483" s="319" t="b">
        <f t="shared" si="138"/>
        <v>1</v>
      </c>
      <c r="V483" s="319" t="b">
        <f t="shared" si="139"/>
        <v>1</v>
      </c>
      <c r="W483" s="319" t="b">
        <f t="shared" si="140"/>
        <v>0</v>
      </c>
      <c r="X483" s="319" t="b">
        <f t="shared" si="141"/>
        <v>0</v>
      </c>
      <c r="Y483" s="370"/>
      <c r="Z483" s="377">
        <f t="shared" si="132"/>
        <v>18</v>
      </c>
      <c r="AA483" s="373" t="str">
        <f t="array" ref="AA483">IF( $Z483="", "", INDEX(白話字聲母資料表, $Z483, $AA$5))</f>
        <v>英</v>
      </c>
      <c r="AB483" s="370"/>
      <c r="AC483" s="377">
        <f t="shared" si="142"/>
        <v>69</v>
      </c>
      <c r="AD483" s="373">
        <f t="array" ref="AD483">IF( $W483, "", INDEX(白話字韻母資料表, AC483, $AD$5))</f>
        <v>7</v>
      </c>
      <c r="AE483" s="373" t="b">
        <f t="array" ref="AE483">IF( $W483, "", IF( INDEX(白話字韻母資料表, AC483, $AE$5) = "入聲", TRUE, FALSE) )</f>
        <v>0</v>
      </c>
      <c r="AF483" s="374">
        <f t="shared" si="143"/>
        <v>1</v>
      </c>
      <c r="AG483" s="374">
        <f t="shared" si="144"/>
        <v>2</v>
      </c>
      <c r="AH483" s="374" t="str">
        <f t="array" ref="AH483">IF( $W483, "", INDEX(白話字韻母資料表, $AC483, $AH$5))</f>
        <v>公</v>
      </c>
      <c r="AI483" s="374" t="str">
        <f t="array" ref="AI483">IF($W483, "", INDEX(白話字韻母八聲調資料表, $AD483, $AG483))</f>
        <v>óng</v>
      </c>
      <c r="AJ483" s="370"/>
      <c r="AK483" s="373" t="b">
        <f t="shared" si="145"/>
        <v>0</v>
      </c>
      <c r="AL483" s="373" t="str">
        <f>IF( $AK483, IFERROR( IF(MATCH( $E483, 顎音化聲母!$H$9:$H$37, 0), TRUE, FALSE), FALSE), "")</f>
        <v/>
      </c>
      <c r="AM483" s="373" t="str">
        <f t="array" ref="AM483">IF( AND($AK483, $AL483), INDEX(顎音化聲母資料表, MATCH( $D483 &amp; $E483, 顎音化聲母!$L$5:$L$136, 0), 3), "")</f>
        <v/>
      </c>
      <c r="AN483" s="373" t="str">
        <f t="shared" si="146"/>
        <v/>
      </c>
      <c r="AO483" s="374" t="str">
        <f t="array" ref="AO483">IF($AN483="", "", IF( $AM483&lt;&gt;"", $AM483,INDEX(白話字聲母資料表, $AN483, $AO$5)))</f>
        <v/>
      </c>
      <c r="AP483" s="374" t="str">
        <f t="array" ref="AP483">IF($W483, "", INDEX(方音八音反切資料表, $AD483, $AG483))</f>
        <v>ㆲˋ</v>
      </c>
      <c r="AQ483" s="370"/>
      <c r="AR483" s="374" t="str">
        <f t="array" ref="AR483">IF($V483, "", INDEX(白話字聲母資料表, $Z483, $AR$5))</f>
        <v/>
      </c>
      <c r="AS483" s="375" t="str">
        <f t="array" ref="AS483">IF($W483, "", INDEX(白話字韻母資料表, $AC483, $AR$5))</f>
        <v>ong</v>
      </c>
      <c r="AT483" s="374" t="str">
        <f t="array" ref="AT483">IF($W483, "", INDEX(台羅韻母八聲調資料表, $AD483, $AG483))</f>
        <v>óng</v>
      </c>
      <c r="AU483" s="370"/>
      <c r="AV483" s="374" t="str">
        <f t="array" ref="AV483">IF($V483, "", INDEX(白話字聲母資料表, $Z483, $AV$5))</f>
        <v/>
      </c>
      <c r="AW483" s="375" t="str">
        <f t="array" ref="AW483">IF($W483, "", INDEX(白話字韻母資料表, $AC483, $AW$5))</f>
        <v>ong</v>
      </c>
      <c r="AX483" s="374" t="str">
        <f t="array" ref="AX483">IF($W483, "", INDEX(閩拼韻母八聲調資料表, $AD483, $AG483))</f>
        <v>óng</v>
      </c>
    </row>
    <row r="484" spans="2:50">
      <c r="B484" s="380">
        <f t="shared" si="75"/>
        <v>476</v>
      </c>
      <c r="C484" s="314" t="str">
        <f>MID(文章!$D$4, B484, 1)</f>
        <v>也</v>
      </c>
      <c r="D484" s="365"/>
      <c r="E484" s="365" t="s">
        <v>106</v>
      </c>
      <c r="F484" s="365">
        <v>7</v>
      </c>
      <c r="G484" s="315" t="str">
        <f t="array" ref="G484">IF( OR($T484, NOT($U484), $W484), "", $AA484 &amp; $AH484 &amp; INDEX(中文數值資料表, $AG484, 2) )</f>
        <v>英迦七</v>
      </c>
      <c r="H484" s="321" t="str">
        <f t="shared" si="76"/>
        <v>iā</v>
      </c>
      <c r="I484" s="322" t="str">
        <f t="shared" si="77"/>
        <v>iā</v>
      </c>
      <c r="J484" s="323" t="str">
        <f t="shared" si="78"/>
        <v>iā</v>
      </c>
      <c r="K484" s="316" t="str">
        <f t="shared" si="79"/>
        <v>ㄧㄚ˫</v>
      </c>
      <c r="L484" s="317" t="str">
        <f t="shared" ca="1" si="147"/>
        <v xml:space="preserve">\ltjruby{也}{iā}\
</v>
      </c>
      <c r="M484" s="317" t="str">
        <f t="shared" ca="1" si="133"/>
        <v xml:space="preserve">&lt;ruby&gt;也&lt;rt&gt;英迦七&lt;/rt&gt;&lt;/ruby&gt;
</v>
      </c>
      <c r="N484" s="317" t="str">
        <f t="shared" ca="1" si="134"/>
        <v xml:space="preserve">&lt;ruby&gt;也&lt;rt&gt;iā&lt;/rt&gt;&lt;/ruby&gt;
</v>
      </c>
      <c r="O484" s="317" t="str">
        <f t="shared" ca="1" si="135"/>
        <v xml:space="preserve">&lt;ruby&gt;也&lt;rt&gt;iā&lt;/rt&gt;&lt;/ruby&gt;
</v>
      </c>
      <c r="P484" s="317" t="str">
        <f t="shared" ca="1" si="135"/>
        <v xml:space="preserve">&lt;ruby&gt;也&lt;rt&gt;iā&lt;/rt&gt;&lt;/ruby&gt;
</v>
      </c>
      <c r="Q484" s="318" t="str">
        <f t="shared" ca="1" si="136"/>
        <v xml:space="preserve">&lt;ruby&gt;也&lt;rtc&gt;ㄧㄚ˫&lt;/rtc&gt;&lt;/ruby&gt;
</v>
      </c>
      <c r="R484" s="318" t="str">
        <f t="shared" ca="1" si="137"/>
        <v xml:space="preserve">&lt;ruby&gt;也&lt;rt&gt;iā&lt;/rt&gt;&lt;rtc&gt;ㄧㄚ˫&lt;/rtc&gt;&lt;/ruby&gt;
</v>
      </c>
      <c r="S484" s="285"/>
      <c r="T484" s="319" t="b">
        <f t="shared" si="131"/>
        <v>0</v>
      </c>
      <c r="U484" s="319" t="b">
        <f t="shared" si="138"/>
        <v>1</v>
      </c>
      <c r="V484" s="319" t="b">
        <f t="shared" si="139"/>
        <v>1</v>
      </c>
      <c r="W484" s="319" t="b">
        <f t="shared" si="140"/>
        <v>0</v>
      </c>
      <c r="X484" s="319" t="b">
        <f t="shared" si="141"/>
        <v>0</v>
      </c>
      <c r="Y484" s="370"/>
      <c r="Z484" s="377">
        <f t="shared" si="132"/>
        <v>18</v>
      </c>
      <c r="AA484" s="373" t="str">
        <f t="array" ref="AA484">IF( $Z484="", "", INDEX(白話字聲母資料表, $Z484, $AA$5))</f>
        <v>英</v>
      </c>
      <c r="AB484" s="370"/>
      <c r="AC484" s="377">
        <f t="shared" si="142"/>
        <v>23</v>
      </c>
      <c r="AD484" s="373">
        <f t="array" ref="AD484">IF( $W484, "", INDEX(白話字韻母資料表, AC484, $AD$5))</f>
        <v>24</v>
      </c>
      <c r="AE484" s="373" t="b">
        <f t="array" ref="AE484">IF( $W484, "", IF( INDEX(白話字韻母資料表, AC484, $AE$5) = "入聲", TRUE, FALSE) )</f>
        <v>0</v>
      </c>
      <c r="AF484" s="374">
        <f t="shared" si="143"/>
        <v>1</v>
      </c>
      <c r="AG484" s="374">
        <f t="shared" si="144"/>
        <v>7</v>
      </c>
      <c r="AH484" s="374" t="str">
        <f t="array" ref="AH484">IF( $W484, "", INDEX(白話字韻母資料表, $AC484, $AH$5))</f>
        <v>迦</v>
      </c>
      <c r="AI484" s="374" t="str">
        <f t="array" ref="AI484">IF($W484, "", INDEX(白話字韻母八聲調資料表, $AD484, $AG484))</f>
        <v>iā</v>
      </c>
      <c r="AJ484" s="370"/>
      <c r="AK484" s="373" t="b">
        <f t="shared" si="145"/>
        <v>0</v>
      </c>
      <c r="AL484" s="373" t="str">
        <f>IF( $AK484, IFERROR( IF(MATCH( $E484, 顎音化聲母!$H$9:$H$37, 0), TRUE, FALSE), FALSE), "")</f>
        <v/>
      </c>
      <c r="AM484" s="373" t="str">
        <f t="array" ref="AM484">IF( AND($AK484, $AL484), INDEX(顎音化聲母資料表, MATCH( $D484 &amp; $E484, 顎音化聲母!$L$5:$L$136, 0), 3), "")</f>
        <v/>
      </c>
      <c r="AN484" s="373" t="str">
        <f t="shared" si="146"/>
        <v/>
      </c>
      <c r="AO484" s="374" t="str">
        <f t="array" ref="AO484">IF($AN484="", "", IF( $AM484&lt;&gt;"", $AM484,INDEX(白話字聲母資料表, $AN484, $AO$5)))</f>
        <v/>
      </c>
      <c r="AP484" s="374" t="str">
        <f t="array" ref="AP484">IF($W484, "", INDEX(方音八音反切資料表, $AD484, $AG484))</f>
        <v>ㄧㄚ˫</v>
      </c>
      <c r="AQ484" s="370"/>
      <c r="AR484" s="374" t="str">
        <f t="array" ref="AR484">IF($V484, "", INDEX(白話字聲母資料表, $Z484, $AR$5))</f>
        <v/>
      </c>
      <c r="AS484" s="375" t="str">
        <f t="array" ref="AS484">IF($W484, "", INDEX(白話字韻母資料表, $AC484, $AR$5))</f>
        <v>ia</v>
      </c>
      <c r="AT484" s="374" t="str">
        <f t="array" ref="AT484">IF($W484, "", INDEX(台羅韻母八聲調資料表, $AD484, $AG484))</f>
        <v>iā</v>
      </c>
      <c r="AU484" s="370"/>
      <c r="AV484" s="374" t="str">
        <f t="array" ref="AV484">IF($V484, "", INDEX(白話字聲母資料表, $Z484, $AV$5))</f>
        <v/>
      </c>
      <c r="AW484" s="375" t="str">
        <f t="array" ref="AW484">IF($W484, "", INDEX(白話字韻母資料表, $AC484, $AW$5))</f>
        <v>ia</v>
      </c>
      <c r="AX484" s="374" t="str">
        <f t="array" ref="AX484">IF($W484, "", INDEX(閩拼韻母八聲調資料表, $AD484, $AG484))</f>
        <v>iā</v>
      </c>
    </row>
    <row r="485" spans="2:50">
      <c r="B485" s="380">
        <f t="shared" si="75"/>
        <v>477</v>
      </c>
      <c r="C485" s="314" t="str">
        <f>MID(文章!$D$4, B485, 1)</f>
        <v>；</v>
      </c>
      <c r="D485" s="365"/>
      <c r="E485" s="365"/>
      <c r="F485" s="365"/>
      <c r="G485" s="315" t="str">
        <f t="array" ref="G485">IF( OR($T485, NOT($U485), $W485), "", $AA485 &amp; $AH485 &amp; INDEX(中文數值資料表, $AG485, 2) )</f>
        <v/>
      </c>
      <c r="H485" s="321" t="str">
        <f t="shared" si="76"/>
        <v/>
      </c>
      <c r="I485" s="322" t="str">
        <f t="shared" si="77"/>
        <v/>
      </c>
      <c r="J485" s="323" t="str">
        <f t="shared" si="78"/>
        <v/>
      </c>
      <c r="K485" s="316" t="str">
        <f t="shared" si="79"/>
        <v/>
      </c>
      <c r="L485" s="317" t="str">
        <f t="shared" ca="1" si="147"/>
        <v xml:space="preserve">\ltjruby{；}{}\
</v>
      </c>
      <c r="M485" s="317" t="str">
        <f t="shared" ca="1" si="133"/>
        <v xml:space="preserve">；
</v>
      </c>
      <c r="N485" s="317" t="str">
        <f t="shared" ca="1" si="134"/>
        <v xml:space="preserve">；
</v>
      </c>
      <c r="O485" s="317" t="str">
        <f t="shared" ca="1" si="135"/>
        <v xml:space="preserve">；
</v>
      </c>
      <c r="P485" s="317" t="str">
        <f t="shared" ca="1" si="135"/>
        <v xml:space="preserve">；
</v>
      </c>
      <c r="Q485" s="318" t="str">
        <f t="shared" ca="1" si="136"/>
        <v xml:space="preserve">；
</v>
      </c>
      <c r="R485" s="318" t="str">
        <f t="shared" ca="1" si="137"/>
        <v xml:space="preserve">；
</v>
      </c>
      <c r="S485" s="285"/>
      <c r="T485" s="319" t="b">
        <f t="shared" si="131"/>
        <v>1</v>
      </c>
      <c r="U485" s="319" t="b">
        <f t="shared" si="138"/>
        <v>0</v>
      </c>
      <c r="V485" s="319" t="b">
        <f t="shared" si="139"/>
        <v>1</v>
      </c>
      <c r="W485" s="319" t="b">
        <f t="shared" si="140"/>
        <v>1</v>
      </c>
      <c r="X485" s="319" t="b">
        <f t="shared" si="141"/>
        <v>0</v>
      </c>
      <c r="Y485" s="370"/>
      <c r="Z485" s="377" t="str">
        <f t="shared" si="132"/>
        <v/>
      </c>
      <c r="AA485" s="373" t="str">
        <f t="array" ref="AA485">IF( $Z485="", "", INDEX(白話字聲母資料表, $Z485, $AA$5))</f>
        <v/>
      </c>
      <c r="AB485" s="370"/>
      <c r="AC485" s="377" t="str">
        <f t="shared" si="142"/>
        <v/>
      </c>
      <c r="AD485" s="373" t="str">
        <f t="array" ref="AD485">IF( $W485, "", INDEX(白話字韻母資料表, AC485, $AD$5))</f>
        <v/>
      </c>
      <c r="AE485" s="373" t="str">
        <f t="array" ref="AE485">IF( $W485, "", IF( INDEX(白話字韻母資料表, AC485, $AE$5) = "入聲", TRUE, FALSE) )</f>
        <v/>
      </c>
      <c r="AF485" s="374" t="str">
        <f t="shared" si="143"/>
        <v/>
      </c>
      <c r="AG485" s="374" t="str">
        <f t="shared" si="144"/>
        <v/>
      </c>
      <c r="AH485" s="374" t="str">
        <f t="array" ref="AH485">IF( $W485, "", INDEX(白話字韻母資料表, $AC485, $AH$5))</f>
        <v/>
      </c>
      <c r="AI485" s="374" t="str">
        <f t="array" ref="AI485">IF($W485, "", INDEX(白話字韻母八聲調資料表, $AD485, $AG485))</f>
        <v/>
      </c>
      <c r="AJ485" s="370"/>
      <c r="AK485" s="373" t="b">
        <f t="shared" si="145"/>
        <v>0</v>
      </c>
      <c r="AL485" s="373" t="str">
        <f>IF( $AK485, IFERROR( IF(MATCH( $E485, 顎音化聲母!$H$9:$H$37, 0), TRUE, FALSE), FALSE), "")</f>
        <v/>
      </c>
      <c r="AM485" s="373" t="str">
        <f t="array" ref="AM485">IF( AND($AK485, $AL485), INDEX(顎音化聲母資料表, MATCH( $D485 &amp; $E485, 顎音化聲母!$L$5:$L$136, 0), 3), "")</f>
        <v/>
      </c>
      <c r="AN485" s="373" t="str">
        <f t="shared" si="146"/>
        <v/>
      </c>
      <c r="AO485" s="374" t="str">
        <f t="array" ref="AO485">IF($AN485="", "", IF( $AM485&lt;&gt;"", $AM485,INDEX(白話字聲母資料表, $AN485, $AO$5)))</f>
        <v/>
      </c>
      <c r="AP485" s="374" t="str">
        <f t="array" ref="AP485">IF($W485, "", INDEX(方音八音反切資料表, $AD485, $AG485))</f>
        <v/>
      </c>
      <c r="AQ485" s="370"/>
      <c r="AR485" s="374" t="str">
        <f t="array" ref="AR485">IF($V485, "", INDEX(白話字聲母資料表, $Z485, $AR$5))</f>
        <v/>
      </c>
      <c r="AS485" s="375" t="str">
        <f t="array" ref="AS485">IF($W485, "", INDEX(白話字韻母資料表, $AC485, $AR$5))</f>
        <v/>
      </c>
      <c r="AT485" s="374" t="str">
        <f t="array" ref="AT485">IF($W485, "", INDEX(台羅韻母八聲調資料表, $AD485, $AG485))</f>
        <v/>
      </c>
      <c r="AU485" s="370"/>
      <c r="AV485" s="374" t="str">
        <f t="array" ref="AV485">IF($V485, "", INDEX(白話字聲母資料表, $Z485, $AV$5))</f>
        <v/>
      </c>
      <c r="AW485" s="375" t="str">
        <f t="array" ref="AW485">IF($W485, "", INDEX(白話字韻母資料表, $AC485, $AW$5))</f>
        <v/>
      </c>
      <c r="AX485" s="374" t="str">
        <f t="array" ref="AX485">IF($W485, "", INDEX(閩拼韻母八聲調資料表, $AD485, $AG485))</f>
        <v/>
      </c>
    </row>
    <row r="486" spans="2:50">
      <c r="B486" s="380">
        <f t="shared" si="75"/>
        <v>478</v>
      </c>
      <c r="C486" s="314" t="str">
        <f>MID(文章!$D$4, B486, 1)</f>
        <v>盈</v>
      </c>
      <c r="D486" s="365"/>
      <c r="E486" s="365" t="s">
        <v>81</v>
      </c>
      <c r="F486" s="365">
        <v>5</v>
      </c>
      <c r="G486" s="315" t="str">
        <f t="array" ref="G486">IF( OR($T486, NOT($U486), $W486), "", $AA486 &amp; $AH486 &amp; INDEX(中文數值資料表, $AG486, 2) )</f>
        <v>英經五</v>
      </c>
      <c r="H486" s="321" t="str">
        <f t="shared" si="76"/>
        <v>êng</v>
      </c>
      <c r="I486" s="322" t="str">
        <f t="shared" si="77"/>
        <v>îng</v>
      </c>
      <c r="J486" s="323" t="str">
        <f t="shared" si="78"/>
        <v>ìng</v>
      </c>
      <c r="K486" s="316" t="str">
        <f t="shared" si="79"/>
        <v>ㄧㄥˊ</v>
      </c>
      <c r="L486" s="317" t="str">
        <f t="shared" ca="1" si="147"/>
        <v xml:space="preserve">\ltjruby{盈}{îng}\
</v>
      </c>
      <c r="M486" s="317" t="str">
        <f t="shared" ca="1" si="133"/>
        <v xml:space="preserve">&lt;ruby&gt;盈&lt;rt&gt;英經五&lt;/rt&gt;&lt;/ruby&gt;
</v>
      </c>
      <c r="N486" s="317" t="str">
        <f t="shared" ca="1" si="134"/>
        <v xml:space="preserve">&lt;ruby&gt;盈&lt;rt&gt;êng&lt;/rt&gt;&lt;/ruby&gt;
</v>
      </c>
      <c r="O486" s="317" t="str">
        <f t="shared" ca="1" si="135"/>
        <v xml:space="preserve">&lt;ruby&gt;盈&lt;rt&gt;îng&lt;/rt&gt;&lt;/ruby&gt;
</v>
      </c>
      <c r="P486" s="317" t="str">
        <f t="shared" ca="1" si="135"/>
        <v xml:space="preserve">&lt;ruby&gt;盈&lt;rt&gt;ìng&lt;/rt&gt;&lt;/ruby&gt;
</v>
      </c>
      <c r="Q486" s="318" t="str">
        <f t="shared" ca="1" si="136"/>
        <v xml:space="preserve">&lt;ruby&gt;盈&lt;rtc&gt;ㄧㄥˊ&lt;/rtc&gt;&lt;/ruby&gt;
</v>
      </c>
      <c r="R486" s="318" t="str">
        <f t="shared" ca="1" si="137"/>
        <v xml:space="preserve">&lt;ruby&gt;盈&lt;rt&gt;îng&lt;/rt&gt;&lt;rtc&gt;ㄧㄥˊ&lt;/rtc&gt;&lt;/ruby&gt;
</v>
      </c>
      <c r="S486" s="285"/>
      <c r="T486" s="319" t="b">
        <f t="shared" si="131"/>
        <v>0</v>
      </c>
      <c r="U486" s="319" t="b">
        <f t="shared" si="138"/>
        <v>1</v>
      </c>
      <c r="V486" s="319" t="b">
        <f t="shared" si="139"/>
        <v>1</v>
      </c>
      <c r="W486" s="319" t="b">
        <f t="shared" si="140"/>
        <v>0</v>
      </c>
      <c r="X486" s="319" t="b">
        <f t="shared" si="141"/>
        <v>0</v>
      </c>
      <c r="Y486" s="370"/>
      <c r="Z486" s="377">
        <f t="shared" si="132"/>
        <v>18</v>
      </c>
      <c r="AA486" s="373" t="str">
        <f t="array" ref="AA486">IF( $Z486="", "", INDEX(白話字聲母資料表, $Z486, $AA$5))</f>
        <v>英</v>
      </c>
      <c r="AB486" s="370"/>
      <c r="AC486" s="377">
        <f t="shared" si="142"/>
        <v>20</v>
      </c>
      <c r="AD486" s="373">
        <f t="array" ref="AD486">IF( $W486, "", INDEX(白話字韻母資料表, AC486, $AD$5))</f>
        <v>9</v>
      </c>
      <c r="AE486" s="373" t="b">
        <f t="array" ref="AE486">IF( $W486, "", IF( INDEX(白話字韻母資料表, AC486, $AE$5) = "入聲", TRUE, FALSE) )</f>
        <v>0</v>
      </c>
      <c r="AF486" s="374">
        <f t="shared" si="143"/>
        <v>1</v>
      </c>
      <c r="AG486" s="374">
        <f t="shared" si="144"/>
        <v>5</v>
      </c>
      <c r="AH486" s="374" t="str">
        <f t="array" ref="AH486">IF( $W486, "", INDEX(白話字韻母資料表, $AC486, $AH$5))</f>
        <v>經</v>
      </c>
      <c r="AI486" s="374" t="str">
        <f t="array" ref="AI486">IF($W486, "", INDEX(白話字韻母八聲調資料表, $AD486, $AG486))</f>
        <v>êng</v>
      </c>
      <c r="AJ486" s="370"/>
      <c r="AK486" s="373" t="b">
        <f t="shared" si="145"/>
        <v>0</v>
      </c>
      <c r="AL486" s="373" t="str">
        <f>IF( $AK486, IFERROR( IF(MATCH( $E486, 顎音化聲母!$H$9:$H$37, 0), TRUE, FALSE), FALSE), "")</f>
        <v/>
      </c>
      <c r="AM486" s="373" t="str">
        <f t="array" ref="AM486">IF( AND($AK486, $AL486), INDEX(顎音化聲母資料表, MATCH( $D486 &amp; $E486, 顎音化聲母!$L$5:$L$136, 0), 3), "")</f>
        <v/>
      </c>
      <c r="AN486" s="373" t="str">
        <f t="shared" si="146"/>
        <v/>
      </c>
      <c r="AO486" s="374" t="str">
        <f t="array" ref="AO486">IF($AN486="", "", IF( $AM486&lt;&gt;"", $AM486,INDEX(白話字聲母資料表, $AN486, $AO$5)))</f>
        <v/>
      </c>
      <c r="AP486" s="374" t="str">
        <f t="array" ref="AP486">IF($W486, "", INDEX(方音八音反切資料表, $AD486, $AG486))</f>
        <v>ㄧㄥˊ</v>
      </c>
      <c r="AQ486" s="370"/>
      <c r="AR486" s="374" t="str">
        <f t="array" ref="AR486">IF($V486, "", INDEX(白話字聲母資料表, $Z486, $AR$5))</f>
        <v/>
      </c>
      <c r="AS486" s="375" t="str">
        <f t="array" ref="AS486">IF($W486, "", INDEX(白話字韻母資料表, $AC486, $AR$5))</f>
        <v>ing</v>
      </c>
      <c r="AT486" s="374" t="str">
        <f t="array" ref="AT486">IF($W486, "", INDEX(台羅韻母八聲調資料表, $AD486, $AG486))</f>
        <v>îng</v>
      </c>
      <c r="AU486" s="370"/>
      <c r="AV486" s="374" t="str">
        <f t="array" ref="AV486">IF($V486, "", INDEX(白話字聲母資料表, $Z486, $AV$5))</f>
        <v/>
      </c>
      <c r="AW486" s="375" t="str">
        <f t="array" ref="AW486">IF($W486, "", INDEX(白話字韻母資料表, $AC486, $AW$5))</f>
        <v>ing</v>
      </c>
      <c r="AX486" s="374" t="str">
        <f t="array" ref="AX486">IF($W486, "", INDEX(閩拼韻母八聲調資料表, $AD486, $AG486))</f>
        <v>ìng</v>
      </c>
    </row>
    <row r="487" spans="2:50">
      <c r="B487" s="380">
        <f t="shared" si="75"/>
        <v>479</v>
      </c>
      <c r="C487" s="314" t="str">
        <f>MID(文章!$D$4, B487, 1)</f>
        <v>虛</v>
      </c>
      <c r="D487" s="365" t="s">
        <v>61</v>
      </c>
      <c r="E487" s="365" t="s">
        <v>62</v>
      </c>
      <c r="F487" s="365"/>
      <c r="G487" s="315" t="str">
        <f t="array" ref="G487">IF( OR($T487, NOT($U487), $W487), "", $AA487 &amp; $AH487 &amp; INDEX(中文數值資料表, $AG487, 2) )</f>
        <v>喜艍一</v>
      </c>
      <c r="H487" s="321" t="str">
        <f t="shared" si="76"/>
        <v>hu</v>
      </c>
      <c r="I487" s="322" t="str">
        <f t="shared" si="77"/>
        <v>hu</v>
      </c>
      <c r="J487" s="323" t="str">
        <f t="shared" si="78"/>
        <v>hū</v>
      </c>
      <c r="K487" s="316" t="str">
        <f t="shared" si="79"/>
        <v>ㄏㄨ</v>
      </c>
      <c r="L487" s="317" t="str">
        <f t="shared" ca="1" si="147"/>
        <v xml:space="preserve">\ltjruby{虛}{hu}\
</v>
      </c>
      <c r="M487" s="317" t="str">
        <f t="shared" ca="1" si="133"/>
        <v xml:space="preserve">&lt;ruby&gt;虛&lt;rt&gt;喜艍一&lt;/rt&gt;&lt;/ruby&gt;
</v>
      </c>
      <c r="N487" s="317" t="str">
        <f t="shared" ca="1" si="134"/>
        <v xml:space="preserve">&lt;ruby&gt;虛&lt;rt&gt;hu&lt;/rt&gt;&lt;/ruby&gt;
</v>
      </c>
      <c r="O487" s="317" t="str">
        <f t="shared" ca="1" si="135"/>
        <v xml:space="preserve">&lt;ruby&gt;虛&lt;rt&gt;hu&lt;/rt&gt;&lt;/ruby&gt;
</v>
      </c>
      <c r="P487" s="317" t="str">
        <f t="shared" ca="1" si="135"/>
        <v xml:space="preserve">&lt;ruby&gt;虛&lt;rt&gt;hū&lt;/rt&gt;&lt;/ruby&gt;
</v>
      </c>
      <c r="Q487" s="318" t="str">
        <f t="shared" ca="1" si="136"/>
        <v xml:space="preserve">&lt;ruby&gt;虛&lt;rtc&gt;ㄏㄨ&lt;/rtc&gt;&lt;/ruby&gt;
</v>
      </c>
      <c r="R487" s="318" t="str">
        <f t="shared" ca="1" si="137"/>
        <v xml:space="preserve">&lt;ruby&gt;虛&lt;rt&gt;hu&lt;/rt&gt;&lt;rtc&gt;ㄏㄨ&lt;/rtc&gt;&lt;/ruby&gt;
</v>
      </c>
      <c r="S487" s="285"/>
      <c r="T487" s="319" t="b">
        <f t="shared" si="131"/>
        <v>0</v>
      </c>
      <c r="U487" s="319" t="b">
        <f t="shared" si="138"/>
        <v>1</v>
      </c>
      <c r="V487" s="319" t="b">
        <f t="shared" si="139"/>
        <v>0</v>
      </c>
      <c r="W487" s="319" t="b">
        <f t="shared" si="140"/>
        <v>0</v>
      </c>
      <c r="X487" s="319" t="b">
        <f t="shared" si="141"/>
        <v>1</v>
      </c>
      <c r="Y487" s="370"/>
      <c r="Z487" s="377">
        <f t="shared" si="132"/>
        <v>5</v>
      </c>
      <c r="AA487" s="373" t="str">
        <f t="array" ref="AA487">IF( $Z487="", "", INDEX(白話字聲母資料表, $Z487, $AA$5))</f>
        <v>喜</v>
      </c>
      <c r="AB487" s="370"/>
      <c r="AC487" s="377">
        <f t="shared" si="142"/>
        <v>70</v>
      </c>
      <c r="AD487" s="373">
        <f t="array" ref="AD487">IF( $W487, "", INDEX(白話字韻母資料表, AC487, $AD$5))</f>
        <v>27</v>
      </c>
      <c r="AE487" s="373" t="b">
        <f t="array" ref="AE487">IF( $W487, "", IF( INDEX(白話字韻母資料表, AC487, $AE$5) = "入聲", TRUE, FALSE) )</f>
        <v>0</v>
      </c>
      <c r="AF487" s="374">
        <f t="shared" si="143"/>
        <v>1</v>
      </c>
      <c r="AG487" s="374">
        <f t="shared" si="144"/>
        <v>1</v>
      </c>
      <c r="AH487" s="374" t="str">
        <f t="array" ref="AH487">IF( $W487, "", INDEX(白話字韻母資料表, $AC487, $AH$5))</f>
        <v>艍</v>
      </c>
      <c r="AI487" s="374" t="str">
        <f t="array" ref="AI487">IF($W487, "", INDEX(白話字韻母八聲調資料表, $AD487, $AG487))</f>
        <v>u</v>
      </c>
      <c r="AJ487" s="370"/>
      <c r="AK487" s="373" t="b">
        <f t="shared" si="145"/>
        <v>0</v>
      </c>
      <c r="AL487" s="373" t="str">
        <f>IF( $AK487, IFERROR( IF(MATCH( $E487, 顎音化聲母!$H$9:$H$37, 0), TRUE, FALSE), FALSE), "")</f>
        <v/>
      </c>
      <c r="AM487" s="373" t="str">
        <f t="array" ref="AM487">IF( AND($AK487, $AL487), INDEX(顎音化聲母資料表, MATCH( $D487 &amp; $E487, 顎音化聲母!$L$5:$L$136, 0), 3), "")</f>
        <v/>
      </c>
      <c r="AN487" s="373">
        <f t="shared" si="146"/>
        <v>5</v>
      </c>
      <c r="AO487" s="374" t="str">
        <f t="array" ref="AO487">IF($AN487="", "", IF( $AM487&lt;&gt;"", $AM487,INDEX(白話字聲母資料表, $AN487, $AO$5)))</f>
        <v>ㄏ</v>
      </c>
      <c r="AP487" s="374" t="str">
        <f t="array" ref="AP487">IF($W487, "", INDEX(方音八音反切資料表, $AD487, $AG487))</f>
        <v>ㄨ</v>
      </c>
      <c r="AQ487" s="370"/>
      <c r="AR487" s="374" t="str">
        <f t="array" ref="AR487">IF($V487, "", INDEX(白話字聲母資料表, $Z487, $AR$5))</f>
        <v>h</v>
      </c>
      <c r="AS487" s="375" t="str">
        <f t="array" ref="AS487">IF($W487, "", INDEX(白話字韻母資料表, $AC487, $AR$5))</f>
        <v>u</v>
      </c>
      <c r="AT487" s="374" t="str">
        <f t="array" ref="AT487">IF($W487, "", INDEX(台羅韻母八聲調資料表, $AD487, $AG487))</f>
        <v>u</v>
      </c>
      <c r="AU487" s="370"/>
      <c r="AV487" s="374" t="str">
        <f t="array" ref="AV487">IF($V487, "", INDEX(白話字聲母資料表, $Z487, $AV$5))</f>
        <v>h</v>
      </c>
      <c r="AW487" s="375" t="str">
        <f t="array" ref="AW487">IF($W487, "", INDEX(白話字韻母資料表, $AC487, $AW$5))</f>
        <v>u</v>
      </c>
      <c r="AX487" s="374" t="str">
        <f t="array" ref="AX487">IF($W487, "", INDEX(閩拼韻母八聲調資料表, $AD487, $AG487))</f>
        <v>ū</v>
      </c>
    </row>
    <row r="488" spans="2:50">
      <c r="B488" s="380">
        <f t="shared" si="75"/>
        <v>480</v>
      </c>
      <c r="C488" s="314" t="str">
        <f>MID(文章!$D$4, B488, 1)</f>
        <v>者</v>
      </c>
      <c r="D488" s="365" t="s">
        <v>55</v>
      </c>
      <c r="E488" s="365" t="s">
        <v>106</v>
      </c>
      <c r="F488" s="365">
        <v>2</v>
      </c>
      <c r="G488" s="315" t="str">
        <f t="array" ref="G488">IF( OR($T488, NOT($U488), $W488), "", $AA488 &amp; $AH488 &amp; INDEX(中文數值資料表, $AG488, 2) )</f>
        <v>曾迦二</v>
      </c>
      <c r="H488" s="321" t="str">
        <f t="shared" si="76"/>
        <v>chiá</v>
      </c>
      <c r="I488" s="322" t="str">
        <f t="shared" si="77"/>
        <v>tsiá</v>
      </c>
      <c r="J488" s="323" t="str">
        <f t="shared" si="78"/>
        <v>ziá</v>
      </c>
      <c r="K488" s="316" t="str">
        <f t="shared" si="79"/>
        <v>ㄐㄧㄚˋ</v>
      </c>
      <c r="L488" s="317" t="str">
        <f t="shared" ca="1" si="147"/>
        <v xml:space="preserve">\ltjruby{者}{tsiá}\
</v>
      </c>
      <c r="M488" s="317" t="str">
        <f t="shared" ca="1" si="133"/>
        <v xml:space="preserve">&lt;ruby&gt;者&lt;rt&gt;曾迦二&lt;/rt&gt;&lt;/ruby&gt;
</v>
      </c>
      <c r="N488" s="317" t="str">
        <f t="shared" ca="1" si="134"/>
        <v xml:space="preserve">&lt;ruby&gt;者&lt;rt&gt;chiá&lt;/rt&gt;&lt;/ruby&gt;
</v>
      </c>
      <c r="O488" s="317" t="str">
        <f t="shared" ca="1" si="135"/>
        <v xml:space="preserve">&lt;ruby&gt;者&lt;rt&gt;tsiá&lt;/rt&gt;&lt;/ruby&gt;
</v>
      </c>
      <c r="P488" s="317" t="str">
        <f t="shared" ca="1" si="135"/>
        <v xml:space="preserve">&lt;ruby&gt;者&lt;rt&gt;ziá&lt;/rt&gt;&lt;/ruby&gt;
</v>
      </c>
      <c r="Q488" s="318" t="str">
        <f t="shared" ca="1" si="136"/>
        <v xml:space="preserve">&lt;ruby&gt;者&lt;rtc&gt;ㄐㄧㄚˋ&lt;/rtc&gt;&lt;/ruby&gt;
</v>
      </c>
      <c r="R488" s="318" t="str">
        <f t="shared" ca="1" si="137"/>
        <v xml:space="preserve">&lt;ruby&gt;者&lt;rt&gt;tsiá&lt;/rt&gt;&lt;rtc&gt;ㄐㄧㄚˋ&lt;/rtc&gt;&lt;/ruby&gt;
</v>
      </c>
      <c r="S488" s="285"/>
      <c r="T488" s="319" t="b">
        <f t="shared" si="131"/>
        <v>0</v>
      </c>
      <c r="U488" s="319" t="b">
        <f t="shared" si="138"/>
        <v>1</v>
      </c>
      <c r="V488" s="319" t="b">
        <f t="shared" si="139"/>
        <v>0</v>
      </c>
      <c r="W488" s="319" t="b">
        <f t="shared" si="140"/>
        <v>0</v>
      </c>
      <c r="X488" s="319" t="b">
        <f t="shared" si="141"/>
        <v>0</v>
      </c>
      <c r="Y488" s="370"/>
      <c r="Z488" s="377">
        <f t="shared" si="132"/>
        <v>2</v>
      </c>
      <c r="AA488" s="373" t="str">
        <f t="array" ref="AA488">IF( $Z488="", "", INDEX(白話字聲母資料表, $Z488, $AA$5))</f>
        <v>曾</v>
      </c>
      <c r="AB488" s="370"/>
      <c r="AC488" s="377">
        <f t="shared" si="142"/>
        <v>23</v>
      </c>
      <c r="AD488" s="373">
        <f t="array" ref="AD488">IF( $W488, "", INDEX(白話字韻母資料表, AC488, $AD$5))</f>
        <v>24</v>
      </c>
      <c r="AE488" s="373" t="b">
        <f t="array" ref="AE488">IF( $W488, "", IF( INDEX(白話字韻母資料表, AC488, $AE$5) = "入聲", TRUE, FALSE) )</f>
        <v>0</v>
      </c>
      <c r="AF488" s="374">
        <f t="shared" si="143"/>
        <v>1</v>
      </c>
      <c r="AG488" s="374">
        <f t="shared" si="144"/>
        <v>2</v>
      </c>
      <c r="AH488" s="374" t="str">
        <f t="array" ref="AH488">IF( $W488, "", INDEX(白話字韻母資料表, $AC488, $AH$5))</f>
        <v>迦</v>
      </c>
      <c r="AI488" s="374" t="str">
        <f t="array" ref="AI488">IF($W488, "", INDEX(白話字韻母八聲調資料表, $AD488, $AG488))</f>
        <v>iá</v>
      </c>
      <c r="AJ488" s="370"/>
      <c r="AK488" s="373" t="b">
        <f t="shared" si="145"/>
        <v>1</v>
      </c>
      <c r="AL488" s="373" t="b">
        <f>IF( $AK488, IFERROR( IF(MATCH( $E488, 顎音化聲母!$H$9:$H$37, 0), TRUE, FALSE), FALSE), "")</f>
        <v>1</v>
      </c>
      <c r="AM488" s="373" t="str">
        <f t="array" ref="AM488">IF( AND($AK488, $AL488), INDEX(顎音化聲母資料表, MATCH( $D488 &amp; $E488, 顎音化聲母!$L$5:$L$136, 0), 3), "")</f>
        <v>ㄐ</v>
      </c>
      <c r="AN488" s="373">
        <f t="shared" si="146"/>
        <v>2</v>
      </c>
      <c r="AO488" s="374" t="str">
        <f t="array" ref="AO488">IF($AN488="", "", IF( $AM488&lt;&gt;"", $AM488,INDEX(白話字聲母資料表, $AN488, $AO$5)))</f>
        <v>ㄐ</v>
      </c>
      <c r="AP488" s="374" t="str">
        <f t="array" ref="AP488">IF($W488, "", INDEX(方音八音反切資料表, $AD488, $AG488))</f>
        <v>ㄧㄚˋ</v>
      </c>
      <c r="AQ488" s="370"/>
      <c r="AR488" s="374" t="str">
        <f t="array" ref="AR488">IF($V488, "", INDEX(白話字聲母資料表, $Z488, $AR$5))</f>
        <v>ts</v>
      </c>
      <c r="AS488" s="375" t="str">
        <f t="array" ref="AS488">IF($W488, "", INDEX(白話字韻母資料表, $AC488, $AR$5))</f>
        <v>ia</v>
      </c>
      <c r="AT488" s="374" t="str">
        <f t="array" ref="AT488">IF($W488, "", INDEX(台羅韻母八聲調資料表, $AD488, $AG488))</f>
        <v>iá</v>
      </c>
      <c r="AU488" s="370"/>
      <c r="AV488" s="374" t="str">
        <f t="array" ref="AV488">IF($V488, "", INDEX(白話字聲母資料表, $Z488, $AV$5))</f>
        <v>z</v>
      </c>
      <c r="AW488" s="375" t="str">
        <f t="array" ref="AW488">IF($W488, "", INDEX(白話字韻母資料表, $AC488, $AW$5))</f>
        <v>ia</v>
      </c>
      <c r="AX488" s="374" t="str">
        <f t="array" ref="AX488">IF($W488, "", INDEX(閩拼韻母八聲調資料表, $AD488, $AG488))</f>
        <v>iá</v>
      </c>
    </row>
    <row r="489" spans="2:50">
      <c r="B489" s="380">
        <f t="shared" si="75"/>
        <v>481</v>
      </c>
      <c r="C489" s="314" t="str">
        <f>MID(文章!$D$4, B489, 1)</f>
        <v>如</v>
      </c>
      <c r="D489" s="365" t="s">
        <v>63</v>
      </c>
      <c r="E489" s="365" t="s">
        <v>62</v>
      </c>
      <c r="F489" s="365">
        <v>5</v>
      </c>
      <c r="G489" s="315" t="str">
        <f t="array" ref="G489">IF( OR($T489, NOT($U489), $W489), "", $AA489 &amp; $AH489 &amp; INDEX(中文數值資料表, $AG489, 2) )</f>
        <v>入艍五</v>
      </c>
      <c r="H489" s="321" t="str">
        <f t="shared" si="76"/>
        <v>jû</v>
      </c>
      <c r="I489" s="322" t="str">
        <f t="shared" si="77"/>
        <v>jû</v>
      </c>
      <c r="J489" s="323" t="str">
        <f t="shared" si="78"/>
        <v>jù</v>
      </c>
      <c r="K489" s="316" t="str">
        <f t="shared" si="79"/>
        <v>ㆡㄨˊ</v>
      </c>
      <c r="L489" s="317" t="str">
        <f t="shared" ca="1" si="147"/>
        <v xml:space="preserve">\ltjruby{如}{jû}\
</v>
      </c>
      <c r="M489" s="317" t="str">
        <f t="shared" ca="1" si="133"/>
        <v xml:space="preserve">&lt;ruby&gt;如&lt;rt&gt;入艍五&lt;/rt&gt;&lt;/ruby&gt;
</v>
      </c>
      <c r="N489" s="317" t="str">
        <f t="shared" ca="1" si="134"/>
        <v xml:space="preserve">&lt;ruby&gt;如&lt;rt&gt;jû&lt;/rt&gt;&lt;/ruby&gt;
</v>
      </c>
      <c r="O489" s="317" t="str">
        <f t="shared" ca="1" si="135"/>
        <v xml:space="preserve">&lt;ruby&gt;如&lt;rt&gt;jû&lt;/rt&gt;&lt;/ruby&gt;
</v>
      </c>
      <c r="P489" s="317" t="str">
        <f t="shared" ca="1" si="135"/>
        <v xml:space="preserve">&lt;ruby&gt;如&lt;rt&gt;jù&lt;/rt&gt;&lt;/ruby&gt;
</v>
      </c>
      <c r="Q489" s="318" t="str">
        <f t="shared" ca="1" si="136"/>
        <v xml:space="preserve">&lt;ruby&gt;如&lt;rtc&gt;ㆡㄨˊ&lt;/rtc&gt;&lt;/ruby&gt;
</v>
      </c>
      <c r="R489" s="318" t="str">
        <f t="shared" ca="1" si="137"/>
        <v xml:space="preserve">&lt;ruby&gt;如&lt;rt&gt;jû&lt;/rt&gt;&lt;rtc&gt;ㆡㄨˊ&lt;/rtc&gt;&lt;/ruby&gt;
</v>
      </c>
      <c r="S489" s="285"/>
      <c r="T489" s="319" t="b">
        <f t="shared" si="131"/>
        <v>0</v>
      </c>
      <c r="U489" s="319" t="b">
        <f t="shared" si="138"/>
        <v>1</v>
      </c>
      <c r="V489" s="319" t="b">
        <f t="shared" si="139"/>
        <v>0</v>
      </c>
      <c r="W489" s="319" t="b">
        <f t="shared" si="140"/>
        <v>0</v>
      </c>
      <c r="X489" s="319" t="b">
        <f t="shared" si="141"/>
        <v>0</v>
      </c>
      <c r="Y489" s="370"/>
      <c r="Z489" s="377">
        <f t="shared" si="132"/>
        <v>6</v>
      </c>
      <c r="AA489" s="373" t="str">
        <f t="array" ref="AA489">IF( $Z489="", "", INDEX(白話字聲母資料表, $Z489, $AA$5))</f>
        <v>入</v>
      </c>
      <c r="AB489" s="370"/>
      <c r="AC489" s="377">
        <f t="shared" si="142"/>
        <v>70</v>
      </c>
      <c r="AD489" s="373">
        <f t="array" ref="AD489">IF( $W489, "", INDEX(白話字韻母資料表, AC489, $AD$5))</f>
        <v>27</v>
      </c>
      <c r="AE489" s="373" t="b">
        <f t="array" ref="AE489">IF( $W489, "", IF( INDEX(白話字韻母資料表, AC489, $AE$5) = "入聲", TRUE, FALSE) )</f>
        <v>0</v>
      </c>
      <c r="AF489" s="374">
        <f t="shared" si="143"/>
        <v>1</v>
      </c>
      <c r="AG489" s="374">
        <f t="shared" si="144"/>
        <v>5</v>
      </c>
      <c r="AH489" s="374" t="str">
        <f t="array" ref="AH489">IF( $W489, "", INDEX(白話字韻母資料表, $AC489, $AH$5))</f>
        <v>艍</v>
      </c>
      <c r="AI489" s="374" t="str">
        <f t="array" ref="AI489">IF($W489, "", INDEX(白話字韻母八聲調資料表, $AD489, $AG489))</f>
        <v>û</v>
      </c>
      <c r="AJ489" s="370"/>
      <c r="AK489" s="373" t="b">
        <f t="shared" si="145"/>
        <v>1</v>
      </c>
      <c r="AL489" s="373" t="b">
        <f>IF( $AK489, IFERROR( IF(MATCH( $E489, 顎音化聲母!$H$9:$H$37, 0), TRUE, FALSE), FALSE), "")</f>
        <v>0</v>
      </c>
      <c r="AM489" s="373" t="str">
        <f t="array" ref="AM489">IF( AND($AK489, $AL489), INDEX(顎音化聲母資料表, MATCH( $D489 &amp; $E489, 顎音化聲母!$L$5:$L$136, 0), 3), "")</f>
        <v/>
      </c>
      <c r="AN489" s="373">
        <f t="shared" si="146"/>
        <v>6</v>
      </c>
      <c r="AO489" s="374" t="str">
        <f t="array" ref="AO489">IF($AN489="", "", IF( $AM489&lt;&gt;"", $AM489,INDEX(白話字聲母資料表, $AN489, $AO$5)))</f>
        <v>ㆡ</v>
      </c>
      <c r="AP489" s="374" t="str">
        <f t="array" ref="AP489">IF($W489, "", INDEX(方音八音反切資料表, $AD489, $AG489))</f>
        <v>ㄨˊ</v>
      </c>
      <c r="AQ489" s="370"/>
      <c r="AR489" s="374" t="str">
        <f t="array" ref="AR489">IF($V489, "", INDEX(白話字聲母資料表, $Z489, $AR$5))</f>
        <v>j</v>
      </c>
      <c r="AS489" s="375" t="str">
        <f t="array" ref="AS489">IF($W489, "", INDEX(白話字韻母資料表, $AC489, $AR$5))</f>
        <v>u</v>
      </c>
      <c r="AT489" s="374" t="str">
        <f t="array" ref="AT489">IF($W489, "", INDEX(台羅韻母八聲調資料表, $AD489, $AG489))</f>
        <v>û</v>
      </c>
      <c r="AU489" s="370"/>
      <c r="AV489" s="374" t="str">
        <f t="array" ref="AV489">IF($V489, "", INDEX(白話字聲母資料表, $Z489, $AV$5))</f>
        <v>j</v>
      </c>
      <c r="AW489" s="375" t="str">
        <f t="array" ref="AW489">IF($W489, "", INDEX(白話字韻母資料表, $AC489, $AW$5))</f>
        <v>u</v>
      </c>
      <c r="AX489" s="374" t="str">
        <f t="array" ref="AX489">IF($W489, "", INDEX(閩拼韻母八聲調資料表, $AD489, $AG489))</f>
        <v>ù</v>
      </c>
    </row>
    <row r="490" spans="2:50">
      <c r="B490" s="380">
        <f t="shared" si="75"/>
        <v>482</v>
      </c>
      <c r="C490" s="314" t="str">
        <f>MID(文章!$D$4, B490, 1)</f>
        <v>彼</v>
      </c>
      <c r="D490" s="365" t="s">
        <v>79</v>
      </c>
      <c r="E490" s="365" t="s">
        <v>67</v>
      </c>
      <c r="F490" s="365">
        <v>2</v>
      </c>
      <c r="G490" s="315" t="str">
        <f t="array" ref="G490">IF( OR($T490, NOT($U490), $W490), "", $AA490 &amp; $AH490 &amp; INDEX(中文數值資料表, $AG490, 2) )</f>
        <v>邊居二</v>
      </c>
      <c r="H490" s="321" t="str">
        <f t="shared" si="76"/>
        <v>pí</v>
      </c>
      <c r="I490" s="322" t="str">
        <f t="shared" si="77"/>
        <v>pí</v>
      </c>
      <c r="J490" s="323" t="str">
        <f t="shared" si="78"/>
        <v>bí</v>
      </c>
      <c r="K490" s="316" t="str">
        <f t="shared" si="79"/>
        <v>ㄅㄧˋ</v>
      </c>
      <c r="L490" s="317" t="str">
        <f t="shared" ca="1" si="147"/>
        <v xml:space="preserve">\ltjruby{彼}{pí}\
</v>
      </c>
      <c r="M490" s="317" t="str">
        <f t="shared" ca="1" si="133"/>
        <v xml:space="preserve">&lt;ruby&gt;彼&lt;rt&gt;邊居二&lt;/rt&gt;&lt;/ruby&gt;
</v>
      </c>
      <c r="N490" s="317" t="str">
        <f t="shared" ca="1" si="134"/>
        <v xml:space="preserve">&lt;ruby&gt;彼&lt;rt&gt;pí&lt;/rt&gt;&lt;/ruby&gt;
</v>
      </c>
      <c r="O490" s="317" t="str">
        <f t="shared" ca="1" si="135"/>
        <v xml:space="preserve">&lt;ruby&gt;彼&lt;rt&gt;pí&lt;/rt&gt;&lt;/ruby&gt;
</v>
      </c>
      <c r="P490" s="317" t="str">
        <f t="shared" ca="1" si="135"/>
        <v xml:space="preserve">&lt;ruby&gt;彼&lt;rt&gt;bí&lt;/rt&gt;&lt;/ruby&gt;
</v>
      </c>
      <c r="Q490" s="318" t="str">
        <f t="shared" ca="1" si="136"/>
        <v xml:space="preserve">&lt;ruby&gt;彼&lt;rtc&gt;ㄅㄧˋ&lt;/rtc&gt;&lt;/ruby&gt;
</v>
      </c>
      <c r="R490" s="318" t="str">
        <f t="shared" ca="1" si="137"/>
        <v xml:space="preserve">&lt;ruby&gt;彼&lt;rt&gt;pí&lt;/rt&gt;&lt;rtc&gt;ㄅㄧˋ&lt;/rtc&gt;&lt;/ruby&gt;
</v>
      </c>
      <c r="S490" s="285"/>
      <c r="T490" s="319" t="b">
        <f t="shared" si="131"/>
        <v>0</v>
      </c>
      <c r="U490" s="319" t="b">
        <f t="shared" si="138"/>
        <v>1</v>
      </c>
      <c r="V490" s="319" t="b">
        <f t="shared" si="139"/>
        <v>0</v>
      </c>
      <c r="W490" s="319" t="b">
        <f t="shared" si="140"/>
        <v>0</v>
      </c>
      <c r="X490" s="319" t="b">
        <f t="shared" si="141"/>
        <v>0</v>
      </c>
      <c r="Y490" s="370"/>
      <c r="Z490" s="377">
        <f t="shared" si="132"/>
        <v>13</v>
      </c>
      <c r="AA490" s="373" t="str">
        <f t="array" ref="AA490">IF( $Z490="", "", INDEX(白話字聲母資料表, $Z490, $AA$5))</f>
        <v>邊</v>
      </c>
      <c r="AB490" s="370"/>
      <c r="AC490" s="377">
        <f t="shared" si="142"/>
        <v>21</v>
      </c>
      <c r="AD490" s="373">
        <f t="array" ref="AD490">IF( $W490, "", INDEX(白話字韻母資料表, AC490, $AD$5))</f>
        <v>29</v>
      </c>
      <c r="AE490" s="373" t="b">
        <f t="array" ref="AE490">IF( $W490, "", IF( INDEX(白話字韻母資料表, AC490, $AE$5) = "入聲", TRUE, FALSE) )</f>
        <v>0</v>
      </c>
      <c r="AF490" s="374">
        <f t="shared" si="143"/>
        <v>1</v>
      </c>
      <c r="AG490" s="374">
        <f t="shared" si="144"/>
        <v>2</v>
      </c>
      <c r="AH490" s="374" t="str">
        <f t="array" ref="AH490">IF( $W490, "", INDEX(白話字韻母資料表, $AC490, $AH$5))</f>
        <v>居</v>
      </c>
      <c r="AI490" s="374" t="str">
        <f t="array" ref="AI490">IF($W490, "", INDEX(白話字韻母八聲調資料表, $AD490, $AG490))</f>
        <v>í</v>
      </c>
      <c r="AJ490" s="370"/>
      <c r="AK490" s="373" t="b">
        <f t="shared" si="145"/>
        <v>0</v>
      </c>
      <c r="AL490" s="373" t="str">
        <f>IF( $AK490, IFERROR( IF(MATCH( $E490, 顎音化聲母!$H$9:$H$37, 0), TRUE, FALSE), FALSE), "")</f>
        <v/>
      </c>
      <c r="AM490" s="373" t="str">
        <f t="array" ref="AM490">IF( AND($AK490, $AL490), INDEX(顎音化聲母資料表, MATCH( $D490 &amp; $E490, 顎音化聲母!$L$5:$L$136, 0), 3), "")</f>
        <v/>
      </c>
      <c r="AN490" s="373">
        <f t="shared" si="146"/>
        <v>13</v>
      </c>
      <c r="AO490" s="374" t="str">
        <f t="array" ref="AO490">IF($AN490="", "", IF( $AM490&lt;&gt;"", $AM490,INDEX(白話字聲母資料表, $AN490, $AO$5)))</f>
        <v>ㄅ</v>
      </c>
      <c r="AP490" s="374" t="str">
        <f t="array" ref="AP490">IF($W490, "", INDEX(方音八音反切資料表, $AD490, $AG490))</f>
        <v>ㄧˋ</v>
      </c>
      <c r="AQ490" s="370"/>
      <c r="AR490" s="374" t="str">
        <f t="array" ref="AR490">IF($V490, "", INDEX(白話字聲母資料表, $Z490, $AR$5))</f>
        <v>p</v>
      </c>
      <c r="AS490" s="375" t="str">
        <f t="array" ref="AS490">IF($W490, "", INDEX(白話字韻母資料表, $AC490, $AR$5))</f>
        <v>i</v>
      </c>
      <c r="AT490" s="374" t="str">
        <f t="array" ref="AT490">IF($W490, "", INDEX(台羅韻母八聲調資料表, $AD490, $AG490))</f>
        <v>í</v>
      </c>
      <c r="AU490" s="370"/>
      <c r="AV490" s="374" t="str">
        <f t="array" ref="AV490">IF($V490, "", INDEX(白話字聲母資料表, $Z490, $AV$5))</f>
        <v>b</v>
      </c>
      <c r="AW490" s="375" t="str">
        <f t="array" ref="AW490">IF($W490, "", INDEX(白話字韻母資料表, $AC490, $AW$5))</f>
        <v>i</v>
      </c>
      <c r="AX490" s="374" t="str">
        <f t="array" ref="AX490">IF($W490, "", INDEX(閩拼韻母八聲調資料表, $AD490, $AG490))</f>
        <v>í</v>
      </c>
    </row>
    <row r="491" spans="2:50">
      <c r="B491" s="380">
        <f t="shared" si="75"/>
        <v>483</v>
      </c>
      <c r="C491" s="314" t="str">
        <f>MID(文章!$D$4, B491, 1)</f>
        <v>，</v>
      </c>
      <c r="D491" s="365"/>
      <c r="E491" s="365"/>
      <c r="F491" s="365"/>
      <c r="G491" s="315" t="str">
        <f t="array" ref="G491">IF( OR($T491, NOT($U491), $W491), "", $AA491 &amp; $AH491 &amp; INDEX(中文數值資料表, $AG491, 2) )</f>
        <v/>
      </c>
      <c r="H491" s="321" t="str">
        <f t="shared" si="76"/>
        <v/>
      </c>
      <c r="I491" s="322" t="str">
        <f t="shared" si="77"/>
        <v/>
      </c>
      <c r="J491" s="323" t="str">
        <f t="shared" si="78"/>
        <v/>
      </c>
      <c r="K491" s="316" t="str">
        <f t="shared" si="79"/>
        <v/>
      </c>
      <c r="L491" s="317" t="str">
        <f t="shared" ca="1" si="147"/>
        <v xml:space="preserve">\ltjruby{，}{}\
</v>
      </c>
      <c r="M491" s="317" t="str">
        <f t="shared" ca="1" si="133"/>
        <v xml:space="preserve">，
</v>
      </c>
      <c r="N491" s="317" t="str">
        <f t="shared" ca="1" si="134"/>
        <v xml:space="preserve">，
</v>
      </c>
      <c r="O491" s="317" t="str">
        <f t="shared" ca="1" si="135"/>
        <v xml:space="preserve">，
</v>
      </c>
      <c r="P491" s="317" t="str">
        <f t="shared" ca="1" si="135"/>
        <v xml:space="preserve">，
</v>
      </c>
      <c r="Q491" s="318" t="str">
        <f t="shared" ca="1" si="136"/>
        <v xml:space="preserve">，
</v>
      </c>
      <c r="R491" s="318" t="str">
        <f t="shared" ca="1" si="137"/>
        <v xml:space="preserve">，
</v>
      </c>
      <c r="S491" s="285"/>
      <c r="T491" s="319" t="b">
        <f t="shared" si="131"/>
        <v>1</v>
      </c>
      <c r="U491" s="319" t="b">
        <f t="shared" si="138"/>
        <v>0</v>
      </c>
      <c r="V491" s="319" t="b">
        <f t="shared" si="139"/>
        <v>1</v>
      </c>
      <c r="W491" s="319" t="b">
        <f t="shared" si="140"/>
        <v>1</v>
      </c>
      <c r="X491" s="319" t="b">
        <f t="shared" si="141"/>
        <v>0</v>
      </c>
      <c r="Y491" s="370"/>
      <c r="Z491" s="377" t="str">
        <f t="shared" si="132"/>
        <v/>
      </c>
      <c r="AA491" s="373" t="str">
        <f t="array" ref="AA491">IF( $Z491="", "", INDEX(白話字聲母資料表, $Z491, $AA$5))</f>
        <v/>
      </c>
      <c r="AB491" s="370"/>
      <c r="AC491" s="377" t="str">
        <f t="shared" si="142"/>
        <v/>
      </c>
      <c r="AD491" s="373" t="str">
        <f t="array" ref="AD491">IF( $W491, "", INDEX(白話字韻母資料表, AC491, $AD$5))</f>
        <v/>
      </c>
      <c r="AE491" s="373" t="str">
        <f t="array" ref="AE491">IF( $W491, "", IF( INDEX(白話字韻母資料表, AC491, $AE$5) = "入聲", TRUE, FALSE) )</f>
        <v/>
      </c>
      <c r="AF491" s="374" t="str">
        <f t="shared" si="143"/>
        <v/>
      </c>
      <c r="AG491" s="374" t="str">
        <f t="shared" si="144"/>
        <v/>
      </c>
      <c r="AH491" s="374" t="str">
        <f t="array" ref="AH491">IF( $W491, "", INDEX(白話字韻母資料表, $AC491, $AH$5))</f>
        <v/>
      </c>
      <c r="AI491" s="374" t="str">
        <f t="array" ref="AI491">IF($W491, "", INDEX(白話字韻母八聲調資料表, $AD491, $AG491))</f>
        <v/>
      </c>
      <c r="AJ491" s="370"/>
      <c r="AK491" s="373" t="b">
        <f t="shared" si="145"/>
        <v>0</v>
      </c>
      <c r="AL491" s="373" t="str">
        <f>IF( $AK491, IFERROR( IF(MATCH( $E491, 顎音化聲母!$H$9:$H$37, 0), TRUE, FALSE), FALSE), "")</f>
        <v/>
      </c>
      <c r="AM491" s="373" t="str">
        <f t="array" ref="AM491">IF( AND($AK491, $AL491), INDEX(顎音化聲母資料表, MATCH( $D491 &amp; $E491, 顎音化聲母!$L$5:$L$136, 0), 3), "")</f>
        <v/>
      </c>
      <c r="AN491" s="373" t="str">
        <f t="shared" si="146"/>
        <v/>
      </c>
      <c r="AO491" s="374" t="str">
        <f t="array" ref="AO491">IF($AN491="", "", IF( $AM491&lt;&gt;"", $AM491,INDEX(白話字聲母資料表, $AN491, $AO$5)))</f>
        <v/>
      </c>
      <c r="AP491" s="374" t="str">
        <f t="array" ref="AP491">IF($W491, "", INDEX(方音八音反切資料表, $AD491, $AG491))</f>
        <v/>
      </c>
      <c r="AQ491" s="370"/>
      <c r="AR491" s="374" t="str">
        <f t="array" ref="AR491">IF($V491, "", INDEX(白話字聲母資料表, $Z491, $AR$5))</f>
        <v/>
      </c>
      <c r="AS491" s="375" t="str">
        <f t="array" ref="AS491">IF($W491, "", INDEX(白話字韻母資料表, $AC491, $AR$5))</f>
        <v/>
      </c>
      <c r="AT491" s="374" t="str">
        <f t="array" ref="AT491">IF($W491, "", INDEX(台羅韻母八聲調資料表, $AD491, $AG491))</f>
        <v/>
      </c>
      <c r="AU491" s="370"/>
      <c r="AV491" s="374" t="str">
        <f t="array" ref="AV491">IF($V491, "", INDEX(白話字聲母資料表, $Z491, $AV$5))</f>
        <v/>
      </c>
      <c r="AW491" s="375" t="str">
        <f t="array" ref="AW491">IF($W491, "", INDEX(白話字韻母資料表, $AC491, $AW$5))</f>
        <v/>
      </c>
      <c r="AX491" s="374" t="str">
        <f t="array" ref="AX491">IF($W491, "", INDEX(閩拼韻母八聲調資料表, $AD491, $AG491))</f>
        <v/>
      </c>
    </row>
    <row r="492" spans="2:50">
      <c r="B492" s="380">
        <f t="shared" si="75"/>
        <v>484</v>
      </c>
      <c r="C492" s="314" t="str">
        <f>MID(文章!$D$4, B492, 1)</f>
        <v>而</v>
      </c>
      <c r="D492" s="365" t="s">
        <v>63</v>
      </c>
      <c r="E492" s="365" t="s">
        <v>67</v>
      </c>
      <c r="F492" s="365">
        <v>5</v>
      </c>
      <c r="G492" s="315" t="str">
        <f t="array" ref="G492">IF( OR($T492, NOT($U492), $W492), "", $AA492 &amp; $AH492 &amp; INDEX(中文數值資料表, $AG492, 2) )</f>
        <v>入居五</v>
      </c>
      <c r="H492" s="321" t="str">
        <f t="shared" si="76"/>
        <v>jî</v>
      </c>
      <c r="I492" s="322" t="str">
        <f t="shared" si="77"/>
        <v>jî</v>
      </c>
      <c r="J492" s="323" t="str">
        <f t="shared" si="78"/>
        <v>jì</v>
      </c>
      <c r="K492" s="316" t="str">
        <f t="shared" si="79"/>
        <v>ㆢㄧˊ</v>
      </c>
      <c r="L492" s="317" t="str">
        <f t="shared" ca="1" si="147"/>
        <v xml:space="preserve">\ltjruby{而}{jî}\
</v>
      </c>
      <c r="M492" s="317" t="str">
        <f t="shared" ca="1" si="133"/>
        <v xml:space="preserve">&lt;ruby&gt;而&lt;rt&gt;入居五&lt;/rt&gt;&lt;/ruby&gt;
</v>
      </c>
      <c r="N492" s="317" t="str">
        <f t="shared" ca="1" si="134"/>
        <v xml:space="preserve">&lt;ruby&gt;而&lt;rt&gt;jî&lt;/rt&gt;&lt;/ruby&gt;
</v>
      </c>
      <c r="O492" s="317" t="str">
        <f t="shared" ca="1" si="135"/>
        <v xml:space="preserve">&lt;ruby&gt;而&lt;rt&gt;jî&lt;/rt&gt;&lt;/ruby&gt;
</v>
      </c>
      <c r="P492" s="317" t="str">
        <f t="shared" ca="1" si="135"/>
        <v xml:space="preserve">&lt;ruby&gt;而&lt;rt&gt;jì&lt;/rt&gt;&lt;/ruby&gt;
</v>
      </c>
      <c r="Q492" s="318" t="str">
        <f t="shared" ca="1" si="136"/>
        <v xml:space="preserve">&lt;ruby&gt;而&lt;rtc&gt;ㆢㄧˊ&lt;/rtc&gt;&lt;/ruby&gt;
</v>
      </c>
      <c r="R492" s="318" t="str">
        <f t="shared" ca="1" si="137"/>
        <v xml:space="preserve">&lt;ruby&gt;而&lt;rt&gt;jî&lt;/rt&gt;&lt;rtc&gt;ㆢㄧˊ&lt;/rtc&gt;&lt;/ruby&gt;
</v>
      </c>
      <c r="S492" s="285"/>
      <c r="T492" s="319" t="b">
        <f t="shared" si="131"/>
        <v>0</v>
      </c>
      <c r="U492" s="319" t="b">
        <f t="shared" si="138"/>
        <v>1</v>
      </c>
      <c r="V492" s="319" t="b">
        <f t="shared" si="139"/>
        <v>0</v>
      </c>
      <c r="W492" s="319" t="b">
        <f t="shared" si="140"/>
        <v>0</v>
      </c>
      <c r="X492" s="319" t="b">
        <f t="shared" si="141"/>
        <v>0</v>
      </c>
      <c r="Y492" s="370"/>
      <c r="Z492" s="377">
        <f t="shared" si="132"/>
        <v>6</v>
      </c>
      <c r="AA492" s="373" t="str">
        <f t="array" ref="AA492">IF( $Z492="", "", INDEX(白話字聲母資料表, $Z492, $AA$5))</f>
        <v>入</v>
      </c>
      <c r="AB492" s="370"/>
      <c r="AC492" s="377">
        <f t="shared" si="142"/>
        <v>21</v>
      </c>
      <c r="AD492" s="373">
        <f t="array" ref="AD492">IF( $W492, "", INDEX(白話字韻母資料表, AC492, $AD$5))</f>
        <v>29</v>
      </c>
      <c r="AE492" s="373" t="b">
        <f t="array" ref="AE492">IF( $W492, "", IF( INDEX(白話字韻母資料表, AC492, $AE$5) = "入聲", TRUE, FALSE) )</f>
        <v>0</v>
      </c>
      <c r="AF492" s="374">
        <f t="shared" si="143"/>
        <v>1</v>
      </c>
      <c r="AG492" s="374">
        <f t="shared" si="144"/>
        <v>5</v>
      </c>
      <c r="AH492" s="374" t="str">
        <f t="array" ref="AH492">IF( $W492, "", INDEX(白話字韻母資料表, $AC492, $AH$5))</f>
        <v>居</v>
      </c>
      <c r="AI492" s="374" t="str">
        <f t="array" ref="AI492">IF($W492, "", INDEX(白話字韻母八聲調資料表, $AD492, $AG492))</f>
        <v>î</v>
      </c>
      <c r="AJ492" s="370"/>
      <c r="AK492" s="373" t="b">
        <f t="shared" si="145"/>
        <v>1</v>
      </c>
      <c r="AL492" s="373" t="b">
        <f>IF( $AK492, IFERROR( IF(MATCH( $E492, 顎音化聲母!$H$9:$H$37, 0), TRUE, FALSE), FALSE), "")</f>
        <v>1</v>
      </c>
      <c r="AM492" s="373" t="str">
        <f t="array" ref="AM492">IF( AND($AK492, $AL492), INDEX(顎音化聲母資料表, MATCH( $D492 &amp; $E492, 顎音化聲母!$L$5:$L$136, 0), 3), "")</f>
        <v>ㆢ</v>
      </c>
      <c r="AN492" s="373">
        <f t="shared" si="146"/>
        <v>6</v>
      </c>
      <c r="AO492" s="374" t="str">
        <f t="array" ref="AO492">IF($AN492="", "", IF( $AM492&lt;&gt;"", $AM492,INDEX(白話字聲母資料表, $AN492, $AO$5)))</f>
        <v>ㆢ</v>
      </c>
      <c r="AP492" s="374" t="str">
        <f t="array" ref="AP492">IF($W492, "", INDEX(方音八音反切資料表, $AD492, $AG492))</f>
        <v>ㄧˊ</v>
      </c>
      <c r="AQ492" s="370"/>
      <c r="AR492" s="374" t="str">
        <f t="array" ref="AR492">IF($V492, "", INDEX(白話字聲母資料表, $Z492, $AR$5))</f>
        <v>j</v>
      </c>
      <c r="AS492" s="375" t="str">
        <f t="array" ref="AS492">IF($W492, "", INDEX(白話字韻母資料表, $AC492, $AR$5))</f>
        <v>i</v>
      </c>
      <c r="AT492" s="374" t="str">
        <f t="array" ref="AT492">IF($W492, "", INDEX(台羅韻母八聲調資料表, $AD492, $AG492))</f>
        <v>î</v>
      </c>
      <c r="AU492" s="370"/>
      <c r="AV492" s="374" t="str">
        <f t="array" ref="AV492">IF($V492, "", INDEX(白話字聲母資料表, $Z492, $AV$5))</f>
        <v>j</v>
      </c>
      <c r="AW492" s="375" t="str">
        <f t="array" ref="AW492">IF($W492, "", INDEX(白話字韻母資料表, $AC492, $AW$5))</f>
        <v>i</v>
      </c>
      <c r="AX492" s="374" t="str">
        <f t="array" ref="AX492">IF($W492, "", INDEX(閩拼韻母八聲調資料表, $AD492, $AG492))</f>
        <v>ì</v>
      </c>
    </row>
    <row r="493" spans="2:50">
      <c r="B493" s="380">
        <f t="shared" si="75"/>
        <v>485</v>
      </c>
      <c r="C493" s="314" t="str">
        <f>MID(文章!$D$4, B493, 1)</f>
        <v>卒</v>
      </c>
      <c r="D493" s="365" t="s">
        <v>55</v>
      </c>
      <c r="E493" s="365" t="s">
        <v>66</v>
      </c>
      <c r="F493" s="365"/>
      <c r="G493" s="315" t="str">
        <f t="array" ref="G493">IF( OR($T493, NOT($U493), $W493), "", $AA493 &amp; $AH493 &amp; INDEX(中文數值資料表, $AG493, 2) )</f>
        <v>曾君四</v>
      </c>
      <c r="H493" s="321" t="str">
        <f t="shared" si="76"/>
        <v>chut</v>
      </c>
      <c r="I493" s="322" t="str">
        <f t="shared" si="77"/>
        <v>tsut</v>
      </c>
      <c r="J493" s="323" t="str">
        <f t="shared" si="78"/>
        <v>zut</v>
      </c>
      <c r="K493" s="316" t="str">
        <f t="shared" si="79"/>
        <v>ㄗㄨㆵ</v>
      </c>
      <c r="L493" s="317" t="str">
        <f t="shared" ca="1" si="147"/>
        <v xml:space="preserve">\ltjruby{卒}{tsut}\
</v>
      </c>
      <c r="M493" s="317" t="str">
        <f t="shared" ca="1" si="133"/>
        <v xml:space="preserve">&lt;ruby&gt;卒&lt;rt&gt;曾君四&lt;/rt&gt;&lt;/ruby&gt;
</v>
      </c>
      <c r="N493" s="317" t="str">
        <f t="shared" ca="1" si="134"/>
        <v xml:space="preserve">&lt;ruby&gt;卒&lt;rt&gt;chut&lt;/rt&gt;&lt;/ruby&gt;
</v>
      </c>
      <c r="O493" s="317" t="str">
        <f t="shared" ca="1" si="135"/>
        <v xml:space="preserve">&lt;ruby&gt;卒&lt;rt&gt;tsut&lt;/rt&gt;&lt;/ruby&gt;
</v>
      </c>
      <c r="P493" s="317" t="str">
        <f t="shared" ca="1" si="135"/>
        <v xml:space="preserve">&lt;ruby&gt;卒&lt;rt&gt;zut&lt;/rt&gt;&lt;/ruby&gt;
</v>
      </c>
      <c r="Q493" s="318" t="str">
        <f t="shared" ca="1" si="136"/>
        <v xml:space="preserve">&lt;ruby&gt;卒&lt;rtc&gt;ㄗㄨㆵ&lt;/rtc&gt;&lt;/ruby&gt;
</v>
      </c>
      <c r="R493" s="318" t="str">
        <f t="shared" ca="1" si="137"/>
        <v xml:space="preserve">&lt;ruby&gt;卒&lt;rt&gt;tsut&lt;/rt&gt;&lt;rtc&gt;ㄗㄨㆵ&lt;/rtc&gt;&lt;/ruby&gt;
</v>
      </c>
      <c r="S493" s="285"/>
      <c r="T493" s="319" t="b">
        <f t="shared" si="131"/>
        <v>0</v>
      </c>
      <c r="U493" s="319" t="b">
        <f t="shared" si="138"/>
        <v>1</v>
      </c>
      <c r="V493" s="319" t="b">
        <f t="shared" si="139"/>
        <v>0</v>
      </c>
      <c r="W493" s="319" t="b">
        <f t="shared" si="140"/>
        <v>0</v>
      </c>
      <c r="X493" s="319" t="b">
        <f t="shared" si="141"/>
        <v>1</v>
      </c>
      <c r="Y493" s="370"/>
      <c r="Z493" s="377">
        <f t="shared" si="132"/>
        <v>2</v>
      </c>
      <c r="AA493" s="373" t="str">
        <f t="array" ref="AA493">IF( $Z493="", "", INDEX(白話字聲母資料表, $Z493, $AA$5))</f>
        <v>曾</v>
      </c>
      <c r="AB493" s="370"/>
      <c r="AC493" s="377">
        <f t="shared" si="142"/>
        <v>74</v>
      </c>
      <c r="AD493" s="373">
        <f t="array" ref="AD493">IF( $W493, "", INDEX(白話字韻母資料表, AC493, $AD$5))</f>
        <v>1</v>
      </c>
      <c r="AE493" s="373" t="b">
        <f t="array" ref="AE493">IF( $W493, "", IF( INDEX(白話字韻母資料表, AC493, $AE$5) = "入聲", TRUE, FALSE) )</f>
        <v>1</v>
      </c>
      <c r="AF493" s="374">
        <f t="shared" si="143"/>
        <v>4</v>
      </c>
      <c r="AG493" s="374">
        <f t="shared" si="144"/>
        <v>4</v>
      </c>
      <c r="AH493" s="374" t="str">
        <f t="array" ref="AH493">IF( $W493, "", INDEX(白話字韻母資料表, $AC493, $AH$5))</f>
        <v>君</v>
      </c>
      <c r="AI493" s="374" t="str">
        <f t="array" ref="AI493">IF($W493, "", INDEX(白話字韻母八聲調資料表, $AD493, $AG493))</f>
        <v>ut</v>
      </c>
      <c r="AJ493" s="370"/>
      <c r="AK493" s="373" t="b">
        <f t="shared" si="145"/>
        <v>1</v>
      </c>
      <c r="AL493" s="373" t="b">
        <f>IF( $AK493, IFERROR( IF(MATCH( $E493, 顎音化聲母!$H$9:$H$37, 0), TRUE, FALSE), FALSE), "")</f>
        <v>0</v>
      </c>
      <c r="AM493" s="373" t="str">
        <f t="array" ref="AM493">IF( AND($AK493, $AL493), INDEX(顎音化聲母資料表, MATCH( $D493 &amp; $E493, 顎音化聲母!$L$5:$L$136, 0), 3), "")</f>
        <v/>
      </c>
      <c r="AN493" s="373">
        <f t="shared" si="146"/>
        <v>2</v>
      </c>
      <c r="AO493" s="374" t="str">
        <f t="array" ref="AO493">IF($AN493="", "", IF( $AM493&lt;&gt;"", $AM493,INDEX(白話字聲母資料表, $AN493, $AO$5)))</f>
        <v>ㄗ</v>
      </c>
      <c r="AP493" s="374" t="str">
        <f t="array" ref="AP493">IF($W493, "", INDEX(方音八音反切資料表, $AD493, $AG493))</f>
        <v>ㄨㆵ</v>
      </c>
      <c r="AQ493" s="370"/>
      <c r="AR493" s="374" t="str">
        <f t="array" ref="AR493">IF($V493, "", INDEX(白話字聲母資料表, $Z493, $AR$5))</f>
        <v>ts</v>
      </c>
      <c r="AS493" s="375" t="str">
        <f t="array" ref="AS493">IF($W493, "", INDEX(白話字韻母資料表, $AC493, $AR$5))</f>
        <v>ut</v>
      </c>
      <c r="AT493" s="374" t="str">
        <f t="array" ref="AT493">IF($W493, "", INDEX(台羅韻母八聲調資料表, $AD493, $AG493))</f>
        <v>ut</v>
      </c>
      <c r="AU493" s="370"/>
      <c r="AV493" s="374" t="str">
        <f t="array" ref="AV493">IF($V493, "", INDEX(白話字聲母資料表, $Z493, $AV$5))</f>
        <v>z</v>
      </c>
      <c r="AW493" s="375" t="str">
        <f t="array" ref="AW493">IF($W493, "", INDEX(白話字韻母資料表, $AC493, $AW$5))</f>
        <v>ut</v>
      </c>
      <c r="AX493" s="374" t="str">
        <f t="array" ref="AX493">IF($W493, "", INDEX(閩拼韻母八聲調資料表, $AD493, $AG493))</f>
        <v>ut</v>
      </c>
    </row>
    <row r="494" spans="2:50">
      <c r="B494" s="380">
        <f t="shared" si="75"/>
        <v>486</v>
      </c>
      <c r="C494" s="314" t="str">
        <f>MID(文章!$D$4, B494, 1)</f>
        <v>莫</v>
      </c>
      <c r="D494" s="365" t="s">
        <v>73</v>
      </c>
      <c r="E494" s="365" t="s">
        <v>99</v>
      </c>
      <c r="F494" s="365">
        <v>8</v>
      </c>
      <c r="G494" s="315" t="str">
        <f t="array" ref="G494">IF( OR($T494, NOT($U494), $W494), "", $AA494 &amp; $AH494 &amp; INDEX(中文數值資料表, $AG494, 2) )</f>
        <v>門公八</v>
      </c>
      <c r="H494" s="321" t="str">
        <f t="shared" si="76"/>
        <v>bo̍k</v>
      </c>
      <c r="I494" s="322" t="str">
        <f t="shared" si="77"/>
        <v>bo̍k</v>
      </c>
      <c r="J494" s="323" t="str">
        <f t="shared" si="78"/>
        <v>bbók</v>
      </c>
      <c r="K494" s="316" t="str">
        <f t="shared" si="79"/>
        <v>ㆠㆦㆻ˙</v>
      </c>
      <c r="L494" s="317" t="str">
        <f t="shared" ca="1" si="147"/>
        <v xml:space="preserve">\ltjruby{莫}{bo̍k}\
</v>
      </c>
      <c r="M494" s="317" t="str">
        <f t="shared" ca="1" si="133"/>
        <v xml:space="preserve">&lt;ruby&gt;莫&lt;rt&gt;門公八&lt;/rt&gt;&lt;/ruby&gt;
</v>
      </c>
      <c r="N494" s="317" t="str">
        <f t="shared" ca="1" si="134"/>
        <v xml:space="preserve">&lt;ruby&gt;莫&lt;rt&gt;bo̍k&lt;/rt&gt;&lt;/ruby&gt;
</v>
      </c>
      <c r="O494" s="317" t="str">
        <f t="shared" ca="1" si="135"/>
        <v xml:space="preserve">&lt;ruby&gt;莫&lt;rt&gt;bo̍k&lt;/rt&gt;&lt;/ruby&gt;
</v>
      </c>
      <c r="P494" s="317" t="str">
        <f t="shared" ca="1" si="135"/>
        <v xml:space="preserve">&lt;ruby&gt;莫&lt;rt&gt;bbók&lt;/rt&gt;&lt;/ruby&gt;
</v>
      </c>
      <c r="Q494" s="318" t="str">
        <f t="shared" ca="1" si="136"/>
        <v xml:space="preserve">&lt;ruby&gt;莫&lt;rtc&gt;ㆠㆦㆻ˙&lt;/rtc&gt;&lt;/ruby&gt;
</v>
      </c>
      <c r="R494" s="318" t="str">
        <f t="shared" ca="1" si="137"/>
        <v xml:space="preserve">&lt;ruby&gt;莫&lt;rt&gt;bo̍k&lt;/rt&gt;&lt;rtc&gt;ㆠㆦㆻ˙&lt;/rtc&gt;&lt;/ruby&gt;
</v>
      </c>
      <c r="S494" s="285"/>
      <c r="T494" s="319" t="b">
        <f t="shared" si="131"/>
        <v>0</v>
      </c>
      <c r="U494" s="319" t="b">
        <f t="shared" si="138"/>
        <v>1</v>
      </c>
      <c r="V494" s="319" t="b">
        <f t="shared" si="139"/>
        <v>0</v>
      </c>
      <c r="W494" s="319" t="b">
        <f t="shared" si="140"/>
        <v>0</v>
      </c>
      <c r="X494" s="319" t="b">
        <f t="shared" si="141"/>
        <v>0</v>
      </c>
      <c r="Y494" s="370"/>
      <c r="Z494" s="377">
        <f t="shared" si="132"/>
        <v>1</v>
      </c>
      <c r="AA494" s="373" t="str">
        <f t="array" ref="AA494">IF( $Z494="", "", INDEX(白話字聲母資料表, $Z494, $AA$5))</f>
        <v>門</v>
      </c>
      <c r="AB494" s="370"/>
      <c r="AC494" s="377">
        <f t="shared" si="142"/>
        <v>67</v>
      </c>
      <c r="AD494" s="373">
        <f t="array" ref="AD494">IF( $W494, "", INDEX(白話字韻母資料表, AC494, $AD$5))</f>
        <v>7</v>
      </c>
      <c r="AE494" s="373" t="b">
        <f t="array" ref="AE494">IF( $W494, "", IF( INDEX(白話字韻母資料表, AC494, $AE$5) = "入聲", TRUE, FALSE) )</f>
        <v>1</v>
      </c>
      <c r="AF494" s="374">
        <f t="shared" si="143"/>
        <v>4</v>
      </c>
      <c r="AG494" s="374">
        <f t="shared" si="144"/>
        <v>8</v>
      </c>
      <c r="AH494" s="374" t="str">
        <f t="array" ref="AH494">IF( $W494, "", INDEX(白話字韻母資料表, $AC494, $AH$5))</f>
        <v>公</v>
      </c>
      <c r="AI494" s="374" t="str">
        <f t="array" ref="AI494">IF($W494, "", INDEX(白話字韻母八聲調資料表, $AD494, $AG494))</f>
        <v>o̍k</v>
      </c>
      <c r="AJ494" s="370"/>
      <c r="AK494" s="373" t="b">
        <f t="shared" si="145"/>
        <v>0</v>
      </c>
      <c r="AL494" s="373" t="str">
        <f>IF( $AK494, IFERROR( IF(MATCH( $E494, 顎音化聲母!$H$9:$H$37, 0), TRUE, FALSE), FALSE), "")</f>
        <v/>
      </c>
      <c r="AM494" s="373" t="str">
        <f t="array" ref="AM494">IF( AND($AK494, $AL494), INDEX(顎音化聲母資料表, MATCH( $D494 &amp; $E494, 顎音化聲母!$L$5:$L$136, 0), 3), "")</f>
        <v/>
      </c>
      <c r="AN494" s="373">
        <f t="shared" si="146"/>
        <v>1</v>
      </c>
      <c r="AO494" s="374" t="str">
        <f t="array" ref="AO494">IF($AN494="", "", IF( $AM494&lt;&gt;"", $AM494,INDEX(白話字聲母資料表, $AN494, $AO$5)))</f>
        <v>ㆠ</v>
      </c>
      <c r="AP494" s="374" t="str">
        <f t="array" ref="AP494">IF($W494, "", INDEX(方音八音反切資料表, $AD494, $AG494))</f>
        <v>ㆦㆻ˙</v>
      </c>
      <c r="AQ494" s="370"/>
      <c r="AR494" s="374" t="str">
        <f t="array" ref="AR494">IF($V494, "", INDEX(白話字聲母資料表, $Z494, $AR$5))</f>
        <v>b</v>
      </c>
      <c r="AS494" s="375" t="str">
        <f t="array" ref="AS494">IF($W494, "", INDEX(白話字韻母資料表, $AC494, $AR$5))</f>
        <v>ok</v>
      </c>
      <c r="AT494" s="374" t="str">
        <f t="array" ref="AT494">IF($W494, "", INDEX(台羅韻母八聲調資料表, $AD494, $AG494))</f>
        <v>o̍k</v>
      </c>
      <c r="AU494" s="370"/>
      <c r="AV494" s="374" t="str">
        <f t="array" ref="AV494">IF($V494, "", INDEX(白話字聲母資料表, $Z494, $AV$5))</f>
        <v>bb</v>
      </c>
      <c r="AW494" s="375" t="str">
        <f t="array" ref="AW494">IF($W494, "", INDEX(白話字韻母資料表, $AC494, $AW$5))</f>
        <v>ok</v>
      </c>
      <c r="AX494" s="374" t="str">
        <f t="array" ref="AX494">IF($W494, "", INDEX(閩拼韻母八聲調資料表, $AD494, $AG494))</f>
        <v>ók</v>
      </c>
    </row>
    <row r="495" spans="2:50">
      <c r="B495" s="380">
        <f t="shared" si="75"/>
        <v>487</v>
      </c>
      <c r="C495" s="314" t="str">
        <f>MID(文章!$D$4, B495, 1)</f>
        <v>消</v>
      </c>
      <c r="D495" s="365" t="s">
        <v>65</v>
      </c>
      <c r="E495" s="365" t="s">
        <v>89</v>
      </c>
      <c r="F495" s="365"/>
      <c r="G495" s="315" t="str">
        <f t="array" ref="G495">IF( OR($T495, NOT($U495), $W495), "", $AA495 &amp; $AH495 &amp; INDEX(中文數值資料表, $AG495, 2) )</f>
        <v>時嬌一</v>
      </c>
      <c r="H495" s="321" t="str">
        <f t="shared" si="76"/>
        <v>siau</v>
      </c>
      <c r="I495" s="322" t="str">
        <f t="shared" si="77"/>
        <v>siau</v>
      </c>
      <c r="J495" s="323" t="str">
        <f t="shared" si="78"/>
        <v>siāo</v>
      </c>
      <c r="K495" s="316" t="str">
        <f t="shared" si="79"/>
        <v>ㄒㄧㄠ</v>
      </c>
      <c r="L495" s="317" t="str">
        <f t="shared" ca="1" si="147"/>
        <v xml:space="preserve">\ltjruby{消}{siau}\
</v>
      </c>
      <c r="M495" s="317" t="str">
        <f t="shared" ca="1" si="133"/>
        <v xml:space="preserve">&lt;ruby&gt;消&lt;rt&gt;時嬌一&lt;/rt&gt;&lt;/ruby&gt;
</v>
      </c>
      <c r="N495" s="317" t="str">
        <f t="shared" ca="1" si="134"/>
        <v xml:space="preserve">&lt;ruby&gt;消&lt;rt&gt;siau&lt;/rt&gt;&lt;/ruby&gt;
</v>
      </c>
      <c r="O495" s="317" t="str">
        <f t="shared" ca="1" si="135"/>
        <v xml:space="preserve">&lt;ruby&gt;消&lt;rt&gt;siau&lt;/rt&gt;&lt;/ruby&gt;
</v>
      </c>
      <c r="P495" s="317" t="str">
        <f t="shared" ca="1" si="135"/>
        <v xml:space="preserve">&lt;ruby&gt;消&lt;rt&gt;siāo&lt;/rt&gt;&lt;/ruby&gt;
</v>
      </c>
      <c r="Q495" s="318" t="str">
        <f t="shared" ca="1" si="136"/>
        <v xml:space="preserve">&lt;ruby&gt;消&lt;rtc&gt;ㄒㄧㄠ&lt;/rtc&gt;&lt;/ruby&gt;
</v>
      </c>
      <c r="R495" s="318" t="str">
        <f t="shared" ca="1" si="137"/>
        <v xml:space="preserve">&lt;ruby&gt;消&lt;rt&gt;siau&lt;/rt&gt;&lt;rtc&gt;ㄒㄧㄠ&lt;/rtc&gt;&lt;/ruby&gt;
</v>
      </c>
      <c r="S495" s="285"/>
      <c r="T495" s="319" t="b">
        <f t="shared" si="131"/>
        <v>0</v>
      </c>
      <c r="U495" s="319" t="b">
        <f t="shared" si="138"/>
        <v>1</v>
      </c>
      <c r="V495" s="319" t="b">
        <f t="shared" si="139"/>
        <v>0</v>
      </c>
      <c r="W495" s="319" t="b">
        <f t="shared" si="140"/>
        <v>0</v>
      </c>
      <c r="X495" s="319" t="b">
        <f t="shared" si="141"/>
        <v>1</v>
      </c>
      <c r="Y495" s="370"/>
      <c r="Z495" s="377">
        <f t="shared" si="132"/>
        <v>15</v>
      </c>
      <c r="AA495" s="373" t="str">
        <f t="array" ref="AA495">IF( $Z495="", "", INDEX(白話字聲母資料表, $Z495, $AA$5))</f>
        <v>時</v>
      </c>
      <c r="AB495" s="370"/>
      <c r="AC495" s="377">
        <f t="shared" si="142"/>
        <v>33</v>
      </c>
      <c r="AD495" s="373">
        <f t="array" ref="AD495">IF( $W495, "", INDEX(白話字韻母資料表, AC495, $AD$5))</f>
        <v>12</v>
      </c>
      <c r="AE495" s="373" t="b">
        <f t="array" ref="AE495">IF( $W495, "", IF( INDEX(白話字韻母資料表, AC495, $AE$5) = "入聲", TRUE, FALSE) )</f>
        <v>0</v>
      </c>
      <c r="AF495" s="374">
        <f t="shared" si="143"/>
        <v>1</v>
      </c>
      <c r="AG495" s="374">
        <f t="shared" si="144"/>
        <v>1</v>
      </c>
      <c r="AH495" s="374" t="str">
        <f t="array" ref="AH495">IF( $W495, "", INDEX(白話字韻母資料表, $AC495, $AH$5))</f>
        <v>嬌</v>
      </c>
      <c r="AI495" s="374" t="str">
        <f t="array" ref="AI495">IF($W495, "", INDEX(白話字韻母八聲調資料表, $AD495, $AG495))</f>
        <v>iau</v>
      </c>
      <c r="AJ495" s="370"/>
      <c r="AK495" s="373" t="b">
        <f t="shared" si="145"/>
        <v>1</v>
      </c>
      <c r="AL495" s="373" t="b">
        <f>IF( $AK495, IFERROR( IF(MATCH( $E495, 顎音化聲母!$H$9:$H$37, 0), TRUE, FALSE), FALSE), "")</f>
        <v>1</v>
      </c>
      <c r="AM495" s="373" t="str">
        <f t="array" ref="AM495">IF( AND($AK495, $AL495), INDEX(顎音化聲母資料表, MATCH( $D495 &amp; $E495, 顎音化聲母!$L$5:$L$136, 0), 3), "")</f>
        <v>ㄒ</v>
      </c>
      <c r="AN495" s="373">
        <f t="shared" si="146"/>
        <v>15</v>
      </c>
      <c r="AO495" s="374" t="str">
        <f t="array" ref="AO495">IF($AN495="", "", IF( $AM495&lt;&gt;"", $AM495,INDEX(白話字聲母資料表, $AN495, $AO$5)))</f>
        <v>ㄒ</v>
      </c>
      <c r="AP495" s="374" t="str">
        <f t="array" ref="AP495">IF($W495, "", INDEX(方音八音反切資料表, $AD495, $AG495))</f>
        <v>ㄧㄠ</v>
      </c>
      <c r="AQ495" s="370"/>
      <c r="AR495" s="374" t="str">
        <f t="array" ref="AR495">IF($V495, "", INDEX(白話字聲母資料表, $Z495, $AR$5))</f>
        <v>s</v>
      </c>
      <c r="AS495" s="375" t="str">
        <f t="array" ref="AS495">IF($W495, "", INDEX(白話字韻母資料表, $AC495, $AR$5))</f>
        <v>iao</v>
      </c>
      <c r="AT495" s="374" t="str">
        <f t="array" ref="AT495">IF($W495, "", INDEX(台羅韻母八聲調資料表, $AD495, $AG495))</f>
        <v>iau</v>
      </c>
      <c r="AU495" s="370"/>
      <c r="AV495" s="374" t="str">
        <f t="array" ref="AV495">IF($V495, "", INDEX(白話字聲母資料表, $Z495, $AV$5))</f>
        <v>s</v>
      </c>
      <c r="AW495" s="375" t="str">
        <f t="array" ref="AW495">IF($W495, "", INDEX(白話字韻母資料表, $AC495, $AW$5))</f>
        <v>iao</v>
      </c>
      <c r="AX495" s="374" t="str">
        <f t="array" ref="AX495">IF($W495, "", INDEX(閩拼韻母八聲調資料表, $AD495, $AG495))</f>
        <v>iāo</v>
      </c>
    </row>
    <row r="496" spans="2:50">
      <c r="B496" s="380">
        <f t="shared" si="75"/>
        <v>488</v>
      </c>
      <c r="C496" s="314" t="str">
        <f>MID(文章!$D$4, B496, 1)</f>
        <v>長</v>
      </c>
      <c r="D496" s="365" t="s">
        <v>92</v>
      </c>
      <c r="E496" s="365" t="s">
        <v>88</v>
      </c>
      <c r="F496" s="365">
        <v>2</v>
      </c>
      <c r="G496" s="315" t="str">
        <f t="array" ref="G496">IF( OR($T496, NOT($U496), $W496), "", $AA496 &amp; $AH496 &amp; INDEX(中文數值資料表, $AG496, 2) )</f>
        <v>地恭二</v>
      </c>
      <c r="H496" s="321" t="str">
        <f t="shared" si="76"/>
        <v>tióng</v>
      </c>
      <c r="I496" s="322" t="str">
        <f t="shared" si="77"/>
        <v>tióng</v>
      </c>
      <c r="J496" s="323" t="str">
        <f t="shared" si="78"/>
        <v>dióng</v>
      </c>
      <c r="K496" s="316" t="str">
        <f t="shared" si="79"/>
        <v>ㄉㄧㆲˋ</v>
      </c>
      <c r="L496" s="317" t="str">
        <f t="shared" ca="1" si="147"/>
        <v xml:space="preserve">\ltjruby{長}{tióng}\
</v>
      </c>
      <c r="M496" s="317" t="str">
        <f t="shared" ca="1" si="133"/>
        <v xml:space="preserve">&lt;ruby&gt;長&lt;rt&gt;地恭二&lt;/rt&gt;&lt;/ruby&gt;
</v>
      </c>
      <c r="N496" s="317" t="str">
        <f t="shared" ca="1" si="134"/>
        <v xml:space="preserve">&lt;ruby&gt;長&lt;rt&gt;tióng&lt;/rt&gt;&lt;/ruby&gt;
</v>
      </c>
      <c r="O496" s="317" t="str">
        <f t="shared" ca="1" si="135"/>
        <v xml:space="preserve">&lt;ruby&gt;長&lt;rt&gt;tióng&lt;/rt&gt;&lt;/ruby&gt;
</v>
      </c>
      <c r="P496" s="317" t="str">
        <f t="shared" ca="1" si="135"/>
        <v xml:space="preserve">&lt;ruby&gt;長&lt;rt&gt;dióng&lt;/rt&gt;&lt;/ruby&gt;
</v>
      </c>
      <c r="Q496" s="318" t="str">
        <f t="shared" ca="1" si="136"/>
        <v xml:space="preserve">&lt;ruby&gt;長&lt;rtc&gt;ㄉㄧㆲˋ&lt;/rtc&gt;&lt;/ruby&gt;
</v>
      </c>
      <c r="R496" s="318" t="str">
        <f t="shared" ca="1" si="137"/>
        <v xml:space="preserve">&lt;ruby&gt;長&lt;rt&gt;tióng&lt;/rt&gt;&lt;rtc&gt;ㄉㄧㆲˋ&lt;/rtc&gt;&lt;/ruby&gt;
</v>
      </c>
      <c r="S496" s="285"/>
      <c r="T496" s="319" t="b">
        <f t="shared" si="131"/>
        <v>0</v>
      </c>
      <c r="U496" s="319" t="b">
        <f t="shared" si="138"/>
        <v>1</v>
      </c>
      <c r="V496" s="319" t="b">
        <f t="shared" si="139"/>
        <v>0</v>
      </c>
      <c r="W496" s="319" t="b">
        <f t="shared" si="140"/>
        <v>0</v>
      </c>
      <c r="X496" s="319" t="b">
        <f t="shared" si="141"/>
        <v>0</v>
      </c>
      <c r="Y496" s="370"/>
      <c r="Z496" s="377">
        <f t="shared" si="132"/>
        <v>16</v>
      </c>
      <c r="AA496" s="373" t="str">
        <f t="array" ref="AA496">IF( $Z496="", "", INDEX(白話字聲母資料表, $Z496, $AA$5))</f>
        <v>地</v>
      </c>
      <c r="AB496" s="370"/>
      <c r="AC496" s="377">
        <f t="shared" si="142"/>
        <v>42</v>
      </c>
      <c r="AD496" s="373">
        <f t="array" ref="AD496">IF( $W496, "", INDEX(白話字韻母資料表, AC496, $AD$5))</f>
        <v>14</v>
      </c>
      <c r="AE496" s="373" t="b">
        <f t="array" ref="AE496">IF( $W496, "", IF( INDEX(白話字韻母資料表, AC496, $AE$5) = "入聲", TRUE, FALSE) )</f>
        <v>0</v>
      </c>
      <c r="AF496" s="374">
        <f t="shared" si="143"/>
        <v>1</v>
      </c>
      <c r="AG496" s="374">
        <f t="shared" si="144"/>
        <v>2</v>
      </c>
      <c r="AH496" s="374" t="str">
        <f t="array" ref="AH496">IF( $W496, "", INDEX(白話字韻母資料表, $AC496, $AH$5))</f>
        <v>恭</v>
      </c>
      <c r="AI496" s="374" t="str">
        <f t="array" ref="AI496">IF($W496, "", INDEX(白話字韻母八聲調資料表, $AD496, $AG496))</f>
        <v>ióng</v>
      </c>
      <c r="AJ496" s="370"/>
      <c r="AK496" s="373" t="b">
        <f t="shared" si="145"/>
        <v>0</v>
      </c>
      <c r="AL496" s="373" t="str">
        <f>IF( $AK496, IFERROR( IF(MATCH( $E496, 顎音化聲母!$H$9:$H$37, 0), TRUE, FALSE), FALSE), "")</f>
        <v/>
      </c>
      <c r="AM496" s="373" t="str">
        <f t="array" ref="AM496">IF( AND($AK496, $AL496), INDEX(顎音化聲母資料表, MATCH( $D496 &amp; $E496, 顎音化聲母!$L$5:$L$136, 0), 3), "")</f>
        <v/>
      </c>
      <c r="AN496" s="373">
        <f t="shared" si="146"/>
        <v>16</v>
      </c>
      <c r="AO496" s="374" t="str">
        <f t="array" ref="AO496">IF($AN496="", "", IF( $AM496&lt;&gt;"", $AM496,INDEX(白話字聲母資料表, $AN496, $AO$5)))</f>
        <v>ㄉ</v>
      </c>
      <c r="AP496" s="374" t="str">
        <f t="array" ref="AP496">IF($W496, "", INDEX(方音八音反切資料表, $AD496, $AG496))</f>
        <v>ㄧㆲˋ</v>
      </c>
      <c r="AQ496" s="370"/>
      <c r="AR496" s="374" t="str">
        <f t="array" ref="AR496">IF($V496, "", INDEX(白話字聲母資料表, $Z496, $AR$5))</f>
        <v>t</v>
      </c>
      <c r="AS496" s="375" t="str">
        <f t="array" ref="AS496">IF($W496, "", INDEX(白話字韻母資料表, $AC496, $AR$5))</f>
        <v>iong</v>
      </c>
      <c r="AT496" s="374" t="str">
        <f t="array" ref="AT496">IF($W496, "", INDEX(台羅韻母八聲調資料表, $AD496, $AG496))</f>
        <v>ióng</v>
      </c>
      <c r="AU496" s="370"/>
      <c r="AV496" s="374" t="str">
        <f t="array" ref="AV496">IF($V496, "", INDEX(白話字聲母資料表, $Z496, $AV$5))</f>
        <v>d</v>
      </c>
      <c r="AW496" s="375" t="str">
        <f t="array" ref="AW496">IF($W496, "", INDEX(白話字韻母資料表, $AC496, $AW$5))</f>
        <v>iong</v>
      </c>
      <c r="AX496" s="374" t="str">
        <f t="array" ref="AX496">IF($W496, "", INDEX(閩拼韻母八聲調資料表, $AD496, $AG496))</f>
        <v>ióng</v>
      </c>
    </row>
    <row r="497" spans="2:50">
      <c r="B497" s="380">
        <f t="shared" si="75"/>
        <v>489</v>
      </c>
      <c r="C497" s="314" t="str">
        <f>MID(文章!$D$4, B497, 1)</f>
        <v>也</v>
      </c>
      <c r="D497" s="365"/>
      <c r="E497" s="365" t="s">
        <v>106</v>
      </c>
      <c r="F497" s="365">
        <v>7</v>
      </c>
      <c r="G497" s="315" t="str">
        <f t="array" ref="G497">IF( OR($T497, NOT($U497), $W497), "", $AA497 &amp; $AH497 &amp; INDEX(中文數值資料表, $AG497, 2) )</f>
        <v>英迦七</v>
      </c>
      <c r="H497" s="321" t="str">
        <f t="shared" si="76"/>
        <v>iā</v>
      </c>
      <c r="I497" s="322" t="str">
        <f t="shared" si="77"/>
        <v>iā</v>
      </c>
      <c r="J497" s="323" t="str">
        <f t="shared" si="78"/>
        <v>iā</v>
      </c>
      <c r="K497" s="316" t="str">
        <f t="shared" si="79"/>
        <v>ㄧㄚ˫</v>
      </c>
      <c r="L497" s="317" t="str">
        <f t="shared" ca="1" si="147"/>
        <v xml:space="preserve">\ltjruby{也}{iā}\
</v>
      </c>
      <c r="M497" s="317" t="str">
        <f t="shared" ca="1" si="133"/>
        <v xml:space="preserve">&lt;ruby&gt;也&lt;rt&gt;英迦七&lt;/rt&gt;&lt;/ruby&gt;
</v>
      </c>
      <c r="N497" s="317" t="str">
        <f t="shared" ca="1" si="134"/>
        <v xml:space="preserve">&lt;ruby&gt;也&lt;rt&gt;iā&lt;/rt&gt;&lt;/ruby&gt;
</v>
      </c>
      <c r="O497" s="317" t="str">
        <f t="shared" ca="1" si="135"/>
        <v xml:space="preserve">&lt;ruby&gt;也&lt;rt&gt;iā&lt;/rt&gt;&lt;/ruby&gt;
</v>
      </c>
      <c r="P497" s="317" t="str">
        <f t="shared" ca="1" si="135"/>
        <v xml:space="preserve">&lt;ruby&gt;也&lt;rt&gt;iā&lt;/rt&gt;&lt;/ruby&gt;
</v>
      </c>
      <c r="Q497" s="318" t="str">
        <f t="shared" ca="1" si="136"/>
        <v xml:space="preserve">&lt;ruby&gt;也&lt;rtc&gt;ㄧㄚ˫&lt;/rtc&gt;&lt;/ruby&gt;
</v>
      </c>
      <c r="R497" s="318" t="str">
        <f t="shared" ca="1" si="137"/>
        <v xml:space="preserve">&lt;ruby&gt;也&lt;rt&gt;iā&lt;/rt&gt;&lt;rtc&gt;ㄧㄚ˫&lt;/rtc&gt;&lt;/ruby&gt;
</v>
      </c>
      <c r="S497" s="285"/>
      <c r="T497" s="319" t="b">
        <f t="shared" si="131"/>
        <v>0</v>
      </c>
      <c r="U497" s="319" t="b">
        <f t="shared" si="138"/>
        <v>1</v>
      </c>
      <c r="V497" s="319" t="b">
        <f t="shared" si="139"/>
        <v>1</v>
      </c>
      <c r="W497" s="319" t="b">
        <f t="shared" si="140"/>
        <v>0</v>
      </c>
      <c r="X497" s="319" t="b">
        <f t="shared" si="141"/>
        <v>0</v>
      </c>
      <c r="Y497" s="370"/>
      <c r="Z497" s="377">
        <f t="shared" si="132"/>
        <v>18</v>
      </c>
      <c r="AA497" s="373" t="str">
        <f t="array" ref="AA497">IF( $Z497="", "", INDEX(白話字聲母資料表, $Z497, $AA$5))</f>
        <v>英</v>
      </c>
      <c r="AB497" s="370"/>
      <c r="AC497" s="377">
        <f t="shared" si="142"/>
        <v>23</v>
      </c>
      <c r="AD497" s="373">
        <f t="array" ref="AD497">IF( $W497, "", INDEX(白話字韻母資料表, AC497, $AD$5))</f>
        <v>24</v>
      </c>
      <c r="AE497" s="373" t="b">
        <f t="array" ref="AE497">IF( $W497, "", IF( INDEX(白話字韻母資料表, AC497, $AE$5) = "入聲", TRUE, FALSE) )</f>
        <v>0</v>
      </c>
      <c r="AF497" s="374">
        <f t="shared" si="143"/>
        <v>1</v>
      </c>
      <c r="AG497" s="374">
        <f t="shared" si="144"/>
        <v>7</v>
      </c>
      <c r="AH497" s="374" t="str">
        <f t="array" ref="AH497">IF( $W497, "", INDEX(白話字韻母資料表, $AC497, $AH$5))</f>
        <v>迦</v>
      </c>
      <c r="AI497" s="374" t="str">
        <f t="array" ref="AI497">IF($W497, "", INDEX(白話字韻母八聲調資料表, $AD497, $AG497))</f>
        <v>iā</v>
      </c>
      <c r="AJ497" s="370"/>
      <c r="AK497" s="373" t="b">
        <f t="shared" si="145"/>
        <v>0</v>
      </c>
      <c r="AL497" s="373" t="str">
        <f>IF( $AK497, IFERROR( IF(MATCH( $E497, 顎音化聲母!$H$9:$H$37, 0), TRUE, FALSE), FALSE), "")</f>
        <v/>
      </c>
      <c r="AM497" s="373" t="str">
        <f t="array" ref="AM497">IF( AND($AK497, $AL497), INDEX(顎音化聲母資料表, MATCH( $D497 &amp; $E497, 顎音化聲母!$L$5:$L$136, 0), 3), "")</f>
        <v/>
      </c>
      <c r="AN497" s="373" t="str">
        <f t="shared" si="146"/>
        <v/>
      </c>
      <c r="AO497" s="374" t="str">
        <f t="array" ref="AO497">IF($AN497="", "", IF( $AM497&lt;&gt;"", $AM497,INDEX(白話字聲母資料表, $AN497, $AO$5)))</f>
        <v/>
      </c>
      <c r="AP497" s="374" t="str">
        <f t="array" ref="AP497">IF($W497, "", INDEX(方音八音反切資料表, $AD497, $AG497))</f>
        <v>ㄧㄚ˫</v>
      </c>
      <c r="AQ497" s="370"/>
      <c r="AR497" s="374" t="str">
        <f t="array" ref="AR497">IF($V497, "", INDEX(白話字聲母資料表, $Z497, $AR$5))</f>
        <v/>
      </c>
      <c r="AS497" s="375" t="str">
        <f t="array" ref="AS497">IF($W497, "", INDEX(白話字韻母資料表, $AC497, $AR$5))</f>
        <v>ia</v>
      </c>
      <c r="AT497" s="374" t="str">
        <f t="array" ref="AT497">IF($W497, "", INDEX(台羅韻母八聲調資料表, $AD497, $AG497))</f>
        <v>iā</v>
      </c>
      <c r="AU497" s="370"/>
      <c r="AV497" s="374" t="str">
        <f t="array" ref="AV497">IF($V497, "", INDEX(白話字聲母資料表, $Z497, $AV$5))</f>
        <v/>
      </c>
      <c r="AW497" s="375" t="str">
        <f t="array" ref="AW497">IF($W497, "", INDEX(白話字韻母資料表, $AC497, $AW$5))</f>
        <v>ia</v>
      </c>
      <c r="AX497" s="374" t="str">
        <f t="array" ref="AX497">IF($W497, "", INDEX(閩拼韻母八聲調資料表, $AD497, $AG497))</f>
        <v>iā</v>
      </c>
    </row>
    <row r="498" spans="2:50">
      <c r="B498" s="380">
        <f t="shared" si="75"/>
        <v>490</v>
      </c>
      <c r="C498" s="314" t="str">
        <f>MID(文章!$D$4, B498, 1)</f>
        <v>。</v>
      </c>
      <c r="D498" s="365"/>
      <c r="E498" s="365"/>
      <c r="F498" s="365"/>
      <c r="G498" s="315" t="str">
        <f t="array" ref="G498">IF( OR($T498, NOT($U498), $W498), "", $AA498 &amp; $AH498 &amp; INDEX(中文數值資料表, $AG498, 2) )</f>
        <v/>
      </c>
      <c r="H498" s="321" t="str">
        <f t="shared" si="76"/>
        <v/>
      </c>
      <c r="I498" s="322" t="str">
        <f t="shared" si="77"/>
        <v/>
      </c>
      <c r="J498" s="323" t="str">
        <f t="shared" si="78"/>
        <v/>
      </c>
      <c r="K498" s="316" t="str">
        <f t="shared" si="79"/>
        <v/>
      </c>
      <c r="L498" s="317" t="str">
        <f t="shared" ca="1" si="147"/>
        <v xml:space="preserve">\ltjruby{。}{}\
</v>
      </c>
      <c r="M498" s="317" t="str">
        <f t="shared" ca="1" si="133"/>
        <v xml:space="preserve">。
</v>
      </c>
      <c r="N498" s="317" t="str">
        <f t="shared" ca="1" si="134"/>
        <v xml:space="preserve">。
</v>
      </c>
      <c r="O498" s="317" t="str">
        <f t="shared" ca="1" si="135"/>
        <v xml:space="preserve">。
</v>
      </c>
      <c r="P498" s="317" t="str">
        <f t="shared" ca="1" si="135"/>
        <v xml:space="preserve">。
</v>
      </c>
      <c r="Q498" s="318" t="str">
        <f t="shared" ca="1" si="136"/>
        <v xml:space="preserve">。
</v>
      </c>
      <c r="R498" s="318" t="str">
        <f t="shared" ca="1" si="137"/>
        <v xml:space="preserve">。
</v>
      </c>
      <c r="S498" s="285"/>
      <c r="T498" s="319" t="b">
        <f t="shared" si="131"/>
        <v>1</v>
      </c>
      <c r="U498" s="319" t="b">
        <f t="shared" si="138"/>
        <v>0</v>
      </c>
      <c r="V498" s="319" t="b">
        <f t="shared" si="139"/>
        <v>1</v>
      </c>
      <c r="W498" s="319" t="b">
        <f t="shared" si="140"/>
        <v>1</v>
      </c>
      <c r="X498" s="319" t="b">
        <f t="shared" si="141"/>
        <v>0</v>
      </c>
      <c r="Y498" s="370"/>
      <c r="Z498" s="377" t="str">
        <f t="shared" si="132"/>
        <v/>
      </c>
      <c r="AA498" s="373" t="str">
        <f t="array" ref="AA498">IF( $Z498="", "", INDEX(白話字聲母資料表, $Z498, $AA$5))</f>
        <v/>
      </c>
      <c r="AB498" s="370"/>
      <c r="AC498" s="377" t="str">
        <f t="shared" si="142"/>
        <v/>
      </c>
      <c r="AD498" s="373" t="str">
        <f t="array" ref="AD498">IF( $W498, "", INDEX(白話字韻母資料表, AC498, $AD$5))</f>
        <v/>
      </c>
      <c r="AE498" s="373" t="str">
        <f t="array" ref="AE498">IF( $W498, "", IF( INDEX(白話字韻母資料表, AC498, $AE$5) = "入聲", TRUE, FALSE) )</f>
        <v/>
      </c>
      <c r="AF498" s="374" t="str">
        <f t="shared" si="143"/>
        <v/>
      </c>
      <c r="AG498" s="374" t="str">
        <f t="shared" si="144"/>
        <v/>
      </c>
      <c r="AH498" s="374" t="str">
        <f t="array" ref="AH498">IF( $W498, "", INDEX(白話字韻母資料表, $AC498, $AH$5))</f>
        <v/>
      </c>
      <c r="AI498" s="374" t="str">
        <f t="array" ref="AI498">IF($W498, "", INDEX(白話字韻母八聲調資料表, $AD498, $AG498))</f>
        <v/>
      </c>
      <c r="AJ498" s="370"/>
      <c r="AK498" s="373" t="b">
        <f t="shared" si="145"/>
        <v>0</v>
      </c>
      <c r="AL498" s="373" t="str">
        <f>IF( $AK498, IFERROR( IF(MATCH( $E498, 顎音化聲母!$H$9:$H$37, 0), TRUE, FALSE), FALSE), "")</f>
        <v/>
      </c>
      <c r="AM498" s="373" t="str">
        <f t="array" ref="AM498">IF( AND($AK498, $AL498), INDEX(顎音化聲母資料表, MATCH( $D498 &amp; $E498, 顎音化聲母!$L$5:$L$136, 0), 3), "")</f>
        <v/>
      </c>
      <c r="AN498" s="373" t="str">
        <f t="shared" si="146"/>
        <v/>
      </c>
      <c r="AO498" s="374" t="str">
        <f t="array" ref="AO498">IF($AN498="", "", IF( $AM498&lt;&gt;"", $AM498,INDEX(白話字聲母資料表, $AN498, $AO$5)))</f>
        <v/>
      </c>
      <c r="AP498" s="374" t="str">
        <f t="array" ref="AP498">IF($W498, "", INDEX(方音八音反切資料表, $AD498, $AG498))</f>
        <v/>
      </c>
      <c r="AQ498" s="370"/>
      <c r="AR498" s="374" t="str">
        <f t="array" ref="AR498">IF($V498, "", INDEX(白話字聲母資料表, $Z498, $AR$5))</f>
        <v/>
      </c>
      <c r="AS498" s="375" t="str">
        <f t="array" ref="AS498">IF($W498, "", INDEX(白話字韻母資料表, $AC498, $AR$5))</f>
        <v/>
      </c>
      <c r="AT498" s="374" t="str">
        <f t="array" ref="AT498">IF($W498, "", INDEX(台羅韻母八聲調資料表, $AD498, $AG498))</f>
        <v/>
      </c>
      <c r="AU498" s="370"/>
      <c r="AV498" s="374" t="str">
        <f t="array" ref="AV498">IF($V498, "", INDEX(白話字聲母資料表, $Z498, $AV$5))</f>
        <v/>
      </c>
      <c r="AW498" s="375" t="str">
        <f t="array" ref="AW498">IF($W498, "", INDEX(白話字韻母資料表, $AC498, $AW$5))</f>
        <v/>
      </c>
      <c r="AX498" s="374" t="str">
        <f t="array" ref="AX498">IF($W498, "", INDEX(閩拼韻母八聲調資料表, $AD498, $AG498))</f>
        <v/>
      </c>
    </row>
    <row r="499" spans="2:50">
      <c r="B499" s="380">
        <f t="shared" si="75"/>
        <v>491</v>
      </c>
      <c r="C499" s="314" t="str">
        <f>MID(文章!$D$4, B499, 1)</f>
        <v>蓋</v>
      </c>
      <c r="D499" s="365" t="s">
        <v>72</v>
      </c>
      <c r="E499" s="365" t="s">
        <v>83</v>
      </c>
      <c r="F499" s="365">
        <v>3</v>
      </c>
      <c r="G499" s="315" t="str">
        <f t="array" ref="G499">IF( OR($T499, NOT($U499), $W499), "", $AA499 &amp; $AH499 &amp; INDEX(中文數值資料表, $AG499, 2) )</f>
        <v>求皆三</v>
      </c>
      <c r="H499" s="321" t="str">
        <f t="shared" si="76"/>
        <v>kài</v>
      </c>
      <c r="I499" s="322" t="str">
        <f t="shared" si="77"/>
        <v>kài</v>
      </c>
      <c r="J499" s="323" t="str">
        <f t="shared" si="78"/>
        <v>gǎi</v>
      </c>
      <c r="K499" s="316" t="str">
        <f t="shared" si="79"/>
        <v>ㄍㄞ˪</v>
      </c>
      <c r="L499" s="317" t="str">
        <f t="shared" ca="1" si="147"/>
        <v xml:space="preserve">\ltjruby{蓋}{kài}\
</v>
      </c>
      <c r="M499" s="317" t="str">
        <f t="shared" ca="1" si="133"/>
        <v xml:space="preserve">&lt;ruby&gt;蓋&lt;rt&gt;求皆三&lt;/rt&gt;&lt;/ruby&gt;
</v>
      </c>
      <c r="N499" s="317" t="str">
        <f t="shared" ca="1" si="134"/>
        <v xml:space="preserve">&lt;ruby&gt;蓋&lt;rt&gt;kài&lt;/rt&gt;&lt;/ruby&gt;
</v>
      </c>
      <c r="O499" s="317" t="str">
        <f t="shared" ca="1" si="135"/>
        <v xml:space="preserve">&lt;ruby&gt;蓋&lt;rt&gt;kài&lt;/rt&gt;&lt;/ruby&gt;
</v>
      </c>
      <c r="P499" s="317" t="str">
        <f t="shared" ca="1" si="135"/>
        <v xml:space="preserve">&lt;ruby&gt;蓋&lt;rt&gt;gǎi&lt;/rt&gt;&lt;/ruby&gt;
</v>
      </c>
      <c r="Q499" s="318" t="str">
        <f t="shared" ca="1" si="136"/>
        <v xml:space="preserve">&lt;ruby&gt;蓋&lt;rtc&gt;ㄍㄞ˪&lt;/rtc&gt;&lt;/ruby&gt;
</v>
      </c>
      <c r="R499" s="318" t="str">
        <f t="shared" ca="1" si="137"/>
        <v xml:space="preserve">&lt;ruby&gt;蓋&lt;rt&gt;kài&lt;/rt&gt;&lt;rtc&gt;ㄍㄞ˪&lt;/rtc&gt;&lt;/ruby&gt;
</v>
      </c>
      <c r="S499" s="285"/>
      <c r="T499" s="319" t="b">
        <f t="shared" si="131"/>
        <v>0</v>
      </c>
      <c r="U499" s="319" t="b">
        <f t="shared" si="138"/>
        <v>1</v>
      </c>
      <c r="V499" s="319" t="b">
        <f t="shared" si="139"/>
        <v>0</v>
      </c>
      <c r="W499" s="319" t="b">
        <f t="shared" si="140"/>
        <v>0</v>
      </c>
      <c r="X499" s="319" t="b">
        <f t="shared" si="141"/>
        <v>0</v>
      </c>
      <c r="Y499" s="370"/>
      <c r="Z499" s="377">
        <f t="shared" si="132"/>
        <v>7</v>
      </c>
      <c r="AA499" s="373" t="str">
        <f t="array" ref="AA499">IF( $Z499="", "", INDEX(白話字聲母資料表, $Z499, $AA$5))</f>
        <v>求</v>
      </c>
      <c r="AB499" s="370"/>
      <c r="AC499" s="377">
        <f t="shared" si="142"/>
        <v>5</v>
      </c>
      <c r="AD499" s="373">
        <f t="array" ref="AD499">IF( $W499, "", INDEX(白話字韻母資料表, AC499, $AD$5))</f>
        <v>16</v>
      </c>
      <c r="AE499" s="373" t="b">
        <f t="array" ref="AE499">IF( $W499, "", IF( INDEX(白話字韻母資料表, AC499, $AE$5) = "入聲", TRUE, FALSE) )</f>
        <v>0</v>
      </c>
      <c r="AF499" s="374">
        <f t="shared" si="143"/>
        <v>1</v>
      </c>
      <c r="AG499" s="374">
        <f t="shared" si="144"/>
        <v>3</v>
      </c>
      <c r="AH499" s="374" t="str">
        <f t="array" ref="AH499">IF( $W499, "", INDEX(白話字韻母資料表, $AC499, $AH$5))</f>
        <v>皆</v>
      </c>
      <c r="AI499" s="374" t="str">
        <f t="array" ref="AI499">IF($W499, "", INDEX(白話字韻母八聲調資料表, $AD499, $AG499))</f>
        <v>ài</v>
      </c>
      <c r="AJ499" s="370"/>
      <c r="AK499" s="373" t="b">
        <f t="shared" si="145"/>
        <v>0</v>
      </c>
      <c r="AL499" s="373" t="str">
        <f>IF( $AK499, IFERROR( IF(MATCH( $E499, 顎音化聲母!$H$9:$H$37, 0), TRUE, FALSE), FALSE), "")</f>
        <v/>
      </c>
      <c r="AM499" s="373" t="str">
        <f t="array" ref="AM499">IF( AND($AK499, $AL499), INDEX(顎音化聲母資料表, MATCH( $D499 &amp; $E499, 顎音化聲母!$L$5:$L$136, 0), 3), "")</f>
        <v/>
      </c>
      <c r="AN499" s="373">
        <f t="shared" si="146"/>
        <v>7</v>
      </c>
      <c r="AO499" s="374" t="str">
        <f t="array" ref="AO499">IF($AN499="", "", IF( $AM499&lt;&gt;"", $AM499,INDEX(白話字聲母資料表, $AN499, $AO$5)))</f>
        <v>ㄍ</v>
      </c>
      <c r="AP499" s="374" t="str">
        <f t="array" ref="AP499">IF($W499, "", INDEX(方音八音反切資料表, $AD499, $AG499))</f>
        <v>ㄞ˪</v>
      </c>
      <c r="AQ499" s="370"/>
      <c r="AR499" s="374" t="str">
        <f t="array" ref="AR499">IF($V499, "", INDEX(白話字聲母資料表, $Z499, $AR$5))</f>
        <v>k</v>
      </c>
      <c r="AS499" s="375" t="str">
        <f t="array" ref="AS499">IF($W499, "", INDEX(白話字韻母資料表, $AC499, $AR$5))</f>
        <v>ai</v>
      </c>
      <c r="AT499" s="374" t="str">
        <f t="array" ref="AT499">IF($W499, "", INDEX(台羅韻母八聲調資料表, $AD499, $AG499))</f>
        <v>ài</v>
      </c>
      <c r="AU499" s="370"/>
      <c r="AV499" s="374" t="str">
        <f t="array" ref="AV499">IF($V499, "", INDEX(白話字聲母資料表, $Z499, $AV$5))</f>
        <v>g</v>
      </c>
      <c r="AW499" s="375" t="str">
        <f t="array" ref="AW499">IF($W499, "", INDEX(白話字韻母資料表, $AC499, $AW$5))</f>
        <v>ai</v>
      </c>
      <c r="AX499" s="374" t="str">
        <f t="array" ref="AX499">IF($W499, "", INDEX(閩拼韻母八聲調資料表, $AD499, $AG499))</f>
        <v>ǎi</v>
      </c>
    </row>
    <row r="500" spans="2:50">
      <c r="B500" s="380">
        <f t="shared" si="75"/>
        <v>492</v>
      </c>
      <c r="C500" s="314" t="str">
        <f>MID(文章!$D$4, B500, 1)</f>
        <v>將</v>
      </c>
      <c r="D500" s="365" t="s">
        <v>55</v>
      </c>
      <c r="E500" s="365" t="s">
        <v>88</v>
      </c>
      <c r="F500" s="365"/>
      <c r="G500" s="315" t="str">
        <f t="array" ref="G500">IF( OR($T500, NOT($U500), $W500), "", $AA500 &amp; $AH500 &amp; INDEX(中文數值資料表, $AG500, 2) )</f>
        <v>曾恭一</v>
      </c>
      <c r="H500" s="321" t="str">
        <f t="shared" si="76"/>
        <v>chiong</v>
      </c>
      <c r="I500" s="322" t="str">
        <f t="shared" si="77"/>
        <v>tsiong</v>
      </c>
      <c r="J500" s="323" t="str">
        <f t="shared" si="78"/>
        <v>ziōng</v>
      </c>
      <c r="K500" s="316" t="str">
        <f t="shared" si="79"/>
        <v>ㄐㄧㆲ</v>
      </c>
      <c r="L500" s="317" t="str">
        <f t="shared" ca="1" si="147"/>
        <v xml:space="preserve">\ltjruby{將}{tsiong}\
</v>
      </c>
      <c r="M500" s="317" t="str">
        <f t="shared" ca="1" si="133"/>
        <v xml:space="preserve">&lt;ruby&gt;將&lt;rt&gt;曾恭一&lt;/rt&gt;&lt;/ruby&gt;
</v>
      </c>
      <c r="N500" s="317" t="str">
        <f t="shared" ca="1" si="134"/>
        <v xml:space="preserve">&lt;ruby&gt;將&lt;rt&gt;chiong&lt;/rt&gt;&lt;/ruby&gt;
</v>
      </c>
      <c r="O500" s="317" t="str">
        <f t="shared" ca="1" si="135"/>
        <v xml:space="preserve">&lt;ruby&gt;將&lt;rt&gt;tsiong&lt;/rt&gt;&lt;/ruby&gt;
</v>
      </c>
      <c r="P500" s="317" t="str">
        <f t="shared" ca="1" si="135"/>
        <v xml:space="preserve">&lt;ruby&gt;將&lt;rt&gt;ziōng&lt;/rt&gt;&lt;/ruby&gt;
</v>
      </c>
      <c r="Q500" s="318" t="str">
        <f t="shared" ca="1" si="136"/>
        <v xml:space="preserve">&lt;ruby&gt;將&lt;rtc&gt;ㄐㄧㆲ&lt;/rtc&gt;&lt;/ruby&gt;
</v>
      </c>
      <c r="R500" s="318" t="str">
        <f t="shared" ca="1" si="137"/>
        <v xml:space="preserve">&lt;ruby&gt;將&lt;rt&gt;tsiong&lt;/rt&gt;&lt;rtc&gt;ㄐㄧㆲ&lt;/rtc&gt;&lt;/ruby&gt;
</v>
      </c>
      <c r="S500" s="285"/>
      <c r="T500" s="319" t="b">
        <f t="shared" si="131"/>
        <v>0</v>
      </c>
      <c r="U500" s="319" t="b">
        <f t="shared" si="138"/>
        <v>1</v>
      </c>
      <c r="V500" s="319" t="b">
        <f t="shared" si="139"/>
        <v>0</v>
      </c>
      <c r="W500" s="319" t="b">
        <f t="shared" si="140"/>
        <v>0</v>
      </c>
      <c r="X500" s="319" t="b">
        <f t="shared" si="141"/>
        <v>1</v>
      </c>
      <c r="Y500" s="370"/>
      <c r="Z500" s="377">
        <f t="shared" si="132"/>
        <v>2</v>
      </c>
      <c r="AA500" s="373" t="str">
        <f t="array" ref="AA500">IF( $Z500="", "", INDEX(白話字聲母資料表, $Z500, $AA$5))</f>
        <v>曾</v>
      </c>
      <c r="AB500" s="370"/>
      <c r="AC500" s="377">
        <f t="shared" si="142"/>
        <v>42</v>
      </c>
      <c r="AD500" s="373">
        <f t="array" ref="AD500">IF( $W500, "", INDEX(白話字韻母資料表, AC500, $AD$5))</f>
        <v>14</v>
      </c>
      <c r="AE500" s="373" t="b">
        <f t="array" ref="AE500">IF( $W500, "", IF( INDEX(白話字韻母資料表, AC500, $AE$5) = "入聲", TRUE, FALSE) )</f>
        <v>0</v>
      </c>
      <c r="AF500" s="374">
        <f t="shared" si="143"/>
        <v>1</v>
      </c>
      <c r="AG500" s="374">
        <f t="shared" si="144"/>
        <v>1</v>
      </c>
      <c r="AH500" s="374" t="str">
        <f t="array" ref="AH500">IF( $W500, "", INDEX(白話字韻母資料表, $AC500, $AH$5))</f>
        <v>恭</v>
      </c>
      <c r="AI500" s="374" t="str">
        <f t="array" ref="AI500">IF($W500, "", INDEX(白話字韻母八聲調資料表, $AD500, $AG500))</f>
        <v>iong</v>
      </c>
      <c r="AJ500" s="370"/>
      <c r="AK500" s="373" t="b">
        <f t="shared" si="145"/>
        <v>1</v>
      </c>
      <c r="AL500" s="373" t="b">
        <f>IF( $AK500, IFERROR( IF(MATCH( $E500, 顎音化聲母!$H$9:$H$37, 0), TRUE, FALSE), FALSE), "")</f>
        <v>1</v>
      </c>
      <c r="AM500" s="373" t="str">
        <f t="array" ref="AM500">IF( AND($AK500, $AL500), INDEX(顎音化聲母資料表, MATCH( $D500 &amp; $E500, 顎音化聲母!$L$5:$L$136, 0), 3), "")</f>
        <v>ㄐ</v>
      </c>
      <c r="AN500" s="373">
        <f t="shared" si="146"/>
        <v>2</v>
      </c>
      <c r="AO500" s="374" t="str">
        <f t="array" ref="AO500">IF($AN500="", "", IF( $AM500&lt;&gt;"", $AM500,INDEX(白話字聲母資料表, $AN500, $AO$5)))</f>
        <v>ㄐ</v>
      </c>
      <c r="AP500" s="374" t="str">
        <f t="array" ref="AP500">IF($W500, "", INDEX(方音八音反切資料表, $AD500, $AG500))</f>
        <v>ㄧㆲ</v>
      </c>
      <c r="AQ500" s="370"/>
      <c r="AR500" s="374" t="str">
        <f t="array" ref="AR500">IF($V500, "", INDEX(白話字聲母資料表, $Z500, $AR$5))</f>
        <v>ts</v>
      </c>
      <c r="AS500" s="375" t="str">
        <f t="array" ref="AS500">IF($W500, "", INDEX(白話字韻母資料表, $AC500, $AR$5))</f>
        <v>iong</v>
      </c>
      <c r="AT500" s="374" t="str">
        <f t="array" ref="AT500">IF($W500, "", INDEX(台羅韻母八聲調資料表, $AD500, $AG500))</f>
        <v>iong</v>
      </c>
      <c r="AU500" s="370"/>
      <c r="AV500" s="374" t="str">
        <f t="array" ref="AV500">IF($V500, "", INDEX(白話字聲母資料表, $Z500, $AV$5))</f>
        <v>z</v>
      </c>
      <c r="AW500" s="375" t="str">
        <f t="array" ref="AW500">IF($W500, "", INDEX(白話字韻母資料表, $AC500, $AW$5))</f>
        <v>iong</v>
      </c>
      <c r="AX500" s="374" t="str">
        <f t="array" ref="AX500">IF($W500, "", INDEX(閩拼韻母八聲調資料表, $AD500, $AG500))</f>
        <v>iōng</v>
      </c>
    </row>
    <row r="501" spans="2:50">
      <c r="B501" s="380">
        <f t="shared" si="75"/>
        <v>493</v>
      </c>
      <c r="C501" s="314" t="str">
        <f>MID(文章!$D$4, B501, 1)</f>
        <v>自</v>
      </c>
      <c r="D501" s="365" t="s">
        <v>55</v>
      </c>
      <c r="E501" s="365" t="s">
        <v>62</v>
      </c>
      <c r="F501" s="365">
        <v>7</v>
      </c>
      <c r="G501" s="315" t="str">
        <f t="array" ref="G501">IF( OR($T501, NOT($U501), $W501), "", $AA501 &amp; $AH501 &amp; INDEX(中文數值資料表, $AG501, 2) )</f>
        <v>曾艍七</v>
      </c>
      <c r="H501" s="321" t="str">
        <f t="shared" si="76"/>
        <v>chū</v>
      </c>
      <c r="I501" s="322" t="str">
        <f t="shared" si="77"/>
        <v>tsū</v>
      </c>
      <c r="J501" s="323" t="str">
        <f t="shared" si="78"/>
        <v>zū</v>
      </c>
      <c r="K501" s="316" t="str">
        <f t="shared" si="79"/>
        <v>ㄗㄨ˫</v>
      </c>
      <c r="L501" s="317" t="str">
        <f t="shared" ca="1" si="147"/>
        <v xml:space="preserve">\ltjruby{自}{tsū}\
</v>
      </c>
      <c r="M501" s="317" t="str">
        <f t="shared" ca="1" si="133"/>
        <v xml:space="preserve">&lt;ruby&gt;自&lt;rt&gt;曾艍七&lt;/rt&gt;&lt;/ruby&gt;
</v>
      </c>
      <c r="N501" s="317" t="str">
        <f t="shared" ca="1" si="134"/>
        <v xml:space="preserve">&lt;ruby&gt;自&lt;rt&gt;chū&lt;/rt&gt;&lt;/ruby&gt;
</v>
      </c>
      <c r="O501" s="317" t="str">
        <f t="shared" ca="1" si="135"/>
        <v xml:space="preserve">&lt;ruby&gt;自&lt;rt&gt;tsū&lt;/rt&gt;&lt;/ruby&gt;
</v>
      </c>
      <c r="P501" s="317" t="str">
        <f t="shared" ca="1" si="135"/>
        <v xml:space="preserve">&lt;ruby&gt;自&lt;rt&gt;zū&lt;/rt&gt;&lt;/ruby&gt;
</v>
      </c>
      <c r="Q501" s="318" t="str">
        <f t="shared" ca="1" si="136"/>
        <v xml:space="preserve">&lt;ruby&gt;自&lt;rtc&gt;ㄗㄨ˫&lt;/rtc&gt;&lt;/ruby&gt;
</v>
      </c>
      <c r="R501" s="318" t="str">
        <f t="shared" ca="1" si="137"/>
        <v xml:space="preserve">&lt;ruby&gt;自&lt;rt&gt;tsū&lt;/rt&gt;&lt;rtc&gt;ㄗㄨ˫&lt;/rtc&gt;&lt;/ruby&gt;
</v>
      </c>
      <c r="S501" s="285"/>
      <c r="T501" s="319" t="b">
        <f t="shared" si="131"/>
        <v>0</v>
      </c>
      <c r="U501" s="319" t="b">
        <f t="shared" si="138"/>
        <v>1</v>
      </c>
      <c r="V501" s="319" t="b">
        <f t="shared" si="139"/>
        <v>0</v>
      </c>
      <c r="W501" s="319" t="b">
        <f t="shared" si="140"/>
        <v>0</v>
      </c>
      <c r="X501" s="319" t="b">
        <f t="shared" si="141"/>
        <v>0</v>
      </c>
      <c r="Y501" s="370"/>
      <c r="Z501" s="377">
        <f t="shared" si="132"/>
        <v>2</v>
      </c>
      <c r="AA501" s="373" t="str">
        <f t="array" ref="AA501">IF( $Z501="", "", INDEX(白話字聲母資料表, $Z501, $AA$5))</f>
        <v>曾</v>
      </c>
      <c r="AB501" s="370"/>
      <c r="AC501" s="377">
        <f t="shared" si="142"/>
        <v>70</v>
      </c>
      <c r="AD501" s="373">
        <f t="array" ref="AD501">IF( $W501, "", INDEX(白話字韻母資料表, AC501, $AD$5))</f>
        <v>27</v>
      </c>
      <c r="AE501" s="373" t="b">
        <f t="array" ref="AE501">IF( $W501, "", IF( INDEX(白話字韻母資料表, AC501, $AE$5) = "入聲", TRUE, FALSE) )</f>
        <v>0</v>
      </c>
      <c r="AF501" s="374">
        <f t="shared" si="143"/>
        <v>1</v>
      </c>
      <c r="AG501" s="374">
        <f t="shared" si="144"/>
        <v>7</v>
      </c>
      <c r="AH501" s="374" t="str">
        <f t="array" ref="AH501">IF( $W501, "", INDEX(白話字韻母資料表, $AC501, $AH$5))</f>
        <v>艍</v>
      </c>
      <c r="AI501" s="374" t="str">
        <f t="array" ref="AI501">IF($W501, "", INDEX(白話字韻母八聲調資料表, $AD501, $AG501))</f>
        <v>ū</v>
      </c>
      <c r="AJ501" s="370"/>
      <c r="AK501" s="373" t="b">
        <f t="shared" si="145"/>
        <v>1</v>
      </c>
      <c r="AL501" s="373" t="b">
        <f>IF( $AK501, IFERROR( IF(MATCH( $E501, 顎音化聲母!$H$9:$H$37, 0), TRUE, FALSE), FALSE), "")</f>
        <v>0</v>
      </c>
      <c r="AM501" s="373" t="str">
        <f t="array" ref="AM501">IF( AND($AK501, $AL501), INDEX(顎音化聲母資料表, MATCH( $D501 &amp; $E501, 顎音化聲母!$L$5:$L$136, 0), 3), "")</f>
        <v/>
      </c>
      <c r="AN501" s="373">
        <f t="shared" si="146"/>
        <v>2</v>
      </c>
      <c r="AO501" s="374" t="str">
        <f t="array" ref="AO501">IF($AN501="", "", IF( $AM501&lt;&gt;"", $AM501,INDEX(白話字聲母資料表, $AN501, $AO$5)))</f>
        <v>ㄗ</v>
      </c>
      <c r="AP501" s="374" t="str">
        <f t="array" ref="AP501">IF($W501, "", INDEX(方音八音反切資料表, $AD501, $AG501))</f>
        <v>ㄨ˫</v>
      </c>
      <c r="AQ501" s="370"/>
      <c r="AR501" s="374" t="str">
        <f t="array" ref="AR501">IF($V501, "", INDEX(白話字聲母資料表, $Z501, $AR$5))</f>
        <v>ts</v>
      </c>
      <c r="AS501" s="375" t="str">
        <f t="array" ref="AS501">IF($W501, "", INDEX(白話字韻母資料表, $AC501, $AR$5))</f>
        <v>u</v>
      </c>
      <c r="AT501" s="374" t="str">
        <f t="array" ref="AT501">IF($W501, "", INDEX(台羅韻母八聲調資料表, $AD501, $AG501))</f>
        <v>ū</v>
      </c>
      <c r="AU501" s="370"/>
      <c r="AV501" s="374" t="str">
        <f t="array" ref="AV501">IF($V501, "", INDEX(白話字聲母資料表, $Z501, $AV$5))</f>
        <v>z</v>
      </c>
      <c r="AW501" s="375" t="str">
        <f t="array" ref="AW501">IF($W501, "", INDEX(白話字韻母資料表, $AC501, $AW$5))</f>
        <v>u</v>
      </c>
      <c r="AX501" s="374" t="str">
        <f t="array" ref="AX501">IF($W501, "", INDEX(閩拼韻母八聲調資料表, $AD501, $AG501))</f>
        <v>ū</v>
      </c>
    </row>
    <row r="502" spans="2:50">
      <c r="B502" s="380">
        <f t="shared" si="75"/>
        <v>494</v>
      </c>
      <c r="C502" s="314" t="str">
        <f>MID(文章!$D$4, B502, 1)</f>
        <v>其</v>
      </c>
      <c r="D502" s="365" t="s">
        <v>72</v>
      </c>
      <c r="E502" s="365" t="s">
        <v>67</v>
      </c>
      <c r="F502" s="365">
        <v>5</v>
      </c>
      <c r="G502" s="315" t="str">
        <f t="array" ref="G502">IF( OR($T502, NOT($U502), $W502), "", $AA502 &amp; $AH502 &amp; INDEX(中文數值資料表, $AG502, 2) )</f>
        <v>求居五</v>
      </c>
      <c r="H502" s="321" t="str">
        <f t="shared" si="76"/>
        <v>kî</v>
      </c>
      <c r="I502" s="322" t="str">
        <f t="shared" si="77"/>
        <v>kî</v>
      </c>
      <c r="J502" s="323" t="str">
        <f t="shared" si="78"/>
        <v>gì</v>
      </c>
      <c r="K502" s="316" t="str">
        <f t="shared" si="79"/>
        <v>ㄍㄧˊ</v>
      </c>
      <c r="L502" s="317" t="str">
        <f t="shared" ca="1" si="147"/>
        <v xml:space="preserve">\ltjruby{其}{kî}\
</v>
      </c>
      <c r="M502" s="317" t="str">
        <f t="shared" ca="1" si="133"/>
        <v xml:space="preserve">&lt;ruby&gt;其&lt;rt&gt;求居五&lt;/rt&gt;&lt;/ruby&gt;
</v>
      </c>
      <c r="N502" s="317" t="str">
        <f t="shared" ca="1" si="134"/>
        <v xml:space="preserve">&lt;ruby&gt;其&lt;rt&gt;kî&lt;/rt&gt;&lt;/ruby&gt;
</v>
      </c>
      <c r="O502" s="317" t="str">
        <f t="shared" ca="1" si="135"/>
        <v xml:space="preserve">&lt;ruby&gt;其&lt;rt&gt;kî&lt;/rt&gt;&lt;/ruby&gt;
</v>
      </c>
      <c r="P502" s="317" t="str">
        <f t="shared" ca="1" si="135"/>
        <v xml:space="preserve">&lt;ruby&gt;其&lt;rt&gt;gì&lt;/rt&gt;&lt;/ruby&gt;
</v>
      </c>
      <c r="Q502" s="318" t="str">
        <f t="shared" ca="1" si="136"/>
        <v xml:space="preserve">&lt;ruby&gt;其&lt;rtc&gt;ㄍㄧˊ&lt;/rtc&gt;&lt;/ruby&gt;
</v>
      </c>
      <c r="R502" s="318" t="str">
        <f t="shared" ca="1" si="137"/>
        <v xml:space="preserve">&lt;ruby&gt;其&lt;rt&gt;kî&lt;/rt&gt;&lt;rtc&gt;ㄍㄧˊ&lt;/rtc&gt;&lt;/ruby&gt;
</v>
      </c>
      <c r="S502" s="285"/>
      <c r="T502" s="319" t="b">
        <f t="shared" si="131"/>
        <v>0</v>
      </c>
      <c r="U502" s="319" t="b">
        <f t="shared" si="138"/>
        <v>1</v>
      </c>
      <c r="V502" s="319" t="b">
        <f t="shared" si="139"/>
        <v>0</v>
      </c>
      <c r="W502" s="319" t="b">
        <f t="shared" si="140"/>
        <v>0</v>
      </c>
      <c r="X502" s="319" t="b">
        <f t="shared" si="141"/>
        <v>0</v>
      </c>
      <c r="Y502" s="370"/>
      <c r="Z502" s="377">
        <f t="shared" si="132"/>
        <v>7</v>
      </c>
      <c r="AA502" s="373" t="str">
        <f t="array" ref="AA502">IF( $Z502="", "", INDEX(白話字聲母資料表, $Z502, $AA$5))</f>
        <v>求</v>
      </c>
      <c r="AB502" s="370"/>
      <c r="AC502" s="377">
        <f t="shared" si="142"/>
        <v>21</v>
      </c>
      <c r="AD502" s="373">
        <f t="array" ref="AD502">IF( $W502, "", INDEX(白話字韻母資料表, AC502, $AD$5))</f>
        <v>29</v>
      </c>
      <c r="AE502" s="373" t="b">
        <f t="array" ref="AE502">IF( $W502, "", IF( INDEX(白話字韻母資料表, AC502, $AE$5) = "入聲", TRUE, FALSE) )</f>
        <v>0</v>
      </c>
      <c r="AF502" s="374">
        <f t="shared" si="143"/>
        <v>1</v>
      </c>
      <c r="AG502" s="374">
        <f t="shared" si="144"/>
        <v>5</v>
      </c>
      <c r="AH502" s="374" t="str">
        <f t="array" ref="AH502">IF( $W502, "", INDEX(白話字韻母資料表, $AC502, $AH$5))</f>
        <v>居</v>
      </c>
      <c r="AI502" s="374" t="str">
        <f t="array" ref="AI502">IF($W502, "", INDEX(白話字韻母八聲調資料表, $AD502, $AG502))</f>
        <v>î</v>
      </c>
      <c r="AJ502" s="370"/>
      <c r="AK502" s="373" t="b">
        <f t="shared" si="145"/>
        <v>0</v>
      </c>
      <c r="AL502" s="373" t="str">
        <f>IF( $AK502, IFERROR( IF(MATCH( $E502, 顎音化聲母!$H$9:$H$37, 0), TRUE, FALSE), FALSE), "")</f>
        <v/>
      </c>
      <c r="AM502" s="373" t="str">
        <f t="array" ref="AM502">IF( AND($AK502, $AL502), INDEX(顎音化聲母資料表, MATCH( $D502 &amp; $E502, 顎音化聲母!$L$5:$L$136, 0), 3), "")</f>
        <v/>
      </c>
      <c r="AN502" s="373">
        <f t="shared" si="146"/>
        <v>7</v>
      </c>
      <c r="AO502" s="374" t="str">
        <f t="array" ref="AO502">IF($AN502="", "", IF( $AM502&lt;&gt;"", $AM502,INDEX(白話字聲母資料表, $AN502, $AO$5)))</f>
        <v>ㄍ</v>
      </c>
      <c r="AP502" s="374" t="str">
        <f t="array" ref="AP502">IF($W502, "", INDEX(方音八音反切資料表, $AD502, $AG502))</f>
        <v>ㄧˊ</v>
      </c>
      <c r="AQ502" s="370"/>
      <c r="AR502" s="374" t="str">
        <f t="array" ref="AR502">IF($V502, "", INDEX(白話字聲母資料表, $Z502, $AR$5))</f>
        <v>k</v>
      </c>
      <c r="AS502" s="375" t="str">
        <f t="array" ref="AS502">IF($W502, "", INDEX(白話字韻母資料表, $AC502, $AR$5))</f>
        <v>i</v>
      </c>
      <c r="AT502" s="374" t="str">
        <f t="array" ref="AT502">IF($W502, "", INDEX(台羅韻母八聲調資料表, $AD502, $AG502))</f>
        <v>î</v>
      </c>
      <c r="AU502" s="370"/>
      <c r="AV502" s="374" t="str">
        <f t="array" ref="AV502">IF($V502, "", INDEX(白話字聲母資料表, $Z502, $AV$5))</f>
        <v>g</v>
      </c>
      <c r="AW502" s="375" t="str">
        <f t="array" ref="AW502">IF($W502, "", INDEX(白話字韻母資料表, $AC502, $AW$5))</f>
        <v>i</v>
      </c>
      <c r="AX502" s="374" t="str">
        <f t="array" ref="AX502">IF($W502, "", INDEX(閩拼韻母八聲調資料表, $AD502, $AG502))</f>
        <v>ì</v>
      </c>
    </row>
    <row r="503" spans="2:50">
      <c r="B503" s="380">
        <f t="shared" si="75"/>
        <v>495</v>
      </c>
      <c r="C503" s="314" t="str">
        <f>MID(文章!$D$4, B503, 1)</f>
        <v>變</v>
      </c>
      <c r="D503" s="365" t="s">
        <v>79</v>
      </c>
      <c r="E503" s="365" t="s">
        <v>91</v>
      </c>
      <c r="F503" s="365">
        <v>3</v>
      </c>
      <c r="G503" s="315" t="str">
        <f t="array" ref="G503">IF( OR($T503, NOT($U503), $W503), "", $AA503 &amp; $AH503 &amp; INDEX(中文數值資料表, $AG503, 2) )</f>
        <v>邊堅三</v>
      </c>
      <c r="H503" s="321" t="str">
        <f t="shared" si="76"/>
        <v>piàn</v>
      </c>
      <c r="I503" s="322" t="str">
        <f t="shared" si="77"/>
        <v>piàn</v>
      </c>
      <c r="J503" s="323" t="str">
        <f t="shared" si="78"/>
        <v>biǎn</v>
      </c>
      <c r="K503" s="316" t="str">
        <f t="shared" si="79"/>
        <v>ㄅㄧㄢ˪</v>
      </c>
      <c r="L503" s="317" t="str">
        <f t="shared" ca="1" si="147"/>
        <v xml:space="preserve">\ltjruby{變}{piàn}\
</v>
      </c>
      <c r="M503" s="317" t="str">
        <f t="shared" ca="1" si="133"/>
        <v xml:space="preserve">&lt;ruby&gt;變&lt;rt&gt;邊堅三&lt;/rt&gt;&lt;/ruby&gt;
</v>
      </c>
      <c r="N503" s="317" t="str">
        <f t="shared" ca="1" si="134"/>
        <v xml:space="preserve">&lt;ruby&gt;變&lt;rt&gt;piàn&lt;/rt&gt;&lt;/ruby&gt;
</v>
      </c>
      <c r="O503" s="317" t="str">
        <f t="shared" ca="1" si="135"/>
        <v xml:space="preserve">&lt;ruby&gt;變&lt;rt&gt;piàn&lt;/rt&gt;&lt;/ruby&gt;
</v>
      </c>
      <c r="P503" s="317" t="str">
        <f t="shared" ca="1" si="135"/>
        <v xml:space="preserve">&lt;ruby&gt;變&lt;rt&gt;biǎn&lt;/rt&gt;&lt;/ruby&gt;
</v>
      </c>
      <c r="Q503" s="318" t="str">
        <f t="shared" ca="1" si="136"/>
        <v xml:space="preserve">&lt;ruby&gt;變&lt;rtc&gt;ㄅㄧㄢ˪&lt;/rtc&gt;&lt;/ruby&gt;
</v>
      </c>
      <c r="R503" s="318" t="str">
        <f t="shared" ca="1" si="137"/>
        <v xml:space="preserve">&lt;ruby&gt;變&lt;rt&gt;piàn&lt;/rt&gt;&lt;rtc&gt;ㄅㄧㄢ˪&lt;/rtc&gt;&lt;/ruby&gt;
</v>
      </c>
      <c r="S503" s="285"/>
      <c r="T503" s="319" t="b">
        <f t="shared" si="131"/>
        <v>0</v>
      </c>
      <c r="U503" s="319" t="b">
        <f t="shared" si="138"/>
        <v>1</v>
      </c>
      <c r="V503" s="319" t="b">
        <f t="shared" si="139"/>
        <v>0</v>
      </c>
      <c r="W503" s="319" t="b">
        <f t="shared" si="140"/>
        <v>0</v>
      </c>
      <c r="X503" s="319" t="b">
        <f t="shared" si="141"/>
        <v>0</v>
      </c>
      <c r="Y503" s="370"/>
      <c r="Z503" s="377">
        <f t="shared" si="132"/>
        <v>13</v>
      </c>
      <c r="AA503" s="373" t="str">
        <f t="array" ref="AA503">IF( $Z503="", "", INDEX(白話字聲母資料表, $Z503, $AA$5))</f>
        <v>邊</v>
      </c>
      <c r="AB503" s="370"/>
      <c r="AC503" s="377">
        <f t="shared" si="142"/>
        <v>29</v>
      </c>
      <c r="AD503" s="373">
        <f t="array" ref="AD503">IF( $W503, "", INDEX(白話字韻母資料表, AC503, $AD$5))</f>
        <v>2</v>
      </c>
      <c r="AE503" s="373" t="b">
        <f t="array" ref="AE503">IF( $W503, "", IF( INDEX(白話字韻母資料表, AC503, $AE$5) = "入聲", TRUE, FALSE) )</f>
        <v>0</v>
      </c>
      <c r="AF503" s="374">
        <f t="shared" si="143"/>
        <v>1</v>
      </c>
      <c r="AG503" s="374">
        <f t="shared" si="144"/>
        <v>3</v>
      </c>
      <c r="AH503" s="374" t="str">
        <f t="array" ref="AH503">IF( $W503, "", INDEX(白話字韻母資料表, $AC503, $AH$5))</f>
        <v>堅</v>
      </c>
      <c r="AI503" s="374" t="str">
        <f t="array" ref="AI503">IF($W503, "", INDEX(白話字韻母八聲調資料表, $AD503, $AG503))</f>
        <v>iàn</v>
      </c>
      <c r="AJ503" s="370"/>
      <c r="AK503" s="373" t="b">
        <f t="shared" si="145"/>
        <v>0</v>
      </c>
      <c r="AL503" s="373" t="str">
        <f>IF( $AK503, IFERROR( IF(MATCH( $E503, 顎音化聲母!$H$9:$H$37, 0), TRUE, FALSE), FALSE), "")</f>
        <v/>
      </c>
      <c r="AM503" s="373" t="str">
        <f t="array" ref="AM503">IF( AND($AK503, $AL503), INDEX(顎音化聲母資料表, MATCH( $D503 &amp; $E503, 顎音化聲母!$L$5:$L$136, 0), 3), "")</f>
        <v/>
      </c>
      <c r="AN503" s="373">
        <f t="shared" si="146"/>
        <v>13</v>
      </c>
      <c r="AO503" s="374" t="str">
        <f t="array" ref="AO503">IF($AN503="", "", IF( $AM503&lt;&gt;"", $AM503,INDEX(白話字聲母資料表, $AN503, $AO$5)))</f>
        <v>ㄅ</v>
      </c>
      <c r="AP503" s="374" t="str">
        <f t="array" ref="AP503">IF($W503, "", INDEX(方音八音反切資料表, $AD503, $AG503))</f>
        <v>ㄧㄢ˪</v>
      </c>
      <c r="AQ503" s="370"/>
      <c r="AR503" s="374" t="str">
        <f t="array" ref="AR503">IF($V503, "", INDEX(白話字聲母資料表, $Z503, $AR$5))</f>
        <v>p</v>
      </c>
      <c r="AS503" s="375" t="str">
        <f t="array" ref="AS503">IF($W503, "", INDEX(白話字韻母資料表, $AC503, $AR$5))</f>
        <v>ian</v>
      </c>
      <c r="AT503" s="374" t="str">
        <f t="array" ref="AT503">IF($W503, "", INDEX(台羅韻母八聲調資料表, $AD503, $AG503))</f>
        <v>iàn</v>
      </c>
      <c r="AU503" s="370"/>
      <c r="AV503" s="374" t="str">
        <f t="array" ref="AV503">IF($V503, "", INDEX(白話字聲母資料表, $Z503, $AV$5))</f>
        <v>b</v>
      </c>
      <c r="AW503" s="375" t="str">
        <f t="array" ref="AW503">IF($W503, "", INDEX(白話字韻母資料表, $AC503, $AW$5))</f>
        <v>ian</v>
      </c>
      <c r="AX503" s="374" t="str">
        <f t="array" ref="AX503">IF($W503, "", INDEX(閩拼韻母八聲調資料表, $AD503, $AG503))</f>
        <v>iǎn</v>
      </c>
    </row>
    <row r="504" spans="2:50">
      <c r="B504" s="380">
        <f t="shared" si="75"/>
        <v>496</v>
      </c>
      <c r="C504" s="314" t="str">
        <f>MID(文章!$D$4, B504, 1)</f>
        <v>者</v>
      </c>
      <c r="D504" s="365" t="s">
        <v>55</v>
      </c>
      <c r="E504" s="365" t="s">
        <v>106</v>
      </c>
      <c r="F504" s="365">
        <v>2</v>
      </c>
      <c r="G504" s="315" t="str">
        <f t="array" ref="G504">IF( OR($T504, NOT($U504), $W504), "", $AA504 &amp; $AH504 &amp; INDEX(中文數值資料表, $AG504, 2) )</f>
        <v>曾迦二</v>
      </c>
      <c r="H504" s="321" t="str">
        <f t="shared" si="76"/>
        <v>chiá</v>
      </c>
      <c r="I504" s="322" t="str">
        <f t="shared" si="77"/>
        <v>tsiá</v>
      </c>
      <c r="J504" s="323" t="str">
        <f t="shared" si="78"/>
        <v>ziá</v>
      </c>
      <c r="K504" s="316" t="str">
        <f t="shared" si="79"/>
        <v>ㄐㄧㄚˋ</v>
      </c>
      <c r="L504" s="317" t="str">
        <f t="shared" ca="1" si="147"/>
        <v xml:space="preserve">\ltjruby{者}{tsiá}\
</v>
      </c>
      <c r="M504" s="317" t="str">
        <f t="shared" ca="1" si="133"/>
        <v xml:space="preserve">&lt;ruby&gt;者&lt;rt&gt;曾迦二&lt;/rt&gt;&lt;/ruby&gt;
</v>
      </c>
      <c r="N504" s="317" t="str">
        <f t="shared" ca="1" si="134"/>
        <v xml:space="preserve">&lt;ruby&gt;者&lt;rt&gt;chiá&lt;/rt&gt;&lt;/ruby&gt;
</v>
      </c>
      <c r="O504" s="317" t="str">
        <f t="shared" ca="1" si="135"/>
        <v xml:space="preserve">&lt;ruby&gt;者&lt;rt&gt;tsiá&lt;/rt&gt;&lt;/ruby&gt;
</v>
      </c>
      <c r="P504" s="317" t="str">
        <f t="shared" ca="1" si="135"/>
        <v xml:space="preserve">&lt;ruby&gt;者&lt;rt&gt;ziá&lt;/rt&gt;&lt;/ruby&gt;
</v>
      </c>
      <c r="Q504" s="318" t="str">
        <f t="shared" ca="1" si="136"/>
        <v xml:space="preserve">&lt;ruby&gt;者&lt;rtc&gt;ㄐㄧㄚˋ&lt;/rtc&gt;&lt;/ruby&gt;
</v>
      </c>
      <c r="R504" s="318" t="str">
        <f t="shared" ca="1" si="137"/>
        <v xml:space="preserve">&lt;ruby&gt;者&lt;rt&gt;tsiá&lt;/rt&gt;&lt;rtc&gt;ㄐㄧㄚˋ&lt;/rtc&gt;&lt;/ruby&gt;
</v>
      </c>
      <c r="S504" s="285"/>
      <c r="T504" s="319" t="b">
        <f t="shared" si="131"/>
        <v>0</v>
      </c>
      <c r="U504" s="319" t="b">
        <f t="shared" si="138"/>
        <v>1</v>
      </c>
      <c r="V504" s="319" t="b">
        <f t="shared" si="139"/>
        <v>0</v>
      </c>
      <c r="W504" s="319" t="b">
        <f t="shared" si="140"/>
        <v>0</v>
      </c>
      <c r="X504" s="319" t="b">
        <f t="shared" si="141"/>
        <v>0</v>
      </c>
      <c r="Y504" s="370"/>
      <c r="Z504" s="377">
        <f t="shared" si="132"/>
        <v>2</v>
      </c>
      <c r="AA504" s="373" t="str">
        <f t="array" ref="AA504">IF( $Z504="", "", INDEX(白話字聲母資料表, $Z504, $AA$5))</f>
        <v>曾</v>
      </c>
      <c r="AB504" s="370"/>
      <c r="AC504" s="377">
        <f t="shared" si="142"/>
        <v>23</v>
      </c>
      <c r="AD504" s="373">
        <f t="array" ref="AD504">IF( $W504, "", INDEX(白話字韻母資料表, AC504, $AD$5))</f>
        <v>24</v>
      </c>
      <c r="AE504" s="373" t="b">
        <f t="array" ref="AE504">IF( $W504, "", IF( INDEX(白話字韻母資料表, AC504, $AE$5) = "入聲", TRUE, FALSE) )</f>
        <v>0</v>
      </c>
      <c r="AF504" s="374">
        <f t="shared" si="143"/>
        <v>1</v>
      </c>
      <c r="AG504" s="374">
        <f t="shared" si="144"/>
        <v>2</v>
      </c>
      <c r="AH504" s="374" t="str">
        <f t="array" ref="AH504">IF( $W504, "", INDEX(白話字韻母資料表, $AC504, $AH$5))</f>
        <v>迦</v>
      </c>
      <c r="AI504" s="374" t="str">
        <f t="array" ref="AI504">IF($W504, "", INDEX(白話字韻母八聲調資料表, $AD504, $AG504))</f>
        <v>iá</v>
      </c>
      <c r="AJ504" s="370"/>
      <c r="AK504" s="373" t="b">
        <f t="shared" si="145"/>
        <v>1</v>
      </c>
      <c r="AL504" s="373" t="b">
        <f>IF( $AK504, IFERROR( IF(MATCH( $E504, 顎音化聲母!$H$9:$H$37, 0), TRUE, FALSE), FALSE), "")</f>
        <v>1</v>
      </c>
      <c r="AM504" s="373" t="str">
        <f t="array" ref="AM504">IF( AND($AK504, $AL504), INDEX(顎音化聲母資料表, MATCH( $D504 &amp; $E504, 顎音化聲母!$L$5:$L$136, 0), 3), "")</f>
        <v>ㄐ</v>
      </c>
      <c r="AN504" s="373">
        <f t="shared" si="146"/>
        <v>2</v>
      </c>
      <c r="AO504" s="374" t="str">
        <f t="array" ref="AO504">IF($AN504="", "", IF( $AM504&lt;&gt;"", $AM504,INDEX(白話字聲母資料表, $AN504, $AO$5)))</f>
        <v>ㄐ</v>
      </c>
      <c r="AP504" s="374" t="str">
        <f t="array" ref="AP504">IF($W504, "", INDEX(方音八音反切資料表, $AD504, $AG504))</f>
        <v>ㄧㄚˋ</v>
      </c>
      <c r="AQ504" s="370"/>
      <c r="AR504" s="374" t="str">
        <f t="array" ref="AR504">IF($V504, "", INDEX(白話字聲母資料表, $Z504, $AR$5))</f>
        <v>ts</v>
      </c>
      <c r="AS504" s="375" t="str">
        <f t="array" ref="AS504">IF($W504, "", INDEX(白話字韻母資料表, $AC504, $AR$5))</f>
        <v>ia</v>
      </c>
      <c r="AT504" s="374" t="str">
        <f t="array" ref="AT504">IF($W504, "", INDEX(台羅韻母八聲調資料表, $AD504, $AG504))</f>
        <v>iá</v>
      </c>
      <c r="AU504" s="370"/>
      <c r="AV504" s="374" t="str">
        <f t="array" ref="AV504">IF($V504, "", INDEX(白話字聲母資料表, $Z504, $AV$5))</f>
        <v>z</v>
      </c>
      <c r="AW504" s="375" t="str">
        <f t="array" ref="AW504">IF($W504, "", INDEX(白話字韻母資料表, $AC504, $AW$5))</f>
        <v>ia</v>
      </c>
      <c r="AX504" s="374" t="str">
        <f t="array" ref="AX504">IF($W504, "", INDEX(閩拼韻母八聲調資料表, $AD504, $AG504))</f>
        <v>iá</v>
      </c>
    </row>
    <row r="505" spans="2:50">
      <c r="B505" s="380">
        <f t="shared" si="75"/>
        <v>497</v>
      </c>
      <c r="C505" s="314" t="str">
        <f>MID(文章!$D$4, B505, 1)</f>
        <v>而</v>
      </c>
      <c r="D505" s="365" t="s">
        <v>63</v>
      </c>
      <c r="E505" s="365" t="s">
        <v>67</v>
      </c>
      <c r="F505" s="365">
        <v>5</v>
      </c>
      <c r="G505" s="315" t="str">
        <f t="array" ref="G505">IF( OR($T505, NOT($U505), $W505), "", $AA505 &amp; $AH505 &amp; INDEX(中文數值資料表, $AG505, 2) )</f>
        <v>入居五</v>
      </c>
      <c r="H505" s="321" t="str">
        <f t="shared" si="76"/>
        <v>jî</v>
      </c>
      <c r="I505" s="322" t="str">
        <f t="shared" si="77"/>
        <v>jî</v>
      </c>
      <c r="J505" s="323" t="str">
        <f t="shared" si="78"/>
        <v>jì</v>
      </c>
      <c r="K505" s="316" t="str">
        <f t="shared" si="79"/>
        <v>ㆢㄧˊ</v>
      </c>
      <c r="L505" s="317" t="str">
        <f t="shared" ca="1" si="147"/>
        <v xml:space="preserve">\ltjruby{而}{jî}\
</v>
      </c>
      <c r="M505" s="317" t="str">
        <f t="shared" ca="1" si="133"/>
        <v xml:space="preserve">&lt;ruby&gt;而&lt;rt&gt;入居五&lt;/rt&gt;&lt;/ruby&gt;
</v>
      </c>
      <c r="N505" s="317" t="str">
        <f t="shared" ca="1" si="134"/>
        <v xml:space="preserve">&lt;ruby&gt;而&lt;rt&gt;jî&lt;/rt&gt;&lt;/ruby&gt;
</v>
      </c>
      <c r="O505" s="317" t="str">
        <f t="shared" ca="1" si="135"/>
        <v xml:space="preserve">&lt;ruby&gt;而&lt;rt&gt;jî&lt;/rt&gt;&lt;/ruby&gt;
</v>
      </c>
      <c r="P505" s="317" t="str">
        <f t="shared" ca="1" si="135"/>
        <v xml:space="preserve">&lt;ruby&gt;而&lt;rt&gt;jì&lt;/rt&gt;&lt;/ruby&gt;
</v>
      </c>
      <c r="Q505" s="318" t="str">
        <f t="shared" ca="1" si="136"/>
        <v xml:space="preserve">&lt;ruby&gt;而&lt;rtc&gt;ㆢㄧˊ&lt;/rtc&gt;&lt;/ruby&gt;
</v>
      </c>
      <c r="R505" s="318" t="str">
        <f t="shared" ca="1" si="137"/>
        <v xml:space="preserve">&lt;ruby&gt;而&lt;rt&gt;jî&lt;/rt&gt;&lt;rtc&gt;ㆢㄧˊ&lt;/rtc&gt;&lt;/ruby&gt;
</v>
      </c>
      <c r="S505" s="285"/>
      <c r="T505" s="319" t="b">
        <f t="shared" si="131"/>
        <v>0</v>
      </c>
      <c r="U505" s="319" t="b">
        <f t="shared" si="138"/>
        <v>1</v>
      </c>
      <c r="V505" s="319" t="b">
        <f t="shared" si="139"/>
        <v>0</v>
      </c>
      <c r="W505" s="319" t="b">
        <f t="shared" si="140"/>
        <v>0</v>
      </c>
      <c r="X505" s="319" t="b">
        <f t="shared" si="141"/>
        <v>0</v>
      </c>
      <c r="Y505" s="370"/>
      <c r="Z505" s="377">
        <f t="shared" si="132"/>
        <v>6</v>
      </c>
      <c r="AA505" s="373" t="str">
        <f t="array" ref="AA505">IF( $Z505="", "", INDEX(白話字聲母資料表, $Z505, $AA$5))</f>
        <v>入</v>
      </c>
      <c r="AB505" s="370"/>
      <c r="AC505" s="377">
        <f t="shared" si="142"/>
        <v>21</v>
      </c>
      <c r="AD505" s="373">
        <f t="array" ref="AD505">IF( $W505, "", INDEX(白話字韻母資料表, AC505, $AD$5))</f>
        <v>29</v>
      </c>
      <c r="AE505" s="373" t="b">
        <f t="array" ref="AE505">IF( $W505, "", IF( INDEX(白話字韻母資料表, AC505, $AE$5) = "入聲", TRUE, FALSE) )</f>
        <v>0</v>
      </c>
      <c r="AF505" s="374">
        <f t="shared" si="143"/>
        <v>1</v>
      </c>
      <c r="AG505" s="374">
        <f t="shared" si="144"/>
        <v>5</v>
      </c>
      <c r="AH505" s="374" t="str">
        <f t="array" ref="AH505">IF( $W505, "", INDEX(白話字韻母資料表, $AC505, $AH$5))</f>
        <v>居</v>
      </c>
      <c r="AI505" s="374" t="str">
        <f t="array" ref="AI505">IF($W505, "", INDEX(白話字韻母八聲調資料表, $AD505, $AG505))</f>
        <v>î</v>
      </c>
      <c r="AJ505" s="370"/>
      <c r="AK505" s="373" t="b">
        <f t="shared" si="145"/>
        <v>1</v>
      </c>
      <c r="AL505" s="373" t="b">
        <f>IF( $AK505, IFERROR( IF(MATCH( $E505, 顎音化聲母!$H$9:$H$37, 0), TRUE, FALSE), FALSE), "")</f>
        <v>1</v>
      </c>
      <c r="AM505" s="373" t="str">
        <f t="array" ref="AM505">IF( AND($AK505, $AL505), INDEX(顎音化聲母資料表, MATCH( $D505 &amp; $E505, 顎音化聲母!$L$5:$L$136, 0), 3), "")</f>
        <v>ㆢ</v>
      </c>
      <c r="AN505" s="373">
        <f t="shared" si="146"/>
        <v>6</v>
      </c>
      <c r="AO505" s="374" t="str">
        <f t="array" ref="AO505">IF($AN505="", "", IF( $AM505&lt;&gt;"", $AM505,INDEX(白話字聲母資料表, $AN505, $AO$5)))</f>
        <v>ㆢ</v>
      </c>
      <c r="AP505" s="374" t="str">
        <f t="array" ref="AP505">IF($W505, "", INDEX(方音八音反切資料表, $AD505, $AG505))</f>
        <v>ㄧˊ</v>
      </c>
      <c r="AQ505" s="370"/>
      <c r="AR505" s="374" t="str">
        <f t="array" ref="AR505">IF($V505, "", INDEX(白話字聲母資料表, $Z505, $AR$5))</f>
        <v>j</v>
      </c>
      <c r="AS505" s="375" t="str">
        <f t="array" ref="AS505">IF($W505, "", INDEX(白話字韻母資料表, $AC505, $AR$5))</f>
        <v>i</v>
      </c>
      <c r="AT505" s="374" t="str">
        <f t="array" ref="AT505">IF($W505, "", INDEX(台羅韻母八聲調資料表, $AD505, $AG505))</f>
        <v>î</v>
      </c>
      <c r="AU505" s="370"/>
      <c r="AV505" s="374" t="str">
        <f t="array" ref="AV505">IF($V505, "", INDEX(白話字聲母資料表, $Z505, $AV$5))</f>
        <v>j</v>
      </c>
      <c r="AW505" s="375" t="str">
        <f t="array" ref="AW505">IF($W505, "", INDEX(白話字韻母資料表, $AC505, $AW$5))</f>
        <v>i</v>
      </c>
      <c r="AX505" s="374" t="str">
        <f t="array" ref="AX505">IF($W505, "", INDEX(閩拼韻母八聲調資料表, $AD505, $AG505))</f>
        <v>ì</v>
      </c>
    </row>
    <row r="506" spans="2:50">
      <c r="B506" s="380">
        <f t="shared" si="75"/>
        <v>498</v>
      </c>
      <c r="C506" s="314" t="str">
        <f>MID(文章!$D$4, B506, 1)</f>
        <v>觀</v>
      </c>
      <c r="D506" s="365" t="s">
        <v>72</v>
      </c>
      <c r="E506" s="365" t="s">
        <v>78</v>
      </c>
      <c r="F506" s="365"/>
      <c r="G506" s="315" t="str">
        <f t="array" ref="G506">IF( OR($T506, NOT($U506), $W506), "", $AA506 &amp; $AH506 &amp; INDEX(中文數值資料表, $AG506, 2) )</f>
        <v>求觀一</v>
      </c>
      <c r="H506" s="321" t="str">
        <f t="shared" si="76"/>
        <v>koan</v>
      </c>
      <c r="I506" s="322" t="str">
        <f t="shared" si="77"/>
        <v>kuan</v>
      </c>
      <c r="J506" s="323" t="str">
        <f t="shared" si="78"/>
        <v>guān</v>
      </c>
      <c r="K506" s="316" t="str">
        <f t="shared" si="79"/>
        <v>ㄍㄨㄢ</v>
      </c>
      <c r="L506" s="317" t="str">
        <f t="shared" ca="1" si="147"/>
        <v xml:space="preserve">\ltjruby{觀}{kuan}\
</v>
      </c>
      <c r="M506" s="317" t="str">
        <f t="shared" ca="1" si="133"/>
        <v xml:space="preserve">&lt;ruby&gt;觀&lt;rt&gt;求觀一&lt;/rt&gt;&lt;/ruby&gt;
</v>
      </c>
      <c r="N506" s="317" t="str">
        <f t="shared" ca="1" si="134"/>
        <v xml:space="preserve">&lt;ruby&gt;觀&lt;rt&gt;koan&lt;/rt&gt;&lt;/ruby&gt;
</v>
      </c>
      <c r="O506" s="317" t="str">
        <f t="shared" ca="1" si="135"/>
        <v xml:space="preserve">&lt;ruby&gt;觀&lt;rt&gt;kuan&lt;/rt&gt;&lt;/ruby&gt;
</v>
      </c>
      <c r="P506" s="317" t="str">
        <f t="shared" ca="1" si="135"/>
        <v xml:space="preserve">&lt;ruby&gt;觀&lt;rt&gt;guān&lt;/rt&gt;&lt;/ruby&gt;
</v>
      </c>
      <c r="Q506" s="318" t="str">
        <f t="shared" ca="1" si="136"/>
        <v xml:space="preserve">&lt;ruby&gt;觀&lt;rtc&gt;ㄍㄨㄢ&lt;/rtc&gt;&lt;/ruby&gt;
</v>
      </c>
      <c r="R506" s="318" t="str">
        <f t="shared" ca="1" si="137"/>
        <v xml:space="preserve">&lt;ruby&gt;觀&lt;rt&gt;kuan&lt;/rt&gt;&lt;rtc&gt;ㄍㄨㄢ&lt;/rtc&gt;&lt;/ruby&gt;
</v>
      </c>
      <c r="S506" s="285"/>
      <c r="T506" s="319" t="b">
        <f t="shared" si="131"/>
        <v>0</v>
      </c>
      <c r="U506" s="319" t="b">
        <f t="shared" si="138"/>
        <v>1</v>
      </c>
      <c r="V506" s="319" t="b">
        <f t="shared" si="139"/>
        <v>0</v>
      </c>
      <c r="W506" s="319" t="b">
        <f t="shared" si="140"/>
        <v>0</v>
      </c>
      <c r="X506" s="319" t="b">
        <f t="shared" si="141"/>
        <v>1</v>
      </c>
      <c r="Y506" s="370"/>
      <c r="Z506" s="377">
        <f t="shared" si="132"/>
        <v>7</v>
      </c>
      <c r="AA506" s="373" t="str">
        <f t="array" ref="AA506">IF( $Z506="", "", INDEX(白話字聲母資料表, $Z506, $AA$5))</f>
        <v>求</v>
      </c>
      <c r="AB506" s="370"/>
      <c r="AC506" s="377">
        <f t="shared" si="142"/>
        <v>60</v>
      </c>
      <c r="AD506" s="373">
        <f t="array" ref="AD506">IF( $W506, "", INDEX(白話字韻母資料表, AC506, $AD$5))</f>
        <v>10</v>
      </c>
      <c r="AE506" s="373" t="b">
        <f t="array" ref="AE506">IF( $W506, "", IF( INDEX(白話字韻母資料表, AC506, $AE$5) = "入聲", TRUE, FALSE) )</f>
        <v>0</v>
      </c>
      <c r="AF506" s="374">
        <f t="shared" si="143"/>
        <v>1</v>
      </c>
      <c r="AG506" s="374">
        <f t="shared" si="144"/>
        <v>1</v>
      </c>
      <c r="AH506" s="374" t="str">
        <f t="array" ref="AH506">IF( $W506, "", INDEX(白話字韻母資料表, $AC506, $AH$5))</f>
        <v>觀</v>
      </c>
      <c r="AI506" s="374" t="str">
        <f t="array" ref="AI506">IF($W506, "", INDEX(白話字韻母八聲調資料表, $AD506, $AG506))</f>
        <v>oan</v>
      </c>
      <c r="AJ506" s="370"/>
      <c r="AK506" s="373" t="b">
        <f t="shared" si="145"/>
        <v>0</v>
      </c>
      <c r="AL506" s="373" t="str">
        <f>IF( $AK506, IFERROR( IF(MATCH( $E506, 顎音化聲母!$H$9:$H$37, 0), TRUE, FALSE), FALSE), "")</f>
        <v/>
      </c>
      <c r="AM506" s="373" t="str">
        <f t="array" ref="AM506">IF( AND($AK506, $AL506), INDEX(顎音化聲母資料表, MATCH( $D506 &amp; $E506, 顎音化聲母!$L$5:$L$136, 0), 3), "")</f>
        <v/>
      </c>
      <c r="AN506" s="373">
        <f t="shared" si="146"/>
        <v>7</v>
      </c>
      <c r="AO506" s="374" t="str">
        <f t="array" ref="AO506">IF($AN506="", "", IF( $AM506&lt;&gt;"", $AM506,INDEX(白話字聲母資料表, $AN506, $AO$5)))</f>
        <v>ㄍ</v>
      </c>
      <c r="AP506" s="374" t="str">
        <f t="array" ref="AP506">IF($W506, "", INDEX(方音八音反切資料表, $AD506, $AG506))</f>
        <v>ㄨㄢ</v>
      </c>
      <c r="AQ506" s="370"/>
      <c r="AR506" s="374" t="str">
        <f t="array" ref="AR506">IF($V506, "", INDEX(白話字聲母資料表, $Z506, $AR$5))</f>
        <v>k</v>
      </c>
      <c r="AS506" s="375" t="str">
        <f t="array" ref="AS506">IF($W506, "", INDEX(白話字韻母資料表, $AC506, $AR$5))</f>
        <v>uan</v>
      </c>
      <c r="AT506" s="374" t="str">
        <f t="array" ref="AT506">IF($W506, "", INDEX(台羅韻母八聲調資料表, $AD506, $AG506))</f>
        <v>uan</v>
      </c>
      <c r="AU506" s="370"/>
      <c r="AV506" s="374" t="str">
        <f t="array" ref="AV506">IF($V506, "", INDEX(白話字聲母資料表, $Z506, $AV$5))</f>
        <v>g</v>
      </c>
      <c r="AW506" s="375" t="str">
        <f t="array" ref="AW506">IF($W506, "", INDEX(白話字韻母資料表, $AC506, $AW$5))</f>
        <v>uan</v>
      </c>
      <c r="AX506" s="374" t="str">
        <f t="array" ref="AX506">IF($W506, "", INDEX(閩拼韻母八聲調資料表, $AD506, $AG506))</f>
        <v>uān</v>
      </c>
    </row>
    <row r="507" spans="2:50">
      <c r="B507" s="380">
        <f t="shared" si="75"/>
        <v>499</v>
      </c>
      <c r="C507" s="314" t="str">
        <f>MID(文章!$D$4, B507, 1)</f>
        <v>之</v>
      </c>
      <c r="D507" s="365" t="s">
        <v>55</v>
      </c>
      <c r="E507" s="365" t="s">
        <v>67</v>
      </c>
      <c r="F507" s="365"/>
      <c r="G507" s="315" t="str">
        <f t="array" ref="G507">IF( OR($T507, NOT($U507), $W507), "", $AA507 &amp; $AH507 &amp; INDEX(中文數值資料表, $AG507, 2) )</f>
        <v>曾居一</v>
      </c>
      <c r="H507" s="321" t="str">
        <f t="shared" si="76"/>
        <v>chi</v>
      </c>
      <c r="I507" s="322" t="str">
        <f t="shared" si="77"/>
        <v>tsi</v>
      </c>
      <c r="J507" s="323" t="str">
        <f t="shared" si="78"/>
        <v>zī</v>
      </c>
      <c r="K507" s="316" t="str">
        <f t="shared" si="79"/>
        <v>ㄐㄧ</v>
      </c>
      <c r="L507" s="317" t="str">
        <f t="shared" ca="1" si="147"/>
        <v xml:space="preserve">\ltjruby{之}{tsi}\
</v>
      </c>
      <c r="M507" s="317" t="str">
        <f t="shared" ca="1" si="133"/>
        <v xml:space="preserve">&lt;ruby&gt;之&lt;rt&gt;曾居一&lt;/rt&gt;&lt;/ruby&gt;
</v>
      </c>
      <c r="N507" s="317" t="str">
        <f t="shared" ca="1" si="134"/>
        <v xml:space="preserve">&lt;ruby&gt;之&lt;rt&gt;chi&lt;/rt&gt;&lt;/ruby&gt;
</v>
      </c>
      <c r="O507" s="317" t="str">
        <f t="shared" ca="1" si="135"/>
        <v xml:space="preserve">&lt;ruby&gt;之&lt;rt&gt;tsi&lt;/rt&gt;&lt;/ruby&gt;
</v>
      </c>
      <c r="P507" s="317" t="str">
        <f t="shared" ca="1" si="135"/>
        <v xml:space="preserve">&lt;ruby&gt;之&lt;rt&gt;zī&lt;/rt&gt;&lt;/ruby&gt;
</v>
      </c>
      <c r="Q507" s="318" t="str">
        <f t="shared" ca="1" si="136"/>
        <v xml:space="preserve">&lt;ruby&gt;之&lt;rtc&gt;ㄐㄧ&lt;/rtc&gt;&lt;/ruby&gt;
</v>
      </c>
      <c r="R507" s="318" t="str">
        <f t="shared" ca="1" si="137"/>
        <v xml:space="preserve">&lt;ruby&gt;之&lt;rt&gt;tsi&lt;/rt&gt;&lt;rtc&gt;ㄐㄧ&lt;/rtc&gt;&lt;/ruby&gt;
</v>
      </c>
      <c r="S507" s="285"/>
      <c r="T507" s="319" t="b">
        <f t="shared" si="131"/>
        <v>0</v>
      </c>
      <c r="U507" s="319" t="b">
        <f t="shared" si="138"/>
        <v>1</v>
      </c>
      <c r="V507" s="319" t="b">
        <f t="shared" si="139"/>
        <v>0</v>
      </c>
      <c r="W507" s="319" t="b">
        <f t="shared" si="140"/>
        <v>0</v>
      </c>
      <c r="X507" s="319" t="b">
        <f t="shared" si="141"/>
        <v>1</v>
      </c>
      <c r="Y507" s="370"/>
      <c r="Z507" s="377">
        <f t="shared" si="132"/>
        <v>2</v>
      </c>
      <c r="AA507" s="373" t="str">
        <f t="array" ref="AA507">IF( $Z507="", "", INDEX(白話字聲母資料表, $Z507, $AA$5))</f>
        <v>曾</v>
      </c>
      <c r="AB507" s="370"/>
      <c r="AC507" s="377">
        <f t="shared" si="142"/>
        <v>21</v>
      </c>
      <c r="AD507" s="373">
        <f t="array" ref="AD507">IF( $W507, "", INDEX(白話字韻母資料表, AC507, $AD$5))</f>
        <v>29</v>
      </c>
      <c r="AE507" s="373" t="b">
        <f t="array" ref="AE507">IF( $W507, "", IF( INDEX(白話字韻母資料表, AC507, $AE$5) = "入聲", TRUE, FALSE) )</f>
        <v>0</v>
      </c>
      <c r="AF507" s="374">
        <f t="shared" si="143"/>
        <v>1</v>
      </c>
      <c r="AG507" s="374">
        <f t="shared" si="144"/>
        <v>1</v>
      </c>
      <c r="AH507" s="374" t="str">
        <f t="array" ref="AH507">IF( $W507, "", INDEX(白話字韻母資料表, $AC507, $AH$5))</f>
        <v>居</v>
      </c>
      <c r="AI507" s="374" t="str">
        <f t="array" ref="AI507">IF($W507, "", INDEX(白話字韻母八聲調資料表, $AD507, $AG507))</f>
        <v>i</v>
      </c>
      <c r="AJ507" s="370"/>
      <c r="AK507" s="373" t="b">
        <f t="shared" si="145"/>
        <v>1</v>
      </c>
      <c r="AL507" s="373" t="b">
        <f>IF( $AK507, IFERROR( IF(MATCH( $E507, 顎音化聲母!$H$9:$H$37, 0), TRUE, FALSE), FALSE), "")</f>
        <v>1</v>
      </c>
      <c r="AM507" s="373" t="str">
        <f t="array" ref="AM507">IF( AND($AK507, $AL507), INDEX(顎音化聲母資料表, MATCH( $D507 &amp; $E507, 顎音化聲母!$L$5:$L$136, 0), 3), "")</f>
        <v>ㄐ</v>
      </c>
      <c r="AN507" s="373">
        <f t="shared" si="146"/>
        <v>2</v>
      </c>
      <c r="AO507" s="374" t="str">
        <f t="array" ref="AO507">IF($AN507="", "", IF( $AM507&lt;&gt;"", $AM507,INDEX(白話字聲母資料表, $AN507, $AO$5)))</f>
        <v>ㄐ</v>
      </c>
      <c r="AP507" s="374" t="str">
        <f t="array" ref="AP507">IF($W507, "", INDEX(方音八音反切資料表, $AD507, $AG507))</f>
        <v>ㄧ</v>
      </c>
      <c r="AQ507" s="370"/>
      <c r="AR507" s="374" t="str">
        <f t="array" ref="AR507">IF($V507, "", INDEX(白話字聲母資料表, $Z507, $AR$5))</f>
        <v>ts</v>
      </c>
      <c r="AS507" s="375" t="str">
        <f t="array" ref="AS507">IF($W507, "", INDEX(白話字韻母資料表, $AC507, $AR$5))</f>
        <v>i</v>
      </c>
      <c r="AT507" s="374" t="str">
        <f t="array" ref="AT507">IF($W507, "", INDEX(台羅韻母八聲調資料表, $AD507, $AG507))</f>
        <v>i</v>
      </c>
      <c r="AU507" s="370"/>
      <c r="AV507" s="374" t="str">
        <f t="array" ref="AV507">IF($V507, "", INDEX(白話字聲母資料表, $Z507, $AV$5))</f>
        <v>z</v>
      </c>
      <c r="AW507" s="375" t="str">
        <f t="array" ref="AW507">IF($W507, "", INDEX(白話字韻母資料表, $AC507, $AW$5))</f>
        <v>i</v>
      </c>
      <c r="AX507" s="374" t="str">
        <f t="array" ref="AX507">IF($W507, "", INDEX(閩拼韻母八聲調資料表, $AD507, $AG507))</f>
        <v>ī</v>
      </c>
    </row>
    <row r="508" spans="2:50">
      <c r="B508" s="380">
        <f t="shared" si="75"/>
        <v>500</v>
      </c>
      <c r="C508" s="314" t="str">
        <f>MID(文章!$D$4, B508, 1)</f>
        <v>，</v>
      </c>
      <c r="D508" s="365"/>
      <c r="E508" s="365"/>
      <c r="F508" s="365"/>
      <c r="G508" s="315" t="str">
        <f t="array" ref="G508">IF( OR($T508, NOT($U508), $W508), "", $AA508 &amp; $AH508 &amp; INDEX(中文數值資料表, $AG508, 2) )</f>
        <v/>
      </c>
      <c r="H508" s="321" t="str">
        <f t="shared" si="76"/>
        <v/>
      </c>
      <c r="I508" s="322" t="str">
        <f t="shared" si="77"/>
        <v/>
      </c>
      <c r="J508" s="323" t="str">
        <f t="shared" si="78"/>
        <v/>
      </c>
      <c r="K508" s="316" t="str">
        <f t="shared" si="79"/>
        <v/>
      </c>
      <c r="L508" s="317" t="str">
        <f t="shared" ca="1" si="147"/>
        <v xml:space="preserve">\ltjruby{，}{}\
</v>
      </c>
      <c r="M508" s="317" t="str">
        <f t="shared" ca="1" si="133"/>
        <v xml:space="preserve">，
</v>
      </c>
      <c r="N508" s="317" t="str">
        <f t="shared" ca="1" si="134"/>
        <v xml:space="preserve">，
</v>
      </c>
      <c r="O508" s="317" t="str">
        <f t="shared" ca="1" si="135"/>
        <v xml:space="preserve">，
</v>
      </c>
      <c r="P508" s="317" t="str">
        <f t="shared" ca="1" si="135"/>
        <v xml:space="preserve">，
</v>
      </c>
      <c r="Q508" s="318" t="str">
        <f t="shared" ca="1" si="136"/>
        <v xml:space="preserve">，
</v>
      </c>
      <c r="R508" s="318" t="str">
        <f t="shared" ca="1" si="137"/>
        <v xml:space="preserve">，
</v>
      </c>
      <c r="S508" s="285"/>
      <c r="T508" s="319" t="b">
        <f t="shared" si="131"/>
        <v>1</v>
      </c>
      <c r="U508" s="319" t="b">
        <f t="shared" si="138"/>
        <v>0</v>
      </c>
      <c r="V508" s="319" t="b">
        <f t="shared" si="139"/>
        <v>1</v>
      </c>
      <c r="W508" s="319" t="b">
        <f t="shared" si="140"/>
        <v>1</v>
      </c>
      <c r="X508" s="319" t="b">
        <f t="shared" si="141"/>
        <v>0</v>
      </c>
      <c r="Y508" s="370"/>
      <c r="Z508" s="377" t="str">
        <f t="shared" si="132"/>
        <v/>
      </c>
      <c r="AA508" s="373" t="str">
        <f t="array" ref="AA508">IF( $Z508="", "", INDEX(白話字聲母資料表, $Z508, $AA$5))</f>
        <v/>
      </c>
      <c r="AB508" s="370"/>
      <c r="AC508" s="377" t="str">
        <f t="shared" si="142"/>
        <v/>
      </c>
      <c r="AD508" s="373" t="str">
        <f t="array" ref="AD508">IF( $W508, "", INDEX(白話字韻母資料表, AC508, $AD$5))</f>
        <v/>
      </c>
      <c r="AE508" s="373" t="str">
        <f t="array" ref="AE508">IF( $W508, "", IF( INDEX(白話字韻母資料表, AC508, $AE$5) = "入聲", TRUE, FALSE) )</f>
        <v/>
      </c>
      <c r="AF508" s="374" t="str">
        <f t="shared" si="143"/>
        <v/>
      </c>
      <c r="AG508" s="374" t="str">
        <f t="shared" si="144"/>
        <v/>
      </c>
      <c r="AH508" s="374" t="str">
        <f t="array" ref="AH508">IF( $W508, "", INDEX(白話字韻母資料表, $AC508, $AH$5))</f>
        <v/>
      </c>
      <c r="AI508" s="374" t="str">
        <f t="array" ref="AI508">IF($W508, "", INDEX(白話字韻母八聲調資料表, $AD508, $AG508))</f>
        <v/>
      </c>
      <c r="AJ508" s="370"/>
      <c r="AK508" s="373" t="b">
        <f t="shared" si="145"/>
        <v>0</v>
      </c>
      <c r="AL508" s="373" t="str">
        <f>IF( $AK508, IFERROR( IF(MATCH( $E508, 顎音化聲母!$H$9:$H$37, 0), TRUE, FALSE), FALSE), "")</f>
        <v/>
      </c>
      <c r="AM508" s="373" t="str">
        <f t="array" ref="AM508">IF( AND($AK508, $AL508), INDEX(顎音化聲母資料表, MATCH( $D508 &amp; $E508, 顎音化聲母!$L$5:$L$136, 0), 3), "")</f>
        <v/>
      </c>
      <c r="AN508" s="373" t="str">
        <f t="shared" si="146"/>
        <v/>
      </c>
      <c r="AO508" s="374" t="str">
        <f t="array" ref="AO508">IF($AN508="", "", IF( $AM508&lt;&gt;"", $AM508,INDEX(白話字聲母資料表, $AN508, $AO$5)))</f>
        <v/>
      </c>
      <c r="AP508" s="374" t="str">
        <f t="array" ref="AP508">IF($W508, "", INDEX(方音八音反切資料表, $AD508, $AG508))</f>
        <v/>
      </c>
      <c r="AQ508" s="370"/>
      <c r="AR508" s="374" t="str">
        <f t="array" ref="AR508">IF($V508, "", INDEX(白話字聲母資料表, $Z508, $AR$5))</f>
        <v/>
      </c>
      <c r="AS508" s="375" t="str">
        <f t="array" ref="AS508">IF($W508, "", INDEX(白話字韻母資料表, $AC508, $AR$5))</f>
        <v/>
      </c>
      <c r="AT508" s="374" t="str">
        <f t="array" ref="AT508">IF($W508, "", INDEX(台羅韻母八聲調資料表, $AD508, $AG508))</f>
        <v/>
      </c>
      <c r="AU508" s="370"/>
      <c r="AV508" s="374" t="str">
        <f t="array" ref="AV508">IF($V508, "", INDEX(白話字聲母資料表, $Z508, $AV$5))</f>
        <v/>
      </c>
      <c r="AW508" s="375" t="str">
        <f t="array" ref="AW508">IF($W508, "", INDEX(白話字韻母資料表, $AC508, $AW$5))</f>
        <v/>
      </c>
      <c r="AX508" s="374" t="str">
        <f t="array" ref="AX508">IF($W508, "", INDEX(閩拼韻母八聲調資料表, $AD508, $AG508))</f>
        <v/>
      </c>
    </row>
    <row r="509" spans="2:50">
      <c r="B509" s="380">
        <f t="shared" si="75"/>
        <v>501</v>
      </c>
      <c r="C509" s="314" t="str">
        <f>MID(文章!$D$4, B509, 1)</f>
        <v>則</v>
      </c>
      <c r="D509" s="365" t="s">
        <v>55</v>
      </c>
      <c r="E509" s="365" t="s">
        <v>77</v>
      </c>
      <c r="F509" s="365"/>
      <c r="G509" s="315" t="str">
        <f t="array" ref="G509">IF( OR($T509, NOT($U509), $W509), "", $AA509 &amp; $AH509 &amp; INDEX(中文數值資料表, $AG509, 2) )</f>
        <v>曾經四</v>
      </c>
      <c r="H509" s="321" t="str">
        <f t="shared" si="76"/>
        <v>chek</v>
      </c>
      <c r="I509" s="322" t="str">
        <f t="shared" si="77"/>
        <v>tsik</v>
      </c>
      <c r="J509" s="323" t="str">
        <f t="shared" si="78"/>
        <v>zik</v>
      </c>
      <c r="K509" s="316" t="str">
        <f t="shared" si="79"/>
        <v>ㄐㄧㆻ</v>
      </c>
      <c r="L509" s="317" t="str">
        <f t="shared" ca="1" si="147"/>
        <v xml:space="preserve">\ltjruby{則}{tsik}\
</v>
      </c>
      <c r="M509" s="317" t="str">
        <f t="shared" ca="1" si="133"/>
        <v xml:space="preserve">&lt;ruby&gt;則&lt;rt&gt;曾經四&lt;/rt&gt;&lt;/ruby&gt;
</v>
      </c>
      <c r="N509" s="317" t="str">
        <f t="shared" ca="1" si="134"/>
        <v xml:space="preserve">&lt;ruby&gt;則&lt;rt&gt;chek&lt;/rt&gt;&lt;/ruby&gt;
</v>
      </c>
      <c r="O509" s="317" t="str">
        <f t="shared" ca="1" si="135"/>
        <v xml:space="preserve">&lt;ruby&gt;則&lt;rt&gt;tsik&lt;/rt&gt;&lt;/ruby&gt;
</v>
      </c>
      <c r="P509" s="317" t="str">
        <f t="shared" ca="1" si="135"/>
        <v xml:space="preserve">&lt;ruby&gt;則&lt;rt&gt;zik&lt;/rt&gt;&lt;/ruby&gt;
</v>
      </c>
      <c r="Q509" s="318" t="str">
        <f t="shared" ca="1" si="136"/>
        <v xml:space="preserve">&lt;ruby&gt;則&lt;rtc&gt;ㄐㄧㆻ&lt;/rtc&gt;&lt;/ruby&gt;
</v>
      </c>
      <c r="R509" s="318" t="str">
        <f t="shared" ca="1" si="137"/>
        <v xml:space="preserve">&lt;ruby&gt;則&lt;rt&gt;tsik&lt;/rt&gt;&lt;rtc&gt;ㄐㄧㆻ&lt;/rtc&gt;&lt;/ruby&gt;
</v>
      </c>
      <c r="S509" s="285"/>
      <c r="T509" s="319" t="b">
        <f t="shared" si="131"/>
        <v>0</v>
      </c>
      <c r="U509" s="319" t="b">
        <f t="shared" si="138"/>
        <v>1</v>
      </c>
      <c r="V509" s="319" t="b">
        <f t="shared" si="139"/>
        <v>0</v>
      </c>
      <c r="W509" s="319" t="b">
        <f t="shared" si="140"/>
        <v>0</v>
      </c>
      <c r="X509" s="319" t="b">
        <f t="shared" si="141"/>
        <v>1</v>
      </c>
      <c r="Y509" s="370"/>
      <c r="Z509" s="377">
        <f t="shared" si="132"/>
        <v>2</v>
      </c>
      <c r="AA509" s="373" t="str">
        <f t="array" ref="AA509">IF( $Z509="", "", INDEX(白話字聲母資料表, $Z509, $AA$5))</f>
        <v>曾</v>
      </c>
      <c r="AB509" s="370"/>
      <c r="AC509" s="377">
        <f t="shared" si="142"/>
        <v>19</v>
      </c>
      <c r="AD509" s="373">
        <f t="array" ref="AD509">IF( $W509, "", INDEX(白話字韻母資料表, AC509, $AD$5))</f>
        <v>9</v>
      </c>
      <c r="AE509" s="373" t="b">
        <f t="array" ref="AE509">IF( $W509, "", IF( INDEX(白話字韻母資料表, AC509, $AE$5) = "入聲", TRUE, FALSE) )</f>
        <v>1</v>
      </c>
      <c r="AF509" s="374">
        <f t="shared" si="143"/>
        <v>4</v>
      </c>
      <c r="AG509" s="374">
        <f t="shared" si="144"/>
        <v>4</v>
      </c>
      <c r="AH509" s="374" t="str">
        <f t="array" ref="AH509">IF( $W509, "", INDEX(白話字韻母資料表, $AC509, $AH$5))</f>
        <v>經</v>
      </c>
      <c r="AI509" s="374" t="str">
        <f t="array" ref="AI509">IF($W509, "", INDEX(白話字韻母八聲調資料表, $AD509, $AG509))</f>
        <v>ek</v>
      </c>
      <c r="AJ509" s="370"/>
      <c r="AK509" s="373" t="b">
        <f t="shared" si="145"/>
        <v>1</v>
      </c>
      <c r="AL509" s="373" t="b">
        <f>IF( $AK509, IFERROR( IF(MATCH( $E509, 顎音化聲母!$H$9:$H$37, 0), TRUE, FALSE), FALSE), "")</f>
        <v>1</v>
      </c>
      <c r="AM509" s="373" t="str">
        <f t="array" ref="AM509">IF( AND($AK509, $AL509), INDEX(顎音化聲母資料表, MATCH( $D509 &amp; $E509, 顎音化聲母!$L$5:$L$136, 0), 3), "")</f>
        <v>ㄐ</v>
      </c>
      <c r="AN509" s="373">
        <f t="shared" si="146"/>
        <v>2</v>
      </c>
      <c r="AO509" s="374" t="str">
        <f t="array" ref="AO509">IF($AN509="", "", IF( $AM509&lt;&gt;"", $AM509,INDEX(白話字聲母資料表, $AN509, $AO$5)))</f>
        <v>ㄐ</v>
      </c>
      <c r="AP509" s="374" t="str">
        <f t="array" ref="AP509">IF($W509, "", INDEX(方音八音反切資料表, $AD509, $AG509))</f>
        <v>ㄧㆻ</v>
      </c>
      <c r="AQ509" s="370"/>
      <c r="AR509" s="374" t="str">
        <f t="array" ref="AR509">IF($V509, "", INDEX(白話字聲母資料表, $Z509, $AR$5))</f>
        <v>ts</v>
      </c>
      <c r="AS509" s="375" t="str">
        <f t="array" ref="AS509">IF($W509, "", INDEX(白話字韻母資料表, $AC509, $AR$5))</f>
        <v>ik</v>
      </c>
      <c r="AT509" s="374" t="str">
        <f t="array" ref="AT509">IF($W509, "", INDEX(台羅韻母八聲調資料表, $AD509, $AG509))</f>
        <v>ik</v>
      </c>
      <c r="AU509" s="370"/>
      <c r="AV509" s="374" t="str">
        <f t="array" ref="AV509">IF($V509, "", INDEX(白話字聲母資料表, $Z509, $AV$5))</f>
        <v>z</v>
      </c>
      <c r="AW509" s="375" t="str">
        <f t="array" ref="AW509">IF($W509, "", INDEX(白話字韻母資料表, $AC509, $AW$5))</f>
        <v>ik</v>
      </c>
      <c r="AX509" s="374" t="str">
        <f t="array" ref="AX509">IF($W509, "", INDEX(閩拼韻母八聲調資料表, $AD509, $AG509))</f>
        <v>ik</v>
      </c>
    </row>
    <row r="510" spans="2:50">
      <c r="B510" s="380">
        <f t="shared" si="75"/>
        <v>502</v>
      </c>
      <c r="C510" s="314" t="str">
        <f>MID(文章!$D$4, B510, 1)</f>
        <v>天</v>
      </c>
      <c r="D510" s="365" t="s">
        <v>90</v>
      </c>
      <c r="E510" s="365" t="s">
        <v>91</v>
      </c>
      <c r="F510" s="365"/>
      <c r="G510" s="315" t="str">
        <f t="array" ref="G510">IF( OR($T510, NOT($U510), $W510), "", $AA510 &amp; $AH510 &amp; INDEX(中文數值資料表, $AG510, 2) )</f>
        <v>他堅一</v>
      </c>
      <c r="H510" s="321" t="str">
        <f t="shared" si="76"/>
        <v>thian</v>
      </c>
      <c r="I510" s="322" t="str">
        <f t="shared" si="77"/>
        <v>thian</v>
      </c>
      <c r="J510" s="323" t="str">
        <f t="shared" si="78"/>
        <v>tiān</v>
      </c>
      <c r="K510" s="316" t="str">
        <f t="shared" si="79"/>
        <v>ㄊㄧㄢ</v>
      </c>
      <c r="L510" s="317" t="str">
        <f t="shared" ca="1" si="147"/>
        <v xml:space="preserve">\ltjruby{天}{thian}\
</v>
      </c>
      <c r="M510" s="317" t="str">
        <f t="shared" ca="1" si="133"/>
        <v xml:space="preserve">&lt;ruby&gt;天&lt;rt&gt;他堅一&lt;/rt&gt;&lt;/ruby&gt;
</v>
      </c>
      <c r="N510" s="317" t="str">
        <f t="shared" ca="1" si="134"/>
        <v xml:space="preserve">&lt;ruby&gt;天&lt;rt&gt;thian&lt;/rt&gt;&lt;/ruby&gt;
</v>
      </c>
      <c r="O510" s="317" t="str">
        <f t="shared" ca="1" si="135"/>
        <v xml:space="preserve">&lt;ruby&gt;天&lt;rt&gt;thian&lt;/rt&gt;&lt;/ruby&gt;
</v>
      </c>
      <c r="P510" s="317" t="str">
        <f t="shared" ca="1" si="135"/>
        <v xml:space="preserve">&lt;ruby&gt;天&lt;rt&gt;tiān&lt;/rt&gt;&lt;/ruby&gt;
</v>
      </c>
      <c r="Q510" s="318" t="str">
        <f t="shared" ca="1" si="136"/>
        <v xml:space="preserve">&lt;ruby&gt;天&lt;rtc&gt;ㄊㄧㄢ&lt;/rtc&gt;&lt;/ruby&gt;
</v>
      </c>
      <c r="R510" s="318" t="str">
        <f t="shared" ca="1" si="137"/>
        <v xml:space="preserve">&lt;ruby&gt;天&lt;rt&gt;thian&lt;/rt&gt;&lt;rtc&gt;ㄊㄧㄢ&lt;/rtc&gt;&lt;/ruby&gt;
</v>
      </c>
      <c r="S510" s="285"/>
      <c r="T510" s="319" t="b">
        <f t="shared" si="131"/>
        <v>0</v>
      </c>
      <c r="U510" s="319" t="b">
        <f t="shared" si="138"/>
        <v>1</v>
      </c>
      <c r="V510" s="319" t="b">
        <f t="shared" si="139"/>
        <v>0</v>
      </c>
      <c r="W510" s="319" t="b">
        <f t="shared" si="140"/>
        <v>0</v>
      </c>
      <c r="X510" s="319" t="b">
        <f t="shared" si="141"/>
        <v>1</v>
      </c>
      <c r="Y510" s="370"/>
      <c r="Z510" s="377">
        <f t="shared" si="132"/>
        <v>17</v>
      </c>
      <c r="AA510" s="373" t="str">
        <f t="array" ref="AA510">IF( $Z510="", "", INDEX(白話字聲母資料表, $Z510, $AA$5))</f>
        <v>他</v>
      </c>
      <c r="AB510" s="370"/>
      <c r="AC510" s="377">
        <f t="shared" si="142"/>
        <v>29</v>
      </c>
      <c r="AD510" s="373">
        <f t="array" ref="AD510">IF( $W510, "", INDEX(白話字韻母資料表, AC510, $AD$5))</f>
        <v>2</v>
      </c>
      <c r="AE510" s="373" t="b">
        <f t="array" ref="AE510">IF( $W510, "", IF( INDEX(白話字韻母資料表, AC510, $AE$5) = "入聲", TRUE, FALSE) )</f>
        <v>0</v>
      </c>
      <c r="AF510" s="374">
        <f t="shared" si="143"/>
        <v>1</v>
      </c>
      <c r="AG510" s="374">
        <f t="shared" si="144"/>
        <v>1</v>
      </c>
      <c r="AH510" s="374" t="str">
        <f t="array" ref="AH510">IF( $W510, "", INDEX(白話字韻母資料表, $AC510, $AH$5))</f>
        <v>堅</v>
      </c>
      <c r="AI510" s="374" t="str">
        <f t="array" ref="AI510">IF($W510, "", INDEX(白話字韻母八聲調資料表, $AD510, $AG510))</f>
        <v>ian</v>
      </c>
      <c r="AJ510" s="370"/>
      <c r="AK510" s="373" t="b">
        <f t="shared" si="145"/>
        <v>0</v>
      </c>
      <c r="AL510" s="373" t="str">
        <f>IF( $AK510, IFERROR( IF(MATCH( $E510, 顎音化聲母!$H$9:$H$37, 0), TRUE, FALSE), FALSE), "")</f>
        <v/>
      </c>
      <c r="AM510" s="373" t="str">
        <f t="array" ref="AM510">IF( AND($AK510, $AL510), INDEX(顎音化聲母資料表, MATCH( $D510 &amp; $E510, 顎音化聲母!$L$5:$L$136, 0), 3), "")</f>
        <v/>
      </c>
      <c r="AN510" s="373">
        <f t="shared" si="146"/>
        <v>17</v>
      </c>
      <c r="AO510" s="374" t="str">
        <f t="array" ref="AO510">IF($AN510="", "", IF( $AM510&lt;&gt;"", $AM510,INDEX(白話字聲母資料表, $AN510, $AO$5)))</f>
        <v>ㄊ</v>
      </c>
      <c r="AP510" s="374" t="str">
        <f t="array" ref="AP510">IF($W510, "", INDEX(方音八音反切資料表, $AD510, $AG510))</f>
        <v>ㄧㄢ</v>
      </c>
      <c r="AQ510" s="370"/>
      <c r="AR510" s="374" t="str">
        <f t="array" ref="AR510">IF($V510, "", INDEX(白話字聲母資料表, $Z510, $AR$5))</f>
        <v>th</v>
      </c>
      <c r="AS510" s="375" t="str">
        <f t="array" ref="AS510">IF($W510, "", INDEX(白話字韻母資料表, $AC510, $AR$5))</f>
        <v>ian</v>
      </c>
      <c r="AT510" s="374" t="str">
        <f t="array" ref="AT510">IF($W510, "", INDEX(台羅韻母八聲調資料表, $AD510, $AG510))</f>
        <v>ian</v>
      </c>
      <c r="AU510" s="370"/>
      <c r="AV510" s="374" t="str">
        <f t="array" ref="AV510">IF($V510, "", INDEX(白話字聲母資料表, $Z510, $AV$5))</f>
        <v>t</v>
      </c>
      <c r="AW510" s="375" t="str">
        <f t="array" ref="AW510">IF($W510, "", INDEX(白話字韻母資料表, $AC510, $AW$5))</f>
        <v>ian</v>
      </c>
      <c r="AX510" s="374" t="str">
        <f t="array" ref="AX510">IF($W510, "", INDEX(閩拼韻母八聲調資料表, $AD510, $AG510))</f>
        <v>iān</v>
      </c>
    </row>
    <row r="511" spans="2:50">
      <c r="B511" s="380">
        <f t="shared" si="75"/>
        <v>503</v>
      </c>
      <c r="C511" s="314" t="str">
        <f>MID(文章!$D$4, B511, 1)</f>
        <v>地</v>
      </c>
      <c r="D511" s="365" t="s">
        <v>92</v>
      </c>
      <c r="E511" s="365" t="s">
        <v>98</v>
      </c>
      <c r="F511" s="365">
        <v>7</v>
      </c>
      <c r="G511" s="315" t="str">
        <f t="array" ref="G511">IF( OR($T511, NOT($U511), $W511), "", $AA511 &amp; $AH511 &amp; INDEX(中文數值資料表, $AG511, 2) )</f>
        <v>地伽七</v>
      </c>
      <c r="H511" s="321" t="str">
        <f t="shared" si="76"/>
        <v>tē</v>
      </c>
      <c r="I511" s="322" t="str">
        <f t="shared" si="77"/>
        <v>tē</v>
      </c>
      <c r="J511" s="323" t="str">
        <f t="shared" si="78"/>
        <v>dē</v>
      </c>
      <c r="K511" s="316" t="str">
        <f t="shared" si="79"/>
        <v>ㄉㆤ˫</v>
      </c>
      <c r="L511" s="317" t="str">
        <f t="shared" ca="1" si="147"/>
        <v xml:space="preserve">\ltjruby{地}{tē}\
</v>
      </c>
      <c r="M511" s="317" t="str">
        <f t="shared" ca="1" si="133"/>
        <v xml:space="preserve">&lt;ruby&gt;地&lt;rt&gt;地伽七&lt;/rt&gt;&lt;/ruby&gt;
</v>
      </c>
      <c r="N511" s="317" t="str">
        <f t="shared" ca="1" si="134"/>
        <v xml:space="preserve">&lt;ruby&gt;地&lt;rt&gt;tē&lt;/rt&gt;&lt;/ruby&gt;
</v>
      </c>
      <c r="O511" s="317" t="str">
        <f t="shared" ca="1" si="135"/>
        <v xml:space="preserve">&lt;ruby&gt;地&lt;rt&gt;tē&lt;/rt&gt;&lt;/ruby&gt;
</v>
      </c>
      <c r="P511" s="317" t="str">
        <f t="shared" ca="1" si="135"/>
        <v xml:space="preserve">&lt;ruby&gt;地&lt;rt&gt;dē&lt;/rt&gt;&lt;/ruby&gt;
</v>
      </c>
      <c r="Q511" s="318" t="str">
        <f t="shared" ca="1" si="136"/>
        <v xml:space="preserve">&lt;ruby&gt;地&lt;rtc&gt;ㄉㆤ˫&lt;/rtc&gt;&lt;/ruby&gt;
</v>
      </c>
      <c r="R511" s="318" t="str">
        <f t="shared" ca="1" si="137"/>
        <v xml:space="preserve">&lt;ruby&gt;地&lt;rt&gt;tē&lt;/rt&gt;&lt;rtc&gt;ㄉㆤ˫&lt;/rtc&gt;&lt;/ruby&gt;
</v>
      </c>
      <c r="S511" s="285"/>
      <c r="T511" s="319" t="b">
        <f t="shared" si="131"/>
        <v>0</v>
      </c>
      <c r="U511" s="319" t="b">
        <f t="shared" si="138"/>
        <v>1</v>
      </c>
      <c r="V511" s="319" t="b">
        <f t="shared" si="139"/>
        <v>0</v>
      </c>
      <c r="W511" s="319" t="b">
        <f t="shared" si="140"/>
        <v>0</v>
      </c>
      <c r="X511" s="319" t="b">
        <f t="shared" si="141"/>
        <v>0</v>
      </c>
      <c r="Y511" s="370"/>
      <c r="Z511" s="377">
        <f t="shared" si="132"/>
        <v>16</v>
      </c>
      <c r="AA511" s="373" t="str">
        <f t="array" ref="AA511">IF( $Z511="", "", INDEX(白話字聲母資料表, $Z511, $AA$5))</f>
        <v>地</v>
      </c>
      <c r="AB511" s="370"/>
      <c r="AC511" s="377">
        <f t="shared" si="142"/>
        <v>15</v>
      </c>
      <c r="AD511" s="373">
        <f t="array" ref="AD511">IF( $W511, "", INDEX(白話字韻母資料表, AC511, $AD$5))</f>
        <v>39</v>
      </c>
      <c r="AE511" s="373" t="b">
        <f t="array" ref="AE511">IF( $W511, "", IF( INDEX(白話字韻母資料表, AC511, $AE$5) = "入聲", TRUE, FALSE) )</f>
        <v>0</v>
      </c>
      <c r="AF511" s="374">
        <f t="shared" si="143"/>
        <v>1</v>
      </c>
      <c r="AG511" s="374">
        <f t="shared" si="144"/>
        <v>7</v>
      </c>
      <c r="AH511" s="374" t="str">
        <f t="array" ref="AH511">IF( $W511, "", INDEX(白話字韻母資料表, $AC511, $AH$5))</f>
        <v>伽</v>
      </c>
      <c r="AI511" s="374" t="str">
        <f t="array" ref="AI511">IF($W511, "", INDEX(白話字韻母八聲調資料表, $AD511, $AG511))</f>
        <v>ē</v>
      </c>
      <c r="AJ511" s="370"/>
      <c r="AK511" s="373" t="b">
        <f t="shared" si="145"/>
        <v>0</v>
      </c>
      <c r="AL511" s="373" t="str">
        <f>IF( $AK511, IFERROR( IF(MATCH( $E511, 顎音化聲母!$H$9:$H$37, 0), TRUE, FALSE), FALSE), "")</f>
        <v/>
      </c>
      <c r="AM511" s="373" t="str">
        <f t="array" ref="AM511">IF( AND($AK511, $AL511), INDEX(顎音化聲母資料表, MATCH( $D511 &amp; $E511, 顎音化聲母!$L$5:$L$136, 0), 3), "")</f>
        <v/>
      </c>
      <c r="AN511" s="373">
        <f t="shared" si="146"/>
        <v>16</v>
      </c>
      <c r="AO511" s="374" t="str">
        <f t="array" ref="AO511">IF($AN511="", "", IF( $AM511&lt;&gt;"", $AM511,INDEX(白話字聲母資料表, $AN511, $AO$5)))</f>
        <v>ㄉ</v>
      </c>
      <c r="AP511" s="374" t="str">
        <f t="array" ref="AP511">IF($W511, "", INDEX(方音八音反切資料表, $AD511, $AG511))</f>
        <v>ㆤ˫</v>
      </c>
      <c r="AQ511" s="370"/>
      <c r="AR511" s="374" t="str">
        <f t="array" ref="AR511">IF($V511, "", INDEX(白話字聲母資料表, $Z511, $AR$5))</f>
        <v>t</v>
      </c>
      <c r="AS511" s="375" t="str">
        <f t="array" ref="AS511">IF($W511, "", INDEX(白話字韻母資料表, $AC511, $AR$5))</f>
        <v>e</v>
      </c>
      <c r="AT511" s="374" t="str">
        <f t="array" ref="AT511">IF($W511, "", INDEX(台羅韻母八聲調資料表, $AD511, $AG511))</f>
        <v>ē</v>
      </c>
      <c r="AU511" s="370"/>
      <c r="AV511" s="374" t="str">
        <f t="array" ref="AV511">IF($V511, "", INDEX(白話字聲母資料表, $Z511, $AV$5))</f>
        <v>d</v>
      </c>
      <c r="AW511" s="375" t="str">
        <f t="array" ref="AW511">IF($W511, "", INDEX(白話字韻母資料表, $AC511, $AW$5))</f>
        <v>e</v>
      </c>
      <c r="AX511" s="374" t="str">
        <f t="array" ref="AX511">IF($W511, "", INDEX(閩拼韻母八聲調資料表, $AD511, $AG511))</f>
        <v>ē</v>
      </c>
    </row>
    <row r="512" spans="2:50">
      <c r="B512" s="380">
        <f t="shared" si="75"/>
        <v>504</v>
      </c>
      <c r="C512" s="314" t="str">
        <f>MID(文章!$D$4, B512, 1)</f>
        <v>曾</v>
      </c>
      <c r="D512" s="365" t="s">
        <v>55</v>
      </c>
      <c r="E512" s="365" t="s">
        <v>81</v>
      </c>
      <c r="F512" s="365"/>
      <c r="G512" s="315" t="str">
        <f t="array" ref="G512">IF( OR($T512, NOT($U512), $W512), "", $AA512 &amp; $AH512 &amp; INDEX(中文數值資料表, $AG512, 2) )</f>
        <v>曾經一</v>
      </c>
      <c r="H512" s="321" t="str">
        <f t="shared" si="76"/>
        <v>cheng</v>
      </c>
      <c r="I512" s="322" t="str">
        <f t="shared" si="77"/>
        <v>tsing</v>
      </c>
      <c r="J512" s="323" t="str">
        <f t="shared" si="78"/>
        <v>zīng</v>
      </c>
      <c r="K512" s="316" t="str">
        <f t="shared" si="79"/>
        <v>ㄐㄧㄥ</v>
      </c>
      <c r="L512" s="317" t="str">
        <f t="shared" ca="1" si="147"/>
        <v xml:space="preserve">\ltjruby{曾}{tsing}\
</v>
      </c>
      <c r="M512" s="317" t="str">
        <f t="shared" ca="1" si="133"/>
        <v xml:space="preserve">&lt;ruby&gt;曾&lt;rt&gt;曾經一&lt;/rt&gt;&lt;/ruby&gt;
</v>
      </c>
      <c r="N512" s="317" t="str">
        <f t="shared" ca="1" si="134"/>
        <v xml:space="preserve">&lt;ruby&gt;曾&lt;rt&gt;cheng&lt;/rt&gt;&lt;/ruby&gt;
</v>
      </c>
      <c r="O512" s="317" t="str">
        <f t="shared" ca="1" si="135"/>
        <v xml:space="preserve">&lt;ruby&gt;曾&lt;rt&gt;tsing&lt;/rt&gt;&lt;/ruby&gt;
</v>
      </c>
      <c r="P512" s="317" t="str">
        <f t="shared" ca="1" si="135"/>
        <v xml:space="preserve">&lt;ruby&gt;曾&lt;rt&gt;zīng&lt;/rt&gt;&lt;/ruby&gt;
</v>
      </c>
      <c r="Q512" s="318" t="str">
        <f t="shared" ca="1" si="136"/>
        <v xml:space="preserve">&lt;ruby&gt;曾&lt;rtc&gt;ㄐㄧㄥ&lt;/rtc&gt;&lt;/ruby&gt;
</v>
      </c>
      <c r="R512" s="318" t="str">
        <f t="shared" ca="1" si="137"/>
        <v xml:space="preserve">&lt;ruby&gt;曾&lt;rt&gt;tsing&lt;/rt&gt;&lt;rtc&gt;ㄐㄧㄥ&lt;/rtc&gt;&lt;/ruby&gt;
</v>
      </c>
      <c r="S512" s="285"/>
      <c r="T512" s="319" t="b">
        <f t="shared" si="131"/>
        <v>0</v>
      </c>
      <c r="U512" s="319" t="b">
        <f t="shared" si="138"/>
        <v>1</v>
      </c>
      <c r="V512" s="319" t="b">
        <f t="shared" si="139"/>
        <v>0</v>
      </c>
      <c r="W512" s="319" t="b">
        <f t="shared" si="140"/>
        <v>0</v>
      </c>
      <c r="X512" s="319" t="b">
        <f t="shared" si="141"/>
        <v>1</v>
      </c>
      <c r="Y512" s="370"/>
      <c r="Z512" s="377">
        <f t="shared" si="132"/>
        <v>2</v>
      </c>
      <c r="AA512" s="373" t="str">
        <f t="array" ref="AA512">IF( $Z512="", "", INDEX(白話字聲母資料表, $Z512, $AA$5))</f>
        <v>曾</v>
      </c>
      <c r="AB512" s="370"/>
      <c r="AC512" s="377">
        <f t="shared" si="142"/>
        <v>20</v>
      </c>
      <c r="AD512" s="373">
        <f t="array" ref="AD512">IF( $W512, "", INDEX(白話字韻母資料表, AC512, $AD$5))</f>
        <v>9</v>
      </c>
      <c r="AE512" s="373" t="b">
        <f t="array" ref="AE512">IF( $W512, "", IF( INDEX(白話字韻母資料表, AC512, $AE$5) = "入聲", TRUE, FALSE) )</f>
        <v>0</v>
      </c>
      <c r="AF512" s="374">
        <f t="shared" si="143"/>
        <v>1</v>
      </c>
      <c r="AG512" s="374">
        <f t="shared" si="144"/>
        <v>1</v>
      </c>
      <c r="AH512" s="374" t="str">
        <f t="array" ref="AH512">IF( $W512, "", INDEX(白話字韻母資料表, $AC512, $AH$5))</f>
        <v>經</v>
      </c>
      <c r="AI512" s="374" t="str">
        <f t="array" ref="AI512">IF($W512, "", INDEX(白話字韻母八聲調資料表, $AD512, $AG512))</f>
        <v>eng</v>
      </c>
      <c r="AJ512" s="370"/>
      <c r="AK512" s="373" t="b">
        <f t="shared" si="145"/>
        <v>1</v>
      </c>
      <c r="AL512" s="373" t="b">
        <f>IF( $AK512, IFERROR( IF(MATCH( $E512, 顎音化聲母!$H$9:$H$37, 0), TRUE, FALSE), FALSE), "")</f>
        <v>1</v>
      </c>
      <c r="AM512" s="373" t="str">
        <f t="array" ref="AM512">IF( AND($AK512, $AL512), INDEX(顎音化聲母資料表, MATCH( $D512 &amp; $E512, 顎音化聲母!$L$5:$L$136, 0), 3), "")</f>
        <v>ㄐ</v>
      </c>
      <c r="AN512" s="373">
        <f t="shared" si="146"/>
        <v>2</v>
      </c>
      <c r="AO512" s="374" t="str">
        <f t="array" ref="AO512">IF($AN512="", "", IF( $AM512&lt;&gt;"", $AM512,INDEX(白話字聲母資料表, $AN512, $AO$5)))</f>
        <v>ㄐ</v>
      </c>
      <c r="AP512" s="374" t="str">
        <f t="array" ref="AP512">IF($W512, "", INDEX(方音八音反切資料表, $AD512, $AG512))</f>
        <v>ㄧㄥ</v>
      </c>
      <c r="AQ512" s="370"/>
      <c r="AR512" s="374" t="str">
        <f t="array" ref="AR512">IF($V512, "", INDEX(白話字聲母資料表, $Z512, $AR$5))</f>
        <v>ts</v>
      </c>
      <c r="AS512" s="375" t="str">
        <f t="array" ref="AS512">IF($W512, "", INDEX(白話字韻母資料表, $AC512, $AR$5))</f>
        <v>ing</v>
      </c>
      <c r="AT512" s="374" t="str">
        <f t="array" ref="AT512">IF($W512, "", INDEX(台羅韻母八聲調資料表, $AD512, $AG512))</f>
        <v>ing</v>
      </c>
      <c r="AU512" s="370"/>
      <c r="AV512" s="374" t="str">
        <f t="array" ref="AV512">IF($V512, "", INDEX(白話字聲母資料表, $Z512, $AV$5))</f>
        <v>z</v>
      </c>
      <c r="AW512" s="375" t="str">
        <f t="array" ref="AW512">IF($W512, "", INDEX(白話字韻母資料表, $AC512, $AW$5))</f>
        <v>ing</v>
      </c>
      <c r="AX512" s="374" t="str">
        <f t="array" ref="AX512">IF($W512, "", INDEX(閩拼韻母八聲調資料表, $AD512, $AG512))</f>
        <v>īng</v>
      </c>
    </row>
    <row r="513" spans="2:50">
      <c r="B513" s="380">
        <f t="shared" si="75"/>
        <v>505</v>
      </c>
      <c r="C513" s="314" t="str">
        <f>MID(文章!$D$4, B513, 1)</f>
        <v>不</v>
      </c>
      <c r="D513" s="365" t="s">
        <v>79</v>
      </c>
      <c r="E513" s="365" t="s">
        <v>66</v>
      </c>
      <c r="F513" s="365"/>
      <c r="G513" s="315" t="str">
        <f t="array" ref="G513">IF( OR($T513, NOT($U513), $W513), "", $AA513 &amp; $AH513 &amp; INDEX(中文數值資料表, $AG513, 2) )</f>
        <v>邊君四</v>
      </c>
      <c r="H513" s="321" t="str">
        <f t="shared" si="76"/>
        <v>put</v>
      </c>
      <c r="I513" s="322" t="str">
        <f t="shared" si="77"/>
        <v>put</v>
      </c>
      <c r="J513" s="323" t="str">
        <f t="shared" si="78"/>
        <v>but</v>
      </c>
      <c r="K513" s="316" t="str">
        <f t="shared" si="79"/>
        <v>ㄅㄨㆵ</v>
      </c>
      <c r="L513" s="317" t="str">
        <f t="shared" ca="1" si="147"/>
        <v xml:space="preserve">\ltjruby{不}{put}\
</v>
      </c>
      <c r="M513" s="317" t="str">
        <f t="shared" ca="1" si="133"/>
        <v xml:space="preserve">&lt;ruby&gt;不&lt;rt&gt;邊君四&lt;/rt&gt;&lt;/ruby&gt;
</v>
      </c>
      <c r="N513" s="317" t="str">
        <f t="shared" ca="1" si="134"/>
        <v xml:space="preserve">&lt;ruby&gt;不&lt;rt&gt;put&lt;/rt&gt;&lt;/ruby&gt;
</v>
      </c>
      <c r="O513" s="317" t="str">
        <f t="shared" ca="1" si="135"/>
        <v xml:space="preserve">&lt;ruby&gt;不&lt;rt&gt;put&lt;/rt&gt;&lt;/ruby&gt;
</v>
      </c>
      <c r="P513" s="317" t="str">
        <f t="shared" ca="1" si="135"/>
        <v xml:space="preserve">&lt;ruby&gt;不&lt;rt&gt;but&lt;/rt&gt;&lt;/ruby&gt;
</v>
      </c>
      <c r="Q513" s="318" t="str">
        <f t="shared" ca="1" si="136"/>
        <v xml:space="preserve">&lt;ruby&gt;不&lt;rtc&gt;ㄅㄨㆵ&lt;/rtc&gt;&lt;/ruby&gt;
</v>
      </c>
      <c r="R513" s="318" t="str">
        <f t="shared" ca="1" si="137"/>
        <v xml:space="preserve">&lt;ruby&gt;不&lt;rt&gt;put&lt;/rt&gt;&lt;rtc&gt;ㄅㄨㆵ&lt;/rtc&gt;&lt;/ruby&gt;
</v>
      </c>
      <c r="S513" s="285"/>
      <c r="T513" s="319" t="b">
        <f t="shared" si="131"/>
        <v>0</v>
      </c>
      <c r="U513" s="319" t="b">
        <f t="shared" si="138"/>
        <v>1</v>
      </c>
      <c r="V513" s="319" t="b">
        <f t="shared" si="139"/>
        <v>0</v>
      </c>
      <c r="W513" s="319" t="b">
        <f t="shared" si="140"/>
        <v>0</v>
      </c>
      <c r="X513" s="319" t="b">
        <f t="shared" si="141"/>
        <v>1</v>
      </c>
      <c r="Y513" s="370"/>
      <c r="Z513" s="377">
        <f t="shared" si="132"/>
        <v>13</v>
      </c>
      <c r="AA513" s="373" t="str">
        <f t="array" ref="AA513">IF( $Z513="", "", INDEX(白話字聲母資料表, $Z513, $AA$5))</f>
        <v>邊</v>
      </c>
      <c r="AB513" s="370"/>
      <c r="AC513" s="377">
        <f t="shared" si="142"/>
        <v>74</v>
      </c>
      <c r="AD513" s="373">
        <f t="array" ref="AD513">IF( $W513, "", INDEX(白話字韻母資料表, AC513, $AD$5))</f>
        <v>1</v>
      </c>
      <c r="AE513" s="373" t="b">
        <f t="array" ref="AE513">IF( $W513, "", IF( INDEX(白話字韻母資料表, AC513, $AE$5) = "入聲", TRUE, FALSE) )</f>
        <v>1</v>
      </c>
      <c r="AF513" s="374">
        <f t="shared" si="143"/>
        <v>4</v>
      </c>
      <c r="AG513" s="374">
        <f t="shared" si="144"/>
        <v>4</v>
      </c>
      <c r="AH513" s="374" t="str">
        <f t="array" ref="AH513">IF( $W513, "", INDEX(白話字韻母資料表, $AC513, $AH$5))</f>
        <v>君</v>
      </c>
      <c r="AI513" s="374" t="str">
        <f t="array" ref="AI513">IF($W513, "", INDEX(白話字韻母八聲調資料表, $AD513, $AG513))</f>
        <v>ut</v>
      </c>
      <c r="AJ513" s="370"/>
      <c r="AK513" s="373" t="b">
        <f t="shared" si="145"/>
        <v>0</v>
      </c>
      <c r="AL513" s="373" t="str">
        <f>IF( $AK513, IFERROR( IF(MATCH( $E513, 顎音化聲母!$H$9:$H$37, 0), TRUE, FALSE), FALSE), "")</f>
        <v/>
      </c>
      <c r="AM513" s="373" t="str">
        <f t="array" ref="AM513">IF( AND($AK513, $AL513), INDEX(顎音化聲母資料表, MATCH( $D513 &amp; $E513, 顎音化聲母!$L$5:$L$136, 0), 3), "")</f>
        <v/>
      </c>
      <c r="AN513" s="373">
        <f t="shared" si="146"/>
        <v>13</v>
      </c>
      <c r="AO513" s="374" t="str">
        <f t="array" ref="AO513">IF($AN513="", "", IF( $AM513&lt;&gt;"", $AM513,INDEX(白話字聲母資料表, $AN513, $AO$5)))</f>
        <v>ㄅ</v>
      </c>
      <c r="AP513" s="374" t="str">
        <f t="array" ref="AP513">IF($W513, "", INDEX(方音八音反切資料表, $AD513, $AG513))</f>
        <v>ㄨㆵ</v>
      </c>
      <c r="AQ513" s="370"/>
      <c r="AR513" s="374" t="str">
        <f t="array" ref="AR513">IF($V513, "", INDEX(白話字聲母資料表, $Z513, $AR$5))</f>
        <v>p</v>
      </c>
      <c r="AS513" s="375" t="str">
        <f t="array" ref="AS513">IF($W513, "", INDEX(白話字韻母資料表, $AC513, $AR$5))</f>
        <v>ut</v>
      </c>
      <c r="AT513" s="374" t="str">
        <f t="array" ref="AT513">IF($W513, "", INDEX(台羅韻母八聲調資料表, $AD513, $AG513))</f>
        <v>ut</v>
      </c>
      <c r="AU513" s="370"/>
      <c r="AV513" s="374" t="str">
        <f t="array" ref="AV513">IF($V513, "", INDEX(白話字聲母資料表, $Z513, $AV$5))</f>
        <v>b</v>
      </c>
      <c r="AW513" s="375" t="str">
        <f t="array" ref="AW513">IF($W513, "", INDEX(白話字韻母資料表, $AC513, $AW$5))</f>
        <v>ut</v>
      </c>
      <c r="AX513" s="374" t="str">
        <f t="array" ref="AX513">IF($W513, "", INDEX(閩拼韻母八聲調資料表, $AD513, $AG513))</f>
        <v>ut</v>
      </c>
    </row>
    <row r="514" spans="2:50">
      <c r="B514" s="380">
        <f t="shared" si="75"/>
        <v>506</v>
      </c>
      <c r="C514" s="314" t="str">
        <f>MID(文章!$D$4, B514, 1)</f>
        <v>能</v>
      </c>
      <c r="D514" s="365" t="s">
        <v>82</v>
      </c>
      <c r="E514" s="365" t="s">
        <v>81</v>
      </c>
      <c r="F514" s="365">
        <v>5</v>
      </c>
      <c r="G514" s="315" t="str">
        <f t="array" ref="G514">IF( OR($T514, NOT($U514), $W514), "", $AA514 &amp; $AH514 &amp; INDEX(中文數值資料表, $AG514, 2) )</f>
        <v>柳經五</v>
      </c>
      <c r="H514" s="321" t="str">
        <f t="shared" si="76"/>
        <v>lêng</v>
      </c>
      <c r="I514" s="322" t="str">
        <f t="shared" si="77"/>
        <v>lîng</v>
      </c>
      <c r="J514" s="323" t="str">
        <f t="shared" si="78"/>
        <v>lìng</v>
      </c>
      <c r="K514" s="316" t="str">
        <f t="shared" si="79"/>
        <v>ㄌㄧㄥˊ</v>
      </c>
      <c r="L514" s="317" t="str">
        <f t="shared" ca="1" si="147"/>
        <v xml:space="preserve">\ltjruby{能}{lîng}\
</v>
      </c>
      <c r="M514" s="317" t="str">
        <f t="shared" ca="1" si="133"/>
        <v xml:space="preserve">&lt;ruby&gt;能&lt;rt&gt;柳經五&lt;/rt&gt;&lt;/ruby&gt;
</v>
      </c>
      <c r="N514" s="317" t="str">
        <f t="shared" ca="1" si="134"/>
        <v xml:space="preserve">&lt;ruby&gt;能&lt;rt&gt;lêng&lt;/rt&gt;&lt;/ruby&gt;
</v>
      </c>
      <c r="O514" s="317" t="str">
        <f t="shared" ca="1" si="135"/>
        <v xml:space="preserve">&lt;ruby&gt;能&lt;rt&gt;lîng&lt;/rt&gt;&lt;/ruby&gt;
</v>
      </c>
      <c r="P514" s="317" t="str">
        <f t="shared" ca="1" si="135"/>
        <v xml:space="preserve">&lt;ruby&gt;能&lt;rt&gt;lìng&lt;/rt&gt;&lt;/ruby&gt;
</v>
      </c>
      <c r="Q514" s="318" t="str">
        <f t="shared" ca="1" si="136"/>
        <v xml:space="preserve">&lt;ruby&gt;能&lt;rtc&gt;ㄌㄧㄥˊ&lt;/rtc&gt;&lt;/ruby&gt;
</v>
      </c>
      <c r="R514" s="318" t="str">
        <f t="shared" ca="1" si="137"/>
        <v xml:space="preserve">&lt;ruby&gt;能&lt;rt&gt;lîng&lt;/rt&gt;&lt;rtc&gt;ㄌㄧㄥˊ&lt;/rtc&gt;&lt;/ruby&gt;
</v>
      </c>
      <c r="S514" s="285"/>
      <c r="T514" s="319" t="b">
        <f t="shared" si="131"/>
        <v>0</v>
      </c>
      <c r="U514" s="319" t="b">
        <f t="shared" si="138"/>
        <v>1</v>
      </c>
      <c r="V514" s="319" t="b">
        <f t="shared" si="139"/>
        <v>0</v>
      </c>
      <c r="W514" s="319" t="b">
        <f t="shared" si="140"/>
        <v>0</v>
      </c>
      <c r="X514" s="319" t="b">
        <f t="shared" si="141"/>
        <v>0</v>
      </c>
      <c r="Y514" s="370"/>
      <c r="Z514" s="377">
        <f t="shared" si="132"/>
        <v>9</v>
      </c>
      <c r="AA514" s="373" t="str">
        <f t="array" ref="AA514">IF( $Z514="", "", INDEX(白話字聲母資料表, $Z514, $AA$5))</f>
        <v>柳</v>
      </c>
      <c r="AB514" s="370"/>
      <c r="AC514" s="377">
        <f t="shared" si="142"/>
        <v>20</v>
      </c>
      <c r="AD514" s="373">
        <f t="array" ref="AD514">IF( $W514, "", INDEX(白話字韻母資料表, AC514, $AD$5))</f>
        <v>9</v>
      </c>
      <c r="AE514" s="373" t="b">
        <f t="array" ref="AE514">IF( $W514, "", IF( INDEX(白話字韻母資料表, AC514, $AE$5) = "入聲", TRUE, FALSE) )</f>
        <v>0</v>
      </c>
      <c r="AF514" s="374">
        <f t="shared" si="143"/>
        <v>1</v>
      </c>
      <c r="AG514" s="374">
        <f t="shared" si="144"/>
        <v>5</v>
      </c>
      <c r="AH514" s="374" t="str">
        <f t="array" ref="AH514">IF( $W514, "", INDEX(白話字韻母資料表, $AC514, $AH$5))</f>
        <v>經</v>
      </c>
      <c r="AI514" s="374" t="str">
        <f t="array" ref="AI514">IF($W514, "", INDEX(白話字韻母八聲調資料表, $AD514, $AG514))</f>
        <v>êng</v>
      </c>
      <c r="AJ514" s="370"/>
      <c r="AK514" s="373" t="b">
        <f t="shared" si="145"/>
        <v>0</v>
      </c>
      <c r="AL514" s="373" t="str">
        <f>IF( $AK514, IFERROR( IF(MATCH( $E514, 顎音化聲母!$H$9:$H$37, 0), TRUE, FALSE), FALSE), "")</f>
        <v/>
      </c>
      <c r="AM514" s="373" t="str">
        <f t="array" ref="AM514">IF( AND($AK514, $AL514), INDEX(顎音化聲母資料表, MATCH( $D514 &amp; $E514, 顎音化聲母!$L$5:$L$136, 0), 3), "")</f>
        <v/>
      </c>
      <c r="AN514" s="373">
        <f t="shared" si="146"/>
        <v>9</v>
      </c>
      <c r="AO514" s="374" t="str">
        <f t="array" ref="AO514">IF($AN514="", "", IF( $AM514&lt;&gt;"", $AM514,INDEX(白話字聲母資料表, $AN514, $AO$5)))</f>
        <v>ㄌ</v>
      </c>
      <c r="AP514" s="374" t="str">
        <f t="array" ref="AP514">IF($W514, "", INDEX(方音八音反切資料表, $AD514, $AG514))</f>
        <v>ㄧㄥˊ</v>
      </c>
      <c r="AQ514" s="370"/>
      <c r="AR514" s="374" t="str">
        <f t="array" ref="AR514">IF($V514, "", INDEX(白話字聲母資料表, $Z514, $AR$5))</f>
        <v>l</v>
      </c>
      <c r="AS514" s="375" t="str">
        <f t="array" ref="AS514">IF($W514, "", INDEX(白話字韻母資料表, $AC514, $AR$5))</f>
        <v>ing</v>
      </c>
      <c r="AT514" s="374" t="str">
        <f t="array" ref="AT514">IF($W514, "", INDEX(台羅韻母八聲調資料表, $AD514, $AG514))</f>
        <v>îng</v>
      </c>
      <c r="AU514" s="370"/>
      <c r="AV514" s="374" t="str">
        <f t="array" ref="AV514">IF($V514, "", INDEX(白話字聲母資料表, $Z514, $AV$5))</f>
        <v>l</v>
      </c>
      <c r="AW514" s="375" t="str">
        <f t="array" ref="AW514">IF($W514, "", INDEX(白話字韻母資料表, $AC514, $AW$5))</f>
        <v>ing</v>
      </c>
      <c r="AX514" s="374" t="str">
        <f t="array" ref="AX514">IF($W514, "", INDEX(閩拼韻母八聲調資料表, $AD514, $AG514))</f>
        <v>ìng</v>
      </c>
    </row>
    <row r="515" spans="2:50">
      <c r="B515" s="380">
        <f t="shared" si="75"/>
        <v>507</v>
      </c>
      <c r="C515" s="314" t="str">
        <f>MID(文章!$D$4, B515, 1)</f>
        <v>以</v>
      </c>
      <c r="D515" s="365"/>
      <c r="E515" s="365" t="s">
        <v>67</v>
      </c>
      <c r="F515" s="365">
        <v>2</v>
      </c>
      <c r="G515" s="315" t="str">
        <f t="array" ref="G515">IF( OR($T515, NOT($U515), $W515), "", $AA515 &amp; $AH515 &amp; INDEX(中文數值資料表, $AG515, 2) )</f>
        <v>英居二</v>
      </c>
      <c r="H515" s="321" t="str">
        <f t="shared" si="76"/>
        <v>í</v>
      </c>
      <c r="I515" s="322" t="str">
        <f t="shared" si="77"/>
        <v>í</v>
      </c>
      <c r="J515" s="323" t="str">
        <f t="shared" si="78"/>
        <v>í</v>
      </c>
      <c r="K515" s="316" t="str">
        <f t="shared" si="79"/>
        <v>ㄧˋ</v>
      </c>
      <c r="L515" s="317" t="str">
        <f t="shared" ca="1" si="147"/>
        <v xml:space="preserve">\ltjruby{以}{í}\
</v>
      </c>
      <c r="M515" s="317" t="str">
        <f t="shared" ca="1" si="133"/>
        <v xml:space="preserve">&lt;ruby&gt;以&lt;rt&gt;英居二&lt;/rt&gt;&lt;/ruby&gt;
</v>
      </c>
      <c r="N515" s="317" t="str">
        <f t="shared" ca="1" si="134"/>
        <v xml:space="preserve">&lt;ruby&gt;以&lt;rt&gt;í&lt;/rt&gt;&lt;/ruby&gt;
</v>
      </c>
      <c r="O515" s="317" t="str">
        <f t="shared" ca="1" si="135"/>
        <v xml:space="preserve">&lt;ruby&gt;以&lt;rt&gt;í&lt;/rt&gt;&lt;/ruby&gt;
</v>
      </c>
      <c r="P515" s="317" t="str">
        <f t="shared" ca="1" si="135"/>
        <v xml:space="preserve">&lt;ruby&gt;以&lt;rt&gt;í&lt;/rt&gt;&lt;/ruby&gt;
</v>
      </c>
      <c r="Q515" s="318" t="str">
        <f t="shared" ca="1" si="136"/>
        <v xml:space="preserve">&lt;ruby&gt;以&lt;rtc&gt;ㄧˋ&lt;/rtc&gt;&lt;/ruby&gt;
</v>
      </c>
      <c r="R515" s="318" t="str">
        <f t="shared" ca="1" si="137"/>
        <v xml:space="preserve">&lt;ruby&gt;以&lt;rt&gt;í&lt;/rt&gt;&lt;rtc&gt;ㄧˋ&lt;/rtc&gt;&lt;/ruby&gt;
</v>
      </c>
      <c r="S515" s="285"/>
      <c r="T515" s="319" t="b">
        <f t="shared" si="131"/>
        <v>0</v>
      </c>
      <c r="U515" s="319" t="b">
        <f t="shared" si="138"/>
        <v>1</v>
      </c>
      <c r="V515" s="319" t="b">
        <f t="shared" si="139"/>
        <v>1</v>
      </c>
      <c r="W515" s="319" t="b">
        <f t="shared" si="140"/>
        <v>0</v>
      </c>
      <c r="X515" s="319" t="b">
        <f t="shared" si="141"/>
        <v>0</v>
      </c>
      <c r="Y515" s="370"/>
      <c r="Z515" s="377">
        <f t="shared" si="132"/>
        <v>18</v>
      </c>
      <c r="AA515" s="373" t="str">
        <f t="array" ref="AA515">IF( $Z515="", "", INDEX(白話字聲母資料表, $Z515, $AA$5))</f>
        <v>英</v>
      </c>
      <c r="AB515" s="370"/>
      <c r="AC515" s="377">
        <f t="shared" si="142"/>
        <v>21</v>
      </c>
      <c r="AD515" s="373">
        <f t="array" ref="AD515">IF( $W515, "", INDEX(白話字韻母資料表, AC515, $AD$5))</f>
        <v>29</v>
      </c>
      <c r="AE515" s="373" t="b">
        <f t="array" ref="AE515">IF( $W515, "", IF( INDEX(白話字韻母資料表, AC515, $AE$5) = "入聲", TRUE, FALSE) )</f>
        <v>0</v>
      </c>
      <c r="AF515" s="374">
        <f t="shared" si="143"/>
        <v>1</v>
      </c>
      <c r="AG515" s="374">
        <f t="shared" si="144"/>
        <v>2</v>
      </c>
      <c r="AH515" s="374" t="str">
        <f t="array" ref="AH515">IF( $W515, "", INDEX(白話字韻母資料表, $AC515, $AH$5))</f>
        <v>居</v>
      </c>
      <c r="AI515" s="374" t="str">
        <f t="array" ref="AI515">IF($W515, "", INDEX(白話字韻母八聲調資料表, $AD515, $AG515))</f>
        <v>í</v>
      </c>
      <c r="AJ515" s="370"/>
      <c r="AK515" s="373" t="b">
        <f t="shared" si="145"/>
        <v>0</v>
      </c>
      <c r="AL515" s="373" t="str">
        <f>IF( $AK515, IFERROR( IF(MATCH( $E515, 顎音化聲母!$H$9:$H$37, 0), TRUE, FALSE), FALSE), "")</f>
        <v/>
      </c>
      <c r="AM515" s="373" t="str">
        <f t="array" ref="AM515">IF( AND($AK515, $AL515), INDEX(顎音化聲母資料表, MATCH( $D515 &amp; $E515, 顎音化聲母!$L$5:$L$136, 0), 3), "")</f>
        <v/>
      </c>
      <c r="AN515" s="373" t="str">
        <f t="shared" si="146"/>
        <v/>
      </c>
      <c r="AO515" s="374" t="str">
        <f t="array" ref="AO515">IF($AN515="", "", IF( $AM515&lt;&gt;"", $AM515,INDEX(白話字聲母資料表, $AN515, $AO$5)))</f>
        <v/>
      </c>
      <c r="AP515" s="374" t="str">
        <f t="array" ref="AP515">IF($W515, "", INDEX(方音八音反切資料表, $AD515, $AG515))</f>
        <v>ㄧˋ</v>
      </c>
      <c r="AQ515" s="370"/>
      <c r="AR515" s="374" t="str">
        <f t="array" ref="AR515">IF($V515, "", INDEX(白話字聲母資料表, $Z515, $AR$5))</f>
        <v/>
      </c>
      <c r="AS515" s="375" t="str">
        <f t="array" ref="AS515">IF($W515, "", INDEX(白話字韻母資料表, $AC515, $AR$5))</f>
        <v>i</v>
      </c>
      <c r="AT515" s="374" t="str">
        <f t="array" ref="AT515">IF($W515, "", INDEX(台羅韻母八聲調資料表, $AD515, $AG515))</f>
        <v>í</v>
      </c>
      <c r="AU515" s="370"/>
      <c r="AV515" s="374" t="str">
        <f t="array" ref="AV515">IF($V515, "", INDEX(白話字聲母資料表, $Z515, $AV$5))</f>
        <v/>
      </c>
      <c r="AW515" s="375" t="str">
        <f t="array" ref="AW515">IF($W515, "", INDEX(白話字韻母資料表, $AC515, $AW$5))</f>
        <v>i</v>
      </c>
      <c r="AX515" s="374" t="str">
        <f t="array" ref="AX515">IF($W515, "", INDEX(閩拼韻母八聲調資料表, $AD515, $AG515))</f>
        <v>í</v>
      </c>
    </row>
    <row r="516" spans="2:50">
      <c r="B516" s="380">
        <f t="shared" si="75"/>
        <v>508</v>
      </c>
      <c r="C516" s="314" t="str">
        <f>MID(文章!$D$4, B516, 1)</f>
        <v>一</v>
      </c>
      <c r="D516" s="365"/>
      <c r="E516" s="365" t="s">
        <v>97</v>
      </c>
      <c r="F516" s="365"/>
      <c r="G516" s="315" t="str">
        <f t="array" ref="G516">IF( OR($T516, NOT($U516), $W516), "", $AA516 &amp; $AH516 &amp; INDEX(中文數值資料表, $AG516, 2) )</f>
        <v>英巾四</v>
      </c>
      <c r="H516" s="321" t="str">
        <f t="shared" si="76"/>
        <v>it</v>
      </c>
      <c r="I516" s="322" t="str">
        <f t="shared" si="77"/>
        <v>it</v>
      </c>
      <c r="J516" s="323" t="str">
        <f t="shared" si="78"/>
        <v>it</v>
      </c>
      <c r="K516" s="316" t="str">
        <f t="shared" si="79"/>
        <v>ㄧㆵ</v>
      </c>
      <c r="L516" s="317" t="str">
        <f t="shared" ca="1" si="147"/>
        <v xml:space="preserve">\ltjruby{一}{it}\
</v>
      </c>
      <c r="M516" s="317" t="str">
        <f t="shared" ca="1" si="133"/>
        <v xml:space="preserve">&lt;ruby&gt;一&lt;rt&gt;英巾四&lt;/rt&gt;&lt;/ruby&gt;
</v>
      </c>
      <c r="N516" s="317" t="str">
        <f t="shared" ca="1" si="134"/>
        <v xml:space="preserve">&lt;ruby&gt;一&lt;rt&gt;it&lt;/rt&gt;&lt;/ruby&gt;
</v>
      </c>
      <c r="O516" s="317" t="str">
        <f t="shared" ca="1" si="135"/>
        <v xml:space="preserve">&lt;ruby&gt;一&lt;rt&gt;it&lt;/rt&gt;&lt;/ruby&gt;
</v>
      </c>
      <c r="P516" s="317" t="str">
        <f t="shared" ca="1" si="135"/>
        <v xml:space="preserve">&lt;ruby&gt;一&lt;rt&gt;it&lt;/rt&gt;&lt;/ruby&gt;
</v>
      </c>
      <c r="Q516" s="318" t="str">
        <f t="shared" ca="1" si="136"/>
        <v xml:space="preserve">&lt;ruby&gt;一&lt;rtc&gt;ㄧㆵ&lt;/rtc&gt;&lt;/ruby&gt;
</v>
      </c>
      <c r="R516" s="318" t="str">
        <f t="shared" ca="1" si="137"/>
        <v xml:space="preserve">&lt;ruby&gt;一&lt;rt&gt;it&lt;/rt&gt;&lt;rtc&gt;ㄧㆵ&lt;/rtc&gt;&lt;/ruby&gt;
</v>
      </c>
      <c r="S516" s="285"/>
      <c r="T516" s="319" t="b">
        <f t="shared" si="131"/>
        <v>0</v>
      </c>
      <c r="U516" s="319" t="b">
        <f t="shared" si="138"/>
        <v>1</v>
      </c>
      <c r="V516" s="319" t="b">
        <f t="shared" si="139"/>
        <v>1</v>
      </c>
      <c r="W516" s="319" t="b">
        <f t="shared" si="140"/>
        <v>0</v>
      </c>
      <c r="X516" s="319" t="b">
        <f t="shared" si="141"/>
        <v>1</v>
      </c>
      <c r="Y516" s="370"/>
      <c r="Z516" s="377">
        <f t="shared" si="132"/>
        <v>18</v>
      </c>
      <c r="AA516" s="373" t="str">
        <f t="array" ref="AA516">IF( $Z516="", "", INDEX(白話字聲母資料表, $Z516, $AA$5))</f>
        <v>英</v>
      </c>
      <c r="AB516" s="370"/>
      <c r="AC516" s="377">
        <f t="shared" si="142"/>
        <v>44</v>
      </c>
      <c r="AD516" s="373">
        <f t="array" ref="AD516">IF( $W516, "", INDEX(白話字韻母資料表, AC516, $AD$5))</f>
        <v>17</v>
      </c>
      <c r="AE516" s="373" t="b">
        <f t="array" ref="AE516">IF( $W516, "", IF( INDEX(白話字韻母資料表, AC516, $AE$5) = "入聲", TRUE, FALSE) )</f>
        <v>1</v>
      </c>
      <c r="AF516" s="374">
        <f t="shared" si="143"/>
        <v>4</v>
      </c>
      <c r="AG516" s="374">
        <f t="shared" si="144"/>
        <v>4</v>
      </c>
      <c r="AH516" s="374" t="str">
        <f t="array" ref="AH516">IF( $W516, "", INDEX(白話字韻母資料表, $AC516, $AH$5))</f>
        <v>巾</v>
      </c>
      <c r="AI516" s="374" t="str">
        <f t="array" ref="AI516">IF($W516, "", INDEX(白話字韻母八聲調資料表, $AD516, $AG516))</f>
        <v>it</v>
      </c>
      <c r="AJ516" s="370"/>
      <c r="AK516" s="373" t="b">
        <f t="shared" si="145"/>
        <v>0</v>
      </c>
      <c r="AL516" s="373" t="str">
        <f>IF( $AK516, IFERROR( IF(MATCH( $E516, 顎音化聲母!$H$9:$H$37, 0), TRUE, FALSE), FALSE), "")</f>
        <v/>
      </c>
      <c r="AM516" s="373" t="str">
        <f t="array" ref="AM516">IF( AND($AK516, $AL516), INDEX(顎音化聲母資料表, MATCH( $D516 &amp; $E516, 顎音化聲母!$L$5:$L$136, 0), 3), "")</f>
        <v/>
      </c>
      <c r="AN516" s="373" t="str">
        <f t="shared" si="146"/>
        <v/>
      </c>
      <c r="AO516" s="374" t="str">
        <f t="array" ref="AO516">IF($AN516="", "", IF( $AM516&lt;&gt;"", $AM516,INDEX(白話字聲母資料表, $AN516, $AO$5)))</f>
        <v/>
      </c>
      <c r="AP516" s="374" t="str">
        <f t="array" ref="AP516">IF($W516, "", INDEX(方音八音反切資料表, $AD516, $AG516))</f>
        <v>ㄧㆵ</v>
      </c>
      <c r="AQ516" s="370"/>
      <c r="AR516" s="374" t="str">
        <f t="array" ref="AR516">IF($V516, "", INDEX(白話字聲母資料表, $Z516, $AR$5))</f>
        <v/>
      </c>
      <c r="AS516" s="375" t="str">
        <f t="array" ref="AS516">IF($W516, "", INDEX(白話字韻母資料表, $AC516, $AR$5))</f>
        <v>it</v>
      </c>
      <c r="AT516" s="374" t="str">
        <f t="array" ref="AT516">IF($W516, "", INDEX(台羅韻母八聲調資料表, $AD516, $AG516))</f>
        <v>it</v>
      </c>
      <c r="AU516" s="370"/>
      <c r="AV516" s="374" t="str">
        <f t="array" ref="AV516">IF($V516, "", INDEX(白話字聲母資料表, $Z516, $AV$5))</f>
        <v/>
      </c>
      <c r="AW516" s="375" t="str">
        <f t="array" ref="AW516">IF($W516, "", INDEX(白話字韻母資料表, $AC516, $AW$5))</f>
        <v>it</v>
      </c>
      <c r="AX516" s="374" t="str">
        <f t="array" ref="AX516">IF($W516, "", INDEX(閩拼韻母八聲調資料表, $AD516, $AG516))</f>
        <v>it</v>
      </c>
    </row>
    <row r="517" spans="2:50">
      <c r="B517" s="380">
        <f t="shared" si="75"/>
        <v>509</v>
      </c>
      <c r="C517" s="314" t="str">
        <f>MID(文章!$D$4, B517, 1)</f>
        <v>瞬</v>
      </c>
      <c r="D517" s="365" t="s">
        <v>65</v>
      </c>
      <c r="E517" s="365" t="s">
        <v>108</v>
      </c>
      <c r="F517" s="365">
        <v>3</v>
      </c>
      <c r="G517" s="315" t="str">
        <f t="array" ref="G517">IF( OR($T517, NOT($U517), $W517), "", $AA517 &amp; $AH517 &amp; INDEX(中文數值資料表, $AG517, 2) )</f>
        <v>時君三</v>
      </c>
      <c r="H517" s="321" t="str">
        <f t="shared" si="76"/>
        <v>sùn</v>
      </c>
      <c r="I517" s="322" t="str">
        <f t="shared" si="77"/>
        <v>sùn</v>
      </c>
      <c r="J517" s="323" t="str">
        <f t="shared" si="78"/>
        <v>sǔn</v>
      </c>
      <c r="K517" s="316" t="str">
        <f t="shared" si="79"/>
        <v>ㄙㄨㄣ˪</v>
      </c>
      <c r="L517" s="317" t="str">
        <f t="shared" ca="1" si="147"/>
        <v xml:space="preserve">\ltjruby{瞬}{sùn}\
</v>
      </c>
      <c r="M517" s="317" t="str">
        <f t="shared" ca="1" si="133"/>
        <v xml:space="preserve">&lt;ruby&gt;瞬&lt;rt&gt;時君三&lt;/rt&gt;&lt;/ruby&gt;
</v>
      </c>
      <c r="N517" s="317" t="str">
        <f t="shared" ca="1" si="134"/>
        <v xml:space="preserve">&lt;ruby&gt;瞬&lt;rt&gt;sùn&lt;/rt&gt;&lt;/ruby&gt;
</v>
      </c>
      <c r="O517" s="317" t="str">
        <f t="shared" ca="1" si="135"/>
        <v xml:space="preserve">&lt;ruby&gt;瞬&lt;rt&gt;sùn&lt;/rt&gt;&lt;/ruby&gt;
</v>
      </c>
      <c r="P517" s="317" t="str">
        <f t="shared" ca="1" si="135"/>
        <v xml:space="preserve">&lt;ruby&gt;瞬&lt;rt&gt;sǔn&lt;/rt&gt;&lt;/ruby&gt;
</v>
      </c>
      <c r="Q517" s="318" t="str">
        <f t="shared" ca="1" si="136"/>
        <v xml:space="preserve">&lt;ruby&gt;瞬&lt;rtc&gt;ㄙㄨㄣ˪&lt;/rtc&gt;&lt;/ruby&gt;
</v>
      </c>
      <c r="R517" s="318" t="str">
        <f t="shared" ca="1" si="137"/>
        <v xml:space="preserve">&lt;ruby&gt;瞬&lt;rt&gt;sùn&lt;/rt&gt;&lt;rtc&gt;ㄙㄨㄣ˪&lt;/rtc&gt;&lt;/ruby&gt;
</v>
      </c>
      <c r="S517" s="285"/>
      <c r="T517" s="319" t="b">
        <f t="shared" si="131"/>
        <v>0</v>
      </c>
      <c r="U517" s="319" t="b">
        <f t="shared" si="138"/>
        <v>1</v>
      </c>
      <c r="V517" s="319" t="b">
        <f t="shared" si="139"/>
        <v>0</v>
      </c>
      <c r="W517" s="319" t="b">
        <f t="shared" si="140"/>
        <v>0</v>
      </c>
      <c r="X517" s="319" t="b">
        <f t="shared" si="141"/>
        <v>0</v>
      </c>
      <c r="Y517" s="370"/>
      <c r="Z517" s="377">
        <f t="shared" si="132"/>
        <v>15</v>
      </c>
      <c r="AA517" s="373" t="str">
        <f t="array" ref="AA517">IF( $Z517="", "", INDEX(白話字聲母資料表, $Z517, $AA$5))</f>
        <v>時</v>
      </c>
      <c r="AB517" s="370"/>
      <c r="AC517" s="377">
        <f t="shared" si="142"/>
        <v>73</v>
      </c>
      <c r="AD517" s="373">
        <f t="array" ref="AD517">IF( $W517, "", INDEX(白話字韻母資料表, AC517, $AD$5))</f>
        <v>1</v>
      </c>
      <c r="AE517" s="373" t="b">
        <f t="array" ref="AE517">IF( $W517, "", IF( INDEX(白話字韻母資料表, AC517, $AE$5) = "入聲", TRUE, FALSE) )</f>
        <v>0</v>
      </c>
      <c r="AF517" s="374">
        <f t="shared" si="143"/>
        <v>1</v>
      </c>
      <c r="AG517" s="374">
        <f t="shared" si="144"/>
        <v>3</v>
      </c>
      <c r="AH517" s="374" t="str">
        <f t="array" ref="AH517">IF( $W517, "", INDEX(白話字韻母資料表, $AC517, $AH$5))</f>
        <v>君</v>
      </c>
      <c r="AI517" s="374" t="str">
        <f t="array" ref="AI517">IF($W517, "", INDEX(白話字韻母八聲調資料表, $AD517, $AG517))</f>
        <v>ùn</v>
      </c>
      <c r="AJ517" s="370"/>
      <c r="AK517" s="373" t="b">
        <f t="shared" si="145"/>
        <v>1</v>
      </c>
      <c r="AL517" s="373" t="b">
        <f>IF( $AK517, IFERROR( IF(MATCH( $E517, 顎音化聲母!$H$9:$H$37, 0), TRUE, FALSE), FALSE), "")</f>
        <v>0</v>
      </c>
      <c r="AM517" s="373" t="str">
        <f t="array" ref="AM517">IF( AND($AK517, $AL517), INDEX(顎音化聲母資料表, MATCH( $D517 &amp; $E517, 顎音化聲母!$L$5:$L$136, 0), 3), "")</f>
        <v/>
      </c>
      <c r="AN517" s="373">
        <f t="shared" si="146"/>
        <v>15</v>
      </c>
      <c r="AO517" s="374" t="str">
        <f t="array" ref="AO517">IF($AN517="", "", IF( $AM517&lt;&gt;"", $AM517,INDEX(白話字聲母資料表, $AN517, $AO$5)))</f>
        <v>ㄙ</v>
      </c>
      <c r="AP517" s="374" t="str">
        <f t="array" ref="AP517">IF($W517, "", INDEX(方音八音反切資料表, $AD517, $AG517))</f>
        <v>ㄨㄣ˪</v>
      </c>
      <c r="AQ517" s="370"/>
      <c r="AR517" s="374" t="str">
        <f t="array" ref="AR517">IF($V517, "", INDEX(白話字聲母資料表, $Z517, $AR$5))</f>
        <v>s</v>
      </c>
      <c r="AS517" s="375" t="str">
        <f t="array" ref="AS517">IF($W517, "", INDEX(白話字韻母資料表, $AC517, $AR$5))</f>
        <v>un</v>
      </c>
      <c r="AT517" s="374" t="str">
        <f t="array" ref="AT517">IF($W517, "", INDEX(台羅韻母八聲調資料表, $AD517, $AG517))</f>
        <v>ùn</v>
      </c>
      <c r="AU517" s="370"/>
      <c r="AV517" s="374" t="str">
        <f t="array" ref="AV517">IF($V517, "", INDEX(白話字聲母資料表, $Z517, $AV$5))</f>
        <v>s</v>
      </c>
      <c r="AW517" s="375" t="str">
        <f t="array" ref="AW517">IF($W517, "", INDEX(白話字韻母資料表, $AC517, $AW$5))</f>
        <v>un</v>
      </c>
      <c r="AX517" s="374" t="str">
        <f t="array" ref="AX517">IF($W517, "", INDEX(閩拼韻母八聲調資料表, $AD517, $AG517))</f>
        <v>ǔn</v>
      </c>
    </row>
    <row r="518" spans="2:50">
      <c r="B518" s="380">
        <f t="shared" si="75"/>
        <v>510</v>
      </c>
      <c r="C518" s="314" t="str">
        <f>MID(文章!$D$4, B518, 1)</f>
        <v>；</v>
      </c>
      <c r="D518" s="365"/>
      <c r="E518" s="365"/>
      <c r="F518" s="365"/>
      <c r="G518" s="315" t="str">
        <f t="array" ref="G518">IF( OR($T518, NOT($U518), $W518), "", $AA518 &amp; $AH518 &amp; INDEX(中文數值資料表, $AG518, 2) )</f>
        <v/>
      </c>
      <c r="H518" s="321" t="str">
        <f t="shared" si="76"/>
        <v/>
      </c>
      <c r="I518" s="322" t="str">
        <f t="shared" si="77"/>
        <v/>
      </c>
      <c r="J518" s="323" t="str">
        <f t="shared" si="78"/>
        <v/>
      </c>
      <c r="K518" s="316" t="str">
        <f t="shared" si="79"/>
        <v/>
      </c>
      <c r="L518" s="317" t="str">
        <f t="shared" ca="1" si="147"/>
        <v xml:space="preserve">\ltjruby{；}{}\
</v>
      </c>
      <c r="M518" s="317" t="str">
        <f t="shared" ca="1" si="133"/>
        <v xml:space="preserve">；
</v>
      </c>
      <c r="N518" s="317" t="str">
        <f t="shared" ca="1" si="134"/>
        <v xml:space="preserve">；
</v>
      </c>
      <c r="O518" s="317" t="str">
        <f t="shared" ca="1" si="135"/>
        <v xml:space="preserve">；
</v>
      </c>
      <c r="P518" s="317" t="str">
        <f t="shared" ca="1" si="135"/>
        <v xml:space="preserve">；
</v>
      </c>
      <c r="Q518" s="318" t="str">
        <f t="shared" ca="1" si="136"/>
        <v xml:space="preserve">；
</v>
      </c>
      <c r="R518" s="318" t="str">
        <f t="shared" ca="1" si="137"/>
        <v xml:space="preserve">；
</v>
      </c>
      <c r="S518" s="285"/>
      <c r="T518" s="319" t="b">
        <f t="shared" si="131"/>
        <v>1</v>
      </c>
      <c r="U518" s="319" t="b">
        <f t="shared" si="138"/>
        <v>0</v>
      </c>
      <c r="V518" s="319" t="b">
        <f t="shared" si="139"/>
        <v>1</v>
      </c>
      <c r="W518" s="319" t="b">
        <f t="shared" si="140"/>
        <v>1</v>
      </c>
      <c r="X518" s="319" t="b">
        <f t="shared" si="141"/>
        <v>0</v>
      </c>
      <c r="Y518" s="370"/>
      <c r="Z518" s="377" t="str">
        <f t="shared" si="132"/>
        <v/>
      </c>
      <c r="AA518" s="373" t="str">
        <f t="array" ref="AA518">IF( $Z518="", "", INDEX(白話字聲母資料表, $Z518, $AA$5))</f>
        <v/>
      </c>
      <c r="AB518" s="370"/>
      <c r="AC518" s="377" t="str">
        <f t="shared" si="142"/>
        <v/>
      </c>
      <c r="AD518" s="373" t="str">
        <f t="array" ref="AD518">IF( $W518, "", INDEX(白話字韻母資料表, AC518, $AD$5))</f>
        <v/>
      </c>
      <c r="AE518" s="373" t="str">
        <f t="array" ref="AE518">IF( $W518, "", IF( INDEX(白話字韻母資料表, AC518, $AE$5) = "入聲", TRUE, FALSE) )</f>
        <v/>
      </c>
      <c r="AF518" s="374" t="str">
        <f t="shared" si="143"/>
        <v/>
      </c>
      <c r="AG518" s="374" t="str">
        <f t="shared" si="144"/>
        <v/>
      </c>
      <c r="AH518" s="374" t="str">
        <f t="array" ref="AH518">IF( $W518, "", INDEX(白話字韻母資料表, $AC518, $AH$5))</f>
        <v/>
      </c>
      <c r="AI518" s="374" t="str">
        <f t="array" ref="AI518">IF($W518, "", INDEX(白話字韻母八聲調資料表, $AD518, $AG518))</f>
        <v/>
      </c>
      <c r="AJ518" s="370"/>
      <c r="AK518" s="373" t="b">
        <f t="shared" si="145"/>
        <v>0</v>
      </c>
      <c r="AL518" s="373" t="str">
        <f>IF( $AK518, IFERROR( IF(MATCH( $E518, 顎音化聲母!$H$9:$H$37, 0), TRUE, FALSE), FALSE), "")</f>
        <v/>
      </c>
      <c r="AM518" s="373" t="str">
        <f t="array" ref="AM518">IF( AND($AK518, $AL518), INDEX(顎音化聲母資料表, MATCH( $D518 &amp; $E518, 顎音化聲母!$L$5:$L$136, 0), 3), "")</f>
        <v/>
      </c>
      <c r="AN518" s="373" t="str">
        <f t="shared" si="146"/>
        <v/>
      </c>
      <c r="AO518" s="374" t="str">
        <f t="array" ref="AO518">IF($AN518="", "", IF( $AM518&lt;&gt;"", $AM518,INDEX(白話字聲母資料表, $AN518, $AO$5)))</f>
        <v/>
      </c>
      <c r="AP518" s="374" t="str">
        <f t="array" ref="AP518">IF($W518, "", INDEX(方音八音反切資料表, $AD518, $AG518))</f>
        <v/>
      </c>
      <c r="AQ518" s="370"/>
      <c r="AR518" s="374" t="str">
        <f t="array" ref="AR518">IF($V518, "", INDEX(白話字聲母資料表, $Z518, $AR$5))</f>
        <v/>
      </c>
      <c r="AS518" s="375" t="str">
        <f t="array" ref="AS518">IF($W518, "", INDEX(白話字韻母資料表, $AC518, $AR$5))</f>
        <v/>
      </c>
      <c r="AT518" s="374" t="str">
        <f t="array" ref="AT518">IF($W518, "", INDEX(台羅韻母八聲調資料表, $AD518, $AG518))</f>
        <v/>
      </c>
      <c r="AU518" s="370"/>
      <c r="AV518" s="374" t="str">
        <f t="array" ref="AV518">IF($V518, "", INDEX(白話字聲母資料表, $Z518, $AV$5))</f>
        <v/>
      </c>
      <c r="AW518" s="375" t="str">
        <f t="array" ref="AW518">IF($W518, "", INDEX(白話字韻母資料表, $AC518, $AW$5))</f>
        <v/>
      </c>
      <c r="AX518" s="374" t="str">
        <f t="array" ref="AX518">IF($W518, "", INDEX(閩拼韻母八聲調資料表, $AD518, $AG518))</f>
        <v/>
      </c>
    </row>
    <row r="519" spans="2:50">
      <c r="B519" s="380">
        <f t="shared" ref="B519:B773" si="148">ROW() - ROW($8:$8)</f>
        <v>511</v>
      </c>
      <c r="C519" s="314" t="str">
        <f>MID(文章!$D$4, B519, 1)</f>
        <v>自</v>
      </c>
      <c r="D519" s="365" t="s">
        <v>55</v>
      </c>
      <c r="E519" s="365" t="s">
        <v>62</v>
      </c>
      <c r="F519" s="365">
        <v>7</v>
      </c>
      <c r="G519" s="315" t="str">
        <f t="array" ref="G519">IF( OR($T519, NOT($U519), $W519), "", $AA519 &amp; $AH519 &amp; INDEX(中文數值資料表, $AG519, 2) )</f>
        <v>曾艍七</v>
      </c>
      <c r="H519" s="321" t="str">
        <f t="shared" ref="H519:H773" si="149">IF( NOT($T519), TRIM( $D519 &amp; $AI519), "")</f>
        <v>chū</v>
      </c>
      <c r="I519" s="322" t="str">
        <f t="shared" ref="I519:I773" si="150">IF( NOT($T519), TRIM( $AR519 &amp; $AT519 ), "")</f>
        <v>tsū</v>
      </c>
      <c r="J519" s="323" t="str">
        <f t="shared" ref="J519:J773" si="151">IF( NOT($T519), TRIM($AV519 &amp; $AX519), "")</f>
        <v>zū</v>
      </c>
      <c r="K519" s="316" t="str">
        <f t="shared" ref="K519:K773" si="152">IF( NOT($T519), TRIM($AO519 &amp; $AP519), "")</f>
        <v>ㄗㄨ˫</v>
      </c>
      <c r="L519" s="317" t="str">
        <f t="shared" ca="1" si="147"/>
        <v xml:space="preserve">\ltjruby{自}{tsū}\
</v>
      </c>
      <c r="M519" s="317" t="str">
        <f t="shared" ca="1" si="133"/>
        <v xml:space="preserve">&lt;ruby&gt;自&lt;rt&gt;曾艍七&lt;/rt&gt;&lt;/ruby&gt;
</v>
      </c>
      <c r="N519" s="317" t="str">
        <f t="shared" ca="1" si="134"/>
        <v xml:space="preserve">&lt;ruby&gt;自&lt;rt&gt;chū&lt;/rt&gt;&lt;/ruby&gt;
</v>
      </c>
      <c r="O519" s="317" t="str">
        <f t="shared" ca="1" si="135"/>
        <v xml:space="preserve">&lt;ruby&gt;自&lt;rt&gt;tsū&lt;/rt&gt;&lt;/ruby&gt;
</v>
      </c>
      <c r="P519" s="317" t="str">
        <f t="shared" ca="1" si="135"/>
        <v xml:space="preserve">&lt;ruby&gt;自&lt;rt&gt;zū&lt;/rt&gt;&lt;/ruby&gt;
</v>
      </c>
      <c r="Q519" s="318" t="str">
        <f t="shared" ca="1" si="136"/>
        <v xml:space="preserve">&lt;ruby&gt;自&lt;rtc&gt;ㄗㄨ˫&lt;/rtc&gt;&lt;/ruby&gt;
</v>
      </c>
      <c r="R519" s="318" t="str">
        <f t="shared" ca="1" si="137"/>
        <v xml:space="preserve">&lt;ruby&gt;自&lt;rt&gt;tsū&lt;/rt&gt;&lt;rtc&gt;ㄗㄨ˫&lt;/rtc&gt;&lt;/ruby&gt;
</v>
      </c>
      <c r="S519" s="285"/>
      <c r="T519" s="319" t="b">
        <f t="shared" si="131"/>
        <v>0</v>
      </c>
      <c r="U519" s="319" t="b">
        <f t="shared" si="138"/>
        <v>1</v>
      </c>
      <c r="V519" s="319" t="b">
        <f t="shared" si="139"/>
        <v>0</v>
      </c>
      <c r="W519" s="319" t="b">
        <f t="shared" si="140"/>
        <v>0</v>
      </c>
      <c r="X519" s="319" t="b">
        <f t="shared" si="141"/>
        <v>0</v>
      </c>
      <c r="Y519" s="370"/>
      <c r="Z519" s="377">
        <f t="shared" si="132"/>
        <v>2</v>
      </c>
      <c r="AA519" s="373" t="str">
        <f t="array" ref="AA519">IF( $Z519="", "", INDEX(白話字聲母資料表, $Z519, $AA$5))</f>
        <v>曾</v>
      </c>
      <c r="AB519" s="370"/>
      <c r="AC519" s="377">
        <f t="shared" si="142"/>
        <v>70</v>
      </c>
      <c r="AD519" s="373">
        <f t="array" ref="AD519">IF( $W519, "", INDEX(白話字韻母資料表, AC519, $AD$5))</f>
        <v>27</v>
      </c>
      <c r="AE519" s="373" t="b">
        <f t="array" ref="AE519">IF( $W519, "", IF( INDEX(白話字韻母資料表, AC519, $AE$5) = "入聲", TRUE, FALSE) )</f>
        <v>0</v>
      </c>
      <c r="AF519" s="374">
        <f t="shared" si="143"/>
        <v>1</v>
      </c>
      <c r="AG519" s="374">
        <f t="shared" si="144"/>
        <v>7</v>
      </c>
      <c r="AH519" s="374" t="str">
        <f t="array" ref="AH519">IF( $W519, "", INDEX(白話字韻母資料表, $AC519, $AH$5))</f>
        <v>艍</v>
      </c>
      <c r="AI519" s="374" t="str">
        <f t="array" ref="AI519">IF($W519, "", INDEX(白話字韻母八聲調資料表, $AD519, $AG519))</f>
        <v>ū</v>
      </c>
      <c r="AJ519" s="370"/>
      <c r="AK519" s="373" t="b">
        <f t="shared" si="145"/>
        <v>1</v>
      </c>
      <c r="AL519" s="373" t="b">
        <f>IF( $AK519, IFERROR( IF(MATCH( $E519, 顎音化聲母!$H$9:$H$37, 0), TRUE, FALSE), FALSE), "")</f>
        <v>0</v>
      </c>
      <c r="AM519" s="373" t="str">
        <f t="array" ref="AM519">IF( AND($AK519, $AL519), INDEX(顎音化聲母資料表, MATCH( $D519 &amp; $E519, 顎音化聲母!$L$5:$L$136, 0), 3), "")</f>
        <v/>
      </c>
      <c r="AN519" s="373">
        <f t="shared" si="146"/>
        <v>2</v>
      </c>
      <c r="AO519" s="374" t="str">
        <f t="array" ref="AO519">IF($AN519="", "", IF( $AM519&lt;&gt;"", $AM519,INDEX(白話字聲母資料表, $AN519, $AO$5)))</f>
        <v>ㄗ</v>
      </c>
      <c r="AP519" s="374" t="str">
        <f t="array" ref="AP519">IF($W519, "", INDEX(方音八音反切資料表, $AD519, $AG519))</f>
        <v>ㄨ˫</v>
      </c>
      <c r="AQ519" s="370"/>
      <c r="AR519" s="374" t="str">
        <f t="array" ref="AR519">IF($V519, "", INDEX(白話字聲母資料表, $Z519, $AR$5))</f>
        <v>ts</v>
      </c>
      <c r="AS519" s="375" t="str">
        <f t="array" ref="AS519">IF($W519, "", INDEX(白話字韻母資料表, $AC519, $AR$5))</f>
        <v>u</v>
      </c>
      <c r="AT519" s="374" t="str">
        <f t="array" ref="AT519">IF($W519, "", INDEX(台羅韻母八聲調資料表, $AD519, $AG519))</f>
        <v>ū</v>
      </c>
      <c r="AU519" s="370"/>
      <c r="AV519" s="374" t="str">
        <f t="array" ref="AV519">IF($V519, "", INDEX(白話字聲母資料表, $Z519, $AV$5))</f>
        <v>z</v>
      </c>
      <c r="AW519" s="375" t="str">
        <f t="array" ref="AW519">IF($W519, "", INDEX(白話字韻母資料表, $AC519, $AW$5))</f>
        <v>u</v>
      </c>
      <c r="AX519" s="374" t="str">
        <f t="array" ref="AX519">IF($W519, "", INDEX(閩拼韻母八聲調資料表, $AD519, $AG519))</f>
        <v>ū</v>
      </c>
    </row>
    <row r="520" spans="2:50">
      <c r="B520" s="380">
        <f t="shared" si="148"/>
        <v>512</v>
      </c>
      <c r="C520" s="314" t="str">
        <f>MID(文章!$D$4, B520, 1)</f>
        <v>其</v>
      </c>
      <c r="D520" s="365" t="s">
        <v>72</v>
      </c>
      <c r="E520" s="365" t="s">
        <v>67</v>
      </c>
      <c r="F520" s="365">
        <v>5</v>
      </c>
      <c r="G520" s="315" t="str">
        <f t="array" ref="G520">IF( OR($T520, NOT($U520), $W520), "", $AA520 &amp; $AH520 &amp; INDEX(中文數值資料表, $AG520, 2) )</f>
        <v>求居五</v>
      </c>
      <c r="H520" s="321" t="str">
        <f t="shared" si="149"/>
        <v>kî</v>
      </c>
      <c r="I520" s="322" t="str">
        <f t="shared" si="150"/>
        <v>kî</v>
      </c>
      <c r="J520" s="323" t="str">
        <f t="shared" si="151"/>
        <v>gì</v>
      </c>
      <c r="K520" s="316" t="str">
        <f t="shared" si="152"/>
        <v>ㄍㄧˊ</v>
      </c>
      <c r="L520" s="317" t="str">
        <f t="shared" ca="1" si="147"/>
        <v xml:space="preserve">\ltjruby{其}{kî}\
</v>
      </c>
      <c r="M520" s="317" t="str">
        <f t="shared" ca="1" si="133"/>
        <v xml:space="preserve">&lt;ruby&gt;其&lt;rt&gt;求居五&lt;/rt&gt;&lt;/ruby&gt;
</v>
      </c>
      <c r="N520" s="317" t="str">
        <f t="shared" ca="1" si="134"/>
        <v xml:space="preserve">&lt;ruby&gt;其&lt;rt&gt;kî&lt;/rt&gt;&lt;/ruby&gt;
</v>
      </c>
      <c r="O520" s="317" t="str">
        <f t="shared" ca="1" si="135"/>
        <v xml:space="preserve">&lt;ruby&gt;其&lt;rt&gt;kî&lt;/rt&gt;&lt;/ruby&gt;
</v>
      </c>
      <c r="P520" s="317" t="str">
        <f t="shared" ca="1" si="135"/>
        <v xml:space="preserve">&lt;ruby&gt;其&lt;rt&gt;gì&lt;/rt&gt;&lt;/ruby&gt;
</v>
      </c>
      <c r="Q520" s="318" t="str">
        <f t="shared" ca="1" si="136"/>
        <v xml:space="preserve">&lt;ruby&gt;其&lt;rtc&gt;ㄍㄧˊ&lt;/rtc&gt;&lt;/ruby&gt;
</v>
      </c>
      <c r="R520" s="318" t="str">
        <f t="shared" ca="1" si="137"/>
        <v xml:space="preserve">&lt;ruby&gt;其&lt;rt&gt;kî&lt;/rt&gt;&lt;rtc&gt;ㄍㄧˊ&lt;/rtc&gt;&lt;/ruby&gt;
</v>
      </c>
      <c r="S520" s="285"/>
      <c r="T520" s="319" t="b">
        <f t="shared" si="131"/>
        <v>0</v>
      </c>
      <c r="U520" s="319" t="b">
        <f t="shared" si="138"/>
        <v>1</v>
      </c>
      <c r="V520" s="319" t="b">
        <f t="shared" si="139"/>
        <v>0</v>
      </c>
      <c r="W520" s="319" t="b">
        <f t="shared" si="140"/>
        <v>0</v>
      </c>
      <c r="X520" s="319" t="b">
        <f t="shared" si="141"/>
        <v>0</v>
      </c>
      <c r="Y520" s="370"/>
      <c r="Z520" s="377">
        <f t="shared" si="132"/>
        <v>7</v>
      </c>
      <c r="AA520" s="373" t="str">
        <f t="array" ref="AA520">IF( $Z520="", "", INDEX(白話字聲母資料表, $Z520, $AA$5))</f>
        <v>求</v>
      </c>
      <c r="AB520" s="370"/>
      <c r="AC520" s="377">
        <f t="shared" si="142"/>
        <v>21</v>
      </c>
      <c r="AD520" s="373">
        <f t="array" ref="AD520">IF( $W520, "", INDEX(白話字韻母資料表, AC520, $AD$5))</f>
        <v>29</v>
      </c>
      <c r="AE520" s="373" t="b">
        <f t="array" ref="AE520">IF( $W520, "", IF( INDEX(白話字韻母資料表, AC520, $AE$5) = "入聲", TRUE, FALSE) )</f>
        <v>0</v>
      </c>
      <c r="AF520" s="374">
        <f t="shared" si="143"/>
        <v>1</v>
      </c>
      <c r="AG520" s="374">
        <f t="shared" si="144"/>
        <v>5</v>
      </c>
      <c r="AH520" s="374" t="str">
        <f t="array" ref="AH520">IF( $W520, "", INDEX(白話字韻母資料表, $AC520, $AH$5))</f>
        <v>居</v>
      </c>
      <c r="AI520" s="374" t="str">
        <f t="array" ref="AI520">IF($W520, "", INDEX(白話字韻母八聲調資料表, $AD520, $AG520))</f>
        <v>î</v>
      </c>
      <c r="AJ520" s="370"/>
      <c r="AK520" s="373" t="b">
        <f t="shared" si="145"/>
        <v>0</v>
      </c>
      <c r="AL520" s="373" t="str">
        <f>IF( $AK520, IFERROR( IF(MATCH( $E520, 顎音化聲母!$H$9:$H$37, 0), TRUE, FALSE), FALSE), "")</f>
        <v/>
      </c>
      <c r="AM520" s="373" t="str">
        <f t="array" ref="AM520">IF( AND($AK520, $AL520), INDEX(顎音化聲母資料表, MATCH( $D520 &amp; $E520, 顎音化聲母!$L$5:$L$136, 0), 3), "")</f>
        <v/>
      </c>
      <c r="AN520" s="373">
        <f t="shared" si="146"/>
        <v>7</v>
      </c>
      <c r="AO520" s="374" t="str">
        <f t="array" ref="AO520">IF($AN520="", "", IF( $AM520&lt;&gt;"", $AM520,INDEX(白話字聲母資料表, $AN520, $AO$5)))</f>
        <v>ㄍ</v>
      </c>
      <c r="AP520" s="374" t="str">
        <f t="array" ref="AP520">IF($W520, "", INDEX(方音八音反切資料表, $AD520, $AG520))</f>
        <v>ㄧˊ</v>
      </c>
      <c r="AQ520" s="370"/>
      <c r="AR520" s="374" t="str">
        <f t="array" ref="AR520">IF($V520, "", INDEX(白話字聲母資料表, $Z520, $AR$5))</f>
        <v>k</v>
      </c>
      <c r="AS520" s="375" t="str">
        <f t="array" ref="AS520">IF($W520, "", INDEX(白話字韻母資料表, $AC520, $AR$5))</f>
        <v>i</v>
      </c>
      <c r="AT520" s="374" t="str">
        <f t="array" ref="AT520">IF($W520, "", INDEX(台羅韻母八聲調資料表, $AD520, $AG520))</f>
        <v>î</v>
      </c>
      <c r="AU520" s="370"/>
      <c r="AV520" s="374" t="str">
        <f t="array" ref="AV520">IF($V520, "", INDEX(白話字聲母資料表, $Z520, $AV$5))</f>
        <v>g</v>
      </c>
      <c r="AW520" s="375" t="str">
        <f t="array" ref="AW520">IF($W520, "", INDEX(白話字韻母資料表, $AC520, $AW$5))</f>
        <v>i</v>
      </c>
      <c r="AX520" s="374" t="str">
        <f t="array" ref="AX520">IF($W520, "", INDEX(閩拼韻母八聲調資料表, $AD520, $AG520))</f>
        <v>ì</v>
      </c>
    </row>
    <row r="521" spans="2:50">
      <c r="B521" s="380">
        <f t="shared" si="148"/>
        <v>513</v>
      </c>
      <c r="C521" s="314" t="str">
        <f>MID(文章!$D$4, B521, 1)</f>
        <v>不</v>
      </c>
      <c r="D521" s="365" t="s">
        <v>79</v>
      </c>
      <c r="E521" s="365" t="s">
        <v>66</v>
      </c>
      <c r="F521" s="365"/>
      <c r="G521" s="315" t="str">
        <f t="array" ref="G521">IF( OR($T521, NOT($U521), $W521), "", $AA521 &amp; $AH521 &amp; INDEX(中文數值資料表, $AG521, 2) )</f>
        <v>邊君四</v>
      </c>
      <c r="H521" s="321" t="str">
        <f t="shared" si="149"/>
        <v>put</v>
      </c>
      <c r="I521" s="322" t="str">
        <f t="shared" si="150"/>
        <v>put</v>
      </c>
      <c r="J521" s="323" t="str">
        <f t="shared" si="151"/>
        <v>but</v>
      </c>
      <c r="K521" s="316" t="str">
        <f t="shared" si="152"/>
        <v>ㄅㄨㆵ</v>
      </c>
      <c r="L521" s="317" t="str">
        <f t="shared" ca="1" si="147"/>
        <v xml:space="preserve">\ltjruby{不}{put}\
</v>
      </c>
      <c r="M521" s="317" t="str">
        <f t="shared" ca="1" si="133"/>
        <v xml:space="preserve">&lt;ruby&gt;不&lt;rt&gt;邊君四&lt;/rt&gt;&lt;/ruby&gt;
</v>
      </c>
      <c r="N521" s="317" t="str">
        <f t="shared" ca="1" si="134"/>
        <v xml:space="preserve">&lt;ruby&gt;不&lt;rt&gt;put&lt;/rt&gt;&lt;/ruby&gt;
</v>
      </c>
      <c r="O521" s="317" t="str">
        <f t="shared" ca="1" si="135"/>
        <v xml:space="preserve">&lt;ruby&gt;不&lt;rt&gt;put&lt;/rt&gt;&lt;/ruby&gt;
</v>
      </c>
      <c r="P521" s="317" t="str">
        <f t="shared" ca="1" si="135"/>
        <v xml:space="preserve">&lt;ruby&gt;不&lt;rt&gt;but&lt;/rt&gt;&lt;/ruby&gt;
</v>
      </c>
      <c r="Q521" s="318" t="str">
        <f t="shared" ca="1" si="136"/>
        <v xml:space="preserve">&lt;ruby&gt;不&lt;rtc&gt;ㄅㄨㆵ&lt;/rtc&gt;&lt;/ruby&gt;
</v>
      </c>
      <c r="R521" s="318" t="str">
        <f t="shared" ca="1" si="137"/>
        <v xml:space="preserve">&lt;ruby&gt;不&lt;rt&gt;put&lt;/rt&gt;&lt;rtc&gt;ㄅㄨㆵ&lt;/rtc&gt;&lt;/ruby&gt;
</v>
      </c>
      <c r="S521" s="285"/>
      <c r="T521" s="319" t="b">
        <f t="shared" ref="T521:T584" si="153">IFERROR( IF( MATCH($C521, 標題符號清單, 0) &gt; 0, TRUE, FALSE), FALSE)</f>
        <v>0</v>
      </c>
      <c r="U521" s="319" t="b">
        <f t="shared" si="138"/>
        <v>1</v>
      </c>
      <c r="V521" s="319" t="b">
        <f t="shared" si="139"/>
        <v>0</v>
      </c>
      <c r="W521" s="319" t="b">
        <f t="shared" si="140"/>
        <v>0</v>
      </c>
      <c r="X521" s="319" t="b">
        <f t="shared" si="141"/>
        <v>1</v>
      </c>
      <c r="Y521" s="370"/>
      <c r="Z521" s="377">
        <f t="shared" ref="Z521:Z584" si="154">IF(OR($T521, NOT($U521)), "", IF($D521="", 18, MATCH($D521, 白話字聲母清單, 0)) )</f>
        <v>13</v>
      </c>
      <c r="AA521" s="373" t="str">
        <f t="array" ref="AA521">IF( $Z521="", "", INDEX(白話字聲母資料表, $Z521, $AA$5))</f>
        <v>邊</v>
      </c>
      <c r="AB521" s="370"/>
      <c r="AC521" s="377">
        <f t="shared" si="142"/>
        <v>74</v>
      </c>
      <c r="AD521" s="373">
        <f t="array" ref="AD521">IF( $W521, "", INDEX(白話字韻母資料表, AC521, $AD$5))</f>
        <v>1</v>
      </c>
      <c r="AE521" s="373" t="b">
        <f t="array" ref="AE521">IF( $W521, "", IF( INDEX(白話字韻母資料表, AC521, $AE$5) = "入聲", TRUE, FALSE) )</f>
        <v>1</v>
      </c>
      <c r="AF521" s="374">
        <f t="shared" si="143"/>
        <v>4</v>
      </c>
      <c r="AG521" s="374">
        <f t="shared" si="144"/>
        <v>4</v>
      </c>
      <c r="AH521" s="374" t="str">
        <f t="array" ref="AH521">IF( $W521, "", INDEX(白話字韻母資料表, $AC521, $AH$5))</f>
        <v>君</v>
      </c>
      <c r="AI521" s="374" t="str">
        <f t="array" ref="AI521">IF($W521, "", INDEX(白話字韻母八聲調資料表, $AD521, $AG521))</f>
        <v>ut</v>
      </c>
      <c r="AJ521" s="370"/>
      <c r="AK521" s="373" t="b">
        <f t="shared" si="145"/>
        <v>0</v>
      </c>
      <c r="AL521" s="373" t="str">
        <f>IF( $AK521, IFERROR( IF(MATCH( $E521, 顎音化聲母!$H$9:$H$37, 0), TRUE, FALSE), FALSE), "")</f>
        <v/>
      </c>
      <c r="AM521" s="373" t="str">
        <f t="array" ref="AM521">IF( AND($AK521, $AL521), INDEX(顎音化聲母資料表, MATCH( $D521 &amp; $E521, 顎音化聲母!$L$5:$L$136, 0), 3), "")</f>
        <v/>
      </c>
      <c r="AN521" s="373">
        <f t="shared" si="146"/>
        <v>13</v>
      </c>
      <c r="AO521" s="374" t="str">
        <f t="array" ref="AO521">IF($AN521="", "", IF( $AM521&lt;&gt;"", $AM521,INDEX(白話字聲母資料表, $AN521, $AO$5)))</f>
        <v>ㄅ</v>
      </c>
      <c r="AP521" s="374" t="str">
        <f t="array" ref="AP521">IF($W521, "", INDEX(方音八音反切資料表, $AD521, $AG521))</f>
        <v>ㄨㆵ</v>
      </c>
      <c r="AQ521" s="370"/>
      <c r="AR521" s="374" t="str">
        <f t="array" ref="AR521">IF($V521, "", INDEX(白話字聲母資料表, $Z521, $AR$5))</f>
        <v>p</v>
      </c>
      <c r="AS521" s="375" t="str">
        <f t="array" ref="AS521">IF($W521, "", INDEX(白話字韻母資料表, $AC521, $AR$5))</f>
        <v>ut</v>
      </c>
      <c r="AT521" s="374" t="str">
        <f t="array" ref="AT521">IF($W521, "", INDEX(台羅韻母八聲調資料表, $AD521, $AG521))</f>
        <v>ut</v>
      </c>
      <c r="AU521" s="370"/>
      <c r="AV521" s="374" t="str">
        <f t="array" ref="AV521">IF($V521, "", INDEX(白話字聲母資料表, $Z521, $AV$5))</f>
        <v>b</v>
      </c>
      <c r="AW521" s="375" t="str">
        <f t="array" ref="AW521">IF($W521, "", INDEX(白話字韻母資料表, $AC521, $AW$5))</f>
        <v>ut</v>
      </c>
      <c r="AX521" s="374" t="str">
        <f t="array" ref="AX521">IF($W521, "", INDEX(閩拼韻母八聲調資料表, $AD521, $AG521))</f>
        <v>ut</v>
      </c>
    </row>
    <row r="522" spans="2:50">
      <c r="B522" s="380">
        <f t="shared" si="148"/>
        <v>514</v>
      </c>
      <c r="C522" s="314" t="str">
        <f>MID(文章!$D$4, B522, 1)</f>
        <v>變</v>
      </c>
      <c r="D522" s="365" t="s">
        <v>79</v>
      </c>
      <c r="E522" s="365" t="s">
        <v>91</v>
      </c>
      <c r="F522" s="365">
        <v>3</v>
      </c>
      <c r="G522" s="315" t="str">
        <f t="array" ref="G522">IF( OR($T522, NOT($U522), $W522), "", $AA522 &amp; $AH522 &amp; INDEX(中文數值資料表, $AG522, 2) )</f>
        <v>邊堅三</v>
      </c>
      <c r="H522" s="321" t="str">
        <f t="shared" si="149"/>
        <v>piàn</v>
      </c>
      <c r="I522" s="322" t="str">
        <f t="shared" si="150"/>
        <v>piàn</v>
      </c>
      <c r="J522" s="323" t="str">
        <f t="shared" si="151"/>
        <v>biǎn</v>
      </c>
      <c r="K522" s="316" t="str">
        <f t="shared" si="152"/>
        <v>ㄅㄧㄢ˪</v>
      </c>
      <c r="L522" s="317" t="str">
        <f t="shared" ca="1" si="147"/>
        <v xml:space="preserve">\ltjruby{變}{piàn}\
</v>
      </c>
      <c r="M522" s="317" t="str">
        <f t="shared" ref="M522:M585" ca="1" si="155">IF( $T522, ($C522 &amp; CHAR(10)), IF($C522=CHAR(10), (CHAR(10) &amp; "&lt;/p&gt;" &amp; CHAR(10) &amp; "&lt;p&gt;" &amp; CHAR(10)), "&lt;ruby&gt;" &amp; $C522 &amp; "&lt;rt&gt;" &amp; INDIRECT( ADDRESS(ROW(), COLUMN() - $O$5) ) &amp; "&lt;/rt&gt;&lt;/ruby&gt;" &amp; CHAR(10))
)</f>
        <v xml:space="preserve">&lt;ruby&gt;變&lt;rt&gt;邊堅三&lt;/rt&gt;&lt;/ruby&gt;
</v>
      </c>
      <c r="N522" s="317" t="str">
        <f t="shared" ref="N522:N585" ca="1" si="156">IF( $T522, ($C522 &amp; CHAR(10)), IF($C522=CHAR(10), (CHAR(10) &amp; "&lt;/p&gt;" &amp; CHAR(10) &amp; "&lt;p&gt;" &amp; CHAR(10)), "&lt;ruby&gt;" &amp; $C522 &amp; "&lt;rt&gt;" &amp; INDIRECT( ADDRESS(ROW(), COLUMN() - $N$5) ) &amp; "&lt;/rt&gt;&lt;/ruby&gt;" &amp; CHAR(10)))</f>
        <v xml:space="preserve">&lt;ruby&gt;變&lt;rt&gt;piàn&lt;/rt&gt;&lt;/ruby&gt;
</v>
      </c>
      <c r="O522" s="317" t="str">
        <f t="shared" ref="O522:P585" ca="1" si="157">IF( $T522, ($C522 &amp; CHAR(10)), IF($C522=CHAR(10), (CHAR(10) &amp; "&lt;/p&gt;" &amp; CHAR(10) &amp; "&lt;p&gt;" &amp; CHAR(10)), "&lt;ruby&gt;" &amp; $C522 &amp; "&lt;rt&gt;" &amp; INDIRECT( ADDRESS(ROW(), COLUMN() - $O$5) ) &amp; "&lt;/rt&gt;&lt;/ruby&gt;" &amp; CHAR(10)))</f>
        <v xml:space="preserve">&lt;ruby&gt;變&lt;rt&gt;piàn&lt;/rt&gt;&lt;/ruby&gt;
</v>
      </c>
      <c r="P522" s="317" t="str">
        <f t="shared" ca="1" si="157"/>
        <v xml:space="preserve">&lt;ruby&gt;變&lt;rt&gt;biǎn&lt;/rt&gt;&lt;/ruby&gt;
</v>
      </c>
      <c r="Q522" s="318" t="str">
        <f t="shared" ref="Q522:Q585" ca="1" si="158">IF( $T522, ($C522 &amp; CHAR(10)), IF($C522=CHAR(10), (CHAR(10) &amp; "&lt;/p&gt;" &amp; CHAR(10) &amp; "&lt;p&gt;" &amp; CHAR(10)), "&lt;ruby&gt;" &amp; $C522 &amp; "&lt;rtc&gt;" &amp; INDIRECT( ADDRESS(ROW(), COLUMN() - $Q$5) ) &amp; "&lt;/rtc&gt;&lt;/ruby&gt;" &amp; CHAR(10)))</f>
        <v xml:space="preserve">&lt;ruby&gt;變&lt;rtc&gt;ㄅㄧㄢ˪&lt;/rtc&gt;&lt;/ruby&gt;
</v>
      </c>
      <c r="R522" s="318" t="str">
        <f t="shared" ref="R522:R585" ca="1" si="159">IF( $T522, ($C522 &amp; CHAR(10)), IF($C522=CHAR(10), (CHAR(10) &amp; "&lt;/p&gt;" &amp; CHAR(10) &amp; "&lt;p&gt;" &amp; CHAR(10)), "&lt;ruby&gt;" &amp; $C522  &amp; "&lt;rt&gt;" &amp; INDIRECT( ADDRESS(ROW(), COLUMN() - $R$4) ) &amp; "&lt;/rt&gt;" &amp; "&lt;rtc&gt;" &amp; INDIRECT( ADDRESS(ROW(), COLUMN() - $R$5) ) &amp; "&lt;/rtc&gt;&lt;/ruby&gt;"&amp; CHAR(10)))</f>
        <v xml:space="preserve">&lt;ruby&gt;變&lt;rt&gt;piàn&lt;/rt&gt;&lt;rtc&gt;ㄅㄧㄢ˪&lt;/rtc&gt;&lt;/ruby&gt;
</v>
      </c>
      <c r="S522" s="285"/>
      <c r="T522" s="319" t="b">
        <f t="shared" si="153"/>
        <v>0</v>
      </c>
      <c r="U522" s="319" t="b">
        <f t="shared" ref="U522:U585" si="160">AND( NOT($T522), $C522&lt;&gt;"", $C522&lt;&gt;CHAR(10) )</f>
        <v>1</v>
      </c>
      <c r="V522" s="319" t="b">
        <f t="shared" ref="V522:V585" si="161">IF( OR($T522, NOT($U522)), TRUE, IF($D522="", TRUE, FALSE) )</f>
        <v>0</v>
      </c>
      <c r="W522" s="319" t="b">
        <f t="shared" ref="W522:W585" si="162">IF( OR($T522, NOT($U522)), TRUE, IF($E522="", TRUE, FALSE))</f>
        <v>0</v>
      </c>
      <c r="X522" s="319" t="b">
        <f t="shared" ref="X522:X585" si="163">AND($U522, $F522="")</f>
        <v>0</v>
      </c>
      <c r="Y522" s="370"/>
      <c r="Z522" s="377">
        <f t="shared" si="154"/>
        <v>13</v>
      </c>
      <c r="AA522" s="373" t="str">
        <f t="array" ref="AA522">IF( $Z522="", "", INDEX(白話字聲母資料表, $Z522, $AA$5))</f>
        <v>邊</v>
      </c>
      <c r="AB522" s="370"/>
      <c r="AC522" s="377">
        <f t="shared" ref="AC522:AC585" si="164">IF( $W522, "", MATCH(E522, 白話字韻母清單, 0) )</f>
        <v>29</v>
      </c>
      <c r="AD522" s="373">
        <f t="array" ref="AD522">IF( $W522, "", INDEX(白話字韻母資料表, AC522, $AD$5))</f>
        <v>2</v>
      </c>
      <c r="AE522" s="373" t="b">
        <f t="array" ref="AE522">IF( $W522, "", IF( INDEX(白話字韻母資料表, AC522, $AE$5) = "入聲", TRUE, FALSE) )</f>
        <v>0</v>
      </c>
      <c r="AF522" s="374">
        <f t="shared" ref="AF522:AF585" si="165">IF($U522=FALSE, "", IF($AE522=TRUE, 4, 1))</f>
        <v>1</v>
      </c>
      <c r="AG522" s="374">
        <f t="shared" ref="AG522:AG585" si="166">IF($T522, "", IF($F522="", $AF522, $F522))</f>
        <v>3</v>
      </c>
      <c r="AH522" s="374" t="str">
        <f t="array" ref="AH522">IF( $W522, "", INDEX(白話字韻母資料表, $AC522, $AH$5))</f>
        <v>堅</v>
      </c>
      <c r="AI522" s="374" t="str">
        <f t="array" ref="AI522">IF($W522, "", INDEX(白話字韻母八聲調資料表, $AD522, $AG522))</f>
        <v>iàn</v>
      </c>
      <c r="AJ522" s="370"/>
      <c r="AK522" s="373" t="b">
        <f t="shared" ref="AK522:AK585" si="167">IF( OR($D522="ch", $D522="chh", $D522="j", $D522="s"), TRUE, FALSE)</f>
        <v>0</v>
      </c>
      <c r="AL522" s="373" t="str">
        <f>IF( $AK522, IFERROR( IF(MATCH( $E522, 顎音化聲母!$H$9:$H$37, 0), TRUE, FALSE), FALSE), "")</f>
        <v/>
      </c>
      <c r="AM522" s="373" t="str">
        <f t="array" ref="AM522">IF( AND($AK522, $AL522), INDEX(顎音化聲母資料表, MATCH( $D522 &amp; $E522, 顎音化聲母!$L$5:$L$136, 0), 3), "")</f>
        <v/>
      </c>
      <c r="AN522" s="373">
        <f t="shared" ref="AN522:AN585" si="168">IF($V522, "", Z522)</f>
        <v>13</v>
      </c>
      <c r="AO522" s="374" t="str">
        <f t="array" ref="AO522">IF($AN522="", "", IF( $AM522&lt;&gt;"", $AM522,INDEX(白話字聲母資料表, $AN522, $AO$5)))</f>
        <v>ㄅ</v>
      </c>
      <c r="AP522" s="374" t="str">
        <f t="array" ref="AP522">IF($W522, "", INDEX(方音八音反切資料表, $AD522, $AG522))</f>
        <v>ㄧㄢ˪</v>
      </c>
      <c r="AQ522" s="370"/>
      <c r="AR522" s="374" t="str">
        <f t="array" ref="AR522">IF($V522, "", INDEX(白話字聲母資料表, $Z522, $AR$5))</f>
        <v>p</v>
      </c>
      <c r="AS522" s="375" t="str">
        <f t="array" ref="AS522">IF($W522, "", INDEX(白話字韻母資料表, $AC522, $AR$5))</f>
        <v>ian</v>
      </c>
      <c r="AT522" s="374" t="str">
        <f t="array" ref="AT522">IF($W522, "", INDEX(台羅韻母八聲調資料表, $AD522, $AG522))</f>
        <v>iàn</v>
      </c>
      <c r="AU522" s="370"/>
      <c r="AV522" s="374" t="str">
        <f t="array" ref="AV522">IF($V522, "", INDEX(白話字聲母資料表, $Z522, $AV$5))</f>
        <v>b</v>
      </c>
      <c r="AW522" s="375" t="str">
        <f t="array" ref="AW522">IF($W522, "", INDEX(白話字韻母資料表, $AC522, $AW$5))</f>
        <v>ian</v>
      </c>
      <c r="AX522" s="374" t="str">
        <f t="array" ref="AX522">IF($W522, "", INDEX(閩拼韻母八聲調資料表, $AD522, $AG522))</f>
        <v>iǎn</v>
      </c>
    </row>
    <row r="523" spans="2:50">
      <c r="B523" s="380">
        <f t="shared" si="148"/>
        <v>515</v>
      </c>
      <c r="C523" s="314" t="str">
        <f>MID(文章!$D$4, B523, 1)</f>
        <v>者</v>
      </c>
      <c r="D523" s="365" t="s">
        <v>55</v>
      </c>
      <c r="E523" s="365" t="s">
        <v>106</v>
      </c>
      <c r="F523" s="365">
        <v>2</v>
      </c>
      <c r="G523" s="315" t="str">
        <f t="array" ref="G523">IF( OR($T523, NOT($U523), $W523), "", $AA523 &amp; $AH523 &amp; INDEX(中文數值資料表, $AG523, 2) )</f>
        <v>曾迦二</v>
      </c>
      <c r="H523" s="321" t="str">
        <f t="shared" si="149"/>
        <v>chiá</v>
      </c>
      <c r="I523" s="322" t="str">
        <f t="shared" si="150"/>
        <v>tsiá</v>
      </c>
      <c r="J523" s="323" t="str">
        <f t="shared" si="151"/>
        <v>ziá</v>
      </c>
      <c r="K523" s="316" t="str">
        <f t="shared" si="152"/>
        <v>ㄐㄧㄚˋ</v>
      </c>
      <c r="L523" s="317" t="str">
        <f t="shared" ref="L523:L586" ca="1" si="169">IF( $T523, "\ltjruby{" &amp; $C523 &amp; "}{}\" &amp; CHAR(10), IF($C523=CHAR(10), "\vskip 0.5 cm" &amp; CHAR(10), "\ltjruby{" &amp; $C523 &amp; "}{" &amp; INDIRECT( ADDRESS(ROW(), COLUMN() - $L$5) ) &amp; "}\" &amp; CHAR(10)))</f>
        <v xml:space="preserve">\ltjruby{者}{tsiá}\
</v>
      </c>
      <c r="M523" s="317" t="str">
        <f t="shared" ca="1" si="155"/>
        <v xml:space="preserve">&lt;ruby&gt;者&lt;rt&gt;曾迦二&lt;/rt&gt;&lt;/ruby&gt;
</v>
      </c>
      <c r="N523" s="317" t="str">
        <f t="shared" ca="1" si="156"/>
        <v xml:space="preserve">&lt;ruby&gt;者&lt;rt&gt;chiá&lt;/rt&gt;&lt;/ruby&gt;
</v>
      </c>
      <c r="O523" s="317" t="str">
        <f t="shared" ca="1" si="157"/>
        <v xml:space="preserve">&lt;ruby&gt;者&lt;rt&gt;tsiá&lt;/rt&gt;&lt;/ruby&gt;
</v>
      </c>
      <c r="P523" s="317" t="str">
        <f t="shared" ca="1" si="157"/>
        <v xml:space="preserve">&lt;ruby&gt;者&lt;rt&gt;ziá&lt;/rt&gt;&lt;/ruby&gt;
</v>
      </c>
      <c r="Q523" s="318" t="str">
        <f t="shared" ca="1" si="158"/>
        <v xml:space="preserve">&lt;ruby&gt;者&lt;rtc&gt;ㄐㄧㄚˋ&lt;/rtc&gt;&lt;/ruby&gt;
</v>
      </c>
      <c r="R523" s="318" t="str">
        <f t="shared" ca="1" si="159"/>
        <v xml:space="preserve">&lt;ruby&gt;者&lt;rt&gt;tsiá&lt;/rt&gt;&lt;rtc&gt;ㄐㄧㄚˋ&lt;/rtc&gt;&lt;/ruby&gt;
</v>
      </c>
      <c r="S523" s="285"/>
      <c r="T523" s="319" t="b">
        <f t="shared" si="153"/>
        <v>0</v>
      </c>
      <c r="U523" s="319" t="b">
        <f t="shared" si="160"/>
        <v>1</v>
      </c>
      <c r="V523" s="319" t="b">
        <f t="shared" si="161"/>
        <v>0</v>
      </c>
      <c r="W523" s="319" t="b">
        <f t="shared" si="162"/>
        <v>0</v>
      </c>
      <c r="X523" s="319" t="b">
        <f t="shared" si="163"/>
        <v>0</v>
      </c>
      <c r="Y523" s="370"/>
      <c r="Z523" s="377">
        <f t="shared" si="154"/>
        <v>2</v>
      </c>
      <c r="AA523" s="373" t="str">
        <f t="array" ref="AA523">IF( $Z523="", "", INDEX(白話字聲母資料表, $Z523, $AA$5))</f>
        <v>曾</v>
      </c>
      <c r="AB523" s="370"/>
      <c r="AC523" s="377">
        <f t="shared" si="164"/>
        <v>23</v>
      </c>
      <c r="AD523" s="373">
        <f t="array" ref="AD523">IF( $W523, "", INDEX(白話字韻母資料表, AC523, $AD$5))</f>
        <v>24</v>
      </c>
      <c r="AE523" s="373" t="b">
        <f t="array" ref="AE523">IF( $W523, "", IF( INDEX(白話字韻母資料表, AC523, $AE$5) = "入聲", TRUE, FALSE) )</f>
        <v>0</v>
      </c>
      <c r="AF523" s="374">
        <f t="shared" si="165"/>
        <v>1</v>
      </c>
      <c r="AG523" s="374">
        <f t="shared" si="166"/>
        <v>2</v>
      </c>
      <c r="AH523" s="374" t="str">
        <f t="array" ref="AH523">IF( $W523, "", INDEX(白話字韻母資料表, $AC523, $AH$5))</f>
        <v>迦</v>
      </c>
      <c r="AI523" s="374" t="str">
        <f t="array" ref="AI523">IF($W523, "", INDEX(白話字韻母八聲調資料表, $AD523, $AG523))</f>
        <v>iá</v>
      </c>
      <c r="AJ523" s="370"/>
      <c r="AK523" s="373" t="b">
        <f t="shared" si="167"/>
        <v>1</v>
      </c>
      <c r="AL523" s="373" t="b">
        <f>IF( $AK523, IFERROR( IF(MATCH( $E523, 顎音化聲母!$H$9:$H$37, 0), TRUE, FALSE), FALSE), "")</f>
        <v>1</v>
      </c>
      <c r="AM523" s="373" t="str">
        <f t="array" ref="AM523">IF( AND($AK523, $AL523), INDEX(顎音化聲母資料表, MATCH( $D523 &amp; $E523, 顎音化聲母!$L$5:$L$136, 0), 3), "")</f>
        <v>ㄐ</v>
      </c>
      <c r="AN523" s="373">
        <f t="shared" si="168"/>
        <v>2</v>
      </c>
      <c r="AO523" s="374" t="str">
        <f t="array" ref="AO523">IF($AN523="", "", IF( $AM523&lt;&gt;"", $AM523,INDEX(白話字聲母資料表, $AN523, $AO$5)))</f>
        <v>ㄐ</v>
      </c>
      <c r="AP523" s="374" t="str">
        <f t="array" ref="AP523">IF($W523, "", INDEX(方音八音反切資料表, $AD523, $AG523))</f>
        <v>ㄧㄚˋ</v>
      </c>
      <c r="AQ523" s="370"/>
      <c r="AR523" s="374" t="str">
        <f t="array" ref="AR523">IF($V523, "", INDEX(白話字聲母資料表, $Z523, $AR$5))</f>
        <v>ts</v>
      </c>
      <c r="AS523" s="375" t="str">
        <f t="array" ref="AS523">IF($W523, "", INDEX(白話字韻母資料表, $AC523, $AR$5))</f>
        <v>ia</v>
      </c>
      <c r="AT523" s="374" t="str">
        <f t="array" ref="AT523">IF($W523, "", INDEX(台羅韻母八聲調資料表, $AD523, $AG523))</f>
        <v>iá</v>
      </c>
      <c r="AU523" s="370"/>
      <c r="AV523" s="374" t="str">
        <f t="array" ref="AV523">IF($V523, "", INDEX(白話字聲母資料表, $Z523, $AV$5))</f>
        <v>z</v>
      </c>
      <c r="AW523" s="375" t="str">
        <f t="array" ref="AW523">IF($W523, "", INDEX(白話字韻母資料表, $AC523, $AW$5))</f>
        <v>ia</v>
      </c>
      <c r="AX523" s="374" t="str">
        <f t="array" ref="AX523">IF($W523, "", INDEX(閩拼韻母八聲調資料表, $AD523, $AG523))</f>
        <v>iá</v>
      </c>
    </row>
    <row r="524" spans="2:50">
      <c r="B524" s="380">
        <f t="shared" si="148"/>
        <v>516</v>
      </c>
      <c r="C524" s="314" t="str">
        <f>MID(文章!$D$4, B524, 1)</f>
        <v>而</v>
      </c>
      <c r="D524" s="365" t="s">
        <v>63</v>
      </c>
      <c r="E524" s="365" t="s">
        <v>67</v>
      </c>
      <c r="F524" s="365">
        <v>5</v>
      </c>
      <c r="G524" s="315" t="str">
        <f t="array" ref="G524">IF( OR($T524, NOT($U524), $W524), "", $AA524 &amp; $AH524 &amp; INDEX(中文數值資料表, $AG524, 2) )</f>
        <v>入居五</v>
      </c>
      <c r="H524" s="321" t="str">
        <f t="shared" si="149"/>
        <v>jî</v>
      </c>
      <c r="I524" s="322" t="str">
        <f t="shared" si="150"/>
        <v>jî</v>
      </c>
      <c r="J524" s="323" t="str">
        <f t="shared" si="151"/>
        <v>jì</v>
      </c>
      <c r="K524" s="316" t="str">
        <f t="shared" si="152"/>
        <v>ㆢㄧˊ</v>
      </c>
      <c r="L524" s="317" t="str">
        <f t="shared" ca="1" si="169"/>
        <v xml:space="preserve">\ltjruby{而}{jî}\
</v>
      </c>
      <c r="M524" s="317" t="str">
        <f t="shared" ca="1" si="155"/>
        <v xml:space="preserve">&lt;ruby&gt;而&lt;rt&gt;入居五&lt;/rt&gt;&lt;/ruby&gt;
</v>
      </c>
      <c r="N524" s="317" t="str">
        <f t="shared" ca="1" si="156"/>
        <v xml:space="preserve">&lt;ruby&gt;而&lt;rt&gt;jî&lt;/rt&gt;&lt;/ruby&gt;
</v>
      </c>
      <c r="O524" s="317" t="str">
        <f t="shared" ca="1" si="157"/>
        <v xml:space="preserve">&lt;ruby&gt;而&lt;rt&gt;jî&lt;/rt&gt;&lt;/ruby&gt;
</v>
      </c>
      <c r="P524" s="317" t="str">
        <f t="shared" ca="1" si="157"/>
        <v xml:space="preserve">&lt;ruby&gt;而&lt;rt&gt;jì&lt;/rt&gt;&lt;/ruby&gt;
</v>
      </c>
      <c r="Q524" s="318" t="str">
        <f t="shared" ca="1" si="158"/>
        <v xml:space="preserve">&lt;ruby&gt;而&lt;rtc&gt;ㆢㄧˊ&lt;/rtc&gt;&lt;/ruby&gt;
</v>
      </c>
      <c r="R524" s="318" t="str">
        <f t="shared" ca="1" si="159"/>
        <v xml:space="preserve">&lt;ruby&gt;而&lt;rt&gt;jî&lt;/rt&gt;&lt;rtc&gt;ㆢㄧˊ&lt;/rtc&gt;&lt;/ruby&gt;
</v>
      </c>
      <c r="S524" s="285"/>
      <c r="T524" s="319" t="b">
        <f t="shared" si="153"/>
        <v>0</v>
      </c>
      <c r="U524" s="319" t="b">
        <f t="shared" si="160"/>
        <v>1</v>
      </c>
      <c r="V524" s="319" t="b">
        <f t="shared" si="161"/>
        <v>0</v>
      </c>
      <c r="W524" s="319" t="b">
        <f t="shared" si="162"/>
        <v>0</v>
      </c>
      <c r="X524" s="319" t="b">
        <f t="shared" si="163"/>
        <v>0</v>
      </c>
      <c r="Y524" s="370"/>
      <c r="Z524" s="377">
        <f t="shared" si="154"/>
        <v>6</v>
      </c>
      <c r="AA524" s="373" t="str">
        <f t="array" ref="AA524">IF( $Z524="", "", INDEX(白話字聲母資料表, $Z524, $AA$5))</f>
        <v>入</v>
      </c>
      <c r="AB524" s="370"/>
      <c r="AC524" s="377">
        <f t="shared" si="164"/>
        <v>21</v>
      </c>
      <c r="AD524" s="373">
        <f t="array" ref="AD524">IF( $W524, "", INDEX(白話字韻母資料表, AC524, $AD$5))</f>
        <v>29</v>
      </c>
      <c r="AE524" s="373" t="b">
        <f t="array" ref="AE524">IF( $W524, "", IF( INDEX(白話字韻母資料表, AC524, $AE$5) = "入聲", TRUE, FALSE) )</f>
        <v>0</v>
      </c>
      <c r="AF524" s="374">
        <f t="shared" si="165"/>
        <v>1</v>
      </c>
      <c r="AG524" s="374">
        <f t="shared" si="166"/>
        <v>5</v>
      </c>
      <c r="AH524" s="374" t="str">
        <f t="array" ref="AH524">IF( $W524, "", INDEX(白話字韻母資料表, $AC524, $AH$5))</f>
        <v>居</v>
      </c>
      <c r="AI524" s="374" t="str">
        <f t="array" ref="AI524">IF($W524, "", INDEX(白話字韻母八聲調資料表, $AD524, $AG524))</f>
        <v>î</v>
      </c>
      <c r="AJ524" s="370"/>
      <c r="AK524" s="373" t="b">
        <f t="shared" si="167"/>
        <v>1</v>
      </c>
      <c r="AL524" s="373" t="b">
        <f>IF( $AK524, IFERROR( IF(MATCH( $E524, 顎音化聲母!$H$9:$H$37, 0), TRUE, FALSE), FALSE), "")</f>
        <v>1</v>
      </c>
      <c r="AM524" s="373" t="str">
        <f t="array" ref="AM524">IF( AND($AK524, $AL524), INDEX(顎音化聲母資料表, MATCH( $D524 &amp; $E524, 顎音化聲母!$L$5:$L$136, 0), 3), "")</f>
        <v>ㆢ</v>
      </c>
      <c r="AN524" s="373">
        <f t="shared" si="168"/>
        <v>6</v>
      </c>
      <c r="AO524" s="374" t="str">
        <f t="array" ref="AO524">IF($AN524="", "", IF( $AM524&lt;&gt;"", $AM524,INDEX(白話字聲母資料表, $AN524, $AO$5)))</f>
        <v>ㆢ</v>
      </c>
      <c r="AP524" s="374" t="str">
        <f t="array" ref="AP524">IF($W524, "", INDEX(方音八音反切資料表, $AD524, $AG524))</f>
        <v>ㄧˊ</v>
      </c>
      <c r="AQ524" s="370"/>
      <c r="AR524" s="374" t="str">
        <f t="array" ref="AR524">IF($V524, "", INDEX(白話字聲母資料表, $Z524, $AR$5))</f>
        <v>j</v>
      </c>
      <c r="AS524" s="375" t="str">
        <f t="array" ref="AS524">IF($W524, "", INDEX(白話字韻母資料表, $AC524, $AR$5))</f>
        <v>i</v>
      </c>
      <c r="AT524" s="374" t="str">
        <f t="array" ref="AT524">IF($W524, "", INDEX(台羅韻母八聲調資料表, $AD524, $AG524))</f>
        <v>î</v>
      </c>
      <c r="AU524" s="370"/>
      <c r="AV524" s="374" t="str">
        <f t="array" ref="AV524">IF($V524, "", INDEX(白話字聲母資料表, $Z524, $AV$5))</f>
        <v>j</v>
      </c>
      <c r="AW524" s="375" t="str">
        <f t="array" ref="AW524">IF($W524, "", INDEX(白話字韻母資料表, $AC524, $AW$5))</f>
        <v>i</v>
      </c>
      <c r="AX524" s="374" t="str">
        <f t="array" ref="AX524">IF($W524, "", INDEX(閩拼韻母八聲調資料表, $AD524, $AG524))</f>
        <v>ì</v>
      </c>
    </row>
    <row r="525" spans="2:50">
      <c r="B525" s="380">
        <f t="shared" si="148"/>
        <v>517</v>
      </c>
      <c r="C525" s="314" t="str">
        <f>MID(文章!$D$4, B525, 1)</f>
        <v>觀</v>
      </c>
      <c r="D525" s="365" t="s">
        <v>72</v>
      </c>
      <c r="E525" s="365" t="s">
        <v>78</v>
      </c>
      <c r="F525" s="365"/>
      <c r="G525" s="315" t="str">
        <f t="array" ref="G525">IF( OR($T525, NOT($U525), $W525), "", $AA525 &amp; $AH525 &amp; INDEX(中文數值資料表, $AG525, 2) )</f>
        <v>求觀一</v>
      </c>
      <c r="H525" s="321" t="str">
        <f t="shared" si="149"/>
        <v>koan</v>
      </c>
      <c r="I525" s="322" t="str">
        <f t="shared" si="150"/>
        <v>kuan</v>
      </c>
      <c r="J525" s="323" t="str">
        <f t="shared" si="151"/>
        <v>guān</v>
      </c>
      <c r="K525" s="316" t="str">
        <f t="shared" si="152"/>
        <v>ㄍㄨㄢ</v>
      </c>
      <c r="L525" s="317" t="str">
        <f t="shared" ca="1" si="169"/>
        <v xml:space="preserve">\ltjruby{觀}{kuan}\
</v>
      </c>
      <c r="M525" s="317" t="str">
        <f t="shared" ca="1" si="155"/>
        <v xml:space="preserve">&lt;ruby&gt;觀&lt;rt&gt;求觀一&lt;/rt&gt;&lt;/ruby&gt;
</v>
      </c>
      <c r="N525" s="317" t="str">
        <f t="shared" ca="1" si="156"/>
        <v xml:space="preserve">&lt;ruby&gt;觀&lt;rt&gt;koan&lt;/rt&gt;&lt;/ruby&gt;
</v>
      </c>
      <c r="O525" s="317" t="str">
        <f t="shared" ca="1" si="157"/>
        <v xml:space="preserve">&lt;ruby&gt;觀&lt;rt&gt;kuan&lt;/rt&gt;&lt;/ruby&gt;
</v>
      </c>
      <c r="P525" s="317" t="str">
        <f t="shared" ca="1" si="157"/>
        <v xml:space="preserve">&lt;ruby&gt;觀&lt;rt&gt;guān&lt;/rt&gt;&lt;/ruby&gt;
</v>
      </c>
      <c r="Q525" s="318" t="str">
        <f t="shared" ca="1" si="158"/>
        <v xml:space="preserve">&lt;ruby&gt;觀&lt;rtc&gt;ㄍㄨㄢ&lt;/rtc&gt;&lt;/ruby&gt;
</v>
      </c>
      <c r="R525" s="318" t="str">
        <f t="shared" ca="1" si="159"/>
        <v xml:space="preserve">&lt;ruby&gt;觀&lt;rt&gt;kuan&lt;/rt&gt;&lt;rtc&gt;ㄍㄨㄢ&lt;/rtc&gt;&lt;/ruby&gt;
</v>
      </c>
      <c r="S525" s="285"/>
      <c r="T525" s="319" t="b">
        <f t="shared" si="153"/>
        <v>0</v>
      </c>
      <c r="U525" s="319" t="b">
        <f t="shared" si="160"/>
        <v>1</v>
      </c>
      <c r="V525" s="319" t="b">
        <f t="shared" si="161"/>
        <v>0</v>
      </c>
      <c r="W525" s="319" t="b">
        <f t="shared" si="162"/>
        <v>0</v>
      </c>
      <c r="X525" s="319" t="b">
        <f t="shared" si="163"/>
        <v>1</v>
      </c>
      <c r="Y525" s="370"/>
      <c r="Z525" s="377">
        <f t="shared" si="154"/>
        <v>7</v>
      </c>
      <c r="AA525" s="373" t="str">
        <f t="array" ref="AA525">IF( $Z525="", "", INDEX(白話字聲母資料表, $Z525, $AA$5))</f>
        <v>求</v>
      </c>
      <c r="AB525" s="370"/>
      <c r="AC525" s="377">
        <f t="shared" si="164"/>
        <v>60</v>
      </c>
      <c r="AD525" s="373">
        <f t="array" ref="AD525">IF( $W525, "", INDEX(白話字韻母資料表, AC525, $AD$5))</f>
        <v>10</v>
      </c>
      <c r="AE525" s="373" t="b">
        <f t="array" ref="AE525">IF( $W525, "", IF( INDEX(白話字韻母資料表, AC525, $AE$5) = "入聲", TRUE, FALSE) )</f>
        <v>0</v>
      </c>
      <c r="AF525" s="374">
        <f t="shared" si="165"/>
        <v>1</v>
      </c>
      <c r="AG525" s="374">
        <f t="shared" si="166"/>
        <v>1</v>
      </c>
      <c r="AH525" s="374" t="str">
        <f t="array" ref="AH525">IF( $W525, "", INDEX(白話字韻母資料表, $AC525, $AH$5))</f>
        <v>觀</v>
      </c>
      <c r="AI525" s="374" t="str">
        <f t="array" ref="AI525">IF($W525, "", INDEX(白話字韻母八聲調資料表, $AD525, $AG525))</f>
        <v>oan</v>
      </c>
      <c r="AJ525" s="370"/>
      <c r="AK525" s="373" t="b">
        <f t="shared" si="167"/>
        <v>0</v>
      </c>
      <c r="AL525" s="373" t="str">
        <f>IF( $AK525, IFERROR( IF(MATCH( $E525, 顎音化聲母!$H$9:$H$37, 0), TRUE, FALSE), FALSE), "")</f>
        <v/>
      </c>
      <c r="AM525" s="373" t="str">
        <f t="array" ref="AM525">IF( AND($AK525, $AL525), INDEX(顎音化聲母資料表, MATCH( $D525 &amp; $E525, 顎音化聲母!$L$5:$L$136, 0), 3), "")</f>
        <v/>
      </c>
      <c r="AN525" s="373">
        <f t="shared" si="168"/>
        <v>7</v>
      </c>
      <c r="AO525" s="374" t="str">
        <f t="array" ref="AO525">IF($AN525="", "", IF( $AM525&lt;&gt;"", $AM525,INDEX(白話字聲母資料表, $AN525, $AO$5)))</f>
        <v>ㄍ</v>
      </c>
      <c r="AP525" s="374" t="str">
        <f t="array" ref="AP525">IF($W525, "", INDEX(方音八音反切資料表, $AD525, $AG525))</f>
        <v>ㄨㄢ</v>
      </c>
      <c r="AQ525" s="370"/>
      <c r="AR525" s="374" t="str">
        <f t="array" ref="AR525">IF($V525, "", INDEX(白話字聲母資料表, $Z525, $AR$5))</f>
        <v>k</v>
      </c>
      <c r="AS525" s="375" t="str">
        <f t="array" ref="AS525">IF($W525, "", INDEX(白話字韻母資料表, $AC525, $AR$5))</f>
        <v>uan</v>
      </c>
      <c r="AT525" s="374" t="str">
        <f t="array" ref="AT525">IF($W525, "", INDEX(台羅韻母八聲調資料表, $AD525, $AG525))</f>
        <v>uan</v>
      </c>
      <c r="AU525" s="370"/>
      <c r="AV525" s="374" t="str">
        <f t="array" ref="AV525">IF($V525, "", INDEX(白話字聲母資料表, $Z525, $AV$5))</f>
        <v>g</v>
      </c>
      <c r="AW525" s="375" t="str">
        <f t="array" ref="AW525">IF($W525, "", INDEX(白話字韻母資料表, $AC525, $AW$5))</f>
        <v>uan</v>
      </c>
      <c r="AX525" s="374" t="str">
        <f t="array" ref="AX525">IF($W525, "", INDEX(閩拼韻母八聲調資料表, $AD525, $AG525))</f>
        <v>uān</v>
      </c>
    </row>
    <row r="526" spans="2:50">
      <c r="B526" s="380">
        <f t="shared" si="148"/>
        <v>518</v>
      </c>
      <c r="C526" s="314" t="str">
        <f>MID(文章!$D$4, B526, 1)</f>
        <v>之</v>
      </c>
      <c r="D526" s="365" t="s">
        <v>55</v>
      </c>
      <c r="E526" s="365" t="s">
        <v>67</v>
      </c>
      <c r="F526" s="365"/>
      <c r="G526" s="315" t="str">
        <f t="array" ref="G526">IF( OR($T526, NOT($U526), $W526), "", $AA526 &amp; $AH526 &amp; INDEX(中文數值資料表, $AG526, 2) )</f>
        <v>曾居一</v>
      </c>
      <c r="H526" s="321" t="str">
        <f t="shared" si="149"/>
        <v>chi</v>
      </c>
      <c r="I526" s="322" t="str">
        <f t="shared" si="150"/>
        <v>tsi</v>
      </c>
      <c r="J526" s="323" t="str">
        <f t="shared" si="151"/>
        <v>zī</v>
      </c>
      <c r="K526" s="316" t="str">
        <f t="shared" si="152"/>
        <v>ㄐㄧ</v>
      </c>
      <c r="L526" s="317" t="str">
        <f t="shared" ca="1" si="169"/>
        <v xml:space="preserve">\ltjruby{之}{tsi}\
</v>
      </c>
      <c r="M526" s="317" t="str">
        <f t="shared" ca="1" si="155"/>
        <v xml:space="preserve">&lt;ruby&gt;之&lt;rt&gt;曾居一&lt;/rt&gt;&lt;/ruby&gt;
</v>
      </c>
      <c r="N526" s="317" t="str">
        <f t="shared" ca="1" si="156"/>
        <v xml:space="preserve">&lt;ruby&gt;之&lt;rt&gt;chi&lt;/rt&gt;&lt;/ruby&gt;
</v>
      </c>
      <c r="O526" s="317" t="str">
        <f t="shared" ca="1" si="157"/>
        <v xml:space="preserve">&lt;ruby&gt;之&lt;rt&gt;tsi&lt;/rt&gt;&lt;/ruby&gt;
</v>
      </c>
      <c r="P526" s="317" t="str">
        <f t="shared" ca="1" si="157"/>
        <v xml:space="preserve">&lt;ruby&gt;之&lt;rt&gt;zī&lt;/rt&gt;&lt;/ruby&gt;
</v>
      </c>
      <c r="Q526" s="318" t="str">
        <f t="shared" ca="1" si="158"/>
        <v xml:space="preserve">&lt;ruby&gt;之&lt;rtc&gt;ㄐㄧ&lt;/rtc&gt;&lt;/ruby&gt;
</v>
      </c>
      <c r="R526" s="318" t="str">
        <f t="shared" ca="1" si="159"/>
        <v xml:space="preserve">&lt;ruby&gt;之&lt;rt&gt;tsi&lt;/rt&gt;&lt;rtc&gt;ㄐㄧ&lt;/rtc&gt;&lt;/ruby&gt;
</v>
      </c>
      <c r="S526" s="285"/>
      <c r="T526" s="319" t="b">
        <f t="shared" si="153"/>
        <v>0</v>
      </c>
      <c r="U526" s="319" t="b">
        <f t="shared" si="160"/>
        <v>1</v>
      </c>
      <c r="V526" s="319" t="b">
        <f t="shared" si="161"/>
        <v>0</v>
      </c>
      <c r="W526" s="319" t="b">
        <f t="shared" si="162"/>
        <v>0</v>
      </c>
      <c r="X526" s="319" t="b">
        <f t="shared" si="163"/>
        <v>1</v>
      </c>
      <c r="Y526" s="370"/>
      <c r="Z526" s="377">
        <f t="shared" si="154"/>
        <v>2</v>
      </c>
      <c r="AA526" s="373" t="str">
        <f t="array" ref="AA526">IF( $Z526="", "", INDEX(白話字聲母資料表, $Z526, $AA$5))</f>
        <v>曾</v>
      </c>
      <c r="AB526" s="370"/>
      <c r="AC526" s="377">
        <f t="shared" si="164"/>
        <v>21</v>
      </c>
      <c r="AD526" s="373">
        <f t="array" ref="AD526">IF( $W526, "", INDEX(白話字韻母資料表, AC526, $AD$5))</f>
        <v>29</v>
      </c>
      <c r="AE526" s="373" t="b">
        <f t="array" ref="AE526">IF( $W526, "", IF( INDEX(白話字韻母資料表, AC526, $AE$5) = "入聲", TRUE, FALSE) )</f>
        <v>0</v>
      </c>
      <c r="AF526" s="374">
        <f t="shared" si="165"/>
        <v>1</v>
      </c>
      <c r="AG526" s="374">
        <f t="shared" si="166"/>
        <v>1</v>
      </c>
      <c r="AH526" s="374" t="str">
        <f t="array" ref="AH526">IF( $W526, "", INDEX(白話字韻母資料表, $AC526, $AH$5))</f>
        <v>居</v>
      </c>
      <c r="AI526" s="374" t="str">
        <f t="array" ref="AI526">IF($W526, "", INDEX(白話字韻母八聲調資料表, $AD526, $AG526))</f>
        <v>i</v>
      </c>
      <c r="AJ526" s="370"/>
      <c r="AK526" s="373" t="b">
        <f t="shared" si="167"/>
        <v>1</v>
      </c>
      <c r="AL526" s="373" t="b">
        <f>IF( $AK526, IFERROR( IF(MATCH( $E526, 顎音化聲母!$H$9:$H$37, 0), TRUE, FALSE), FALSE), "")</f>
        <v>1</v>
      </c>
      <c r="AM526" s="373" t="str">
        <f t="array" ref="AM526">IF( AND($AK526, $AL526), INDEX(顎音化聲母資料表, MATCH( $D526 &amp; $E526, 顎音化聲母!$L$5:$L$136, 0), 3), "")</f>
        <v>ㄐ</v>
      </c>
      <c r="AN526" s="373">
        <f t="shared" si="168"/>
        <v>2</v>
      </c>
      <c r="AO526" s="374" t="str">
        <f t="array" ref="AO526">IF($AN526="", "", IF( $AM526&lt;&gt;"", $AM526,INDEX(白話字聲母資料表, $AN526, $AO$5)))</f>
        <v>ㄐ</v>
      </c>
      <c r="AP526" s="374" t="str">
        <f t="array" ref="AP526">IF($W526, "", INDEX(方音八音反切資料表, $AD526, $AG526))</f>
        <v>ㄧ</v>
      </c>
      <c r="AQ526" s="370"/>
      <c r="AR526" s="374" t="str">
        <f t="array" ref="AR526">IF($V526, "", INDEX(白話字聲母資料表, $Z526, $AR$5))</f>
        <v>ts</v>
      </c>
      <c r="AS526" s="375" t="str">
        <f t="array" ref="AS526">IF($W526, "", INDEX(白話字韻母資料表, $AC526, $AR$5))</f>
        <v>i</v>
      </c>
      <c r="AT526" s="374" t="str">
        <f t="array" ref="AT526">IF($W526, "", INDEX(台羅韻母八聲調資料表, $AD526, $AG526))</f>
        <v>i</v>
      </c>
      <c r="AU526" s="370"/>
      <c r="AV526" s="374" t="str">
        <f t="array" ref="AV526">IF($V526, "", INDEX(白話字聲母資料表, $Z526, $AV$5))</f>
        <v>z</v>
      </c>
      <c r="AW526" s="375" t="str">
        <f t="array" ref="AW526">IF($W526, "", INDEX(白話字韻母資料表, $AC526, $AW$5))</f>
        <v>i</v>
      </c>
      <c r="AX526" s="374" t="str">
        <f t="array" ref="AX526">IF($W526, "", INDEX(閩拼韻母八聲調資料表, $AD526, $AG526))</f>
        <v>ī</v>
      </c>
    </row>
    <row r="527" spans="2:50">
      <c r="B527" s="380">
        <f t="shared" si="148"/>
        <v>519</v>
      </c>
      <c r="C527" s="314" t="str">
        <f>MID(文章!$D$4, B527, 1)</f>
        <v>，</v>
      </c>
      <c r="D527" s="365"/>
      <c r="E527" s="365"/>
      <c r="F527" s="365"/>
      <c r="G527" s="315" t="str">
        <f t="array" ref="G527">IF( OR($T527, NOT($U527), $W527), "", $AA527 &amp; $AH527 &amp; INDEX(中文數值資料表, $AG527, 2) )</f>
        <v/>
      </c>
      <c r="H527" s="321" t="str">
        <f t="shared" si="149"/>
        <v/>
      </c>
      <c r="I527" s="322" t="str">
        <f t="shared" si="150"/>
        <v/>
      </c>
      <c r="J527" s="323" t="str">
        <f t="shared" si="151"/>
        <v/>
      </c>
      <c r="K527" s="316" t="str">
        <f t="shared" si="152"/>
        <v/>
      </c>
      <c r="L527" s="317" t="str">
        <f t="shared" ca="1" si="169"/>
        <v xml:space="preserve">\ltjruby{，}{}\
</v>
      </c>
      <c r="M527" s="317" t="str">
        <f t="shared" ca="1" si="155"/>
        <v xml:space="preserve">，
</v>
      </c>
      <c r="N527" s="317" t="str">
        <f t="shared" ca="1" si="156"/>
        <v xml:space="preserve">，
</v>
      </c>
      <c r="O527" s="317" t="str">
        <f t="shared" ca="1" si="157"/>
        <v xml:space="preserve">，
</v>
      </c>
      <c r="P527" s="317" t="str">
        <f t="shared" ca="1" si="157"/>
        <v xml:space="preserve">，
</v>
      </c>
      <c r="Q527" s="318" t="str">
        <f t="shared" ca="1" si="158"/>
        <v xml:space="preserve">，
</v>
      </c>
      <c r="R527" s="318" t="str">
        <f t="shared" ca="1" si="159"/>
        <v xml:space="preserve">，
</v>
      </c>
      <c r="S527" s="285"/>
      <c r="T527" s="319" t="b">
        <f t="shared" si="153"/>
        <v>1</v>
      </c>
      <c r="U527" s="319" t="b">
        <f t="shared" si="160"/>
        <v>0</v>
      </c>
      <c r="V527" s="319" t="b">
        <f t="shared" si="161"/>
        <v>1</v>
      </c>
      <c r="W527" s="319" t="b">
        <f t="shared" si="162"/>
        <v>1</v>
      </c>
      <c r="X527" s="319" t="b">
        <f t="shared" si="163"/>
        <v>0</v>
      </c>
      <c r="Y527" s="370"/>
      <c r="Z527" s="377" t="str">
        <f t="shared" si="154"/>
        <v/>
      </c>
      <c r="AA527" s="373" t="str">
        <f t="array" ref="AA527">IF( $Z527="", "", INDEX(白話字聲母資料表, $Z527, $AA$5))</f>
        <v/>
      </c>
      <c r="AB527" s="370"/>
      <c r="AC527" s="377" t="str">
        <f t="shared" si="164"/>
        <v/>
      </c>
      <c r="AD527" s="373" t="str">
        <f t="array" ref="AD527">IF( $W527, "", INDEX(白話字韻母資料表, AC527, $AD$5))</f>
        <v/>
      </c>
      <c r="AE527" s="373" t="str">
        <f t="array" ref="AE527">IF( $W527, "", IF( INDEX(白話字韻母資料表, AC527, $AE$5) = "入聲", TRUE, FALSE) )</f>
        <v/>
      </c>
      <c r="AF527" s="374" t="str">
        <f t="shared" si="165"/>
        <v/>
      </c>
      <c r="AG527" s="374" t="str">
        <f t="shared" si="166"/>
        <v/>
      </c>
      <c r="AH527" s="374" t="str">
        <f t="array" ref="AH527">IF( $W527, "", INDEX(白話字韻母資料表, $AC527, $AH$5))</f>
        <v/>
      </c>
      <c r="AI527" s="374" t="str">
        <f t="array" ref="AI527">IF($W527, "", INDEX(白話字韻母八聲調資料表, $AD527, $AG527))</f>
        <v/>
      </c>
      <c r="AJ527" s="370"/>
      <c r="AK527" s="373" t="b">
        <f t="shared" si="167"/>
        <v>0</v>
      </c>
      <c r="AL527" s="373" t="str">
        <f>IF( $AK527, IFERROR( IF(MATCH( $E527, 顎音化聲母!$H$9:$H$37, 0), TRUE, FALSE), FALSE), "")</f>
        <v/>
      </c>
      <c r="AM527" s="373" t="str">
        <f t="array" ref="AM527">IF( AND($AK527, $AL527), INDEX(顎音化聲母資料表, MATCH( $D527 &amp; $E527, 顎音化聲母!$L$5:$L$136, 0), 3), "")</f>
        <v/>
      </c>
      <c r="AN527" s="373" t="str">
        <f t="shared" si="168"/>
        <v/>
      </c>
      <c r="AO527" s="374" t="str">
        <f t="array" ref="AO527">IF($AN527="", "", IF( $AM527&lt;&gt;"", $AM527,INDEX(白話字聲母資料表, $AN527, $AO$5)))</f>
        <v/>
      </c>
      <c r="AP527" s="374" t="str">
        <f t="array" ref="AP527">IF($W527, "", INDEX(方音八音反切資料表, $AD527, $AG527))</f>
        <v/>
      </c>
      <c r="AQ527" s="370"/>
      <c r="AR527" s="374" t="str">
        <f t="array" ref="AR527">IF($V527, "", INDEX(白話字聲母資料表, $Z527, $AR$5))</f>
        <v/>
      </c>
      <c r="AS527" s="375" t="str">
        <f t="array" ref="AS527">IF($W527, "", INDEX(白話字韻母資料表, $AC527, $AR$5))</f>
        <v/>
      </c>
      <c r="AT527" s="374" t="str">
        <f t="array" ref="AT527">IF($W527, "", INDEX(台羅韻母八聲調資料表, $AD527, $AG527))</f>
        <v/>
      </c>
      <c r="AU527" s="370"/>
      <c r="AV527" s="374" t="str">
        <f t="array" ref="AV527">IF($V527, "", INDEX(白話字聲母資料表, $Z527, $AV$5))</f>
        <v/>
      </c>
      <c r="AW527" s="375" t="str">
        <f t="array" ref="AW527">IF($W527, "", INDEX(白話字韻母資料表, $AC527, $AW$5))</f>
        <v/>
      </c>
      <c r="AX527" s="374" t="str">
        <f t="array" ref="AX527">IF($W527, "", INDEX(閩拼韻母八聲調資料表, $AD527, $AG527))</f>
        <v/>
      </c>
    </row>
    <row r="528" spans="2:50">
      <c r="B528" s="380">
        <f t="shared" si="148"/>
        <v>520</v>
      </c>
      <c r="C528" s="314" t="str">
        <f>MID(文章!$D$4, B528, 1)</f>
        <v>則</v>
      </c>
      <c r="D528" s="365" t="s">
        <v>55</v>
      </c>
      <c r="E528" s="365" t="s">
        <v>77</v>
      </c>
      <c r="F528" s="365"/>
      <c r="G528" s="315" t="str">
        <f t="array" ref="G528">IF( OR($T528, NOT($U528), $W528), "", $AA528 &amp; $AH528 &amp; INDEX(中文數值資料表, $AG528, 2) )</f>
        <v>曾經四</v>
      </c>
      <c r="H528" s="321" t="str">
        <f t="shared" si="149"/>
        <v>chek</v>
      </c>
      <c r="I528" s="322" t="str">
        <f t="shared" si="150"/>
        <v>tsik</v>
      </c>
      <c r="J528" s="323" t="str">
        <f t="shared" si="151"/>
        <v>zik</v>
      </c>
      <c r="K528" s="316" t="str">
        <f t="shared" si="152"/>
        <v>ㄐㄧㆻ</v>
      </c>
      <c r="L528" s="317" t="str">
        <f t="shared" ca="1" si="169"/>
        <v xml:space="preserve">\ltjruby{則}{tsik}\
</v>
      </c>
      <c r="M528" s="317" t="str">
        <f t="shared" ca="1" si="155"/>
        <v xml:space="preserve">&lt;ruby&gt;則&lt;rt&gt;曾經四&lt;/rt&gt;&lt;/ruby&gt;
</v>
      </c>
      <c r="N528" s="317" t="str">
        <f t="shared" ca="1" si="156"/>
        <v xml:space="preserve">&lt;ruby&gt;則&lt;rt&gt;chek&lt;/rt&gt;&lt;/ruby&gt;
</v>
      </c>
      <c r="O528" s="317" t="str">
        <f t="shared" ca="1" si="157"/>
        <v xml:space="preserve">&lt;ruby&gt;則&lt;rt&gt;tsik&lt;/rt&gt;&lt;/ruby&gt;
</v>
      </c>
      <c r="P528" s="317" t="str">
        <f t="shared" ca="1" si="157"/>
        <v xml:space="preserve">&lt;ruby&gt;則&lt;rt&gt;zik&lt;/rt&gt;&lt;/ruby&gt;
</v>
      </c>
      <c r="Q528" s="318" t="str">
        <f t="shared" ca="1" si="158"/>
        <v xml:space="preserve">&lt;ruby&gt;則&lt;rtc&gt;ㄐㄧㆻ&lt;/rtc&gt;&lt;/ruby&gt;
</v>
      </c>
      <c r="R528" s="318" t="str">
        <f t="shared" ca="1" si="159"/>
        <v xml:space="preserve">&lt;ruby&gt;則&lt;rt&gt;tsik&lt;/rt&gt;&lt;rtc&gt;ㄐㄧㆻ&lt;/rtc&gt;&lt;/ruby&gt;
</v>
      </c>
      <c r="S528" s="285"/>
      <c r="T528" s="319" t="b">
        <f t="shared" si="153"/>
        <v>0</v>
      </c>
      <c r="U528" s="319" t="b">
        <f t="shared" si="160"/>
        <v>1</v>
      </c>
      <c r="V528" s="319" t="b">
        <f t="shared" si="161"/>
        <v>0</v>
      </c>
      <c r="W528" s="319" t="b">
        <f t="shared" si="162"/>
        <v>0</v>
      </c>
      <c r="X528" s="319" t="b">
        <f t="shared" si="163"/>
        <v>1</v>
      </c>
      <c r="Y528" s="370"/>
      <c r="Z528" s="377">
        <f t="shared" si="154"/>
        <v>2</v>
      </c>
      <c r="AA528" s="373" t="str">
        <f t="array" ref="AA528">IF( $Z528="", "", INDEX(白話字聲母資料表, $Z528, $AA$5))</f>
        <v>曾</v>
      </c>
      <c r="AB528" s="370"/>
      <c r="AC528" s="377">
        <f t="shared" si="164"/>
        <v>19</v>
      </c>
      <c r="AD528" s="373">
        <f t="array" ref="AD528">IF( $W528, "", INDEX(白話字韻母資料表, AC528, $AD$5))</f>
        <v>9</v>
      </c>
      <c r="AE528" s="373" t="b">
        <f t="array" ref="AE528">IF( $W528, "", IF( INDEX(白話字韻母資料表, AC528, $AE$5) = "入聲", TRUE, FALSE) )</f>
        <v>1</v>
      </c>
      <c r="AF528" s="374">
        <f t="shared" si="165"/>
        <v>4</v>
      </c>
      <c r="AG528" s="374">
        <f t="shared" si="166"/>
        <v>4</v>
      </c>
      <c r="AH528" s="374" t="str">
        <f t="array" ref="AH528">IF( $W528, "", INDEX(白話字韻母資料表, $AC528, $AH$5))</f>
        <v>經</v>
      </c>
      <c r="AI528" s="374" t="str">
        <f t="array" ref="AI528">IF($W528, "", INDEX(白話字韻母八聲調資料表, $AD528, $AG528))</f>
        <v>ek</v>
      </c>
      <c r="AJ528" s="370"/>
      <c r="AK528" s="373" t="b">
        <f t="shared" si="167"/>
        <v>1</v>
      </c>
      <c r="AL528" s="373" t="b">
        <f>IF( $AK528, IFERROR( IF(MATCH( $E528, 顎音化聲母!$H$9:$H$37, 0), TRUE, FALSE), FALSE), "")</f>
        <v>1</v>
      </c>
      <c r="AM528" s="373" t="str">
        <f t="array" ref="AM528">IF( AND($AK528, $AL528), INDEX(顎音化聲母資料表, MATCH( $D528 &amp; $E528, 顎音化聲母!$L$5:$L$136, 0), 3), "")</f>
        <v>ㄐ</v>
      </c>
      <c r="AN528" s="373">
        <f t="shared" si="168"/>
        <v>2</v>
      </c>
      <c r="AO528" s="374" t="str">
        <f t="array" ref="AO528">IF($AN528="", "", IF( $AM528&lt;&gt;"", $AM528,INDEX(白話字聲母資料表, $AN528, $AO$5)))</f>
        <v>ㄐ</v>
      </c>
      <c r="AP528" s="374" t="str">
        <f t="array" ref="AP528">IF($W528, "", INDEX(方音八音反切資料表, $AD528, $AG528))</f>
        <v>ㄧㆻ</v>
      </c>
      <c r="AQ528" s="370"/>
      <c r="AR528" s="374" t="str">
        <f t="array" ref="AR528">IF($V528, "", INDEX(白話字聲母資料表, $Z528, $AR$5))</f>
        <v>ts</v>
      </c>
      <c r="AS528" s="375" t="str">
        <f t="array" ref="AS528">IF($W528, "", INDEX(白話字韻母資料表, $AC528, $AR$5))</f>
        <v>ik</v>
      </c>
      <c r="AT528" s="374" t="str">
        <f t="array" ref="AT528">IF($W528, "", INDEX(台羅韻母八聲調資料表, $AD528, $AG528))</f>
        <v>ik</v>
      </c>
      <c r="AU528" s="370"/>
      <c r="AV528" s="374" t="str">
        <f t="array" ref="AV528">IF($V528, "", INDEX(白話字聲母資料表, $Z528, $AV$5))</f>
        <v>z</v>
      </c>
      <c r="AW528" s="375" t="str">
        <f t="array" ref="AW528">IF($W528, "", INDEX(白話字韻母資料表, $AC528, $AW$5))</f>
        <v>ik</v>
      </c>
      <c r="AX528" s="374" t="str">
        <f t="array" ref="AX528">IF($W528, "", INDEX(閩拼韻母八聲調資料表, $AD528, $AG528))</f>
        <v>ik</v>
      </c>
    </row>
    <row r="529" spans="2:50">
      <c r="B529" s="380">
        <f t="shared" si="148"/>
        <v>521</v>
      </c>
      <c r="C529" s="314" t="str">
        <f>MID(文章!$D$4, B529, 1)</f>
        <v>物</v>
      </c>
      <c r="D529" s="365" t="s">
        <v>73</v>
      </c>
      <c r="E529" s="365" t="s">
        <v>66</v>
      </c>
      <c r="F529" s="365">
        <v>8</v>
      </c>
      <c r="G529" s="315" t="str">
        <f t="array" ref="G529">IF( OR($T529, NOT($U529), $W529), "", $AA529 &amp; $AH529 &amp; INDEX(中文數值資料表, $AG529, 2) )</f>
        <v>門君八</v>
      </c>
      <c r="H529" s="321" t="str">
        <f t="shared" si="149"/>
        <v>bu̍t</v>
      </c>
      <c r="I529" s="322" t="str">
        <f t="shared" si="150"/>
        <v>bu̍t</v>
      </c>
      <c r="J529" s="323" t="str">
        <f t="shared" si="151"/>
        <v>bbút</v>
      </c>
      <c r="K529" s="316" t="str">
        <f t="shared" si="152"/>
        <v>ㆠㄨㆵ˙</v>
      </c>
      <c r="L529" s="317" t="str">
        <f t="shared" ca="1" si="169"/>
        <v xml:space="preserve">\ltjruby{物}{bu̍t}\
</v>
      </c>
      <c r="M529" s="317" t="str">
        <f t="shared" ca="1" si="155"/>
        <v xml:space="preserve">&lt;ruby&gt;物&lt;rt&gt;門君八&lt;/rt&gt;&lt;/ruby&gt;
</v>
      </c>
      <c r="N529" s="317" t="str">
        <f t="shared" ca="1" si="156"/>
        <v xml:space="preserve">&lt;ruby&gt;物&lt;rt&gt;bu̍t&lt;/rt&gt;&lt;/ruby&gt;
</v>
      </c>
      <c r="O529" s="317" t="str">
        <f t="shared" ca="1" si="157"/>
        <v xml:space="preserve">&lt;ruby&gt;物&lt;rt&gt;bu̍t&lt;/rt&gt;&lt;/ruby&gt;
</v>
      </c>
      <c r="P529" s="317" t="str">
        <f t="shared" ca="1" si="157"/>
        <v xml:space="preserve">&lt;ruby&gt;物&lt;rt&gt;bbút&lt;/rt&gt;&lt;/ruby&gt;
</v>
      </c>
      <c r="Q529" s="318" t="str">
        <f t="shared" ca="1" si="158"/>
        <v xml:space="preserve">&lt;ruby&gt;物&lt;rtc&gt;ㆠㄨㆵ˙&lt;/rtc&gt;&lt;/ruby&gt;
</v>
      </c>
      <c r="R529" s="318" t="str">
        <f t="shared" ca="1" si="159"/>
        <v xml:space="preserve">&lt;ruby&gt;物&lt;rt&gt;bu̍t&lt;/rt&gt;&lt;rtc&gt;ㆠㄨㆵ˙&lt;/rtc&gt;&lt;/ruby&gt;
</v>
      </c>
      <c r="S529" s="285"/>
      <c r="T529" s="319" t="b">
        <f t="shared" si="153"/>
        <v>0</v>
      </c>
      <c r="U529" s="319" t="b">
        <f t="shared" si="160"/>
        <v>1</v>
      </c>
      <c r="V529" s="319" t="b">
        <f t="shared" si="161"/>
        <v>0</v>
      </c>
      <c r="W529" s="319" t="b">
        <f t="shared" si="162"/>
        <v>0</v>
      </c>
      <c r="X529" s="319" t="b">
        <f t="shared" si="163"/>
        <v>0</v>
      </c>
      <c r="Y529" s="370"/>
      <c r="Z529" s="377">
        <f t="shared" si="154"/>
        <v>1</v>
      </c>
      <c r="AA529" s="373" t="str">
        <f t="array" ref="AA529">IF( $Z529="", "", INDEX(白話字聲母資料表, $Z529, $AA$5))</f>
        <v>門</v>
      </c>
      <c r="AB529" s="370"/>
      <c r="AC529" s="377">
        <f t="shared" si="164"/>
        <v>74</v>
      </c>
      <c r="AD529" s="373">
        <f t="array" ref="AD529">IF( $W529, "", INDEX(白話字韻母資料表, AC529, $AD$5))</f>
        <v>1</v>
      </c>
      <c r="AE529" s="373" t="b">
        <f t="array" ref="AE529">IF( $W529, "", IF( INDEX(白話字韻母資料表, AC529, $AE$5) = "入聲", TRUE, FALSE) )</f>
        <v>1</v>
      </c>
      <c r="AF529" s="374">
        <f t="shared" si="165"/>
        <v>4</v>
      </c>
      <c r="AG529" s="374">
        <f t="shared" si="166"/>
        <v>8</v>
      </c>
      <c r="AH529" s="374" t="str">
        <f t="array" ref="AH529">IF( $W529, "", INDEX(白話字韻母資料表, $AC529, $AH$5))</f>
        <v>君</v>
      </c>
      <c r="AI529" s="374" t="str">
        <f t="array" ref="AI529">IF($W529, "", INDEX(白話字韻母八聲調資料表, $AD529, $AG529))</f>
        <v>u̍t</v>
      </c>
      <c r="AJ529" s="370"/>
      <c r="AK529" s="373" t="b">
        <f t="shared" si="167"/>
        <v>0</v>
      </c>
      <c r="AL529" s="373" t="str">
        <f>IF( $AK529, IFERROR( IF(MATCH( $E529, 顎音化聲母!$H$9:$H$37, 0), TRUE, FALSE), FALSE), "")</f>
        <v/>
      </c>
      <c r="AM529" s="373" t="str">
        <f t="array" ref="AM529">IF( AND($AK529, $AL529), INDEX(顎音化聲母資料表, MATCH( $D529 &amp; $E529, 顎音化聲母!$L$5:$L$136, 0), 3), "")</f>
        <v/>
      </c>
      <c r="AN529" s="373">
        <f t="shared" si="168"/>
        <v>1</v>
      </c>
      <c r="AO529" s="374" t="str">
        <f t="array" ref="AO529">IF($AN529="", "", IF( $AM529&lt;&gt;"", $AM529,INDEX(白話字聲母資料表, $AN529, $AO$5)))</f>
        <v>ㆠ</v>
      </c>
      <c r="AP529" s="374" t="str">
        <f t="array" ref="AP529">IF($W529, "", INDEX(方音八音反切資料表, $AD529, $AG529))</f>
        <v>ㄨㆵ˙</v>
      </c>
      <c r="AQ529" s="370"/>
      <c r="AR529" s="374" t="str">
        <f t="array" ref="AR529">IF($V529, "", INDEX(白話字聲母資料表, $Z529, $AR$5))</f>
        <v>b</v>
      </c>
      <c r="AS529" s="375" t="str">
        <f t="array" ref="AS529">IF($W529, "", INDEX(白話字韻母資料表, $AC529, $AR$5))</f>
        <v>ut</v>
      </c>
      <c r="AT529" s="374" t="str">
        <f t="array" ref="AT529">IF($W529, "", INDEX(台羅韻母八聲調資料表, $AD529, $AG529))</f>
        <v>u̍t</v>
      </c>
      <c r="AU529" s="370"/>
      <c r="AV529" s="374" t="str">
        <f t="array" ref="AV529">IF($V529, "", INDEX(白話字聲母資料表, $Z529, $AV$5))</f>
        <v>bb</v>
      </c>
      <c r="AW529" s="375" t="str">
        <f t="array" ref="AW529">IF($W529, "", INDEX(白話字韻母資料表, $AC529, $AW$5))</f>
        <v>ut</v>
      </c>
      <c r="AX529" s="374" t="str">
        <f t="array" ref="AX529">IF($W529, "", INDEX(閩拼韻母八聲調資料表, $AD529, $AG529))</f>
        <v>út</v>
      </c>
    </row>
    <row r="530" spans="2:50">
      <c r="B530" s="380">
        <f t="shared" si="148"/>
        <v>522</v>
      </c>
      <c r="C530" s="314" t="str">
        <f>MID(文章!$D$4, B530, 1)</f>
        <v>於</v>
      </c>
      <c r="D530" s="365"/>
      <c r="E530" s="365" t="s">
        <v>62</v>
      </c>
      <c r="F530" s="365">
        <v>2</v>
      </c>
      <c r="G530" s="315" t="str">
        <f t="array" ref="G530">IF( OR($T530, NOT($U530), $W530), "", $AA530 &amp; $AH530 &amp; INDEX(中文數值資料表, $AG530, 2) )</f>
        <v>英艍二</v>
      </c>
      <c r="H530" s="321" t="str">
        <f t="shared" si="149"/>
        <v>ú</v>
      </c>
      <c r="I530" s="322" t="str">
        <f t="shared" si="150"/>
        <v>ú</v>
      </c>
      <c r="J530" s="323" t="str">
        <f t="shared" si="151"/>
        <v>ú</v>
      </c>
      <c r="K530" s="316" t="str">
        <f t="shared" si="152"/>
        <v>ㄨˋ</v>
      </c>
      <c r="L530" s="317" t="str">
        <f t="shared" ca="1" si="169"/>
        <v xml:space="preserve">\ltjruby{於}{ú}\
</v>
      </c>
      <c r="M530" s="317" t="str">
        <f t="shared" ca="1" si="155"/>
        <v xml:space="preserve">&lt;ruby&gt;於&lt;rt&gt;英艍二&lt;/rt&gt;&lt;/ruby&gt;
</v>
      </c>
      <c r="N530" s="317" t="str">
        <f t="shared" ca="1" si="156"/>
        <v xml:space="preserve">&lt;ruby&gt;於&lt;rt&gt;ú&lt;/rt&gt;&lt;/ruby&gt;
</v>
      </c>
      <c r="O530" s="317" t="str">
        <f t="shared" ca="1" si="157"/>
        <v xml:space="preserve">&lt;ruby&gt;於&lt;rt&gt;ú&lt;/rt&gt;&lt;/ruby&gt;
</v>
      </c>
      <c r="P530" s="317" t="str">
        <f t="shared" ca="1" si="157"/>
        <v xml:space="preserve">&lt;ruby&gt;於&lt;rt&gt;ú&lt;/rt&gt;&lt;/ruby&gt;
</v>
      </c>
      <c r="Q530" s="318" t="str">
        <f t="shared" ca="1" si="158"/>
        <v xml:space="preserve">&lt;ruby&gt;於&lt;rtc&gt;ㄨˋ&lt;/rtc&gt;&lt;/ruby&gt;
</v>
      </c>
      <c r="R530" s="318" t="str">
        <f t="shared" ca="1" si="159"/>
        <v xml:space="preserve">&lt;ruby&gt;於&lt;rt&gt;ú&lt;/rt&gt;&lt;rtc&gt;ㄨˋ&lt;/rtc&gt;&lt;/ruby&gt;
</v>
      </c>
      <c r="S530" s="285"/>
      <c r="T530" s="319" t="b">
        <f t="shared" si="153"/>
        <v>0</v>
      </c>
      <c r="U530" s="319" t="b">
        <f t="shared" si="160"/>
        <v>1</v>
      </c>
      <c r="V530" s="319" t="b">
        <f t="shared" si="161"/>
        <v>1</v>
      </c>
      <c r="W530" s="319" t="b">
        <f t="shared" si="162"/>
        <v>0</v>
      </c>
      <c r="X530" s="319" t="b">
        <f t="shared" si="163"/>
        <v>0</v>
      </c>
      <c r="Y530" s="370"/>
      <c r="Z530" s="377">
        <f t="shared" si="154"/>
        <v>18</v>
      </c>
      <c r="AA530" s="373" t="str">
        <f t="array" ref="AA530">IF( $Z530="", "", INDEX(白話字聲母資料表, $Z530, $AA$5))</f>
        <v>英</v>
      </c>
      <c r="AB530" s="370"/>
      <c r="AC530" s="377">
        <f t="shared" si="164"/>
        <v>70</v>
      </c>
      <c r="AD530" s="373">
        <f t="array" ref="AD530">IF( $W530, "", INDEX(白話字韻母資料表, AC530, $AD$5))</f>
        <v>27</v>
      </c>
      <c r="AE530" s="373" t="b">
        <f t="array" ref="AE530">IF( $W530, "", IF( INDEX(白話字韻母資料表, AC530, $AE$5) = "入聲", TRUE, FALSE) )</f>
        <v>0</v>
      </c>
      <c r="AF530" s="374">
        <f t="shared" si="165"/>
        <v>1</v>
      </c>
      <c r="AG530" s="374">
        <f t="shared" si="166"/>
        <v>2</v>
      </c>
      <c r="AH530" s="374" t="str">
        <f t="array" ref="AH530">IF( $W530, "", INDEX(白話字韻母資料表, $AC530, $AH$5))</f>
        <v>艍</v>
      </c>
      <c r="AI530" s="374" t="str">
        <f t="array" ref="AI530">IF($W530, "", INDEX(白話字韻母八聲調資料表, $AD530, $AG530))</f>
        <v>ú</v>
      </c>
      <c r="AJ530" s="370"/>
      <c r="AK530" s="373" t="b">
        <f t="shared" si="167"/>
        <v>0</v>
      </c>
      <c r="AL530" s="373" t="str">
        <f>IF( $AK530, IFERROR( IF(MATCH( $E530, 顎音化聲母!$H$9:$H$37, 0), TRUE, FALSE), FALSE), "")</f>
        <v/>
      </c>
      <c r="AM530" s="373" t="str">
        <f t="array" ref="AM530">IF( AND($AK530, $AL530), INDEX(顎音化聲母資料表, MATCH( $D530 &amp; $E530, 顎音化聲母!$L$5:$L$136, 0), 3), "")</f>
        <v/>
      </c>
      <c r="AN530" s="373" t="str">
        <f t="shared" si="168"/>
        <v/>
      </c>
      <c r="AO530" s="374" t="str">
        <f t="array" ref="AO530">IF($AN530="", "", IF( $AM530&lt;&gt;"", $AM530,INDEX(白話字聲母資料表, $AN530, $AO$5)))</f>
        <v/>
      </c>
      <c r="AP530" s="374" t="str">
        <f t="array" ref="AP530">IF($W530, "", INDEX(方音八音反切資料表, $AD530, $AG530))</f>
        <v>ㄨˋ</v>
      </c>
      <c r="AQ530" s="370"/>
      <c r="AR530" s="374" t="str">
        <f t="array" ref="AR530">IF($V530, "", INDEX(白話字聲母資料表, $Z530, $AR$5))</f>
        <v/>
      </c>
      <c r="AS530" s="375" t="str">
        <f t="array" ref="AS530">IF($W530, "", INDEX(白話字韻母資料表, $AC530, $AR$5))</f>
        <v>u</v>
      </c>
      <c r="AT530" s="374" t="str">
        <f t="array" ref="AT530">IF($W530, "", INDEX(台羅韻母八聲調資料表, $AD530, $AG530))</f>
        <v>ú</v>
      </c>
      <c r="AU530" s="370"/>
      <c r="AV530" s="374" t="str">
        <f t="array" ref="AV530">IF($V530, "", INDEX(白話字聲母資料表, $Z530, $AV$5))</f>
        <v/>
      </c>
      <c r="AW530" s="375" t="str">
        <f t="array" ref="AW530">IF($W530, "", INDEX(白話字韻母資料表, $AC530, $AW$5))</f>
        <v>u</v>
      </c>
      <c r="AX530" s="374" t="str">
        <f t="array" ref="AX530">IF($W530, "", INDEX(閩拼韻母八聲調資料表, $AD530, $AG530))</f>
        <v>ú</v>
      </c>
    </row>
    <row r="531" spans="2:50">
      <c r="B531" s="380">
        <f t="shared" si="148"/>
        <v>523</v>
      </c>
      <c r="C531" s="314" t="str">
        <f>MID(文章!$D$4, B531, 1)</f>
        <v>我</v>
      </c>
      <c r="D531" s="365" t="s">
        <v>111</v>
      </c>
      <c r="E531" s="365" t="s">
        <v>75</v>
      </c>
      <c r="F531" s="365">
        <v>2</v>
      </c>
      <c r="G531" s="315" t="str">
        <f t="array" ref="G531">IF( OR($T531, NOT($U531), $W531), "", $AA531 &amp; $AH531 &amp; INDEX(中文數值資料表, $AG531, 2) )</f>
        <v>語沽二</v>
      </c>
      <c r="H531" s="321" t="str">
        <f t="shared" si="149"/>
        <v>ngó͘</v>
      </c>
      <c r="I531" s="322" t="str">
        <f t="shared" si="150"/>
        <v>ngóo</v>
      </c>
      <c r="J531" s="323" t="str">
        <f t="shared" si="151"/>
        <v>ggóo</v>
      </c>
      <c r="K531" s="316" t="str">
        <f t="shared" si="152"/>
        <v>ㄫㆦˋ</v>
      </c>
      <c r="L531" s="317" t="str">
        <f t="shared" ca="1" si="169"/>
        <v xml:space="preserve">\ltjruby{我}{ngóo}\
</v>
      </c>
      <c r="M531" s="317" t="str">
        <f t="shared" ca="1" si="155"/>
        <v xml:space="preserve">&lt;ruby&gt;我&lt;rt&gt;語沽二&lt;/rt&gt;&lt;/ruby&gt;
</v>
      </c>
      <c r="N531" s="317" t="str">
        <f t="shared" ca="1" si="156"/>
        <v xml:space="preserve">&lt;ruby&gt;我&lt;rt&gt;ngó͘&lt;/rt&gt;&lt;/ruby&gt;
</v>
      </c>
      <c r="O531" s="317" t="str">
        <f t="shared" ca="1" si="157"/>
        <v xml:space="preserve">&lt;ruby&gt;我&lt;rt&gt;ngóo&lt;/rt&gt;&lt;/ruby&gt;
</v>
      </c>
      <c r="P531" s="317" t="str">
        <f t="shared" ca="1" si="157"/>
        <v xml:space="preserve">&lt;ruby&gt;我&lt;rt&gt;ggóo&lt;/rt&gt;&lt;/ruby&gt;
</v>
      </c>
      <c r="Q531" s="318" t="str">
        <f t="shared" ca="1" si="158"/>
        <v xml:space="preserve">&lt;ruby&gt;我&lt;rtc&gt;ㄫㆦˋ&lt;/rtc&gt;&lt;/ruby&gt;
</v>
      </c>
      <c r="R531" s="318" t="str">
        <f t="shared" ca="1" si="159"/>
        <v xml:space="preserve">&lt;ruby&gt;我&lt;rt&gt;ngóo&lt;/rt&gt;&lt;rtc&gt;ㄫㆦˋ&lt;/rtc&gt;&lt;/ruby&gt;
</v>
      </c>
      <c r="S531" s="285"/>
      <c r="T531" s="319" t="b">
        <f t="shared" si="153"/>
        <v>0</v>
      </c>
      <c r="U531" s="319" t="b">
        <f t="shared" si="160"/>
        <v>1</v>
      </c>
      <c r="V531" s="319" t="b">
        <f t="shared" si="161"/>
        <v>0</v>
      </c>
      <c r="W531" s="319" t="b">
        <f t="shared" si="162"/>
        <v>0</v>
      </c>
      <c r="X531" s="319" t="b">
        <f t="shared" si="163"/>
        <v>0</v>
      </c>
      <c r="Y531" s="370"/>
      <c r="Z531" s="377">
        <f t="shared" si="154"/>
        <v>12</v>
      </c>
      <c r="AA531" s="373" t="str">
        <f t="array" ref="AA531">IF( $Z531="", "", INDEX(白話字聲母資料表, $Z531, $AA$5))</f>
        <v>語</v>
      </c>
      <c r="AB531" s="370"/>
      <c r="AC531" s="377">
        <f t="shared" si="164"/>
        <v>54</v>
      </c>
      <c r="AD531" s="373">
        <f t="array" ref="AD531">IF( $W531, "", INDEX(白話字韻母資料表, AC531, $AD$5))</f>
        <v>11</v>
      </c>
      <c r="AE531" s="373" t="b">
        <f t="array" ref="AE531">IF( $W531, "", IF( INDEX(白話字韻母資料表, AC531, $AE$5) = "入聲", TRUE, FALSE) )</f>
        <v>0</v>
      </c>
      <c r="AF531" s="374">
        <f t="shared" si="165"/>
        <v>1</v>
      </c>
      <c r="AG531" s="374">
        <f t="shared" si="166"/>
        <v>2</v>
      </c>
      <c r="AH531" s="374" t="str">
        <f t="array" ref="AH531">IF( $W531, "", INDEX(白話字韻母資料表, $AC531, $AH$5))</f>
        <v>沽</v>
      </c>
      <c r="AI531" s="374" t="str">
        <f t="array" ref="AI531">IF($W531, "", INDEX(白話字韻母八聲調資料表, $AD531, $AG531))</f>
        <v>ó͘</v>
      </c>
      <c r="AJ531" s="370"/>
      <c r="AK531" s="373" t="b">
        <f t="shared" si="167"/>
        <v>0</v>
      </c>
      <c r="AL531" s="373" t="str">
        <f>IF( $AK531, IFERROR( IF(MATCH( $E531, 顎音化聲母!$H$9:$H$37, 0), TRUE, FALSE), FALSE), "")</f>
        <v/>
      </c>
      <c r="AM531" s="373" t="str">
        <f t="array" ref="AM531">IF( AND($AK531, $AL531), INDEX(顎音化聲母資料表, MATCH( $D531 &amp; $E531, 顎音化聲母!$L$5:$L$136, 0), 3), "")</f>
        <v/>
      </c>
      <c r="AN531" s="373">
        <f t="shared" si="168"/>
        <v>12</v>
      </c>
      <c r="AO531" s="374" t="str">
        <f t="array" ref="AO531">IF($AN531="", "", IF( $AM531&lt;&gt;"", $AM531,INDEX(白話字聲母資料表, $AN531, $AO$5)))</f>
        <v>ㄫ</v>
      </c>
      <c r="AP531" s="374" t="str">
        <f t="array" ref="AP531">IF($W531, "", INDEX(方音八音反切資料表, $AD531, $AG531))</f>
        <v>ㆦˋ</v>
      </c>
      <c r="AQ531" s="370"/>
      <c r="AR531" s="374" t="str">
        <f t="array" ref="AR531">IF($V531, "", INDEX(白話字聲母資料表, $Z531, $AR$5))</f>
        <v>ng</v>
      </c>
      <c r="AS531" s="375" t="str">
        <f t="array" ref="AS531">IF($W531, "", INDEX(白話字韻母資料表, $AC531, $AR$5))</f>
        <v>oo</v>
      </c>
      <c r="AT531" s="374" t="str">
        <f t="array" ref="AT531">IF($W531, "", INDEX(台羅韻母八聲調資料表, $AD531, $AG531))</f>
        <v>óo</v>
      </c>
      <c r="AU531" s="370"/>
      <c r="AV531" s="374" t="str">
        <f t="array" ref="AV531">IF($V531, "", INDEX(白話字聲母資料表, $Z531, $AV$5))</f>
        <v>gg</v>
      </c>
      <c r="AW531" s="375" t="str">
        <f t="array" ref="AW531">IF($W531, "", INDEX(白話字韻母資料表, $AC531, $AW$5))</f>
        <v>oo</v>
      </c>
      <c r="AX531" s="374" t="str">
        <f t="array" ref="AX531">IF($W531, "", INDEX(閩拼韻母八聲調資料表, $AD531, $AG531))</f>
        <v>óo</v>
      </c>
    </row>
    <row r="532" spans="2:50">
      <c r="B532" s="380">
        <f t="shared" si="148"/>
        <v>524</v>
      </c>
      <c r="C532" s="314" t="str">
        <f>MID(文章!$D$4, B532, 1)</f>
        <v>皆</v>
      </c>
      <c r="D532" s="365" t="s">
        <v>72</v>
      </c>
      <c r="E532" s="365" t="s">
        <v>83</v>
      </c>
      <c r="F532" s="365"/>
      <c r="G532" s="315" t="str">
        <f t="array" ref="G532">IF( OR($T532, NOT($U532), $W532), "", $AA532 &amp; $AH532 &amp; INDEX(中文數值資料表, $AG532, 2) )</f>
        <v>求皆一</v>
      </c>
      <c r="H532" s="321" t="str">
        <f t="shared" si="149"/>
        <v>kai</v>
      </c>
      <c r="I532" s="322" t="str">
        <f t="shared" si="150"/>
        <v>kai</v>
      </c>
      <c r="J532" s="323" t="str">
        <f t="shared" si="151"/>
        <v>gāi</v>
      </c>
      <c r="K532" s="316" t="str">
        <f t="shared" si="152"/>
        <v>ㄍㄞ</v>
      </c>
      <c r="L532" s="317" t="str">
        <f t="shared" ca="1" si="169"/>
        <v xml:space="preserve">\ltjruby{皆}{kai}\
</v>
      </c>
      <c r="M532" s="317" t="str">
        <f t="shared" ca="1" si="155"/>
        <v xml:space="preserve">&lt;ruby&gt;皆&lt;rt&gt;求皆一&lt;/rt&gt;&lt;/ruby&gt;
</v>
      </c>
      <c r="N532" s="317" t="str">
        <f t="shared" ca="1" si="156"/>
        <v xml:space="preserve">&lt;ruby&gt;皆&lt;rt&gt;kai&lt;/rt&gt;&lt;/ruby&gt;
</v>
      </c>
      <c r="O532" s="317" t="str">
        <f t="shared" ca="1" si="157"/>
        <v xml:space="preserve">&lt;ruby&gt;皆&lt;rt&gt;kai&lt;/rt&gt;&lt;/ruby&gt;
</v>
      </c>
      <c r="P532" s="317" t="str">
        <f t="shared" ca="1" si="157"/>
        <v xml:space="preserve">&lt;ruby&gt;皆&lt;rt&gt;gāi&lt;/rt&gt;&lt;/ruby&gt;
</v>
      </c>
      <c r="Q532" s="318" t="str">
        <f t="shared" ca="1" si="158"/>
        <v xml:space="preserve">&lt;ruby&gt;皆&lt;rtc&gt;ㄍㄞ&lt;/rtc&gt;&lt;/ruby&gt;
</v>
      </c>
      <c r="R532" s="318" t="str">
        <f t="shared" ca="1" si="159"/>
        <v xml:space="preserve">&lt;ruby&gt;皆&lt;rt&gt;kai&lt;/rt&gt;&lt;rtc&gt;ㄍㄞ&lt;/rtc&gt;&lt;/ruby&gt;
</v>
      </c>
      <c r="S532" s="285"/>
      <c r="T532" s="319" t="b">
        <f t="shared" si="153"/>
        <v>0</v>
      </c>
      <c r="U532" s="319" t="b">
        <f t="shared" si="160"/>
        <v>1</v>
      </c>
      <c r="V532" s="319" t="b">
        <f t="shared" si="161"/>
        <v>0</v>
      </c>
      <c r="W532" s="319" t="b">
        <f t="shared" si="162"/>
        <v>0</v>
      </c>
      <c r="X532" s="319" t="b">
        <f t="shared" si="163"/>
        <v>1</v>
      </c>
      <c r="Y532" s="370"/>
      <c r="Z532" s="377">
        <f t="shared" si="154"/>
        <v>7</v>
      </c>
      <c r="AA532" s="373" t="str">
        <f t="array" ref="AA532">IF( $Z532="", "", INDEX(白話字聲母資料表, $Z532, $AA$5))</f>
        <v>求</v>
      </c>
      <c r="AB532" s="370"/>
      <c r="AC532" s="377">
        <f t="shared" si="164"/>
        <v>5</v>
      </c>
      <c r="AD532" s="373">
        <f t="array" ref="AD532">IF( $W532, "", INDEX(白話字韻母資料表, AC532, $AD$5))</f>
        <v>16</v>
      </c>
      <c r="AE532" s="373" t="b">
        <f t="array" ref="AE532">IF( $W532, "", IF( INDEX(白話字韻母資料表, AC532, $AE$5) = "入聲", TRUE, FALSE) )</f>
        <v>0</v>
      </c>
      <c r="AF532" s="374">
        <f t="shared" si="165"/>
        <v>1</v>
      </c>
      <c r="AG532" s="374">
        <f t="shared" si="166"/>
        <v>1</v>
      </c>
      <c r="AH532" s="374" t="str">
        <f t="array" ref="AH532">IF( $W532, "", INDEX(白話字韻母資料表, $AC532, $AH$5))</f>
        <v>皆</v>
      </c>
      <c r="AI532" s="374" t="str">
        <f t="array" ref="AI532">IF($W532, "", INDEX(白話字韻母八聲調資料表, $AD532, $AG532))</f>
        <v>ai</v>
      </c>
      <c r="AJ532" s="370"/>
      <c r="AK532" s="373" t="b">
        <f t="shared" si="167"/>
        <v>0</v>
      </c>
      <c r="AL532" s="373" t="str">
        <f>IF( $AK532, IFERROR( IF(MATCH( $E532, 顎音化聲母!$H$9:$H$37, 0), TRUE, FALSE), FALSE), "")</f>
        <v/>
      </c>
      <c r="AM532" s="373" t="str">
        <f t="array" ref="AM532">IF( AND($AK532, $AL532), INDEX(顎音化聲母資料表, MATCH( $D532 &amp; $E532, 顎音化聲母!$L$5:$L$136, 0), 3), "")</f>
        <v/>
      </c>
      <c r="AN532" s="373">
        <f t="shared" si="168"/>
        <v>7</v>
      </c>
      <c r="AO532" s="374" t="str">
        <f t="array" ref="AO532">IF($AN532="", "", IF( $AM532&lt;&gt;"", $AM532,INDEX(白話字聲母資料表, $AN532, $AO$5)))</f>
        <v>ㄍ</v>
      </c>
      <c r="AP532" s="374" t="str">
        <f t="array" ref="AP532">IF($W532, "", INDEX(方音八音反切資料表, $AD532, $AG532))</f>
        <v>ㄞ</v>
      </c>
      <c r="AQ532" s="370"/>
      <c r="AR532" s="374" t="str">
        <f t="array" ref="AR532">IF($V532, "", INDEX(白話字聲母資料表, $Z532, $AR$5))</f>
        <v>k</v>
      </c>
      <c r="AS532" s="375" t="str">
        <f t="array" ref="AS532">IF($W532, "", INDEX(白話字韻母資料表, $AC532, $AR$5))</f>
        <v>ai</v>
      </c>
      <c r="AT532" s="374" t="str">
        <f t="array" ref="AT532">IF($W532, "", INDEX(台羅韻母八聲調資料表, $AD532, $AG532))</f>
        <v>ai</v>
      </c>
      <c r="AU532" s="370"/>
      <c r="AV532" s="374" t="str">
        <f t="array" ref="AV532">IF($V532, "", INDEX(白話字聲母資料表, $Z532, $AV$5))</f>
        <v>g</v>
      </c>
      <c r="AW532" s="375" t="str">
        <f t="array" ref="AW532">IF($W532, "", INDEX(白話字韻母資料表, $AC532, $AW$5))</f>
        <v>ai</v>
      </c>
      <c r="AX532" s="374" t="str">
        <f t="array" ref="AX532">IF($W532, "", INDEX(閩拼韻母八聲調資料表, $AD532, $AG532))</f>
        <v>āi</v>
      </c>
    </row>
    <row r="533" spans="2:50">
      <c r="B533" s="380">
        <f t="shared" si="148"/>
        <v>525</v>
      </c>
      <c r="C533" s="314" t="str">
        <f>MID(文章!$D$4, B533, 1)</f>
        <v>無</v>
      </c>
      <c r="D533" s="365" t="s">
        <v>73</v>
      </c>
      <c r="E533" s="365" t="s">
        <v>62</v>
      </c>
      <c r="F533" s="365">
        <v>5</v>
      </c>
      <c r="G533" s="315" t="str">
        <f t="array" ref="G533">IF( OR($T533, NOT($U533), $W533), "", $AA533 &amp; $AH533 &amp; INDEX(中文數值資料表, $AG533, 2) )</f>
        <v>門艍五</v>
      </c>
      <c r="H533" s="321" t="str">
        <f t="shared" si="149"/>
        <v>bû</v>
      </c>
      <c r="I533" s="322" t="str">
        <f t="shared" si="150"/>
        <v>bû</v>
      </c>
      <c r="J533" s="323" t="str">
        <f t="shared" si="151"/>
        <v>bbù</v>
      </c>
      <c r="K533" s="316" t="str">
        <f t="shared" si="152"/>
        <v>ㆠㄨˊ</v>
      </c>
      <c r="L533" s="317" t="str">
        <f t="shared" ca="1" si="169"/>
        <v xml:space="preserve">\ltjruby{無}{bû}\
</v>
      </c>
      <c r="M533" s="317" t="str">
        <f t="shared" ca="1" si="155"/>
        <v xml:space="preserve">&lt;ruby&gt;無&lt;rt&gt;門艍五&lt;/rt&gt;&lt;/ruby&gt;
</v>
      </c>
      <c r="N533" s="317" t="str">
        <f t="shared" ca="1" si="156"/>
        <v xml:space="preserve">&lt;ruby&gt;無&lt;rt&gt;bû&lt;/rt&gt;&lt;/ruby&gt;
</v>
      </c>
      <c r="O533" s="317" t="str">
        <f t="shared" ca="1" si="157"/>
        <v xml:space="preserve">&lt;ruby&gt;無&lt;rt&gt;bû&lt;/rt&gt;&lt;/ruby&gt;
</v>
      </c>
      <c r="P533" s="317" t="str">
        <f t="shared" ca="1" si="157"/>
        <v xml:space="preserve">&lt;ruby&gt;無&lt;rt&gt;bbù&lt;/rt&gt;&lt;/ruby&gt;
</v>
      </c>
      <c r="Q533" s="318" t="str">
        <f t="shared" ca="1" si="158"/>
        <v xml:space="preserve">&lt;ruby&gt;無&lt;rtc&gt;ㆠㄨˊ&lt;/rtc&gt;&lt;/ruby&gt;
</v>
      </c>
      <c r="R533" s="318" t="str">
        <f t="shared" ca="1" si="159"/>
        <v xml:space="preserve">&lt;ruby&gt;無&lt;rt&gt;bû&lt;/rt&gt;&lt;rtc&gt;ㆠㄨˊ&lt;/rtc&gt;&lt;/ruby&gt;
</v>
      </c>
      <c r="S533" s="285"/>
      <c r="T533" s="319" t="b">
        <f t="shared" si="153"/>
        <v>0</v>
      </c>
      <c r="U533" s="319" t="b">
        <f t="shared" si="160"/>
        <v>1</v>
      </c>
      <c r="V533" s="319" t="b">
        <f t="shared" si="161"/>
        <v>0</v>
      </c>
      <c r="W533" s="319" t="b">
        <f t="shared" si="162"/>
        <v>0</v>
      </c>
      <c r="X533" s="319" t="b">
        <f t="shared" si="163"/>
        <v>0</v>
      </c>
      <c r="Y533" s="370"/>
      <c r="Z533" s="377">
        <f t="shared" si="154"/>
        <v>1</v>
      </c>
      <c r="AA533" s="373" t="str">
        <f t="array" ref="AA533">IF( $Z533="", "", INDEX(白話字聲母資料表, $Z533, $AA$5))</f>
        <v>門</v>
      </c>
      <c r="AB533" s="370"/>
      <c r="AC533" s="377">
        <f t="shared" si="164"/>
        <v>70</v>
      </c>
      <c r="AD533" s="373">
        <f t="array" ref="AD533">IF( $W533, "", INDEX(白話字韻母資料表, AC533, $AD$5))</f>
        <v>27</v>
      </c>
      <c r="AE533" s="373" t="b">
        <f t="array" ref="AE533">IF( $W533, "", IF( INDEX(白話字韻母資料表, AC533, $AE$5) = "入聲", TRUE, FALSE) )</f>
        <v>0</v>
      </c>
      <c r="AF533" s="374">
        <f t="shared" si="165"/>
        <v>1</v>
      </c>
      <c r="AG533" s="374">
        <f t="shared" si="166"/>
        <v>5</v>
      </c>
      <c r="AH533" s="374" t="str">
        <f t="array" ref="AH533">IF( $W533, "", INDEX(白話字韻母資料表, $AC533, $AH$5))</f>
        <v>艍</v>
      </c>
      <c r="AI533" s="374" t="str">
        <f t="array" ref="AI533">IF($W533, "", INDEX(白話字韻母八聲調資料表, $AD533, $AG533))</f>
        <v>û</v>
      </c>
      <c r="AJ533" s="370"/>
      <c r="AK533" s="373" t="b">
        <f t="shared" si="167"/>
        <v>0</v>
      </c>
      <c r="AL533" s="373" t="str">
        <f>IF( $AK533, IFERROR( IF(MATCH( $E533, 顎音化聲母!$H$9:$H$37, 0), TRUE, FALSE), FALSE), "")</f>
        <v/>
      </c>
      <c r="AM533" s="373" t="str">
        <f t="array" ref="AM533">IF( AND($AK533, $AL533), INDEX(顎音化聲母資料表, MATCH( $D533 &amp; $E533, 顎音化聲母!$L$5:$L$136, 0), 3), "")</f>
        <v/>
      </c>
      <c r="AN533" s="373">
        <f t="shared" si="168"/>
        <v>1</v>
      </c>
      <c r="AO533" s="374" t="str">
        <f t="array" ref="AO533">IF($AN533="", "", IF( $AM533&lt;&gt;"", $AM533,INDEX(白話字聲母資料表, $AN533, $AO$5)))</f>
        <v>ㆠ</v>
      </c>
      <c r="AP533" s="374" t="str">
        <f t="array" ref="AP533">IF($W533, "", INDEX(方音八音反切資料表, $AD533, $AG533))</f>
        <v>ㄨˊ</v>
      </c>
      <c r="AQ533" s="370"/>
      <c r="AR533" s="374" t="str">
        <f t="array" ref="AR533">IF($V533, "", INDEX(白話字聲母資料表, $Z533, $AR$5))</f>
        <v>b</v>
      </c>
      <c r="AS533" s="375" t="str">
        <f t="array" ref="AS533">IF($W533, "", INDEX(白話字韻母資料表, $AC533, $AR$5))</f>
        <v>u</v>
      </c>
      <c r="AT533" s="374" t="str">
        <f t="array" ref="AT533">IF($W533, "", INDEX(台羅韻母八聲調資料表, $AD533, $AG533))</f>
        <v>û</v>
      </c>
      <c r="AU533" s="370"/>
      <c r="AV533" s="374" t="str">
        <f t="array" ref="AV533">IF($V533, "", INDEX(白話字聲母資料表, $Z533, $AV$5))</f>
        <v>bb</v>
      </c>
      <c r="AW533" s="375" t="str">
        <f t="array" ref="AW533">IF($W533, "", INDEX(白話字韻母資料表, $AC533, $AW$5))</f>
        <v>u</v>
      </c>
      <c r="AX533" s="374" t="str">
        <f t="array" ref="AX533">IF($W533, "", INDEX(閩拼韻母八聲調資料表, $AD533, $AG533))</f>
        <v>ù</v>
      </c>
    </row>
    <row r="534" spans="2:50">
      <c r="B534" s="380">
        <f t="shared" si="148"/>
        <v>526</v>
      </c>
      <c r="C534" s="314" t="str">
        <f>MID(文章!$D$4, B534, 1)</f>
        <v>盡</v>
      </c>
      <c r="D534" s="365" t="s">
        <v>55</v>
      </c>
      <c r="E534" s="365" t="s">
        <v>105</v>
      </c>
      <c r="F534" s="365">
        <v>7</v>
      </c>
      <c r="G534" s="315" t="str">
        <f t="array" ref="G534">IF( OR($T534, NOT($U534), $W534), "", $AA534 &amp; $AH534 &amp; INDEX(中文數值資料表, $AG534, 2) )</f>
        <v>曾巾七</v>
      </c>
      <c r="H534" s="321" t="str">
        <f t="shared" si="149"/>
        <v>chīn</v>
      </c>
      <c r="I534" s="322" t="str">
        <f t="shared" si="150"/>
        <v>tsīn</v>
      </c>
      <c r="J534" s="323" t="str">
        <f t="shared" si="151"/>
        <v>zīn</v>
      </c>
      <c r="K534" s="316" t="str">
        <f t="shared" si="152"/>
        <v>ㄐㄧㄣ˫</v>
      </c>
      <c r="L534" s="317" t="str">
        <f t="shared" ca="1" si="169"/>
        <v xml:space="preserve">\ltjruby{盡}{tsīn}\
</v>
      </c>
      <c r="M534" s="317" t="str">
        <f t="shared" ca="1" si="155"/>
        <v xml:space="preserve">&lt;ruby&gt;盡&lt;rt&gt;曾巾七&lt;/rt&gt;&lt;/ruby&gt;
</v>
      </c>
      <c r="N534" s="317" t="str">
        <f t="shared" ca="1" si="156"/>
        <v xml:space="preserve">&lt;ruby&gt;盡&lt;rt&gt;chīn&lt;/rt&gt;&lt;/ruby&gt;
</v>
      </c>
      <c r="O534" s="317" t="str">
        <f t="shared" ca="1" si="157"/>
        <v xml:space="preserve">&lt;ruby&gt;盡&lt;rt&gt;tsīn&lt;/rt&gt;&lt;/ruby&gt;
</v>
      </c>
      <c r="P534" s="317" t="str">
        <f t="shared" ca="1" si="157"/>
        <v xml:space="preserve">&lt;ruby&gt;盡&lt;rt&gt;zīn&lt;/rt&gt;&lt;/ruby&gt;
</v>
      </c>
      <c r="Q534" s="318" t="str">
        <f t="shared" ca="1" si="158"/>
        <v xml:space="preserve">&lt;ruby&gt;盡&lt;rtc&gt;ㄐㄧㄣ˫&lt;/rtc&gt;&lt;/ruby&gt;
</v>
      </c>
      <c r="R534" s="318" t="str">
        <f t="shared" ca="1" si="159"/>
        <v xml:space="preserve">&lt;ruby&gt;盡&lt;rt&gt;tsīn&lt;/rt&gt;&lt;rtc&gt;ㄐㄧㄣ˫&lt;/rtc&gt;&lt;/ruby&gt;
</v>
      </c>
      <c r="S534" s="285"/>
      <c r="T534" s="319" t="b">
        <f t="shared" si="153"/>
        <v>0</v>
      </c>
      <c r="U534" s="319" t="b">
        <f t="shared" si="160"/>
        <v>1</v>
      </c>
      <c r="V534" s="319" t="b">
        <f t="shared" si="161"/>
        <v>0</v>
      </c>
      <c r="W534" s="319" t="b">
        <f t="shared" si="162"/>
        <v>0</v>
      </c>
      <c r="X534" s="319" t="b">
        <f t="shared" si="163"/>
        <v>0</v>
      </c>
      <c r="Y534" s="370"/>
      <c r="Z534" s="377">
        <f t="shared" si="154"/>
        <v>2</v>
      </c>
      <c r="AA534" s="373" t="str">
        <f t="array" ref="AA534">IF( $Z534="", "", INDEX(白話字聲母資料表, $Z534, $AA$5))</f>
        <v>曾</v>
      </c>
      <c r="AB534" s="370"/>
      <c r="AC534" s="377">
        <f t="shared" si="164"/>
        <v>38</v>
      </c>
      <c r="AD534" s="373">
        <f t="array" ref="AD534">IF( $W534, "", INDEX(白話字韻母資料表, AC534, $AD$5))</f>
        <v>17</v>
      </c>
      <c r="AE534" s="373" t="b">
        <f t="array" ref="AE534">IF( $W534, "", IF( INDEX(白話字韻母資料表, AC534, $AE$5) = "入聲", TRUE, FALSE) )</f>
        <v>0</v>
      </c>
      <c r="AF534" s="374">
        <f t="shared" si="165"/>
        <v>1</v>
      </c>
      <c r="AG534" s="374">
        <f t="shared" si="166"/>
        <v>7</v>
      </c>
      <c r="AH534" s="374" t="str">
        <f t="array" ref="AH534">IF( $W534, "", INDEX(白話字韻母資料表, $AC534, $AH$5))</f>
        <v>巾</v>
      </c>
      <c r="AI534" s="374" t="str">
        <f t="array" ref="AI534">IF($W534, "", INDEX(白話字韻母八聲調資料表, $AD534, $AG534))</f>
        <v>īn</v>
      </c>
      <c r="AJ534" s="370"/>
      <c r="AK534" s="373" t="b">
        <f t="shared" si="167"/>
        <v>1</v>
      </c>
      <c r="AL534" s="373" t="b">
        <f>IF( $AK534, IFERROR( IF(MATCH( $E534, 顎音化聲母!$H$9:$H$37, 0), TRUE, FALSE), FALSE), "")</f>
        <v>1</v>
      </c>
      <c r="AM534" s="373" t="str">
        <f t="array" ref="AM534">IF( AND($AK534, $AL534), INDEX(顎音化聲母資料表, MATCH( $D534 &amp; $E534, 顎音化聲母!$L$5:$L$136, 0), 3), "")</f>
        <v>ㄐ</v>
      </c>
      <c r="AN534" s="373">
        <f t="shared" si="168"/>
        <v>2</v>
      </c>
      <c r="AO534" s="374" t="str">
        <f t="array" ref="AO534">IF($AN534="", "", IF( $AM534&lt;&gt;"", $AM534,INDEX(白話字聲母資料表, $AN534, $AO$5)))</f>
        <v>ㄐ</v>
      </c>
      <c r="AP534" s="374" t="str">
        <f t="array" ref="AP534">IF($W534, "", INDEX(方音八音反切資料表, $AD534, $AG534))</f>
        <v>ㄧㄣ˫</v>
      </c>
      <c r="AQ534" s="370"/>
      <c r="AR534" s="374" t="str">
        <f t="array" ref="AR534">IF($V534, "", INDEX(白話字聲母資料表, $Z534, $AR$5))</f>
        <v>ts</v>
      </c>
      <c r="AS534" s="375" t="str">
        <f t="array" ref="AS534">IF($W534, "", INDEX(白話字韻母資料表, $AC534, $AR$5))</f>
        <v>in</v>
      </c>
      <c r="AT534" s="374" t="str">
        <f t="array" ref="AT534">IF($W534, "", INDEX(台羅韻母八聲調資料表, $AD534, $AG534))</f>
        <v>īn</v>
      </c>
      <c r="AU534" s="370"/>
      <c r="AV534" s="374" t="str">
        <f t="array" ref="AV534">IF($V534, "", INDEX(白話字聲母資料表, $Z534, $AV$5))</f>
        <v>z</v>
      </c>
      <c r="AW534" s="375" t="str">
        <f t="array" ref="AW534">IF($W534, "", INDEX(白話字韻母資料表, $AC534, $AW$5))</f>
        <v>in</v>
      </c>
      <c r="AX534" s="374" t="str">
        <f t="array" ref="AX534">IF($W534, "", INDEX(閩拼韻母八聲調資料表, $AD534, $AG534))</f>
        <v>īn</v>
      </c>
    </row>
    <row r="535" spans="2:50">
      <c r="B535" s="380">
        <f t="shared" si="148"/>
        <v>527</v>
      </c>
      <c r="C535" s="314" t="str">
        <f>MID(文章!$D$4, B535, 1)</f>
        <v>也</v>
      </c>
      <c r="D535" s="365"/>
      <c r="E535" s="365" t="s">
        <v>106</v>
      </c>
      <c r="F535" s="365">
        <v>7</v>
      </c>
      <c r="G535" s="315" t="str">
        <f t="array" ref="G535">IF( OR($T535, NOT($U535), $W535), "", $AA535 &amp; $AH535 &amp; INDEX(中文數值資料表, $AG535, 2) )</f>
        <v>英迦七</v>
      </c>
      <c r="H535" s="321" t="str">
        <f t="shared" si="149"/>
        <v>iā</v>
      </c>
      <c r="I535" s="322" t="str">
        <f t="shared" si="150"/>
        <v>iā</v>
      </c>
      <c r="J535" s="323" t="str">
        <f t="shared" si="151"/>
        <v>iā</v>
      </c>
      <c r="K535" s="316" t="str">
        <f t="shared" si="152"/>
        <v>ㄧㄚ˫</v>
      </c>
      <c r="L535" s="317" t="str">
        <f t="shared" ca="1" si="169"/>
        <v xml:space="preserve">\ltjruby{也}{iā}\
</v>
      </c>
      <c r="M535" s="317" t="str">
        <f t="shared" ca="1" si="155"/>
        <v xml:space="preserve">&lt;ruby&gt;也&lt;rt&gt;英迦七&lt;/rt&gt;&lt;/ruby&gt;
</v>
      </c>
      <c r="N535" s="317" t="str">
        <f t="shared" ca="1" si="156"/>
        <v xml:space="preserve">&lt;ruby&gt;也&lt;rt&gt;iā&lt;/rt&gt;&lt;/ruby&gt;
</v>
      </c>
      <c r="O535" s="317" t="str">
        <f t="shared" ca="1" si="157"/>
        <v xml:space="preserve">&lt;ruby&gt;也&lt;rt&gt;iā&lt;/rt&gt;&lt;/ruby&gt;
</v>
      </c>
      <c r="P535" s="317" t="str">
        <f t="shared" ca="1" si="157"/>
        <v xml:space="preserve">&lt;ruby&gt;也&lt;rt&gt;iā&lt;/rt&gt;&lt;/ruby&gt;
</v>
      </c>
      <c r="Q535" s="318" t="str">
        <f t="shared" ca="1" si="158"/>
        <v xml:space="preserve">&lt;ruby&gt;也&lt;rtc&gt;ㄧㄚ˫&lt;/rtc&gt;&lt;/ruby&gt;
</v>
      </c>
      <c r="R535" s="318" t="str">
        <f t="shared" ca="1" si="159"/>
        <v xml:space="preserve">&lt;ruby&gt;也&lt;rt&gt;iā&lt;/rt&gt;&lt;rtc&gt;ㄧㄚ˫&lt;/rtc&gt;&lt;/ruby&gt;
</v>
      </c>
      <c r="S535" s="285"/>
      <c r="T535" s="319" t="b">
        <f t="shared" si="153"/>
        <v>0</v>
      </c>
      <c r="U535" s="319" t="b">
        <f t="shared" si="160"/>
        <v>1</v>
      </c>
      <c r="V535" s="319" t="b">
        <f t="shared" si="161"/>
        <v>1</v>
      </c>
      <c r="W535" s="319" t="b">
        <f t="shared" si="162"/>
        <v>0</v>
      </c>
      <c r="X535" s="319" t="b">
        <f t="shared" si="163"/>
        <v>0</v>
      </c>
      <c r="Y535" s="370"/>
      <c r="Z535" s="377">
        <f t="shared" si="154"/>
        <v>18</v>
      </c>
      <c r="AA535" s="373" t="str">
        <f t="array" ref="AA535">IF( $Z535="", "", INDEX(白話字聲母資料表, $Z535, $AA$5))</f>
        <v>英</v>
      </c>
      <c r="AB535" s="370"/>
      <c r="AC535" s="377">
        <f t="shared" si="164"/>
        <v>23</v>
      </c>
      <c r="AD535" s="373">
        <f t="array" ref="AD535">IF( $W535, "", INDEX(白話字韻母資料表, AC535, $AD$5))</f>
        <v>24</v>
      </c>
      <c r="AE535" s="373" t="b">
        <f t="array" ref="AE535">IF( $W535, "", IF( INDEX(白話字韻母資料表, AC535, $AE$5) = "入聲", TRUE, FALSE) )</f>
        <v>0</v>
      </c>
      <c r="AF535" s="374">
        <f t="shared" si="165"/>
        <v>1</v>
      </c>
      <c r="AG535" s="374">
        <f t="shared" si="166"/>
        <v>7</v>
      </c>
      <c r="AH535" s="374" t="str">
        <f t="array" ref="AH535">IF( $W535, "", INDEX(白話字韻母資料表, $AC535, $AH$5))</f>
        <v>迦</v>
      </c>
      <c r="AI535" s="374" t="str">
        <f t="array" ref="AI535">IF($W535, "", INDEX(白話字韻母八聲調資料表, $AD535, $AG535))</f>
        <v>iā</v>
      </c>
      <c r="AJ535" s="370"/>
      <c r="AK535" s="373" t="b">
        <f t="shared" si="167"/>
        <v>0</v>
      </c>
      <c r="AL535" s="373" t="str">
        <f>IF( $AK535, IFERROR( IF(MATCH( $E535, 顎音化聲母!$H$9:$H$37, 0), TRUE, FALSE), FALSE), "")</f>
        <v/>
      </c>
      <c r="AM535" s="373" t="str">
        <f t="array" ref="AM535">IF( AND($AK535, $AL535), INDEX(顎音化聲母資料表, MATCH( $D535 &amp; $E535, 顎音化聲母!$L$5:$L$136, 0), 3), "")</f>
        <v/>
      </c>
      <c r="AN535" s="373" t="str">
        <f t="shared" si="168"/>
        <v/>
      </c>
      <c r="AO535" s="374" t="str">
        <f t="array" ref="AO535">IF($AN535="", "", IF( $AM535&lt;&gt;"", $AM535,INDEX(白話字聲母資料表, $AN535, $AO$5)))</f>
        <v/>
      </c>
      <c r="AP535" s="374" t="str">
        <f t="array" ref="AP535">IF($W535, "", INDEX(方音八音反切資料表, $AD535, $AG535))</f>
        <v>ㄧㄚ˫</v>
      </c>
      <c r="AQ535" s="370"/>
      <c r="AR535" s="374" t="str">
        <f t="array" ref="AR535">IF($V535, "", INDEX(白話字聲母資料表, $Z535, $AR$5))</f>
        <v/>
      </c>
      <c r="AS535" s="375" t="str">
        <f t="array" ref="AS535">IF($W535, "", INDEX(白話字韻母資料表, $AC535, $AR$5))</f>
        <v>ia</v>
      </c>
      <c r="AT535" s="374" t="str">
        <f t="array" ref="AT535">IF($W535, "", INDEX(台羅韻母八聲調資料表, $AD535, $AG535))</f>
        <v>iā</v>
      </c>
      <c r="AU535" s="370"/>
      <c r="AV535" s="374" t="str">
        <f t="array" ref="AV535">IF($V535, "", INDEX(白話字聲母資料表, $Z535, $AV$5))</f>
        <v/>
      </c>
      <c r="AW535" s="375" t="str">
        <f t="array" ref="AW535">IF($W535, "", INDEX(白話字韻母資料表, $AC535, $AW$5))</f>
        <v>ia</v>
      </c>
      <c r="AX535" s="374" t="str">
        <f t="array" ref="AX535">IF($W535, "", INDEX(閩拼韻母八聲調資料表, $AD535, $AG535))</f>
        <v>iā</v>
      </c>
    </row>
    <row r="536" spans="2:50">
      <c r="B536" s="380">
        <f t="shared" si="148"/>
        <v>528</v>
      </c>
      <c r="C536" s="314" t="str">
        <f>MID(文章!$D$4, B536, 1)</f>
        <v>。</v>
      </c>
      <c r="D536" s="365"/>
      <c r="E536" s="365"/>
      <c r="F536" s="365"/>
      <c r="G536" s="315" t="str">
        <f t="array" ref="G536">IF( OR($T536, NOT($U536), $W536), "", $AA536 &amp; $AH536 &amp; INDEX(中文數值資料表, $AG536, 2) )</f>
        <v/>
      </c>
      <c r="H536" s="321" t="str">
        <f t="shared" si="149"/>
        <v/>
      </c>
      <c r="I536" s="322" t="str">
        <f t="shared" si="150"/>
        <v/>
      </c>
      <c r="J536" s="323" t="str">
        <f t="shared" si="151"/>
        <v/>
      </c>
      <c r="K536" s="316" t="str">
        <f t="shared" si="152"/>
        <v/>
      </c>
      <c r="L536" s="317" t="str">
        <f t="shared" ca="1" si="169"/>
        <v xml:space="preserve">\ltjruby{。}{}\
</v>
      </c>
      <c r="M536" s="317" t="str">
        <f t="shared" ca="1" si="155"/>
        <v xml:space="preserve">。
</v>
      </c>
      <c r="N536" s="317" t="str">
        <f t="shared" ca="1" si="156"/>
        <v xml:space="preserve">。
</v>
      </c>
      <c r="O536" s="317" t="str">
        <f t="shared" ca="1" si="157"/>
        <v xml:space="preserve">。
</v>
      </c>
      <c r="P536" s="317" t="str">
        <f t="shared" ca="1" si="157"/>
        <v xml:space="preserve">。
</v>
      </c>
      <c r="Q536" s="318" t="str">
        <f t="shared" ca="1" si="158"/>
        <v xml:space="preserve">。
</v>
      </c>
      <c r="R536" s="318" t="str">
        <f t="shared" ca="1" si="159"/>
        <v xml:space="preserve">。
</v>
      </c>
      <c r="S536" s="285"/>
      <c r="T536" s="319" t="b">
        <f t="shared" si="153"/>
        <v>1</v>
      </c>
      <c r="U536" s="319" t="b">
        <f t="shared" si="160"/>
        <v>0</v>
      </c>
      <c r="V536" s="319" t="b">
        <f t="shared" si="161"/>
        <v>1</v>
      </c>
      <c r="W536" s="319" t="b">
        <f t="shared" si="162"/>
        <v>1</v>
      </c>
      <c r="X536" s="319" t="b">
        <f t="shared" si="163"/>
        <v>0</v>
      </c>
      <c r="Y536" s="370"/>
      <c r="Z536" s="377" t="str">
        <f t="shared" si="154"/>
        <v/>
      </c>
      <c r="AA536" s="373" t="str">
        <f t="array" ref="AA536">IF( $Z536="", "", INDEX(白話字聲母資料表, $Z536, $AA$5))</f>
        <v/>
      </c>
      <c r="AB536" s="370"/>
      <c r="AC536" s="377" t="str">
        <f t="shared" si="164"/>
        <v/>
      </c>
      <c r="AD536" s="373" t="str">
        <f t="array" ref="AD536">IF( $W536, "", INDEX(白話字韻母資料表, AC536, $AD$5))</f>
        <v/>
      </c>
      <c r="AE536" s="373" t="str">
        <f t="array" ref="AE536">IF( $W536, "", IF( INDEX(白話字韻母資料表, AC536, $AE$5) = "入聲", TRUE, FALSE) )</f>
        <v/>
      </c>
      <c r="AF536" s="374" t="str">
        <f t="shared" si="165"/>
        <v/>
      </c>
      <c r="AG536" s="374" t="str">
        <f t="shared" si="166"/>
        <v/>
      </c>
      <c r="AH536" s="374" t="str">
        <f t="array" ref="AH536">IF( $W536, "", INDEX(白話字韻母資料表, $AC536, $AH$5))</f>
        <v/>
      </c>
      <c r="AI536" s="374" t="str">
        <f t="array" ref="AI536">IF($W536, "", INDEX(白話字韻母八聲調資料表, $AD536, $AG536))</f>
        <v/>
      </c>
      <c r="AJ536" s="370"/>
      <c r="AK536" s="373" t="b">
        <f t="shared" si="167"/>
        <v>0</v>
      </c>
      <c r="AL536" s="373" t="str">
        <f>IF( $AK536, IFERROR( IF(MATCH( $E536, 顎音化聲母!$H$9:$H$37, 0), TRUE, FALSE), FALSE), "")</f>
        <v/>
      </c>
      <c r="AM536" s="373" t="str">
        <f t="array" ref="AM536">IF( AND($AK536, $AL536), INDEX(顎音化聲母資料表, MATCH( $D536 &amp; $E536, 顎音化聲母!$L$5:$L$136, 0), 3), "")</f>
        <v/>
      </c>
      <c r="AN536" s="373" t="str">
        <f t="shared" si="168"/>
        <v/>
      </c>
      <c r="AO536" s="374" t="str">
        <f t="array" ref="AO536">IF($AN536="", "", IF( $AM536&lt;&gt;"", $AM536,INDEX(白話字聲母資料表, $AN536, $AO$5)))</f>
        <v/>
      </c>
      <c r="AP536" s="374" t="str">
        <f t="array" ref="AP536">IF($W536, "", INDEX(方音八音反切資料表, $AD536, $AG536))</f>
        <v/>
      </c>
      <c r="AQ536" s="370"/>
      <c r="AR536" s="374" t="str">
        <f t="array" ref="AR536">IF($V536, "", INDEX(白話字聲母資料表, $Z536, $AR$5))</f>
        <v/>
      </c>
      <c r="AS536" s="375" t="str">
        <f t="array" ref="AS536">IF($W536, "", INDEX(白話字韻母資料表, $AC536, $AR$5))</f>
        <v/>
      </c>
      <c r="AT536" s="374" t="str">
        <f t="array" ref="AT536">IF($W536, "", INDEX(台羅韻母八聲調資料表, $AD536, $AG536))</f>
        <v/>
      </c>
      <c r="AU536" s="370"/>
      <c r="AV536" s="374" t="str">
        <f t="array" ref="AV536">IF($V536, "", INDEX(白話字聲母資料表, $Z536, $AV$5))</f>
        <v/>
      </c>
      <c r="AW536" s="375" t="str">
        <f t="array" ref="AW536">IF($W536, "", INDEX(白話字韻母資料表, $AC536, $AW$5))</f>
        <v/>
      </c>
      <c r="AX536" s="374" t="str">
        <f t="array" ref="AX536">IF($W536, "", INDEX(閩拼韻母八聲調資料表, $AD536, $AG536))</f>
        <v/>
      </c>
    </row>
    <row r="537" spans="2:50">
      <c r="B537" s="380">
        <f t="shared" si="148"/>
        <v>529</v>
      </c>
      <c r="C537" s="314" t="str">
        <f>MID(文章!$D$4, B537, 1)</f>
        <v>而</v>
      </c>
      <c r="D537" s="365" t="s">
        <v>63</v>
      </c>
      <c r="E537" s="365" t="s">
        <v>67</v>
      </c>
      <c r="F537" s="365">
        <v>5</v>
      </c>
      <c r="G537" s="315" t="str">
        <f t="array" ref="G537">IF( OR($T537, NOT($U537), $W537), "", $AA537 &amp; $AH537 &amp; INDEX(中文數值資料表, $AG537, 2) )</f>
        <v>入居五</v>
      </c>
      <c r="H537" s="321" t="str">
        <f t="shared" si="149"/>
        <v>jî</v>
      </c>
      <c r="I537" s="322" t="str">
        <f t="shared" si="150"/>
        <v>jî</v>
      </c>
      <c r="J537" s="323" t="str">
        <f t="shared" si="151"/>
        <v>jì</v>
      </c>
      <c r="K537" s="316" t="str">
        <f t="shared" si="152"/>
        <v>ㆢㄧˊ</v>
      </c>
      <c r="L537" s="317" t="str">
        <f t="shared" ca="1" si="169"/>
        <v xml:space="preserve">\ltjruby{而}{jî}\
</v>
      </c>
      <c r="M537" s="317" t="str">
        <f t="shared" ca="1" si="155"/>
        <v xml:space="preserve">&lt;ruby&gt;而&lt;rt&gt;入居五&lt;/rt&gt;&lt;/ruby&gt;
</v>
      </c>
      <c r="N537" s="317" t="str">
        <f t="shared" ca="1" si="156"/>
        <v xml:space="preserve">&lt;ruby&gt;而&lt;rt&gt;jî&lt;/rt&gt;&lt;/ruby&gt;
</v>
      </c>
      <c r="O537" s="317" t="str">
        <f t="shared" ca="1" si="157"/>
        <v xml:space="preserve">&lt;ruby&gt;而&lt;rt&gt;jî&lt;/rt&gt;&lt;/ruby&gt;
</v>
      </c>
      <c r="P537" s="317" t="str">
        <f t="shared" ca="1" si="157"/>
        <v xml:space="preserve">&lt;ruby&gt;而&lt;rt&gt;jì&lt;/rt&gt;&lt;/ruby&gt;
</v>
      </c>
      <c r="Q537" s="318" t="str">
        <f t="shared" ca="1" si="158"/>
        <v xml:space="preserve">&lt;ruby&gt;而&lt;rtc&gt;ㆢㄧˊ&lt;/rtc&gt;&lt;/ruby&gt;
</v>
      </c>
      <c r="R537" s="318" t="str">
        <f t="shared" ca="1" si="159"/>
        <v xml:space="preserve">&lt;ruby&gt;而&lt;rt&gt;jî&lt;/rt&gt;&lt;rtc&gt;ㆢㄧˊ&lt;/rtc&gt;&lt;/ruby&gt;
</v>
      </c>
      <c r="S537" s="285"/>
      <c r="T537" s="319" t="b">
        <f t="shared" si="153"/>
        <v>0</v>
      </c>
      <c r="U537" s="319" t="b">
        <f t="shared" si="160"/>
        <v>1</v>
      </c>
      <c r="V537" s="319" t="b">
        <f t="shared" si="161"/>
        <v>0</v>
      </c>
      <c r="W537" s="319" t="b">
        <f t="shared" si="162"/>
        <v>0</v>
      </c>
      <c r="X537" s="319" t="b">
        <f t="shared" si="163"/>
        <v>0</v>
      </c>
      <c r="Y537" s="370"/>
      <c r="Z537" s="377">
        <f t="shared" si="154"/>
        <v>6</v>
      </c>
      <c r="AA537" s="373" t="str">
        <f t="array" ref="AA537">IF( $Z537="", "", INDEX(白話字聲母資料表, $Z537, $AA$5))</f>
        <v>入</v>
      </c>
      <c r="AB537" s="370"/>
      <c r="AC537" s="377">
        <f t="shared" si="164"/>
        <v>21</v>
      </c>
      <c r="AD537" s="373">
        <f t="array" ref="AD537">IF( $W537, "", INDEX(白話字韻母資料表, AC537, $AD$5))</f>
        <v>29</v>
      </c>
      <c r="AE537" s="373" t="b">
        <f t="array" ref="AE537">IF( $W537, "", IF( INDEX(白話字韻母資料表, AC537, $AE$5) = "入聲", TRUE, FALSE) )</f>
        <v>0</v>
      </c>
      <c r="AF537" s="374">
        <f t="shared" si="165"/>
        <v>1</v>
      </c>
      <c r="AG537" s="374">
        <f t="shared" si="166"/>
        <v>5</v>
      </c>
      <c r="AH537" s="374" t="str">
        <f t="array" ref="AH537">IF( $W537, "", INDEX(白話字韻母資料表, $AC537, $AH$5))</f>
        <v>居</v>
      </c>
      <c r="AI537" s="374" t="str">
        <f t="array" ref="AI537">IF($W537, "", INDEX(白話字韻母八聲調資料表, $AD537, $AG537))</f>
        <v>î</v>
      </c>
      <c r="AJ537" s="370"/>
      <c r="AK537" s="373" t="b">
        <f t="shared" si="167"/>
        <v>1</v>
      </c>
      <c r="AL537" s="373" t="b">
        <f>IF( $AK537, IFERROR( IF(MATCH( $E537, 顎音化聲母!$H$9:$H$37, 0), TRUE, FALSE), FALSE), "")</f>
        <v>1</v>
      </c>
      <c r="AM537" s="373" t="str">
        <f t="array" ref="AM537">IF( AND($AK537, $AL537), INDEX(顎音化聲母資料表, MATCH( $D537 &amp; $E537, 顎音化聲母!$L$5:$L$136, 0), 3), "")</f>
        <v>ㆢ</v>
      </c>
      <c r="AN537" s="373">
        <f t="shared" si="168"/>
        <v>6</v>
      </c>
      <c r="AO537" s="374" t="str">
        <f t="array" ref="AO537">IF($AN537="", "", IF( $AM537&lt;&gt;"", $AM537,INDEX(白話字聲母資料表, $AN537, $AO$5)))</f>
        <v>ㆢ</v>
      </c>
      <c r="AP537" s="374" t="str">
        <f t="array" ref="AP537">IF($W537, "", INDEX(方音八音反切資料表, $AD537, $AG537))</f>
        <v>ㄧˊ</v>
      </c>
      <c r="AQ537" s="370"/>
      <c r="AR537" s="374" t="str">
        <f t="array" ref="AR537">IF($V537, "", INDEX(白話字聲母資料表, $Z537, $AR$5))</f>
        <v>j</v>
      </c>
      <c r="AS537" s="375" t="str">
        <f t="array" ref="AS537">IF($W537, "", INDEX(白話字韻母資料表, $AC537, $AR$5))</f>
        <v>i</v>
      </c>
      <c r="AT537" s="374" t="str">
        <f t="array" ref="AT537">IF($W537, "", INDEX(台羅韻母八聲調資料表, $AD537, $AG537))</f>
        <v>î</v>
      </c>
      <c r="AU537" s="370"/>
      <c r="AV537" s="374" t="str">
        <f t="array" ref="AV537">IF($V537, "", INDEX(白話字聲母資料表, $Z537, $AV$5))</f>
        <v>j</v>
      </c>
      <c r="AW537" s="375" t="str">
        <f t="array" ref="AW537">IF($W537, "", INDEX(白話字韻母資料表, $AC537, $AW$5))</f>
        <v>i</v>
      </c>
      <c r="AX537" s="374" t="str">
        <f t="array" ref="AX537">IF($W537, "", INDEX(閩拼韻母八聲調資料表, $AD537, $AG537))</f>
        <v>ì</v>
      </c>
    </row>
    <row r="538" spans="2:50">
      <c r="B538" s="380">
        <f t="shared" si="148"/>
        <v>530</v>
      </c>
      <c r="C538" s="314" t="str">
        <f>MID(文章!$D$4, B538, 1)</f>
        <v>又</v>
      </c>
      <c r="D538" s="365"/>
      <c r="E538" s="365" t="s">
        <v>69</v>
      </c>
      <c r="F538" s="365">
        <v>7</v>
      </c>
      <c r="G538" s="315" t="str">
        <f t="array" ref="G538">IF( OR($T538, NOT($U538), $W538), "", $AA538 &amp; $AH538 &amp; INDEX(中文數值資料表, $AG538, 2) )</f>
        <v>英丩七</v>
      </c>
      <c r="H538" s="321" t="str">
        <f t="shared" si="149"/>
        <v>iū</v>
      </c>
      <c r="I538" s="322" t="str">
        <f t="shared" si="150"/>
        <v>iū</v>
      </c>
      <c r="J538" s="323" t="str">
        <f t="shared" si="151"/>
        <v>iū</v>
      </c>
      <c r="K538" s="316" t="str">
        <f t="shared" si="152"/>
        <v>ㄧㄨ˫</v>
      </c>
      <c r="L538" s="317" t="str">
        <f t="shared" ca="1" si="169"/>
        <v xml:space="preserve">\ltjruby{又}{iū}\
</v>
      </c>
      <c r="M538" s="317" t="str">
        <f t="shared" ca="1" si="155"/>
        <v xml:space="preserve">&lt;ruby&gt;又&lt;rt&gt;英丩七&lt;/rt&gt;&lt;/ruby&gt;
</v>
      </c>
      <c r="N538" s="317" t="str">
        <f t="shared" ca="1" si="156"/>
        <v xml:space="preserve">&lt;ruby&gt;又&lt;rt&gt;iū&lt;/rt&gt;&lt;/ruby&gt;
</v>
      </c>
      <c r="O538" s="317" t="str">
        <f t="shared" ca="1" si="157"/>
        <v xml:space="preserve">&lt;ruby&gt;又&lt;rt&gt;iū&lt;/rt&gt;&lt;/ruby&gt;
</v>
      </c>
      <c r="P538" s="317" t="str">
        <f t="shared" ca="1" si="157"/>
        <v xml:space="preserve">&lt;ruby&gt;又&lt;rt&gt;iū&lt;/rt&gt;&lt;/ruby&gt;
</v>
      </c>
      <c r="Q538" s="318" t="str">
        <f t="shared" ca="1" si="158"/>
        <v xml:space="preserve">&lt;ruby&gt;又&lt;rtc&gt;ㄧㄨ˫&lt;/rtc&gt;&lt;/ruby&gt;
</v>
      </c>
      <c r="R538" s="318" t="str">
        <f t="shared" ca="1" si="159"/>
        <v xml:space="preserve">&lt;ruby&gt;又&lt;rt&gt;iū&lt;/rt&gt;&lt;rtc&gt;ㄧㄨ˫&lt;/rtc&gt;&lt;/ruby&gt;
</v>
      </c>
      <c r="S538" s="285"/>
      <c r="T538" s="319" t="b">
        <f t="shared" si="153"/>
        <v>0</v>
      </c>
      <c r="U538" s="319" t="b">
        <f t="shared" si="160"/>
        <v>1</v>
      </c>
      <c r="V538" s="319" t="b">
        <f t="shared" si="161"/>
        <v>1</v>
      </c>
      <c r="W538" s="319" t="b">
        <f t="shared" si="162"/>
        <v>0</v>
      </c>
      <c r="X538" s="319" t="b">
        <f t="shared" si="163"/>
        <v>0</v>
      </c>
      <c r="Y538" s="370"/>
      <c r="Z538" s="377">
        <f t="shared" si="154"/>
        <v>18</v>
      </c>
      <c r="AA538" s="373" t="str">
        <f t="array" ref="AA538">IF( $Z538="", "", INDEX(白話字聲母資料表, $Z538, $AA$5))</f>
        <v>英</v>
      </c>
      <c r="AB538" s="370"/>
      <c r="AC538" s="377">
        <f t="shared" si="164"/>
        <v>45</v>
      </c>
      <c r="AD538" s="373">
        <f t="array" ref="AD538">IF( $W538, "", INDEX(白話字韻母資料表, AC538, $AD$5))</f>
        <v>30</v>
      </c>
      <c r="AE538" s="373" t="b">
        <f t="array" ref="AE538">IF( $W538, "", IF( INDEX(白話字韻母資料表, AC538, $AE$5) = "入聲", TRUE, FALSE) )</f>
        <v>0</v>
      </c>
      <c r="AF538" s="374">
        <f t="shared" si="165"/>
        <v>1</v>
      </c>
      <c r="AG538" s="374">
        <f t="shared" si="166"/>
        <v>7</v>
      </c>
      <c r="AH538" s="374" t="str">
        <f t="array" ref="AH538">IF( $W538, "", INDEX(白話字韻母資料表, $AC538, $AH$5))</f>
        <v>丩</v>
      </c>
      <c r="AI538" s="374" t="str">
        <f t="array" ref="AI538">IF($W538, "", INDEX(白話字韻母八聲調資料表, $AD538, $AG538))</f>
        <v>iū</v>
      </c>
      <c r="AJ538" s="370"/>
      <c r="AK538" s="373" t="b">
        <f t="shared" si="167"/>
        <v>0</v>
      </c>
      <c r="AL538" s="373" t="str">
        <f>IF( $AK538, IFERROR( IF(MATCH( $E538, 顎音化聲母!$H$9:$H$37, 0), TRUE, FALSE), FALSE), "")</f>
        <v/>
      </c>
      <c r="AM538" s="373" t="str">
        <f t="array" ref="AM538">IF( AND($AK538, $AL538), INDEX(顎音化聲母資料表, MATCH( $D538 &amp; $E538, 顎音化聲母!$L$5:$L$136, 0), 3), "")</f>
        <v/>
      </c>
      <c r="AN538" s="373" t="str">
        <f t="shared" si="168"/>
        <v/>
      </c>
      <c r="AO538" s="374" t="str">
        <f t="array" ref="AO538">IF($AN538="", "", IF( $AM538&lt;&gt;"", $AM538,INDEX(白話字聲母資料表, $AN538, $AO$5)))</f>
        <v/>
      </c>
      <c r="AP538" s="374" t="str">
        <f t="array" ref="AP538">IF($W538, "", INDEX(方音八音反切資料表, $AD538, $AG538))</f>
        <v>ㄧㄨ˫</v>
      </c>
      <c r="AQ538" s="370"/>
      <c r="AR538" s="374" t="str">
        <f t="array" ref="AR538">IF($V538, "", INDEX(白話字聲母資料表, $Z538, $AR$5))</f>
        <v/>
      </c>
      <c r="AS538" s="375" t="str">
        <f t="array" ref="AS538">IF($W538, "", INDEX(白話字韻母資料表, $AC538, $AR$5))</f>
        <v>iu</v>
      </c>
      <c r="AT538" s="374" t="str">
        <f t="array" ref="AT538">IF($W538, "", INDEX(台羅韻母八聲調資料表, $AD538, $AG538))</f>
        <v>iū</v>
      </c>
      <c r="AU538" s="370"/>
      <c r="AV538" s="374" t="str">
        <f t="array" ref="AV538">IF($V538, "", INDEX(白話字聲母資料表, $Z538, $AV$5))</f>
        <v/>
      </c>
      <c r="AW538" s="375" t="str">
        <f t="array" ref="AW538">IF($W538, "", INDEX(白話字韻母資料表, $AC538, $AW$5))</f>
        <v>iu</v>
      </c>
      <c r="AX538" s="374" t="str">
        <f t="array" ref="AX538">IF($W538, "", INDEX(閩拼韻母八聲調資料表, $AD538, $AG538))</f>
        <v>iū</v>
      </c>
    </row>
    <row r="539" spans="2:50">
      <c r="B539" s="380">
        <f t="shared" si="148"/>
        <v>531</v>
      </c>
      <c r="C539" s="314" t="str">
        <f>MID(文章!$D$4, B539, 1)</f>
        <v>何</v>
      </c>
      <c r="D539" s="365" t="s">
        <v>61</v>
      </c>
      <c r="E539" s="365" t="s">
        <v>86</v>
      </c>
      <c r="F539" s="365">
        <v>5</v>
      </c>
      <c r="G539" s="315" t="str">
        <f t="array" ref="G539">IF( OR($T539, NOT($U539), $W539), "", $AA539 &amp; $AH539 &amp; INDEX(中文數值資料表, $AG539, 2) )</f>
        <v>喜高五</v>
      </c>
      <c r="H539" s="321" t="str">
        <f t="shared" si="149"/>
        <v>hô</v>
      </c>
      <c r="I539" s="322" t="str">
        <f t="shared" si="150"/>
        <v>hô</v>
      </c>
      <c r="J539" s="323" t="str">
        <f t="shared" si="151"/>
        <v>hò</v>
      </c>
      <c r="K539" s="316" t="str">
        <f t="shared" si="152"/>
        <v>ㄏㄜˊ</v>
      </c>
      <c r="L539" s="317" t="str">
        <f t="shared" ca="1" si="169"/>
        <v xml:space="preserve">\ltjruby{何}{hô}\
</v>
      </c>
      <c r="M539" s="317" t="str">
        <f t="shared" ca="1" si="155"/>
        <v xml:space="preserve">&lt;ruby&gt;何&lt;rt&gt;喜高五&lt;/rt&gt;&lt;/ruby&gt;
</v>
      </c>
      <c r="N539" s="317" t="str">
        <f t="shared" ca="1" si="156"/>
        <v xml:space="preserve">&lt;ruby&gt;何&lt;rt&gt;hô&lt;/rt&gt;&lt;/ruby&gt;
</v>
      </c>
      <c r="O539" s="317" t="str">
        <f t="shared" ca="1" si="157"/>
        <v xml:space="preserve">&lt;ruby&gt;何&lt;rt&gt;hô&lt;/rt&gt;&lt;/ruby&gt;
</v>
      </c>
      <c r="P539" s="317" t="str">
        <f t="shared" ca="1" si="157"/>
        <v xml:space="preserve">&lt;ruby&gt;何&lt;rt&gt;hò&lt;/rt&gt;&lt;/ruby&gt;
</v>
      </c>
      <c r="Q539" s="318" t="str">
        <f t="shared" ca="1" si="158"/>
        <v xml:space="preserve">&lt;ruby&gt;何&lt;rtc&gt;ㄏㄜˊ&lt;/rtc&gt;&lt;/ruby&gt;
</v>
      </c>
      <c r="R539" s="318" t="str">
        <f t="shared" ca="1" si="159"/>
        <v xml:space="preserve">&lt;ruby&gt;何&lt;rt&gt;hô&lt;/rt&gt;&lt;rtc&gt;ㄏㄜˊ&lt;/rtc&gt;&lt;/ruby&gt;
</v>
      </c>
      <c r="S539" s="285"/>
      <c r="T539" s="319" t="b">
        <f t="shared" si="153"/>
        <v>0</v>
      </c>
      <c r="U539" s="319" t="b">
        <f t="shared" si="160"/>
        <v>1</v>
      </c>
      <c r="V539" s="319" t="b">
        <f t="shared" si="161"/>
        <v>0</v>
      </c>
      <c r="W539" s="319" t="b">
        <f t="shared" si="162"/>
        <v>0</v>
      </c>
      <c r="X539" s="319" t="b">
        <f t="shared" si="163"/>
        <v>0</v>
      </c>
      <c r="Y539" s="370"/>
      <c r="Z539" s="377">
        <f t="shared" si="154"/>
        <v>5</v>
      </c>
      <c r="AA539" s="373" t="str">
        <f t="array" ref="AA539">IF( $Z539="", "", INDEX(白話字聲母資料表, $Z539, $AA$5))</f>
        <v>喜</v>
      </c>
      <c r="AB539" s="370"/>
      <c r="AC539" s="377">
        <f t="shared" si="164"/>
        <v>52</v>
      </c>
      <c r="AD539" s="373">
        <f t="array" ref="AD539">IF( $W539, "", INDEX(白話字韻母資料表, AC539, $AD$5))</f>
        <v>15</v>
      </c>
      <c r="AE539" s="373" t="b">
        <f t="array" ref="AE539">IF( $W539, "", IF( INDEX(白話字韻母資料表, AC539, $AE$5) = "入聲", TRUE, FALSE) )</f>
        <v>0</v>
      </c>
      <c r="AF539" s="374">
        <f t="shared" si="165"/>
        <v>1</v>
      </c>
      <c r="AG539" s="374">
        <f t="shared" si="166"/>
        <v>5</v>
      </c>
      <c r="AH539" s="374" t="str">
        <f t="array" ref="AH539">IF( $W539, "", INDEX(白話字韻母資料表, $AC539, $AH$5))</f>
        <v>高</v>
      </c>
      <c r="AI539" s="374" t="str">
        <f t="array" ref="AI539">IF($W539, "", INDEX(白話字韻母八聲調資料表, $AD539, $AG539))</f>
        <v>ô</v>
      </c>
      <c r="AJ539" s="370"/>
      <c r="AK539" s="373" t="b">
        <f t="shared" si="167"/>
        <v>0</v>
      </c>
      <c r="AL539" s="373" t="str">
        <f>IF( $AK539, IFERROR( IF(MATCH( $E539, 顎音化聲母!$H$9:$H$37, 0), TRUE, FALSE), FALSE), "")</f>
        <v/>
      </c>
      <c r="AM539" s="373" t="str">
        <f t="array" ref="AM539">IF( AND($AK539, $AL539), INDEX(顎音化聲母資料表, MATCH( $D539 &amp; $E539, 顎音化聲母!$L$5:$L$136, 0), 3), "")</f>
        <v/>
      </c>
      <c r="AN539" s="373">
        <f t="shared" si="168"/>
        <v>5</v>
      </c>
      <c r="AO539" s="374" t="str">
        <f t="array" ref="AO539">IF($AN539="", "", IF( $AM539&lt;&gt;"", $AM539,INDEX(白話字聲母資料表, $AN539, $AO$5)))</f>
        <v>ㄏ</v>
      </c>
      <c r="AP539" s="374" t="str">
        <f t="array" ref="AP539">IF($W539, "", INDEX(方音八音反切資料表, $AD539, $AG539))</f>
        <v>ㄜˊ</v>
      </c>
      <c r="AQ539" s="370"/>
      <c r="AR539" s="374" t="str">
        <f t="array" ref="AR539">IF($V539, "", INDEX(白話字聲母資料表, $Z539, $AR$5))</f>
        <v>h</v>
      </c>
      <c r="AS539" s="375" t="str">
        <f t="array" ref="AS539">IF($W539, "", INDEX(白話字韻母資料表, $AC539, $AR$5))</f>
        <v>o</v>
      </c>
      <c r="AT539" s="374" t="str">
        <f t="array" ref="AT539">IF($W539, "", INDEX(台羅韻母八聲調資料表, $AD539, $AG539))</f>
        <v>ô</v>
      </c>
      <c r="AU539" s="370"/>
      <c r="AV539" s="374" t="str">
        <f t="array" ref="AV539">IF($V539, "", INDEX(白話字聲母資料表, $Z539, $AV$5))</f>
        <v>h</v>
      </c>
      <c r="AW539" s="375" t="str">
        <f t="array" ref="AW539">IF($W539, "", INDEX(白話字韻母資料表, $AC539, $AW$5))</f>
        <v>o</v>
      </c>
      <c r="AX539" s="374" t="str">
        <f t="array" ref="AX539">IF($W539, "", INDEX(閩拼韻母八聲調資料表, $AD539, $AG539))</f>
        <v>ò</v>
      </c>
    </row>
    <row r="540" spans="2:50">
      <c r="B540" s="380">
        <f t="shared" si="148"/>
        <v>532</v>
      </c>
      <c r="C540" s="314" t="str">
        <f>MID(文章!$D$4, B540, 1)</f>
        <v>羨</v>
      </c>
      <c r="D540" s="365" t="s">
        <v>65</v>
      </c>
      <c r="E540" s="365" t="s">
        <v>91</v>
      </c>
      <c r="F540" s="365">
        <v>7</v>
      </c>
      <c r="G540" s="315" t="str">
        <f t="array" ref="G540">IF( OR($T540, NOT($U540), $W540), "", $AA540 &amp; $AH540 &amp; INDEX(中文數值資料表, $AG540, 2) )</f>
        <v>時堅七</v>
      </c>
      <c r="H540" s="321" t="str">
        <f t="shared" si="149"/>
        <v>siān</v>
      </c>
      <c r="I540" s="322" t="str">
        <f t="shared" si="150"/>
        <v>siān</v>
      </c>
      <c r="J540" s="323" t="str">
        <f t="shared" si="151"/>
        <v>siān</v>
      </c>
      <c r="K540" s="316" t="str">
        <f t="shared" si="152"/>
        <v>ㄙㄧㄢ˫</v>
      </c>
      <c r="L540" s="317" t="str">
        <f t="shared" ca="1" si="169"/>
        <v xml:space="preserve">\ltjruby{羨}{siān}\
</v>
      </c>
      <c r="M540" s="317" t="str">
        <f t="shared" ca="1" si="155"/>
        <v xml:space="preserve">&lt;ruby&gt;羨&lt;rt&gt;時堅七&lt;/rt&gt;&lt;/ruby&gt;
</v>
      </c>
      <c r="N540" s="317" t="str">
        <f t="shared" ca="1" si="156"/>
        <v xml:space="preserve">&lt;ruby&gt;羨&lt;rt&gt;siān&lt;/rt&gt;&lt;/ruby&gt;
</v>
      </c>
      <c r="O540" s="317" t="str">
        <f t="shared" ca="1" si="157"/>
        <v xml:space="preserve">&lt;ruby&gt;羨&lt;rt&gt;siān&lt;/rt&gt;&lt;/ruby&gt;
</v>
      </c>
      <c r="P540" s="317" t="str">
        <f t="shared" ca="1" si="157"/>
        <v xml:space="preserve">&lt;ruby&gt;羨&lt;rt&gt;siān&lt;/rt&gt;&lt;/ruby&gt;
</v>
      </c>
      <c r="Q540" s="318" t="str">
        <f t="shared" ca="1" si="158"/>
        <v xml:space="preserve">&lt;ruby&gt;羨&lt;rtc&gt;ㄙㄧㄢ˫&lt;/rtc&gt;&lt;/ruby&gt;
</v>
      </c>
      <c r="R540" s="318" t="str">
        <f t="shared" ca="1" si="159"/>
        <v xml:space="preserve">&lt;ruby&gt;羨&lt;rt&gt;siān&lt;/rt&gt;&lt;rtc&gt;ㄙㄧㄢ˫&lt;/rtc&gt;&lt;/ruby&gt;
</v>
      </c>
      <c r="S540" s="285"/>
      <c r="T540" s="319" t="b">
        <f t="shared" si="153"/>
        <v>0</v>
      </c>
      <c r="U540" s="319" t="b">
        <f t="shared" si="160"/>
        <v>1</v>
      </c>
      <c r="V540" s="319" t="b">
        <f t="shared" si="161"/>
        <v>0</v>
      </c>
      <c r="W540" s="319" t="b">
        <f t="shared" si="162"/>
        <v>0</v>
      </c>
      <c r="X540" s="319" t="b">
        <f t="shared" si="163"/>
        <v>0</v>
      </c>
      <c r="Y540" s="370"/>
      <c r="Z540" s="377">
        <f t="shared" si="154"/>
        <v>15</v>
      </c>
      <c r="AA540" s="373" t="str">
        <f t="array" ref="AA540">IF( $Z540="", "", INDEX(白話字聲母資料表, $Z540, $AA$5))</f>
        <v>時</v>
      </c>
      <c r="AB540" s="370"/>
      <c r="AC540" s="377">
        <f t="shared" si="164"/>
        <v>29</v>
      </c>
      <c r="AD540" s="373">
        <f t="array" ref="AD540">IF( $W540, "", INDEX(白話字韻母資料表, AC540, $AD$5))</f>
        <v>2</v>
      </c>
      <c r="AE540" s="373" t="b">
        <f t="array" ref="AE540">IF( $W540, "", IF( INDEX(白話字韻母資料表, AC540, $AE$5) = "入聲", TRUE, FALSE) )</f>
        <v>0</v>
      </c>
      <c r="AF540" s="374">
        <f t="shared" si="165"/>
        <v>1</v>
      </c>
      <c r="AG540" s="374">
        <f t="shared" si="166"/>
        <v>7</v>
      </c>
      <c r="AH540" s="374" t="str">
        <f t="array" ref="AH540">IF( $W540, "", INDEX(白話字韻母資料表, $AC540, $AH$5))</f>
        <v>堅</v>
      </c>
      <c r="AI540" s="374" t="str">
        <f t="array" ref="AI540">IF($W540, "", INDEX(白話字韻母八聲調資料表, $AD540, $AG540))</f>
        <v>iān</v>
      </c>
      <c r="AJ540" s="370"/>
      <c r="AK540" s="373" t="b">
        <f t="shared" si="167"/>
        <v>1</v>
      </c>
      <c r="AL540" s="373" t="b">
        <f>IF( $AK540, IFERROR( IF(MATCH( $E540, 顎音化聲母!$H$9:$H$37, 0), TRUE, FALSE), FALSE), "")</f>
        <v>0</v>
      </c>
      <c r="AM540" s="373" t="str">
        <f t="array" ref="AM540">IF( AND($AK540, $AL540), INDEX(顎音化聲母資料表, MATCH( $D540 &amp; $E540, 顎音化聲母!$L$5:$L$136, 0), 3), "")</f>
        <v/>
      </c>
      <c r="AN540" s="373">
        <f t="shared" si="168"/>
        <v>15</v>
      </c>
      <c r="AO540" s="374" t="str">
        <f t="array" ref="AO540">IF($AN540="", "", IF( $AM540&lt;&gt;"", $AM540,INDEX(白話字聲母資料表, $AN540, $AO$5)))</f>
        <v>ㄙ</v>
      </c>
      <c r="AP540" s="374" t="str">
        <f t="array" ref="AP540">IF($W540, "", INDEX(方音八音反切資料表, $AD540, $AG540))</f>
        <v>ㄧㄢ˫</v>
      </c>
      <c r="AQ540" s="370"/>
      <c r="AR540" s="374" t="str">
        <f t="array" ref="AR540">IF($V540, "", INDEX(白話字聲母資料表, $Z540, $AR$5))</f>
        <v>s</v>
      </c>
      <c r="AS540" s="375" t="str">
        <f t="array" ref="AS540">IF($W540, "", INDEX(白話字韻母資料表, $AC540, $AR$5))</f>
        <v>ian</v>
      </c>
      <c r="AT540" s="374" t="str">
        <f t="array" ref="AT540">IF($W540, "", INDEX(台羅韻母八聲調資料表, $AD540, $AG540))</f>
        <v>iān</v>
      </c>
      <c r="AU540" s="370"/>
      <c r="AV540" s="374" t="str">
        <f t="array" ref="AV540">IF($V540, "", INDEX(白話字聲母資料表, $Z540, $AV$5))</f>
        <v>s</v>
      </c>
      <c r="AW540" s="375" t="str">
        <f t="array" ref="AW540">IF($W540, "", INDEX(白話字韻母資料表, $AC540, $AW$5))</f>
        <v>ian</v>
      </c>
      <c r="AX540" s="374" t="str">
        <f t="array" ref="AX540">IF($W540, "", INDEX(閩拼韻母八聲調資料表, $AD540, $AG540))</f>
        <v>iān</v>
      </c>
    </row>
    <row r="541" spans="2:50">
      <c r="B541" s="380">
        <f t="shared" si="148"/>
        <v>533</v>
      </c>
      <c r="C541" s="314" t="str">
        <f>MID(文章!$D$4, B541, 1)</f>
        <v>乎</v>
      </c>
      <c r="D541" s="365" t="s">
        <v>61</v>
      </c>
      <c r="E541" s="365" t="s">
        <v>75</v>
      </c>
      <c r="F541" s="365">
        <v>7</v>
      </c>
      <c r="G541" s="315" t="str">
        <f t="array" ref="G541">IF( OR($T541, NOT($U541), $W541), "", $AA541 &amp; $AH541 &amp; INDEX(中文數值資料表, $AG541, 2) )</f>
        <v>喜沽七</v>
      </c>
      <c r="H541" s="321" t="str">
        <f t="shared" si="149"/>
        <v>hō͘</v>
      </c>
      <c r="I541" s="322" t="str">
        <f t="shared" si="150"/>
        <v>hōo</v>
      </c>
      <c r="J541" s="323" t="str">
        <f t="shared" si="151"/>
        <v>hōo</v>
      </c>
      <c r="K541" s="316" t="str">
        <f t="shared" si="152"/>
        <v>ㄏㆦ˫</v>
      </c>
      <c r="L541" s="317" t="str">
        <f t="shared" ca="1" si="169"/>
        <v xml:space="preserve">\ltjruby{乎}{hōo}\
</v>
      </c>
      <c r="M541" s="317" t="str">
        <f t="shared" ca="1" si="155"/>
        <v xml:space="preserve">&lt;ruby&gt;乎&lt;rt&gt;喜沽七&lt;/rt&gt;&lt;/ruby&gt;
</v>
      </c>
      <c r="N541" s="317" t="str">
        <f t="shared" ca="1" si="156"/>
        <v xml:space="preserve">&lt;ruby&gt;乎&lt;rt&gt;hō͘&lt;/rt&gt;&lt;/ruby&gt;
</v>
      </c>
      <c r="O541" s="317" t="str">
        <f t="shared" ca="1" si="157"/>
        <v xml:space="preserve">&lt;ruby&gt;乎&lt;rt&gt;hōo&lt;/rt&gt;&lt;/ruby&gt;
</v>
      </c>
      <c r="P541" s="317" t="str">
        <f t="shared" ca="1" si="157"/>
        <v xml:space="preserve">&lt;ruby&gt;乎&lt;rt&gt;hōo&lt;/rt&gt;&lt;/ruby&gt;
</v>
      </c>
      <c r="Q541" s="318" t="str">
        <f t="shared" ca="1" si="158"/>
        <v xml:space="preserve">&lt;ruby&gt;乎&lt;rtc&gt;ㄏㆦ˫&lt;/rtc&gt;&lt;/ruby&gt;
</v>
      </c>
      <c r="R541" s="318" t="str">
        <f t="shared" ca="1" si="159"/>
        <v xml:space="preserve">&lt;ruby&gt;乎&lt;rt&gt;hōo&lt;/rt&gt;&lt;rtc&gt;ㄏㆦ˫&lt;/rtc&gt;&lt;/ruby&gt;
</v>
      </c>
      <c r="S541" s="285"/>
      <c r="T541" s="319" t="b">
        <f t="shared" si="153"/>
        <v>0</v>
      </c>
      <c r="U541" s="319" t="b">
        <f t="shared" si="160"/>
        <v>1</v>
      </c>
      <c r="V541" s="319" t="b">
        <f t="shared" si="161"/>
        <v>0</v>
      </c>
      <c r="W541" s="319" t="b">
        <f t="shared" si="162"/>
        <v>0</v>
      </c>
      <c r="X541" s="319" t="b">
        <f t="shared" si="163"/>
        <v>0</v>
      </c>
      <c r="Y541" s="370"/>
      <c r="Z541" s="377">
        <f t="shared" si="154"/>
        <v>5</v>
      </c>
      <c r="AA541" s="373" t="str">
        <f t="array" ref="AA541">IF( $Z541="", "", INDEX(白話字聲母資料表, $Z541, $AA$5))</f>
        <v>喜</v>
      </c>
      <c r="AB541" s="370"/>
      <c r="AC541" s="377">
        <f t="shared" si="164"/>
        <v>54</v>
      </c>
      <c r="AD541" s="373">
        <f t="array" ref="AD541">IF( $W541, "", INDEX(白話字韻母資料表, AC541, $AD$5))</f>
        <v>11</v>
      </c>
      <c r="AE541" s="373" t="b">
        <f t="array" ref="AE541">IF( $W541, "", IF( INDEX(白話字韻母資料表, AC541, $AE$5) = "入聲", TRUE, FALSE) )</f>
        <v>0</v>
      </c>
      <c r="AF541" s="374">
        <f t="shared" si="165"/>
        <v>1</v>
      </c>
      <c r="AG541" s="374">
        <f t="shared" si="166"/>
        <v>7</v>
      </c>
      <c r="AH541" s="374" t="str">
        <f t="array" ref="AH541">IF( $W541, "", INDEX(白話字韻母資料表, $AC541, $AH$5))</f>
        <v>沽</v>
      </c>
      <c r="AI541" s="374" t="str">
        <f t="array" ref="AI541">IF($W541, "", INDEX(白話字韻母八聲調資料表, $AD541, $AG541))</f>
        <v>ō͘</v>
      </c>
      <c r="AJ541" s="370"/>
      <c r="AK541" s="373" t="b">
        <f t="shared" si="167"/>
        <v>0</v>
      </c>
      <c r="AL541" s="373" t="str">
        <f>IF( $AK541, IFERROR( IF(MATCH( $E541, 顎音化聲母!$H$9:$H$37, 0), TRUE, FALSE), FALSE), "")</f>
        <v/>
      </c>
      <c r="AM541" s="373" t="str">
        <f t="array" ref="AM541">IF( AND($AK541, $AL541), INDEX(顎音化聲母資料表, MATCH( $D541 &amp; $E541, 顎音化聲母!$L$5:$L$136, 0), 3), "")</f>
        <v/>
      </c>
      <c r="AN541" s="373">
        <f t="shared" si="168"/>
        <v>5</v>
      </c>
      <c r="AO541" s="374" t="str">
        <f t="array" ref="AO541">IF($AN541="", "", IF( $AM541&lt;&gt;"", $AM541,INDEX(白話字聲母資料表, $AN541, $AO$5)))</f>
        <v>ㄏ</v>
      </c>
      <c r="AP541" s="374" t="str">
        <f t="array" ref="AP541">IF($W541, "", INDEX(方音八音反切資料表, $AD541, $AG541))</f>
        <v>ㆦ˫</v>
      </c>
      <c r="AQ541" s="370"/>
      <c r="AR541" s="374" t="str">
        <f t="array" ref="AR541">IF($V541, "", INDEX(白話字聲母資料表, $Z541, $AR$5))</f>
        <v>h</v>
      </c>
      <c r="AS541" s="375" t="str">
        <f t="array" ref="AS541">IF($W541, "", INDEX(白話字韻母資料表, $AC541, $AR$5))</f>
        <v>oo</v>
      </c>
      <c r="AT541" s="374" t="str">
        <f t="array" ref="AT541">IF($W541, "", INDEX(台羅韻母八聲調資料表, $AD541, $AG541))</f>
        <v>ōo</v>
      </c>
      <c r="AU541" s="370"/>
      <c r="AV541" s="374" t="str">
        <f t="array" ref="AV541">IF($V541, "", INDEX(白話字聲母資料表, $Z541, $AV$5))</f>
        <v>h</v>
      </c>
      <c r="AW541" s="375" t="str">
        <f t="array" ref="AW541">IF($W541, "", INDEX(白話字韻母資料表, $AC541, $AW$5))</f>
        <v>oo</v>
      </c>
      <c r="AX541" s="374" t="str">
        <f t="array" ref="AX541">IF($W541, "", INDEX(閩拼韻母八聲調資料表, $AD541, $AG541))</f>
        <v>ōo</v>
      </c>
    </row>
    <row r="542" spans="2:50">
      <c r="B542" s="380">
        <f t="shared" si="148"/>
        <v>534</v>
      </c>
      <c r="C542" s="314" t="str">
        <f>MID(文章!$D$4, B542, 1)</f>
        <v>？</v>
      </c>
      <c r="D542" s="365"/>
      <c r="E542" s="365"/>
      <c r="F542" s="365"/>
      <c r="G542" s="315" t="str">
        <f t="array" ref="G542">IF( OR($T542, NOT($U542), $W542), "", $AA542 &amp; $AH542 &amp; INDEX(中文數值資料表, $AG542, 2) )</f>
        <v/>
      </c>
      <c r="H542" s="321" t="str">
        <f t="shared" si="149"/>
        <v/>
      </c>
      <c r="I542" s="322" t="str">
        <f t="shared" si="150"/>
        <v/>
      </c>
      <c r="J542" s="323" t="str">
        <f t="shared" si="151"/>
        <v/>
      </c>
      <c r="K542" s="316" t="str">
        <f t="shared" si="152"/>
        <v/>
      </c>
      <c r="L542" s="317" t="str">
        <f t="shared" ca="1" si="169"/>
        <v xml:space="preserve">\ltjruby{？}{}\
</v>
      </c>
      <c r="M542" s="317" t="str">
        <f t="shared" ca="1" si="155"/>
        <v xml:space="preserve">？
</v>
      </c>
      <c r="N542" s="317" t="str">
        <f t="shared" ca="1" si="156"/>
        <v xml:space="preserve">？
</v>
      </c>
      <c r="O542" s="317" t="str">
        <f t="shared" ca="1" si="157"/>
        <v xml:space="preserve">？
</v>
      </c>
      <c r="P542" s="317" t="str">
        <f t="shared" ca="1" si="157"/>
        <v xml:space="preserve">？
</v>
      </c>
      <c r="Q542" s="318" t="str">
        <f t="shared" ca="1" si="158"/>
        <v xml:space="preserve">？
</v>
      </c>
      <c r="R542" s="318" t="str">
        <f t="shared" ca="1" si="159"/>
        <v xml:space="preserve">？
</v>
      </c>
      <c r="S542" s="285"/>
      <c r="T542" s="319" t="b">
        <f t="shared" si="153"/>
        <v>1</v>
      </c>
      <c r="U542" s="319" t="b">
        <f t="shared" si="160"/>
        <v>0</v>
      </c>
      <c r="V542" s="319" t="b">
        <f t="shared" si="161"/>
        <v>1</v>
      </c>
      <c r="W542" s="319" t="b">
        <f t="shared" si="162"/>
        <v>1</v>
      </c>
      <c r="X542" s="319" t="b">
        <f t="shared" si="163"/>
        <v>0</v>
      </c>
      <c r="Y542" s="370"/>
      <c r="Z542" s="377" t="str">
        <f t="shared" si="154"/>
        <v/>
      </c>
      <c r="AA542" s="373" t="str">
        <f t="array" ref="AA542">IF( $Z542="", "", INDEX(白話字聲母資料表, $Z542, $AA$5))</f>
        <v/>
      </c>
      <c r="AB542" s="370"/>
      <c r="AC542" s="377" t="str">
        <f t="shared" si="164"/>
        <v/>
      </c>
      <c r="AD542" s="373" t="str">
        <f t="array" ref="AD542">IF( $W542, "", INDEX(白話字韻母資料表, AC542, $AD$5))</f>
        <v/>
      </c>
      <c r="AE542" s="373" t="str">
        <f t="array" ref="AE542">IF( $W542, "", IF( INDEX(白話字韻母資料表, AC542, $AE$5) = "入聲", TRUE, FALSE) )</f>
        <v/>
      </c>
      <c r="AF542" s="374" t="str">
        <f t="shared" si="165"/>
        <v/>
      </c>
      <c r="AG542" s="374" t="str">
        <f t="shared" si="166"/>
        <v/>
      </c>
      <c r="AH542" s="374" t="str">
        <f t="array" ref="AH542">IF( $W542, "", INDEX(白話字韻母資料表, $AC542, $AH$5))</f>
        <v/>
      </c>
      <c r="AI542" s="374" t="str">
        <f t="array" ref="AI542">IF($W542, "", INDEX(白話字韻母八聲調資料表, $AD542, $AG542))</f>
        <v/>
      </c>
      <c r="AJ542" s="370"/>
      <c r="AK542" s="373" t="b">
        <f t="shared" si="167"/>
        <v>0</v>
      </c>
      <c r="AL542" s="373" t="str">
        <f>IF( $AK542, IFERROR( IF(MATCH( $E542, 顎音化聲母!$H$9:$H$37, 0), TRUE, FALSE), FALSE), "")</f>
        <v/>
      </c>
      <c r="AM542" s="373" t="str">
        <f t="array" ref="AM542">IF( AND($AK542, $AL542), INDEX(顎音化聲母資料表, MATCH( $D542 &amp; $E542, 顎音化聲母!$L$5:$L$136, 0), 3), "")</f>
        <v/>
      </c>
      <c r="AN542" s="373" t="str">
        <f t="shared" si="168"/>
        <v/>
      </c>
      <c r="AO542" s="374" t="str">
        <f t="array" ref="AO542">IF($AN542="", "", IF( $AM542&lt;&gt;"", $AM542,INDEX(白話字聲母資料表, $AN542, $AO$5)))</f>
        <v/>
      </c>
      <c r="AP542" s="374" t="str">
        <f t="array" ref="AP542">IF($W542, "", INDEX(方音八音反切資料表, $AD542, $AG542))</f>
        <v/>
      </c>
      <c r="AQ542" s="370"/>
      <c r="AR542" s="374" t="str">
        <f t="array" ref="AR542">IF($V542, "", INDEX(白話字聲母資料表, $Z542, $AR$5))</f>
        <v/>
      </c>
      <c r="AS542" s="375" t="str">
        <f t="array" ref="AS542">IF($W542, "", INDEX(白話字韻母資料表, $AC542, $AR$5))</f>
        <v/>
      </c>
      <c r="AT542" s="374" t="str">
        <f t="array" ref="AT542">IF($W542, "", INDEX(台羅韻母八聲調資料表, $AD542, $AG542))</f>
        <v/>
      </c>
      <c r="AU542" s="370"/>
      <c r="AV542" s="374" t="str">
        <f t="array" ref="AV542">IF($V542, "", INDEX(白話字聲母資料表, $Z542, $AV$5))</f>
        <v/>
      </c>
      <c r="AW542" s="375" t="str">
        <f t="array" ref="AW542">IF($W542, "", INDEX(白話字韻母資料表, $AC542, $AW$5))</f>
        <v/>
      </c>
      <c r="AX542" s="374" t="str">
        <f t="array" ref="AX542">IF($W542, "", INDEX(閩拼韻母八聲調資料表, $AD542, $AG542))</f>
        <v/>
      </c>
    </row>
    <row r="543" spans="2:50">
      <c r="B543" s="380">
        <f t="shared" si="148"/>
        <v>535</v>
      </c>
      <c r="C543" s="314" t="str">
        <f>MID(文章!$D$4, B543, 1)</f>
        <v>且</v>
      </c>
      <c r="D543" s="365" t="s">
        <v>68</v>
      </c>
      <c r="E543" s="365" t="s">
        <v>112</v>
      </c>
      <c r="F543" s="365">
        <v>2</v>
      </c>
      <c r="G543" s="315" t="str">
        <f t="array" ref="G543">IF( OR($T543, NOT($U543), $W543), "", $AA543 &amp; $AH543 &amp; INDEX(中文數值資料表, $AG543, 2) )</f>
        <v>出驚二</v>
      </c>
      <c r="H543" s="321" t="str">
        <f t="shared" si="149"/>
        <v>chhiáⁿ</v>
      </c>
      <c r="I543" s="322" t="str">
        <f t="shared" si="150"/>
        <v>tshiánnh</v>
      </c>
      <c r="J543" s="323" t="str">
        <f t="shared" si="151"/>
        <v>cniá</v>
      </c>
      <c r="K543" s="316" t="str">
        <f t="shared" si="152"/>
        <v>ㄑㄧㆩˋ</v>
      </c>
      <c r="L543" s="317" t="str">
        <f t="shared" ca="1" si="169"/>
        <v xml:space="preserve">\ltjruby{且}{tshiánnh}\
</v>
      </c>
      <c r="M543" s="317" t="str">
        <f t="shared" ca="1" si="155"/>
        <v xml:space="preserve">&lt;ruby&gt;且&lt;rt&gt;出驚二&lt;/rt&gt;&lt;/ruby&gt;
</v>
      </c>
      <c r="N543" s="317" t="str">
        <f t="shared" ca="1" si="156"/>
        <v xml:space="preserve">&lt;ruby&gt;且&lt;rt&gt;chhiáⁿ&lt;/rt&gt;&lt;/ruby&gt;
</v>
      </c>
      <c r="O543" s="317" t="str">
        <f t="shared" ca="1" si="157"/>
        <v xml:space="preserve">&lt;ruby&gt;且&lt;rt&gt;tshiánnh&lt;/rt&gt;&lt;/ruby&gt;
</v>
      </c>
      <c r="P543" s="317" t="str">
        <f t="shared" ca="1" si="157"/>
        <v xml:space="preserve">&lt;ruby&gt;且&lt;rt&gt;cniá&lt;/rt&gt;&lt;/ruby&gt;
</v>
      </c>
      <c r="Q543" s="318" t="str">
        <f t="shared" ca="1" si="158"/>
        <v xml:space="preserve">&lt;ruby&gt;且&lt;rtc&gt;ㄑㄧㆩˋ&lt;/rtc&gt;&lt;/ruby&gt;
</v>
      </c>
      <c r="R543" s="318" t="str">
        <f t="shared" ca="1" si="159"/>
        <v xml:space="preserve">&lt;ruby&gt;且&lt;rt&gt;tshiánnh&lt;/rt&gt;&lt;rtc&gt;ㄑㄧㆩˋ&lt;/rtc&gt;&lt;/ruby&gt;
</v>
      </c>
      <c r="S543" s="285"/>
      <c r="T543" s="319" t="b">
        <f t="shared" si="153"/>
        <v>0</v>
      </c>
      <c r="U543" s="319" t="b">
        <f t="shared" si="160"/>
        <v>1</v>
      </c>
      <c r="V543" s="319" t="b">
        <f t="shared" si="161"/>
        <v>0</v>
      </c>
      <c r="W543" s="319" t="b">
        <f t="shared" si="162"/>
        <v>0</v>
      </c>
      <c r="X543" s="319" t="b">
        <f t="shared" si="163"/>
        <v>0</v>
      </c>
      <c r="Y543" s="370"/>
      <c r="Z543" s="377">
        <f t="shared" si="154"/>
        <v>3</v>
      </c>
      <c r="AA543" s="373" t="str">
        <f t="array" ref="AA543">IF( $Z543="", "", INDEX(白話字聲母資料表, $Z543, $AA$5))</f>
        <v>出</v>
      </c>
      <c r="AB543" s="370"/>
      <c r="AC543" s="377">
        <f t="shared" si="164"/>
        <v>24</v>
      </c>
      <c r="AD543" s="373">
        <f t="array" ref="AD543">IF( $W543, "", INDEX(白話字韻母資料表, AC543, $AD$5))</f>
        <v>36</v>
      </c>
      <c r="AE543" s="373" t="b">
        <f t="array" ref="AE543">IF( $W543, "", IF( INDEX(白話字韻母資料表, AC543, $AE$5) = "入聲", TRUE, FALSE) )</f>
        <v>0</v>
      </c>
      <c r="AF543" s="374">
        <f t="shared" si="165"/>
        <v>1</v>
      </c>
      <c r="AG543" s="374">
        <f t="shared" si="166"/>
        <v>2</v>
      </c>
      <c r="AH543" s="374" t="str">
        <f t="array" ref="AH543">IF( $W543, "", INDEX(白話字韻母資料表, $AC543, $AH$5))</f>
        <v>驚</v>
      </c>
      <c r="AI543" s="374" t="str">
        <f t="array" ref="AI543">IF($W543, "", INDEX(白話字韻母八聲調資料表, $AD543, $AG543))</f>
        <v>iáⁿ</v>
      </c>
      <c r="AJ543" s="370"/>
      <c r="AK543" s="373" t="b">
        <f t="shared" si="167"/>
        <v>1</v>
      </c>
      <c r="AL543" s="373" t="b">
        <f>IF( $AK543, IFERROR( IF(MATCH( $E543, 顎音化聲母!$H$9:$H$37, 0), TRUE, FALSE), FALSE), "")</f>
        <v>1</v>
      </c>
      <c r="AM543" s="373" t="str">
        <f t="array" ref="AM543">IF( AND($AK543, $AL543), INDEX(顎音化聲母資料表, MATCH( $D543 &amp; $E543, 顎音化聲母!$L$5:$L$136, 0), 3), "")</f>
        <v>ㄑ</v>
      </c>
      <c r="AN543" s="373">
        <f t="shared" si="168"/>
        <v>3</v>
      </c>
      <c r="AO543" s="374" t="str">
        <f t="array" ref="AO543">IF($AN543="", "", IF( $AM543&lt;&gt;"", $AM543,INDEX(白話字聲母資料表, $AN543, $AO$5)))</f>
        <v>ㄑ</v>
      </c>
      <c r="AP543" s="374" t="str">
        <f t="array" ref="AP543">IF($W543, "", INDEX(方音八音反切資料表, $AD543, $AG543))</f>
        <v>ㄧㆩˋ</v>
      </c>
      <c r="AQ543" s="370"/>
      <c r="AR543" s="374" t="str">
        <f t="array" ref="AR543">IF($V543, "", INDEX(白話字聲母資料表, $Z543, $AR$5))</f>
        <v>tsh</v>
      </c>
      <c r="AS543" s="375" t="str">
        <f t="array" ref="AS543">IF($W543, "", INDEX(白話字韻母資料表, $AC543, $AR$5))</f>
        <v>nia</v>
      </c>
      <c r="AT543" s="374" t="str">
        <f t="array" ref="AT543">IF($W543, "", INDEX(台羅韻母八聲調資料表, $AD543, $AG543))</f>
        <v>iánnh</v>
      </c>
      <c r="AU543" s="370"/>
      <c r="AV543" s="374" t="str">
        <f t="array" ref="AV543">IF($V543, "", INDEX(白話字聲母資料表, $Z543, $AV$5))</f>
        <v>c</v>
      </c>
      <c r="AW543" s="375" t="str">
        <f t="array" ref="AW543">IF($W543, "", INDEX(白話字韻母資料表, $AC543, $AW$5))</f>
        <v>nia</v>
      </c>
      <c r="AX543" s="374" t="str">
        <f t="array" ref="AX543">IF($W543, "", INDEX(閩拼韻母八聲調資料表, $AD543, $AG543))</f>
        <v>niá</v>
      </c>
    </row>
    <row r="544" spans="2:50">
      <c r="B544" s="380">
        <f t="shared" si="148"/>
        <v>536</v>
      </c>
      <c r="C544" s="314" t="str">
        <f>MID(文章!$D$4, B544, 1)</f>
        <v>夫</v>
      </c>
      <c r="D544" s="365" t="s">
        <v>61</v>
      </c>
      <c r="E544" s="365" t="s">
        <v>62</v>
      </c>
      <c r="F544" s="365"/>
      <c r="G544" s="315" t="str">
        <f t="array" ref="G544">IF( OR($T544, NOT($U544), $W544), "", $AA544 &amp; $AH544 &amp; INDEX(中文數值資料表, $AG544, 2) )</f>
        <v>喜艍一</v>
      </c>
      <c r="H544" s="321" t="str">
        <f t="shared" si="149"/>
        <v>hu</v>
      </c>
      <c r="I544" s="322" t="str">
        <f t="shared" si="150"/>
        <v>hu</v>
      </c>
      <c r="J544" s="323" t="str">
        <f t="shared" si="151"/>
        <v>hū</v>
      </c>
      <c r="K544" s="316" t="str">
        <f t="shared" si="152"/>
        <v>ㄏㄨ</v>
      </c>
      <c r="L544" s="317" t="str">
        <f t="shared" ca="1" si="169"/>
        <v xml:space="preserve">\ltjruby{夫}{hu}\
</v>
      </c>
      <c r="M544" s="317" t="str">
        <f t="shared" ca="1" si="155"/>
        <v xml:space="preserve">&lt;ruby&gt;夫&lt;rt&gt;喜艍一&lt;/rt&gt;&lt;/ruby&gt;
</v>
      </c>
      <c r="N544" s="317" t="str">
        <f t="shared" ca="1" si="156"/>
        <v xml:space="preserve">&lt;ruby&gt;夫&lt;rt&gt;hu&lt;/rt&gt;&lt;/ruby&gt;
</v>
      </c>
      <c r="O544" s="317" t="str">
        <f t="shared" ca="1" si="157"/>
        <v xml:space="preserve">&lt;ruby&gt;夫&lt;rt&gt;hu&lt;/rt&gt;&lt;/ruby&gt;
</v>
      </c>
      <c r="P544" s="317" t="str">
        <f t="shared" ca="1" si="157"/>
        <v xml:space="preserve">&lt;ruby&gt;夫&lt;rt&gt;hū&lt;/rt&gt;&lt;/ruby&gt;
</v>
      </c>
      <c r="Q544" s="318" t="str">
        <f t="shared" ca="1" si="158"/>
        <v xml:space="preserve">&lt;ruby&gt;夫&lt;rtc&gt;ㄏㄨ&lt;/rtc&gt;&lt;/ruby&gt;
</v>
      </c>
      <c r="R544" s="318" t="str">
        <f t="shared" ca="1" si="159"/>
        <v xml:space="preserve">&lt;ruby&gt;夫&lt;rt&gt;hu&lt;/rt&gt;&lt;rtc&gt;ㄏㄨ&lt;/rtc&gt;&lt;/ruby&gt;
</v>
      </c>
      <c r="S544" s="285"/>
      <c r="T544" s="319" t="b">
        <f t="shared" si="153"/>
        <v>0</v>
      </c>
      <c r="U544" s="319" t="b">
        <f t="shared" si="160"/>
        <v>1</v>
      </c>
      <c r="V544" s="319" t="b">
        <f t="shared" si="161"/>
        <v>0</v>
      </c>
      <c r="W544" s="319" t="b">
        <f t="shared" si="162"/>
        <v>0</v>
      </c>
      <c r="X544" s="319" t="b">
        <f t="shared" si="163"/>
        <v>1</v>
      </c>
      <c r="Y544" s="370"/>
      <c r="Z544" s="377">
        <f t="shared" si="154"/>
        <v>5</v>
      </c>
      <c r="AA544" s="373" t="str">
        <f t="array" ref="AA544">IF( $Z544="", "", INDEX(白話字聲母資料表, $Z544, $AA$5))</f>
        <v>喜</v>
      </c>
      <c r="AB544" s="370"/>
      <c r="AC544" s="377">
        <f t="shared" si="164"/>
        <v>70</v>
      </c>
      <c r="AD544" s="373">
        <f t="array" ref="AD544">IF( $W544, "", INDEX(白話字韻母資料表, AC544, $AD$5))</f>
        <v>27</v>
      </c>
      <c r="AE544" s="373" t="b">
        <f t="array" ref="AE544">IF( $W544, "", IF( INDEX(白話字韻母資料表, AC544, $AE$5) = "入聲", TRUE, FALSE) )</f>
        <v>0</v>
      </c>
      <c r="AF544" s="374">
        <f t="shared" si="165"/>
        <v>1</v>
      </c>
      <c r="AG544" s="374">
        <f t="shared" si="166"/>
        <v>1</v>
      </c>
      <c r="AH544" s="374" t="str">
        <f t="array" ref="AH544">IF( $W544, "", INDEX(白話字韻母資料表, $AC544, $AH$5))</f>
        <v>艍</v>
      </c>
      <c r="AI544" s="374" t="str">
        <f t="array" ref="AI544">IF($W544, "", INDEX(白話字韻母八聲調資料表, $AD544, $AG544))</f>
        <v>u</v>
      </c>
      <c r="AJ544" s="370"/>
      <c r="AK544" s="373" t="b">
        <f t="shared" si="167"/>
        <v>0</v>
      </c>
      <c r="AL544" s="373" t="str">
        <f>IF( $AK544, IFERROR( IF(MATCH( $E544, 顎音化聲母!$H$9:$H$37, 0), TRUE, FALSE), FALSE), "")</f>
        <v/>
      </c>
      <c r="AM544" s="373" t="str">
        <f t="array" ref="AM544">IF( AND($AK544, $AL544), INDEX(顎音化聲母資料表, MATCH( $D544 &amp; $E544, 顎音化聲母!$L$5:$L$136, 0), 3), "")</f>
        <v/>
      </c>
      <c r="AN544" s="373">
        <f t="shared" si="168"/>
        <v>5</v>
      </c>
      <c r="AO544" s="374" t="str">
        <f t="array" ref="AO544">IF($AN544="", "", IF( $AM544&lt;&gt;"", $AM544,INDEX(白話字聲母資料表, $AN544, $AO$5)))</f>
        <v>ㄏ</v>
      </c>
      <c r="AP544" s="374" t="str">
        <f t="array" ref="AP544">IF($W544, "", INDEX(方音八音反切資料表, $AD544, $AG544))</f>
        <v>ㄨ</v>
      </c>
      <c r="AQ544" s="370"/>
      <c r="AR544" s="374" t="str">
        <f t="array" ref="AR544">IF($V544, "", INDEX(白話字聲母資料表, $Z544, $AR$5))</f>
        <v>h</v>
      </c>
      <c r="AS544" s="375" t="str">
        <f t="array" ref="AS544">IF($W544, "", INDEX(白話字韻母資料表, $AC544, $AR$5))</f>
        <v>u</v>
      </c>
      <c r="AT544" s="374" t="str">
        <f t="array" ref="AT544">IF($W544, "", INDEX(台羅韻母八聲調資料表, $AD544, $AG544))</f>
        <v>u</v>
      </c>
      <c r="AU544" s="370"/>
      <c r="AV544" s="374" t="str">
        <f t="array" ref="AV544">IF($V544, "", INDEX(白話字聲母資料表, $Z544, $AV$5))</f>
        <v>h</v>
      </c>
      <c r="AW544" s="375" t="str">
        <f t="array" ref="AW544">IF($W544, "", INDEX(白話字韻母資料表, $AC544, $AW$5))</f>
        <v>u</v>
      </c>
      <c r="AX544" s="374" t="str">
        <f t="array" ref="AX544">IF($W544, "", INDEX(閩拼韻母八聲調資料表, $AD544, $AG544))</f>
        <v>ū</v>
      </c>
    </row>
    <row r="545" spans="2:50">
      <c r="B545" s="380">
        <f t="shared" si="148"/>
        <v>537</v>
      </c>
      <c r="C545" s="314" t="str">
        <f>MID(文章!$D$4, B545, 1)</f>
        <v>天</v>
      </c>
      <c r="D545" s="365" t="s">
        <v>90</v>
      </c>
      <c r="E545" s="365" t="s">
        <v>91</v>
      </c>
      <c r="F545" s="365"/>
      <c r="G545" s="315" t="str">
        <f t="array" ref="G545">IF( OR($T545, NOT($U545), $W545), "", $AA545 &amp; $AH545 &amp; INDEX(中文數值資料表, $AG545, 2) )</f>
        <v>他堅一</v>
      </c>
      <c r="H545" s="321" t="str">
        <f t="shared" si="149"/>
        <v>thian</v>
      </c>
      <c r="I545" s="322" t="str">
        <f t="shared" si="150"/>
        <v>thian</v>
      </c>
      <c r="J545" s="323" t="str">
        <f t="shared" si="151"/>
        <v>tiān</v>
      </c>
      <c r="K545" s="316" t="str">
        <f t="shared" si="152"/>
        <v>ㄊㄧㄢ</v>
      </c>
      <c r="L545" s="317" t="str">
        <f t="shared" ca="1" si="169"/>
        <v xml:space="preserve">\ltjruby{天}{thian}\
</v>
      </c>
      <c r="M545" s="317" t="str">
        <f t="shared" ca="1" si="155"/>
        <v xml:space="preserve">&lt;ruby&gt;天&lt;rt&gt;他堅一&lt;/rt&gt;&lt;/ruby&gt;
</v>
      </c>
      <c r="N545" s="317" t="str">
        <f t="shared" ca="1" si="156"/>
        <v xml:space="preserve">&lt;ruby&gt;天&lt;rt&gt;thian&lt;/rt&gt;&lt;/ruby&gt;
</v>
      </c>
      <c r="O545" s="317" t="str">
        <f t="shared" ca="1" si="157"/>
        <v xml:space="preserve">&lt;ruby&gt;天&lt;rt&gt;thian&lt;/rt&gt;&lt;/ruby&gt;
</v>
      </c>
      <c r="P545" s="317" t="str">
        <f t="shared" ca="1" si="157"/>
        <v xml:space="preserve">&lt;ruby&gt;天&lt;rt&gt;tiān&lt;/rt&gt;&lt;/ruby&gt;
</v>
      </c>
      <c r="Q545" s="318" t="str">
        <f t="shared" ca="1" si="158"/>
        <v xml:space="preserve">&lt;ruby&gt;天&lt;rtc&gt;ㄊㄧㄢ&lt;/rtc&gt;&lt;/ruby&gt;
</v>
      </c>
      <c r="R545" s="318" t="str">
        <f t="shared" ca="1" si="159"/>
        <v xml:space="preserve">&lt;ruby&gt;天&lt;rt&gt;thian&lt;/rt&gt;&lt;rtc&gt;ㄊㄧㄢ&lt;/rtc&gt;&lt;/ruby&gt;
</v>
      </c>
      <c r="S545" s="285"/>
      <c r="T545" s="319" t="b">
        <f t="shared" si="153"/>
        <v>0</v>
      </c>
      <c r="U545" s="319" t="b">
        <f t="shared" si="160"/>
        <v>1</v>
      </c>
      <c r="V545" s="319" t="b">
        <f t="shared" si="161"/>
        <v>0</v>
      </c>
      <c r="W545" s="319" t="b">
        <f t="shared" si="162"/>
        <v>0</v>
      </c>
      <c r="X545" s="319" t="b">
        <f t="shared" si="163"/>
        <v>1</v>
      </c>
      <c r="Y545" s="370"/>
      <c r="Z545" s="377">
        <f t="shared" si="154"/>
        <v>17</v>
      </c>
      <c r="AA545" s="373" t="str">
        <f t="array" ref="AA545">IF( $Z545="", "", INDEX(白話字聲母資料表, $Z545, $AA$5))</f>
        <v>他</v>
      </c>
      <c r="AB545" s="370"/>
      <c r="AC545" s="377">
        <f t="shared" si="164"/>
        <v>29</v>
      </c>
      <c r="AD545" s="373">
        <f t="array" ref="AD545">IF( $W545, "", INDEX(白話字韻母資料表, AC545, $AD$5))</f>
        <v>2</v>
      </c>
      <c r="AE545" s="373" t="b">
        <f t="array" ref="AE545">IF( $W545, "", IF( INDEX(白話字韻母資料表, AC545, $AE$5) = "入聲", TRUE, FALSE) )</f>
        <v>0</v>
      </c>
      <c r="AF545" s="374">
        <f t="shared" si="165"/>
        <v>1</v>
      </c>
      <c r="AG545" s="374">
        <f t="shared" si="166"/>
        <v>1</v>
      </c>
      <c r="AH545" s="374" t="str">
        <f t="array" ref="AH545">IF( $W545, "", INDEX(白話字韻母資料表, $AC545, $AH$5))</f>
        <v>堅</v>
      </c>
      <c r="AI545" s="374" t="str">
        <f t="array" ref="AI545">IF($W545, "", INDEX(白話字韻母八聲調資料表, $AD545, $AG545))</f>
        <v>ian</v>
      </c>
      <c r="AJ545" s="370"/>
      <c r="AK545" s="373" t="b">
        <f t="shared" si="167"/>
        <v>0</v>
      </c>
      <c r="AL545" s="373" t="str">
        <f>IF( $AK545, IFERROR( IF(MATCH( $E545, 顎音化聲母!$H$9:$H$37, 0), TRUE, FALSE), FALSE), "")</f>
        <v/>
      </c>
      <c r="AM545" s="373" t="str">
        <f t="array" ref="AM545">IF( AND($AK545, $AL545), INDEX(顎音化聲母資料表, MATCH( $D545 &amp; $E545, 顎音化聲母!$L$5:$L$136, 0), 3), "")</f>
        <v/>
      </c>
      <c r="AN545" s="373">
        <f t="shared" si="168"/>
        <v>17</v>
      </c>
      <c r="AO545" s="374" t="str">
        <f t="array" ref="AO545">IF($AN545="", "", IF( $AM545&lt;&gt;"", $AM545,INDEX(白話字聲母資料表, $AN545, $AO$5)))</f>
        <v>ㄊ</v>
      </c>
      <c r="AP545" s="374" t="str">
        <f t="array" ref="AP545">IF($W545, "", INDEX(方音八音反切資料表, $AD545, $AG545))</f>
        <v>ㄧㄢ</v>
      </c>
      <c r="AQ545" s="370"/>
      <c r="AR545" s="374" t="str">
        <f t="array" ref="AR545">IF($V545, "", INDEX(白話字聲母資料表, $Z545, $AR$5))</f>
        <v>th</v>
      </c>
      <c r="AS545" s="375" t="str">
        <f t="array" ref="AS545">IF($W545, "", INDEX(白話字韻母資料表, $AC545, $AR$5))</f>
        <v>ian</v>
      </c>
      <c r="AT545" s="374" t="str">
        <f t="array" ref="AT545">IF($W545, "", INDEX(台羅韻母八聲調資料表, $AD545, $AG545))</f>
        <v>ian</v>
      </c>
      <c r="AU545" s="370"/>
      <c r="AV545" s="374" t="str">
        <f t="array" ref="AV545">IF($V545, "", INDEX(白話字聲母資料表, $Z545, $AV$5))</f>
        <v>t</v>
      </c>
      <c r="AW545" s="375" t="str">
        <f t="array" ref="AW545">IF($W545, "", INDEX(白話字韻母資料表, $AC545, $AW$5))</f>
        <v>ian</v>
      </c>
      <c r="AX545" s="374" t="str">
        <f t="array" ref="AX545">IF($W545, "", INDEX(閩拼韻母八聲調資料表, $AD545, $AG545))</f>
        <v>iān</v>
      </c>
    </row>
    <row r="546" spans="2:50">
      <c r="B546" s="380">
        <f t="shared" si="148"/>
        <v>538</v>
      </c>
      <c r="C546" s="314" t="str">
        <f>MID(文章!$D$4, B546, 1)</f>
        <v>地</v>
      </c>
      <c r="D546" s="365" t="s">
        <v>92</v>
      </c>
      <c r="E546" s="365" t="s">
        <v>98</v>
      </c>
      <c r="F546" s="365">
        <v>7</v>
      </c>
      <c r="G546" s="315" t="str">
        <f t="array" ref="G546">IF( OR($T546, NOT($U546), $W546), "", $AA546 &amp; $AH546 &amp; INDEX(中文數值資料表, $AG546, 2) )</f>
        <v>地伽七</v>
      </c>
      <c r="H546" s="321" t="str">
        <f t="shared" si="149"/>
        <v>tē</v>
      </c>
      <c r="I546" s="322" t="str">
        <f t="shared" si="150"/>
        <v>tē</v>
      </c>
      <c r="J546" s="323" t="str">
        <f t="shared" si="151"/>
        <v>dē</v>
      </c>
      <c r="K546" s="316" t="str">
        <f t="shared" si="152"/>
        <v>ㄉㆤ˫</v>
      </c>
      <c r="L546" s="317" t="str">
        <f t="shared" ca="1" si="169"/>
        <v xml:space="preserve">\ltjruby{地}{tē}\
</v>
      </c>
      <c r="M546" s="317" t="str">
        <f t="shared" ca="1" si="155"/>
        <v xml:space="preserve">&lt;ruby&gt;地&lt;rt&gt;地伽七&lt;/rt&gt;&lt;/ruby&gt;
</v>
      </c>
      <c r="N546" s="317" t="str">
        <f t="shared" ca="1" si="156"/>
        <v xml:space="preserve">&lt;ruby&gt;地&lt;rt&gt;tē&lt;/rt&gt;&lt;/ruby&gt;
</v>
      </c>
      <c r="O546" s="317" t="str">
        <f t="shared" ca="1" si="157"/>
        <v xml:space="preserve">&lt;ruby&gt;地&lt;rt&gt;tē&lt;/rt&gt;&lt;/ruby&gt;
</v>
      </c>
      <c r="P546" s="317" t="str">
        <f t="shared" ca="1" si="157"/>
        <v xml:space="preserve">&lt;ruby&gt;地&lt;rt&gt;dē&lt;/rt&gt;&lt;/ruby&gt;
</v>
      </c>
      <c r="Q546" s="318" t="str">
        <f t="shared" ca="1" si="158"/>
        <v xml:space="preserve">&lt;ruby&gt;地&lt;rtc&gt;ㄉㆤ˫&lt;/rtc&gt;&lt;/ruby&gt;
</v>
      </c>
      <c r="R546" s="318" t="str">
        <f t="shared" ca="1" si="159"/>
        <v xml:space="preserve">&lt;ruby&gt;地&lt;rt&gt;tē&lt;/rt&gt;&lt;rtc&gt;ㄉㆤ˫&lt;/rtc&gt;&lt;/ruby&gt;
</v>
      </c>
      <c r="S546" s="285"/>
      <c r="T546" s="319" t="b">
        <f t="shared" si="153"/>
        <v>0</v>
      </c>
      <c r="U546" s="319" t="b">
        <f t="shared" si="160"/>
        <v>1</v>
      </c>
      <c r="V546" s="319" t="b">
        <f t="shared" si="161"/>
        <v>0</v>
      </c>
      <c r="W546" s="319" t="b">
        <f t="shared" si="162"/>
        <v>0</v>
      </c>
      <c r="X546" s="319" t="b">
        <f t="shared" si="163"/>
        <v>0</v>
      </c>
      <c r="Y546" s="370"/>
      <c r="Z546" s="377">
        <f t="shared" si="154"/>
        <v>16</v>
      </c>
      <c r="AA546" s="373" t="str">
        <f t="array" ref="AA546">IF( $Z546="", "", INDEX(白話字聲母資料表, $Z546, $AA$5))</f>
        <v>地</v>
      </c>
      <c r="AB546" s="370"/>
      <c r="AC546" s="377">
        <f t="shared" si="164"/>
        <v>15</v>
      </c>
      <c r="AD546" s="373">
        <f t="array" ref="AD546">IF( $W546, "", INDEX(白話字韻母資料表, AC546, $AD$5))</f>
        <v>39</v>
      </c>
      <c r="AE546" s="373" t="b">
        <f t="array" ref="AE546">IF( $W546, "", IF( INDEX(白話字韻母資料表, AC546, $AE$5) = "入聲", TRUE, FALSE) )</f>
        <v>0</v>
      </c>
      <c r="AF546" s="374">
        <f t="shared" si="165"/>
        <v>1</v>
      </c>
      <c r="AG546" s="374">
        <f t="shared" si="166"/>
        <v>7</v>
      </c>
      <c r="AH546" s="374" t="str">
        <f t="array" ref="AH546">IF( $W546, "", INDEX(白話字韻母資料表, $AC546, $AH$5))</f>
        <v>伽</v>
      </c>
      <c r="AI546" s="374" t="str">
        <f t="array" ref="AI546">IF($W546, "", INDEX(白話字韻母八聲調資料表, $AD546, $AG546))</f>
        <v>ē</v>
      </c>
      <c r="AJ546" s="370"/>
      <c r="AK546" s="373" t="b">
        <f t="shared" si="167"/>
        <v>0</v>
      </c>
      <c r="AL546" s="373" t="str">
        <f>IF( $AK546, IFERROR( IF(MATCH( $E546, 顎音化聲母!$H$9:$H$37, 0), TRUE, FALSE), FALSE), "")</f>
        <v/>
      </c>
      <c r="AM546" s="373" t="str">
        <f t="array" ref="AM546">IF( AND($AK546, $AL546), INDEX(顎音化聲母資料表, MATCH( $D546 &amp; $E546, 顎音化聲母!$L$5:$L$136, 0), 3), "")</f>
        <v/>
      </c>
      <c r="AN546" s="373">
        <f t="shared" si="168"/>
        <v>16</v>
      </c>
      <c r="AO546" s="374" t="str">
        <f t="array" ref="AO546">IF($AN546="", "", IF( $AM546&lt;&gt;"", $AM546,INDEX(白話字聲母資料表, $AN546, $AO$5)))</f>
        <v>ㄉ</v>
      </c>
      <c r="AP546" s="374" t="str">
        <f t="array" ref="AP546">IF($W546, "", INDEX(方音八音反切資料表, $AD546, $AG546))</f>
        <v>ㆤ˫</v>
      </c>
      <c r="AQ546" s="370"/>
      <c r="AR546" s="374" t="str">
        <f t="array" ref="AR546">IF($V546, "", INDEX(白話字聲母資料表, $Z546, $AR$5))</f>
        <v>t</v>
      </c>
      <c r="AS546" s="375" t="str">
        <f t="array" ref="AS546">IF($W546, "", INDEX(白話字韻母資料表, $AC546, $AR$5))</f>
        <v>e</v>
      </c>
      <c r="AT546" s="374" t="str">
        <f t="array" ref="AT546">IF($W546, "", INDEX(台羅韻母八聲調資料表, $AD546, $AG546))</f>
        <v>ē</v>
      </c>
      <c r="AU546" s="370"/>
      <c r="AV546" s="374" t="str">
        <f t="array" ref="AV546">IF($V546, "", INDEX(白話字聲母資料表, $Z546, $AV$5))</f>
        <v>d</v>
      </c>
      <c r="AW546" s="375" t="str">
        <f t="array" ref="AW546">IF($W546, "", INDEX(白話字韻母資料表, $AC546, $AW$5))</f>
        <v>e</v>
      </c>
      <c r="AX546" s="374" t="str">
        <f t="array" ref="AX546">IF($W546, "", INDEX(閩拼韻母八聲調資料表, $AD546, $AG546))</f>
        <v>ē</v>
      </c>
    </row>
    <row r="547" spans="2:50">
      <c r="B547" s="380">
        <f t="shared" si="148"/>
        <v>539</v>
      </c>
      <c r="C547" s="314" t="str">
        <f>MID(文章!$D$4, B547, 1)</f>
        <v>之</v>
      </c>
      <c r="D547" s="365" t="s">
        <v>55</v>
      </c>
      <c r="E547" s="365" t="s">
        <v>67</v>
      </c>
      <c r="F547" s="365"/>
      <c r="G547" s="315" t="str">
        <f t="array" ref="G547">IF( OR($T547, NOT($U547), $W547), "", $AA547 &amp; $AH547 &amp; INDEX(中文數值資料表, $AG547, 2) )</f>
        <v>曾居一</v>
      </c>
      <c r="H547" s="321" t="str">
        <f t="shared" si="149"/>
        <v>chi</v>
      </c>
      <c r="I547" s="322" t="str">
        <f t="shared" si="150"/>
        <v>tsi</v>
      </c>
      <c r="J547" s="323" t="str">
        <f t="shared" si="151"/>
        <v>zī</v>
      </c>
      <c r="K547" s="316" t="str">
        <f t="shared" si="152"/>
        <v>ㄐㄧ</v>
      </c>
      <c r="L547" s="317" t="str">
        <f t="shared" ca="1" si="169"/>
        <v xml:space="preserve">\ltjruby{之}{tsi}\
</v>
      </c>
      <c r="M547" s="317" t="str">
        <f t="shared" ca="1" si="155"/>
        <v xml:space="preserve">&lt;ruby&gt;之&lt;rt&gt;曾居一&lt;/rt&gt;&lt;/ruby&gt;
</v>
      </c>
      <c r="N547" s="317" t="str">
        <f t="shared" ca="1" si="156"/>
        <v xml:space="preserve">&lt;ruby&gt;之&lt;rt&gt;chi&lt;/rt&gt;&lt;/ruby&gt;
</v>
      </c>
      <c r="O547" s="317" t="str">
        <f t="shared" ca="1" si="157"/>
        <v xml:space="preserve">&lt;ruby&gt;之&lt;rt&gt;tsi&lt;/rt&gt;&lt;/ruby&gt;
</v>
      </c>
      <c r="P547" s="317" t="str">
        <f t="shared" ca="1" si="157"/>
        <v xml:space="preserve">&lt;ruby&gt;之&lt;rt&gt;zī&lt;/rt&gt;&lt;/ruby&gt;
</v>
      </c>
      <c r="Q547" s="318" t="str">
        <f t="shared" ca="1" si="158"/>
        <v xml:space="preserve">&lt;ruby&gt;之&lt;rtc&gt;ㄐㄧ&lt;/rtc&gt;&lt;/ruby&gt;
</v>
      </c>
      <c r="R547" s="318" t="str">
        <f t="shared" ca="1" si="159"/>
        <v xml:space="preserve">&lt;ruby&gt;之&lt;rt&gt;tsi&lt;/rt&gt;&lt;rtc&gt;ㄐㄧ&lt;/rtc&gt;&lt;/ruby&gt;
</v>
      </c>
      <c r="S547" s="285"/>
      <c r="T547" s="319" t="b">
        <f t="shared" si="153"/>
        <v>0</v>
      </c>
      <c r="U547" s="319" t="b">
        <f t="shared" si="160"/>
        <v>1</v>
      </c>
      <c r="V547" s="319" t="b">
        <f t="shared" si="161"/>
        <v>0</v>
      </c>
      <c r="W547" s="319" t="b">
        <f t="shared" si="162"/>
        <v>0</v>
      </c>
      <c r="X547" s="319" t="b">
        <f t="shared" si="163"/>
        <v>1</v>
      </c>
      <c r="Y547" s="370"/>
      <c r="Z547" s="377">
        <f t="shared" si="154"/>
        <v>2</v>
      </c>
      <c r="AA547" s="373" t="str">
        <f t="array" ref="AA547">IF( $Z547="", "", INDEX(白話字聲母資料表, $Z547, $AA$5))</f>
        <v>曾</v>
      </c>
      <c r="AB547" s="370"/>
      <c r="AC547" s="377">
        <f t="shared" si="164"/>
        <v>21</v>
      </c>
      <c r="AD547" s="373">
        <f t="array" ref="AD547">IF( $W547, "", INDEX(白話字韻母資料表, AC547, $AD$5))</f>
        <v>29</v>
      </c>
      <c r="AE547" s="373" t="b">
        <f t="array" ref="AE547">IF( $W547, "", IF( INDEX(白話字韻母資料表, AC547, $AE$5) = "入聲", TRUE, FALSE) )</f>
        <v>0</v>
      </c>
      <c r="AF547" s="374">
        <f t="shared" si="165"/>
        <v>1</v>
      </c>
      <c r="AG547" s="374">
        <f t="shared" si="166"/>
        <v>1</v>
      </c>
      <c r="AH547" s="374" t="str">
        <f t="array" ref="AH547">IF( $W547, "", INDEX(白話字韻母資料表, $AC547, $AH$5))</f>
        <v>居</v>
      </c>
      <c r="AI547" s="374" t="str">
        <f t="array" ref="AI547">IF($W547, "", INDEX(白話字韻母八聲調資料表, $AD547, $AG547))</f>
        <v>i</v>
      </c>
      <c r="AJ547" s="370"/>
      <c r="AK547" s="373" t="b">
        <f t="shared" si="167"/>
        <v>1</v>
      </c>
      <c r="AL547" s="373" t="b">
        <f>IF( $AK547, IFERROR( IF(MATCH( $E547, 顎音化聲母!$H$9:$H$37, 0), TRUE, FALSE), FALSE), "")</f>
        <v>1</v>
      </c>
      <c r="AM547" s="373" t="str">
        <f t="array" ref="AM547">IF( AND($AK547, $AL547), INDEX(顎音化聲母資料表, MATCH( $D547 &amp; $E547, 顎音化聲母!$L$5:$L$136, 0), 3), "")</f>
        <v>ㄐ</v>
      </c>
      <c r="AN547" s="373">
        <f t="shared" si="168"/>
        <v>2</v>
      </c>
      <c r="AO547" s="374" t="str">
        <f t="array" ref="AO547">IF($AN547="", "", IF( $AM547&lt;&gt;"", $AM547,INDEX(白話字聲母資料表, $AN547, $AO$5)))</f>
        <v>ㄐ</v>
      </c>
      <c r="AP547" s="374" t="str">
        <f t="array" ref="AP547">IF($W547, "", INDEX(方音八音反切資料表, $AD547, $AG547))</f>
        <v>ㄧ</v>
      </c>
      <c r="AQ547" s="370"/>
      <c r="AR547" s="374" t="str">
        <f t="array" ref="AR547">IF($V547, "", INDEX(白話字聲母資料表, $Z547, $AR$5))</f>
        <v>ts</v>
      </c>
      <c r="AS547" s="375" t="str">
        <f t="array" ref="AS547">IF($W547, "", INDEX(白話字韻母資料表, $AC547, $AR$5))</f>
        <v>i</v>
      </c>
      <c r="AT547" s="374" t="str">
        <f t="array" ref="AT547">IF($W547, "", INDEX(台羅韻母八聲調資料表, $AD547, $AG547))</f>
        <v>i</v>
      </c>
      <c r="AU547" s="370"/>
      <c r="AV547" s="374" t="str">
        <f t="array" ref="AV547">IF($V547, "", INDEX(白話字聲母資料表, $Z547, $AV$5))</f>
        <v>z</v>
      </c>
      <c r="AW547" s="375" t="str">
        <f t="array" ref="AW547">IF($W547, "", INDEX(白話字韻母資料表, $AC547, $AW$5))</f>
        <v>i</v>
      </c>
      <c r="AX547" s="374" t="str">
        <f t="array" ref="AX547">IF($W547, "", INDEX(閩拼韻母八聲調資料表, $AD547, $AG547))</f>
        <v>ī</v>
      </c>
    </row>
    <row r="548" spans="2:50">
      <c r="B548" s="380">
        <f t="shared" si="148"/>
        <v>540</v>
      </c>
      <c r="C548" s="314" t="str">
        <f>MID(文章!$D$4, B548, 1)</f>
        <v>間</v>
      </c>
      <c r="D548" s="365" t="s">
        <v>72</v>
      </c>
      <c r="E548" s="365" t="s">
        <v>93</v>
      </c>
      <c r="F548" s="365"/>
      <c r="G548" s="315" t="str">
        <f t="array" ref="G548">IF( OR($T548, NOT($U548), $W548), "", $AA548 &amp; $AH548 &amp; INDEX(中文數值資料表, $AG548, 2) )</f>
        <v>求干一</v>
      </c>
      <c r="H548" s="321" t="str">
        <f t="shared" si="149"/>
        <v>kan</v>
      </c>
      <c r="I548" s="322" t="str">
        <f t="shared" si="150"/>
        <v>kan</v>
      </c>
      <c r="J548" s="323" t="str">
        <f t="shared" si="151"/>
        <v>gān</v>
      </c>
      <c r="K548" s="316" t="str">
        <f t="shared" si="152"/>
        <v>ㄍㄢ</v>
      </c>
      <c r="L548" s="317" t="str">
        <f t="shared" ca="1" si="169"/>
        <v xml:space="preserve">\ltjruby{間}{kan}\
</v>
      </c>
      <c r="M548" s="317" t="str">
        <f t="shared" ca="1" si="155"/>
        <v xml:space="preserve">&lt;ruby&gt;間&lt;rt&gt;求干一&lt;/rt&gt;&lt;/ruby&gt;
</v>
      </c>
      <c r="N548" s="317" t="str">
        <f t="shared" ca="1" si="156"/>
        <v xml:space="preserve">&lt;ruby&gt;間&lt;rt&gt;kan&lt;/rt&gt;&lt;/ruby&gt;
</v>
      </c>
      <c r="O548" s="317" t="str">
        <f t="shared" ca="1" si="157"/>
        <v xml:space="preserve">&lt;ruby&gt;間&lt;rt&gt;kan&lt;/rt&gt;&lt;/ruby&gt;
</v>
      </c>
      <c r="P548" s="317" t="str">
        <f t="shared" ca="1" si="157"/>
        <v xml:space="preserve">&lt;ruby&gt;間&lt;rt&gt;gān&lt;/rt&gt;&lt;/ruby&gt;
</v>
      </c>
      <c r="Q548" s="318" t="str">
        <f t="shared" ca="1" si="158"/>
        <v xml:space="preserve">&lt;ruby&gt;間&lt;rtc&gt;ㄍㄢ&lt;/rtc&gt;&lt;/ruby&gt;
</v>
      </c>
      <c r="R548" s="318" t="str">
        <f t="shared" ca="1" si="159"/>
        <v xml:space="preserve">&lt;ruby&gt;間&lt;rt&gt;kan&lt;/rt&gt;&lt;rtc&gt;ㄍㄢ&lt;/rtc&gt;&lt;/ruby&gt;
</v>
      </c>
      <c r="S548" s="285"/>
      <c r="T548" s="319" t="b">
        <f t="shared" si="153"/>
        <v>0</v>
      </c>
      <c r="U548" s="319" t="b">
        <f t="shared" si="160"/>
        <v>1</v>
      </c>
      <c r="V548" s="319" t="b">
        <f t="shared" si="161"/>
        <v>0</v>
      </c>
      <c r="W548" s="319" t="b">
        <f t="shared" si="162"/>
        <v>0</v>
      </c>
      <c r="X548" s="319" t="b">
        <f t="shared" si="163"/>
        <v>1</v>
      </c>
      <c r="Y548" s="370"/>
      <c r="Z548" s="377">
        <f t="shared" si="154"/>
        <v>7</v>
      </c>
      <c r="AA548" s="373" t="str">
        <f t="array" ref="AA548">IF( $Z548="", "", INDEX(白話字聲母資料表, $Z548, $AA$5))</f>
        <v>求</v>
      </c>
      <c r="AB548" s="370"/>
      <c r="AC548" s="377">
        <f t="shared" si="164"/>
        <v>9</v>
      </c>
      <c r="AD548" s="373">
        <f t="array" ref="AD548">IF( $W548, "", INDEX(白話字韻母資料表, AC548, $AD$5))</f>
        <v>6</v>
      </c>
      <c r="AE548" s="373" t="b">
        <f t="array" ref="AE548">IF( $W548, "", IF( INDEX(白話字韻母資料表, AC548, $AE$5) = "入聲", TRUE, FALSE) )</f>
        <v>0</v>
      </c>
      <c r="AF548" s="374">
        <f t="shared" si="165"/>
        <v>1</v>
      </c>
      <c r="AG548" s="374">
        <f t="shared" si="166"/>
        <v>1</v>
      </c>
      <c r="AH548" s="374" t="str">
        <f t="array" ref="AH548">IF( $W548, "", INDEX(白話字韻母資料表, $AC548, $AH$5))</f>
        <v>干</v>
      </c>
      <c r="AI548" s="374" t="str">
        <f t="array" ref="AI548">IF($W548, "", INDEX(白話字韻母八聲調資料表, $AD548, $AG548))</f>
        <v>an</v>
      </c>
      <c r="AJ548" s="370"/>
      <c r="AK548" s="373" t="b">
        <f t="shared" si="167"/>
        <v>0</v>
      </c>
      <c r="AL548" s="373" t="str">
        <f>IF( $AK548, IFERROR( IF(MATCH( $E548, 顎音化聲母!$H$9:$H$37, 0), TRUE, FALSE), FALSE), "")</f>
        <v/>
      </c>
      <c r="AM548" s="373" t="str">
        <f t="array" ref="AM548">IF( AND($AK548, $AL548), INDEX(顎音化聲母資料表, MATCH( $D548 &amp; $E548, 顎音化聲母!$L$5:$L$136, 0), 3), "")</f>
        <v/>
      </c>
      <c r="AN548" s="373">
        <f t="shared" si="168"/>
        <v>7</v>
      </c>
      <c r="AO548" s="374" t="str">
        <f t="array" ref="AO548">IF($AN548="", "", IF( $AM548&lt;&gt;"", $AM548,INDEX(白話字聲母資料表, $AN548, $AO$5)))</f>
        <v>ㄍ</v>
      </c>
      <c r="AP548" s="374" t="str">
        <f t="array" ref="AP548">IF($W548, "", INDEX(方音八音反切資料表, $AD548, $AG548))</f>
        <v>ㄢ</v>
      </c>
      <c r="AQ548" s="370"/>
      <c r="AR548" s="374" t="str">
        <f t="array" ref="AR548">IF($V548, "", INDEX(白話字聲母資料表, $Z548, $AR$5))</f>
        <v>k</v>
      </c>
      <c r="AS548" s="375" t="str">
        <f t="array" ref="AS548">IF($W548, "", INDEX(白話字韻母資料表, $AC548, $AR$5))</f>
        <v>an</v>
      </c>
      <c r="AT548" s="374" t="str">
        <f t="array" ref="AT548">IF($W548, "", INDEX(台羅韻母八聲調資料表, $AD548, $AG548))</f>
        <v>an</v>
      </c>
      <c r="AU548" s="370"/>
      <c r="AV548" s="374" t="str">
        <f t="array" ref="AV548">IF($V548, "", INDEX(白話字聲母資料表, $Z548, $AV$5))</f>
        <v>g</v>
      </c>
      <c r="AW548" s="375" t="str">
        <f t="array" ref="AW548">IF($W548, "", INDEX(白話字韻母資料表, $AC548, $AW$5))</f>
        <v>an</v>
      </c>
      <c r="AX548" s="374" t="str">
        <f t="array" ref="AX548">IF($W548, "", INDEX(閩拼韻母八聲調資料表, $AD548, $AG548))</f>
        <v>ān</v>
      </c>
    </row>
    <row r="549" spans="2:50">
      <c r="B549" s="380">
        <f t="shared" si="148"/>
        <v>541</v>
      </c>
      <c r="C549" s="314" t="str">
        <f>MID(文章!$D$4, B549, 1)</f>
        <v>，</v>
      </c>
      <c r="D549" s="365"/>
      <c r="E549" s="365"/>
      <c r="F549" s="365"/>
      <c r="G549" s="315" t="str">
        <f t="array" ref="G549">IF( OR($T549, NOT($U549), $W549), "", $AA549 &amp; $AH549 &amp; INDEX(中文數值資料表, $AG549, 2) )</f>
        <v/>
      </c>
      <c r="H549" s="321" t="str">
        <f t="shared" si="149"/>
        <v/>
      </c>
      <c r="I549" s="322" t="str">
        <f t="shared" si="150"/>
        <v/>
      </c>
      <c r="J549" s="323" t="str">
        <f t="shared" si="151"/>
        <v/>
      </c>
      <c r="K549" s="316" t="str">
        <f t="shared" si="152"/>
        <v/>
      </c>
      <c r="L549" s="317" t="str">
        <f t="shared" ca="1" si="169"/>
        <v xml:space="preserve">\ltjruby{，}{}\
</v>
      </c>
      <c r="M549" s="317" t="str">
        <f t="shared" ca="1" si="155"/>
        <v xml:space="preserve">，
</v>
      </c>
      <c r="N549" s="317" t="str">
        <f t="shared" ca="1" si="156"/>
        <v xml:space="preserve">，
</v>
      </c>
      <c r="O549" s="317" t="str">
        <f t="shared" ca="1" si="157"/>
        <v xml:space="preserve">，
</v>
      </c>
      <c r="P549" s="317" t="str">
        <f t="shared" ca="1" si="157"/>
        <v xml:space="preserve">，
</v>
      </c>
      <c r="Q549" s="318" t="str">
        <f t="shared" ca="1" si="158"/>
        <v xml:space="preserve">，
</v>
      </c>
      <c r="R549" s="318" t="str">
        <f t="shared" ca="1" si="159"/>
        <v xml:space="preserve">，
</v>
      </c>
      <c r="S549" s="285"/>
      <c r="T549" s="319" t="b">
        <f t="shared" si="153"/>
        <v>1</v>
      </c>
      <c r="U549" s="319" t="b">
        <f t="shared" si="160"/>
        <v>0</v>
      </c>
      <c r="V549" s="319" t="b">
        <f t="shared" si="161"/>
        <v>1</v>
      </c>
      <c r="W549" s="319" t="b">
        <f t="shared" si="162"/>
        <v>1</v>
      </c>
      <c r="X549" s="319" t="b">
        <f t="shared" si="163"/>
        <v>0</v>
      </c>
      <c r="Y549" s="370"/>
      <c r="Z549" s="377" t="str">
        <f t="shared" si="154"/>
        <v/>
      </c>
      <c r="AA549" s="373" t="str">
        <f t="array" ref="AA549">IF( $Z549="", "", INDEX(白話字聲母資料表, $Z549, $AA$5))</f>
        <v/>
      </c>
      <c r="AB549" s="370"/>
      <c r="AC549" s="377" t="str">
        <f t="shared" si="164"/>
        <v/>
      </c>
      <c r="AD549" s="373" t="str">
        <f t="array" ref="AD549">IF( $W549, "", INDEX(白話字韻母資料表, AC549, $AD$5))</f>
        <v/>
      </c>
      <c r="AE549" s="373" t="str">
        <f t="array" ref="AE549">IF( $W549, "", IF( INDEX(白話字韻母資料表, AC549, $AE$5) = "入聲", TRUE, FALSE) )</f>
        <v/>
      </c>
      <c r="AF549" s="374" t="str">
        <f t="shared" si="165"/>
        <v/>
      </c>
      <c r="AG549" s="374" t="str">
        <f t="shared" si="166"/>
        <v/>
      </c>
      <c r="AH549" s="374" t="str">
        <f t="array" ref="AH549">IF( $W549, "", INDEX(白話字韻母資料表, $AC549, $AH$5))</f>
        <v/>
      </c>
      <c r="AI549" s="374" t="str">
        <f t="array" ref="AI549">IF($W549, "", INDEX(白話字韻母八聲調資料表, $AD549, $AG549))</f>
        <v/>
      </c>
      <c r="AJ549" s="370"/>
      <c r="AK549" s="373" t="b">
        <f t="shared" si="167"/>
        <v>0</v>
      </c>
      <c r="AL549" s="373" t="str">
        <f>IF( $AK549, IFERROR( IF(MATCH( $E549, 顎音化聲母!$H$9:$H$37, 0), TRUE, FALSE), FALSE), "")</f>
        <v/>
      </c>
      <c r="AM549" s="373" t="str">
        <f t="array" ref="AM549">IF( AND($AK549, $AL549), INDEX(顎音化聲母資料表, MATCH( $D549 &amp; $E549, 顎音化聲母!$L$5:$L$136, 0), 3), "")</f>
        <v/>
      </c>
      <c r="AN549" s="373" t="str">
        <f t="shared" si="168"/>
        <v/>
      </c>
      <c r="AO549" s="374" t="str">
        <f t="array" ref="AO549">IF($AN549="", "", IF( $AM549&lt;&gt;"", $AM549,INDEX(白話字聲母資料表, $AN549, $AO$5)))</f>
        <v/>
      </c>
      <c r="AP549" s="374" t="str">
        <f t="array" ref="AP549">IF($W549, "", INDEX(方音八音反切資料表, $AD549, $AG549))</f>
        <v/>
      </c>
      <c r="AQ549" s="370"/>
      <c r="AR549" s="374" t="str">
        <f t="array" ref="AR549">IF($V549, "", INDEX(白話字聲母資料表, $Z549, $AR$5))</f>
        <v/>
      </c>
      <c r="AS549" s="375" t="str">
        <f t="array" ref="AS549">IF($W549, "", INDEX(白話字韻母資料表, $AC549, $AR$5))</f>
        <v/>
      </c>
      <c r="AT549" s="374" t="str">
        <f t="array" ref="AT549">IF($W549, "", INDEX(台羅韻母八聲調資料表, $AD549, $AG549))</f>
        <v/>
      </c>
      <c r="AU549" s="370"/>
      <c r="AV549" s="374" t="str">
        <f t="array" ref="AV549">IF($V549, "", INDEX(白話字聲母資料表, $Z549, $AV$5))</f>
        <v/>
      </c>
      <c r="AW549" s="375" t="str">
        <f t="array" ref="AW549">IF($W549, "", INDEX(白話字韻母資料表, $AC549, $AW$5))</f>
        <v/>
      </c>
      <c r="AX549" s="374" t="str">
        <f t="array" ref="AX549">IF($W549, "", INDEX(閩拼韻母八聲調資料表, $AD549, $AG549))</f>
        <v/>
      </c>
    </row>
    <row r="550" spans="2:50">
      <c r="B550" s="380">
        <f t="shared" si="148"/>
        <v>542</v>
      </c>
      <c r="C550" s="314" t="str">
        <f>MID(文章!$D$4, B550, 1)</f>
        <v>物</v>
      </c>
      <c r="D550" s="365" t="s">
        <v>73</v>
      </c>
      <c r="E550" s="365" t="s">
        <v>66</v>
      </c>
      <c r="F550" s="365">
        <v>8</v>
      </c>
      <c r="G550" s="315" t="str">
        <f t="array" ref="G550">IF( OR($T550, NOT($U550), $W550), "", $AA550 &amp; $AH550 &amp; INDEX(中文數值資料表, $AG550, 2) )</f>
        <v>門君八</v>
      </c>
      <c r="H550" s="321" t="str">
        <f t="shared" si="149"/>
        <v>bu̍t</v>
      </c>
      <c r="I550" s="322" t="str">
        <f t="shared" si="150"/>
        <v>bu̍t</v>
      </c>
      <c r="J550" s="323" t="str">
        <f t="shared" si="151"/>
        <v>bbút</v>
      </c>
      <c r="K550" s="316" t="str">
        <f t="shared" si="152"/>
        <v>ㆠㄨㆵ˙</v>
      </c>
      <c r="L550" s="317" t="str">
        <f t="shared" ca="1" si="169"/>
        <v xml:space="preserve">\ltjruby{物}{bu̍t}\
</v>
      </c>
      <c r="M550" s="317" t="str">
        <f t="shared" ca="1" si="155"/>
        <v xml:space="preserve">&lt;ruby&gt;物&lt;rt&gt;門君八&lt;/rt&gt;&lt;/ruby&gt;
</v>
      </c>
      <c r="N550" s="317" t="str">
        <f t="shared" ca="1" si="156"/>
        <v xml:space="preserve">&lt;ruby&gt;物&lt;rt&gt;bu̍t&lt;/rt&gt;&lt;/ruby&gt;
</v>
      </c>
      <c r="O550" s="317" t="str">
        <f t="shared" ca="1" si="157"/>
        <v xml:space="preserve">&lt;ruby&gt;物&lt;rt&gt;bu̍t&lt;/rt&gt;&lt;/ruby&gt;
</v>
      </c>
      <c r="P550" s="317" t="str">
        <f t="shared" ca="1" si="157"/>
        <v xml:space="preserve">&lt;ruby&gt;物&lt;rt&gt;bbút&lt;/rt&gt;&lt;/ruby&gt;
</v>
      </c>
      <c r="Q550" s="318" t="str">
        <f t="shared" ca="1" si="158"/>
        <v xml:space="preserve">&lt;ruby&gt;物&lt;rtc&gt;ㆠㄨㆵ˙&lt;/rtc&gt;&lt;/ruby&gt;
</v>
      </c>
      <c r="R550" s="318" t="str">
        <f t="shared" ca="1" si="159"/>
        <v xml:space="preserve">&lt;ruby&gt;物&lt;rt&gt;bu̍t&lt;/rt&gt;&lt;rtc&gt;ㆠㄨㆵ˙&lt;/rtc&gt;&lt;/ruby&gt;
</v>
      </c>
      <c r="S550" s="285"/>
      <c r="T550" s="319" t="b">
        <f t="shared" si="153"/>
        <v>0</v>
      </c>
      <c r="U550" s="319" t="b">
        <f t="shared" si="160"/>
        <v>1</v>
      </c>
      <c r="V550" s="319" t="b">
        <f t="shared" si="161"/>
        <v>0</v>
      </c>
      <c r="W550" s="319" t="b">
        <f t="shared" si="162"/>
        <v>0</v>
      </c>
      <c r="X550" s="319" t="b">
        <f t="shared" si="163"/>
        <v>0</v>
      </c>
      <c r="Y550" s="370"/>
      <c r="Z550" s="377">
        <f t="shared" si="154"/>
        <v>1</v>
      </c>
      <c r="AA550" s="373" t="str">
        <f t="array" ref="AA550">IF( $Z550="", "", INDEX(白話字聲母資料表, $Z550, $AA$5))</f>
        <v>門</v>
      </c>
      <c r="AB550" s="370"/>
      <c r="AC550" s="377">
        <f t="shared" si="164"/>
        <v>74</v>
      </c>
      <c r="AD550" s="373">
        <f t="array" ref="AD550">IF( $W550, "", INDEX(白話字韻母資料表, AC550, $AD$5))</f>
        <v>1</v>
      </c>
      <c r="AE550" s="373" t="b">
        <f t="array" ref="AE550">IF( $W550, "", IF( INDEX(白話字韻母資料表, AC550, $AE$5) = "入聲", TRUE, FALSE) )</f>
        <v>1</v>
      </c>
      <c r="AF550" s="374">
        <f t="shared" si="165"/>
        <v>4</v>
      </c>
      <c r="AG550" s="374">
        <f t="shared" si="166"/>
        <v>8</v>
      </c>
      <c r="AH550" s="374" t="str">
        <f t="array" ref="AH550">IF( $W550, "", INDEX(白話字韻母資料表, $AC550, $AH$5))</f>
        <v>君</v>
      </c>
      <c r="AI550" s="374" t="str">
        <f t="array" ref="AI550">IF($W550, "", INDEX(白話字韻母八聲調資料表, $AD550, $AG550))</f>
        <v>u̍t</v>
      </c>
      <c r="AJ550" s="370"/>
      <c r="AK550" s="373" t="b">
        <f t="shared" si="167"/>
        <v>0</v>
      </c>
      <c r="AL550" s="373" t="str">
        <f>IF( $AK550, IFERROR( IF(MATCH( $E550, 顎音化聲母!$H$9:$H$37, 0), TRUE, FALSE), FALSE), "")</f>
        <v/>
      </c>
      <c r="AM550" s="373" t="str">
        <f t="array" ref="AM550">IF( AND($AK550, $AL550), INDEX(顎音化聲母資料表, MATCH( $D550 &amp; $E550, 顎音化聲母!$L$5:$L$136, 0), 3), "")</f>
        <v/>
      </c>
      <c r="AN550" s="373">
        <f t="shared" si="168"/>
        <v>1</v>
      </c>
      <c r="AO550" s="374" t="str">
        <f t="array" ref="AO550">IF($AN550="", "", IF( $AM550&lt;&gt;"", $AM550,INDEX(白話字聲母資料表, $AN550, $AO$5)))</f>
        <v>ㆠ</v>
      </c>
      <c r="AP550" s="374" t="str">
        <f t="array" ref="AP550">IF($W550, "", INDEX(方音八音反切資料表, $AD550, $AG550))</f>
        <v>ㄨㆵ˙</v>
      </c>
      <c r="AQ550" s="370"/>
      <c r="AR550" s="374" t="str">
        <f t="array" ref="AR550">IF($V550, "", INDEX(白話字聲母資料表, $Z550, $AR$5))</f>
        <v>b</v>
      </c>
      <c r="AS550" s="375" t="str">
        <f t="array" ref="AS550">IF($W550, "", INDEX(白話字韻母資料表, $AC550, $AR$5))</f>
        <v>ut</v>
      </c>
      <c r="AT550" s="374" t="str">
        <f t="array" ref="AT550">IF($W550, "", INDEX(台羅韻母八聲調資料表, $AD550, $AG550))</f>
        <v>u̍t</v>
      </c>
      <c r="AU550" s="370"/>
      <c r="AV550" s="374" t="str">
        <f t="array" ref="AV550">IF($V550, "", INDEX(白話字聲母資料表, $Z550, $AV$5))</f>
        <v>bb</v>
      </c>
      <c r="AW550" s="375" t="str">
        <f t="array" ref="AW550">IF($W550, "", INDEX(白話字韻母資料表, $AC550, $AW$5))</f>
        <v>ut</v>
      </c>
      <c r="AX550" s="374" t="str">
        <f t="array" ref="AX550">IF($W550, "", INDEX(閩拼韻母八聲調資料表, $AD550, $AG550))</f>
        <v>út</v>
      </c>
    </row>
    <row r="551" spans="2:50">
      <c r="B551" s="380">
        <f t="shared" si="148"/>
        <v>543</v>
      </c>
      <c r="C551" s="314" t="str">
        <f>MID(文章!$D$4, B551, 1)</f>
        <v>各</v>
      </c>
      <c r="D551" s="365" t="s">
        <v>72</v>
      </c>
      <c r="E551" s="365" t="s">
        <v>99</v>
      </c>
      <c r="F551" s="365"/>
      <c r="G551" s="315" t="str">
        <f t="array" ref="G551">IF( OR($T551, NOT($U551), $W551), "", $AA551 &amp; $AH551 &amp; INDEX(中文數值資料表, $AG551, 2) )</f>
        <v>求公四</v>
      </c>
      <c r="H551" s="321" t="str">
        <f t="shared" si="149"/>
        <v>kok</v>
      </c>
      <c r="I551" s="322" t="str">
        <f t="shared" si="150"/>
        <v>kok</v>
      </c>
      <c r="J551" s="323" t="str">
        <f t="shared" si="151"/>
        <v>gok</v>
      </c>
      <c r="K551" s="316" t="str">
        <f t="shared" si="152"/>
        <v>ㄍㆦㆻ</v>
      </c>
      <c r="L551" s="317" t="str">
        <f t="shared" ca="1" si="169"/>
        <v xml:space="preserve">\ltjruby{各}{kok}\
</v>
      </c>
      <c r="M551" s="317" t="str">
        <f t="shared" ca="1" si="155"/>
        <v xml:space="preserve">&lt;ruby&gt;各&lt;rt&gt;求公四&lt;/rt&gt;&lt;/ruby&gt;
</v>
      </c>
      <c r="N551" s="317" t="str">
        <f t="shared" ca="1" si="156"/>
        <v xml:space="preserve">&lt;ruby&gt;各&lt;rt&gt;kok&lt;/rt&gt;&lt;/ruby&gt;
</v>
      </c>
      <c r="O551" s="317" t="str">
        <f t="shared" ca="1" si="157"/>
        <v xml:space="preserve">&lt;ruby&gt;各&lt;rt&gt;kok&lt;/rt&gt;&lt;/ruby&gt;
</v>
      </c>
      <c r="P551" s="317" t="str">
        <f t="shared" ca="1" si="157"/>
        <v xml:space="preserve">&lt;ruby&gt;各&lt;rt&gt;gok&lt;/rt&gt;&lt;/ruby&gt;
</v>
      </c>
      <c r="Q551" s="318" t="str">
        <f t="shared" ca="1" si="158"/>
        <v xml:space="preserve">&lt;ruby&gt;各&lt;rtc&gt;ㄍㆦㆻ&lt;/rtc&gt;&lt;/ruby&gt;
</v>
      </c>
      <c r="R551" s="318" t="str">
        <f t="shared" ca="1" si="159"/>
        <v xml:space="preserve">&lt;ruby&gt;各&lt;rt&gt;kok&lt;/rt&gt;&lt;rtc&gt;ㄍㆦㆻ&lt;/rtc&gt;&lt;/ruby&gt;
</v>
      </c>
      <c r="S551" s="285"/>
      <c r="T551" s="319" t="b">
        <f t="shared" si="153"/>
        <v>0</v>
      </c>
      <c r="U551" s="319" t="b">
        <f t="shared" si="160"/>
        <v>1</v>
      </c>
      <c r="V551" s="319" t="b">
        <f t="shared" si="161"/>
        <v>0</v>
      </c>
      <c r="W551" s="319" t="b">
        <f t="shared" si="162"/>
        <v>0</v>
      </c>
      <c r="X551" s="319" t="b">
        <f t="shared" si="163"/>
        <v>1</v>
      </c>
      <c r="Y551" s="370"/>
      <c r="Z551" s="377">
        <f t="shared" si="154"/>
        <v>7</v>
      </c>
      <c r="AA551" s="373" t="str">
        <f t="array" ref="AA551">IF( $Z551="", "", INDEX(白話字聲母資料表, $Z551, $AA$5))</f>
        <v>求</v>
      </c>
      <c r="AB551" s="370"/>
      <c r="AC551" s="377">
        <f t="shared" si="164"/>
        <v>67</v>
      </c>
      <c r="AD551" s="373">
        <f t="array" ref="AD551">IF( $W551, "", INDEX(白話字韻母資料表, AC551, $AD$5))</f>
        <v>7</v>
      </c>
      <c r="AE551" s="373" t="b">
        <f t="array" ref="AE551">IF( $W551, "", IF( INDEX(白話字韻母資料表, AC551, $AE$5) = "入聲", TRUE, FALSE) )</f>
        <v>1</v>
      </c>
      <c r="AF551" s="374">
        <f t="shared" si="165"/>
        <v>4</v>
      </c>
      <c r="AG551" s="374">
        <f t="shared" si="166"/>
        <v>4</v>
      </c>
      <c r="AH551" s="374" t="str">
        <f t="array" ref="AH551">IF( $W551, "", INDEX(白話字韻母資料表, $AC551, $AH$5))</f>
        <v>公</v>
      </c>
      <c r="AI551" s="374" t="str">
        <f t="array" ref="AI551">IF($W551, "", INDEX(白話字韻母八聲調資料表, $AD551, $AG551))</f>
        <v>ok</v>
      </c>
      <c r="AJ551" s="370"/>
      <c r="AK551" s="373" t="b">
        <f t="shared" si="167"/>
        <v>0</v>
      </c>
      <c r="AL551" s="373" t="str">
        <f>IF( $AK551, IFERROR( IF(MATCH( $E551, 顎音化聲母!$H$9:$H$37, 0), TRUE, FALSE), FALSE), "")</f>
        <v/>
      </c>
      <c r="AM551" s="373" t="str">
        <f t="array" ref="AM551">IF( AND($AK551, $AL551), INDEX(顎音化聲母資料表, MATCH( $D551 &amp; $E551, 顎音化聲母!$L$5:$L$136, 0), 3), "")</f>
        <v/>
      </c>
      <c r="AN551" s="373">
        <f t="shared" si="168"/>
        <v>7</v>
      </c>
      <c r="AO551" s="374" t="str">
        <f t="array" ref="AO551">IF($AN551="", "", IF( $AM551&lt;&gt;"", $AM551,INDEX(白話字聲母資料表, $AN551, $AO$5)))</f>
        <v>ㄍ</v>
      </c>
      <c r="AP551" s="374" t="str">
        <f t="array" ref="AP551">IF($W551, "", INDEX(方音八音反切資料表, $AD551, $AG551))</f>
        <v>ㆦㆻ</v>
      </c>
      <c r="AQ551" s="370"/>
      <c r="AR551" s="374" t="str">
        <f t="array" ref="AR551">IF($V551, "", INDEX(白話字聲母資料表, $Z551, $AR$5))</f>
        <v>k</v>
      </c>
      <c r="AS551" s="375" t="str">
        <f t="array" ref="AS551">IF($W551, "", INDEX(白話字韻母資料表, $AC551, $AR$5))</f>
        <v>ok</v>
      </c>
      <c r="AT551" s="374" t="str">
        <f t="array" ref="AT551">IF($W551, "", INDEX(台羅韻母八聲調資料表, $AD551, $AG551))</f>
        <v>ok</v>
      </c>
      <c r="AU551" s="370"/>
      <c r="AV551" s="374" t="str">
        <f t="array" ref="AV551">IF($V551, "", INDEX(白話字聲母資料表, $Z551, $AV$5))</f>
        <v>g</v>
      </c>
      <c r="AW551" s="375" t="str">
        <f t="array" ref="AW551">IF($W551, "", INDEX(白話字韻母資料表, $AC551, $AW$5))</f>
        <v>ok</v>
      </c>
      <c r="AX551" s="374" t="str">
        <f t="array" ref="AX551">IF($W551, "", INDEX(閩拼韻母八聲調資料表, $AD551, $AG551))</f>
        <v>ok</v>
      </c>
    </row>
    <row r="552" spans="2:50">
      <c r="B552" s="380">
        <f t="shared" si="148"/>
        <v>544</v>
      </c>
      <c r="C552" s="314" t="str">
        <f>MID(文章!$D$4, B552, 1)</f>
        <v>有</v>
      </c>
      <c r="D552" s="365"/>
      <c r="E552" s="365" t="s">
        <v>69</v>
      </c>
      <c r="F552" s="365">
        <v>2</v>
      </c>
      <c r="G552" s="315" t="str">
        <f t="array" ref="G552">IF( OR($T552, NOT($U552), $W552), "", $AA552 &amp; $AH552 &amp; INDEX(中文數值資料表, $AG552, 2) )</f>
        <v>英丩二</v>
      </c>
      <c r="H552" s="321" t="str">
        <f t="shared" si="149"/>
        <v>iú</v>
      </c>
      <c r="I552" s="322" t="str">
        <f t="shared" si="150"/>
        <v>iú</v>
      </c>
      <c r="J552" s="323" t="str">
        <f t="shared" si="151"/>
        <v>iú</v>
      </c>
      <c r="K552" s="316" t="str">
        <f t="shared" si="152"/>
        <v>ㄧㄨˋ</v>
      </c>
      <c r="L552" s="317" t="str">
        <f t="shared" ca="1" si="169"/>
        <v xml:space="preserve">\ltjruby{有}{iú}\
</v>
      </c>
      <c r="M552" s="317" t="str">
        <f t="shared" ca="1" si="155"/>
        <v xml:space="preserve">&lt;ruby&gt;有&lt;rt&gt;英丩二&lt;/rt&gt;&lt;/ruby&gt;
</v>
      </c>
      <c r="N552" s="317" t="str">
        <f t="shared" ca="1" si="156"/>
        <v xml:space="preserve">&lt;ruby&gt;有&lt;rt&gt;iú&lt;/rt&gt;&lt;/ruby&gt;
</v>
      </c>
      <c r="O552" s="317" t="str">
        <f t="shared" ca="1" si="157"/>
        <v xml:space="preserve">&lt;ruby&gt;有&lt;rt&gt;iú&lt;/rt&gt;&lt;/ruby&gt;
</v>
      </c>
      <c r="P552" s="317" t="str">
        <f t="shared" ca="1" si="157"/>
        <v xml:space="preserve">&lt;ruby&gt;有&lt;rt&gt;iú&lt;/rt&gt;&lt;/ruby&gt;
</v>
      </c>
      <c r="Q552" s="318" t="str">
        <f t="shared" ca="1" si="158"/>
        <v xml:space="preserve">&lt;ruby&gt;有&lt;rtc&gt;ㄧㄨˋ&lt;/rtc&gt;&lt;/ruby&gt;
</v>
      </c>
      <c r="R552" s="318" t="str">
        <f t="shared" ca="1" si="159"/>
        <v xml:space="preserve">&lt;ruby&gt;有&lt;rt&gt;iú&lt;/rt&gt;&lt;rtc&gt;ㄧㄨˋ&lt;/rtc&gt;&lt;/ruby&gt;
</v>
      </c>
      <c r="S552" s="285"/>
      <c r="T552" s="319" t="b">
        <f t="shared" si="153"/>
        <v>0</v>
      </c>
      <c r="U552" s="319" t="b">
        <f t="shared" si="160"/>
        <v>1</v>
      </c>
      <c r="V552" s="319" t="b">
        <f t="shared" si="161"/>
        <v>1</v>
      </c>
      <c r="W552" s="319" t="b">
        <f t="shared" si="162"/>
        <v>0</v>
      </c>
      <c r="X552" s="319" t="b">
        <f t="shared" si="163"/>
        <v>0</v>
      </c>
      <c r="Y552" s="370"/>
      <c r="Z552" s="377">
        <f t="shared" si="154"/>
        <v>18</v>
      </c>
      <c r="AA552" s="373" t="str">
        <f t="array" ref="AA552">IF( $Z552="", "", INDEX(白話字聲母資料表, $Z552, $AA$5))</f>
        <v>英</v>
      </c>
      <c r="AB552" s="370"/>
      <c r="AC552" s="377">
        <f t="shared" si="164"/>
        <v>45</v>
      </c>
      <c r="AD552" s="373">
        <f t="array" ref="AD552">IF( $W552, "", INDEX(白話字韻母資料表, AC552, $AD$5))</f>
        <v>30</v>
      </c>
      <c r="AE552" s="373" t="b">
        <f t="array" ref="AE552">IF( $W552, "", IF( INDEX(白話字韻母資料表, AC552, $AE$5) = "入聲", TRUE, FALSE) )</f>
        <v>0</v>
      </c>
      <c r="AF552" s="374">
        <f t="shared" si="165"/>
        <v>1</v>
      </c>
      <c r="AG552" s="374">
        <f t="shared" si="166"/>
        <v>2</v>
      </c>
      <c r="AH552" s="374" t="str">
        <f t="array" ref="AH552">IF( $W552, "", INDEX(白話字韻母資料表, $AC552, $AH$5))</f>
        <v>丩</v>
      </c>
      <c r="AI552" s="374" t="str">
        <f t="array" ref="AI552">IF($W552, "", INDEX(白話字韻母八聲調資料表, $AD552, $AG552))</f>
        <v>iú</v>
      </c>
      <c r="AJ552" s="370"/>
      <c r="AK552" s="373" t="b">
        <f t="shared" si="167"/>
        <v>0</v>
      </c>
      <c r="AL552" s="373" t="str">
        <f>IF( $AK552, IFERROR( IF(MATCH( $E552, 顎音化聲母!$H$9:$H$37, 0), TRUE, FALSE), FALSE), "")</f>
        <v/>
      </c>
      <c r="AM552" s="373" t="str">
        <f t="array" ref="AM552">IF( AND($AK552, $AL552), INDEX(顎音化聲母資料表, MATCH( $D552 &amp; $E552, 顎音化聲母!$L$5:$L$136, 0), 3), "")</f>
        <v/>
      </c>
      <c r="AN552" s="373" t="str">
        <f t="shared" si="168"/>
        <v/>
      </c>
      <c r="AO552" s="374" t="str">
        <f t="array" ref="AO552">IF($AN552="", "", IF( $AM552&lt;&gt;"", $AM552,INDEX(白話字聲母資料表, $AN552, $AO$5)))</f>
        <v/>
      </c>
      <c r="AP552" s="374" t="str">
        <f t="array" ref="AP552">IF($W552, "", INDEX(方音八音反切資料表, $AD552, $AG552))</f>
        <v>ㄧㄨˋ</v>
      </c>
      <c r="AQ552" s="370"/>
      <c r="AR552" s="374" t="str">
        <f t="array" ref="AR552">IF($V552, "", INDEX(白話字聲母資料表, $Z552, $AR$5))</f>
        <v/>
      </c>
      <c r="AS552" s="375" t="str">
        <f t="array" ref="AS552">IF($W552, "", INDEX(白話字韻母資料表, $AC552, $AR$5))</f>
        <v>iu</v>
      </c>
      <c r="AT552" s="374" t="str">
        <f t="array" ref="AT552">IF($W552, "", INDEX(台羅韻母八聲調資料表, $AD552, $AG552))</f>
        <v>iú</v>
      </c>
      <c r="AU552" s="370"/>
      <c r="AV552" s="374" t="str">
        <f t="array" ref="AV552">IF($V552, "", INDEX(白話字聲母資料表, $Z552, $AV$5))</f>
        <v/>
      </c>
      <c r="AW552" s="375" t="str">
        <f t="array" ref="AW552">IF($W552, "", INDEX(白話字韻母資料表, $AC552, $AW$5))</f>
        <v>iu</v>
      </c>
      <c r="AX552" s="374" t="str">
        <f t="array" ref="AX552">IF($W552, "", INDEX(閩拼韻母八聲調資料表, $AD552, $AG552))</f>
        <v>iú</v>
      </c>
    </row>
    <row r="553" spans="2:50">
      <c r="B553" s="380">
        <f t="shared" si="148"/>
        <v>545</v>
      </c>
      <c r="C553" s="314" t="str">
        <f>MID(文章!$D$4, B553, 1)</f>
        <v>主</v>
      </c>
      <c r="D553" s="365" t="s">
        <v>55</v>
      </c>
      <c r="E553" s="365" t="s">
        <v>62</v>
      </c>
      <c r="F553" s="365">
        <v>2</v>
      </c>
      <c r="G553" s="315" t="str">
        <f t="array" ref="G553">IF( OR($T553, NOT($U553), $W553), "", $AA553 &amp; $AH553 &amp; INDEX(中文數值資料表, $AG553, 2) )</f>
        <v>曾艍二</v>
      </c>
      <c r="H553" s="321" t="str">
        <f t="shared" si="149"/>
        <v>chú</v>
      </c>
      <c r="I553" s="322" t="str">
        <f t="shared" si="150"/>
        <v>tsú</v>
      </c>
      <c r="J553" s="323" t="str">
        <f t="shared" si="151"/>
        <v>zú</v>
      </c>
      <c r="K553" s="316" t="str">
        <f t="shared" si="152"/>
        <v>ㄗㄨˋ</v>
      </c>
      <c r="L553" s="317" t="str">
        <f t="shared" ca="1" si="169"/>
        <v xml:space="preserve">\ltjruby{主}{tsú}\
</v>
      </c>
      <c r="M553" s="317" t="str">
        <f t="shared" ca="1" si="155"/>
        <v xml:space="preserve">&lt;ruby&gt;主&lt;rt&gt;曾艍二&lt;/rt&gt;&lt;/ruby&gt;
</v>
      </c>
      <c r="N553" s="317" t="str">
        <f t="shared" ca="1" si="156"/>
        <v xml:space="preserve">&lt;ruby&gt;主&lt;rt&gt;chú&lt;/rt&gt;&lt;/ruby&gt;
</v>
      </c>
      <c r="O553" s="317" t="str">
        <f t="shared" ca="1" si="157"/>
        <v xml:space="preserve">&lt;ruby&gt;主&lt;rt&gt;tsú&lt;/rt&gt;&lt;/ruby&gt;
</v>
      </c>
      <c r="P553" s="317" t="str">
        <f t="shared" ca="1" si="157"/>
        <v xml:space="preserve">&lt;ruby&gt;主&lt;rt&gt;zú&lt;/rt&gt;&lt;/ruby&gt;
</v>
      </c>
      <c r="Q553" s="318" t="str">
        <f t="shared" ca="1" si="158"/>
        <v xml:space="preserve">&lt;ruby&gt;主&lt;rtc&gt;ㄗㄨˋ&lt;/rtc&gt;&lt;/ruby&gt;
</v>
      </c>
      <c r="R553" s="318" t="str">
        <f t="shared" ca="1" si="159"/>
        <v xml:space="preserve">&lt;ruby&gt;主&lt;rt&gt;tsú&lt;/rt&gt;&lt;rtc&gt;ㄗㄨˋ&lt;/rtc&gt;&lt;/ruby&gt;
</v>
      </c>
      <c r="S553" s="285"/>
      <c r="T553" s="319" t="b">
        <f t="shared" si="153"/>
        <v>0</v>
      </c>
      <c r="U553" s="319" t="b">
        <f t="shared" si="160"/>
        <v>1</v>
      </c>
      <c r="V553" s="319" t="b">
        <f t="shared" si="161"/>
        <v>0</v>
      </c>
      <c r="W553" s="319" t="b">
        <f t="shared" si="162"/>
        <v>0</v>
      </c>
      <c r="X553" s="319" t="b">
        <f t="shared" si="163"/>
        <v>0</v>
      </c>
      <c r="Y553" s="370"/>
      <c r="Z553" s="377">
        <f t="shared" si="154"/>
        <v>2</v>
      </c>
      <c r="AA553" s="373" t="str">
        <f t="array" ref="AA553">IF( $Z553="", "", INDEX(白話字聲母資料表, $Z553, $AA$5))</f>
        <v>曾</v>
      </c>
      <c r="AB553" s="370"/>
      <c r="AC553" s="377">
        <f t="shared" si="164"/>
        <v>70</v>
      </c>
      <c r="AD553" s="373">
        <f t="array" ref="AD553">IF( $W553, "", INDEX(白話字韻母資料表, AC553, $AD$5))</f>
        <v>27</v>
      </c>
      <c r="AE553" s="373" t="b">
        <f t="array" ref="AE553">IF( $W553, "", IF( INDEX(白話字韻母資料表, AC553, $AE$5) = "入聲", TRUE, FALSE) )</f>
        <v>0</v>
      </c>
      <c r="AF553" s="374">
        <f t="shared" si="165"/>
        <v>1</v>
      </c>
      <c r="AG553" s="374">
        <f t="shared" si="166"/>
        <v>2</v>
      </c>
      <c r="AH553" s="374" t="str">
        <f t="array" ref="AH553">IF( $W553, "", INDEX(白話字韻母資料表, $AC553, $AH$5))</f>
        <v>艍</v>
      </c>
      <c r="AI553" s="374" t="str">
        <f t="array" ref="AI553">IF($W553, "", INDEX(白話字韻母八聲調資料表, $AD553, $AG553))</f>
        <v>ú</v>
      </c>
      <c r="AJ553" s="370"/>
      <c r="AK553" s="373" t="b">
        <f t="shared" si="167"/>
        <v>1</v>
      </c>
      <c r="AL553" s="373" t="b">
        <f>IF( $AK553, IFERROR( IF(MATCH( $E553, 顎音化聲母!$H$9:$H$37, 0), TRUE, FALSE), FALSE), "")</f>
        <v>0</v>
      </c>
      <c r="AM553" s="373" t="str">
        <f t="array" ref="AM553">IF( AND($AK553, $AL553), INDEX(顎音化聲母資料表, MATCH( $D553 &amp; $E553, 顎音化聲母!$L$5:$L$136, 0), 3), "")</f>
        <v/>
      </c>
      <c r="AN553" s="373">
        <f t="shared" si="168"/>
        <v>2</v>
      </c>
      <c r="AO553" s="374" t="str">
        <f t="array" ref="AO553">IF($AN553="", "", IF( $AM553&lt;&gt;"", $AM553,INDEX(白話字聲母資料表, $AN553, $AO$5)))</f>
        <v>ㄗ</v>
      </c>
      <c r="AP553" s="374" t="str">
        <f t="array" ref="AP553">IF($W553, "", INDEX(方音八音反切資料表, $AD553, $AG553))</f>
        <v>ㄨˋ</v>
      </c>
      <c r="AQ553" s="370"/>
      <c r="AR553" s="374" t="str">
        <f t="array" ref="AR553">IF($V553, "", INDEX(白話字聲母資料表, $Z553, $AR$5))</f>
        <v>ts</v>
      </c>
      <c r="AS553" s="375" t="str">
        <f t="array" ref="AS553">IF($W553, "", INDEX(白話字韻母資料表, $AC553, $AR$5))</f>
        <v>u</v>
      </c>
      <c r="AT553" s="374" t="str">
        <f t="array" ref="AT553">IF($W553, "", INDEX(台羅韻母八聲調資料表, $AD553, $AG553))</f>
        <v>ú</v>
      </c>
      <c r="AU553" s="370"/>
      <c r="AV553" s="374" t="str">
        <f t="array" ref="AV553">IF($V553, "", INDEX(白話字聲母資料表, $Z553, $AV$5))</f>
        <v>z</v>
      </c>
      <c r="AW553" s="375" t="str">
        <f t="array" ref="AW553">IF($W553, "", INDEX(白話字韻母資料表, $AC553, $AW$5))</f>
        <v>u</v>
      </c>
      <c r="AX553" s="374" t="str">
        <f t="array" ref="AX553">IF($W553, "", INDEX(閩拼韻母八聲調資料表, $AD553, $AG553))</f>
        <v>ú</v>
      </c>
    </row>
    <row r="554" spans="2:50">
      <c r="B554" s="380">
        <f t="shared" si="148"/>
        <v>546</v>
      </c>
      <c r="C554" s="314" t="str">
        <f>MID(文章!$D$4, B554, 1)</f>
        <v>。</v>
      </c>
      <c r="D554" s="365"/>
      <c r="E554" s="365"/>
      <c r="F554" s="365"/>
      <c r="G554" s="315" t="str">
        <f t="array" ref="G554">IF( OR($T554, NOT($U554), $W554), "", $AA554 &amp; $AH554 &amp; INDEX(中文數值資料表, $AG554, 2) )</f>
        <v/>
      </c>
      <c r="H554" s="321" t="str">
        <f t="shared" si="149"/>
        <v/>
      </c>
      <c r="I554" s="322" t="str">
        <f t="shared" si="150"/>
        <v/>
      </c>
      <c r="J554" s="323" t="str">
        <f t="shared" si="151"/>
        <v/>
      </c>
      <c r="K554" s="316" t="str">
        <f t="shared" si="152"/>
        <v/>
      </c>
      <c r="L554" s="317" t="str">
        <f t="shared" ca="1" si="169"/>
        <v xml:space="preserve">\ltjruby{。}{}\
</v>
      </c>
      <c r="M554" s="317" t="str">
        <f t="shared" ca="1" si="155"/>
        <v xml:space="preserve">。
</v>
      </c>
      <c r="N554" s="317" t="str">
        <f t="shared" ca="1" si="156"/>
        <v xml:space="preserve">。
</v>
      </c>
      <c r="O554" s="317" t="str">
        <f t="shared" ca="1" si="157"/>
        <v xml:space="preserve">。
</v>
      </c>
      <c r="P554" s="317" t="str">
        <f t="shared" ca="1" si="157"/>
        <v xml:space="preserve">。
</v>
      </c>
      <c r="Q554" s="318" t="str">
        <f t="shared" ca="1" si="158"/>
        <v xml:space="preserve">。
</v>
      </c>
      <c r="R554" s="318" t="str">
        <f t="shared" ca="1" si="159"/>
        <v xml:space="preserve">。
</v>
      </c>
      <c r="S554" s="285"/>
      <c r="T554" s="319" t="b">
        <f t="shared" si="153"/>
        <v>1</v>
      </c>
      <c r="U554" s="319" t="b">
        <f t="shared" si="160"/>
        <v>0</v>
      </c>
      <c r="V554" s="319" t="b">
        <f t="shared" si="161"/>
        <v>1</v>
      </c>
      <c r="W554" s="319" t="b">
        <f t="shared" si="162"/>
        <v>1</v>
      </c>
      <c r="X554" s="319" t="b">
        <f t="shared" si="163"/>
        <v>0</v>
      </c>
      <c r="Y554" s="370"/>
      <c r="Z554" s="377" t="str">
        <f t="shared" si="154"/>
        <v/>
      </c>
      <c r="AA554" s="373" t="str">
        <f t="array" ref="AA554">IF( $Z554="", "", INDEX(白話字聲母資料表, $Z554, $AA$5))</f>
        <v/>
      </c>
      <c r="AB554" s="370"/>
      <c r="AC554" s="377" t="str">
        <f t="shared" si="164"/>
        <v/>
      </c>
      <c r="AD554" s="373" t="str">
        <f t="array" ref="AD554">IF( $W554, "", INDEX(白話字韻母資料表, AC554, $AD$5))</f>
        <v/>
      </c>
      <c r="AE554" s="373" t="str">
        <f t="array" ref="AE554">IF( $W554, "", IF( INDEX(白話字韻母資料表, AC554, $AE$5) = "入聲", TRUE, FALSE) )</f>
        <v/>
      </c>
      <c r="AF554" s="374" t="str">
        <f t="shared" si="165"/>
        <v/>
      </c>
      <c r="AG554" s="374" t="str">
        <f t="shared" si="166"/>
        <v/>
      </c>
      <c r="AH554" s="374" t="str">
        <f t="array" ref="AH554">IF( $W554, "", INDEX(白話字韻母資料表, $AC554, $AH$5))</f>
        <v/>
      </c>
      <c r="AI554" s="374" t="str">
        <f t="array" ref="AI554">IF($W554, "", INDEX(白話字韻母八聲調資料表, $AD554, $AG554))</f>
        <v/>
      </c>
      <c r="AJ554" s="370"/>
      <c r="AK554" s="373" t="b">
        <f t="shared" si="167"/>
        <v>0</v>
      </c>
      <c r="AL554" s="373" t="str">
        <f>IF( $AK554, IFERROR( IF(MATCH( $E554, 顎音化聲母!$H$9:$H$37, 0), TRUE, FALSE), FALSE), "")</f>
        <v/>
      </c>
      <c r="AM554" s="373" t="str">
        <f t="array" ref="AM554">IF( AND($AK554, $AL554), INDEX(顎音化聲母資料表, MATCH( $D554 &amp; $E554, 顎音化聲母!$L$5:$L$136, 0), 3), "")</f>
        <v/>
      </c>
      <c r="AN554" s="373" t="str">
        <f t="shared" si="168"/>
        <v/>
      </c>
      <c r="AO554" s="374" t="str">
        <f t="array" ref="AO554">IF($AN554="", "", IF( $AM554&lt;&gt;"", $AM554,INDEX(白話字聲母資料表, $AN554, $AO$5)))</f>
        <v/>
      </c>
      <c r="AP554" s="374" t="str">
        <f t="array" ref="AP554">IF($W554, "", INDEX(方音八音反切資料表, $AD554, $AG554))</f>
        <v/>
      </c>
      <c r="AQ554" s="370"/>
      <c r="AR554" s="374" t="str">
        <f t="array" ref="AR554">IF($V554, "", INDEX(白話字聲母資料表, $Z554, $AR$5))</f>
        <v/>
      </c>
      <c r="AS554" s="375" t="str">
        <f t="array" ref="AS554">IF($W554, "", INDEX(白話字韻母資料表, $AC554, $AR$5))</f>
        <v/>
      </c>
      <c r="AT554" s="374" t="str">
        <f t="array" ref="AT554">IF($W554, "", INDEX(台羅韻母八聲調資料表, $AD554, $AG554))</f>
        <v/>
      </c>
      <c r="AU554" s="370"/>
      <c r="AV554" s="374" t="str">
        <f t="array" ref="AV554">IF($V554, "", INDEX(白話字聲母資料表, $Z554, $AV$5))</f>
        <v/>
      </c>
      <c r="AW554" s="375" t="str">
        <f t="array" ref="AW554">IF($W554, "", INDEX(白話字韻母資料表, $AC554, $AW$5))</f>
        <v/>
      </c>
      <c r="AX554" s="374" t="str">
        <f t="array" ref="AX554">IF($W554, "", INDEX(閩拼韻母八聲調資料表, $AD554, $AG554))</f>
        <v/>
      </c>
    </row>
    <row r="555" spans="2:50">
      <c r="B555" s="380">
        <f t="shared" si="148"/>
        <v>547</v>
      </c>
      <c r="C555" s="314" t="str">
        <f>MID(文章!$D$4, B555, 1)</f>
        <v>苟</v>
      </c>
      <c r="D555" s="365" t="s">
        <v>72</v>
      </c>
      <c r="E555" s="365" t="s">
        <v>75</v>
      </c>
      <c r="F555" s="365">
        <v>2</v>
      </c>
      <c r="G555" s="315" t="str">
        <f t="array" ref="G555">IF( OR($T555, NOT($U555), $W555), "", $AA555 &amp; $AH555 &amp; INDEX(中文數值資料表, $AG555, 2) )</f>
        <v>求沽二</v>
      </c>
      <c r="H555" s="321" t="str">
        <f t="shared" si="149"/>
        <v>kó͘</v>
      </c>
      <c r="I555" s="322" t="str">
        <f t="shared" si="150"/>
        <v>kóo</v>
      </c>
      <c r="J555" s="323" t="str">
        <f t="shared" si="151"/>
        <v>góo</v>
      </c>
      <c r="K555" s="316" t="str">
        <f t="shared" si="152"/>
        <v>ㄍㆦˋ</v>
      </c>
      <c r="L555" s="317" t="str">
        <f t="shared" ca="1" si="169"/>
        <v xml:space="preserve">\ltjruby{苟}{kóo}\
</v>
      </c>
      <c r="M555" s="317" t="str">
        <f t="shared" ca="1" si="155"/>
        <v xml:space="preserve">&lt;ruby&gt;苟&lt;rt&gt;求沽二&lt;/rt&gt;&lt;/ruby&gt;
</v>
      </c>
      <c r="N555" s="317" t="str">
        <f t="shared" ca="1" si="156"/>
        <v xml:space="preserve">&lt;ruby&gt;苟&lt;rt&gt;kó͘&lt;/rt&gt;&lt;/ruby&gt;
</v>
      </c>
      <c r="O555" s="317" t="str">
        <f t="shared" ca="1" si="157"/>
        <v xml:space="preserve">&lt;ruby&gt;苟&lt;rt&gt;kóo&lt;/rt&gt;&lt;/ruby&gt;
</v>
      </c>
      <c r="P555" s="317" t="str">
        <f t="shared" ca="1" si="157"/>
        <v xml:space="preserve">&lt;ruby&gt;苟&lt;rt&gt;góo&lt;/rt&gt;&lt;/ruby&gt;
</v>
      </c>
      <c r="Q555" s="318" t="str">
        <f t="shared" ca="1" si="158"/>
        <v xml:space="preserve">&lt;ruby&gt;苟&lt;rtc&gt;ㄍㆦˋ&lt;/rtc&gt;&lt;/ruby&gt;
</v>
      </c>
      <c r="R555" s="318" t="str">
        <f t="shared" ca="1" si="159"/>
        <v xml:space="preserve">&lt;ruby&gt;苟&lt;rt&gt;kóo&lt;/rt&gt;&lt;rtc&gt;ㄍㆦˋ&lt;/rtc&gt;&lt;/ruby&gt;
</v>
      </c>
      <c r="S555" s="285"/>
      <c r="T555" s="319" t="b">
        <f t="shared" si="153"/>
        <v>0</v>
      </c>
      <c r="U555" s="319" t="b">
        <f t="shared" si="160"/>
        <v>1</v>
      </c>
      <c r="V555" s="319" t="b">
        <f t="shared" si="161"/>
        <v>0</v>
      </c>
      <c r="W555" s="319" t="b">
        <f t="shared" si="162"/>
        <v>0</v>
      </c>
      <c r="X555" s="319" t="b">
        <f t="shared" si="163"/>
        <v>0</v>
      </c>
      <c r="Y555" s="370"/>
      <c r="Z555" s="377">
        <f t="shared" si="154"/>
        <v>7</v>
      </c>
      <c r="AA555" s="373" t="str">
        <f t="array" ref="AA555">IF( $Z555="", "", INDEX(白話字聲母資料表, $Z555, $AA$5))</f>
        <v>求</v>
      </c>
      <c r="AB555" s="370"/>
      <c r="AC555" s="377">
        <f t="shared" si="164"/>
        <v>54</v>
      </c>
      <c r="AD555" s="373">
        <f t="array" ref="AD555">IF( $W555, "", INDEX(白話字韻母資料表, AC555, $AD$5))</f>
        <v>11</v>
      </c>
      <c r="AE555" s="373" t="b">
        <f t="array" ref="AE555">IF( $W555, "", IF( INDEX(白話字韻母資料表, AC555, $AE$5) = "入聲", TRUE, FALSE) )</f>
        <v>0</v>
      </c>
      <c r="AF555" s="374">
        <f t="shared" si="165"/>
        <v>1</v>
      </c>
      <c r="AG555" s="374">
        <f t="shared" si="166"/>
        <v>2</v>
      </c>
      <c r="AH555" s="374" t="str">
        <f t="array" ref="AH555">IF( $W555, "", INDEX(白話字韻母資料表, $AC555, $AH$5))</f>
        <v>沽</v>
      </c>
      <c r="AI555" s="374" t="str">
        <f t="array" ref="AI555">IF($W555, "", INDEX(白話字韻母八聲調資料表, $AD555, $AG555))</f>
        <v>ó͘</v>
      </c>
      <c r="AJ555" s="370"/>
      <c r="AK555" s="373" t="b">
        <f t="shared" si="167"/>
        <v>0</v>
      </c>
      <c r="AL555" s="373" t="str">
        <f>IF( $AK555, IFERROR( IF(MATCH( $E555, 顎音化聲母!$H$9:$H$37, 0), TRUE, FALSE), FALSE), "")</f>
        <v/>
      </c>
      <c r="AM555" s="373" t="str">
        <f t="array" ref="AM555">IF( AND($AK555, $AL555), INDEX(顎音化聲母資料表, MATCH( $D555 &amp; $E555, 顎音化聲母!$L$5:$L$136, 0), 3), "")</f>
        <v/>
      </c>
      <c r="AN555" s="373">
        <f t="shared" si="168"/>
        <v>7</v>
      </c>
      <c r="AO555" s="374" t="str">
        <f t="array" ref="AO555">IF($AN555="", "", IF( $AM555&lt;&gt;"", $AM555,INDEX(白話字聲母資料表, $AN555, $AO$5)))</f>
        <v>ㄍ</v>
      </c>
      <c r="AP555" s="374" t="str">
        <f t="array" ref="AP555">IF($W555, "", INDEX(方音八音反切資料表, $AD555, $AG555))</f>
        <v>ㆦˋ</v>
      </c>
      <c r="AQ555" s="370"/>
      <c r="AR555" s="374" t="str">
        <f t="array" ref="AR555">IF($V555, "", INDEX(白話字聲母資料表, $Z555, $AR$5))</f>
        <v>k</v>
      </c>
      <c r="AS555" s="375" t="str">
        <f t="array" ref="AS555">IF($W555, "", INDEX(白話字韻母資料表, $AC555, $AR$5))</f>
        <v>oo</v>
      </c>
      <c r="AT555" s="374" t="str">
        <f t="array" ref="AT555">IF($W555, "", INDEX(台羅韻母八聲調資料表, $AD555, $AG555))</f>
        <v>óo</v>
      </c>
      <c r="AU555" s="370"/>
      <c r="AV555" s="374" t="str">
        <f t="array" ref="AV555">IF($V555, "", INDEX(白話字聲母資料表, $Z555, $AV$5))</f>
        <v>g</v>
      </c>
      <c r="AW555" s="375" t="str">
        <f t="array" ref="AW555">IF($W555, "", INDEX(白話字韻母資料表, $AC555, $AW$5))</f>
        <v>oo</v>
      </c>
      <c r="AX555" s="374" t="str">
        <f t="array" ref="AX555">IF($W555, "", INDEX(閩拼韻母八聲調資料表, $AD555, $AG555))</f>
        <v>óo</v>
      </c>
    </row>
    <row r="556" spans="2:50">
      <c r="B556" s="380">
        <f t="shared" si="148"/>
        <v>548</v>
      </c>
      <c r="C556" s="314" t="str">
        <f>MID(文章!$D$4, B556, 1)</f>
        <v>非</v>
      </c>
      <c r="D556" s="365" t="s">
        <v>61</v>
      </c>
      <c r="E556" s="365" t="s">
        <v>84</v>
      </c>
      <c r="F556" s="365"/>
      <c r="G556" s="315" t="str">
        <f t="array" ref="G556">IF( OR($T556, NOT($U556), $W556), "", $AA556 &amp; $AH556 &amp; INDEX(中文數值資料表, $AG556, 2) )</f>
        <v>喜規一</v>
      </c>
      <c r="H556" s="321" t="str">
        <f t="shared" si="149"/>
        <v>hui</v>
      </c>
      <c r="I556" s="322" t="str">
        <f t="shared" si="150"/>
        <v>hui</v>
      </c>
      <c r="J556" s="323" t="str">
        <f t="shared" si="151"/>
        <v>hūi</v>
      </c>
      <c r="K556" s="316" t="str">
        <f t="shared" si="152"/>
        <v>ㄏㄨㄧ</v>
      </c>
      <c r="L556" s="317" t="str">
        <f t="shared" ca="1" si="169"/>
        <v xml:space="preserve">\ltjruby{非}{hui}\
</v>
      </c>
      <c r="M556" s="317" t="str">
        <f t="shared" ca="1" si="155"/>
        <v xml:space="preserve">&lt;ruby&gt;非&lt;rt&gt;喜規一&lt;/rt&gt;&lt;/ruby&gt;
</v>
      </c>
      <c r="N556" s="317" t="str">
        <f t="shared" ca="1" si="156"/>
        <v xml:space="preserve">&lt;ruby&gt;非&lt;rt&gt;hui&lt;/rt&gt;&lt;/ruby&gt;
</v>
      </c>
      <c r="O556" s="317" t="str">
        <f t="shared" ca="1" si="157"/>
        <v xml:space="preserve">&lt;ruby&gt;非&lt;rt&gt;hui&lt;/rt&gt;&lt;/ruby&gt;
</v>
      </c>
      <c r="P556" s="317" t="str">
        <f t="shared" ca="1" si="157"/>
        <v xml:space="preserve">&lt;ruby&gt;非&lt;rt&gt;hūi&lt;/rt&gt;&lt;/ruby&gt;
</v>
      </c>
      <c r="Q556" s="318" t="str">
        <f t="shared" ca="1" si="158"/>
        <v xml:space="preserve">&lt;ruby&gt;非&lt;rtc&gt;ㄏㄨㄧ&lt;/rtc&gt;&lt;/ruby&gt;
</v>
      </c>
      <c r="R556" s="318" t="str">
        <f t="shared" ca="1" si="159"/>
        <v xml:space="preserve">&lt;ruby&gt;非&lt;rt&gt;hui&lt;/rt&gt;&lt;rtc&gt;ㄏㄨㄧ&lt;/rtc&gt;&lt;/ruby&gt;
</v>
      </c>
      <c r="S556" s="285"/>
      <c r="T556" s="319" t="b">
        <f t="shared" si="153"/>
        <v>0</v>
      </c>
      <c r="U556" s="319" t="b">
        <f t="shared" si="160"/>
        <v>1</v>
      </c>
      <c r="V556" s="319" t="b">
        <f t="shared" si="161"/>
        <v>0</v>
      </c>
      <c r="W556" s="319" t="b">
        <f t="shared" si="162"/>
        <v>0</v>
      </c>
      <c r="X556" s="319" t="b">
        <f t="shared" si="163"/>
        <v>1</v>
      </c>
      <c r="Y556" s="370"/>
      <c r="Z556" s="377">
        <f t="shared" si="154"/>
        <v>5</v>
      </c>
      <c r="AA556" s="373" t="str">
        <f t="array" ref="AA556">IF( $Z556="", "", INDEX(白話字聲母資料表, $Z556, $AA$5))</f>
        <v>喜</v>
      </c>
      <c r="AB556" s="370"/>
      <c r="AC556" s="377">
        <f t="shared" si="164"/>
        <v>72</v>
      </c>
      <c r="AD556" s="373">
        <f t="array" ref="AD556">IF( $W556, "", INDEX(白話字韻母資料表, AC556, $AD$5))</f>
        <v>4</v>
      </c>
      <c r="AE556" s="373" t="b">
        <f t="array" ref="AE556">IF( $W556, "", IF( INDEX(白話字韻母資料表, AC556, $AE$5) = "入聲", TRUE, FALSE) )</f>
        <v>0</v>
      </c>
      <c r="AF556" s="374">
        <f t="shared" si="165"/>
        <v>1</v>
      </c>
      <c r="AG556" s="374">
        <f t="shared" si="166"/>
        <v>1</v>
      </c>
      <c r="AH556" s="374" t="str">
        <f t="array" ref="AH556">IF( $W556, "", INDEX(白話字韻母資料表, $AC556, $AH$5))</f>
        <v>規</v>
      </c>
      <c r="AI556" s="374" t="str">
        <f t="array" ref="AI556">IF($W556, "", INDEX(白話字韻母八聲調資料表, $AD556, $AG556))</f>
        <v>ui</v>
      </c>
      <c r="AJ556" s="370"/>
      <c r="AK556" s="373" t="b">
        <f t="shared" si="167"/>
        <v>0</v>
      </c>
      <c r="AL556" s="373" t="str">
        <f>IF( $AK556, IFERROR( IF(MATCH( $E556, 顎音化聲母!$H$9:$H$37, 0), TRUE, FALSE), FALSE), "")</f>
        <v/>
      </c>
      <c r="AM556" s="373" t="str">
        <f t="array" ref="AM556">IF( AND($AK556, $AL556), INDEX(顎音化聲母資料表, MATCH( $D556 &amp; $E556, 顎音化聲母!$L$5:$L$136, 0), 3), "")</f>
        <v/>
      </c>
      <c r="AN556" s="373">
        <f t="shared" si="168"/>
        <v>5</v>
      </c>
      <c r="AO556" s="374" t="str">
        <f t="array" ref="AO556">IF($AN556="", "", IF( $AM556&lt;&gt;"", $AM556,INDEX(白話字聲母資料表, $AN556, $AO$5)))</f>
        <v>ㄏ</v>
      </c>
      <c r="AP556" s="374" t="str">
        <f t="array" ref="AP556">IF($W556, "", INDEX(方音八音反切資料表, $AD556, $AG556))</f>
        <v>ㄨㄧ</v>
      </c>
      <c r="AQ556" s="370"/>
      <c r="AR556" s="374" t="str">
        <f t="array" ref="AR556">IF($V556, "", INDEX(白話字聲母資料表, $Z556, $AR$5))</f>
        <v>h</v>
      </c>
      <c r="AS556" s="375" t="str">
        <f t="array" ref="AS556">IF($W556, "", INDEX(白話字韻母資料表, $AC556, $AR$5))</f>
        <v>ui</v>
      </c>
      <c r="AT556" s="374" t="str">
        <f t="array" ref="AT556">IF($W556, "", INDEX(台羅韻母八聲調資料表, $AD556, $AG556))</f>
        <v>ui</v>
      </c>
      <c r="AU556" s="370"/>
      <c r="AV556" s="374" t="str">
        <f t="array" ref="AV556">IF($V556, "", INDEX(白話字聲母資料表, $Z556, $AV$5))</f>
        <v>h</v>
      </c>
      <c r="AW556" s="375" t="str">
        <f t="array" ref="AW556">IF($W556, "", INDEX(白話字韻母資料表, $AC556, $AW$5))</f>
        <v>ui</v>
      </c>
      <c r="AX556" s="374" t="str">
        <f t="array" ref="AX556">IF($W556, "", INDEX(閩拼韻母八聲調資料表, $AD556, $AG556))</f>
        <v>ūi</v>
      </c>
    </row>
    <row r="557" spans="2:50">
      <c r="B557" s="380">
        <f t="shared" si="148"/>
        <v>549</v>
      </c>
      <c r="C557" s="314" t="str">
        <f>MID(文章!$D$4, B557, 1)</f>
        <v>吾</v>
      </c>
      <c r="D557" s="365" t="s">
        <v>111</v>
      </c>
      <c r="E557" s="365" t="s">
        <v>75</v>
      </c>
      <c r="F557" s="365">
        <v>5</v>
      </c>
      <c r="G557" s="315" t="str">
        <f t="array" ref="G557">IF( OR($T557, NOT($U557), $W557), "", $AA557 &amp; $AH557 &amp; INDEX(中文數值資料表, $AG557, 2) )</f>
        <v>語沽五</v>
      </c>
      <c r="H557" s="321" t="str">
        <f t="shared" si="149"/>
        <v>ngô͘</v>
      </c>
      <c r="I557" s="322" t="str">
        <f t="shared" si="150"/>
        <v>ngôo</v>
      </c>
      <c r="J557" s="323" t="str">
        <f t="shared" si="151"/>
        <v>ggòo</v>
      </c>
      <c r="K557" s="316" t="str">
        <f t="shared" si="152"/>
        <v>ㄫㆦˊ</v>
      </c>
      <c r="L557" s="317" t="str">
        <f t="shared" ca="1" si="169"/>
        <v xml:space="preserve">\ltjruby{吾}{ngôo}\
</v>
      </c>
      <c r="M557" s="317" t="str">
        <f t="shared" ca="1" si="155"/>
        <v xml:space="preserve">&lt;ruby&gt;吾&lt;rt&gt;語沽五&lt;/rt&gt;&lt;/ruby&gt;
</v>
      </c>
      <c r="N557" s="317" t="str">
        <f t="shared" ca="1" si="156"/>
        <v xml:space="preserve">&lt;ruby&gt;吾&lt;rt&gt;ngô͘&lt;/rt&gt;&lt;/ruby&gt;
</v>
      </c>
      <c r="O557" s="317" t="str">
        <f t="shared" ca="1" si="157"/>
        <v xml:space="preserve">&lt;ruby&gt;吾&lt;rt&gt;ngôo&lt;/rt&gt;&lt;/ruby&gt;
</v>
      </c>
      <c r="P557" s="317" t="str">
        <f t="shared" ca="1" si="157"/>
        <v xml:space="preserve">&lt;ruby&gt;吾&lt;rt&gt;ggòo&lt;/rt&gt;&lt;/ruby&gt;
</v>
      </c>
      <c r="Q557" s="318" t="str">
        <f t="shared" ca="1" si="158"/>
        <v xml:space="preserve">&lt;ruby&gt;吾&lt;rtc&gt;ㄫㆦˊ&lt;/rtc&gt;&lt;/ruby&gt;
</v>
      </c>
      <c r="R557" s="318" t="str">
        <f t="shared" ca="1" si="159"/>
        <v xml:space="preserve">&lt;ruby&gt;吾&lt;rt&gt;ngôo&lt;/rt&gt;&lt;rtc&gt;ㄫㆦˊ&lt;/rtc&gt;&lt;/ruby&gt;
</v>
      </c>
      <c r="S557" s="285"/>
      <c r="T557" s="319" t="b">
        <f t="shared" si="153"/>
        <v>0</v>
      </c>
      <c r="U557" s="319" t="b">
        <f t="shared" si="160"/>
        <v>1</v>
      </c>
      <c r="V557" s="319" t="b">
        <f t="shared" si="161"/>
        <v>0</v>
      </c>
      <c r="W557" s="319" t="b">
        <f t="shared" si="162"/>
        <v>0</v>
      </c>
      <c r="X557" s="319" t="b">
        <f t="shared" si="163"/>
        <v>0</v>
      </c>
      <c r="Y557" s="370"/>
      <c r="Z557" s="377">
        <f t="shared" si="154"/>
        <v>12</v>
      </c>
      <c r="AA557" s="373" t="str">
        <f t="array" ref="AA557">IF( $Z557="", "", INDEX(白話字聲母資料表, $Z557, $AA$5))</f>
        <v>語</v>
      </c>
      <c r="AB557" s="370"/>
      <c r="AC557" s="377">
        <f t="shared" si="164"/>
        <v>54</v>
      </c>
      <c r="AD557" s="373">
        <f t="array" ref="AD557">IF( $W557, "", INDEX(白話字韻母資料表, AC557, $AD$5))</f>
        <v>11</v>
      </c>
      <c r="AE557" s="373" t="b">
        <f t="array" ref="AE557">IF( $W557, "", IF( INDEX(白話字韻母資料表, AC557, $AE$5) = "入聲", TRUE, FALSE) )</f>
        <v>0</v>
      </c>
      <c r="AF557" s="374">
        <f t="shared" si="165"/>
        <v>1</v>
      </c>
      <c r="AG557" s="374">
        <f t="shared" si="166"/>
        <v>5</v>
      </c>
      <c r="AH557" s="374" t="str">
        <f t="array" ref="AH557">IF( $W557, "", INDEX(白話字韻母資料表, $AC557, $AH$5))</f>
        <v>沽</v>
      </c>
      <c r="AI557" s="374" t="str">
        <f t="array" ref="AI557">IF($W557, "", INDEX(白話字韻母八聲調資料表, $AD557, $AG557))</f>
        <v>ô͘</v>
      </c>
      <c r="AJ557" s="370"/>
      <c r="AK557" s="373" t="b">
        <f t="shared" si="167"/>
        <v>0</v>
      </c>
      <c r="AL557" s="373" t="str">
        <f>IF( $AK557, IFERROR( IF(MATCH( $E557, 顎音化聲母!$H$9:$H$37, 0), TRUE, FALSE), FALSE), "")</f>
        <v/>
      </c>
      <c r="AM557" s="373" t="str">
        <f t="array" ref="AM557">IF( AND($AK557, $AL557), INDEX(顎音化聲母資料表, MATCH( $D557 &amp; $E557, 顎音化聲母!$L$5:$L$136, 0), 3), "")</f>
        <v/>
      </c>
      <c r="AN557" s="373">
        <f t="shared" si="168"/>
        <v>12</v>
      </c>
      <c r="AO557" s="374" t="str">
        <f t="array" ref="AO557">IF($AN557="", "", IF( $AM557&lt;&gt;"", $AM557,INDEX(白話字聲母資料表, $AN557, $AO$5)))</f>
        <v>ㄫ</v>
      </c>
      <c r="AP557" s="374" t="str">
        <f t="array" ref="AP557">IF($W557, "", INDEX(方音八音反切資料表, $AD557, $AG557))</f>
        <v>ㆦˊ</v>
      </c>
      <c r="AQ557" s="370"/>
      <c r="AR557" s="374" t="str">
        <f t="array" ref="AR557">IF($V557, "", INDEX(白話字聲母資料表, $Z557, $AR$5))</f>
        <v>ng</v>
      </c>
      <c r="AS557" s="375" t="str">
        <f t="array" ref="AS557">IF($W557, "", INDEX(白話字韻母資料表, $AC557, $AR$5))</f>
        <v>oo</v>
      </c>
      <c r="AT557" s="374" t="str">
        <f t="array" ref="AT557">IF($W557, "", INDEX(台羅韻母八聲調資料表, $AD557, $AG557))</f>
        <v>ôo</v>
      </c>
      <c r="AU557" s="370"/>
      <c r="AV557" s="374" t="str">
        <f t="array" ref="AV557">IF($V557, "", INDEX(白話字聲母資料表, $Z557, $AV$5))</f>
        <v>gg</v>
      </c>
      <c r="AW557" s="375" t="str">
        <f t="array" ref="AW557">IF($W557, "", INDEX(白話字韻母資料表, $AC557, $AW$5))</f>
        <v>oo</v>
      </c>
      <c r="AX557" s="374" t="str">
        <f t="array" ref="AX557">IF($W557, "", INDEX(閩拼韻母八聲調資料表, $AD557, $AG557))</f>
        <v>òo</v>
      </c>
    </row>
    <row r="558" spans="2:50">
      <c r="B558" s="380">
        <f t="shared" si="148"/>
        <v>550</v>
      </c>
      <c r="C558" s="314" t="str">
        <f>MID(文章!$D$4, B558, 1)</f>
        <v>之</v>
      </c>
      <c r="D558" s="365" t="s">
        <v>55</v>
      </c>
      <c r="E558" s="365" t="s">
        <v>67</v>
      </c>
      <c r="F558" s="365"/>
      <c r="G558" s="315" t="str">
        <f t="array" ref="G558">IF( OR($T558, NOT($U558), $W558), "", $AA558 &amp; $AH558 &amp; INDEX(中文數值資料表, $AG558, 2) )</f>
        <v>曾居一</v>
      </c>
      <c r="H558" s="321" t="str">
        <f t="shared" si="149"/>
        <v>chi</v>
      </c>
      <c r="I558" s="322" t="str">
        <f t="shared" si="150"/>
        <v>tsi</v>
      </c>
      <c r="J558" s="323" t="str">
        <f t="shared" si="151"/>
        <v>zī</v>
      </c>
      <c r="K558" s="316" t="str">
        <f t="shared" si="152"/>
        <v>ㄐㄧ</v>
      </c>
      <c r="L558" s="317" t="str">
        <f t="shared" ca="1" si="169"/>
        <v xml:space="preserve">\ltjruby{之}{tsi}\
</v>
      </c>
      <c r="M558" s="317" t="str">
        <f t="shared" ca="1" si="155"/>
        <v xml:space="preserve">&lt;ruby&gt;之&lt;rt&gt;曾居一&lt;/rt&gt;&lt;/ruby&gt;
</v>
      </c>
      <c r="N558" s="317" t="str">
        <f t="shared" ca="1" si="156"/>
        <v xml:space="preserve">&lt;ruby&gt;之&lt;rt&gt;chi&lt;/rt&gt;&lt;/ruby&gt;
</v>
      </c>
      <c r="O558" s="317" t="str">
        <f t="shared" ca="1" si="157"/>
        <v xml:space="preserve">&lt;ruby&gt;之&lt;rt&gt;tsi&lt;/rt&gt;&lt;/ruby&gt;
</v>
      </c>
      <c r="P558" s="317" t="str">
        <f t="shared" ca="1" si="157"/>
        <v xml:space="preserve">&lt;ruby&gt;之&lt;rt&gt;zī&lt;/rt&gt;&lt;/ruby&gt;
</v>
      </c>
      <c r="Q558" s="318" t="str">
        <f t="shared" ca="1" si="158"/>
        <v xml:space="preserve">&lt;ruby&gt;之&lt;rtc&gt;ㄐㄧ&lt;/rtc&gt;&lt;/ruby&gt;
</v>
      </c>
      <c r="R558" s="318" t="str">
        <f t="shared" ca="1" si="159"/>
        <v xml:space="preserve">&lt;ruby&gt;之&lt;rt&gt;tsi&lt;/rt&gt;&lt;rtc&gt;ㄐㄧ&lt;/rtc&gt;&lt;/ruby&gt;
</v>
      </c>
      <c r="S558" s="285"/>
      <c r="T558" s="319" t="b">
        <f t="shared" si="153"/>
        <v>0</v>
      </c>
      <c r="U558" s="319" t="b">
        <f t="shared" si="160"/>
        <v>1</v>
      </c>
      <c r="V558" s="319" t="b">
        <f t="shared" si="161"/>
        <v>0</v>
      </c>
      <c r="W558" s="319" t="b">
        <f t="shared" si="162"/>
        <v>0</v>
      </c>
      <c r="X558" s="319" t="b">
        <f t="shared" si="163"/>
        <v>1</v>
      </c>
      <c r="Y558" s="370"/>
      <c r="Z558" s="377">
        <f t="shared" si="154"/>
        <v>2</v>
      </c>
      <c r="AA558" s="373" t="str">
        <f t="array" ref="AA558">IF( $Z558="", "", INDEX(白話字聲母資料表, $Z558, $AA$5))</f>
        <v>曾</v>
      </c>
      <c r="AB558" s="370"/>
      <c r="AC558" s="377">
        <f t="shared" si="164"/>
        <v>21</v>
      </c>
      <c r="AD558" s="373">
        <f t="array" ref="AD558">IF( $W558, "", INDEX(白話字韻母資料表, AC558, $AD$5))</f>
        <v>29</v>
      </c>
      <c r="AE558" s="373" t="b">
        <f t="array" ref="AE558">IF( $W558, "", IF( INDEX(白話字韻母資料表, AC558, $AE$5) = "入聲", TRUE, FALSE) )</f>
        <v>0</v>
      </c>
      <c r="AF558" s="374">
        <f t="shared" si="165"/>
        <v>1</v>
      </c>
      <c r="AG558" s="374">
        <f t="shared" si="166"/>
        <v>1</v>
      </c>
      <c r="AH558" s="374" t="str">
        <f t="array" ref="AH558">IF( $W558, "", INDEX(白話字韻母資料表, $AC558, $AH$5))</f>
        <v>居</v>
      </c>
      <c r="AI558" s="374" t="str">
        <f t="array" ref="AI558">IF($W558, "", INDEX(白話字韻母八聲調資料表, $AD558, $AG558))</f>
        <v>i</v>
      </c>
      <c r="AJ558" s="370"/>
      <c r="AK558" s="373" t="b">
        <f t="shared" si="167"/>
        <v>1</v>
      </c>
      <c r="AL558" s="373" t="b">
        <f>IF( $AK558, IFERROR( IF(MATCH( $E558, 顎音化聲母!$H$9:$H$37, 0), TRUE, FALSE), FALSE), "")</f>
        <v>1</v>
      </c>
      <c r="AM558" s="373" t="str">
        <f t="array" ref="AM558">IF( AND($AK558, $AL558), INDEX(顎音化聲母資料表, MATCH( $D558 &amp; $E558, 顎音化聲母!$L$5:$L$136, 0), 3), "")</f>
        <v>ㄐ</v>
      </c>
      <c r="AN558" s="373">
        <f t="shared" si="168"/>
        <v>2</v>
      </c>
      <c r="AO558" s="374" t="str">
        <f t="array" ref="AO558">IF($AN558="", "", IF( $AM558&lt;&gt;"", $AM558,INDEX(白話字聲母資料表, $AN558, $AO$5)))</f>
        <v>ㄐ</v>
      </c>
      <c r="AP558" s="374" t="str">
        <f t="array" ref="AP558">IF($W558, "", INDEX(方音八音反切資料表, $AD558, $AG558))</f>
        <v>ㄧ</v>
      </c>
      <c r="AQ558" s="370"/>
      <c r="AR558" s="374" t="str">
        <f t="array" ref="AR558">IF($V558, "", INDEX(白話字聲母資料表, $Z558, $AR$5))</f>
        <v>ts</v>
      </c>
      <c r="AS558" s="375" t="str">
        <f t="array" ref="AS558">IF($W558, "", INDEX(白話字韻母資料表, $AC558, $AR$5))</f>
        <v>i</v>
      </c>
      <c r="AT558" s="374" t="str">
        <f t="array" ref="AT558">IF($W558, "", INDEX(台羅韻母八聲調資料表, $AD558, $AG558))</f>
        <v>i</v>
      </c>
      <c r="AU558" s="370"/>
      <c r="AV558" s="374" t="str">
        <f t="array" ref="AV558">IF($V558, "", INDEX(白話字聲母資料表, $Z558, $AV$5))</f>
        <v>z</v>
      </c>
      <c r="AW558" s="375" t="str">
        <f t="array" ref="AW558">IF($W558, "", INDEX(白話字韻母資料表, $AC558, $AW$5))</f>
        <v>i</v>
      </c>
      <c r="AX558" s="374" t="str">
        <f t="array" ref="AX558">IF($W558, "", INDEX(閩拼韻母八聲調資料表, $AD558, $AG558))</f>
        <v>ī</v>
      </c>
    </row>
    <row r="559" spans="2:50">
      <c r="B559" s="380">
        <f t="shared" si="148"/>
        <v>551</v>
      </c>
      <c r="C559" s="314" t="str">
        <f>MID(文章!$D$4, B559, 1)</f>
        <v>所</v>
      </c>
      <c r="D559" s="365" t="s">
        <v>65</v>
      </c>
      <c r="E559" s="365" t="s">
        <v>75</v>
      </c>
      <c r="F559" s="365">
        <v>2</v>
      </c>
      <c r="G559" s="315" t="str">
        <f t="array" ref="G559">IF( OR($T559, NOT($U559), $W559), "", $AA559 &amp; $AH559 &amp; INDEX(中文數值資料表, $AG559, 2) )</f>
        <v>時沽二</v>
      </c>
      <c r="H559" s="321" t="str">
        <f t="shared" si="149"/>
        <v>só͘</v>
      </c>
      <c r="I559" s="322" t="str">
        <f t="shared" si="150"/>
        <v>sóo</v>
      </c>
      <c r="J559" s="323" t="str">
        <f t="shared" si="151"/>
        <v>sóo</v>
      </c>
      <c r="K559" s="316" t="str">
        <f t="shared" si="152"/>
        <v>ㄙㆦˋ</v>
      </c>
      <c r="L559" s="317" t="str">
        <f t="shared" ca="1" si="169"/>
        <v xml:space="preserve">\ltjruby{所}{sóo}\
</v>
      </c>
      <c r="M559" s="317" t="str">
        <f t="shared" ca="1" si="155"/>
        <v xml:space="preserve">&lt;ruby&gt;所&lt;rt&gt;時沽二&lt;/rt&gt;&lt;/ruby&gt;
</v>
      </c>
      <c r="N559" s="317" t="str">
        <f t="shared" ca="1" si="156"/>
        <v xml:space="preserve">&lt;ruby&gt;所&lt;rt&gt;só͘&lt;/rt&gt;&lt;/ruby&gt;
</v>
      </c>
      <c r="O559" s="317" t="str">
        <f t="shared" ca="1" si="157"/>
        <v xml:space="preserve">&lt;ruby&gt;所&lt;rt&gt;sóo&lt;/rt&gt;&lt;/ruby&gt;
</v>
      </c>
      <c r="P559" s="317" t="str">
        <f t="shared" ca="1" si="157"/>
        <v xml:space="preserve">&lt;ruby&gt;所&lt;rt&gt;sóo&lt;/rt&gt;&lt;/ruby&gt;
</v>
      </c>
      <c r="Q559" s="318" t="str">
        <f t="shared" ca="1" si="158"/>
        <v xml:space="preserve">&lt;ruby&gt;所&lt;rtc&gt;ㄙㆦˋ&lt;/rtc&gt;&lt;/ruby&gt;
</v>
      </c>
      <c r="R559" s="318" t="str">
        <f t="shared" ca="1" si="159"/>
        <v xml:space="preserve">&lt;ruby&gt;所&lt;rt&gt;sóo&lt;/rt&gt;&lt;rtc&gt;ㄙㆦˋ&lt;/rtc&gt;&lt;/ruby&gt;
</v>
      </c>
      <c r="S559" s="285"/>
      <c r="T559" s="319" t="b">
        <f t="shared" si="153"/>
        <v>0</v>
      </c>
      <c r="U559" s="319" t="b">
        <f t="shared" si="160"/>
        <v>1</v>
      </c>
      <c r="V559" s="319" t="b">
        <f t="shared" si="161"/>
        <v>0</v>
      </c>
      <c r="W559" s="319" t="b">
        <f t="shared" si="162"/>
        <v>0</v>
      </c>
      <c r="X559" s="319" t="b">
        <f t="shared" si="163"/>
        <v>0</v>
      </c>
      <c r="Y559" s="370"/>
      <c r="Z559" s="377">
        <f t="shared" si="154"/>
        <v>15</v>
      </c>
      <c r="AA559" s="373" t="str">
        <f t="array" ref="AA559">IF( $Z559="", "", INDEX(白話字聲母資料表, $Z559, $AA$5))</f>
        <v>時</v>
      </c>
      <c r="AB559" s="370"/>
      <c r="AC559" s="377">
        <f t="shared" si="164"/>
        <v>54</v>
      </c>
      <c r="AD559" s="373">
        <f t="array" ref="AD559">IF( $W559, "", INDEX(白話字韻母資料表, AC559, $AD$5))</f>
        <v>11</v>
      </c>
      <c r="AE559" s="373" t="b">
        <f t="array" ref="AE559">IF( $W559, "", IF( INDEX(白話字韻母資料表, AC559, $AE$5) = "入聲", TRUE, FALSE) )</f>
        <v>0</v>
      </c>
      <c r="AF559" s="374">
        <f t="shared" si="165"/>
        <v>1</v>
      </c>
      <c r="AG559" s="374">
        <f t="shared" si="166"/>
        <v>2</v>
      </c>
      <c r="AH559" s="374" t="str">
        <f t="array" ref="AH559">IF( $W559, "", INDEX(白話字韻母資料表, $AC559, $AH$5))</f>
        <v>沽</v>
      </c>
      <c r="AI559" s="374" t="str">
        <f t="array" ref="AI559">IF($W559, "", INDEX(白話字韻母八聲調資料表, $AD559, $AG559))</f>
        <v>ó͘</v>
      </c>
      <c r="AJ559" s="370"/>
      <c r="AK559" s="373" t="b">
        <f t="shared" si="167"/>
        <v>1</v>
      </c>
      <c r="AL559" s="373" t="b">
        <f>IF( $AK559, IFERROR( IF(MATCH( $E559, 顎音化聲母!$H$9:$H$37, 0), TRUE, FALSE), FALSE), "")</f>
        <v>0</v>
      </c>
      <c r="AM559" s="373" t="str">
        <f t="array" ref="AM559">IF( AND($AK559, $AL559), INDEX(顎音化聲母資料表, MATCH( $D559 &amp; $E559, 顎音化聲母!$L$5:$L$136, 0), 3), "")</f>
        <v/>
      </c>
      <c r="AN559" s="373">
        <f t="shared" si="168"/>
        <v>15</v>
      </c>
      <c r="AO559" s="374" t="str">
        <f t="array" ref="AO559">IF($AN559="", "", IF( $AM559&lt;&gt;"", $AM559,INDEX(白話字聲母資料表, $AN559, $AO$5)))</f>
        <v>ㄙ</v>
      </c>
      <c r="AP559" s="374" t="str">
        <f t="array" ref="AP559">IF($W559, "", INDEX(方音八音反切資料表, $AD559, $AG559))</f>
        <v>ㆦˋ</v>
      </c>
      <c r="AQ559" s="370"/>
      <c r="AR559" s="374" t="str">
        <f t="array" ref="AR559">IF($V559, "", INDEX(白話字聲母資料表, $Z559, $AR$5))</f>
        <v>s</v>
      </c>
      <c r="AS559" s="375" t="str">
        <f t="array" ref="AS559">IF($W559, "", INDEX(白話字韻母資料表, $AC559, $AR$5))</f>
        <v>oo</v>
      </c>
      <c r="AT559" s="374" t="str">
        <f t="array" ref="AT559">IF($W559, "", INDEX(台羅韻母八聲調資料表, $AD559, $AG559))</f>
        <v>óo</v>
      </c>
      <c r="AU559" s="370"/>
      <c r="AV559" s="374" t="str">
        <f t="array" ref="AV559">IF($V559, "", INDEX(白話字聲母資料表, $Z559, $AV$5))</f>
        <v>s</v>
      </c>
      <c r="AW559" s="375" t="str">
        <f t="array" ref="AW559">IF($W559, "", INDEX(白話字韻母資料表, $AC559, $AW$5))</f>
        <v>oo</v>
      </c>
      <c r="AX559" s="374" t="str">
        <f t="array" ref="AX559">IF($W559, "", INDEX(閩拼韻母八聲調資料表, $AD559, $AG559))</f>
        <v>óo</v>
      </c>
    </row>
    <row r="560" spans="2:50">
      <c r="B560" s="380">
        <f t="shared" si="148"/>
        <v>552</v>
      </c>
      <c r="C560" s="314" t="str">
        <f>MID(文章!$D$4, B560, 1)</f>
        <v>有</v>
      </c>
      <c r="D560" s="365"/>
      <c r="E560" s="365" t="s">
        <v>69</v>
      </c>
      <c r="F560" s="365">
        <v>2</v>
      </c>
      <c r="G560" s="315" t="str">
        <f t="array" ref="G560">IF( OR($T560, NOT($U560), $W560), "", $AA560 &amp; $AH560 &amp; INDEX(中文數值資料表, $AG560, 2) )</f>
        <v>英丩二</v>
      </c>
      <c r="H560" s="321" t="str">
        <f t="shared" si="149"/>
        <v>iú</v>
      </c>
      <c r="I560" s="322" t="str">
        <f t="shared" si="150"/>
        <v>iú</v>
      </c>
      <c r="J560" s="323" t="str">
        <f t="shared" si="151"/>
        <v>iú</v>
      </c>
      <c r="K560" s="316" t="str">
        <f t="shared" si="152"/>
        <v>ㄧㄨˋ</v>
      </c>
      <c r="L560" s="317" t="str">
        <f t="shared" ca="1" si="169"/>
        <v xml:space="preserve">\ltjruby{有}{iú}\
</v>
      </c>
      <c r="M560" s="317" t="str">
        <f t="shared" ca="1" si="155"/>
        <v xml:space="preserve">&lt;ruby&gt;有&lt;rt&gt;英丩二&lt;/rt&gt;&lt;/ruby&gt;
</v>
      </c>
      <c r="N560" s="317" t="str">
        <f t="shared" ca="1" si="156"/>
        <v xml:space="preserve">&lt;ruby&gt;有&lt;rt&gt;iú&lt;/rt&gt;&lt;/ruby&gt;
</v>
      </c>
      <c r="O560" s="317" t="str">
        <f t="shared" ca="1" si="157"/>
        <v xml:space="preserve">&lt;ruby&gt;有&lt;rt&gt;iú&lt;/rt&gt;&lt;/ruby&gt;
</v>
      </c>
      <c r="P560" s="317" t="str">
        <f t="shared" ca="1" si="157"/>
        <v xml:space="preserve">&lt;ruby&gt;有&lt;rt&gt;iú&lt;/rt&gt;&lt;/ruby&gt;
</v>
      </c>
      <c r="Q560" s="318" t="str">
        <f t="shared" ca="1" si="158"/>
        <v xml:space="preserve">&lt;ruby&gt;有&lt;rtc&gt;ㄧㄨˋ&lt;/rtc&gt;&lt;/ruby&gt;
</v>
      </c>
      <c r="R560" s="318" t="str">
        <f t="shared" ca="1" si="159"/>
        <v xml:space="preserve">&lt;ruby&gt;有&lt;rt&gt;iú&lt;/rt&gt;&lt;rtc&gt;ㄧㄨˋ&lt;/rtc&gt;&lt;/ruby&gt;
</v>
      </c>
      <c r="S560" s="285"/>
      <c r="T560" s="319" t="b">
        <f t="shared" si="153"/>
        <v>0</v>
      </c>
      <c r="U560" s="319" t="b">
        <f t="shared" si="160"/>
        <v>1</v>
      </c>
      <c r="V560" s="319" t="b">
        <f t="shared" si="161"/>
        <v>1</v>
      </c>
      <c r="W560" s="319" t="b">
        <f t="shared" si="162"/>
        <v>0</v>
      </c>
      <c r="X560" s="319" t="b">
        <f t="shared" si="163"/>
        <v>0</v>
      </c>
      <c r="Y560" s="370"/>
      <c r="Z560" s="377">
        <f t="shared" si="154"/>
        <v>18</v>
      </c>
      <c r="AA560" s="373" t="str">
        <f t="array" ref="AA560">IF( $Z560="", "", INDEX(白話字聲母資料表, $Z560, $AA$5))</f>
        <v>英</v>
      </c>
      <c r="AB560" s="370"/>
      <c r="AC560" s="377">
        <f t="shared" si="164"/>
        <v>45</v>
      </c>
      <c r="AD560" s="373">
        <f t="array" ref="AD560">IF( $W560, "", INDEX(白話字韻母資料表, AC560, $AD$5))</f>
        <v>30</v>
      </c>
      <c r="AE560" s="373" t="b">
        <f t="array" ref="AE560">IF( $W560, "", IF( INDEX(白話字韻母資料表, AC560, $AE$5) = "入聲", TRUE, FALSE) )</f>
        <v>0</v>
      </c>
      <c r="AF560" s="374">
        <f t="shared" si="165"/>
        <v>1</v>
      </c>
      <c r="AG560" s="374">
        <f t="shared" si="166"/>
        <v>2</v>
      </c>
      <c r="AH560" s="374" t="str">
        <f t="array" ref="AH560">IF( $W560, "", INDEX(白話字韻母資料表, $AC560, $AH$5))</f>
        <v>丩</v>
      </c>
      <c r="AI560" s="374" t="str">
        <f t="array" ref="AI560">IF($W560, "", INDEX(白話字韻母八聲調資料表, $AD560, $AG560))</f>
        <v>iú</v>
      </c>
      <c r="AJ560" s="370"/>
      <c r="AK560" s="373" t="b">
        <f t="shared" si="167"/>
        <v>0</v>
      </c>
      <c r="AL560" s="373" t="str">
        <f>IF( $AK560, IFERROR( IF(MATCH( $E560, 顎音化聲母!$H$9:$H$37, 0), TRUE, FALSE), FALSE), "")</f>
        <v/>
      </c>
      <c r="AM560" s="373" t="str">
        <f t="array" ref="AM560">IF( AND($AK560, $AL560), INDEX(顎音化聲母資料表, MATCH( $D560 &amp; $E560, 顎音化聲母!$L$5:$L$136, 0), 3), "")</f>
        <v/>
      </c>
      <c r="AN560" s="373" t="str">
        <f t="shared" si="168"/>
        <v/>
      </c>
      <c r="AO560" s="374" t="str">
        <f t="array" ref="AO560">IF($AN560="", "", IF( $AM560&lt;&gt;"", $AM560,INDEX(白話字聲母資料表, $AN560, $AO$5)))</f>
        <v/>
      </c>
      <c r="AP560" s="374" t="str">
        <f t="array" ref="AP560">IF($W560, "", INDEX(方音八音反切資料表, $AD560, $AG560))</f>
        <v>ㄧㄨˋ</v>
      </c>
      <c r="AQ560" s="370"/>
      <c r="AR560" s="374" t="str">
        <f t="array" ref="AR560">IF($V560, "", INDEX(白話字聲母資料表, $Z560, $AR$5))</f>
        <v/>
      </c>
      <c r="AS560" s="375" t="str">
        <f t="array" ref="AS560">IF($W560, "", INDEX(白話字韻母資料表, $AC560, $AR$5))</f>
        <v>iu</v>
      </c>
      <c r="AT560" s="374" t="str">
        <f t="array" ref="AT560">IF($W560, "", INDEX(台羅韻母八聲調資料表, $AD560, $AG560))</f>
        <v>iú</v>
      </c>
      <c r="AU560" s="370"/>
      <c r="AV560" s="374" t="str">
        <f t="array" ref="AV560">IF($V560, "", INDEX(白話字聲母資料表, $Z560, $AV$5))</f>
        <v/>
      </c>
      <c r="AW560" s="375" t="str">
        <f t="array" ref="AW560">IF($W560, "", INDEX(白話字韻母資料表, $AC560, $AW$5))</f>
        <v>iu</v>
      </c>
      <c r="AX560" s="374" t="str">
        <f t="array" ref="AX560">IF($W560, "", INDEX(閩拼韻母八聲調資料表, $AD560, $AG560))</f>
        <v>iú</v>
      </c>
    </row>
    <row r="561" spans="2:50">
      <c r="B561" s="380">
        <f t="shared" si="148"/>
        <v>553</v>
      </c>
      <c r="C561" s="314" t="str">
        <f>MID(文章!$D$4, B561, 1)</f>
        <v>，</v>
      </c>
      <c r="D561" s="365"/>
      <c r="E561" s="365"/>
      <c r="F561" s="365"/>
      <c r="G561" s="315" t="str">
        <f t="array" ref="G561">IF( OR($T561, NOT($U561), $W561), "", $AA561 &amp; $AH561 &amp; INDEX(中文數值資料表, $AG561, 2) )</f>
        <v/>
      </c>
      <c r="H561" s="321" t="str">
        <f t="shared" si="149"/>
        <v/>
      </c>
      <c r="I561" s="322" t="str">
        <f t="shared" si="150"/>
        <v/>
      </c>
      <c r="J561" s="323" t="str">
        <f t="shared" si="151"/>
        <v/>
      </c>
      <c r="K561" s="316" t="str">
        <f t="shared" si="152"/>
        <v/>
      </c>
      <c r="L561" s="317" t="str">
        <f t="shared" ca="1" si="169"/>
        <v xml:space="preserve">\ltjruby{，}{}\
</v>
      </c>
      <c r="M561" s="317" t="str">
        <f t="shared" ca="1" si="155"/>
        <v xml:space="preserve">，
</v>
      </c>
      <c r="N561" s="317" t="str">
        <f t="shared" ca="1" si="156"/>
        <v xml:space="preserve">，
</v>
      </c>
      <c r="O561" s="317" t="str">
        <f t="shared" ca="1" si="157"/>
        <v xml:space="preserve">，
</v>
      </c>
      <c r="P561" s="317" t="str">
        <f t="shared" ca="1" si="157"/>
        <v xml:space="preserve">，
</v>
      </c>
      <c r="Q561" s="318" t="str">
        <f t="shared" ca="1" si="158"/>
        <v xml:space="preserve">，
</v>
      </c>
      <c r="R561" s="318" t="str">
        <f t="shared" ca="1" si="159"/>
        <v xml:space="preserve">，
</v>
      </c>
      <c r="S561" s="285"/>
      <c r="T561" s="319" t="b">
        <f t="shared" si="153"/>
        <v>1</v>
      </c>
      <c r="U561" s="319" t="b">
        <f t="shared" si="160"/>
        <v>0</v>
      </c>
      <c r="V561" s="319" t="b">
        <f t="shared" si="161"/>
        <v>1</v>
      </c>
      <c r="W561" s="319" t="b">
        <f t="shared" si="162"/>
        <v>1</v>
      </c>
      <c r="X561" s="319" t="b">
        <f t="shared" si="163"/>
        <v>0</v>
      </c>
      <c r="Y561" s="370"/>
      <c r="Z561" s="377" t="str">
        <f t="shared" si="154"/>
        <v/>
      </c>
      <c r="AA561" s="373" t="str">
        <f t="array" ref="AA561">IF( $Z561="", "", INDEX(白話字聲母資料表, $Z561, $AA$5))</f>
        <v/>
      </c>
      <c r="AB561" s="370"/>
      <c r="AC561" s="377" t="str">
        <f t="shared" si="164"/>
        <v/>
      </c>
      <c r="AD561" s="373" t="str">
        <f t="array" ref="AD561">IF( $W561, "", INDEX(白話字韻母資料表, AC561, $AD$5))</f>
        <v/>
      </c>
      <c r="AE561" s="373" t="str">
        <f t="array" ref="AE561">IF( $W561, "", IF( INDEX(白話字韻母資料表, AC561, $AE$5) = "入聲", TRUE, FALSE) )</f>
        <v/>
      </c>
      <c r="AF561" s="374" t="str">
        <f t="shared" si="165"/>
        <v/>
      </c>
      <c r="AG561" s="374" t="str">
        <f t="shared" si="166"/>
        <v/>
      </c>
      <c r="AH561" s="374" t="str">
        <f t="array" ref="AH561">IF( $W561, "", INDEX(白話字韻母資料表, $AC561, $AH$5))</f>
        <v/>
      </c>
      <c r="AI561" s="374" t="str">
        <f t="array" ref="AI561">IF($W561, "", INDEX(白話字韻母八聲調資料表, $AD561, $AG561))</f>
        <v/>
      </c>
      <c r="AJ561" s="370"/>
      <c r="AK561" s="373" t="b">
        <f t="shared" si="167"/>
        <v>0</v>
      </c>
      <c r="AL561" s="373" t="str">
        <f>IF( $AK561, IFERROR( IF(MATCH( $E561, 顎音化聲母!$H$9:$H$37, 0), TRUE, FALSE), FALSE), "")</f>
        <v/>
      </c>
      <c r="AM561" s="373" t="str">
        <f t="array" ref="AM561">IF( AND($AK561, $AL561), INDEX(顎音化聲母資料表, MATCH( $D561 &amp; $E561, 顎音化聲母!$L$5:$L$136, 0), 3), "")</f>
        <v/>
      </c>
      <c r="AN561" s="373" t="str">
        <f t="shared" si="168"/>
        <v/>
      </c>
      <c r="AO561" s="374" t="str">
        <f t="array" ref="AO561">IF($AN561="", "", IF( $AM561&lt;&gt;"", $AM561,INDEX(白話字聲母資料表, $AN561, $AO$5)))</f>
        <v/>
      </c>
      <c r="AP561" s="374" t="str">
        <f t="array" ref="AP561">IF($W561, "", INDEX(方音八音反切資料表, $AD561, $AG561))</f>
        <v/>
      </c>
      <c r="AQ561" s="370"/>
      <c r="AR561" s="374" t="str">
        <f t="array" ref="AR561">IF($V561, "", INDEX(白話字聲母資料表, $Z561, $AR$5))</f>
        <v/>
      </c>
      <c r="AS561" s="375" t="str">
        <f t="array" ref="AS561">IF($W561, "", INDEX(白話字韻母資料表, $AC561, $AR$5))</f>
        <v/>
      </c>
      <c r="AT561" s="374" t="str">
        <f t="array" ref="AT561">IF($W561, "", INDEX(台羅韻母八聲調資料表, $AD561, $AG561))</f>
        <v/>
      </c>
      <c r="AU561" s="370"/>
      <c r="AV561" s="374" t="str">
        <f t="array" ref="AV561">IF($V561, "", INDEX(白話字聲母資料表, $Z561, $AV$5))</f>
        <v/>
      </c>
      <c r="AW561" s="375" t="str">
        <f t="array" ref="AW561">IF($W561, "", INDEX(白話字韻母資料表, $AC561, $AW$5))</f>
        <v/>
      </c>
      <c r="AX561" s="374" t="str">
        <f t="array" ref="AX561">IF($W561, "", INDEX(閩拼韻母八聲調資料表, $AD561, $AG561))</f>
        <v/>
      </c>
    </row>
    <row r="562" spans="2:50">
      <c r="B562" s="380">
        <f t="shared" si="148"/>
        <v>554</v>
      </c>
      <c r="C562" s="314" t="str">
        <f>MID(文章!$D$4, B562, 1)</f>
        <v>雖</v>
      </c>
      <c r="D562" s="365" t="s">
        <v>65</v>
      </c>
      <c r="E562" s="365" t="s">
        <v>84</v>
      </c>
      <c r="F562" s="365"/>
      <c r="G562" s="315" t="str">
        <f t="array" ref="G562">IF( OR($T562, NOT($U562), $W562), "", $AA562 &amp; $AH562 &amp; INDEX(中文數值資料表, $AG562, 2) )</f>
        <v>時規一</v>
      </c>
      <c r="H562" s="321" t="str">
        <f t="shared" si="149"/>
        <v>sui</v>
      </c>
      <c r="I562" s="322" t="str">
        <f t="shared" si="150"/>
        <v>sui</v>
      </c>
      <c r="J562" s="323" t="str">
        <f t="shared" si="151"/>
        <v>sūi</v>
      </c>
      <c r="K562" s="316" t="str">
        <f t="shared" si="152"/>
        <v>ㄙㄨㄧ</v>
      </c>
      <c r="L562" s="317" t="str">
        <f t="shared" ca="1" si="169"/>
        <v xml:space="preserve">\ltjruby{雖}{sui}\
</v>
      </c>
      <c r="M562" s="317" t="str">
        <f t="shared" ca="1" si="155"/>
        <v xml:space="preserve">&lt;ruby&gt;雖&lt;rt&gt;時規一&lt;/rt&gt;&lt;/ruby&gt;
</v>
      </c>
      <c r="N562" s="317" t="str">
        <f t="shared" ca="1" si="156"/>
        <v xml:space="preserve">&lt;ruby&gt;雖&lt;rt&gt;sui&lt;/rt&gt;&lt;/ruby&gt;
</v>
      </c>
      <c r="O562" s="317" t="str">
        <f t="shared" ca="1" si="157"/>
        <v xml:space="preserve">&lt;ruby&gt;雖&lt;rt&gt;sui&lt;/rt&gt;&lt;/ruby&gt;
</v>
      </c>
      <c r="P562" s="317" t="str">
        <f t="shared" ca="1" si="157"/>
        <v xml:space="preserve">&lt;ruby&gt;雖&lt;rt&gt;sūi&lt;/rt&gt;&lt;/ruby&gt;
</v>
      </c>
      <c r="Q562" s="318" t="str">
        <f t="shared" ca="1" si="158"/>
        <v xml:space="preserve">&lt;ruby&gt;雖&lt;rtc&gt;ㄙㄨㄧ&lt;/rtc&gt;&lt;/ruby&gt;
</v>
      </c>
      <c r="R562" s="318" t="str">
        <f t="shared" ca="1" si="159"/>
        <v xml:space="preserve">&lt;ruby&gt;雖&lt;rt&gt;sui&lt;/rt&gt;&lt;rtc&gt;ㄙㄨㄧ&lt;/rtc&gt;&lt;/ruby&gt;
</v>
      </c>
      <c r="S562" s="285"/>
      <c r="T562" s="319" t="b">
        <f t="shared" si="153"/>
        <v>0</v>
      </c>
      <c r="U562" s="319" t="b">
        <f t="shared" si="160"/>
        <v>1</v>
      </c>
      <c r="V562" s="319" t="b">
        <f t="shared" si="161"/>
        <v>0</v>
      </c>
      <c r="W562" s="319" t="b">
        <f t="shared" si="162"/>
        <v>0</v>
      </c>
      <c r="X562" s="319" t="b">
        <f t="shared" si="163"/>
        <v>1</v>
      </c>
      <c r="Y562" s="370"/>
      <c r="Z562" s="377">
        <f t="shared" si="154"/>
        <v>15</v>
      </c>
      <c r="AA562" s="373" t="str">
        <f t="array" ref="AA562">IF( $Z562="", "", INDEX(白話字聲母資料表, $Z562, $AA$5))</f>
        <v>時</v>
      </c>
      <c r="AB562" s="370"/>
      <c r="AC562" s="377">
        <f t="shared" si="164"/>
        <v>72</v>
      </c>
      <c r="AD562" s="373">
        <f t="array" ref="AD562">IF( $W562, "", INDEX(白話字韻母資料表, AC562, $AD$5))</f>
        <v>4</v>
      </c>
      <c r="AE562" s="373" t="b">
        <f t="array" ref="AE562">IF( $W562, "", IF( INDEX(白話字韻母資料表, AC562, $AE$5) = "入聲", TRUE, FALSE) )</f>
        <v>0</v>
      </c>
      <c r="AF562" s="374">
        <f t="shared" si="165"/>
        <v>1</v>
      </c>
      <c r="AG562" s="374">
        <f t="shared" si="166"/>
        <v>1</v>
      </c>
      <c r="AH562" s="374" t="str">
        <f t="array" ref="AH562">IF( $W562, "", INDEX(白話字韻母資料表, $AC562, $AH$5))</f>
        <v>規</v>
      </c>
      <c r="AI562" s="374" t="str">
        <f t="array" ref="AI562">IF($W562, "", INDEX(白話字韻母八聲調資料表, $AD562, $AG562))</f>
        <v>ui</v>
      </c>
      <c r="AJ562" s="370"/>
      <c r="AK562" s="373" t="b">
        <f t="shared" si="167"/>
        <v>1</v>
      </c>
      <c r="AL562" s="373" t="b">
        <f>IF( $AK562, IFERROR( IF(MATCH( $E562, 顎音化聲母!$H$9:$H$37, 0), TRUE, FALSE), FALSE), "")</f>
        <v>0</v>
      </c>
      <c r="AM562" s="373" t="str">
        <f t="array" ref="AM562">IF( AND($AK562, $AL562), INDEX(顎音化聲母資料表, MATCH( $D562 &amp; $E562, 顎音化聲母!$L$5:$L$136, 0), 3), "")</f>
        <v/>
      </c>
      <c r="AN562" s="373">
        <f t="shared" si="168"/>
        <v>15</v>
      </c>
      <c r="AO562" s="374" t="str">
        <f t="array" ref="AO562">IF($AN562="", "", IF( $AM562&lt;&gt;"", $AM562,INDEX(白話字聲母資料表, $AN562, $AO$5)))</f>
        <v>ㄙ</v>
      </c>
      <c r="AP562" s="374" t="str">
        <f t="array" ref="AP562">IF($W562, "", INDEX(方音八音反切資料表, $AD562, $AG562))</f>
        <v>ㄨㄧ</v>
      </c>
      <c r="AQ562" s="370"/>
      <c r="AR562" s="374" t="str">
        <f t="array" ref="AR562">IF($V562, "", INDEX(白話字聲母資料表, $Z562, $AR$5))</f>
        <v>s</v>
      </c>
      <c r="AS562" s="375" t="str">
        <f t="array" ref="AS562">IF($W562, "", INDEX(白話字韻母資料表, $AC562, $AR$5))</f>
        <v>ui</v>
      </c>
      <c r="AT562" s="374" t="str">
        <f t="array" ref="AT562">IF($W562, "", INDEX(台羅韻母八聲調資料表, $AD562, $AG562))</f>
        <v>ui</v>
      </c>
      <c r="AU562" s="370"/>
      <c r="AV562" s="374" t="str">
        <f t="array" ref="AV562">IF($V562, "", INDEX(白話字聲母資料表, $Z562, $AV$5))</f>
        <v>s</v>
      </c>
      <c r="AW562" s="375" t="str">
        <f t="array" ref="AW562">IF($W562, "", INDEX(白話字韻母資料表, $AC562, $AW$5))</f>
        <v>ui</v>
      </c>
      <c r="AX562" s="374" t="str">
        <f t="array" ref="AX562">IF($W562, "", INDEX(閩拼韻母八聲調資料表, $AD562, $AG562))</f>
        <v>ūi</v>
      </c>
    </row>
    <row r="563" spans="2:50">
      <c r="B563" s="380">
        <f t="shared" si="148"/>
        <v>555</v>
      </c>
      <c r="C563" s="314" t="str">
        <f>MID(文章!$D$4, B563, 1)</f>
        <v>一</v>
      </c>
      <c r="D563" s="365"/>
      <c r="E563" s="365" t="s">
        <v>97</v>
      </c>
      <c r="F563" s="365"/>
      <c r="G563" s="315" t="str">
        <f t="array" ref="G563">IF( OR($T563, NOT($U563), $W563), "", $AA563 &amp; $AH563 &amp; INDEX(中文數值資料表, $AG563, 2) )</f>
        <v>英巾四</v>
      </c>
      <c r="H563" s="321" t="str">
        <f t="shared" si="149"/>
        <v>it</v>
      </c>
      <c r="I563" s="322" t="str">
        <f t="shared" si="150"/>
        <v>it</v>
      </c>
      <c r="J563" s="323" t="str">
        <f t="shared" si="151"/>
        <v>it</v>
      </c>
      <c r="K563" s="316" t="str">
        <f t="shared" si="152"/>
        <v>ㄧㆵ</v>
      </c>
      <c r="L563" s="317" t="str">
        <f t="shared" ca="1" si="169"/>
        <v xml:space="preserve">\ltjruby{一}{it}\
</v>
      </c>
      <c r="M563" s="317" t="str">
        <f t="shared" ca="1" si="155"/>
        <v xml:space="preserve">&lt;ruby&gt;一&lt;rt&gt;英巾四&lt;/rt&gt;&lt;/ruby&gt;
</v>
      </c>
      <c r="N563" s="317" t="str">
        <f t="shared" ca="1" si="156"/>
        <v xml:space="preserve">&lt;ruby&gt;一&lt;rt&gt;it&lt;/rt&gt;&lt;/ruby&gt;
</v>
      </c>
      <c r="O563" s="317" t="str">
        <f t="shared" ca="1" si="157"/>
        <v xml:space="preserve">&lt;ruby&gt;一&lt;rt&gt;it&lt;/rt&gt;&lt;/ruby&gt;
</v>
      </c>
      <c r="P563" s="317" t="str">
        <f t="shared" ca="1" si="157"/>
        <v xml:space="preserve">&lt;ruby&gt;一&lt;rt&gt;it&lt;/rt&gt;&lt;/ruby&gt;
</v>
      </c>
      <c r="Q563" s="318" t="str">
        <f t="shared" ca="1" si="158"/>
        <v xml:space="preserve">&lt;ruby&gt;一&lt;rtc&gt;ㄧㆵ&lt;/rtc&gt;&lt;/ruby&gt;
</v>
      </c>
      <c r="R563" s="318" t="str">
        <f t="shared" ca="1" si="159"/>
        <v xml:space="preserve">&lt;ruby&gt;一&lt;rt&gt;it&lt;/rt&gt;&lt;rtc&gt;ㄧㆵ&lt;/rtc&gt;&lt;/ruby&gt;
</v>
      </c>
      <c r="S563" s="285"/>
      <c r="T563" s="319" t="b">
        <f t="shared" si="153"/>
        <v>0</v>
      </c>
      <c r="U563" s="319" t="b">
        <f t="shared" si="160"/>
        <v>1</v>
      </c>
      <c r="V563" s="319" t="b">
        <f t="shared" si="161"/>
        <v>1</v>
      </c>
      <c r="W563" s="319" t="b">
        <f t="shared" si="162"/>
        <v>0</v>
      </c>
      <c r="X563" s="319" t="b">
        <f t="shared" si="163"/>
        <v>1</v>
      </c>
      <c r="Y563" s="370"/>
      <c r="Z563" s="377">
        <f t="shared" si="154"/>
        <v>18</v>
      </c>
      <c r="AA563" s="373" t="str">
        <f t="array" ref="AA563">IF( $Z563="", "", INDEX(白話字聲母資料表, $Z563, $AA$5))</f>
        <v>英</v>
      </c>
      <c r="AB563" s="370"/>
      <c r="AC563" s="377">
        <f t="shared" si="164"/>
        <v>44</v>
      </c>
      <c r="AD563" s="373">
        <f t="array" ref="AD563">IF( $W563, "", INDEX(白話字韻母資料表, AC563, $AD$5))</f>
        <v>17</v>
      </c>
      <c r="AE563" s="373" t="b">
        <f t="array" ref="AE563">IF( $W563, "", IF( INDEX(白話字韻母資料表, AC563, $AE$5) = "入聲", TRUE, FALSE) )</f>
        <v>1</v>
      </c>
      <c r="AF563" s="374">
        <f t="shared" si="165"/>
        <v>4</v>
      </c>
      <c r="AG563" s="374">
        <f t="shared" si="166"/>
        <v>4</v>
      </c>
      <c r="AH563" s="374" t="str">
        <f t="array" ref="AH563">IF( $W563, "", INDEX(白話字韻母資料表, $AC563, $AH$5))</f>
        <v>巾</v>
      </c>
      <c r="AI563" s="374" t="str">
        <f t="array" ref="AI563">IF($W563, "", INDEX(白話字韻母八聲調資料表, $AD563, $AG563))</f>
        <v>it</v>
      </c>
      <c r="AJ563" s="370"/>
      <c r="AK563" s="373" t="b">
        <f t="shared" si="167"/>
        <v>0</v>
      </c>
      <c r="AL563" s="373" t="str">
        <f>IF( $AK563, IFERROR( IF(MATCH( $E563, 顎音化聲母!$H$9:$H$37, 0), TRUE, FALSE), FALSE), "")</f>
        <v/>
      </c>
      <c r="AM563" s="373" t="str">
        <f t="array" ref="AM563">IF( AND($AK563, $AL563), INDEX(顎音化聲母資料表, MATCH( $D563 &amp; $E563, 顎音化聲母!$L$5:$L$136, 0), 3), "")</f>
        <v/>
      </c>
      <c r="AN563" s="373" t="str">
        <f t="shared" si="168"/>
        <v/>
      </c>
      <c r="AO563" s="374" t="str">
        <f t="array" ref="AO563">IF($AN563="", "", IF( $AM563&lt;&gt;"", $AM563,INDEX(白話字聲母資料表, $AN563, $AO$5)))</f>
        <v/>
      </c>
      <c r="AP563" s="374" t="str">
        <f t="array" ref="AP563">IF($W563, "", INDEX(方音八音反切資料表, $AD563, $AG563))</f>
        <v>ㄧㆵ</v>
      </c>
      <c r="AQ563" s="370"/>
      <c r="AR563" s="374" t="str">
        <f t="array" ref="AR563">IF($V563, "", INDEX(白話字聲母資料表, $Z563, $AR$5))</f>
        <v/>
      </c>
      <c r="AS563" s="375" t="str">
        <f t="array" ref="AS563">IF($W563, "", INDEX(白話字韻母資料表, $AC563, $AR$5))</f>
        <v>it</v>
      </c>
      <c r="AT563" s="374" t="str">
        <f t="array" ref="AT563">IF($W563, "", INDEX(台羅韻母八聲調資料表, $AD563, $AG563))</f>
        <v>it</v>
      </c>
      <c r="AU563" s="370"/>
      <c r="AV563" s="374" t="str">
        <f t="array" ref="AV563">IF($V563, "", INDEX(白話字聲母資料表, $Z563, $AV$5))</f>
        <v/>
      </c>
      <c r="AW563" s="375" t="str">
        <f t="array" ref="AW563">IF($W563, "", INDEX(白話字韻母資料表, $AC563, $AW$5))</f>
        <v>it</v>
      </c>
      <c r="AX563" s="374" t="str">
        <f t="array" ref="AX563">IF($W563, "", INDEX(閩拼韻母八聲調資料表, $AD563, $AG563))</f>
        <v>it</v>
      </c>
    </row>
    <row r="564" spans="2:50">
      <c r="B564" s="380">
        <f t="shared" si="148"/>
        <v>556</v>
      </c>
      <c r="C564" s="314" t="str">
        <f>MID(文章!$D$4, B564, 1)</f>
        <v>毫</v>
      </c>
      <c r="D564" s="365" t="s">
        <v>61</v>
      </c>
      <c r="E564" s="365" t="s">
        <v>86</v>
      </c>
      <c r="F564" s="365">
        <v>5</v>
      </c>
      <c r="G564" s="315" t="str">
        <f t="array" ref="G564">IF( OR($T564, NOT($U564), $W564), "", $AA564 &amp; $AH564 &amp; INDEX(中文數值資料表, $AG564, 2) )</f>
        <v>喜高五</v>
      </c>
      <c r="H564" s="321" t="str">
        <f t="shared" si="149"/>
        <v>hô</v>
      </c>
      <c r="I564" s="322" t="str">
        <f t="shared" si="150"/>
        <v>hô</v>
      </c>
      <c r="J564" s="323" t="str">
        <f t="shared" si="151"/>
        <v>hò</v>
      </c>
      <c r="K564" s="316" t="str">
        <f t="shared" si="152"/>
        <v>ㄏㄜˊ</v>
      </c>
      <c r="L564" s="317" t="str">
        <f t="shared" ca="1" si="169"/>
        <v xml:space="preserve">\ltjruby{毫}{hô}\
</v>
      </c>
      <c r="M564" s="317" t="str">
        <f t="shared" ca="1" si="155"/>
        <v xml:space="preserve">&lt;ruby&gt;毫&lt;rt&gt;喜高五&lt;/rt&gt;&lt;/ruby&gt;
</v>
      </c>
      <c r="N564" s="317" t="str">
        <f t="shared" ca="1" si="156"/>
        <v xml:space="preserve">&lt;ruby&gt;毫&lt;rt&gt;hô&lt;/rt&gt;&lt;/ruby&gt;
</v>
      </c>
      <c r="O564" s="317" t="str">
        <f t="shared" ca="1" si="157"/>
        <v xml:space="preserve">&lt;ruby&gt;毫&lt;rt&gt;hô&lt;/rt&gt;&lt;/ruby&gt;
</v>
      </c>
      <c r="P564" s="317" t="str">
        <f t="shared" ca="1" si="157"/>
        <v xml:space="preserve">&lt;ruby&gt;毫&lt;rt&gt;hò&lt;/rt&gt;&lt;/ruby&gt;
</v>
      </c>
      <c r="Q564" s="318" t="str">
        <f t="shared" ca="1" si="158"/>
        <v xml:space="preserve">&lt;ruby&gt;毫&lt;rtc&gt;ㄏㄜˊ&lt;/rtc&gt;&lt;/ruby&gt;
</v>
      </c>
      <c r="R564" s="318" t="str">
        <f t="shared" ca="1" si="159"/>
        <v xml:space="preserve">&lt;ruby&gt;毫&lt;rt&gt;hô&lt;/rt&gt;&lt;rtc&gt;ㄏㄜˊ&lt;/rtc&gt;&lt;/ruby&gt;
</v>
      </c>
      <c r="S564" s="285"/>
      <c r="T564" s="319" t="b">
        <f t="shared" si="153"/>
        <v>0</v>
      </c>
      <c r="U564" s="319" t="b">
        <f t="shared" si="160"/>
        <v>1</v>
      </c>
      <c r="V564" s="319" t="b">
        <f t="shared" si="161"/>
        <v>0</v>
      </c>
      <c r="W564" s="319" t="b">
        <f t="shared" si="162"/>
        <v>0</v>
      </c>
      <c r="X564" s="319" t="b">
        <f t="shared" si="163"/>
        <v>0</v>
      </c>
      <c r="Y564" s="370"/>
      <c r="Z564" s="377">
        <f t="shared" si="154"/>
        <v>5</v>
      </c>
      <c r="AA564" s="373" t="str">
        <f t="array" ref="AA564">IF( $Z564="", "", INDEX(白話字聲母資料表, $Z564, $AA$5))</f>
        <v>喜</v>
      </c>
      <c r="AB564" s="370"/>
      <c r="AC564" s="377">
        <f t="shared" si="164"/>
        <v>52</v>
      </c>
      <c r="AD564" s="373">
        <f t="array" ref="AD564">IF( $W564, "", INDEX(白話字韻母資料表, AC564, $AD$5))</f>
        <v>15</v>
      </c>
      <c r="AE564" s="373" t="b">
        <f t="array" ref="AE564">IF( $W564, "", IF( INDEX(白話字韻母資料表, AC564, $AE$5) = "入聲", TRUE, FALSE) )</f>
        <v>0</v>
      </c>
      <c r="AF564" s="374">
        <f t="shared" si="165"/>
        <v>1</v>
      </c>
      <c r="AG564" s="374">
        <f t="shared" si="166"/>
        <v>5</v>
      </c>
      <c r="AH564" s="374" t="str">
        <f t="array" ref="AH564">IF( $W564, "", INDEX(白話字韻母資料表, $AC564, $AH$5))</f>
        <v>高</v>
      </c>
      <c r="AI564" s="374" t="str">
        <f t="array" ref="AI564">IF($W564, "", INDEX(白話字韻母八聲調資料表, $AD564, $AG564))</f>
        <v>ô</v>
      </c>
      <c r="AJ564" s="370"/>
      <c r="AK564" s="373" t="b">
        <f t="shared" si="167"/>
        <v>0</v>
      </c>
      <c r="AL564" s="373" t="str">
        <f>IF( $AK564, IFERROR( IF(MATCH( $E564, 顎音化聲母!$H$9:$H$37, 0), TRUE, FALSE), FALSE), "")</f>
        <v/>
      </c>
      <c r="AM564" s="373" t="str">
        <f t="array" ref="AM564">IF( AND($AK564, $AL564), INDEX(顎音化聲母資料表, MATCH( $D564 &amp; $E564, 顎音化聲母!$L$5:$L$136, 0), 3), "")</f>
        <v/>
      </c>
      <c r="AN564" s="373">
        <f t="shared" si="168"/>
        <v>5</v>
      </c>
      <c r="AO564" s="374" t="str">
        <f t="array" ref="AO564">IF($AN564="", "", IF( $AM564&lt;&gt;"", $AM564,INDEX(白話字聲母資料表, $AN564, $AO$5)))</f>
        <v>ㄏ</v>
      </c>
      <c r="AP564" s="374" t="str">
        <f t="array" ref="AP564">IF($W564, "", INDEX(方音八音反切資料表, $AD564, $AG564))</f>
        <v>ㄜˊ</v>
      </c>
      <c r="AQ564" s="370"/>
      <c r="AR564" s="374" t="str">
        <f t="array" ref="AR564">IF($V564, "", INDEX(白話字聲母資料表, $Z564, $AR$5))</f>
        <v>h</v>
      </c>
      <c r="AS564" s="375" t="str">
        <f t="array" ref="AS564">IF($W564, "", INDEX(白話字韻母資料表, $AC564, $AR$5))</f>
        <v>o</v>
      </c>
      <c r="AT564" s="374" t="str">
        <f t="array" ref="AT564">IF($W564, "", INDEX(台羅韻母八聲調資料表, $AD564, $AG564))</f>
        <v>ô</v>
      </c>
      <c r="AU564" s="370"/>
      <c r="AV564" s="374" t="str">
        <f t="array" ref="AV564">IF($V564, "", INDEX(白話字聲母資料表, $Z564, $AV$5))</f>
        <v>h</v>
      </c>
      <c r="AW564" s="375" t="str">
        <f t="array" ref="AW564">IF($W564, "", INDEX(白話字韻母資料表, $AC564, $AW$5))</f>
        <v>o</v>
      </c>
      <c r="AX564" s="374" t="str">
        <f t="array" ref="AX564">IF($W564, "", INDEX(閩拼韻母八聲調資料表, $AD564, $AG564))</f>
        <v>ò</v>
      </c>
    </row>
    <row r="565" spans="2:50">
      <c r="B565" s="380">
        <f t="shared" si="148"/>
        <v>557</v>
      </c>
      <c r="C565" s="314" t="str">
        <f>MID(文章!$D$4, B565, 1)</f>
        <v>而</v>
      </c>
      <c r="D565" s="365" t="s">
        <v>63</v>
      </c>
      <c r="E565" s="365" t="s">
        <v>67</v>
      </c>
      <c r="F565" s="365">
        <v>5</v>
      </c>
      <c r="G565" s="315" t="str">
        <f t="array" ref="G565">IF( OR($T565, NOT($U565), $W565), "", $AA565 &amp; $AH565 &amp; INDEX(中文數值資料表, $AG565, 2) )</f>
        <v>入居五</v>
      </c>
      <c r="H565" s="321" t="str">
        <f t="shared" si="149"/>
        <v>jî</v>
      </c>
      <c r="I565" s="322" t="str">
        <f t="shared" si="150"/>
        <v>jî</v>
      </c>
      <c r="J565" s="323" t="str">
        <f t="shared" si="151"/>
        <v>jì</v>
      </c>
      <c r="K565" s="316" t="str">
        <f t="shared" si="152"/>
        <v>ㆢㄧˊ</v>
      </c>
      <c r="L565" s="317" t="str">
        <f t="shared" ca="1" si="169"/>
        <v xml:space="preserve">\ltjruby{而}{jî}\
</v>
      </c>
      <c r="M565" s="317" t="str">
        <f t="shared" ca="1" si="155"/>
        <v xml:space="preserve">&lt;ruby&gt;而&lt;rt&gt;入居五&lt;/rt&gt;&lt;/ruby&gt;
</v>
      </c>
      <c r="N565" s="317" t="str">
        <f t="shared" ca="1" si="156"/>
        <v xml:space="preserve">&lt;ruby&gt;而&lt;rt&gt;jî&lt;/rt&gt;&lt;/ruby&gt;
</v>
      </c>
      <c r="O565" s="317" t="str">
        <f t="shared" ca="1" si="157"/>
        <v xml:space="preserve">&lt;ruby&gt;而&lt;rt&gt;jî&lt;/rt&gt;&lt;/ruby&gt;
</v>
      </c>
      <c r="P565" s="317" t="str">
        <f t="shared" ca="1" si="157"/>
        <v xml:space="preserve">&lt;ruby&gt;而&lt;rt&gt;jì&lt;/rt&gt;&lt;/ruby&gt;
</v>
      </c>
      <c r="Q565" s="318" t="str">
        <f t="shared" ca="1" si="158"/>
        <v xml:space="preserve">&lt;ruby&gt;而&lt;rtc&gt;ㆢㄧˊ&lt;/rtc&gt;&lt;/ruby&gt;
</v>
      </c>
      <c r="R565" s="318" t="str">
        <f t="shared" ca="1" si="159"/>
        <v xml:space="preserve">&lt;ruby&gt;而&lt;rt&gt;jî&lt;/rt&gt;&lt;rtc&gt;ㆢㄧˊ&lt;/rtc&gt;&lt;/ruby&gt;
</v>
      </c>
      <c r="S565" s="285"/>
      <c r="T565" s="319" t="b">
        <f t="shared" si="153"/>
        <v>0</v>
      </c>
      <c r="U565" s="319" t="b">
        <f t="shared" si="160"/>
        <v>1</v>
      </c>
      <c r="V565" s="319" t="b">
        <f t="shared" si="161"/>
        <v>0</v>
      </c>
      <c r="W565" s="319" t="b">
        <f t="shared" si="162"/>
        <v>0</v>
      </c>
      <c r="X565" s="319" t="b">
        <f t="shared" si="163"/>
        <v>0</v>
      </c>
      <c r="Y565" s="370"/>
      <c r="Z565" s="377">
        <f t="shared" si="154"/>
        <v>6</v>
      </c>
      <c r="AA565" s="373" t="str">
        <f t="array" ref="AA565">IF( $Z565="", "", INDEX(白話字聲母資料表, $Z565, $AA$5))</f>
        <v>入</v>
      </c>
      <c r="AB565" s="370"/>
      <c r="AC565" s="377">
        <f t="shared" si="164"/>
        <v>21</v>
      </c>
      <c r="AD565" s="373">
        <f t="array" ref="AD565">IF( $W565, "", INDEX(白話字韻母資料表, AC565, $AD$5))</f>
        <v>29</v>
      </c>
      <c r="AE565" s="373" t="b">
        <f t="array" ref="AE565">IF( $W565, "", IF( INDEX(白話字韻母資料表, AC565, $AE$5) = "入聲", TRUE, FALSE) )</f>
        <v>0</v>
      </c>
      <c r="AF565" s="374">
        <f t="shared" si="165"/>
        <v>1</v>
      </c>
      <c r="AG565" s="374">
        <f t="shared" si="166"/>
        <v>5</v>
      </c>
      <c r="AH565" s="374" t="str">
        <f t="array" ref="AH565">IF( $W565, "", INDEX(白話字韻母資料表, $AC565, $AH$5))</f>
        <v>居</v>
      </c>
      <c r="AI565" s="374" t="str">
        <f t="array" ref="AI565">IF($W565, "", INDEX(白話字韻母八聲調資料表, $AD565, $AG565))</f>
        <v>î</v>
      </c>
      <c r="AJ565" s="370"/>
      <c r="AK565" s="373" t="b">
        <f t="shared" si="167"/>
        <v>1</v>
      </c>
      <c r="AL565" s="373" t="b">
        <f>IF( $AK565, IFERROR( IF(MATCH( $E565, 顎音化聲母!$H$9:$H$37, 0), TRUE, FALSE), FALSE), "")</f>
        <v>1</v>
      </c>
      <c r="AM565" s="373" t="str">
        <f t="array" ref="AM565">IF( AND($AK565, $AL565), INDEX(顎音化聲母資料表, MATCH( $D565 &amp; $E565, 顎音化聲母!$L$5:$L$136, 0), 3), "")</f>
        <v>ㆢ</v>
      </c>
      <c r="AN565" s="373">
        <f t="shared" si="168"/>
        <v>6</v>
      </c>
      <c r="AO565" s="374" t="str">
        <f t="array" ref="AO565">IF($AN565="", "", IF( $AM565&lt;&gt;"", $AM565,INDEX(白話字聲母資料表, $AN565, $AO$5)))</f>
        <v>ㆢ</v>
      </c>
      <c r="AP565" s="374" t="str">
        <f t="array" ref="AP565">IF($W565, "", INDEX(方音八音反切資料表, $AD565, $AG565))</f>
        <v>ㄧˊ</v>
      </c>
      <c r="AQ565" s="370"/>
      <c r="AR565" s="374" t="str">
        <f t="array" ref="AR565">IF($V565, "", INDEX(白話字聲母資料表, $Z565, $AR$5))</f>
        <v>j</v>
      </c>
      <c r="AS565" s="375" t="str">
        <f t="array" ref="AS565">IF($W565, "", INDEX(白話字韻母資料表, $AC565, $AR$5))</f>
        <v>i</v>
      </c>
      <c r="AT565" s="374" t="str">
        <f t="array" ref="AT565">IF($W565, "", INDEX(台羅韻母八聲調資料表, $AD565, $AG565))</f>
        <v>î</v>
      </c>
      <c r="AU565" s="370"/>
      <c r="AV565" s="374" t="str">
        <f t="array" ref="AV565">IF($V565, "", INDEX(白話字聲母資料表, $Z565, $AV$5))</f>
        <v>j</v>
      </c>
      <c r="AW565" s="375" t="str">
        <f t="array" ref="AW565">IF($W565, "", INDEX(白話字韻母資料表, $AC565, $AW$5))</f>
        <v>i</v>
      </c>
      <c r="AX565" s="374" t="str">
        <f t="array" ref="AX565">IF($W565, "", INDEX(閩拼韻母八聲調資料表, $AD565, $AG565))</f>
        <v>ì</v>
      </c>
    </row>
    <row r="566" spans="2:50">
      <c r="B566" s="380">
        <f t="shared" si="148"/>
        <v>558</v>
      </c>
      <c r="C566" s="314" t="str">
        <f>MID(文章!$D$4, B566, 1)</f>
        <v>莫</v>
      </c>
      <c r="D566" s="365" t="s">
        <v>73</v>
      </c>
      <c r="E566" s="365" t="s">
        <v>99</v>
      </c>
      <c r="F566" s="365">
        <v>8</v>
      </c>
      <c r="G566" s="315" t="str">
        <f t="array" ref="G566">IF( OR($T566, NOT($U566), $W566), "", $AA566 &amp; $AH566 &amp; INDEX(中文數值資料表, $AG566, 2) )</f>
        <v>門公八</v>
      </c>
      <c r="H566" s="321" t="str">
        <f t="shared" si="149"/>
        <v>bo̍k</v>
      </c>
      <c r="I566" s="322" t="str">
        <f t="shared" si="150"/>
        <v>bo̍k</v>
      </c>
      <c r="J566" s="323" t="str">
        <f t="shared" si="151"/>
        <v>bbók</v>
      </c>
      <c r="K566" s="316" t="str">
        <f t="shared" si="152"/>
        <v>ㆠㆦㆻ˙</v>
      </c>
      <c r="L566" s="317" t="str">
        <f t="shared" ca="1" si="169"/>
        <v xml:space="preserve">\ltjruby{莫}{bo̍k}\
</v>
      </c>
      <c r="M566" s="317" t="str">
        <f t="shared" ca="1" si="155"/>
        <v xml:space="preserve">&lt;ruby&gt;莫&lt;rt&gt;門公八&lt;/rt&gt;&lt;/ruby&gt;
</v>
      </c>
      <c r="N566" s="317" t="str">
        <f t="shared" ca="1" si="156"/>
        <v xml:space="preserve">&lt;ruby&gt;莫&lt;rt&gt;bo̍k&lt;/rt&gt;&lt;/ruby&gt;
</v>
      </c>
      <c r="O566" s="317" t="str">
        <f t="shared" ca="1" si="157"/>
        <v xml:space="preserve">&lt;ruby&gt;莫&lt;rt&gt;bo̍k&lt;/rt&gt;&lt;/ruby&gt;
</v>
      </c>
      <c r="P566" s="317" t="str">
        <f t="shared" ca="1" si="157"/>
        <v xml:space="preserve">&lt;ruby&gt;莫&lt;rt&gt;bbók&lt;/rt&gt;&lt;/ruby&gt;
</v>
      </c>
      <c r="Q566" s="318" t="str">
        <f t="shared" ca="1" si="158"/>
        <v xml:space="preserve">&lt;ruby&gt;莫&lt;rtc&gt;ㆠㆦㆻ˙&lt;/rtc&gt;&lt;/ruby&gt;
</v>
      </c>
      <c r="R566" s="318" t="str">
        <f t="shared" ca="1" si="159"/>
        <v xml:space="preserve">&lt;ruby&gt;莫&lt;rt&gt;bo̍k&lt;/rt&gt;&lt;rtc&gt;ㆠㆦㆻ˙&lt;/rtc&gt;&lt;/ruby&gt;
</v>
      </c>
      <c r="S566" s="285"/>
      <c r="T566" s="319" t="b">
        <f t="shared" si="153"/>
        <v>0</v>
      </c>
      <c r="U566" s="319" t="b">
        <f t="shared" si="160"/>
        <v>1</v>
      </c>
      <c r="V566" s="319" t="b">
        <f t="shared" si="161"/>
        <v>0</v>
      </c>
      <c r="W566" s="319" t="b">
        <f t="shared" si="162"/>
        <v>0</v>
      </c>
      <c r="X566" s="319" t="b">
        <f t="shared" si="163"/>
        <v>0</v>
      </c>
      <c r="Y566" s="370"/>
      <c r="Z566" s="377">
        <f t="shared" si="154"/>
        <v>1</v>
      </c>
      <c r="AA566" s="373" t="str">
        <f t="array" ref="AA566">IF( $Z566="", "", INDEX(白話字聲母資料表, $Z566, $AA$5))</f>
        <v>門</v>
      </c>
      <c r="AB566" s="370"/>
      <c r="AC566" s="377">
        <f t="shared" si="164"/>
        <v>67</v>
      </c>
      <c r="AD566" s="373">
        <f t="array" ref="AD566">IF( $W566, "", INDEX(白話字韻母資料表, AC566, $AD$5))</f>
        <v>7</v>
      </c>
      <c r="AE566" s="373" t="b">
        <f t="array" ref="AE566">IF( $W566, "", IF( INDEX(白話字韻母資料表, AC566, $AE$5) = "入聲", TRUE, FALSE) )</f>
        <v>1</v>
      </c>
      <c r="AF566" s="374">
        <f t="shared" si="165"/>
        <v>4</v>
      </c>
      <c r="AG566" s="374">
        <f t="shared" si="166"/>
        <v>8</v>
      </c>
      <c r="AH566" s="374" t="str">
        <f t="array" ref="AH566">IF( $W566, "", INDEX(白話字韻母資料表, $AC566, $AH$5))</f>
        <v>公</v>
      </c>
      <c r="AI566" s="374" t="str">
        <f t="array" ref="AI566">IF($W566, "", INDEX(白話字韻母八聲調資料表, $AD566, $AG566))</f>
        <v>o̍k</v>
      </c>
      <c r="AJ566" s="370"/>
      <c r="AK566" s="373" t="b">
        <f t="shared" si="167"/>
        <v>0</v>
      </c>
      <c r="AL566" s="373" t="str">
        <f>IF( $AK566, IFERROR( IF(MATCH( $E566, 顎音化聲母!$H$9:$H$37, 0), TRUE, FALSE), FALSE), "")</f>
        <v/>
      </c>
      <c r="AM566" s="373" t="str">
        <f t="array" ref="AM566">IF( AND($AK566, $AL566), INDEX(顎音化聲母資料表, MATCH( $D566 &amp; $E566, 顎音化聲母!$L$5:$L$136, 0), 3), "")</f>
        <v/>
      </c>
      <c r="AN566" s="373">
        <f t="shared" si="168"/>
        <v>1</v>
      </c>
      <c r="AO566" s="374" t="str">
        <f t="array" ref="AO566">IF($AN566="", "", IF( $AM566&lt;&gt;"", $AM566,INDEX(白話字聲母資料表, $AN566, $AO$5)))</f>
        <v>ㆠ</v>
      </c>
      <c r="AP566" s="374" t="str">
        <f t="array" ref="AP566">IF($W566, "", INDEX(方音八音反切資料表, $AD566, $AG566))</f>
        <v>ㆦㆻ˙</v>
      </c>
      <c r="AQ566" s="370"/>
      <c r="AR566" s="374" t="str">
        <f t="array" ref="AR566">IF($V566, "", INDEX(白話字聲母資料表, $Z566, $AR$5))</f>
        <v>b</v>
      </c>
      <c r="AS566" s="375" t="str">
        <f t="array" ref="AS566">IF($W566, "", INDEX(白話字韻母資料表, $AC566, $AR$5))</f>
        <v>ok</v>
      </c>
      <c r="AT566" s="374" t="str">
        <f t="array" ref="AT566">IF($W566, "", INDEX(台羅韻母八聲調資料表, $AD566, $AG566))</f>
        <v>o̍k</v>
      </c>
      <c r="AU566" s="370"/>
      <c r="AV566" s="374" t="str">
        <f t="array" ref="AV566">IF($V566, "", INDEX(白話字聲母資料表, $Z566, $AV$5))</f>
        <v>bb</v>
      </c>
      <c r="AW566" s="375" t="str">
        <f t="array" ref="AW566">IF($W566, "", INDEX(白話字韻母資料表, $AC566, $AW$5))</f>
        <v>ok</v>
      </c>
      <c r="AX566" s="374" t="str">
        <f t="array" ref="AX566">IF($W566, "", INDEX(閩拼韻母八聲調資料表, $AD566, $AG566))</f>
        <v>ók</v>
      </c>
    </row>
    <row r="567" spans="2:50">
      <c r="B567" s="380">
        <f t="shared" si="148"/>
        <v>559</v>
      </c>
      <c r="C567" s="314" t="str">
        <f>MID(文章!$D$4, B567, 1)</f>
        <v>取</v>
      </c>
      <c r="D567" s="365" t="s">
        <v>68</v>
      </c>
      <c r="E567" s="365" t="s">
        <v>62</v>
      </c>
      <c r="F567" s="365">
        <v>2</v>
      </c>
      <c r="G567" s="315" t="str">
        <f t="array" ref="G567">IF( OR($T567, NOT($U567), $W567), "", $AA567 &amp; $AH567 &amp; INDEX(中文數值資料表, $AG567, 2) )</f>
        <v>出艍二</v>
      </c>
      <c r="H567" s="321" t="str">
        <f t="shared" si="149"/>
        <v>chhú</v>
      </c>
      <c r="I567" s="322" t="str">
        <f t="shared" si="150"/>
        <v>tshú</v>
      </c>
      <c r="J567" s="323" t="str">
        <f t="shared" si="151"/>
        <v>cú</v>
      </c>
      <c r="K567" s="316" t="str">
        <f t="shared" si="152"/>
        <v>ㄘㄨˋ</v>
      </c>
      <c r="L567" s="317" t="str">
        <f t="shared" ca="1" si="169"/>
        <v xml:space="preserve">\ltjruby{取}{tshú}\
</v>
      </c>
      <c r="M567" s="317" t="str">
        <f t="shared" ca="1" si="155"/>
        <v xml:space="preserve">&lt;ruby&gt;取&lt;rt&gt;出艍二&lt;/rt&gt;&lt;/ruby&gt;
</v>
      </c>
      <c r="N567" s="317" t="str">
        <f t="shared" ca="1" si="156"/>
        <v xml:space="preserve">&lt;ruby&gt;取&lt;rt&gt;chhú&lt;/rt&gt;&lt;/ruby&gt;
</v>
      </c>
      <c r="O567" s="317" t="str">
        <f t="shared" ca="1" si="157"/>
        <v xml:space="preserve">&lt;ruby&gt;取&lt;rt&gt;tshú&lt;/rt&gt;&lt;/ruby&gt;
</v>
      </c>
      <c r="P567" s="317" t="str">
        <f t="shared" ca="1" si="157"/>
        <v xml:space="preserve">&lt;ruby&gt;取&lt;rt&gt;cú&lt;/rt&gt;&lt;/ruby&gt;
</v>
      </c>
      <c r="Q567" s="318" t="str">
        <f t="shared" ca="1" si="158"/>
        <v xml:space="preserve">&lt;ruby&gt;取&lt;rtc&gt;ㄘㄨˋ&lt;/rtc&gt;&lt;/ruby&gt;
</v>
      </c>
      <c r="R567" s="318" t="str">
        <f t="shared" ca="1" si="159"/>
        <v xml:space="preserve">&lt;ruby&gt;取&lt;rt&gt;tshú&lt;/rt&gt;&lt;rtc&gt;ㄘㄨˋ&lt;/rtc&gt;&lt;/ruby&gt;
</v>
      </c>
      <c r="S567" s="285"/>
      <c r="T567" s="319" t="b">
        <f t="shared" si="153"/>
        <v>0</v>
      </c>
      <c r="U567" s="319" t="b">
        <f t="shared" si="160"/>
        <v>1</v>
      </c>
      <c r="V567" s="319" t="b">
        <f t="shared" si="161"/>
        <v>0</v>
      </c>
      <c r="W567" s="319" t="b">
        <f t="shared" si="162"/>
        <v>0</v>
      </c>
      <c r="X567" s="319" t="b">
        <f t="shared" si="163"/>
        <v>0</v>
      </c>
      <c r="Y567" s="370"/>
      <c r="Z567" s="377">
        <f t="shared" si="154"/>
        <v>3</v>
      </c>
      <c r="AA567" s="373" t="str">
        <f t="array" ref="AA567">IF( $Z567="", "", INDEX(白話字聲母資料表, $Z567, $AA$5))</f>
        <v>出</v>
      </c>
      <c r="AB567" s="370"/>
      <c r="AC567" s="377">
        <f t="shared" si="164"/>
        <v>70</v>
      </c>
      <c r="AD567" s="373">
        <f t="array" ref="AD567">IF( $W567, "", INDEX(白話字韻母資料表, AC567, $AD$5))</f>
        <v>27</v>
      </c>
      <c r="AE567" s="373" t="b">
        <f t="array" ref="AE567">IF( $W567, "", IF( INDEX(白話字韻母資料表, AC567, $AE$5) = "入聲", TRUE, FALSE) )</f>
        <v>0</v>
      </c>
      <c r="AF567" s="374">
        <f t="shared" si="165"/>
        <v>1</v>
      </c>
      <c r="AG567" s="374">
        <f t="shared" si="166"/>
        <v>2</v>
      </c>
      <c r="AH567" s="374" t="str">
        <f t="array" ref="AH567">IF( $W567, "", INDEX(白話字韻母資料表, $AC567, $AH$5))</f>
        <v>艍</v>
      </c>
      <c r="AI567" s="374" t="str">
        <f t="array" ref="AI567">IF($W567, "", INDEX(白話字韻母八聲調資料表, $AD567, $AG567))</f>
        <v>ú</v>
      </c>
      <c r="AJ567" s="370"/>
      <c r="AK567" s="373" t="b">
        <f t="shared" si="167"/>
        <v>1</v>
      </c>
      <c r="AL567" s="373" t="b">
        <f>IF( $AK567, IFERROR( IF(MATCH( $E567, 顎音化聲母!$H$9:$H$37, 0), TRUE, FALSE), FALSE), "")</f>
        <v>0</v>
      </c>
      <c r="AM567" s="373" t="str">
        <f t="array" ref="AM567">IF( AND($AK567, $AL567), INDEX(顎音化聲母資料表, MATCH( $D567 &amp; $E567, 顎音化聲母!$L$5:$L$136, 0), 3), "")</f>
        <v/>
      </c>
      <c r="AN567" s="373">
        <f t="shared" si="168"/>
        <v>3</v>
      </c>
      <c r="AO567" s="374" t="str">
        <f t="array" ref="AO567">IF($AN567="", "", IF( $AM567&lt;&gt;"", $AM567,INDEX(白話字聲母資料表, $AN567, $AO$5)))</f>
        <v>ㄘ</v>
      </c>
      <c r="AP567" s="374" t="str">
        <f t="array" ref="AP567">IF($W567, "", INDEX(方音八音反切資料表, $AD567, $AG567))</f>
        <v>ㄨˋ</v>
      </c>
      <c r="AQ567" s="370"/>
      <c r="AR567" s="374" t="str">
        <f t="array" ref="AR567">IF($V567, "", INDEX(白話字聲母資料表, $Z567, $AR$5))</f>
        <v>tsh</v>
      </c>
      <c r="AS567" s="375" t="str">
        <f t="array" ref="AS567">IF($W567, "", INDEX(白話字韻母資料表, $AC567, $AR$5))</f>
        <v>u</v>
      </c>
      <c r="AT567" s="374" t="str">
        <f t="array" ref="AT567">IF($W567, "", INDEX(台羅韻母八聲調資料表, $AD567, $AG567))</f>
        <v>ú</v>
      </c>
      <c r="AU567" s="370"/>
      <c r="AV567" s="374" t="str">
        <f t="array" ref="AV567">IF($V567, "", INDEX(白話字聲母資料表, $Z567, $AV$5))</f>
        <v>c</v>
      </c>
      <c r="AW567" s="375" t="str">
        <f t="array" ref="AW567">IF($W567, "", INDEX(白話字韻母資料表, $AC567, $AW$5))</f>
        <v>u</v>
      </c>
      <c r="AX567" s="374" t="str">
        <f t="array" ref="AX567">IF($W567, "", INDEX(閩拼韻母八聲調資料表, $AD567, $AG567))</f>
        <v>ú</v>
      </c>
    </row>
    <row r="568" spans="2:50">
      <c r="B568" s="380">
        <f t="shared" si="148"/>
        <v>560</v>
      </c>
      <c r="C568" s="314" t="str">
        <f>MID(文章!$D$4, B568, 1)</f>
        <v>。</v>
      </c>
      <c r="D568" s="365"/>
      <c r="E568" s="365"/>
      <c r="F568" s="365"/>
      <c r="G568" s="315" t="str">
        <f t="array" ref="G568">IF( OR($T568, NOT($U568), $W568), "", $AA568 &amp; $AH568 &amp; INDEX(中文數值資料表, $AG568, 2) )</f>
        <v/>
      </c>
      <c r="H568" s="321" t="str">
        <f t="shared" si="149"/>
        <v/>
      </c>
      <c r="I568" s="322" t="str">
        <f t="shared" si="150"/>
        <v/>
      </c>
      <c r="J568" s="323" t="str">
        <f t="shared" si="151"/>
        <v/>
      </c>
      <c r="K568" s="316" t="str">
        <f t="shared" si="152"/>
        <v/>
      </c>
      <c r="L568" s="317" t="str">
        <f t="shared" ca="1" si="169"/>
        <v xml:space="preserve">\ltjruby{。}{}\
</v>
      </c>
      <c r="M568" s="317" t="str">
        <f t="shared" ca="1" si="155"/>
        <v xml:space="preserve">。
</v>
      </c>
      <c r="N568" s="317" t="str">
        <f t="shared" ca="1" si="156"/>
        <v xml:space="preserve">。
</v>
      </c>
      <c r="O568" s="317" t="str">
        <f t="shared" ca="1" si="157"/>
        <v xml:space="preserve">。
</v>
      </c>
      <c r="P568" s="317" t="str">
        <f t="shared" ca="1" si="157"/>
        <v xml:space="preserve">。
</v>
      </c>
      <c r="Q568" s="318" t="str">
        <f t="shared" ca="1" si="158"/>
        <v xml:space="preserve">。
</v>
      </c>
      <c r="R568" s="318" t="str">
        <f t="shared" ca="1" si="159"/>
        <v xml:space="preserve">。
</v>
      </c>
      <c r="S568" s="285"/>
      <c r="T568" s="319" t="b">
        <f t="shared" si="153"/>
        <v>1</v>
      </c>
      <c r="U568" s="319" t="b">
        <f t="shared" si="160"/>
        <v>0</v>
      </c>
      <c r="V568" s="319" t="b">
        <f t="shared" si="161"/>
        <v>1</v>
      </c>
      <c r="W568" s="319" t="b">
        <f t="shared" si="162"/>
        <v>1</v>
      </c>
      <c r="X568" s="319" t="b">
        <f t="shared" si="163"/>
        <v>0</v>
      </c>
      <c r="Y568" s="370"/>
      <c r="Z568" s="377" t="str">
        <f t="shared" si="154"/>
        <v/>
      </c>
      <c r="AA568" s="373" t="str">
        <f t="array" ref="AA568">IF( $Z568="", "", INDEX(白話字聲母資料表, $Z568, $AA$5))</f>
        <v/>
      </c>
      <c r="AB568" s="370"/>
      <c r="AC568" s="377" t="str">
        <f t="shared" si="164"/>
        <v/>
      </c>
      <c r="AD568" s="373" t="str">
        <f t="array" ref="AD568">IF( $W568, "", INDEX(白話字韻母資料表, AC568, $AD$5))</f>
        <v/>
      </c>
      <c r="AE568" s="373" t="str">
        <f t="array" ref="AE568">IF( $W568, "", IF( INDEX(白話字韻母資料表, AC568, $AE$5) = "入聲", TRUE, FALSE) )</f>
        <v/>
      </c>
      <c r="AF568" s="374" t="str">
        <f t="shared" si="165"/>
        <v/>
      </c>
      <c r="AG568" s="374" t="str">
        <f t="shared" si="166"/>
        <v/>
      </c>
      <c r="AH568" s="374" t="str">
        <f t="array" ref="AH568">IF( $W568, "", INDEX(白話字韻母資料表, $AC568, $AH$5))</f>
        <v/>
      </c>
      <c r="AI568" s="374" t="str">
        <f t="array" ref="AI568">IF($W568, "", INDEX(白話字韻母八聲調資料表, $AD568, $AG568))</f>
        <v/>
      </c>
      <c r="AJ568" s="370"/>
      <c r="AK568" s="373" t="b">
        <f t="shared" si="167"/>
        <v>0</v>
      </c>
      <c r="AL568" s="373" t="str">
        <f>IF( $AK568, IFERROR( IF(MATCH( $E568, 顎音化聲母!$H$9:$H$37, 0), TRUE, FALSE), FALSE), "")</f>
        <v/>
      </c>
      <c r="AM568" s="373" t="str">
        <f t="array" ref="AM568">IF( AND($AK568, $AL568), INDEX(顎音化聲母資料表, MATCH( $D568 &amp; $E568, 顎音化聲母!$L$5:$L$136, 0), 3), "")</f>
        <v/>
      </c>
      <c r="AN568" s="373" t="str">
        <f t="shared" si="168"/>
        <v/>
      </c>
      <c r="AO568" s="374" t="str">
        <f t="array" ref="AO568">IF($AN568="", "", IF( $AM568&lt;&gt;"", $AM568,INDEX(白話字聲母資料表, $AN568, $AO$5)))</f>
        <v/>
      </c>
      <c r="AP568" s="374" t="str">
        <f t="array" ref="AP568">IF($W568, "", INDEX(方音八音反切資料表, $AD568, $AG568))</f>
        <v/>
      </c>
      <c r="AQ568" s="370"/>
      <c r="AR568" s="374" t="str">
        <f t="array" ref="AR568">IF($V568, "", INDEX(白話字聲母資料表, $Z568, $AR$5))</f>
        <v/>
      </c>
      <c r="AS568" s="375" t="str">
        <f t="array" ref="AS568">IF($W568, "", INDEX(白話字韻母資料表, $AC568, $AR$5))</f>
        <v/>
      </c>
      <c r="AT568" s="374" t="str">
        <f t="array" ref="AT568">IF($W568, "", INDEX(台羅韻母八聲調資料表, $AD568, $AG568))</f>
        <v/>
      </c>
      <c r="AU568" s="370"/>
      <c r="AV568" s="374" t="str">
        <f t="array" ref="AV568">IF($V568, "", INDEX(白話字聲母資料表, $Z568, $AV$5))</f>
        <v/>
      </c>
      <c r="AW568" s="375" t="str">
        <f t="array" ref="AW568">IF($W568, "", INDEX(白話字韻母資料表, $AC568, $AW$5))</f>
        <v/>
      </c>
      <c r="AX568" s="374" t="str">
        <f t="array" ref="AX568">IF($W568, "", INDEX(閩拼韻母八聲調資料表, $AD568, $AG568))</f>
        <v/>
      </c>
    </row>
    <row r="569" spans="2:50">
      <c r="B569" s="380">
        <f t="shared" si="148"/>
        <v>561</v>
      </c>
      <c r="C569" s="314" t="str">
        <f>MID(文章!$D$4, B569, 1)</f>
        <v>惟</v>
      </c>
      <c r="D569" s="365"/>
      <c r="E569" s="365" t="s">
        <v>67</v>
      </c>
      <c r="F569" s="365">
        <v>5</v>
      </c>
      <c r="G569" s="315" t="str">
        <f t="array" ref="G569">IF( OR($T569, NOT($U569), $W569), "", $AA569 &amp; $AH569 &amp; INDEX(中文數值資料表, $AG569, 2) )</f>
        <v>英居五</v>
      </c>
      <c r="H569" s="321" t="str">
        <f t="shared" si="149"/>
        <v>î</v>
      </c>
      <c r="I569" s="322" t="str">
        <f t="shared" si="150"/>
        <v>î</v>
      </c>
      <c r="J569" s="323" t="str">
        <f t="shared" si="151"/>
        <v>ì</v>
      </c>
      <c r="K569" s="316" t="str">
        <f t="shared" si="152"/>
        <v>ㄧˊ</v>
      </c>
      <c r="L569" s="317" t="str">
        <f t="shared" ca="1" si="169"/>
        <v xml:space="preserve">\ltjruby{惟}{î}\
</v>
      </c>
      <c r="M569" s="317" t="str">
        <f t="shared" ca="1" si="155"/>
        <v xml:space="preserve">&lt;ruby&gt;惟&lt;rt&gt;英居五&lt;/rt&gt;&lt;/ruby&gt;
</v>
      </c>
      <c r="N569" s="317" t="str">
        <f t="shared" ca="1" si="156"/>
        <v xml:space="preserve">&lt;ruby&gt;惟&lt;rt&gt;î&lt;/rt&gt;&lt;/ruby&gt;
</v>
      </c>
      <c r="O569" s="317" t="str">
        <f t="shared" ca="1" si="157"/>
        <v xml:space="preserve">&lt;ruby&gt;惟&lt;rt&gt;î&lt;/rt&gt;&lt;/ruby&gt;
</v>
      </c>
      <c r="P569" s="317" t="str">
        <f t="shared" ca="1" si="157"/>
        <v xml:space="preserve">&lt;ruby&gt;惟&lt;rt&gt;ì&lt;/rt&gt;&lt;/ruby&gt;
</v>
      </c>
      <c r="Q569" s="318" t="str">
        <f t="shared" ca="1" si="158"/>
        <v xml:space="preserve">&lt;ruby&gt;惟&lt;rtc&gt;ㄧˊ&lt;/rtc&gt;&lt;/ruby&gt;
</v>
      </c>
      <c r="R569" s="318" t="str">
        <f t="shared" ca="1" si="159"/>
        <v xml:space="preserve">&lt;ruby&gt;惟&lt;rt&gt;î&lt;/rt&gt;&lt;rtc&gt;ㄧˊ&lt;/rtc&gt;&lt;/ruby&gt;
</v>
      </c>
      <c r="S569" s="285"/>
      <c r="T569" s="319" t="b">
        <f t="shared" si="153"/>
        <v>0</v>
      </c>
      <c r="U569" s="319" t="b">
        <f t="shared" si="160"/>
        <v>1</v>
      </c>
      <c r="V569" s="319" t="b">
        <f t="shared" si="161"/>
        <v>1</v>
      </c>
      <c r="W569" s="319" t="b">
        <f t="shared" si="162"/>
        <v>0</v>
      </c>
      <c r="X569" s="319" t="b">
        <f t="shared" si="163"/>
        <v>0</v>
      </c>
      <c r="Y569" s="370"/>
      <c r="Z569" s="377">
        <f t="shared" si="154"/>
        <v>18</v>
      </c>
      <c r="AA569" s="373" t="str">
        <f t="array" ref="AA569">IF( $Z569="", "", INDEX(白話字聲母資料表, $Z569, $AA$5))</f>
        <v>英</v>
      </c>
      <c r="AB569" s="370"/>
      <c r="AC569" s="377">
        <f t="shared" si="164"/>
        <v>21</v>
      </c>
      <c r="AD569" s="373">
        <f t="array" ref="AD569">IF( $W569, "", INDEX(白話字韻母資料表, AC569, $AD$5))</f>
        <v>29</v>
      </c>
      <c r="AE569" s="373" t="b">
        <f t="array" ref="AE569">IF( $W569, "", IF( INDEX(白話字韻母資料表, AC569, $AE$5) = "入聲", TRUE, FALSE) )</f>
        <v>0</v>
      </c>
      <c r="AF569" s="374">
        <f t="shared" si="165"/>
        <v>1</v>
      </c>
      <c r="AG569" s="374">
        <f t="shared" si="166"/>
        <v>5</v>
      </c>
      <c r="AH569" s="374" t="str">
        <f t="array" ref="AH569">IF( $W569, "", INDEX(白話字韻母資料表, $AC569, $AH$5))</f>
        <v>居</v>
      </c>
      <c r="AI569" s="374" t="str">
        <f t="array" ref="AI569">IF($W569, "", INDEX(白話字韻母八聲調資料表, $AD569, $AG569))</f>
        <v>î</v>
      </c>
      <c r="AJ569" s="370"/>
      <c r="AK569" s="373" t="b">
        <f t="shared" si="167"/>
        <v>0</v>
      </c>
      <c r="AL569" s="373" t="str">
        <f>IF( $AK569, IFERROR( IF(MATCH( $E569, 顎音化聲母!$H$9:$H$37, 0), TRUE, FALSE), FALSE), "")</f>
        <v/>
      </c>
      <c r="AM569" s="373" t="str">
        <f t="array" ref="AM569">IF( AND($AK569, $AL569), INDEX(顎音化聲母資料表, MATCH( $D569 &amp; $E569, 顎音化聲母!$L$5:$L$136, 0), 3), "")</f>
        <v/>
      </c>
      <c r="AN569" s="373" t="str">
        <f t="shared" si="168"/>
        <v/>
      </c>
      <c r="AO569" s="374" t="str">
        <f t="array" ref="AO569">IF($AN569="", "", IF( $AM569&lt;&gt;"", $AM569,INDEX(白話字聲母資料表, $AN569, $AO$5)))</f>
        <v/>
      </c>
      <c r="AP569" s="374" t="str">
        <f t="array" ref="AP569">IF($W569, "", INDEX(方音八音反切資料表, $AD569, $AG569))</f>
        <v>ㄧˊ</v>
      </c>
      <c r="AQ569" s="370"/>
      <c r="AR569" s="374" t="str">
        <f t="array" ref="AR569">IF($V569, "", INDEX(白話字聲母資料表, $Z569, $AR$5))</f>
        <v/>
      </c>
      <c r="AS569" s="375" t="str">
        <f t="array" ref="AS569">IF($W569, "", INDEX(白話字韻母資料表, $AC569, $AR$5))</f>
        <v>i</v>
      </c>
      <c r="AT569" s="374" t="str">
        <f t="array" ref="AT569">IF($W569, "", INDEX(台羅韻母八聲調資料表, $AD569, $AG569))</f>
        <v>î</v>
      </c>
      <c r="AU569" s="370"/>
      <c r="AV569" s="374" t="str">
        <f t="array" ref="AV569">IF($V569, "", INDEX(白話字聲母資料表, $Z569, $AV$5))</f>
        <v/>
      </c>
      <c r="AW569" s="375" t="str">
        <f t="array" ref="AW569">IF($W569, "", INDEX(白話字韻母資料表, $AC569, $AW$5))</f>
        <v>i</v>
      </c>
      <c r="AX569" s="374" t="str">
        <f t="array" ref="AX569">IF($W569, "", INDEX(閩拼韻母八聲調資料表, $AD569, $AG569))</f>
        <v>ì</v>
      </c>
    </row>
    <row r="570" spans="2:50">
      <c r="B570" s="380">
        <f t="shared" si="148"/>
        <v>562</v>
      </c>
      <c r="C570" s="314" t="str">
        <f>MID(文章!$D$4, B570, 1)</f>
        <v>江</v>
      </c>
      <c r="D570" s="365" t="s">
        <v>72</v>
      </c>
      <c r="E570" s="365" t="s">
        <v>95</v>
      </c>
      <c r="F570" s="365"/>
      <c r="G570" s="315" t="str">
        <f t="array" ref="G570">IF( OR($T570, NOT($U570), $W570), "", $AA570 &amp; $AH570 &amp; INDEX(中文數值資料表, $AG570, 2) )</f>
        <v>求江一</v>
      </c>
      <c r="H570" s="321" t="str">
        <f t="shared" si="149"/>
        <v>kang</v>
      </c>
      <c r="I570" s="322" t="str">
        <f t="shared" si="150"/>
        <v>kang</v>
      </c>
      <c r="J570" s="323" t="str">
        <f t="shared" si="151"/>
        <v>gāng</v>
      </c>
      <c r="K570" s="316" t="str">
        <f t="shared" si="152"/>
        <v>ㄍㄤ</v>
      </c>
      <c r="L570" s="317" t="str">
        <f t="shared" ca="1" si="169"/>
        <v xml:space="preserve">\ltjruby{江}{kang}\
</v>
      </c>
      <c r="M570" s="317" t="str">
        <f t="shared" ca="1" si="155"/>
        <v xml:space="preserve">&lt;ruby&gt;江&lt;rt&gt;求江一&lt;/rt&gt;&lt;/ruby&gt;
</v>
      </c>
      <c r="N570" s="317" t="str">
        <f t="shared" ca="1" si="156"/>
        <v xml:space="preserve">&lt;ruby&gt;江&lt;rt&gt;kang&lt;/rt&gt;&lt;/ruby&gt;
</v>
      </c>
      <c r="O570" s="317" t="str">
        <f t="shared" ca="1" si="157"/>
        <v xml:space="preserve">&lt;ruby&gt;江&lt;rt&gt;kang&lt;/rt&gt;&lt;/ruby&gt;
</v>
      </c>
      <c r="P570" s="317" t="str">
        <f t="shared" ca="1" si="157"/>
        <v xml:space="preserve">&lt;ruby&gt;江&lt;rt&gt;gāng&lt;/rt&gt;&lt;/ruby&gt;
</v>
      </c>
      <c r="Q570" s="318" t="str">
        <f t="shared" ca="1" si="158"/>
        <v xml:space="preserve">&lt;ruby&gt;江&lt;rtc&gt;ㄍㄤ&lt;/rtc&gt;&lt;/ruby&gt;
</v>
      </c>
      <c r="R570" s="318" t="str">
        <f t="shared" ca="1" si="159"/>
        <v xml:space="preserve">&lt;ruby&gt;江&lt;rt&gt;kang&lt;/rt&gt;&lt;rtc&gt;ㄍㄤ&lt;/rtc&gt;&lt;/ruby&gt;
</v>
      </c>
      <c r="S570" s="285"/>
      <c r="T570" s="319" t="b">
        <f t="shared" si="153"/>
        <v>0</v>
      </c>
      <c r="U570" s="319" t="b">
        <f t="shared" si="160"/>
        <v>1</v>
      </c>
      <c r="V570" s="319" t="b">
        <f t="shared" si="161"/>
        <v>0</v>
      </c>
      <c r="W570" s="319" t="b">
        <f t="shared" si="162"/>
        <v>0</v>
      </c>
      <c r="X570" s="319" t="b">
        <f t="shared" si="163"/>
        <v>1</v>
      </c>
      <c r="Y570" s="370"/>
      <c r="Z570" s="377">
        <f t="shared" si="154"/>
        <v>7</v>
      </c>
      <c r="AA570" s="373" t="str">
        <f t="array" ref="AA570">IF( $Z570="", "", INDEX(白話字聲母資料表, $Z570, $AA$5))</f>
        <v>求</v>
      </c>
      <c r="AB570" s="370"/>
      <c r="AC570" s="377">
        <f t="shared" si="164"/>
        <v>10</v>
      </c>
      <c r="AD570" s="373">
        <f t="array" ref="AD570">IF( $W570, "", INDEX(白話字韻母資料表, AC570, $AD$5))</f>
        <v>21</v>
      </c>
      <c r="AE570" s="373" t="b">
        <f t="array" ref="AE570">IF( $W570, "", IF( INDEX(白話字韻母資料表, AC570, $AE$5) = "入聲", TRUE, FALSE) )</f>
        <v>0</v>
      </c>
      <c r="AF570" s="374">
        <f t="shared" si="165"/>
        <v>1</v>
      </c>
      <c r="AG570" s="374">
        <f t="shared" si="166"/>
        <v>1</v>
      </c>
      <c r="AH570" s="374" t="str">
        <f t="array" ref="AH570">IF( $W570, "", INDEX(白話字韻母資料表, $AC570, $AH$5))</f>
        <v>江</v>
      </c>
      <c r="AI570" s="374" t="str">
        <f t="array" ref="AI570">IF($W570, "", INDEX(白話字韻母八聲調資料表, $AD570, $AG570))</f>
        <v>ang</v>
      </c>
      <c r="AJ570" s="370"/>
      <c r="AK570" s="373" t="b">
        <f t="shared" si="167"/>
        <v>0</v>
      </c>
      <c r="AL570" s="373" t="str">
        <f>IF( $AK570, IFERROR( IF(MATCH( $E570, 顎音化聲母!$H$9:$H$37, 0), TRUE, FALSE), FALSE), "")</f>
        <v/>
      </c>
      <c r="AM570" s="373" t="str">
        <f t="array" ref="AM570">IF( AND($AK570, $AL570), INDEX(顎音化聲母資料表, MATCH( $D570 &amp; $E570, 顎音化聲母!$L$5:$L$136, 0), 3), "")</f>
        <v/>
      </c>
      <c r="AN570" s="373">
        <f t="shared" si="168"/>
        <v>7</v>
      </c>
      <c r="AO570" s="374" t="str">
        <f t="array" ref="AO570">IF($AN570="", "", IF( $AM570&lt;&gt;"", $AM570,INDEX(白話字聲母資料表, $AN570, $AO$5)))</f>
        <v>ㄍ</v>
      </c>
      <c r="AP570" s="374" t="str">
        <f t="array" ref="AP570">IF($W570, "", INDEX(方音八音反切資料表, $AD570, $AG570))</f>
        <v>ㄤ</v>
      </c>
      <c r="AQ570" s="370"/>
      <c r="AR570" s="374" t="str">
        <f t="array" ref="AR570">IF($V570, "", INDEX(白話字聲母資料表, $Z570, $AR$5))</f>
        <v>k</v>
      </c>
      <c r="AS570" s="375" t="str">
        <f t="array" ref="AS570">IF($W570, "", INDEX(白話字韻母資料表, $AC570, $AR$5))</f>
        <v>ang</v>
      </c>
      <c r="AT570" s="374" t="str">
        <f t="array" ref="AT570">IF($W570, "", INDEX(台羅韻母八聲調資料表, $AD570, $AG570))</f>
        <v>ang</v>
      </c>
      <c r="AU570" s="370"/>
      <c r="AV570" s="374" t="str">
        <f t="array" ref="AV570">IF($V570, "", INDEX(白話字聲母資料表, $Z570, $AV$5))</f>
        <v>g</v>
      </c>
      <c r="AW570" s="375" t="str">
        <f t="array" ref="AW570">IF($W570, "", INDEX(白話字韻母資料表, $AC570, $AW$5))</f>
        <v>ang</v>
      </c>
      <c r="AX570" s="374" t="str">
        <f t="array" ref="AX570">IF($W570, "", INDEX(閩拼韻母八聲調資料表, $AD570, $AG570))</f>
        <v>āng</v>
      </c>
    </row>
    <row r="571" spans="2:50">
      <c r="B571" s="380">
        <f t="shared" si="148"/>
        <v>563</v>
      </c>
      <c r="C571" s="314" t="str">
        <f>MID(文章!$D$4, B571, 1)</f>
        <v>上</v>
      </c>
      <c r="D571" s="365" t="s">
        <v>65</v>
      </c>
      <c r="E571" s="365" t="s">
        <v>88</v>
      </c>
      <c r="F571" s="365">
        <v>7</v>
      </c>
      <c r="G571" s="315" t="str">
        <f t="array" ref="G571">IF( OR($T571, NOT($U571), $W571), "", $AA571 &amp; $AH571 &amp; INDEX(中文數值資料表, $AG571, 2) )</f>
        <v>時恭七</v>
      </c>
      <c r="H571" s="321" t="str">
        <f t="shared" si="149"/>
        <v>siōng</v>
      </c>
      <c r="I571" s="322" t="str">
        <f t="shared" si="150"/>
        <v>siōng</v>
      </c>
      <c r="J571" s="323" t="str">
        <f t="shared" si="151"/>
        <v>siōng</v>
      </c>
      <c r="K571" s="316" t="str">
        <f t="shared" si="152"/>
        <v>ㄒㄧㆲ˫</v>
      </c>
      <c r="L571" s="317" t="str">
        <f t="shared" ca="1" si="169"/>
        <v xml:space="preserve">\ltjruby{上}{siōng}\
</v>
      </c>
      <c r="M571" s="317" t="str">
        <f t="shared" ca="1" si="155"/>
        <v xml:space="preserve">&lt;ruby&gt;上&lt;rt&gt;時恭七&lt;/rt&gt;&lt;/ruby&gt;
</v>
      </c>
      <c r="N571" s="317" t="str">
        <f t="shared" ca="1" si="156"/>
        <v xml:space="preserve">&lt;ruby&gt;上&lt;rt&gt;siōng&lt;/rt&gt;&lt;/ruby&gt;
</v>
      </c>
      <c r="O571" s="317" t="str">
        <f t="shared" ca="1" si="157"/>
        <v xml:space="preserve">&lt;ruby&gt;上&lt;rt&gt;siōng&lt;/rt&gt;&lt;/ruby&gt;
</v>
      </c>
      <c r="P571" s="317" t="str">
        <f t="shared" ca="1" si="157"/>
        <v xml:space="preserve">&lt;ruby&gt;上&lt;rt&gt;siōng&lt;/rt&gt;&lt;/ruby&gt;
</v>
      </c>
      <c r="Q571" s="318" t="str">
        <f t="shared" ca="1" si="158"/>
        <v xml:space="preserve">&lt;ruby&gt;上&lt;rtc&gt;ㄒㄧㆲ˫&lt;/rtc&gt;&lt;/ruby&gt;
</v>
      </c>
      <c r="R571" s="318" t="str">
        <f t="shared" ca="1" si="159"/>
        <v xml:space="preserve">&lt;ruby&gt;上&lt;rt&gt;siōng&lt;/rt&gt;&lt;rtc&gt;ㄒㄧㆲ˫&lt;/rtc&gt;&lt;/ruby&gt;
</v>
      </c>
      <c r="S571" s="285"/>
      <c r="T571" s="319" t="b">
        <f t="shared" si="153"/>
        <v>0</v>
      </c>
      <c r="U571" s="319" t="b">
        <f t="shared" si="160"/>
        <v>1</v>
      </c>
      <c r="V571" s="319" t="b">
        <f t="shared" si="161"/>
        <v>0</v>
      </c>
      <c r="W571" s="319" t="b">
        <f t="shared" si="162"/>
        <v>0</v>
      </c>
      <c r="X571" s="319" t="b">
        <f t="shared" si="163"/>
        <v>0</v>
      </c>
      <c r="Y571" s="370"/>
      <c r="Z571" s="377">
        <f t="shared" si="154"/>
        <v>15</v>
      </c>
      <c r="AA571" s="373" t="str">
        <f t="array" ref="AA571">IF( $Z571="", "", INDEX(白話字聲母資料表, $Z571, $AA$5))</f>
        <v>時</v>
      </c>
      <c r="AB571" s="370"/>
      <c r="AC571" s="377">
        <f t="shared" si="164"/>
        <v>42</v>
      </c>
      <c r="AD571" s="373">
        <f t="array" ref="AD571">IF( $W571, "", INDEX(白話字韻母資料表, AC571, $AD$5))</f>
        <v>14</v>
      </c>
      <c r="AE571" s="373" t="b">
        <f t="array" ref="AE571">IF( $W571, "", IF( INDEX(白話字韻母資料表, AC571, $AE$5) = "入聲", TRUE, FALSE) )</f>
        <v>0</v>
      </c>
      <c r="AF571" s="374">
        <f t="shared" si="165"/>
        <v>1</v>
      </c>
      <c r="AG571" s="374">
        <f t="shared" si="166"/>
        <v>7</v>
      </c>
      <c r="AH571" s="374" t="str">
        <f t="array" ref="AH571">IF( $W571, "", INDEX(白話字韻母資料表, $AC571, $AH$5))</f>
        <v>恭</v>
      </c>
      <c r="AI571" s="374" t="str">
        <f t="array" ref="AI571">IF($W571, "", INDEX(白話字韻母八聲調資料表, $AD571, $AG571))</f>
        <v>iōng</v>
      </c>
      <c r="AJ571" s="370"/>
      <c r="AK571" s="373" t="b">
        <f t="shared" si="167"/>
        <v>1</v>
      </c>
      <c r="AL571" s="373" t="b">
        <f>IF( $AK571, IFERROR( IF(MATCH( $E571, 顎音化聲母!$H$9:$H$37, 0), TRUE, FALSE), FALSE), "")</f>
        <v>1</v>
      </c>
      <c r="AM571" s="373" t="str">
        <f t="array" ref="AM571">IF( AND($AK571, $AL571), INDEX(顎音化聲母資料表, MATCH( $D571 &amp; $E571, 顎音化聲母!$L$5:$L$136, 0), 3), "")</f>
        <v>ㄒ</v>
      </c>
      <c r="AN571" s="373">
        <f t="shared" si="168"/>
        <v>15</v>
      </c>
      <c r="AO571" s="374" t="str">
        <f t="array" ref="AO571">IF($AN571="", "", IF( $AM571&lt;&gt;"", $AM571,INDEX(白話字聲母資料表, $AN571, $AO$5)))</f>
        <v>ㄒ</v>
      </c>
      <c r="AP571" s="374" t="str">
        <f t="array" ref="AP571">IF($W571, "", INDEX(方音八音反切資料表, $AD571, $AG571))</f>
        <v>ㄧㆲ˫</v>
      </c>
      <c r="AQ571" s="370"/>
      <c r="AR571" s="374" t="str">
        <f t="array" ref="AR571">IF($V571, "", INDEX(白話字聲母資料表, $Z571, $AR$5))</f>
        <v>s</v>
      </c>
      <c r="AS571" s="375" t="str">
        <f t="array" ref="AS571">IF($W571, "", INDEX(白話字韻母資料表, $AC571, $AR$5))</f>
        <v>iong</v>
      </c>
      <c r="AT571" s="374" t="str">
        <f t="array" ref="AT571">IF($W571, "", INDEX(台羅韻母八聲調資料表, $AD571, $AG571))</f>
        <v>iōng</v>
      </c>
      <c r="AU571" s="370"/>
      <c r="AV571" s="374" t="str">
        <f t="array" ref="AV571">IF($V571, "", INDEX(白話字聲母資料表, $Z571, $AV$5))</f>
        <v>s</v>
      </c>
      <c r="AW571" s="375" t="str">
        <f t="array" ref="AW571">IF($W571, "", INDEX(白話字韻母資料表, $AC571, $AW$5))</f>
        <v>iong</v>
      </c>
      <c r="AX571" s="374" t="str">
        <f t="array" ref="AX571">IF($W571, "", INDEX(閩拼韻母八聲調資料表, $AD571, $AG571))</f>
        <v>iōng</v>
      </c>
    </row>
    <row r="572" spans="2:50">
      <c r="B572" s="380">
        <f t="shared" si="148"/>
        <v>564</v>
      </c>
      <c r="C572" s="314" t="str">
        <f>MID(文章!$D$4, B572, 1)</f>
        <v>之</v>
      </c>
      <c r="D572" s="365" t="s">
        <v>55</v>
      </c>
      <c r="E572" s="365" t="s">
        <v>67</v>
      </c>
      <c r="F572" s="365"/>
      <c r="G572" s="315" t="str">
        <f t="array" ref="G572">IF( OR($T572, NOT($U572), $W572), "", $AA572 &amp; $AH572 &amp; INDEX(中文數值資料表, $AG572, 2) )</f>
        <v>曾居一</v>
      </c>
      <c r="H572" s="321" t="str">
        <f t="shared" si="149"/>
        <v>chi</v>
      </c>
      <c r="I572" s="322" t="str">
        <f t="shared" si="150"/>
        <v>tsi</v>
      </c>
      <c r="J572" s="323" t="str">
        <f t="shared" si="151"/>
        <v>zī</v>
      </c>
      <c r="K572" s="316" t="str">
        <f t="shared" si="152"/>
        <v>ㄐㄧ</v>
      </c>
      <c r="L572" s="317" t="str">
        <f t="shared" ca="1" si="169"/>
        <v xml:space="preserve">\ltjruby{之}{tsi}\
</v>
      </c>
      <c r="M572" s="317" t="str">
        <f t="shared" ca="1" si="155"/>
        <v xml:space="preserve">&lt;ruby&gt;之&lt;rt&gt;曾居一&lt;/rt&gt;&lt;/ruby&gt;
</v>
      </c>
      <c r="N572" s="317" t="str">
        <f t="shared" ca="1" si="156"/>
        <v xml:space="preserve">&lt;ruby&gt;之&lt;rt&gt;chi&lt;/rt&gt;&lt;/ruby&gt;
</v>
      </c>
      <c r="O572" s="317" t="str">
        <f t="shared" ca="1" si="157"/>
        <v xml:space="preserve">&lt;ruby&gt;之&lt;rt&gt;tsi&lt;/rt&gt;&lt;/ruby&gt;
</v>
      </c>
      <c r="P572" s="317" t="str">
        <f t="shared" ca="1" si="157"/>
        <v xml:space="preserve">&lt;ruby&gt;之&lt;rt&gt;zī&lt;/rt&gt;&lt;/ruby&gt;
</v>
      </c>
      <c r="Q572" s="318" t="str">
        <f t="shared" ca="1" si="158"/>
        <v xml:space="preserve">&lt;ruby&gt;之&lt;rtc&gt;ㄐㄧ&lt;/rtc&gt;&lt;/ruby&gt;
</v>
      </c>
      <c r="R572" s="318" t="str">
        <f t="shared" ca="1" si="159"/>
        <v xml:space="preserve">&lt;ruby&gt;之&lt;rt&gt;tsi&lt;/rt&gt;&lt;rtc&gt;ㄐㄧ&lt;/rtc&gt;&lt;/ruby&gt;
</v>
      </c>
      <c r="S572" s="285"/>
      <c r="T572" s="319" t="b">
        <f t="shared" si="153"/>
        <v>0</v>
      </c>
      <c r="U572" s="319" t="b">
        <f t="shared" si="160"/>
        <v>1</v>
      </c>
      <c r="V572" s="319" t="b">
        <f t="shared" si="161"/>
        <v>0</v>
      </c>
      <c r="W572" s="319" t="b">
        <f t="shared" si="162"/>
        <v>0</v>
      </c>
      <c r="X572" s="319" t="b">
        <f t="shared" si="163"/>
        <v>1</v>
      </c>
      <c r="Y572" s="370"/>
      <c r="Z572" s="377">
        <f t="shared" si="154"/>
        <v>2</v>
      </c>
      <c r="AA572" s="373" t="str">
        <f t="array" ref="AA572">IF( $Z572="", "", INDEX(白話字聲母資料表, $Z572, $AA$5))</f>
        <v>曾</v>
      </c>
      <c r="AB572" s="370"/>
      <c r="AC572" s="377">
        <f t="shared" si="164"/>
        <v>21</v>
      </c>
      <c r="AD572" s="373">
        <f t="array" ref="AD572">IF( $W572, "", INDEX(白話字韻母資料表, AC572, $AD$5))</f>
        <v>29</v>
      </c>
      <c r="AE572" s="373" t="b">
        <f t="array" ref="AE572">IF( $W572, "", IF( INDEX(白話字韻母資料表, AC572, $AE$5) = "入聲", TRUE, FALSE) )</f>
        <v>0</v>
      </c>
      <c r="AF572" s="374">
        <f t="shared" si="165"/>
        <v>1</v>
      </c>
      <c r="AG572" s="374">
        <f t="shared" si="166"/>
        <v>1</v>
      </c>
      <c r="AH572" s="374" t="str">
        <f t="array" ref="AH572">IF( $W572, "", INDEX(白話字韻母資料表, $AC572, $AH$5))</f>
        <v>居</v>
      </c>
      <c r="AI572" s="374" t="str">
        <f t="array" ref="AI572">IF($W572, "", INDEX(白話字韻母八聲調資料表, $AD572, $AG572))</f>
        <v>i</v>
      </c>
      <c r="AJ572" s="370"/>
      <c r="AK572" s="373" t="b">
        <f t="shared" si="167"/>
        <v>1</v>
      </c>
      <c r="AL572" s="373" t="b">
        <f>IF( $AK572, IFERROR( IF(MATCH( $E572, 顎音化聲母!$H$9:$H$37, 0), TRUE, FALSE), FALSE), "")</f>
        <v>1</v>
      </c>
      <c r="AM572" s="373" t="str">
        <f t="array" ref="AM572">IF( AND($AK572, $AL572), INDEX(顎音化聲母資料表, MATCH( $D572 &amp; $E572, 顎音化聲母!$L$5:$L$136, 0), 3), "")</f>
        <v>ㄐ</v>
      </c>
      <c r="AN572" s="373">
        <f t="shared" si="168"/>
        <v>2</v>
      </c>
      <c r="AO572" s="374" t="str">
        <f t="array" ref="AO572">IF($AN572="", "", IF( $AM572&lt;&gt;"", $AM572,INDEX(白話字聲母資料表, $AN572, $AO$5)))</f>
        <v>ㄐ</v>
      </c>
      <c r="AP572" s="374" t="str">
        <f t="array" ref="AP572">IF($W572, "", INDEX(方音八音反切資料表, $AD572, $AG572))</f>
        <v>ㄧ</v>
      </c>
      <c r="AQ572" s="370"/>
      <c r="AR572" s="374" t="str">
        <f t="array" ref="AR572">IF($V572, "", INDEX(白話字聲母資料表, $Z572, $AR$5))</f>
        <v>ts</v>
      </c>
      <c r="AS572" s="375" t="str">
        <f t="array" ref="AS572">IF($W572, "", INDEX(白話字韻母資料表, $AC572, $AR$5))</f>
        <v>i</v>
      </c>
      <c r="AT572" s="374" t="str">
        <f t="array" ref="AT572">IF($W572, "", INDEX(台羅韻母八聲調資料表, $AD572, $AG572))</f>
        <v>i</v>
      </c>
      <c r="AU572" s="370"/>
      <c r="AV572" s="374" t="str">
        <f t="array" ref="AV572">IF($V572, "", INDEX(白話字聲母資料表, $Z572, $AV$5))</f>
        <v>z</v>
      </c>
      <c r="AW572" s="375" t="str">
        <f t="array" ref="AW572">IF($W572, "", INDEX(白話字韻母資料表, $AC572, $AW$5))</f>
        <v>i</v>
      </c>
      <c r="AX572" s="374" t="str">
        <f t="array" ref="AX572">IF($W572, "", INDEX(閩拼韻母八聲調資料表, $AD572, $AG572))</f>
        <v>ī</v>
      </c>
    </row>
    <row r="573" spans="2:50">
      <c r="B573" s="380">
        <f t="shared" si="148"/>
        <v>565</v>
      </c>
      <c r="C573" s="314" t="str">
        <f>MID(文章!$D$4, B573, 1)</f>
        <v>清</v>
      </c>
      <c r="D573" s="365" t="s">
        <v>68</v>
      </c>
      <c r="E573" s="365" t="s">
        <v>81</v>
      </c>
      <c r="F573" s="365"/>
      <c r="G573" s="315" t="str">
        <f t="array" ref="G573">IF( OR($T573, NOT($U573), $W573), "", $AA573 &amp; $AH573 &amp; INDEX(中文數值資料表, $AG573, 2) )</f>
        <v>出經一</v>
      </c>
      <c r="H573" s="321" t="str">
        <f t="shared" si="149"/>
        <v>chheng</v>
      </c>
      <c r="I573" s="322" t="str">
        <f t="shared" si="150"/>
        <v>tshing</v>
      </c>
      <c r="J573" s="323" t="str">
        <f t="shared" si="151"/>
        <v>cīng</v>
      </c>
      <c r="K573" s="316" t="str">
        <f t="shared" si="152"/>
        <v>ㄑㄧㄥ</v>
      </c>
      <c r="L573" s="317" t="str">
        <f t="shared" ca="1" si="169"/>
        <v xml:space="preserve">\ltjruby{清}{tshing}\
</v>
      </c>
      <c r="M573" s="317" t="str">
        <f t="shared" ca="1" si="155"/>
        <v xml:space="preserve">&lt;ruby&gt;清&lt;rt&gt;出經一&lt;/rt&gt;&lt;/ruby&gt;
</v>
      </c>
      <c r="N573" s="317" t="str">
        <f t="shared" ca="1" si="156"/>
        <v xml:space="preserve">&lt;ruby&gt;清&lt;rt&gt;chheng&lt;/rt&gt;&lt;/ruby&gt;
</v>
      </c>
      <c r="O573" s="317" t="str">
        <f t="shared" ca="1" si="157"/>
        <v xml:space="preserve">&lt;ruby&gt;清&lt;rt&gt;tshing&lt;/rt&gt;&lt;/ruby&gt;
</v>
      </c>
      <c r="P573" s="317" t="str">
        <f t="shared" ca="1" si="157"/>
        <v xml:space="preserve">&lt;ruby&gt;清&lt;rt&gt;cīng&lt;/rt&gt;&lt;/ruby&gt;
</v>
      </c>
      <c r="Q573" s="318" t="str">
        <f t="shared" ca="1" si="158"/>
        <v xml:space="preserve">&lt;ruby&gt;清&lt;rtc&gt;ㄑㄧㄥ&lt;/rtc&gt;&lt;/ruby&gt;
</v>
      </c>
      <c r="R573" s="318" t="str">
        <f t="shared" ca="1" si="159"/>
        <v xml:space="preserve">&lt;ruby&gt;清&lt;rt&gt;tshing&lt;/rt&gt;&lt;rtc&gt;ㄑㄧㄥ&lt;/rtc&gt;&lt;/ruby&gt;
</v>
      </c>
      <c r="S573" s="285"/>
      <c r="T573" s="319" t="b">
        <f t="shared" si="153"/>
        <v>0</v>
      </c>
      <c r="U573" s="319" t="b">
        <f t="shared" si="160"/>
        <v>1</v>
      </c>
      <c r="V573" s="319" t="b">
        <f t="shared" si="161"/>
        <v>0</v>
      </c>
      <c r="W573" s="319" t="b">
        <f t="shared" si="162"/>
        <v>0</v>
      </c>
      <c r="X573" s="319" t="b">
        <f t="shared" si="163"/>
        <v>1</v>
      </c>
      <c r="Y573" s="370"/>
      <c r="Z573" s="377">
        <f t="shared" si="154"/>
        <v>3</v>
      </c>
      <c r="AA573" s="373" t="str">
        <f t="array" ref="AA573">IF( $Z573="", "", INDEX(白話字聲母資料表, $Z573, $AA$5))</f>
        <v>出</v>
      </c>
      <c r="AB573" s="370"/>
      <c r="AC573" s="377">
        <f t="shared" si="164"/>
        <v>20</v>
      </c>
      <c r="AD573" s="373">
        <f t="array" ref="AD573">IF( $W573, "", INDEX(白話字韻母資料表, AC573, $AD$5))</f>
        <v>9</v>
      </c>
      <c r="AE573" s="373" t="b">
        <f t="array" ref="AE573">IF( $W573, "", IF( INDEX(白話字韻母資料表, AC573, $AE$5) = "入聲", TRUE, FALSE) )</f>
        <v>0</v>
      </c>
      <c r="AF573" s="374">
        <f t="shared" si="165"/>
        <v>1</v>
      </c>
      <c r="AG573" s="374">
        <f t="shared" si="166"/>
        <v>1</v>
      </c>
      <c r="AH573" s="374" t="str">
        <f t="array" ref="AH573">IF( $W573, "", INDEX(白話字韻母資料表, $AC573, $AH$5))</f>
        <v>經</v>
      </c>
      <c r="AI573" s="374" t="str">
        <f t="array" ref="AI573">IF($W573, "", INDEX(白話字韻母八聲調資料表, $AD573, $AG573))</f>
        <v>eng</v>
      </c>
      <c r="AJ573" s="370"/>
      <c r="AK573" s="373" t="b">
        <f t="shared" si="167"/>
        <v>1</v>
      </c>
      <c r="AL573" s="373" t="b">
        <f>IF( $AK573, IFERROR( IF(MATCH( $E573, 顎音化聲母!$H$9:$H$37, 0), TRUE, FALSE), FALSE), "")</f>
        <v>1</v>
      </c>
      <c r="AM573" s="373" t="str">
        <f t="array" ref="AM573">IF( AND($AK573, $AL573), INDEX(顎音化聲母資料表, MATCH( $D573 &amp; $E573, 顎音化聲母!$L$5:$L$136, 0), 3), "")</f>
        <v>ㄑ</v>
      </c>
      <c r="AN573" s="373">
        <f t="shared" si="168"/>
        <v>3</v>
      </c>
      <c r="AO573" s="374" t="str">
        <f t="array" ref="AO573">IF($AN573="", "", IF( $AM573&lt;&gt;"", $AM573,INDEX(白話字聲母資料表, $AN573, $AO$5)))</f>
        <v>ㄑ</v>
      </c>
      <c r="AP573" s="374" t="str">
        <f t="array" ref="AP573">IF($W573, "", INDEX(方音八音反切資料表, $AD573, $AG573))</f>
        <v>ㄧㄥ</v>
      </c>
      <c r="AQ573" s="370"/>
      <c r="AR573" s="374" t="str">
        <f t="array" ref="AR573">IF($V573, "", INDEX(白話字聲母資料表, $Z573, $AR$5))</f>
        <v>tsh</v>
      </c>
      <c r="AS573" s="375" t="str">
        <f t="array" ref="AS573">IF($W573, "", INDEX(白話字韻母資料表, $AC573, $AR$5))</f>
        <v>ing</v>
      </c>
      <c r="AT573" s="374" t="str">
        <f t="array" ref="AT573">IF($W573, "", INDEX(台羅韻母八聲調資料表, $AD573, $AG573))</f>
        <v>ing</v>
      </c>
      <c r="AU573" s="370"/>
      <c r="AV573" s="374" t="str">
        <f t="array" ref="AV573">IF($V573, "", INDEX(白話字聲母資料表, $Z573, $AV$5))</f>
        <v>c</v>
      </c>
      <c r="AW573" s="375" t="str">
        <f t="array" ref="AW573">IF($W573, "", INDEX(白話字韻母資料表, $AC573, $AW$5))</f>
        <v>ing</v>
      </c>
      <c r="AX573" s="374" t="str">
        <f t="array" ref="AX573">IF($W573, "", INDEX(閩拼韻母八聲調資料表, $AD573, $AG573))</f>
        <v>īng</v>
      </c>
    </row>
    <row r="574" spans="2:50">
      <c r="B574" s="380">
        <f t="shared" si="148"/>
        <v>566</v>
      </c>
      <c r="C574" s="314" t="str">
        <f>MID(文章!$D$4, B574, 1)</f>
        <v>風</v>
      </c>
      <c r="D574" s="365" t="s">
        <v>61</v>
      </c>
      <c r="E574" s="365" t="s">
        <v>74</v>
      </c>
      <c r="F574" s="365"/>
      <c r="G574" s="315" t="str">
        <f t="array" ref="G574">IF( OR($T574, NOT($U574), $W574), "", $AA574 &amp; $AH574 &amp; INDEX(中文數值資料表, $AG574, 2) )</f>
        <v>喜公一</v>
      </c>
      <c r="H574" s="321" t="str">
        <f t="shared" si="149"/>
        <v>hong</v>
      </c>
      <c r="I574" s="322" t="str">
        <f t="shared" si="150"/>
        <v>hong</v>
      </c>
      <c r="J574" s="323" t="str">
        <f t="shared" si="151"/>
        <v>hōng</v>
      </c>
      <c r="K574" s="316" t="str">
        <f t="shared" si="152"/>
        <v>ㄏㆲ</v>
      </c>
      <c r="L574" s="317" t="str">
        <f t="shared" ca="1" si="169"/>
        <v xml:space="preserve">\ltjruby{風}{hong}\
</v>
      </c>
      <c r="M574" s="317" t="str">
        <f t="shared" ca="1" si="155"/>
        <v xml:space="preserve">&lt;ruby&gt;風&lt;rt&gt;喜公一&lt;/rt&gt;&lt;/ruby&gt;
</v>
      </c>
      <c r="N574" s="317" t="str">
        <f t="shared" ca="1" si="156"/>
        <v xml:space="preserve">&lt;ruby&gt;風&lt;rt&gt;hong&lt;/rt&gt;&lt;/ruby&gt;
</v>
      </c>
      <c r="O574" s="317" t="str">
        <f t="shared" ca="1" si="157"/>
        <v xml:space="preserve">&lt;ruby&gt;風&lt;rt&gt;hong&lt;/rt&gt;&lt;/ruby&gt;
</v>
      </c>
      <c r="P574" s="317" t="str">
        <f t="shared" ca="1" si="157"/>
        <v xml:space="preserve">&lt;ruby&gt;風&lt;rt&gt;hōng&lt;/rt&gt;&lt;/ruby&gt;
</v>
      </c>
      <c r="Q574" s="318" t="str">
        <f t="shared" ca="1" si="158"/>
        <v xml:space="preserve">&lt;ruby&gt;風&lt;rtc&gt;ㄏㆲ&lt;/rtc&gt;&lt;/ruby&gt;
</v>
      </c>
      <c r="R574" s="318" t="str">
        <f t="shared" ca="1" si="159"/>
        <v xml:space="preserve">&lt;ruby&gt;風&lt;rt&gt;hong&lt;/rt&gt;&lt;rtc&gt;ㄏㆲ&lt;/rtc&gt;&lt;/ruby&gt;
</v>
      </c>
      <c r="S574" s="285"/>
      <c r="T574" s="319" t="b">
        <f t="shared" si="153"/>
        <v>0</v>
      </c>
      <c r="U574" s="319" t="b">
        <f t="shared" si="160"/>
        <v>1</v>
      </c>
      <c r="V574" s="319" t="b">
        <f t="shared" si="161"/>
        <v>0</v>
      </c>
      <c r="W574" s="319" t="b">
        <f t="shared" si="162"/>
        <v>0</v>
      </c>
      <c r="X574" s="319" t="b">
        <f t="shared" si="163"/>
        <v>1</v>
      </c>
      <c r="Y574" s="370"/>
      <c r="Z574" s="377">
        <f t="shared" si="154"/>
        <v>5</v>
      </c>
      <c r="AA574" s="373" t="str">
        <f t="array" ref="AA574">IF( $Z574="", "", INDEX(白話字聲母資料表, $Z574, $AA$5))</f>
        <v>喜</v>
      </c>
      <c r="AB574" s="370"/>
      <c r="AC574" s="377">
        <f t="shared" si="164"/>
        <v>69</v>
      </c>
      <c r="AD574" s="373">
        <f t="array" ref="AD574">IF( $W574, "", INDEX(白話字韻母資料表, AC574, $AD$5))</f>
        <v>7</v>
      </c>
      <c r="AE574" s="373" t="b">
        <f t="array" ref="AE574">IF( $W574, "", IF( INDEX(白話字韻母資料表, AC574, $AE$5) = "入聲", TRUE, FALSE) )</f>
        <v>0</v>
      </c>
      <c r="AF574" s="374">
        <f t="shared" si="165"/>
        <v>1</v>
      </c>
      <c r="AG574" s="374">
        <f t="shared" si="166"/>
        <v>1</v>
      </c>
      <c r="AH574" s="374" t="str">
        <f t="array" ref="AH574">IF( $W574, "", INDEX(白話字韻母資料表, $AC574, $AH$5))</f>
        <v>公</v>
      </c>
      <c r="AI574" s="374" t="str">
        <f t="array" ref="AI574">IF($W574, "", INDEX(白話字韻母八聲調資料表, $AD574, $AG574))</f>
        <v>ong</v>
      </c>
      <c r="AJ574" s="370"/>
      <c r="AK574" s="373" t="b">
        <f t="shared" si="167"/>
        <v>0</v>
      </c>
      <c r="AL574" s="373" t="str">
        <f>IF( $AK574, IFERROR( IF(MATCH( $E574, 顎音化聲母!$H$9:$H$37, 0), TRUE, FALSE), FALSE), "")</f>
        <v/>
      </c>
      <c r="AM574" s="373" t="str">
        <f t="array" ref="AM574">IF( AND($AK574, $AL574), INDEX(顎音化聲母資料表, MATCH( $D574 &amp; $E574, 顎音化聲母!$L$5:$L$136, 0), 3), "")</f>
        <v/>
      </c>
      <c r="AN574" s="373">
        <f t="shared" si="168"/>
        <v>5</v>
      </c>
      <c r="AO574" s="374" t="str">
        <f t="array" ref="AO574">IF($AN574="", "", IF( $AM574&lt;&gt;"", $AM574,INDEX(白話字聲母資料表, $AN574, $AO$5)))</f>
        <v>ㄏ</v>
      </c>
      <c r="AP574" s="374" t="str">
        <f t="array" ref="AP574">IF($W574, "", INDEX(方音八音反切資料表, $AD574, $AG574))</f>
        <v>ㆲ</v>
      </c>
      <c r="AQ574" s="370"/>
      <c r="AR574" s="374" t="str">
        <f t="array" ref="AR574">IF($V574, "", INDEX(白話字聲母資料表, $Z574, $AR$5))</f>
        <v>h</v>
      </c>
      <c r="AS574" s="375" t="str">
        <f t="array" ref="AS574">IF($W574, "", INDEX(白話字韻母資料表, $AC574, $AR$5))</f>
        <v>ong</v>
      </c>
      <c r="AT574" s="374" t="str">
        <f t="array" ref="AT574">IF($W574, "", INDEX(台羅韻母八聲調資料表, $AD574, $AG574))</f>
        <v>ong</v>
      </c>
      <c r="AU574" s="370"/>
      <c r="AV574" s="374" t="str">
        <f t="array" ref="AV574">IF($V574, "", INDEX(白話字聲母資料表, $Z574, $AV$5))</f>
        <v>h</v>
      </c>
      <c r="AW574" s="375" t="str">
        <f t="array" ref="AW574">IF($W574, "", INDEX(白話字韻母資料表, $AC574, $AW$5))</f>
        <v>ong</v>
      </c>
      <c r="AX574" s="374" t="str">
        <f t="array" ref="AX574">IF($W574, "", INDEX(閩拼韻母八聲調資料表, $AD574, $AG574))</f>
        <v>ōng</v>
      </c>
    </row>
    <row r="575" spans="2:50">
      <c r="B575" s="380">
        <f t="shared" si="148"/>
        <v>567</v>
      </c>
      <c r="C575" s="314" t="str">
        <f>MID(文章!$D$4, B575, 1)</f>
        <v>，</v>
      </c>
      <c r="D575" s="365"/>
      <c r="E575" s="365"/>
      <c r="F575" s="365"/>
      <c r="G575" s="315" t="str">
        <f t="array" ref="G575">IF( OR($T575, NOT($U575), $W575), "", $AA575 &amp; $AH575 &amp; INDEX(中文數值資料表, $AG575, 2) )</f>
        <v/>
      </c>
      <c r="H575" s="321" t="str">
        <f t="shared" si="149"/>
        <v/>
      </c>
      <c r="I575" s="322" t="str">
        <f t="shared" si="150"/>
        <v/>
      </c>
      <c r="J575" s="323" t="str">
        <f t="shared" si="151"/>
        <v/>
      </c>
      <c r="K575" s="316" t="str">
        <f t="shared" si="152"/>
        <v/>
      </c>
      <c r="L575" s="317" t="str">
        <f t="shared" ca="1" si="169"/>
        <v xml:space="preserve">\ltjruby{，}{}\
</v>
      </c>
      <c r="M575" s="317" t="str">
        <f t="shared" ca="1" si="155"/>
        <v xml:space="preserve">，
</v>
      </c>
      <c r="N575" s="317" t="str">
        <f t="shared" ca="1" si="156"/>
        <v xml:space="preserve">，
</v>
      </c>
      <c r="O575" s="317" t="str">
        <f t="shared" ca="1" si="157"/>
        <v xml:space="preserve">，
</v>
      </c>
      <c r="P575" s="317" t="str">
        <f t="shared" ca="1" si="157"/>
        <v xml:space="preserve">，
</v>
      </c>
      <c r="Q575" s="318" t="str">
        <f t="shared" ca="1" si="158"/>
        <v xml:space="preserve">，
</v>
      </c>
      <c r="R575" s="318" t="str">
        <f t="shared" ca="1" si="159"/>
        <v xml:space="preserve">，
</v>
      </c>
      <c r="S575" s="285"/>
      <c r="T575" s="319" t="b">
        <f t="shared" si="153"/>
        <v>1</v>
      </c>
      <c r="U575" s="319" t="b">
        <f t="shared" si="160"/>
        <v>0</v>
      </c>
      <c r="V575" s="319" t="b">
        <f t="shared" si="161"/>
        <v>1</v>
      </c>
      <c r="W575" s="319" t="b">
        <f t="shared" si="162"/>
        <v>1</v>
      </c>
      <c r="X575" s="319" t="b">
        <f t="shared" si="163"/>
        <v>0</v>
      </c>
      <c r="Y575" s="370"/>
      <c r="Z575" s="377" t="str">
        <f t="shared" si="154"/>
        <v/>
      </c>
      <c r="AA575" s="373" t="str">
        <f t="array" ref="AA575">IF( $Z575="", "", INDEX(白話字聲母資料表, $Z575, $AA$5))</f>
        <v/>
      </c>
      <c r="AB575" s="370"/>
      <c r="AC575" s="377" t="str">
        <f t="shared" si="164"/>
        <v/>
      </c>
      <c r="AD575" s="373" t="str">
        <f t="array" ref="AD575">IF( $W575, "", INDEX(白話字韻母資料表, AC575, $AD$5))</f>
        <v/>
      </c>
      <c r="AE575" s="373" t="str">
        <f t="array" ref="AE575">IF( $W575, "", IF( INDEX(白話字韻母資料表, AC575, $AE$5) = "入聲", TRUE, FALSE) )</f>
        <v/>
      </c>
      <c r="AF575" s="374" t="str">
        <f t="shared" si="165"/>
        <v/>
      </c>
      <c r="AG575" s="374" t="str">
        <f t="shared" si="166"/>
        <v/>
      </c>
      <c r="AH575" s="374" t="str">
        <f t="array" ref="AH575">IF( $W575, "", INDEX(白話字韻母資料表, $AC575, $AH$5))</f>
        <v/>
      </c>
      <c r="AI575" s="374" t="str">
        <f t="array" ref="AI575">IF($W575, "", INDEX(白話字韻母八聲調資料表, $AD575, $AG575))</f>
        <v/>
      </c>
      <c r="AJ575" s="370"/>
      <c r="AK575" s="373" t="b">
        <f t="shared" si="167"/>
        <v>0</v>
      </c>
      <c r="AL575" s="373" t="str">
        <f>IF( $AK575, IFERROR( IF(MATCH( $E575, 顎音化聲母!$H$9:$H$37, 0), TRUE, FALSE), FALSE), "")</f>
        <v/>
      </c>
      <c r="AM575" s="373" t="str">
        <f t="array" ref="AM575">IF( AND($AK575, $AL575), INDEX(顎音化聲母資料表, MATCH( $D575 &amp; $E575, 顎音化聲母!$L$5:$L$136, 0), 3), "")</f>
        <v/>
      </c>
      <c r="AN575" s="373" t="str">
        <f t="shared" si="168"/>
        <v/>
      </c>
      <c r="AO575" s="374" t="str">
        <f t="array" ref="AO575">IF($AN575="", "", IF( $AM575&lt;&gt;"", $AM575,INDEX(白話字聲母資料表, $AN575, $AO$5)))</f>
        <v/>
      </c>
      <c r="AP575" s="374" t="str">
        <f t="array" ref="AP575">IF($W575, "", INDEX(方音八音反切資料表, $AD575, $AG575))</f>
        <v/>
      </c>
      <c r="AQ575" s="370"/>
      <c r="AR575" s="374" t="str">
        <f t="array" ref="AR575">IF($V575, "", INDEX(白話字聲母資料表, $Z575, $AR$5))</f>
        <v/>
      </c>
      <c r="AS575" s="375" t="str">
        <f t="array" ref="AS575">IF($W575, "", INDEX(白話字韻母資料表, $AC575, $AR$5))</f>
        <v/>
      </c>
      <c r="AT575" s="374" t="str">
        <f t="array" ref="AT575">IF($W575, "", INDEX(台羅韻母八聲調資料表, $AD575, $AG575))</f>
        <v/>
      </c>
      <c r="AU575" s="370"/>
      <c r="AV575" s="374" t="str">
        <f t="array" ref="AV575">IF($V575, "", INDEX(白話字聲母資料表, $Z575, $AV$5))</f>
        <v/>
      </c>
      <c r="AW575" s="375" t="str">
        <f t="array" ref="AW575">IF($W575, "", INDEX(白話字韻母資料表, $AC575, $AW$5))</f>
        <v/>
      </c>
      <c r="AX575" s="374" t="str">
        <f t="array" ref="AX575">IF($W575, "", INDEX(閩拼韻母八聲調資料表, $AD575, $AG575))</f>
        <v/>
      </c>
    </row>
    <row r="576" spans="2:50">
      <c r="B576" s="380">
        <f t="shared" si="148"/>
        <v>568</v>
      </c>
      <c r="C576" s="314" t="str">
        <f>MID(文章!$D$4, B576, 1)</f>
        <v>與</v>
      </c>
      <c r="D576" s="365"/>
      <c r="E576" s="365" t="s">
        <v>62</v>
      </c>
      <c r="F576" s="365">
        <v>2</v>
      </c>
      <c r="G576" s="315" t="str">
        <f t="array" ref="G576">IF( OR($T576, NOT($U576), $W576), "", $AA576 &amp; $AH576 &amp; INDEX(中文數值資料表, $AG576, 2) )</f>
        <v>英艍二</v>
      </c>
      <c r="H576" s="321" t="str">
        <f t="shared" si="149"/>
        <v>ú</v>
      </c>
      <c r="I576" s="322" t="str">
        <f t="shared" si="150"/>
        <v>ú</v>
      </c>
      <c r="J576" s="323" t="str">
        <f t="shared" si="151"/>
        <v>ú</v>
      </c>
      <c r="K576" s="316" t="str">
        <f t="shared" si="152"/>
        <v>ㄨˋ</v>
      </c>
      <c r="L576" s="317" t="str">
        <f t="shared" ca="1" si="169"/>
        <v xml:space="preserve">\ltjruby{與}{ú}\
</v>
      </c>
      <c r="M576" s="317" t="str">
        <f t="shared" ca="1" si="155"/>
        <v xml:space="preserve">&lt;ruby&gt;與&lt;rt&gt;英艍二&lt;/rt&gt;&lt;/ruby&gt;
</v>
      </c>
      <c r="N576" s="317" t="str">
        <f t="shared" ca="1" si="156"/>
        <v xml:space="preserve">&lt;ruby&gt;與&lt;rt&gt;ú&lt;/rt&gt;&lt;/ruby&gt;
</v>
      </c>
      <c r="O576" s="317" t="str">
        <f t="shared" ca="1" si="157"/>
        <v xml:space="preserve">&lt;ruby&gt;與&lt;rt&gt;ú&lt;/rt&gt;&lt;/ruby&gt;
</v>
      </c>
      <c r="P576" s="317" t="str">
        <f t="shared" ca="1" si="157"/>
        <v xml:space="preserve">&lt;ruby&gt;與&lt;rt&gt;ú&lt;/rt&gt;&lt;/ruby&gt;
</v>
      </c>
      <c r="Q576" s="318" t="str">
        <f t="shared" ca="1" si="158"/>
        <v xml:space="preserve">&lt;ruby&gt;與&lt;rtc&gt;ㄨˋ&lt;/rtc&gt;&lt;/ruby&gt;
</v>
      </c>
      <c r="R576" s="318" t="str">
        <f t="shared" ca="1" si="159"/>
        <v xml:space="preserve">&lt;ruby&gt;與&lt;rt&gt;ú&lt;/rt&gt;&lt;rtc&gt;ㄨˋ&lt;/rtc&gt;&lt;/ruby&gt;
</v>
      </c>
      <c r="S576" s="285"/>
      <c r="T576" s="319" t="b">
        <f t="shared" si="153"/>
        <v>0</v>
      </c>
      <c r="U576" s="319" t="b">
        <f t="shared" si="160"/>
        <v>1</v>
      </c>
      <c r="V576" s="319" t="b">
        <f t="shared" si="161"/>
        <v>1</v>
      </c>
      <c r="W576" s="319" t="b">
        <f t="shared" si="162"/>
        <v>0</v>
      </c>
      <c r="X576" s="319" t="b">
        <f t="shared" si="163"/>
        <v>0</v>
      </c>
      <c r="Y576" s="370"/>
      <c r="Z576" s="377">
        <f t="shared" si="154"/>
        <v>18</v>
      </c>
      <c r="AA576" s="373" t="str">
        <f t="array" ref="AA576">IF( $Z576="", "", INDEX(白話字聲母資料表, $Z576, $AA$5))</f>
        <v>英</v>
      </c>
      <c r="AB576" s="370"/>
      <c r="AC576" s="377">
        <f t="shared" si="164"/>
        <v>70</v>
      </c>
      <c r="AD576" s="373">
        <f t="array" ref="AD576">IF( $W576, "", INDEX(白話字韻母資料表, AC576, $AD$5))</f>
        <v>27</v>
      </c>
      <c r="AE576" s="373" t="b">
        <f t="array" ref="AE576">IF( $W576, "", IF( INDEX(白話字韻母資料表, AC576, $AE$5) = "入聲", TRUE, FALSE) )</f>
        <v>0</v>
      </c>
      <c r="AF576" s="374">
        <f t="shared" si="165"/>
        <v>1</v>
      </c>
      <c r="AG576" s="374">
        <f t="shared" si="166"/>
        <v>2</v>
      </c>
      <c r="AH576" s="374" t="str">
        <f t="array" ref="AH576">IF( $W576, "", INDEX(白話字韻母資料表, $AC576, $AH$5))</f>
        <v>艍</v>
      </c>
      <c r="AI576" s="374" t="str">
        <f t="array" ref="AI576">IF($W576, "", INDEX(白話字韻母八聲調資料表, $AD576, $AG576))</f>
        <v>ú</v>
      </c>
      <c r="AJ576" s="370"/>
      <c r="AK576" s="373" t="b">
        <f t="shared" si="167"/>
        <v>0</v>
      </c>
      <c r="AL576" s="373" t="str">
        <f>IF( $AK576, IFERROR( IF(MATCH( $E576, 顎音化聲母!$H$9:$H$37, 0), TRUE, FALSE), FALSE), "")</f>
        <v/>
      </c>
      <c r="AM576" s="373" t="str">
        <f t="array" ref="AM576">IF( AND($AK576, $AL576), INDEX(顎音化聲母資料表, MATCH( $D576 &amp; $E576, 顎音化聲母!$L$5:$L$136, 0), 3), "")</f>
        <v/>
      </c>
      <c r="AN576" s="373" t="str">
        <f t="shared" si="168"/>
        <v/>
      </c>
      <c r="AO576" s="374" t="str">
        <f t="array" ref="AO576">IF($AN576="", "", IF( $AM576&lt;&gt;"", $AM576,INDEX(白話字聲母資料表, $AN576, $AO$5)))</f>
        <v/>
      </c>
      <c r="AP576" s="374" t="str">
        <f t="array" ref="AP576">IF($W576, "", INDEX(方音八音反切資料表, $AD576, $AG576))</f>
        <v>ㄨˋ</v>
      </c>
      <c r="AQ576" s="370"/>
      <c r="AR576" s="374" t="str">
        <f t="array" ref="AR576">IF($V576, "", INDEX(白話字聲母資料表, $Z576, $AR$5))</f>
        <v/>
      </c>
      <c r="AS576" s="375" t="str">
        <f t="array" ref="AS576">IF($W576, "", INDEX(白話字韻母資料表, $AC576, $AR$5))</f>
        <v>u</v>
      </c>
      <c r="AT576" s="374" t="str">
        <f t="array" ref="AT576">IF($W576, "", INDEX(台羅韻母八聲調資料表, $AD576, $AG576))</f>
        <v>ú</v>
      </c>
      <c r="AU576" s="370"/>
      <c r="AV576" s="374" t="str">
        <f t="array" ref="AV576">IF($V576, "", INDEX(白話字聲母資料表, $Z576, $AV$5))</f>
        <v/>
      </c>
      <c r="AW576" s="375" t="str">
        <f t="array" ref="AW576">IF($W576, "", INDEX(白話字韻母資料表, $AC576, $AW$5))</f>
        <v>u</v>
      </c>
      <c r="AX576" s="374" t="str">
        <f t="array" ref="AX576">IF($W576, "", INDEX(閩拼韻母八聲調資料表, $AD576, $AG576))</f>
        <v>ú</v>
      </c>
    </row>
    <row r="577" spans="2:50">
      <c r="B577" s="380">
        <f t="shared" si="148"/>
        <v>569</v>
      </c>
      <c r="C577" s="314" t="str">
        <f>MID(文章!$D$4, B577, 1)</f>
        <v>山</v>
      </c>
      <c r="D577" s="365" t="s">
        <v>65</v>
      </c>
      <c r="E577" s="365" t="s">
        <v>93</v>
      </c>
      <c r="F577" s="365"/>
      <c r="G577" s="315" t="str">
        <f t="array" ref="G577">IF( OR($T577, NOT($U577), $W577), "", $AA577 &amp; $AH577 &amp; INDEX(中文數值資料表, $AG577, 2) )</f>
        <v>時干一</v>
      </c>
      <c r="H577" s="321" t="str">
        <f t="shared" si="149"/>
        <v>san</v>
      </c>
      <c r="I577" s="322" t="str">
        <f t="shared" si="150"/>
        <v>san</v>
      </c>
      <c r="J577" s="323" t="str">
        <f t="shared" si="151"/>
        <v>sān</v>
      </c>
      <c r="K577" s="316" t="str">
        <f t="shared" si="152"/>
        <v>ㄙㄢ</v>
      </c>
      <c r="L577" s="317" t="str">
        <f t="shared" ca="1" si="169"/>
        <v xml:space="preserve">\ltjruby{山}{san}\
</v>
      </c>
      <c r="M577" s="317" t="str">
        <f t="shared" ca="1" si="155"/>
        <v xml:space="preserve">&lt;ruby&gt;山&lt;rt&gt;時干一&lt;/rt&gt;&lt;/ruby&gt;
</v>
      </c>
      <c r="N577" s="317" t="str">
        <f t="shared" ca="1" si="156"/>
        <v xml:space="preserve">&lt;ruby&gt;山&lt;rt&gt;san&lt;/rt&gt;&lt;/ruby&gt;
</v>
      </c>
      <c r="O577" s="317" t="str">
        <f t="shared" ca="1" si="157"/>
        <v xml:space="preserve">&lt;ruby&gt;山&lt;rt&gt;san&lt;/rt&gt;&lt;/ruby&gt;
</v>
      </c>
      <c r="P577" s="317" t="str">
        <f t="shared" ca="1" si="157"/>
        <v xml:space="preserve">&lt;ruby&gt;山&lt;rt&gt;sān&lt;/rt&gt;&lt;/ruby&gt;
</v>
      </c>
      <c r="Q577" s="318" t="str">
        <f t="shared" ca="1" si="158"/>
        <v xml:space="preserve">&lt;ruby&gt;山&lt;rtc&gt;ㄙㄢ&lt;/rtc&gt;&lt;/ruby&gt;
</v>
      </c>
      <c r="R577" s="318" t="str">
        <f t="shared" ca="1" si="159"/>
        <v xml:space="preserve">&lt;ruby&gt;山&lt;rt&gt;san&lt;/rt&gt;&lt;rtc&gt;ㄙㄢ&lt;/rtc&gt;&lt;/ruby&gt;
</v>
      </c>
      <c r="S577" s="285"/>
      <c r="T577" s="319" t="b">
        <f t="shared" si="153"/>
        <v>0</v>
      </c>
      <c r="U577" s="319" t="b">
        <f t="shared" si="160"/>
        <v>1</v>
      </c>
      <c r="V577" s="319" t="b">
        <f t="shared" si="161"/>
        <v>0</v>
      </c>
      <c r="W577" s="319" t="b">
        <f t="shared" si="162"/>
        <v>0</v>
      </c>
      <c r="X577" s="319" t="b">
        <f t="shared" si="163"/>
        <v>1</v>
      </c>
      <c r="Y577" s="370"/>
      <c r="Z577" s="377">
        <f t="shared" si="154"/>
        <v>15</v>
      </c>
      <c r="AA577" s="373" t="str">
        <f t="array" ref="AA577">IF( $Z577="", "", INDEX(白話字聲母資料表, $Z577, $AA$5))</f>
        <v>時</v>
      </c>
      <c r="AB577" s="370"/>
      <c r="AC577" s="377">
        <f t="shared" si="164"/>
        <v>9</v>
      </c>
      <c r="AD577" s="373">
        <f t="array" ref="AD577">IF( $W577, "", INDEX(白話字韻母資料表, AC577, $AD$5))</f>
        <v>6</v>
      </c>
      <c r="AE577" s="373" t="b">
        <f t="array" ref="AE577">IF( $W577, "", IF( INDEX(白話字韻母資料表, AC577, $AE$5) = "入聲", TRUE, FALSE) )</f>
        <v>0</v>
      </c>
      <c r="AF577" s="374">
        <f t="shared" si="165"/>
        <v>1</v>
      </c>
      <c r="AG577" s="374">
        <f t="shared" si="166"/>
        <v>1</v>
      </c>
      <c r="AH577" s="374" t="str">
        <f t="array" ref="AH577">IF( $W577, "", INDEX(白話字韻母資料表, $AC577, $AH$5))</f>
        <v>干</v>
      </c>
      <c r="AI577" s="374" t="str">
        <f t="array" ref="AI577">IF($W577, "", INDEX(白話字韻母八聲調資料表, $AD577, $AG577))</f>
        <v>an</v>
      </c>
      <c r="AJ577" s="370"/>
      <c r="AK577" s="373" t="b">
        <f t="shared" si="167"/>
        <v>1</v>
      </c>
      <c r="AL577" s="373" t="b">
        <f>IF( $AK577, IFERROR( IF(MATCH( $E577, 顎音化聲母!$H$9:$H$37, 0), TRUE, FALSE), FALSE), "")</f>
        <v>0</v>
      </c>
      <c r="AM577" s="373" t="str">
        <f t="array" ref="AM577">IF( AND($AK577, $AL577), INDEX(顎音化聲母資料表, MATCH( $D577 &amp; $E577, 顎音化聲母!$L$5:$L$136, 0), 3), "")</f>
        <v/>
      </c>
      <c r="AN577" s="373">
        <f t="shared" si="168"/>
        <v>15</v>
      </c>
      <c r="AO577" s="374" t="str">
        <f t="array" ref="AO577">IF($AN577="", "", IF( $AM577&lt;&gt;"", $AM577,INDEX(白話字聲母資料表, $AN577, $AO$5)))</f>
        <v>ㄙ</v>
      </c>
      <c r="AP577" s="374" t="str">
        <f t="array" ref="AP577">IF($W577, "", INDEX(方音八音反切資料表, $AD577, $AG577))</f>
        <v>ㄢ</v>
      </c>
      <c r="AQ577" s="370"/>
      <c r="AR577" s="374" t="str">
        <f t="array" ref="AR577">IF($V577, "", INDEX(白話字聲母資料表, $Z577, $AR$5))</f>
        <v>s</v>
      </c>
      <c r="AS577" s="375" t="str">
        <f t="array" ref="AS577">IF($W577, "", INDEX(白話字韻母資料表, $AC577, $AR$5))</f>
        <v>an</v>
      </c>
      <c r="AT577" s="374" t="str">
        <f t="array" ref="AT577">IF($W577, "", INDEX(台羅韻母八聲調資料表, $AD577, $AG577))</f>
        <v>an</v>
      </c>
      <c r="AU577" s="370"/>
      <c r="AV577" s="374" t="str">
        <f t="array" ref="AV577">IF($V577, "", INDEX(白話字聲母資料表, $Z577, $AV$5))</f>
        <v>s</v>
      </c>
      <c r="AW577" s="375" t="str">
        <f t="array" ref="AW577">IF($W577, "", INDEX(白話字韻母資料表, $AC577, $AW$5))</f>
        <v>an</v>
      </c>
      <c r="AX577" s="374" t="str">
        <f t="array" ref="AX577">IF($W577, "", INDEX(閩拼韻母八聲調資料表, $AD577, $AG577))</f>
        <v>ān</v>
      </c>
    </row>
    <row r="578" spans="2:50">
      <c r="B578" s="380">
        <f t="shared" si="148"/>
        <v>570</v>
      </c>
      <c r="C578" s="314" t="str">
        <f>MID(文章!$D$4, B578, 1)</f>
        <v>間</v>
      </c>
      <c r="D578" s="365" t="s">
        <v>72</v>
      </c>
      <c r="E578" s="365" t="s">
        <v>93</v>
      </c>
      <c r="F578" s="365"/>
      <c r="G578" s="315" t="str">
        <f t="array" ref="G578">IF( OR($T578, NOT($U578), $W578), "", $AA578 &amp; $AH578 &amp; INDEX(中文數值資料表, $AG578, 2) )</f>
        <v>求干一</v>
      </c>
      <c r="H578" s="321" t="str">
        <f t="shared" si="149"/>
        <v>kan</v>
      </c>
      <c r="I578" s="322" t="str">
        <f t="shared" si="150"/>
        <v>kan</v>
      </c>
      <c r="J578" s="323" t="str">
        <f t="shared" si="151"/>
        <v>gān</v>
      </c>
      <c r="K578" s="316" t="str">
        <f t="shared" si="152"/>
        <v>ㄍㄢ</v>
      </c>
      <c r="L578" s="317" t="str">
        <f t="shared" ca="1" si="169"/>
        <v xml:space="preserve">\ltjruby{間}{kan}\
</v>
      </c>
      <c r="M578" s="317" t="str">
        <f t="shared" ca="1" si="155"/>
        <v xml:space="preserve">&lt;ruby&gt;間&lt;rt&gt;求干一&lt;/rt&gt;&lt;/ruby&gt;
</v>
      </c>
      <c r="N578" s="317" t="str">
        <f t="shared" ca="1" si="156"/>
        <v xml:space="preserve">&lt;ruby&gt;間&lt;rt&gt;kan&lt;/rt&gt;&lt;/ruby&gt;
</v>
      </c>
      <c r="O578" s="317" t="str">
        <f t="shared" ca="1" si="157"/>
        <v xml:space="preserve">&lt;ruby&gt;間&lt;rt&gt;kan&lt;/rt&gt;&lt;/ruby&gt;
</v>
      </c>
      <c r="P578" s="317" t="str">
        <f t="shared" ca="1" si="157"/>
        <v xml:space="preserve">&lt;ruby&gt;間&lt;rt&gt;gān&lt;/rt&gt;&lt;/ruby&gt;
</v>
      </c>
      <c r="Q578" s="318" t="str">
        <f t="shared" ca="1" si="158"/>
        <v xml:space="preserve">&lt;ruby&gt;間&lt;rtc&gt;ㄍㄢ&lt;/rtc&gt;&lt;/ruby&gt;
</v>
      </c>
      <c r="R578" s="318" t="str">
        <f t="shared" ca="1" si="159"/>
        <v xml:space="preserve">&lt;ruby&gt;間&lt;rt&gt;kan&lt;/rt&gt;&lt;rtc&gt;ㄍㄢ&lt;/rtc&gt;&lt;/ruby&gt;
</v>
      </c>
      <c r="S578" s="285"/>
      <c r="T578" s="319" t="b">
        <f t="shared" si="153"/>
        <v>0</v>
      </c>
      <c r="U578" s="319" t="b">
        <f t="shared" si="160"/>
        <v>1</v>
      </c>
      <c r="V578" s="319" t="b">
        <f t="shared" si="161"/>
        <v>0</v>
      </c>
      <c r="W578" s="319" t="b">
        <f t="shared" si="162"/>
        <v>0</v>
      </c>
      <c r="X578" s="319" t="b">
        <f t="shared" si="163"/>
        <v>1</v>
      </c>
      <c r="Y578" s="370"/>
      <c r="Z578" s="377">
        <f t="shared" si="154"/>
        <v>7</v>
      </c>
      <c r="AA578" s="373" t="str">
        <f t="array" ref="AA578">IF( $Z578="", "", INDEX(白話字聲母資料表, $Z578, $AA$5))</f>
        <v>求</v>
      </c>
      <c r="AB578" s="370"/>
      <c r="AC578" s="377">
        <f t="shared" si="164"/>
        <v>9</v>
      </c>
      <c r="AD578" s="373">
        <f t="array" ref="AD578">IF( $W578, "", INDEX(白話字韻母資料表, AC578, $AD$5))</f>
        <v>6</v>
      </c>
      <c r="AE578" s="373" t="b">
        <f t="array" ref="AE578">IF( $W578, "", IF( INDEX(白話字韻母資料表, AC578, $AE$5) = "入聲", TRUE, FALSE) )</f>
        <v>0</v>
      </c>
      <c r="AF578" s="374">
        <f t="shared" si="165"/>
        <v>1</v>
      </c>
      <c r="AG578" s="374">
        <f t="shared" si="166"/>
        <v>1</v>
      </c>
      <c r="AH578" s="374" t="str">
        <f t="array" ref="AH578">IF( $W578, "", INDEX(白話字韻母資料表, $AC578, $AH$5))</f>
        <v>干</v>
      </c>
      <c r="AI578" s="374" t="str">
        <f t="array" ref="AI578">IF($W578, "", INDEX(白話字韻母八聲調資料表, $AD578, $AG578))</f>
        <v>an</v>
      </c>
      <c r="AJ578" s="370"/>
      <c r="AK578" s="373" t="b">
        <f t="shared" si="167"/>
        <v>0</v>
      </c>
      <c r="AL578" s="373" t="str">
        <f>IF( $AK578, IFERROR( IF(MATCH( $E578, 顎音化聲母!$H$9:$H$37, 0), TRUE, FALSE), FALSE), "")</f>
        <v/>
      </c>
      <c r="AM578" s="373" t="str">
        <f t="array" ref="AM578">IF( AND($AK578, $AL578), INDEX(顎音化聲母資料表, MATCH( $D578 &amp; $E578, 顎音化聲母!$L$5:$L$136, 0), 3), "")</f>
        <v/>
      </c>
      <c r="AN578" s="373">
        <f t="shared" si="168"/>
        <v>7</v>
      </c>
      <c r="AO578" s="374" t="str">
        <f t="array" ref="AO578">IF($AN578="", "", IF( $AM578&lt;&gt;"", $AM578,INDEX(白話字聲母資料表, $AN578, $AO$5)))</f>
        <v>ㄍ</v>
      </c>
      <c r="AP578" s="374" t="str">
        <f t="array" ref="AP578">IF($W578, "", INDEX(方音八音反切資料表, $AD578, $AG578))</f>
        <v>ㄢ</v>
      </c>
      <c r="AQ578" s="370"/>
      <c r="AR578" s="374" t="str">
        <f t="array" ref="AR578">IF($V578, "", INDEX(白話字聲母資料表, $Z578, $AR$5))</f>
        <v>k</v>
      </c>
      <c r="AS578" s="375" t="str">
        <f t="array" ref="AS578">IF($W578, "", INDEX(白話字韻母資料表, $AC578, $AR$5))</f>
        <v>an</v>
      </c>
      <c r="AT578" s="374" t="str">
        <f t="array" ref="AT578">IF($W578, "", INDEX(台羅韻母八聲調資料表, $AD578, $AG578))</f>
        <v>an</v>
      </c>
      <c r="AU578" s="370"/>
      <c r="AV578" s="374" t="str">
        <f t="array" ref="AV578">IF($V578, "", INDEX(白話字聲母資料表, $Z578, $AV$5))</f>
        <v>g</v>
      </c>
      <c r="AW578" s="375" t="str">
        <f t="array" ref="AW578">IF($W578, "", INDEX(白話字韻母資料表, $AC578, $AW$5))</f>
        <v>an</v>
      </c>
      <c r="AX578" s="374" t="str">
        <f t="array" ref="AX578">IF($W578, "", INDEX(閩拼韻母八聲調資料表, $AD578, $AG578))</f>
        <v>ān</v>
      </c>
    </row>
    <row r="579" spans="2:50">
      <c r="B579" s="380">
        <f t="shared" si="148"/>
        <v>571</v>
      </c>
      <c r="C579" s="314" t="str">
        <f>MID(文章!$D$4, B579, 1)</f>
        <v>之</v>
      </c>
      <c r="D579" s="365" t="s">
        <v>55</v>
      </c>
      <c r="E579" s="365" t="s">
        <v>67</v>
      </c>
      <c r="F579" s="365"/>
      <c r="G579" s="315" t="str">
        <f t="array" ref="G579">IF( OR($T579, NOT($U579), $W579), "", $AA579 &amp; $AH579 &amp; INDEX(中文數值資料表, $AG579, 2) )</f>
        <v>曾居一</v>
      </c>
      <c r="H579" s="321" t="str">
        <f t="shared" si="149"/>
        <v>chi</v>
      </c>
      <c r="I579" s="322" t="str">
        <f t="shared" si="150"/>
        <v>tsi</v>
      </c>
      <c r="J579" s="323" t="str">
        <f t="shared" si="151"/>
        <v>zī</v>
      </c>
      <c r="K579" s="316" t="str">
        <f t="shared" si="152"/>
        <v>ㄐㄧ</v>
      </c>
      <c r="L579" s="317" t="str">
        <f t="shared" ca="1" si="169"/>
        <v xml:space="preserve">\ltjruby{之}{tsi}\
</v>
      </c>
      <c r="M579" s="317" t="str">
        <f t="shared" ca="1" si="155"/>
        <v xml:space="preserve">&lt;ruby&gt;之&lt;rt&gt;曾居一&lt;/rt&gt;&lt;/ruby&gt;
</v>
      </c>
      <c r="N579" s="317" t="str">
        <f t="shared" ca="1" si="156"/>
        <v xml:space="preserve">&lt;ruby&gt;之&lt;rt&gt;chi&lt;/rt&gt;&lt;/ruby&gt;
</v>
      </c>
      <c r="O579" s="317" t="str">
        <f t="shared" ca="1" si="157"/>
        <v xml:space="preserve">&lt;ruby&gt;之&lt;rt&gt;tsi&lt;/rt&gt;&lt;/ruby&gt;
</v>
      </c>
      <c r="P579" s="317" t="str">
        <f t="shared" ca="1" si="157"/>
        <v xml:space="preserve">&lt;ruby&gt;之&lt;rt&gt;zī&lt;/rt&gt;&lt;/ruby&gt;
</v>
      </c>
      <c r="Q579" s="318" t="str">
        <f t="shared" ca="1" si="158"/>
        <v xml:space="preserve">&lt;ruby&gt;之&lt;rtc&gt;ㄐㄧ&lt;/rtc&gt;&lt;/ruby&gt;
</v>
      </c>
      <c r="R579" s="318" t="str">
        <f t="shared" ca="1" si="159"/>
        <v xml:space="preserve">&lt;ruby&gt;之&lt;rt&gt;tsi&lt;/rt&gt;&lt;rtc&gt;ㄐㄧ&lt;/rtc&gt;&lt;/ruby&gt;
</v>
      </c>
      <c r="S579" s="285"/>
      <c r="T579" s="319" t="b">
        <f t="shared" si="153"/>
        <v>0</v>
      </c>
      <c r="U579" s="319" t="b">
        <f t="shared" si="160"/>
        <v>1</v>
      </c>
      <c r="V579" s="319" t="b">
        <f t="shared" si="161"/>
        <v>0</v>
      </c>
      <c r="W579" s="319" t="b">
        <f t="shared" si="162"/>
        <v>0</v>
      </c>
      <c r="X579" s="319" t="b">
        <f t="shared" si="163"/>
        <v>1</v>
      </c>
      <c r="Y579" s="370"/>
      <c r="Z579" s="377">
        <f t="shared" si="154"/>
        <v>2</v>
      </c>
      <c r="AA579" s="373" t="str">
        <f t="array" ref="AA579">IF( $Z579="", "", INDEX(白話字聲母資料表, $Z579, $AA$5))</f>
        <v>曾</v>
      </c>
      <c r="AB579" s="370"/>
      <c r="AC579" s="377">
        <f t="shared" si="164"/>
        <v>21</v>
      </c>
      <c r="AD579" s="373">
        <f t="array" ref="AD579">IF( $W579, "", INDEX(白話字韻母資料表, AC579, $AD$5))</f>
        <v>29</v>
      </c>
      <c r="AE579" s="373" t="b">
        <f t="array" ref="AE579">IF( $W579, "", IF( INDEX(白話字韻母資料表, AC579, $AE$5) = "入聲", TRUE, FALSE) )</f>
        <v>0</v>
      </c>
      <c r="AF579" s="374">
        <f t="shared" si="165"/>
        <v>1</v>
      </c>
      <c r="AG579" s="374">
        <f t="shared" si="166"/>
        <v>1</v>
      </c>
      <c r="AH579" s="374" t="str">
        <f t="array" ref="AH579">IF( $W579, "", INDEX(白話字韻母資料表, $AC579, $AH$5))</f>
        <v>居</v>
      </c>
      <c r="AI579" s="374" t="str">
        <f t="array" ref="AI579">IF($W579, "", INDEX(白話字韻母八聲調資料表, $AD579, $AG579))</f>
        <v>i</v>
      </c>
      <c r="AJ579" s="370"/>
      <c r="AK579" s="373" t="b">
        <f t="shared" si="167"/>
        <v>1</v>
      </c>
      <c r="AL579" s="373" t="b">
        <f>IF( $AK579, IFERROR( IF(MATCH( $E579, 顎音化聲母!$H$9:$H$37, 0), TRUE, FALSE), FALSE), "")</f>
        <v>1</v>
      </c>
      <c r="AM579" s="373" t="str">
        <f t="array" ref="AM579">IF( AND($AK579, $AL579), INDEX(顎音化聲母資料表, MATCH( $D579 &amp; $E579, 顎音化聲母!$L$5:$L$136, 0), 3), "")</f>
        <v>ㄐ</v>
      </c>
      <c r="AN579" s="373">
        <f t="shared" si="168"/>
        <v>2</v>
      </c>
      <c r="AO579" s="374" t="str">
        <f t="array" ref="AO579">IF($AN579="", "", IF( $AM579&lt;&gt;"", $AM579,INDEX(白話字聲母資料表, $AN579, $AO$5)))</f>
        <v>ㄐ</v>
      </c>
      <c r="AP579" s="374" t="str">
        <f t="array" ref="AP579">IF($W579, "", INDEX(方音八音反切資料表, $AD579, $AG579))</f>
        <v>ㄧ</v>
      </c>
      <c r="AQ579" s="370"/>
      <c r="AR579" s="374" t="str">
        <f t="array" ref="AR579">IF($V579, "", INDEX(白話字聲母資料表, $Z579, $AR$5))</f>
        <v>ts</v>
      </c>
      <c r="AS579" s="375" t="str">
        <f t="array" ref="AS579">IF($W579, "", INDEX(白話字韻母資料表, $AC579, $AR$5))</f>
        <v>i</v>
      </c>
      <c r="AT579" s="374" t="str">
        <f t="array" ref="AT579">IF($W579, "", INDEX(台羅韻母八聲調資料表, $AD579, $AG579))</f>
        <v>i</v>
      </c>
      <c r="AU579" s="370"/>
      <c r="AV579" s="374" t="str">
        <f t="array" ref="AV579">IF($V579, "", INDEX(白話字聲母資料表, $Z579, $AV$5))</f>
        <v>z</v>
      </c>
      <c r="AW579" s="375" t="str">
        <f t="array" ref="AW579">IF($W579, "", INDEX(白話字韻母資料表, $AC579, $AW$5))</f>
        <v>i</v>
      </c>
      <c r="AX579" s="374" t="str">
        <f t="array" ref="AX579">IF($W579, "", INDEX(閩拼韻母八聲調資料表, $AD579, $AG579))</f>
        <v>ī</v>
      </c>
    </row>
    <row r="580" spans="2:50">
      <c r="B580" s="380">
        <f t="shared" si="148"/>
        <v>572</v>
      </c>
      <c r="C580" s="314" t="str">
        <f>MID(文章!$D$4, B580, 1)</f>
        <v>明</v>
      </c>
      <c r="D580" s="365" t="s">
        <v>73</v>
      </c>
      <c r="E580" s="365" t="s">
        <v>81</v>
      </c>
      <c r="F580" s="365">
        <v>5</v>
      </c>
      <c r="G580" s="315" t="str">
        <f t="array" ref="G580">IF( OR($T580, NOT($U580), $W580), "", $AA580 &amp; $AH580 &amp; INDEX(中文數值資料表, $AG580, 2) )</f>
        <v>門經五</v>
      </c>
      <c r="H580" s="321" t="str">
        <f t="shared" si="149"/>
        <v>bêng</v>
      </c>
      <c r="I580" s="322" t="str">
        <f t="shared" si="150"/>
        <v>bîng</v>
      </c>
      <c r="J580" s="323" t="str">
        <f t="shared" si="151"/>
        <v>bbìng</v>
      </c>
      <c r="K580" s="316" t="str">
        <f t="shared" si="152"/>
        <v>ㆠㄧㄥˊ</v>
      </c>
      <c r="L580" s="317" t="str">
        <f t="shared" ca="1" si="169"/>
        <v xml:space="preserve">\ltjruby{明}{bîng}\
</v>
      </c>
      <c r="M580" s="317" t="str">
        <f t="shared" ca="1" si="155"/>
        <v xml:space="preserve">&lt;ruby&gt;明&lt;rt&gt;門經五&lt;/rt&gt;&lt;/ruby&gt;
</v>
      </c>
      <c r="N580" s="317" t="str">
        <f t="shared" ca="1" si="156"/>
        <v xml:space="preserve">&lt;ruby&gt;明&lt;rt&gt;bêng&lt;/rt&gt;&lt;/ruby&gt;
</v>
      </c>
      <c r="O580" s="317" t="str">
        <f t="shared" ca="1" si="157"/>
        <v xml:space="preserve">&lt;ruby&gt;明&lt;rt&gt;bîng&lt;/rt&gt;&lt;/ruby&gt;
</v>
      </c>
      <c r="P580" s="317" t="str">
        <f t="shared" ca="1" si="157"/>
        <v xml:space="preserve">&lt;ruby&gt;明&lt;rt&gt;bbìng&lt;/rt&gt;&lt;/ruby&gt;
</v>
      </c>
      <c r="Q580" s="318" t="str">
        <f t="shared" ca="1" si="158"/>
        <v xml:space="preserve">&lt;ruby&gt;明&lt;rtc&gt;ㆠㄧㄥˊ&lt;/rtc&gt;&lt;/ruby&gt;
</v>
      </c>
      <c r="R580" s="318" t="str">
        <f t="shared" ca="1" si="159"/>
        <v xml:space="preserve">&lt;ruby&gt;明&lt;rt&gt;bîng&lt;/rt&gt;&lt;rtc&gt;ㆠㄧㄥˊ&lt;/rtc&gt;&lt;/ruby&gt;
</v>
      </c>
      <c r="S580" s="285"/>
      <c r="T580" s="319" t="b">
        <f t="shared" si="153"/>
        <v>0</v>
      </c>
      <c r="U580" s="319" t="b">
        <f t="shared" si="160"/>
        <v>1</v>
      </c>
      <c r="V580" s="319" t="b">
        <f t="shared" si="161"/>
        <v>0</v>
      </c>
      <c r="W580" s="319" t="b">
        <f t="shared" si="162"/>
        <v>0</v>
      </c>
      <c r="X580" s="319" t="b">
        <f t="shared" si="163"/>
        <v>0</v>
      </c>
      <c r="Y580" s="370"/>
      <c r="Z580" s="377">
        <f t="shared" si="154"/>
        <v>1</v>
      </c>
      <c r="AA580" s="373" t="str">
        <f t="array" ref="AA580">IF( $Z580="", "", INDEX(白話字聲母資料表, $Z580, $AA$5))</f>
        <v>門</v>
      </c>
      <c r="AB580" s="370"/>
      <c r="AC580" s="377">
        <f t="shared" si="164"/>
        <v>20</v>
      </c>
      <c r="AD580" s="373">
        <f t="array" ref="AD580">IF( $W580, "", INDEX(白話字韻母資料表, AC580, $AD$5))</f>
        <v>9</v>
      </c>
      <c r="AE580" s="373" t="b">
        <f t="array" ref="AE580">IF( $W580, "", IF( INDEX(白話字韻母資料表, AC580, $AE$5) = "入聲", TRUE, FALSE) )</f>
        <v>0</v>
      </c>
      <c r="AF580" s="374">
        <f t="shared" si="165"/>
        <v>1</v>
      </c>
      <c r="AG580" s="374">
        <f t="shared" si="166"/>
        <v>5</v>
      </c>
      <c r="AH580" s="374" t="str">
        <f t="array" ref="AH580">IF( $W580, "", INDEX(白話字韻母資料表, $AC580, $AH$5))</f>
        <v>經</v>
      </c>
      <c r="AI580" s="374" t="str">
        <f t="array" ref="AI580">IF($W580, "", INDEX(白話字韻母八聲調資料表, $AD580, $AG580))</f>
        <v>êng</v>
      </c>
      <c r="AJ580" s="370"/>
      <c r="AK580" s="373" t="b">
        <f t="shared" si="167"/>
        <v>0</v>
      </c>
      <c r="AL580" s="373" t="str">
        <f>IF( $AK580, IFERROR( IF(MATCH( $E580, 顎音化聲母!$H$9:$H$37, 0), TRUE, FALSE), FALSE), "")</f>
        <v/>
      </c>
      <c r="AM580" s="373" t="str">
        <f t="array" ref="AM580">IF( AND($AK580, $AL580), INDEX(顎音化聲母資料表, MATCH( $D580 &amp; $E580, 顎音化聲母!$L$5:$L$136, 0), 3), "")</f>
        <v/>
      </c>
      <c r="AN580" s="373">
        <f t="shared" si="168"/>
        <v>1</v>
      </c>
      <c r="AO580" s="374" t="str">
        <f t="array" ref="AO580">IF($AN580="", "", IF( $AM580&lt;&gt;"", $AM580,INDEX(白話字聲母資料表, $AN580, $AO$5)))</f>
        <v>ㆠ</v>
      </c>
      <c r="AP580" s="374" t="str">
        <f t="array" ref="AP580">IF($W580, "", INDEX(方音八音反切資料表, $AD580, $AG580))</f>
        <v>ㄧㄥˊ</v>
      </c>
      <c r="AQ580" s="370"/>
      <c r="AR580" s="374" t="str">
        <f t="array" ref="AR580">IF($V580, "", INDEX(白話字聲母資料表, $Z580, $AR$5))</f>
        <v>b</v>
      </c>
      <c r="AS580" s="375" t="str">
        <f t="array" ref="AS580">IF($W580, "", INDEX(白話字韻母資料表, $AC580, $AR$5))</f>
        <v>ing</v>
      </c>
      <c r="AT580" s="374" t="str">
        <f t="array" ref="AT580">IF($W580, "", INDEX(台羅韻母八聲調資料表, $AD580, $AG580))</f>
        <v>îng</v>
      </c>
      <c r="AU580" s="370"/>
      <c r="AV580" s="374" t="str">
        <f t="array" ref="AV580">IF($V580, "", INDEX(白話字聲母資料表, $Z580, $AV$5))</f>
        <v>bb</v>
      </c>
      <c r="AW580" s="375" t="str">
        <f t="array" ref="AW580">IF($W580, "", INDEX(白話字韻母資料表, $AC580, $AW$5))</f>
        <v>ing</v>
      </c>
      <c r="AX580" s="374" t="str">
        <f t="array" ref="AX580">IF($W580, "", INDEX(閩拼韻母八聲調資料表, $AD580, $AG580))</f>
        <v>ìng</v>
      </c>
    </row>
    <row r="581" spans="2:50">
      <c r="B581" s="380">
        <f t="shared" si="148"/>
        <v>573</v>
      </c>
      <c r="C581" s="314" t="str">
        <f>MID(文章!$D$4, B581, 1)</f>
        <v>月</v>
      </c>
      <c r="D581" s="365" t="s">
        <v>70</v>
      </c>
      <c r="E581" s="365" t="s">
        <v>71</v>
      </c>
      <c r="F581" s="365">
        <v>8</v>
      </c>
      <c r="G581" s="315" t="str">
        <f t="array" ref="G581">IF( OR($T581, NOT($U581), $W581), "", $AA581 &amp; $AH581 &amp; INDEX(中文數值資料表, $AG581, 2) )</f>
        <v>語觀八</v>
      </c>
      <c r="H581" s="321" t="str">
        <f t="shared" si="149"/>
        <v>goa̍t</v>
      </c>
      <c r="I581" s="322" t="str">
        <f t="shared" si="150"/>
        <v>gua̍t</v>
      </c>
      <c r="J581" s="323" t="str">
        <f t="shared" si="151"/>
        <v>gguát</v>
      </c>
      <c r="K581" s="316" t="str">
        <f t="shared" si="152"/>
        <v>ㆣㄨㄚㆵ˙</v>
      </c>
      <c r="L581" s="317" t="str">
        <f t="shared" ca="1" si="169"/>
        <v xml:space="preserve">\ltjruby{月}{gua̍t}\
</v>
      </c>
      <c r="M581" s="317" t="str">
        <f t="shared" ca="1" si="155"/>
        <v xml:space="preserve">&lt;ruby&gt;月&lt;rt&gt;語觀八&lt;/rt&gt;&lt;/ruby&gt;
</v>
      </c>
      <c r="N581" s="317" t="str">
        <f t="shared" ca="1" si="156"/>
        <v xml:space="preserve">&lt;ruby&gt;月&lt;rt&gt;goa̍t&lt;/rt&gt;&lt;/ruby&gt;
</v>
      </c>
      <c r="O581" s="317" t="str">
        <f t="shared" ca="1" si="157"/>
        <v xml:space="preserve">&lt;ruby&gt;月&lt;rt&gt;gua̍t&lt;/rt&gt;&lt;/ruby&gt;
</v>
      </c>
      <c r="P581" s="317" t="str">
        <f t="shared" ca="1" si="157"/>
        <v xml:space="preserve">&lt;ruby&gt;月&lt;rt&gt;gguát&lt;/rt&gt;&lt;/ruby&gt;
</v>
      </c>
      <c r="Q581" s="318" t="str">
        <f t="shared" ca="1" si="158"/>
        <v xml:space="preserve">&lt;ruby&gt;月&lt;rtc&gt;ㆣㄨㄚㆵ˙&lt;/rtc&gt;&lt;/ruby&gt;
</v>
      </c>
      <c r="R581" s="318" t="str">
        <f t="shared" ca="1" si="159"/>
        <v xml:space="preserve">&lt;ruby&gt;月&lt;rt&gt;gua̍t&lt;/rt&gt;&lt;rtc&gt;ㆣㄨㄚㆵ˙&lt;/rtc&gt;&lt;/ruby&gt;
</v>
      </c>
      <c r="S581" s="285"/>
      <c r="T581" s="319" t="b">
        <f t="shared" si="153"/>
        <v>0</v>
      </c>
      <c r="U581" s="319" t="b">
        <f t="shared" si="160"/>
        <v>1</v>
      </c>
      <c r="V581" s="319" t="b">
        <f t="shared" si="161"/>
        <v>0</v>
      </c>
      <c r="W581" s="319" t="b">
        <f t="shared" si="162"/>
        <v>0</v>
      </c>
      <c r="X581" s="319" t="b">
        <f t="shared" si="163"/>
        <v>0</v>
      </c>
      <c r="Y581" s="370"/>
      <c r="Z581" s="377">
        <f t="shared" si="154"/>
        <v>4</v>
      </c>
      <c r="AA581" s="373" t="str">
        <f t="array" ref="AA581">IF( $Z581="", "", INDEX(白話字聲母資料表, $Z581, $AA$5))</f>
        <v>語</v>
      </c>
      <c r="AB581" s="370"/>
      <c r="AC581" s="377">
        <f t="shared" si="164"/>
        <v>62</v>
      </c>
      <c r="AD581" s="373">
        <f t="array" ref="AD581">IF( $W581, "", INDEX(白話字韻母資料表, AC581, $AD$5))</f>
        <v>10</v>
      </c>
      <c r="AE581" s="373" t="b">
        <f t="array" ref="AE581">IF( $W581, "", IF( INDEX(白話字韻母資料表, AC581, $AE$5) = "入聲", TRUE, FALSE) )</f>
        <v>1</v>
      </c>
      <c r="AF581" s="374">
        <f t="shared" si="165"/>
        <v>4</v>
      </c>
      <c r="AG581" s="374">
        <f t="shared" si="166"/>
        <v>8</v>
      </c>
      <c r="AH581" s="374" t="str">
        <f t="array" ref="AH581">IF( $W581, "", INDEX(白話字韻母資料表, $AC581, $AH$5))</f>
        <v>觀</v>
      </c>
      <c r="AI581" s="374" t="str">
        <f t="array" ref="AI581">IF($W581, "", INDEX(白話字韻母八聲調資料表, $AD581, $AG581))</f>
        <v>oa̍t</v>
      </c>
      <c r="AJ581" s="370"/>
      <c r="AK581" s="373" t="b">
        <f t="shared" si="167"/>
        <v>0</v>
      </c>
      <c r="AL581" s="373" t="str">
        <f>IF( $AK581, IFERROR( IF(MATCH( $E581, 顎音化聲母!$H$9:$H$37, 0), TRUE, FALSE), FALSE), "")</f>
        <v/>
      </c>
      <c r="AM581" s="373" t="str">
        <f t="array" ref="AM581">IF( AND($AK581, $AL581), INDEX(顎音化聲母資料表, MATCH( $D581 &amp; $E581, 顎音化聲母!$L$5:$L$136, 0), 3), "")</f>
        <v/>
      </c>
      <c r="AN581" s="373">
        <f t="shared" si="168"/>
        <v>4</v>
      </c>
      <c r="AO581" s="374" t="str">
        <f t="array" ref="AO581">IF($AN581="", "", IF( $AM581&lt;&gt;"", $AM581,INDEX(白話字聲母資料表, $AN581, $AO$5)))</f>
        <v>ㆣ</v>
      </c>
      <c r="AP581" s="374" t="str">
        <f t="array" ref="AP581">IF($W581, "", INDEX(方音八音反切資料表, $AD581, $AG581))</f>
        <v>ㄨㄚㆵ˙</v>
      </c>
      <c r="AQ581" s="370"/>
      <c r="AR581" s="374" t="str">
        <f t="array" ref="AR581">IF($V581, "", INDEX(白話字聲母資料表, $Z581, $AR$5))</f>
        <v>g</v>
      </c>
      <c r="AS581" s="375" t="str">
        <f t="array" ref="AS581">IF($W581, "", INDEX(白話字韻母資料表, $AC581, $AR$5))</f>
        <v>uat</v>
      </c>
      <c r="AT581" s="374" t="str">
        <f t="array" ref="AT581">IF($W581, "", INDEX(台羅韻母八聲調資料表, $AD581, $AG581))</f>
        <v>ua̍t</v>
      </c>
      <c r="AU581" s="370"/>
      <c r="AV581" s="374" t="str">
        <f t="array" ref="AV581">IF($V581, "", INDEX(白話字聲母資料表, $Z581, $AV$5))</f>
        <v>gg</v>
      </c>
      <c r="AW581" s="375" t="str">
        <f t="array" ref="AW581">IF($W581, "", INDEX(白話字韻母資料表, $AC581, $AW$5))</f>
        <v>uat</v>
      </c>
      <c r="AX581" s="374" t="str">
        <f t="array" ref="AX581">IF($W581, "", INDEX(閩拼韻母八聲調資料表, $AD581, $AG581))</f>
        <v>uát</v>
      </c>
    </row>
    <row r="582" spans="2:50">
      <c r="B582" s="380">
        <f t="shared" si="148"/>
        <v>574</v>
      </c>
      <c r="C582" s="314" t="str">
        <f>MID(文章!$D$4, B582, 1)</f>
        <v>，</v>
      </c>
      <c r="D582" s="365"/>
      <c r="E582" s="365"/>
      <c r="F582" s="365"/>
      <c r="G582" s="315" t="str">
        <f t="array" ref="G582">IF( OR($T582, NOT($U582), $W582), "", $AA582 &amp; $AH582 &amp; INDEX(中文數值資料表, $AG582, 2) )</f>
        <v/>
      </c>
      <c r="H582" s="321" t="str">
        <f t="shared" si="149"/>
        <v/>
      </c>
      <c r="I582" s="322" t="str">
        <f t="shared" si="150"/>
        <v/>
      </c>
      <c r="J582" s="323" t="str">
        <f t="shared" si="151"/>
        <v/>
      </c>
      <c r="K582" s="316" t="str">
        <f t="shared" si="152"/>
        <v/>
      </c>
      <c r="L582" s="317" t="str">
        <f t="shared" ca="1" si="169"/>
        <v xml:space="preserve">\ltjruby{，}{}\
</v>
      </c>
      <c r="M582" s="317" t="str">
        <f t="shared" ca="1" si="155"/>
        <v xml:space="preserve">，
</v>
      </c>
      <c r="N582" s="317" t="str">
        <f t="shared" ca="1" si="156"/>
        <v xml:space="preserve">，
</v>
      </c>
      <c r="O582" s="317" t="str">
        <f t="shared" ca="1" si="157"/>
        <v xml:space="preserve">，
</v>
      </c>
      <c r="P582" s="317" t="str">
        <f t="shared" ca="1" si="157"/>
        <v xml:space="preserve">，
</v>
      </c>
      <c r="Q582" s="318" t="str">
        <f t="shared" ca="1" si="158"/>
        <v xml:space="preserve">，
</v>
      </c>
      <c r="R582" s="318" t="str">
        <f t="shared" ca="1" si="159"/>
        <v xml:space="preserve">，
</v>
      </c>
      <c r="S582" s="285"/>
      <c r="T582" s="319" t="b">
        <f t="shared" si="153"/>
        <v>1</v>
      </c>
      <c r="U582" s="319" t="b">
        <f t="shared" si="160"/>
        <v>0</v>
      </c>
      <c r="V582" s="319" t="b">
        <f t="shared" si="161"/>
        <v>1</v>
      </c>
      <c r="W582" s="319" t="b">
        <f t="shared" si="162"/>
        <v>1</v>
      </c>
      <c r="X582" s="319" t="b">
        <f t="shared" si="163"/>
        <v>0</v>
      </c>
      <c r="Y582" s="370"/>
      <c r="Z582" s="377" t="str">
        <f t="shared" si="154"/>
        <v/>
      </c>
      <c r="AA582" s="373" t="str">
        <f t="array" ref="AA582">IF( $Z582="", "", INDEX(白話字聲母資料表, $Z582, $AA$5))</f>
        <v/>
      </c>
      <c r="AB582" s="370"/>
      <c r="AC582" s="377" t="str">
        <f t="shared" si="164"/>
        <v/>
      </c>
      <c r="AD582" s="373" t="str">
        <f t="array" ref="AD582">IF( $W582, "", INDEX(白話字韻母資料表, AC582, $AD$5))</f>
        <v/>
      </c>
      <c r="AE582" s="373" t="str">
        <f t="array" ref="AE582">IF( $W582, "", IF( INDEX(白話字韻母資料表, AC582, $AE$5) = "入聲", TRUE, FALSE) )</f>
        <v/>
      </c>
      <c r="AF582" s="374" t="str">
        <f t="shared" si="165"/>
        <v/>
      </c>
      <c r="AG582" s="374" t="str">
        <f t="shared" si="166"/>
        <v/>
      </c>
      <c r="AH582" s="374" t="str">
        <f t="array" ref="AH582">IF( $W582, "", INDEX(白話字韻母資料表, $AC582, $AH$5))</f>
        <v/>
      </c>
      <c r="AI582" s="374" t="str">
        <f t="array" ref="AI582">IF($W582, "", INDEX(白話字韻母八聲調資料表, $AD582, $AG582))</f>
        <v/>
      </c>
      <c r="AJ582" s="370"/>
      <c r="AK582" s="373" t="b">
        <f t="shared" si="167"/>
        <v>0</v>
      </c>
      <c r="AL582" s="373" t="str">
        <f>IF( $AK582, IFERROR( IF(MATCH( $E582, 顎音化聲母!$H$9:$H$37, 0), TRUE, FALSE), FALSE), "")</f>
        <v/>
      </c>
      <c r="AM582" s="373" t="str">
        <f t="array" ref="AM582">IF( AND($AK582, $AL582), INDEX(顎音化聲母資料表, MATCH( $D582 &amp; $E582, 顎音化聲母!$L$5:$L$136, 0), 3), "")</f>
        <v/>
      </c>
      <c r="AN582" s="373" t="str">
        <f t="shared" si="168"/>
        <v/>
      </c>
      <c r="AO582" s="374" t="str">
        <f t="array" ref="AO582">IF($AN582="", "", IF( $AM582&lt;&gt;"", $AM582,INDEX(白話字聲母資料表, $AN582, $AO$5)))</f>
        <v/>
      </c>
      <c r="AP582" s="374" t="str">
        <f t="array" ref="AP582">IF($W582, "", INDEX(方音八音反切資料表, $AD582, $AG582))</f>
        <v/>
      </c>
      <c r="AQ582" s="370"/>
      <c r="AR582" s="374" t="str">
        <f t="array" ref="AR582">IF($V582, "", INDEX(白話字聲母資料表, $Z582, $AR$5))</f>
        <v/>
      </c>
      <c r="AS582" s="375" t="str">
        <f t="array" ref="AS582">IF($W582, "", INDEX(白話字韻母資料表, $AC582, $AR$5))</f>
        <v/>
      </c>
      <c r="AT582" s="374" t="str">
        <f t="array" ref="AT582">IF($W582, "", INDEX(台羅韻母八聲調資料表, $AD582, $AG582))</f>
        <v/>
      </c>
      <c r="AU582" s="370"/>
      <c r="AV582" s="374" t="str">
        <f t="array" ref="AV582">IF($V582, "", INDEX(白話字聲母資料表, $Z582, $AV$5))</f>
        <v/>
      </c>
      <c r="AW582" s="375" t="str">
        <f t="array" ref="AW582">IF($W582, "", INDEX(白話字韻母資料表, $AC582, $AW$5))</f>
        <v/>
      </c>
      <c r="AX582" s="374" t="str">
        <f t="array" ref="AX582">IF($W582, "", INDEX(閩拼韻母八聲調資料表, $AD582, $AG582))</f>
        <v/>
      </c>
    </row>
    <row r="583" spans="2:50">
      <c r="B583" s="380">
        <f t="shared" si="148"/>
        <v>575</v>
      </c>
      <c r="C583" s="314" t="str">
        <f>MID(文章!$D$4, B583, 1)</f>
        <v>耳</v>
      </c>
      <c r="D583" s="365" t="s">
        <v>113</v>
      </c>
      <c r="E583" s="365" t="s">
        <v>67</v>
      </c>
      <c r="F583" s="365">
        <v>2</v>
      </c>
      <c r="G583" s="315" t="str">
        <f t="array" ref="G583">IF( OR($T583, NOT($U583), $W583), "", $AA583 &amp; $AH583 &amp; INDEX(中文數值資料表, $AG583, 2) )</f>
        <v>柳居二</v>
      </c>
      <c r="H583" s="321" t="str">
        <f t="shared" si="149"/>
        <v>ní</v>
      </c>
      <c r="I583" s="322" t="str">
        <f t="shared" si="150"/>
        <v>ní</v>
      </c>
      <c r="J583" s="323" t="str">
        <f t="shared" si="151"/>
        <v>lí</v>
      </c>
      <c r="K583" s="316" t="str">
        <f t="shared" si="152"/>
        <v>ㄋㄧˋ</v>
      </c>
      <c r="L583" s="317" t="str">
        <f t="shared" ca="1" si="169"/>
        <v xml:space="preserve">\ltjruby{耳}{ní}\
</v>
      </c>
      <c r="M583" s="317" t="str">
        <f t="shared" ca="1" si="155"/>
        <v xml:space="preserve">&lt;ruby&gt;耳&lt;rt&gt;柳居二&lt;/rt&gt;&lt;/ruby&gt;
</v>
      </c>
      <c r="N583" s="317" t="str">
        <f t="shared" ca="1" si="156"/>
        <v xml:space="preserve">&lt;ruby&gt;耳&lt;rt&gt;ní&lt;/rt&gt;&lt;/ruby&gt;
</v>
      </c>
      <c r="O583" s="317" t="str">
        <f t="shared" ca="1" si="157"/>
        <v xml:space="preserve">&lt;ruby&gt;耳&lt;rt&gt;ní&lt;/rt&gt;&lt;/ruby&gt;
</v>
      </c>
      <c r="P583" s="317" t="str">
        <f t="shared" ca="1" si="157"/>
        <v xml:space="preserve">&lt;ruby&gt;耳&lt;rt&gt;lí&lt;/rt&gt;&lt;/ruby&gt;
</v>
      </c>
      <c r="Q583" s="318" t="str">
        <f t="shared" ca="1" si="158"/>
        <v xml:space="preserve">&lt;ruby&gt;耳&lt;rtc&gt;ㄋㄧˋ&lt;/rtc&gt;&lt;/ruby&gt;
</v>
      </c>
      <c r="R583" s="318" t="str">
        <f t="shared" ca="1" si="159"/>
        <v xml:space="preserve">&lt;ruby&gt;耳&lt;rt&gt;ní&lt;/rt&gt;&lt;rtc&gt;ㄋㄧˋ&lt;/rtc&gt;&lt;/ruby&gt;
</v>
      </c>
      <c r="S583" s="285"/>
      <c r="T583" s="319" t="b">
        <f t="shared" si="153"/>
        <v>0</v>
      </c>
      <c r="U583" s="319" t="b">
        <f t="shared" si="160"/>
        <v>1</v>
      </c>
      <c r="V583" s="319" t="b">
        <f t="shared" si="161"/>
        <v>0</v>
      </c>
      <c r="W583" s="319" t="b">
        <f t="shared" si="162"/>
        <v>0</v>
      </c>
      <c r="X583" s="319" t="b">
        <f t="shared" si="163"/>
        <v>0</v>
      </c>
      <c r="Y583" s="370"/>
      <c r="Z583" s="377">
        <f t="shared" si="154"/>
        <v>11</v>
      </c>
      <c r="AA583" s="373" t="str">
        <f t="array" ref="AA583">IF( $Z583="", "", INDEX(白話字聲母資料表, $Z583, $AA$5))</f>
        <v>柳</v>
      </c>
      <c r="AB583" s="370"/>
      <c r="AC583" s="377">
        <f t="shared" si="164"/>
        <v>21</v>
      </c>
      <c r="AD583" s="373">
        <f t="array" ref="AD583">IF( $W583, "", INDEX(白話字韻母資料表, AC583, $AD$5))</f>
        <v>29</v>
      </c>
      <c r="AE583" s="373" t="b">
        <f t="array" ref="AE583">IF( $W583, "", IF( INDEX(白話字韻母資料表, AC583, $AE$5) = "入聲", TRUE, FALSE) )</f>
        <v>0</v>
      </c>
      <c r="AF583" s="374">
        <f t="shared" si="165"/>
        <v>1</v>
      </c>
      <c r="AG583" s="374">
        <f t="shared" si="166"/>
        <v>2</v>
      </c>
      <c r="AH583" s="374" t="str">
        <f t="array" ref="AH583">IF( $W583, "", INDEX(白話字韻母資料表, $AC583, $AH$5))</f>
        <v>居</v>
      </c>
      <c r="AI583" s="374" t="str">
        <f t="array" ref="AI583">IF($W583, "", INDEX(白話字韻母八聲調資料表, $AD583, $AG583))</f>
        <v>í</v>
      </c>
      <c r="AJ583" s="370"/>
      <c r="AK583" s="373" t="b">
        <f t="shared" si="167"/>
        <v>0</v>
      </c>
      <c r="AL583" s="373" t="str">
        <f>IF( $AK583, IFERROR( IF(MATCH( $E583, 顎音化聲母!$H$9:$H$37, 0), TRUE, FALSE), FALSE), "")</f>
        <v/>
      </c>
      <c r="AM583" s="373" t="str">
        <f t="array" ref="AM583">IF( AND($AK583, $AL583), INDEX(顎音化聲母資料表, MATCH( $D583 &amp; $E583, 顎音化聲母!$L$5:$L$136, 0), 3), "")</f>
        <v/>
      </c>
      <c r="AN583" s="373">
        <f t="shared" si="168"/>
        <v>11</v>
      </c>
      <c r="AO583" s="374" t="str">
        <f t="array" ref="AO583">IF($AN583="", "", IF( $AM583&lt;&gt;"", $AM583,INDEX(白話字聲母資料表, $AN583, $AO$5)))</f>
        <v>ㄋ</v>
      </c>
      <c r="AP583" s="374" t="str">
        <f t="array" ref="AP583">IF($W583, "", INDEX(方音八音反切資料表, $AD583, $AG583))</f>
        <v>ㄧˋ</v>
      </c>
      <c r="AQ583" s="370"/>
      <c r="AR583" s="374" t="str">
        <f t="array" ref="AR583">IF($V583, "", INDEX(白話字聲母資料表, $Z583, $AR$5))</f>
        <v>n</v>
      </c>
      <c r="AS583" s="375" t="str">
        <f t="array" ref="AS583">IF($W583, "", INDEX(白話字韻母資料表, $AC583, $AR$5))</f>
        <v>i</v>
      </c>
      <c r="AT583" s="374" t="str">
        <f t="array" ref="AT583">IF($W583, "", INDEX(台羅韻母八聲調資料表, $AD583, $AG583))</f>
        <v>í</v>
      </c>
      <c r="AU583" s="370"/>
      <c r="AV583" s="374" t="str">
        <f t="array" ref="AV583">IF($V583, "", INDEX(白話字聲母資料表, $Z583, $AV$5))</f>
        <v>l</v>
      </c>
      <c r="AW583" s="375" t="str">
        <f t="array" ref="AW583">IF($W583, "", INDEX(白話字韻母資料表, $AC583, $AW$5))</f>
        <v>i</v>
      </c>
      <c r="AX583" s="374" t="str">
        <f t="array" ref="AX583">IF($W583, "", INDEX(閩拼韻母八聲調資料表, $AD583, $AG583))</f>
        <v>í</v>
      </c>
    </row>
    <row r="584" spans="2:50">
      <c r="B584" s="380">
        <f t="shared" si="148"/>
        <v>576</v>
      </c>
      <c r="C584" s="314" t="str">
        <f>MID(文章!$D$4, B584, 1)</f>
        <v>得</v>
      </c>
      <c r="D584" s="365" t="s">
        <v>92</v>
      </c>
      <c r="E584" s="365" t="s">
        <v>77</v>
      </c>
      <c r="F584" s="365"/>
      <c r="G584" s="315" t="str">
        <f t="array" ref="G584">IF( OR($T584, NOT($U584), $W584), "", $AA584 &amp; $AH584 &amp; INDEX(中文數值資料表, $AG584, 2) )</f>
        <v>地經四</v>
      </c>
      <c r="H584" s="321" t="str">
        <f t="shared" si="149"/>
        <v>tek</v>
      </c>
      <c r="I584" s="322" t="str">
        <f t="shared" si="150"/>
        <v>tik</v>
      </c>
      <c r="J584" s="323" t="str">
        <f t="shared" si="151"/>
        <v>dik</v>
      </c>
      <c r="K584" s="316" t="str">
        <f t="shared" si="152"/>
        <v>ㄉㄧㆻ</v>
      </c>
      <c r="L584" s="317" t="str">
        <f t="shared" ca="1" si="169"/>
        <v xml:space="preserve">\ltjruby{得}{tik}\
</v>
      </c>
      <c r="M584" s="317" t="str">
        <f t="shared" ca="1" si="155"/>
        <v xml:space="preserve">&lt;ruby&gt;得&lt;rt&gt;地經四&lt;/rt&gt;&lt;/ruby&gt;
</v>
      </c>
      <c r="N584" s="317" t="str">
        <f t="shared" ca="1" si="156"/>
        <v xml:space="preserve">&lt;ruby&gt;得&lt;rt&gt;tek&lt;/rt&gt;&lt;/ruby&gt;
</v>
      </c>
      <c r="O584" s="317" t="str">
        <f t="shared" ca="1" si="157"/>
        <v xml:space="preserve">&lt;ruby&gt;得&lt;rt&gt;tik&lt;/rt&gt;&lt;/ruby&gt;
</v>
      </c>
      <c r="P584" s="317" t="str">
        <f t="shared" ca="1" si="157"/>
        <v xml:space="preserve">&lt;ruby&gt;得&lt;rt&gt;dik&lt;/rt&gt;&lt;/ruby&gt;
</v>
      </c>
      <c r="Q584" s="318" t="str">
        <f t="shared" ca="1" si="158"/>
        <v xml:space="preserve">&lt;ruby&gt;得&lt;rtc&gt;ㄉㄧㆻ&lt;/rtc&gt;&lt;/ruby&gt;
</v>
      </c>
      <c r="R584" s="318" t="str">
        <f t="shared" ca="1" si="159"/>
        <v xml:space="preserve">&lt;ruby&gt;得&lt;rt&gt;tik&lt;/rt&gt;&lt;rtc&gt;ㄉㄧㆻ&lt;/rtc&gt;&lt;/ruby&gt;
</v>
      </c>
      <c r="S584" s="285"/>
      <c r="T584" s="319" t="b">
        <f t="shared" si="153"/>
        <v>0</v>
      </c>
      <c r="U584" s="319" t="b">
        <f t="shared" si="160"/>
        <v>1</v>
      </c>
      <c r="V584" s="319" t="b">
        <f t="shared" si="161"/>
        <v>0</v>
      </c>
      <c r="W584" s="319" t="b">
        <f t="shared" si="162"/>
        <v>0</v>
      </c>
      <c r="X584" s="319" t="b">
        <f t="shared" si="163"/>
        <v>1</v>
      </c>
      <c r="Y584" s="370"/>
      <c r="Z584" s="377">
        <f t="shared" si="154"/>
        <v>16</v>
      </c>
      <c r="AA584" s="373" t="str">
        <f t="array" ref="AA584">IF( $Z584="", "", INDEX(白話字聲母資料表, $Z584, $AA$5))</f>
        <v>地</v>
      </c>
      <c r="AB584" s="370"/>
      <c r="AC584" s="377">
        <f t="shared" si="164"/>
        <v>19</v>
      </c>
      <c r="AD584" s="373">
        <f t="array" ref="AD584">IF( $W584, "", INDEX(白話字韻母資料表, AC584, $AD$5))</f>
        <v>9</v>
      </c>
      <c r="AE584" s="373" t="b">
        <f t="array" ref="AE584">IF( $W584, "", IF( INDEX(白話字韻母資料表, AC584, $AE$5) = "入聲", TRUE, FALSE) )</f>
        <v>1</v>
      </c>
      <c r="AF584" s="374">
        <f t="shared" si="165"/>
        <v>4</v>
      </c>
      <c r="AG584" s="374">
        <f t="shared" si="166"/>
        <v>4</v>
      </c>
      <c r="AH584" s="374" t="str">
        <f t="array" ref="AH584">IF( $W584, "", INDEX(白話字韻母資料表, $AC584, $AH$5))</f>
        <v>經</v>
      </c>
      <c r="AI584" s="374" t="str">
        <f t="array" ref="AI584">IF($W584, "", INDEX(白話字韻母八聲調資料表, $AD584, $AG584))</f>
        <v>ek</v>
      </c>
      <c r="AJ584" s="370"/>
      <c r="AK584" s="373" t="b">
        <f t="shared" si="167"/>
        <v>0</v>
      </c>
      <c r="AL584" s="373" t="str">
        <f>IF( $AK584, IFERROR( IF(MATCH( $E584, 顎音化聲母!$H$9:$H$37, 0), TRUE, FALSE), FALSE), "")</f>
        <v/>
      </c>
      <c r="AM584" s="373" t="str">
        <f t="array" ref="AM584">IF( AND($AK584, $AL584), INDEX(顎音化聲母資料表, MATCH( $D584 &amp; $E584, 顎音化聲母!$L$5:$L$136, 0), 3), "")</f>
        <v/>
      </c>
      <c r="AN584" s="373">
        <f t="shared" si="168"/>
        <v>16</v>
      </c>
      <c r="AO584" s="374" t="str">
        <f t="array" ref="AO584">IF($AN584="", "", IF( $AM584&lt;&gt;"", $AM584,INDEX(白話字聲母資料表, $AN584, $AO$5)))</f>
        <v>ㄉ</v>
      </c>
      <c r="AP584" s="374" t="str">
        <f t="array" ref="AP584">IF($W584, "", INDEX(方音八音反切資料表, $AD584, $AG584))</f>
        <v>ㄧㆻ</v>
      </c>
      <c r="AQ584" s="370"/>
      <c r="AR584" s="374" t="str">
        <f t="array" ref="AR584">IF($V584, "", INDEX(白話字聲母資料表, $Z584, $AR$5))</f>
        <v>t</v>
      </c>
      <c r="AS584" s="375" t="str">
        <f t="array" ref="AS584">IF($W584, "", INDEX(白話字韻母資料表, $AC584, $AR$5))</f>
        <v>ik</v>
      </c>
      <c r="AT584" s="374" t="str">
        <f t="array" ref="AT584">IF($W584, "", INDEX(台羅韻母八聲調資料表, $AD584, $AG584))</f>
        <v>ik</v>
      </c>
      <c r="AU584" s="370"/>
      <c r="AV584" s="374" t="str">
        <f t="array" ref="AV584">IF($V584, "", INDEX(白話字聲母資料表, $Z584, $AV$5))</f>
        <v>d</v>
      </c>
      <c r="AW584" s="375" t="str">
        <f t="array" ref="AW584">IF($W584, "", INDEX(白話字韻母資料表, $AC584, $AW$5))</f>
        <v>ik</v>
      </c>
      <c r="AX584" s="374" t="str">
        <f t="array" ref="AX584">IF($W584, "", INDEX(閩拼韻母八聲調資料表, $AD584, $AG584))</f>
        <v>ik</v>
      </c>
    </row>
    <row r="585" spans="2:50">
      <c r="B585" s="380">
        <f t="shared" si="148"/>
        <v>577</v>
      </c>
      <c r="C585" s="314" t="str">
        <f>MID(文章!$D$4, B585, 1)</f>
        <v>之</v>
      </c>
      <c r="D585" s="365" t="s">
        <v>55</v>
      </c>
      <c r="E585" s="365" t="s">
        <v>67</v>
      </c>
      <c r="F585" s="365"/>
      <c r="G585" s="315" t="str">
        <f t="array" ref="G585">IF( OR($T585, NOT($U585), $W585), "", $AA585 &amp; $AH585 &amp; INDEX(中文數值資料表, $AG585, 2) )</f>
        <v>曾居一</v>
      </c>
      <c r="H585" s="321" t="str">
        <f t="shared" si="149"/>
        <v>chi</v>
      </c>
      <c r="I585" s="322" t="str">
        <f t="shared" si="150"/>
        <v>tsi</v>
      </c>
      <c r="J585" s="323" t="str">
        <f t="shared" si="151"/>
        <v>zī</v>
      </c>
      <c r="K585" s="316" t="str">
        <f t="shared" si="152"/>
        <v>ㄐㄧ</v>
      </c>
      <c r="L585" s="317" t="str">
        <f t="shared" ca="1" si="169"/>
        <v xml:space="preserve">\ltjruby{之}{tsi}\
</v>
      </c>
      <c r="M585" s="317" t="str">
        <f t="shared" ca="1" si="155"/>
        <v xml:space="preserve">&lt;ruby&gt;之&lt;rt&gt;曾居一&lt;/rt&gt;&lt;/ruby&gt;
</v>
      </c>
      <c r="N585" s="317" t="str">
        <f t="shared" ca="1" si="156"/>
        <v xml:space="preserve">&lt;ruby&gt;之&lt;rt&gt;chi&lt;/rt&gt;&lt;/ruby&gt;
</v>
      </c>
      <c r="O585" s="317" t="str">
        <f t="shared" ca="1" si="157"/>
        <v xml:space="preserve">&lt;ruby&gt;之&lt;rt&gt;tsi&lt;/rt&gt;&lt;/ruby&gt;
</v>
      </c>
      <c r="P585" s="317" t="str">
        <f t="shared" ca="1" si="157"/>
        <v xml:space="preserve">&lt;ruby&gt;之&lt;rt&gt;zī&lt;/rt&gt;&lt;/ruby&gt;
</v>
      </c>
      <c r="Q585" s="318" t="str">
        <f t="shared" ca="1" si="158"/>
        <v xml:space="preserve">&lt;ruby&gt;之&lt;rtc&gt;ㄐㄧ&lt;/rtc&gt;&lt;/ruby&gt;
</v>
      </c>
      <c r="R585" s="318" t="str">
        <f t="shared" ca="1" si="159"/>
        <v xml:space="preserve">&lt;ruby&gt;之&lt;rt&gt;tsi&lt;/rt&gt;&lt;rtc&gt;ㄐㄧ&lt;/rtc&gt;&lt;/ruby&gt;
</v>
      </c>
      <c r="S585" s="285"/>
      <c r="T585" s="319" t="b">
        <f t="shared" ref="T585:T648" si="170">IFERROR( IF( MATCH($C585, 標題符號清單, 0) &gt; 0, TRUE, FALSE), FALSE)</f>
        <v>0</v>
      </c>
      <c r="U585" s="319" t="b">
        <f t="shared" si="160"/>
        <v>1</v>
      </c>
      <c r="V585" s="319" t="b">
        <f t="shared" si="161"/>
        <v>0</v>
      </c>
      <c r="W585" s="319" t="b">
        <f t="shared" si="162"/>
        <v>0</v>
      </c>
      <c r="X585" s="319" t="b">
        <f t="shared" si="163"/>
        <v>1</v>
      </c>
      <c r="Y585" s="370"/>
      <c r="Z585" s="377">
        <f t="shared" ref="Z585:Z648" si="171">IF(OR($T585, NOT($U585)), "", IF($D585="", 18, MATCH($D585, 白話字聲母清單, 0)) )</f>
        <v>2</v>
      </c>
      <c r="AA585" s="373" t="str">
        <f t="array" ref="AA585">IF( $Z585="", "", INDEX(白話字聲母資料表, $Z585, $AA$5))</f>
        <v>曾</v>
      </c>
      <c r="AB585" s="370"/>
      <c r="AC585" s="377">
        <f t="shared" si="164"/>
        <v>21</v>
      </c>
      <c r="AD585" s="373">
        <f t="array" ref="AD585">IF( $W585, "", INDEX(白話字韻母資料表, AC585, $AD$5))</f>
        <v>29</v>
      </c>
      <c r="AE585" s="373" t="b">
        <f t="array" ref="AE585">IF( $W585, "", IF( INDEX(白話字韻母資料表, AC585, $AE$5) = "入聲", TRUE, FALSE) )</f>
        <v>0</v>
      </c>
      <c r="AF585" s="374">
        <f t="shared" si="165"/>
        <v>1</v>
      </c>
      <c r="AG585" s="374">
        <f t="shared" si="166"/>
        <v>1</v>
      </c>
      <c r="AH585" s="374" t="str">
        <f t="array" ref="AH585">IF( $W585, "", INDEX(白話字韻母資料表, $AC585, $AH$5))</f>
        <v>居</v>
      </c>
      <c r="AI585" s="374" t="str">
        <f t="array" ref="AI585">IF($W585, "", INDEX(白話字韻母八聲調資料表, $AD585, $AG585))</f>
        <v>i</v>
      </c>
      <c r="AJ585" s="370"/>
      <c r="AK585" s="373" t="b">
        <f t="shared" si="167"/>
        <v>1</v>
      </c>
      <c r="AL585" s="373" t="b">
        <f>IF( $AK585, IFERROR( IF(MATCH( $E585, 顎音化聲母!$H$9:$H$37, 0), TRUE, FALSE), FALSE), "")</f>
        <v>1</v>
      </c>
      <c r="AM585" s="373" t="str">
        <f t="array" ref="AM585">IF( AND($AK585, $AL585), INDEX(顎音化聲母資料表, MATCH( $D585 &amp; $E585, 顎音化聲母!$L$5:$L$136, 0), 3), "")</f>
        <v>ㄐ</v>
      </c>
      <c r="AN585" s="373">
        <f t="shared" si="168"/>
        <v>2</v>
      </c>
      <c r="AO585" s="374" t="str">
        <f t="array" ref="AO585">IF($AN585="", "", IF( $AM585&lt;&gt;"", $AM585,INDEX(白話字聲母資料表, $AN585, $AO$5)))</f>
        <v>ㄐ</v>
      </c>
      <c r="AP585" s="374" t="str">
        <f t="array" ref="AP585">IF($W585, "", INDEX(方音八音反切資料表, $AD585, $AG585))</f>
        <v>ㄧ</v>
      </c>
      <c r="AQ585" s="370"/>
      <c r="AR585" s="374" t="str">
        <f t="array" ref="AR585">IF($V585, "", INDEX(白話字聲母資料表, $Z585, $AR$5))</f>
        <v>ts</v>
      </c>
      <c r="AS585" s="375" t="str">
        <f t="array" ref="AS585">IF($W585, "", INDEX(白話字韻母資料表, $AC585, $AR$5))</f>
        <v>i</v>
      </c>
      <c r="AT585" s="374" t="str">
        <f t="array" ref="AT585">IF($W585, "", INDEX(台羅韻母八聲調資料表, $AD585, $AG585))</f>
        <v>i</v>
      </c>
      <c r="AU585" s="370"/>
      <c r="AV585" s="374" t="str">
        <f t="array" ref="AV585">IF($V585, "", INDEX(白話字聲母資料表, $Z585, $AV$5))</f>
        <v>z</v>
      </c>
      <c r="AW585" s="375" t="str">
        <f t="array" ref="AW585">IF($W585, "", INDEX(白話字韻母資料表, $AC585, $AW$5))</f>
        <v>i</v>
      </c>
      <c r="AX585" s="374" t="str">
        <f t="array" ref="AX585">IF($W585, "", INDEX(閩拼韻母八聲調資料表, $AD585, $AG585))</f>
        <v>ī</v>
      </c>
    </row>
    <row r="586" spans="2:50">
      <c r="B586" s="380">
        <f t="shared" si="148"/>
        <v>578</v>
      </c>
      <c r="C586" s="314" t="str">
        <f>MID(文章!$D$4, B586, 1)</f>
        <v>而</v>
      </c>
      <c r="D586" s="365" t="s">
        <v>63</v>
      </c>
      <c r="E586" s="365" t="s">
        <v>67</v>
      </c>
      <c r="F586" s="365">
        <v>5</v>
      </c>
      <c r="G586" s="315" t="str">
        <f t="array" ref="G586">IF( OR($T586, NOT($U586), $W586), "", $AA586 &amp; $AH586 &amp; INDEX(中文數值資料表, $AG586, 2) )</f>
        <v>入居五</v>
      </c>
      <c r="H586" s="321" t="str">
        <f t="shared" si="149"/>
        <v>jî</v>
      </c>
      <c r="I586" s="322" t="str">
        <f t="shared" si="150"/>
        <v>jî</v>
      </c>
      <c r="J586" s="323" t="str">
        <f t="shared" si="151"/>
        <v>jì</v>
      </c>
      <c r="K586" s="316" t="str">
        <f t="shared" si="152"/>
        <v>ㆢㄧˊ</v>
      </c>
      <c r="L586" s="317" t="str">
        <f t="shared" ca="1" si="169"/>
        <v xml:space="preserve">\ltjruby{而}{jî}\
</v>
      </c>
      <c r="M586" s="317" t="str">
        <f t="shared" ref="M586:M649" ca="1" si="172">IF( $T586, ($C586 &amp; CHAR(10)), IF($C586=CHAR(10), (CHAR(10) &amp; "&lt;/p&gt;" &amp; CHAR(10) &amp; "&lt;p&gt;" &amp; CHAR(10)), "&lt;ruby&gt;" &amp; $C586 &amp; "&lt;rt&gt;" &amp; INDIRECT( ADDRESS(ROW(), COLUMN() - $O$5) ) &amp; "&lt;/rt&gt;&lt;/ruby&gt;" &amp; CHAR(10))
)</f>
        <v xml:space="preserve">&lt;ruby&gt;而&lt;rt&gt;入居五&lt;/rt&gt;&lt;/ruby&gt;
</v>
      </c>
      <c r="N586" s="317" t="str">
        <f t="shared" ref="N586:N649" ca="1" si="173">IF( $T586, ($C586 &amp; CHAR(10)), IF($C586=CHAR(10), (CHAR(10) &amp; "&lt;/p&gt;" &amp; CHAR(10) &amp; "&lt;p&gt;" &amp; CHAR(10)), "&lt;ruby&gt;" &amp; $C586 &amp; "&lt;rt&gt;" &amp; INDIRECT( ADDRESS(ROW(), COLUMN() - $N$5) ) &amp; "&lt;/rt&gt;&lt;/ruby&gt;" &amp; CHAR(10)))</f>
        <v xml:space="preserve">&lt;ruby&gt;而&lt;rt&gt;jî&lt;/rt&gt;&lt;/ruby&gt;
</v>
      </c>
      <c r="O586" s="317" t="str">
        <f t="shared" ref="O586:P649" ca="1" si="174">IF( $T586, ($C586 &amp; CHAR(10)), IF($C586=CHAR(10), (CHAR(10) &amp; "&lt;/p&gt;" &amp; CHAR(10) &amp; "&lt;p&gt;" &amp; CHAR(10)), "&lt;ruby&gt;" &amp; $C586 &amp; "&lt;rt&gt;" &amp; INDIRECT( ADDRESS(ROW(), COLUMN() - $O$5) ) &amp; "&lt;/rt&gt;&lt;/ruby&gt;" &amp; CHAR(10)))</f>
        <v xml:space="preserve">&lt;ruby&gt;而&lt;rt&gt;jî&lt;/rt&gt;&lt;/ruby&gt;
</v>
      </c>
      <c r="P586" s="317" t="str">
        <f t="shared" ca="1" si="174"/>
        <v xml:space="preserve">&lt;ruby&gt;而&lt;rt&gt;jì&lt;/rt&gt;&lt;/ruby&gt;
</v>
      </c>
      <c r="Q586" s="318" t="str">
        <f t="shared" ref="Q586:Q649" ca="1" si="175">IF( $T586, ($C586 &amp; CHAR(10)), IF($C586=CHAR(10), (CHAR(10) &amp; "&lt;/p&gt;" &amp; CHAR(10) &amp; "&lt;p&gt;" &amp; CHAR(10)), "&lt;ruby&gt;" &amp; $C586 &amp; "&lt;rtc&gt;" &amp; INDIRECT( ADDRESS(ROW(), COLUMN() - $Q$5) ) &amp; "&lt;/rtc&gt;&lt;/ruby&gt;" &amp; CHAR(10)))</f>
        <v xml:space="preserve">&lt;ruby&gt;而&lt;rtc&gt;ㆢㄧˊ&lt;/rtc&gt;&lt;/ruby&gt;
</v>
      </c>
      <c r="R586" s="318" t="str">
        <f t="shared" ref="R586:R649" ca="1" si="176">IF( $T586, ($C586 &amp; CHAR(10)), IF($C586=CHAR(10), (CHAR(10) &amp; "&lt;/p&gt;" &amp; CHAR(10) &amp; "&lt;p&gt;" &amp; CHAR(10)), "&lt;ruby&gt;" &amp; $C586  &amp; "&lt;rt&gt;" &amp; INDIRECT( ADDRESS(ROW(), COLUMN() - $R$4) ) &amp; "&lt;/rt&gt;" &amp; "&lt;rtc&gt;" &amp; INDIRECT( ADDRESS(ROW(), COLUMN() - $R$5) ) &amp; "&lt;/rtc&gt;&lt;/ruby&gt;"&amp; CHAR(10)))</f>
        <v xml:space="preserve">&lt;ruby&gt;而&lt;rt&gt;jî&lt;/rt&gt;&lt;rtc&gt;ㆢㄧˊ&lt;/rtc&gt;&lt;/ruby&gt;
</v>
      </c>
      <c r="S586" s="285"/>
      <c r="T586" s="319" t="b">
        <f t="shared" si="170"/>
        <v>0</v>
      </c>
      <c r="U586" s="319" t="b">
        <f t="shared" ref="U586:U649" si="177">AND( NOT($T586), $C586&lt;&gt;"", $C586&lt;&gt;CHAR(10) )</f>
        <v>1</v>
      </c>
      <c r="V586" s="319" t="b">
        <f t="shared" ref="V586:V649" si="178">IF( OR($T586, NOT($U586)), TRUE, IF($D586="", TRUE, FALSE) )</f>
        <v>0</v>
      </c>
      <c r="W586" s="319" t="b">
        <f t="shared" ref="W586:W649" si="179">IF( OR($T586, NOT($U586)), TRUE, IF($E586="", TRUE, FALSE))</f>
        <v>0</v>
      </c>
      <c r="X586" s="319" t="b">
        <f t="shared" ref="X586:X649" si="180">AND($U586, $F586="")</f>
        <v>0</v>
      </c>
      <c r="Y586" s="370"/>
      <c r="Z586" s="377">
        <f t="shared" si="171"/>
        <v>6</v>
      </c>
      <c r="AA586" s="373" t="str">
        <f t="array" ref="AA586">IF( $Z586="", "", INDEX(白話字聲母資料表, $Z586, $AA$5))</f>
        <v>入</v>
      </c>
      <c r="AB586" s="370"/>
      <c r="AC586" s="377">
        <f t="shared" ref="AC586:AC649" si="181">IF( $W586, "", MATCH(E586, 白話字韻母清單, 0) )</f>
        <v>21</v>
      </c>
      <c r="AD586" s="373">
        <f t="array" ref="AD586">IF( $W586, "", INDEX(白話字韻母資料表, AC586, $AD$5))</f>
        <v>29</v>
      </c>
      <c r="AE586" s="373" t="b">
        <f t="array" ref="AE586">IF( $W586, "", IF( INDEX(白話字韻母資料表, AC586, $AE$5) = "入聲", TRUE, FALSE) )</f>
        <v>0</v>
      </c>
      <c r="AF586" s="374">
        <f t="shared" ref="AF586:AF649" si="182">IF($U586=FALSE, "", IF($AE586=TRUE, 4, 1))</f>
        <v>1</v>
      </c>
      <c r="AG586" s="374">
        <f t="shared" ref="AG586:AG649" si="183">IF($T586, "", IF($F586="", $AF586, $F586))</f>
        <v>5</v>
      </c>
      <c r="AH586" s="374" t="str">
        <f t="array" ref="AH586">IF( $W586, "", INDEX(白話字韻母資料表, $AC586, $AH$5))</f>
        <v>居</v>
      </c>
      <c r="AI586" s="374" t="str">
        <f t="array" ref="AI586">IF($W586, "", INDEX(白話字韻母八聲調資料表, $AD586, $AG586))</f>
        <v>î</v>
      </c>
      <c r="AJ586" s="370"/>
      <c r="AK586" s="373" t="b">
        <f t="shared" ref="AK586:AK649" si="184">IF( OR($D586="ch", $D586="chh", $D586="j", $D586="s"), TRUE, FALSE)</f>
        <v>1</v>
      </c>
      <c r="AL586" s="373" t="b">
        <f>IF( $AK586, IFERROR( IF(MATCH( $E586, 顎音化聲母!$H$9:$H$37, 0), TRUE, FALSE), FALSE), "")</f>
        <v>1</v>
      </c>
      <c r="AM586" s="373" t="str">
        <f t="array" ref="AM586">IF( AND($AK586, $AL586), INDEX(顎音化聲母資料表, MATCH( $D586 &amp; $E586, 顎音化聲母!$L$5:$L$136, 0), 3), "")</f>
        <v>ㆢ</v>
      </c>
      <c r="AN586" s="373">
        <f t="shared" ref="AN586:AN649" si="185">IF($V586, "", Z586)</f>
        <v>6</v>
      </c>
      <c r="AO586" s="374" t="str">
        <f t="array" ref="AO586">IF($AN586="", "", IF( $AM586&lt;&gt;"", $AM586,INDEX(白話字聲母資料表, $AN586, $AO$5)))</f>
        <v>ㆢ</v>
      </c>
      <c r="AP586" s="374" t="str">
        <f t="array" ref="AP586">IF($W586, "", INDEX(方音八音反切資料表, $AD586, $AG586))</f>
        <v>ㄧˊ</v>
      </c>
      <c r="AQ586" s="370"/>
      <c r="AR586" s="374" t="str">
        <f t="array" ref="AR586">IF($V586, "", INDEX(白話字聲母資料表, $Z586, $AR$5))</f>
        <v>j</v>
      </c>
      <c r="AS586" s="375" t="str">
        <f t="array" ref="AS586">IF($W586, "", INDEX(白話字韻母資料表, $AC586, $AR$5))</f>
        <v>i</v>
      </c>
      <c r="AT586" s="374" t="str">
        <f t="array" ref="AT586">IF($W586, "", INDEX(台羅韻母八聲調資料表, $AD586, $AG586))</f>
        <v>î</v>
      </c>
      <c r="AU586" s="370"/>
      <c r="AV586" s="374" t="str">
        <f t="array" ref="AV586">IF($V586, "", INDEX(白話字聲母資料表, $Z586, $AV$5))</f>
        <v>j</v>
      </c>
      <c r="AW586" s="375" t="str">
        <f t="array" ref="AW586">IF($W586, "", INDEX(白話字韻母資料表, $AC586, $AW$5))</f>
        <v>i</v>
      </c>
      <c r="AX586" s="374" t="str">
        <f t="array" ref="AX586">IF($W586, "", INDEX(閩拼韻母八聲調資料表, $AD586, $AG586))</f>
        <v>ì</v>
      </c>
    </row>
    <row r="587" spans="2:50">
      <c r="B587" s="380">
        <f t="shared" si="148"/>
        <v>579</v>
      </c>
      <c r="C587" s="314" t="str">
        <f>MID(文章!$D$4, B587, 1)</f>
        <v>為</v>
      </c>
      <c r="D587" s="365"/>
      <c r="E587" s="365" t="s">
        <v>84</v>
      </c>
      <c r="F587" s="365">
        <v>7</v>
      </c>
      <c r="G587" s="315" t="str">
        <f t="array" ref="G587">IF( OR($T587, NOT($U587), $W587), "", $AA587 &amp; $AH587 &amp; INDEX(中文數值資料表, $AG587, 2) )</f>
        <v>英規七</v>
      </c>
      <c r="H587" s="321" t="str">
        <f t="shared" si="149"/>
        <v>ūi</v>
      </c>
      <c r="I587" s="322" t="str">
        <f t="shared" si="150"/>
        <v>ūi</v>
      </c>
      <c r="J587" s="323" t="str">
        <f t="shared" si="151"/>
        <v>ūi</v>
      </c>
      <c r="K587" s="316" t="str">
        <f t="shared" si="152"/>
        <v>ㄨㄧ˫</v>
      </c>
      <c r="L587" s="317" t="str">
        <f t="shared" ref="L587:L650" ca="1" si="186">IF( $T587, "\ltjruby{" &amp; $C587 &amp; "}{}\" &amp; CHAR(10), IF($C587=CHAR(10), "\vskip 0.5 cm" &amp; CHAR(10), "\ltjruby{" &amp; $C587 &amp; "}{" &amp; INDIRECT( ADDRESS(ROW(), COLUMN() - $L$5) ) &amp; "}\" &amp; CHAR(10)))</f>
        <v xml:space="preserve">\ltjruby{為}{ūi}\
</v>
      </c>
      <c r="M587" s="317" t="str">
        <f t="shared" ca="1" si="172"/>
        <v xml:space="preserve">&lt;ruby&gt;為&lt;rt&gt;英規七&lt;/rt&gt;&lt;/ruby&gt;
</v>
      </c>
      <c r="N587" s="317" t="str">
        <f t="shared" ca="1" si="173"/>
        <v xml:space="preserve">&lt;ruby&gt;為&lt;rt&gt;ūi&lt;/rt&gt;&lt;/ruby&gt;
</v>
      </c>
      <c r="O587" s="317" t="str">
        <f t="shared" ca="1" si="174"/>
        <v xml:space="preserve">&lt;ruby&gt;為&lt;rt&gt;ūi&lt;/rt&gt;&lt;/ruby&gt;
</v>
      </c>
      <c r="P587" s="317" t="str">
        <f t="shared" ca="1" si="174"/>
        <v xml:space="preserve">&lt;ruby&gt;為&lt;rt&gt;ūi&lt;/rt&gt;&lt;/ruby&gt;
</v>
      </c>
      <c r="Q587" s="318" t="str">
        <f t="shared" ca="1" si="175"/>
        <v xml:space="preserve">&lt;ruby&gt;為&lt;rtc&gt;ㄨㄧ˫&lt;/rtc&gt;&lt;/ruby&gt;
</v>
      </c>
      <c r="R587" s="318" t="str">
        <f t="shared" ca="1" si="176"/>
        <v xml:space="preserve">&lt;ruby&gt;為&lt;rt&gt;ūi&lt;/rt&gt;&lt;rtc&gt;ㄨㄧ˫&lt;/rtc&gt;&lt;/ruby&gt;
</v>
      </c>
      <c r="S587" s="285"/>
      <c r="T587" s="319" t="b">
        <f t="shared" si="170"/>
        <v>0</v>
      </c>
      <c r="U587" s="319" t="b">
        <f t="shared" si="177"/>
        <v>1</v>
      </c>
      <c r="V587" s="319" t="b">
        <f t="shared" si="178"/>
        <v>1</v>
      </c>
      <c r="W587" s="319" t="b">
        <f t="shared" si="179"/>
        <v>0</v>
      </c>
      <c r="X587" s="319" t="b">
        <f t="shared" si="180"/>
        <v>0</v>
      </c>
      <c r="Y587" s="370"/>
      <c r="Z587" s="377">
        <f t="shared" si="171"/>
        <v>18</v>
      </c>
      <c r="AA587" s="373" t="str">
        <f t="array" ref="AA587">IF( $Z587="", "", INDEX(白話字聲母資料表, $Z587, $AA$5))</f>
        <v>英</v>
      </c>
      <c r="AB587" s="370"/>
      <c r="AC587" s="377">
        <f t="shared" si="181"/>
        <v>72</v>
      </c>
      <c r="AD587" s="373">
        <f t="array" ref="AD587">IF( $W587, "", INDEX(白話字韻母資料表, AC587, $AD$5))</f>
        <v>4</v>
      </c>
      <c r="AE587" s="373" t="b">
        <f t="array" ref="AE587">IF( $W587, "", IF( INDEX(白話字韻母資料表, AC587, $AE$5) = "入聲", TRUE, FALSE) )</f>
        <v>0</v>
      </c>
      <c r="AF587" s="374">
        <f t="shared" si="182"/>
        <v>1</v>
      </c>
      <c r="AG587" s="374">
        <f t="shared" si="183"/>
        <v>7</v>
      </c>
      <c r="AH587" s="374" t="str">
        <f t="array" ref="AH587">IF( $W587, "", INDEX(白話字韻母資料表, $AC587, $AH$5))</f>
        <v>規</v>
      </c>
      <c r="AI587" s="374" t="str">
        <f t="array" ref="AI587">IF($W587, "", INDEX(白話字韻母八聲調資料表, $AD587, $AG587))</f>
        <v>ūi</v>
      </c>
      <c r="AJ587" s="370"/>
      <c r="AK587" s="373" t="b">
        <f t="shared" si="184"/>
        <v>0</v>
      </c>
      <c r="AL587" s="373" t="str">
        <f>IF( $AK587, IFERROR( IF(MATCH( $E587, 顎音化聲母!$H$9:$H$37, 0), TRUE, FALSE), FALSE), "")</f>
        <v/>
      </c>
      <c r="AM587" s="373" t="str">
        <f t="array" ref="AM587">IF( AND($AK587, $AL587), INDEX(顎音化聲母資料表, MATCH( $D587 &amp; $E587, 顎音化聲母!$L$5:$L$136, 0), 3), "")</f>
        <v/>
      </c>
      <c r="AN587" s="373" t="str">
        <f t="shared" si="185"/>
        <v/>
      </c>
      <c r="AO587" s="374" t="str">
        <f t="array" ref="AO587">IF($AN587="", "", IF( $AM587&lt;&gt;"", $AM587,INDEX(白話字聲母資料表, $AN587, $AO$5)))</f>
        <v/>
      </c>
      <c r="AP587" s="374" t="str">
        <f t="array" ref="AP587">IF($W587, "", INDEX(方音八音反切資料表, $AD587, $AG587))</f>
        <v>ㄨㄧ˫</v>
      </c>
      <c r="AQ587" s="370"/>
      <c r="AR587" s="374" t="str">
        <f t="array" ref="AR587">IF($V587, "", INDEX(白話字聲母資料表, $Z587, $AR$5))</f>
        <v/>
      </c>
      <c r="AS587" s="375" t="str">
        <f t="array" ref="AS587">IF($W587, "", INDEX(白話字韻母資料表, $AC587, $AR$5))</f>
        <v>ui</v>
      </c>
      <c r="AT587" s="374" t="str">
        <f t="array" ref="AT587">IF($W587, "", INDEX(台羅韻母八聲調資料表, $AD587, $AG587))</f>
        <v>ūi</v>
      </c>
      <c r="AU587" s="370"/>
      <c r="AV587" s="374" t="str">
        <f t="array" ref="AV587">IF($V587, "", INDEX(白話字聲母資料表, $Z587, $AV$5))</f>
        <v/>
      </c>
      <c r="AW587" s="375" t="str">
        <f t="array" ref="AW587">IF($W587, "", INDEX(白話字韻母資料表, $AC587, $AW$5))</f>
        <v>ui</v>
      </c>
      <c r="AX587" s="374" t="str">
        <f t="array" ref="AX587">IF($W587, "", INDEX(閩拼韻母八聲調資料表, $AD587, $AG587))</f>
        <v>ūi</v>
      </c>
    </row>
    <row r="588" spans="2:50">
      <c r="B588" s="380">
        <f t="shared" si="148"/>
        <v>580</v>
      </c>
      <c r="C588" s="314" t="str">
        <f>MID(文章!$D$4, B588, 1)</f>
        <v>聲</v>
      </c>
      <c r="D588" s="365" t="s">
        <v>65</v>
      </c>
      <c r="E588" s="365" t="s">
        <v>81</v>
      </c>
      <c r="F588" s="365"/>
      <c r="G588" s="315" t="str">
        <f t="array" ref="G588">IF( OR($T588, NOT($U588), $W588), "", $AA588 &amp; $AH588 &amp; INDEX(中文數值資料表, $AG588, 2) )</f>
        <v>時經一</v>
      </c>
      <c r="H588" s="321" t="str">
        <f t="shared" si="149"/>
        <v>seng</v>
      </c>
      <c r="I588" s="322" t="str">
        <f t="shared" si="150"/>
        <v>sing</v>
      </c>
      <c r="J588" s="323" t="str">
        <f t="shared" si="151"/>
        <v>sīng</v>
      </c>
      <c r="K588" s="316" t="str">
        <f t="shared" si="152"/>
        <v>ㄒㄧㄥ</v>
      </c>
      <c r="L588" s="317" t="str">
        <f t="shared" ca="1" si="186"/>
        <v xml:space="preserve">\ltjruby{聲}{sing}\
</v>
      </c>
      <c r="M588" s="317" t="str">
        <f t="shared" ca="1" si="172"/>
        <v xml:space="preserve">&lt;ruby&gt;聲&lt;rt&gt;時經一&lt;/rt&gt;&lt;/ruby&gt;
</v>
      </c>
      <c r="N588" s="317" t="str">
        <f t="shared" ca="1" si="173"/>
        <v xml:space="preserve">&lt;ruby&gt;聲&lt;rt&gt;seng&lt;/rt&gt;&lt;/ruby&gt;
</v>
      </c>
      <c r="O588" s="317" t="str">
        <f t="shared" ca="1" si="174"/>
        <v xml:space="preserve">&lt;ruby&gt;聲&lt;rt&gt;sing&lt;/rt&gt;&lt;/ruby&gt;
</v>
      </c>
      <c r="P588" s="317" t="str">
        <f t="shared" ca="1" si="174"/>
        <v xml:space="preserve">&lt;ruby&gt;聲&lt;rt&gt;sīng&lt;/rt&gt;&lt;/ruby&gt;
</v>
      </c>
      <c r="Q588" s="318" t="str">
        <f t="shared" ca="1" si="175"/>
        <v xml:space="preserve">&lt;ruby&gt;聲&lt;rtc&gt;ㄒㄧㄥ&lt;/rtc&gt;&lt;/ruby&gt;
</v>
      </c>
      <c r="R588" s="318" t="str">
        <f t="shared" ca="1" si="176"/>
        <v xml:space="preserve">&lt;ruby&gt;聲&lt;rt&gt;sing&lt;/rt&gt;&lt;rtc&gt;ㄒㄧㄥ&lt;/rtc&gt;&lt;/ruby&gt;
</v>
      </c>
      <c r="S588" s="285"/>
      <c r="T588" s="319" t="b">
        <f t="shared" si="170"/>
        <v>0</v>
      </c>
      <c r="U588" s="319" t="b">
        <f t="shared" si="177"/>
        <v>1</v>
      </c>
      <c r="V588" s="319" t="b">
        <f t="shared" si="178"/>
        <v>0</v>
      </c>
      <c r="W588" s="319" t="b">
        <f t="shared" si="179"/>
        <v>0</v>
      </c>
      <c r="X588" s="319" t="b">
        <f t="shared" si="180"/>
        <v>1</v>
      </c>
      <c r="Y588" s="370"/>
      <c r="Z588" s="377">
        <f t="shared" si="171"/>
        <v>15</v>
      </c>
      <c r="AA588" s="373" t="str">
        <f t="array" ref="AA588">IF( $Z588="", "", INDEX(白話字聲母資料表, $Z588, $AA$5))</f>
        <v>時</v>
      </c>
      <c r="AB588" s="370"/>
      <c r="AC588" s="377">
        <f t="shared" si="181"/>
        <v>20</v>
      </c>
      <c r="AD588" s="373">
        <f t="array" ref="AD588">IF( $W588, "", INDEX(白話字韻母資料表, AC588, $AD$5))</f>
        <v>9</v>
      </c>
      <c r="AE588" s="373" t="b">
        <f t="array" ref="AE588">IF( $W588, "", IF( INDEX(白話字韻母資料表, AC588, $AE$5) = "入聲", TRUE, FALSE) )</f>
        <v>0</v>
      </c>
      <c r="AF588" s="374">
        <f t="shared" si="182"/>
        <v>1</v>
      </c>
      <c r="AG588" s="374">
        <f t="shared" si="183"/>
        <v>1</v>
      </c>
      <c r="AH588" s="374" t="str">
        <f t="array" ref="AH588">IF( $W588, "", INDEX(白話字韻母資料表, $AC588, $AH$5))</f>
        <v>經</v>
      </c>
      <c r="AI588" s="374" t="str">
        <f t="array" ref="AI588">IF($W588, "", INDEX(白話字韻母八聲調資料表, $AD588, $AG588))</f>
        <v>eng</v>
      </c>
      <c r="AJ588" s="370"/>
      <c r="AK588" s="373" t="b">
        <f t="shared" si="184"/>
        <v>1</v>
      </c>
      <c r="AL588" s="373" t="b">
        <f>IF( $AK588, IFERROR( IF(MATCH( $E588, 顎音化聲母!$H$9:$H$37, 0), TRUE, FALSE), FALSE), "")</f>
        <v>1</v>
      </c>
      <c r="AM588" s="373" t="str">
        <f t="array" ref="AM588">IF( AND($AK588, $AL588), INDEX(顎音化聲母資料表, MATCH( $D588 &amp; $E588, 顎音化聲母!$L$5:$L$136, 0), 3), "")</f>
        <v>ㄒ</v>
      </c>
      <c r="AN588" s="373">
        <f t="shared" si="185"/>
        <v>15</v>
      </c>
      <c r="AO588" s="374" t="str">
        <f t="array" ref="AO588">IF($AN588="", "", IF( $AM588&lt;&gt;"", $AM588,INDEX(白話字聲母資料表, $AN588, $AO$5)))</f>
        <v>ㄒ</v>
      </c>
      <c r="AP588" s="374" t="str">
        <f t="array" ref="AP588">IF($W588, "", INDEX(方音八音反切資料表, $AD588, $AG588))</f>
        <v>ㄧㄥ</v>
      </c>
      <c r="AQ588" s="370"/>
      <c r="AR588" s="374" t="str">
        <f t="array" ref="AR588">IF($V588, "", INDEX(白話字聲母資料表, $Z588, $AR$5))</f>
        <v>s</v>
      </c>
      <c r="AS588" s="375" t="str">
        <f t="array" ref="AS588">IF($W588, "", INDEX(白話字韻母資料表, $AC588, $AR$5))</f>
        <v>ing</v>
      </c>
      <c r="AT588" s="374" t="str">
        <f t="array" ref="AT588">IF($W588, "", INDEX(台羅韻母八聲調資料表, $AD588, $AG588))</f>
        <v>ing</v>
      </c>
      <c r="AU588" s="370"/>
      <c r="AV588" s="374" t="str">
        <f t="array" ref="AV588">IF($V588, "", INDEX(白話字聲母資料表, $Z588, $AV$5))</f>
        <v>s</v>
      </c>
      <c r="AW588" s="375" t="str">
        <f t="array" ref="AW588">IF($W588, "", INDEX(白話字韻母資料表, $AC588, $AW$5))</f>
        <v>ing</v>
      </c>
      <c r="AX588" s="374" t="str">
        <f t="array" ref="AX588">IF($W588, "", INDEX(閩拼韻母八聲調資料表, $AD588, $AG588))</f>
        <v>īng</v>
      </c>
    </row>
    <row r="589" spans="2:50">
      <c r="B589" s="380">
        <f t="shared" si="148"/>
        <v>581</v>
      </c>
      <c r="C589" s="314" t="str">
        <f>MID(文章!$D$4, B589, 1)</f>
        <v>，</v>
      </c>
      <c r="D589" s="365"/>
      <c r="E589" s="365"/>
      <c r="F589" s="365"/>
      <c r="G589" s="315" t="str">
        <f t="array" ref="G589">IF( OR($T589, NOT($U589), $W589), "", $AA589 &amp; $AH589 &amp; INDEX(中文數值資料表, $AG589, 2) )</f>
        <v/>
      </c>
      <c r="H589" s="321" t="str">
        <f t="shared" si="149"/>
        <v/>
      </c>
      <c r="I589" s="322" t="str">
        <f t="shared" si="150"/>
        <v/>
      </c>
      <c r="J589" s="323" t="str">
        <f t="shared" si="151"/>
        <v/>
      </c>
      <c r="K589" s="316" t="str">
        <f t="shared" si="152"/>
        <v/>
      </c>
      <c r="L589" s="317" t="str">
        <f t="shared" ca="1" si="186"/>
        <v xml:space="preserve">\ltjruby{，}{}\
</v>
      </c>
      <c r="M589" s="317" t="str">
        <f t="shared" ca="1" si="172"/>
        <v xml:space="preserve">，
</v>
      </c>
      <c r="N589" s="317" t="str">
        <f t="shared" ca="1" si="173"/>
        <v xml:space="preserve">，
</v>
      </c>
      <c r="O589" s="317" t="str">
        <f t="shared" ca="1" si="174"/>
        <v xml:space="preserve">，
</v>
      </c>
      <c r="P589" s="317" t="str">
        <f t="shared" ca="1" si="174"/>
        <v xml:space="preserve">，
</v>
      </c>
      <c r="Q589" s="318" t="str">
        <f t="shared" ca="1" si="175"/>
        <v xml:space="preserve">，
</v>
      </c>
      <c r="R589" s="318" t="str">
        <f t="shared" ca="1" si="176"/>
        <v xml:space="preserve">，
</v>
      </c>
      <c r="S589" s="285"/>
      <c r="T589" s="319" t="b">
        <f t="shared" si="170"/>
        <v>1</v>
      </c>
      <c r="U589" s="319" t="b">
        <f t="shared" si="177"/>
        <v>0</v>
      </c>
      <c r="V589" s="319" t="b">
        <f t="shared" si="178"/>
        <v>1</v>
      </c>
      <c r="W589" s="319" t="b">
        <f t="shared" si="179"/>
        <v>1</v>
      </c>
      <c r="X589" s="319" t="b">
        <f t="shared" si="180"/>
        <v>0</v>
      </c>
      <c r="Y589" s="370"/>
      <c r="Z589" s="377" t="str">
        <f t="shared" si="171"/>
        <v/>
      </c>
      <c r="AA589" s="373" t="str">
        <f t="array" ref="AA589">IF( $Z589="", "", INDEX(白話字聲母資料表, $Z589, $AA$5))</f>
        <v/>
      </c>
      <c r="AB589" s="370"/>
      <c r="AC589" s="377" t="str">
        <f t="shared" si="181"/>
        <v/>
      </c>
      <c r="AD589" s="373" t="str">
        <f t="array" ref="AD589">IF( $W589, "", INDEX(白話字韻母資料表, AC589, $AD$5))</f>
        <v/>
      </c>
      <c r="AE589" s="373" t="str">
        <f t="array" ref="AE589">IF( $W589, "", IF( INDEX(白話字韻母資料表, AC589, $AE$5) = "入聲", TRUE, FALSE) )</f>
        <v/>
      </c>
      <c r="AF589" s="374" t="str">
        <f t="shared" si="182"/>
        <v/>
      </c>
      <c r="AG589" s="374" t="str">
        <f t="shared" si="183"/>
        <v/>
      </c>
      <c r="AH589" s="374" t="str">
        <f t="array" ref="AH589">IF( $W589, "", INDEX(白話字韻母資料表, $AC589, $AH$5))</f>
        <v/>
      </c>
      <c r="AI589" s="374" t="str">
        <f t="array" ref="AI589">IF($W589, "", INDEX(白話字韻母八聲調資料表, $AD589, $AG589))</f>
        <v/>
      </c>
      <c r="AJ589" s="370"/>
      <c r="AK589" s="373" t="b">
        <f t="shared" si="184"/>
        <v>0</v>
      </c>
      <c r="AL589" s="373" t="str">
        <f>IF( $AK589, IFERROR( IF(MATCH( $E589, 顎音化聲母!$H$9:$H$37, 0), TRUE, FALSE), FALSE), "")</f>
        <v/>
      </c>
      <c r="AM589" s="373" t="str">
        <f t="array" ref="AM589">IF( AND($AK589, $AL589), INDEX(顎音化聲母資料表, MATCH( $D589 &amp; $E589, 顎音化聲母!$L$5:$L$136, 0), 3), "")</f>
        <v/>
      </c>
      <c r="AN589" s="373" t="str">
        <f t="shared" si="185"/>
        <v/>
      </c>
      <c r="AO589" s="374" t="str">
        <f t="array" ref="AO589">IF($AN589="", "", IF( $AM589&lt;&gt;"", $AM589,INDEX(白話字聲母資料表, $AN589, $AO$5)))</f>
        <v/>
      </c>
      <c r="AP589" s="374" t="str">
        <f t="array" ref="AP589">IF($W589, "", INDEX(方音八音反切資料表, $AD589, $AG589))</f>
        <v/>
      </c>
      <c r="AQ589" s="370"/>
      <c r="AR589" s="374" t="str">
        <f t="array" ref="AR589">IF($V589, "", INDEX(白話字聲母資料表, $Z589, $AR$5))</f>
        <v/>
      </c>
      <c r="AS589" s="375" t="str">
        <f t="array" ref="AS589">IF($W589, "", INDEX(白話字韻母資料表, $AC589, $AR$5))</f>
        <v/>
      </c>
      <c r="AT589" s="374" t="str">
        <f t="array" ref="AT589">IF($W589, "", INDEX(台羅韻母八聲調資料表, $AD589, $AG589))</f>
        <v/>
      </c>
      <c r="AU589" s="370"/>
      <c r="AV589" s="374" t="str">
        <f t="array" ref="AV589">IF($V589, "", INDEX(白話字聲母資料表, $Z589, $AV$5))</f>
        <v/>
      </c>
      <c r="AW589" s="375" t="str">
        <f t="array" ref="AW589">IF($W589, "", INDEX(白話字韻母資料表, $AC589, $AW$5))</f>
        <v/>
      </c>
      <c r="AX589" s="374" t="str">
        <f t="array" ref="AX589">IF($W589, "", INDEX(閩拼韻母八聲調資料表, $AD589, $AG589))</f>
        <v/>
      </c>
    </row>
    <row r="590" spans="2:50">
      <c r="B590" s="380">
        <f t="shared" si="148"/>
        <v>582</v>
      </c>
      <c r="C590" s="314" t="str">
        <f>MID(文章!$D$4, B590, 1)</f>
        <v>目</v>
      </c>
      <c r="D590" s="365" t="s">
        <v>73</v>
      </c>
      <c r="E590" s="365" t="s">
        <v>99</v>
      </c>
      <c r="F590" s="365">
        <v>8</v>
      </c>
      <c r="G590" s="315" t="str">
        <f t="array" ref="G590">IF( OR($T590, NOT($U590), $W590), "", $AA590 &amp; $AH590 &amp; INDEX(中文數值資料表, $AG590, 2) )</f>
        <v>門公八</v>
      </c>
      <c r="H590" s="321" t="str">
        <f t="shared" si="149"/>
        <v>bo̍k</v>
      </c>
      <c r="I590" s="322" t="str">
        <f t="shared" si="150"/>
        <v>bo̍k</v>
      </c>
      <c r="J590" s="323" t="str">
        <f t="shared" si="151"/>
        <v>bbók</v>
      </c>
      <c r="K590" s="316" t="str">
        <f t="shared" si="152"/>
        <v>ㆠㆦㆻ˙</v>
      </c>
      <c r="L590" s="317" t="str">
        <f t="shared" ca="1" si="186"/>
        <v xml:space="preserve">\ltjruby{目}{bo̍k}\
</v>
      </c>
      <c r="M590" s="317" t="str">
        <f t="shared" ca="1" si="172"/>
        <v xml:space="preserve">&lt;ruby&gt;目&lt;rt&gt;門公八&lt;/rt&gt;&lt;/ruby&gt;
</v>
      </c>
      <c r="N590" s="317" t="str">
        <f t="shared" ca="1" si="173"/>
        <v xml:space="preserve">&lt;ruby&gt;目&lt;rt&gt;bo̍k&lt;/rt&gt;&lt;/ruby&gt;
</v>
      </c>
      <c r="O590" s="317" t="str">
        <f t="shared" ca="1" si="174"/>
        <v xml:space="preserve">&lt;ruby&gt;目&lt;rt&gt;bo̍k&lt;/rt&gt;&lt;/ruby&gt;
</v>
      </c>
      <c r="P590" s="317" t="str">
        <f t="shared" ca="1" si="174"/>
        <v xml:space="preserve">&lt;ruby&gt;目&lt;rt&gt;bbók&lt;/rt&gt;&lt;/ruby&gt;
</v>
      </c>
      <c r="Q590" s="318" t="str">
        <f t="shared" ca="1" si="175"/>
        <v xml:space="preserve">&lt;ruby&gt;目&lt;rtc&gt;ㆠㆦㆻ˙&lt;/rtc&gt;&lt;/ruby&gt;
</v>
      </c>
      <c r="R590" s="318" t="str">
        <f t="shared" ca="1" si="176"/>
        <v xml:space="preserve">&lt;ruby&gt;目&lt;rt&gt;bo̍k&lt;/rt&gt;&lt;rtc&gt;ㆠㆦㆻ˙&lt;/rtc&gt;&lt;/ruby&gt;
</v>
      </c>
      <c r="S590" s="285"/>
      <c r="T590" s="319" t="b">
        <f t="shared" si="170"/>
        <v>0</v>
      </c>
      <c r="U590" s="319" t="b">
        <f t="shared" si="177"/>
        <v>1</v>
      </c>
      <c r="V590" s="319" t="b">
        <f t="shared" si="178"/>
        <v>0</v>
      </c>
      <c r="W590" s="319" t="b">
        <f t="shared" si="179"/>
        <v>0</v>
      </c>
      <c r="X590" s="319" t="b">
        <f t="shared" si="180"/>
        <v>0</v>
      </c>
      <c r="Y590" s="370"/>
      <c r="Z590" s="377">
        <f t="shared" si="171"/>
        <v>1</v>
      </c>
      <c r="AA590" s="373" t="str">
        <f t="array" ref="AA590">IF( $Z590="", "", INDEX(白話字聲母資料表, $Z590, $AA$5))</f>
        <v>門</v>
      </c>
      <c r="AB590" s="370"/>
      <c r="AC590" s="377">
        <f t="shared" si="181"/>
        <v>67</v>
      </c>
      <c r="AD590" s="373">
        <f t="array" ref="AD590">IF( $W590, "", INDEX(白話字韻母資料表, AC590, $AD$5))</f>
        <v>7</v>
      </c>
      <c r="AE590" s="373" t="b">
        <f t="array" ref="AE590">IF( $W590, "", IF( INDEX(白話字韻母資料表, AC590, $AE$5) = "入聲", TRUE, FALSE) )</f>
        <v>1</v>
      </c>
      <c r="AF590" s="374">
        <f t="shared" si="182"/>
        <v>4</v>
      </c>
      <c r="AG590" s="374">
        <f t="shared" si="183"/>
        <v>8</v>
      </c>
      <c r="AH590" s="374" t="str">
        <f t="array" ref="AH590">IF( $W590, "", INDEX(白話字韻母資料表, $AC590, $AH$5))</f>
        <v>公</v>
      </c>
      <c r="AI590" s="374" t="str">
        <f t="array" ref="AI590">IF($W590, "", INDEX(白話字韻母八聲調資料表, $AD590, $AG590))</f>
        <v>o̍k</v>
      </c>
      <c r="AJ590" s="370"/>
      <c r="AK590" s="373" t="b">
        <f t="shared" si="184"/>
        <v>0</v>
      </c>
      <c r="AL590" s="373" t="str">
        <f>IF( $AK590, IFERROR( IF(MATCH( $E590, 顎音化聲母!$H$9:$H$37, 0), TRUE, FALSE), FALSE), "")</f>
        <v/>
      </c>
      <c r="AM590" s="373" t="str">
        <f t="array" ref="AM590">IF( AND($AK590, $AL590), INDEX(顎音化聲母資料表, MATCH( $D590 &amp; $E590, 顎音化聲母!$L$5:$L$136, 0), 3), "")</f>
        <v/>
      </c>
      <c r="AN590" s="373">
        <f t="shared" si="185"/>
        <v>1</v>
      </c>
      <c r="AO590" s="374" t="str">
        <f t="array" ref="AO590">IF($AN590="", "", IF( $AM590&lt;&gt;"", $AM590,INDEX(白話字聲母資料表, $AN590, $AO$5)))</f>
        <v>ㆠ</v>
      </c>
      <c r="AP590" s="374" t="str">
        <f t="array" ref="AP590">IF($W590, "", INDEX(方音八音反切資料表, $AD590, $AG590))</f>
        <v>ㆦㆻ˙</v>
      </c>
      <c r="AQ590" s="370"/>
      <c r="AR590" s="374" t="str">
        <f t="array" ref="AR590">IF($V590, "", INDEX(白話字聲母資料表, $Z590, $AR$5))</f>
        <v>b</v>
      </c>
      <c r="AS590" s="375" t="str">
        <f t="array" ref="AS590">IF($W590, "", INDEX(白話字韻母資料表, $AC590, $AR$5))</f>
        <v>ok</v>
      </c>
      <c r="AT590" s="374" t="str">
        <f t="array" ref="AT590">IF($W590, "", INDEX(台羅韻母八聲調資料表, $AD590, $AG590))</f>
        <v>o̍k</v>
      </c>
      <c r="AU590" s="370"/>
      <c r="AV590" s="374" t="str">
        <f t="array" ref="AV590">IF($V590, "", INDEX(白話字聲母資料表, $Z590, $AV$5))</f>
        <v>bb</v>
      </c>
      <c r="AW590" s="375" t="str">
        <f t="array" ref="AW590">IF($W590, "", INDEX(白話字韻母資料表, $AC590, $AW$5))</f>
        <v>ok</v>
      </c>
      <c r="AX590" s="374" t="str">
        <f t="array" ref="AX590">IF($W590, "", INDEX(閩拼韻母八聲調資料表, $AD590, $AG590))</f>
        <v>ók</v>
      </c>
    </row>
    <row r="591" spans="2:50">
      <c r="B591" s="380">
        <f t="shared" si="148"/>
        <v>583</v>
      </c>
      <c r="C591" s="314" t="str">
        <f>MID(文章!$D$4, B591, 1)</f>
        <v>遇</v>
      </c>
      <c r="D591" s="365" t="s">
        <v>70</v>
      </c>
      <c r="E591" s="365" t="s">
        <v>62</v>
      </c>
      <c r="F591" s="365">
        <v>7</v>
      </c>
      <c r="G591" s="315" t="str">
        <f t="array" ref="G591">IF( OR($T591, NOT($U591), $W591), "", $AA591 &amp; $AH591 &amp; INDEX(中文數值資料表, $AG591, 2) )</f>
        <v>語艍七</v>
      </c>
      <c r="H591" s="321" t="str">
        <f t="shared" si="149"/>
        <v>gū</v>
      </c>
      <c r="I591" s="322" t="str">
        <f t="shared" si="150"/>
        <v>gū</v>
      </c>
      <c r="J591" s="323" t="str">
        <f t="shared" si="151"/>
        <v>ggū</v>
      </c>
      <c r="K591" s="316" t="str">
        <f t="shared" si="152"/>
        <v>ㆣㄨ˫</v>
      </c>
      <c r="L591" s="317" t="str">
        <f t="shared" ca="1" si="186"/>
        <v xml:space="preserve">\ltjruby{遇}{gū}\
</v>
      </c>
      <c r="M591" s="317" t="str">
        <f t="shared" ca="1" si="172"/>
        <v xml:space="preserve">&lt;ruby&gt;遇&lt;rt&gt;語艍七&lt;/rt&gt;&lt;/ruby&gt;
</v>
      </c>
      <c r="N591" s="317" t="str">
        <f t="shared" ca="1" si="173"/>
        <v xml:space="preserve">&lt;ruby&gt;遇&lt;rt&gt;gū&lt;/rt&gt;&lt;/ruby&gt;
</v>
      </c>
      <c r="O591" s="317" t="str">
        <f t="shared" ca="1" si="174"/>
        <v xml:space="preserve">&lt;ruby&gt;遇&lt;rt&gt;gū&lt;/rt&gt;&lt;/ruby&gt;
</v>
      </c>
      <c r="P591" s="317" t="str">
        <f t="shared" ca="1" si="174"/>
        <v xml:space="preserve">&lt;ruby&gt;遇&lt;rt&gt;ggū&lt;/rt&gt;&lt;/ruby&gt;
</v>
      </c>
      <c r="Q591" s="318" t="str">
        <f t="shared" ca="1" si="175"/>
        <v xml:space="preserve">&lt;ruby&gt;遇&lt;rtc&gt;ㆣㄨ˫&lt;/rtc&gt;&lt;/ruby&gt;
</v>
      </c>
      <c r="R591" s="318" t="str">
        <f t="shared" ca="1" si="176"/>
        <v xml:space="preserve">&lt;ruby&gt;遇&lt;rt&gt;gū&lt;/rt&gt;&lt;rtc&gt;ㆣㄨ˫&lt;/rtc&gt;&lt;/ruby&gt;
</v>
      </c>
      <c r="S591" s="285"/>
      <c r="T591" s="319" t="b">
        <f t="shared" si="170"/>
        <v>0</v>
      </c>
      <c r="U591" s="319" t="b">
        <f t="shared" si="177"/>
        <v>1</v>
      </c>
      <c r="V591" s="319" t="b">
        <f t="shared" si="178"/>
        <v>0</v>
      </c>
      <c r="W591" s="319" t="b">
        <f t="shared" si="179"/>
        <v>0</v>
      </c>
      <c r="X591" s="319" t="b">
        <f t="shared" si="180"/>
        <v>0</v>
      </c>
      <c r="Y591" s="370"/>
      <c r="Z591" s="377">
        <f t="shared" si="171"/>
        <v>4</v>
      </c>
      <c r="AA591" s="373" t="str">
        <f t="array" ref="AA591">IF( $Z591="", "", INDEX(白話字聲母資料表, $Z591, $AA$5))</f>
        <v>語</v>
      </c>
      <c r="AB591" s="370"/>
      <c r="AC591" s="377">
        <f t="shared" si="181"/>
        <v>70</v>
      </c>
      <c r="AD591" s="373">
        <f t="array" ref="AD591">IF( $W591, "", INDEX(白話字韻母資料表, AC591, $AD$5))</f>
        <v>27</v>
      </c>
      <c r="AE591" s="373" t="b">
        <f t="array" ref="AE591">IF( $W591, "", IF( INDEX(白話字韻母資料表, AC591, $AE$5) = "入聲", TRUE, FALSE) )</f>
        <v>0</v>
      </c>
      <c r="AF591" s="374">
        <f t="shared" si="182"/>
        <v>1</v>
      </c>
      <c r="AG591" s="374">
        <f t="shared" si="183"/>
        <v>7</v>
      </c>
      <c r="AH591" s="374" t="str">
        <f t="array" ref="AH591">IF( $W591, "", INDEX(白話字韻母資料表, $AC591, $AH$5))</f>
        <v>艍</v>
      </c>
      <c r="AI591" s="374" t="str">
        <f t="array" ref="AI591">IF($W591, "", INDEX(白話字韻母八聲調資料表, $AD591, $AG591))</f>
        <v>ū</v>
      </c>
      <c r="AJ591" s="370"/>
      <c r="AK591" s="373" t="b">
        <f t="shared" si="184"/>
        <v>0</v>
      </c>
      <c r="AL591" s="373" t="str">
        <f>IF( $AK591, IFERROR( IF(MATCH( $E591, 顎音化聲母!$H$9:$H$37, 0), TRUE, FALSE), FALSE), "")</f>
        <v/>
      </c>
      <c r="AM591" s="373" t="str">
        <f t="array" ref="AM591">IF( AND($AK591, $AL591), INDEX(顎音化聲母資料表, MATCH( $D591 &amp; $E591, 顎音化聲母!$L$5:$L$136, 0), 3), "")</f>
        <v/>
      </c>
      <c r="AN591" s="373">
        <f t="shared" si="185"/>
        <v>4</v>
      </c>
      <c r="AO591" s="374" t="str">
        <f t="array" ref="AO591">IF($AN591="", "", IF( $AM591&lt;&gt;"", $AM591,INDEX(白話字聲母資料表, $AN591, $AO$5)))</f>
        <v>ㆣ</v>
      </c>
      <c r="AP591" s="374" t="str">
        <f t="array" ref="AP591">IF($W591, "", INDEX(方音八音反切資料表, $AD591, $AG591))</f>
        <v>ㄨ˫</v>
      </c>
      <c r="AQ591" s="370"/>
      <c r="AR591" s="374" t="str">
        <f t="array" ref="AR591">IF($V591, "", INDEX(白話字聲母資料表, $Z591, $AR$5))</f>
        <v>g</v>
      </c>
      <c r="AS591" s="375" t="str">
        <f t="array" ref="AS591">IF($W591, "", INDEX(白話字韻母資料表, $AC591, $AR$5))</f>
        <v>u</v>
      </c>
      <c r="AT591" s="374" t="str">
        <f t="array" ref="AT591">IF($W591, "", INDEX(台羅韻母八聲調資料表, $AD591, $AG591))</f>
        <v>ū</v>
      </c>
      <c r="AU591" s="370"/>
      <c r="AV591" s="374" t="str">
        <f t="array" ref="AV591">IF($V591, "", INDEX(白話字聲母資料表, $Z591, $AV$5))</f>
        <v>gg</v>
      </c>
      <c r="AW591" s="375" t="str">
        <f t="array" ref="AW591">IF($W591, "", INDEX(白話字韻母資料表, $AC591, $AW$5))</f>
        <v>u</v>
      </c>
      <c r="AX591" s="374" t="str">
        <f t="array" ref="AX591">IF($W591, "", INDEX(閩拼韻母八聲調資料表, $AD591, $AG591))</f>
        <v>ū</v>
      </c>
    </row>
    <row r="592" spans="2:50">
      <c r="B592" s="380">
        <f t="shared" si="148"/>
        <v>584</v>
      </c>
      <c r="C592" s="314" t="str">
        <f>MID(文章!$D$4, B592, 1)</f>
        <v>之</v>
      </c>
      <c r="D592" s="365" t="s">
        <v>55</v>
      </c>
      <c r="E592" s="365" t="s">
        <v>67</v>
      </c>
      <c r="F592" s="365"/>
      <c r="G592" s="315" t="str">
        <f t="array" ref="G592">IF( OR($T592, NOT($U592), $W592), "", $AA592 &amp; $AH592 &amp; INDEX(中文數值資料表, $AG592, 2) )</f>
        <v>曾居一</v>
      </c>
      <c r="H592" s="321" t="str">
        <f t="shared" si="149"/>
        <v>chi</v>
      </c>
      <c r="I592" s="322" t="str">
        <f t="shared" si="150"/>
        <v>tsi</v>
      </c>
      <c r="J592" s="323" t="str">
        <f t="shared" si="151"/>
        <v>zī</v>
      </c>
      <c r="K592" s="316" t="str">
        <f t="shared" si="152"/>
        <v>ㄐㄧ</v>
      </c>
      <c r="L592" s="317" t="str">
        <f t="shared" ca="1" si="186"/>
        <v xml:space="preserve">\ltjruby{之}{tsi}\
</v>
      </c>
      <c r="M592" s="317" t="str">
        <f t="shared" ca="1" si="172"/>
        <v xml:space="preserve">&lt;ruby&gt;之&lt;rt&gt;曾居一&lt;/rt&gt;&lt;/ruby&gt;
</v>
      </c>
      <c r="N592" s="317" t="str">
        <f t="shared" ca="1" si="173"/>
        <v xml:space="preserve">&lt;ruby&gt;之&lt;rt&gt;chi&lt;/rt&gt;&lt;/ruby&gt;
</v>
      </c>
      <c r="O592" s="317" t="str">
        <f t="shared" ca="1" si="174"/>
        <v xml:space="preserve">&lt;ruby&gt;之&lt;rt&gt;tsi&lt;/rt&gt;&lt;/ruby&gt;
</v>
      </c>
      <c r="P592" s="317" t="str">
        <f t="shared" ca="1" si="174"/>
        <v xml:space="preserve">&lt;ruby&gt;之&lt;rt&gt;zī&lt;/rt&gt;&lt;/ruby&gt;
</v>
      </c>
      <c r="Q592" s="318" t="str">
        <f t="shared" ca="1" si="175"/>
        <v xml:space="preserve">&lt;ruby&gt;之&lt;rtc&gt;ㄐㄧ&lt;/rtc&gt;&lt;/ruby&gt;
</v>
      </c>
      <c r="R592" s="318" t="str">
        <f t="shared" ca="1" si="176"/>
        <v xml:space="preserve">&lt;ruby&gt;之&lt;rt&gt;tsi&lt;/rt&gt;&lt;rtc&gt;ㄐㄧ&lt;/rtc&gt;&lt;/ruby&gt;
</v>
      </c>
      <c r="S592" s="285"/>
      <c r="T592" s="319" t="b">
        <f t="shared" si="170"/>
        <v>0</v>
      </c>
      <c r="U592" s="319" t="b">
        <f t="shared" si="177"/>
        <v>1</v>
      </c>
      <c r="V592" s="319" t="b">
        <f t="shared" si="178"/>
        <v>0</v>
      </c>
      <c r="W592" s="319" t="b">
        <f t="shared" si="179"/>
        <v>0</v>
      </c>
      <c r="X592" s="319" t="b">
        <f t="shared" si="180"/>
        <v>1</v>
      </c>
      <c r="Y592" s="370"/>
      <c r="Z592" s="377">
        <f t="shared" si="171"/>
        <v>2</v>
      </c>
      <c r="AA592" s="373" t="str">
        <f t="array" ref="AA592">IF( $Z592="", "", INDEX(白話字聲母資料表, $Z592, $AA$5))</f>
        <v>曾</v>
      </c>
      <c r="AB592" s="370"/>
      <c r="AC592" s="377">
        <f t="shared" si="181"/>
        <v>21</v>
      </c>
      <c r="AD592" s="373">
        <f t="array" ref="AD592">IF( $W592, "", INDEX(白話字韻母資料表, AC592, $AD$5))</f>
        <v>29</v>
      </c>
      <c r="AE592" s="373" t="b">
        <f t="array" ref="AE592">IF( $W592, "", IF( INDEX(白話字韻母資料表, AC592, $AE$5) = "入聲", TRUE, FALSE) )</f>
        <v>0</v>
      </c>
      <c r="AF592" s="374">
        <f t="shared" si="182"/>
        <v>1</v>
      </c>
      <c r="AG592" s="374">
        <f t="shared" si="183"/>
        <v>1</v>
      </c>
      <c r="AH592" s="374" t="str">
        <f t="array" ref="AH592">IF( $W592, "", INDEX(白話字韻母資料表, $AC592, $AH$5))</f>
        <v>居</v>
      </c>
      <c r="AI592" s="374" t="str">
        <f t="array" ref="AI592">IF($W592, "", INDEX(白話字韻母八聲調資料表, $AD592, $AG592))</f>
        <v>i</v>
      </c>
      <c r="AJ592" s="370"/>
      <c r="AK592" s="373" t="b">
        <f t="shared" si="184"/>
        <v>1</v>
      </c>
      <c r="AL592" s="373" t="b">
        <f>IF( $AK592, IFERROR( IF(MATCH( $E592, 顎音化聲母!$H$9:$H$37, 0), TRUE, FALSE), FALSE), "")</f>
        <v>1</v>
      </c>
      <c r="AM592" s="373" t="str">
        <f t="array" ref="AM592">IF( AND($AK592, $AL592), INDEX(顎音化聲母資料表, MATCH( $D592 &amp; $E592, 顎音化聲母!$L$5:$L$136, 0), 3), "")</f>
        <v>ㄐ</v>
      </c>
      <c r="AN592" s="373">
        <f t="shared" si="185"/>
        <v>2</v>
      </c>
      <c r="AO592" s="374" t="str">
        <f t="array" ref="AO592">IF($AN592="", "", IF( $AM592&lt;&gt;"", $AM592,INDEX(白話字聲母資料表, $AN592, $AO$5)))</f>
        <v>ㄐ</v>
      </c>
      <c r="AP592" s="374" t="str">
        <f t="array" ref="AP592">IF($W592, "", INDEX(方音八音反切資料表, $AD592, $AG592))</f>
        <v>ㄧ</v>
      </c>
      <c r="AQ592" s="370"/>
      <c r="AR592" s="374" t="str">
        <f t="array" ref="AR592">IF($V592, "", INDEX(白話字聲母資料表, $Z592, $AR$5))</f>
        <v>ts</v>
      </c>
      <c r="AS592" s="375" t="str">
        <f t="array" ref="AS592">IF($W592, "", INDEX(白話字韻母資料表, $AC592, $AR$5))</f>
        <v>i</v>
      </c>
      <c r="AT592" s="374" t="str">
        <f t="array" ref="AT592">IF($W592, "", INDEX(台羅韻母八聲調資料表, $AD592, $AG592))</f>
        <v>i</v>
      </c>
      <c r="AU592" s="370"/>
      <c r="AV592" s="374" t="str">
        <f t="array" ref="AV592">IF($V592, "", INDEX(白話字聲母資料表, $Z592, $AV$5))</f>
        <v>z</v>
      </c>
      <c r="AW592" s="375" t="str">
        <f t="array" ref="AW592">IF($W592, "", INDEX(白話字韻母資料表, $AC592, $AW$5))</f>
        <v>i</v>
      </c>
      <c r="AX592" s="374" t="str">
        <f t="array" ref="AX592">IF($W592, "", INDEX(閩拼韻母八聲調資料表, $AD592, $AG592))</f>
        <v>ī</v>
      </c>
    </row>
    <row r="593" spans="2:50">
      <c r="B593" s="380">
        <f t="shared" si="148"/>
        <v>585</v>
      </c>
      <c r="C593" s="314" t="str">
        <f>MID(文章!$D$4, B593, 1)</f>
        <v>而</v>
      </c>
      <c r="D593" s="365" t="s">
        <v>63</v>
      </c>
      <c r="E593" s="365" t="s">
        <v>67</v>
      </c>
      <c r="F593" s="365">
        <v>5</v>
      </c>
      <c r="G593" s="315" t="str">
        <f t="array" ref="G593">IF( OR($T593, NOT($U593), $W593), "", $AA593 &amp; $AH593 &amp; INDEX(中文數值資料表, $AG593, 2) )</f>
        <v>入居五</v>
      </c>
      <c r="H593" s="321" t="str">
        <f t="shared" si="149"/>
        <v>jî</v>
      </c>
      <c r="I593" s="322" t="str">
        <f t="shared" si="150"/>
        <v>jî</v>
      </c>
      <c r="J593" s="323" t="str">
        <f t="shared" si="151"/>
        <v>jì</v>
      </c>
      <c r="K593" s="316" t="str">
        <f t="shared" si="152"/>
        <v>ㆢㄧˊ</v>
      </c>
      <c r="L593" s="317" t="str">
        <f t="shared" ca="1" si="186"/>
        <v xml:space="preserve">\ltjruby{而}{jî}\
</v>
      </c>
      <c r="M593" s="317" t="str">
        <f t="shared" ca="1" si="172"/>
        <v xml:space="preserve">&lt;ruby&gt;而&lt;rt&gt;入居五&lt;/rt&gt;&lt;/ruby&gt;
</v>
      </c>
      <c r="N593" s="317" t="str">
        <f t="shared" ca="1" si="173"/>
        <v xml:space="preserve">&lt;ruby&gt;而&lt;rt&gt;jî&lt;/rt&gt;&lt;/ruby&gt;
</v>
      </c>
      <c r="O593" s="317" t="str">
        <f t="shared" ca="1" si="174"/>
        <v xml:space="preserve">&lt;ruby&gt;而&lt;rt&gt;jî&lt;/rt&gt;&lt;/ruby&gt;
</v>
      </c>
      <c r="P593" s="317" t="str">
        <f t="shared" ca="1" si="174"/>
        <v xml:space="preserve">&lt;ruby&gt;而&lt;rt&gt;jì&lt;/rt&gt;&lt;/ruby&gt;
</v>
      </c>
      <c r="Q593" s="318" t="str">
        <f t="shared" ca="1" si="175"/>
        <v xml:space="preserve">&lt;ruby&gt;而&lt;rtc&gt;ㆢㄧˊ&lt;/rtc&gt;&lt;/ruby&gt;
</v>
      </c>
      <c r="R593" s="318" t="str">
        <f t="shared" ca="1" si="176"/>
        <v xml:space="preserve">&lt;ruby&gt;而&lt;rt&gt;jî&lt;/rt&gt;&lt;rtc&gt;ㆢㄧˊ&lt;/rtc&gt;&lt;/ruby&gt;
</v>
      </c>
      <c r="S593" s="285"/>
      <c r="T593" s="319" t="b">
        <f t="shared" si="170"/>
        <v>0</v>
      </c>
      <c r="U593" s="319" t="b">
        <f t="shared" si="177"/>
        <v>1</v>
      </c>
      <c r="V593" s="319" t="b">
        <f t="shared" si="178"/>
        <v>0</v>
      </c>
      <c r="W593" s="319" t="b">
        <f t="shared" si="179"/>
        <v>0</v>
      </c>
      <c r="X593" s="319" t="b">
        <f t="shared" si="180"/>
        <v>0</v>
      </c>
      <c r="Y593" s="370"/>
      <c r="Z593" s="377">
        <f t="shared" si="171"/>
        <v>6</v>
      </c>
      <c r="AA593" s="373" t="str">
        <f t="array" ref="AA593">IF( $Z593="", "", INDEX(白話字聲母資料表, $Z593, $AA$5))</f>
        <v>入</v>
      </c>
      <c r="AB593" s="370"/>
      <c r="AC593" s="377">
        <f t="shared" si="181"/>
        <v>21</v>
      </c>
      <c r="AD593" s="373">
        <f t="array" ref="AD593">IF( $W593, "", INDEX(白話字韻母資料表, AC593, $AD$5))</f>
        <v>29</v>
      </c>
      <c r="AE593" s="373" t="b">
        <f t="array" ref="AE593">IF( $W593, "", IF( INDEX(白話字韻母資料表, AC593, $AE$5) = "入聲", TRUE, FALSE) )</f>
        <v>0</v>
      </c>
      <c r="AF593" s="374">
        <f t="shared" si="182"/>
        <v>1</v>
      </c>
      <c r="AG593" s="374">
        <f t="shared" si="183"/>
        <v>5</v>
      </c>
      <c r="AH593" s="374" t="str">
        <f t="array" ref="AH593">IF( $W593, "", INDEX(白話字韻母資料表, $AC593, $AH$5))</f>
        <v>居</v>
      </c>
      <c r="AI593" s="374" t="str">
        <f t="array" ref="AI593">IF($W593, "", INDEX(白話字韻母八聲調資料表, $AD593, $AG593))</f>
        <v>î</v>
      </c>
      <c r="AJ593" s="370"/>
      <c r="AK593" s="373" t="b">
        <f t="shared" si="184"/>
        <v>1</v>
      </c>
      <c r="AL593" s="373" t="b">
        <f>IF( $AK593, IFERROR( IF(MATCH( $E593, 顎音化聲母!$H$9:$H$37, 0), TRUE, FALSE), FALSE), "")</f>
        <v>1</v>
      </c>
      <c r="AM593" s="373" t="str">
        <f t="array" ref="AM593">IF( AND($AK593, $AL593), INDEX(顎音化聲母資料表, MATCH( $D593 &amp; $E593, 顎音化聲母!$L$5:$L$136, 0), 3), "")</f>
        <v>ㆢ</v>
      </c>
      <c r="AN593" s="373">
        <f t="shared" si="185"/>
        <v>6</v>
      </c>
      <c r="AO593" s="374" t="str">
        <f t="array" ref="AO593">IF($AN593="", "", IF( $AM593&lt;&gt;"", $AM593,INDEX(白話字聲母資料表, $AN593, $AO$5)))</f>
        <v>ㆢ</v>
      </c>
      <c r="AP593" s="374" t="str">
        <f t="array" ref="AP593">IF($W593, "", INDEX(方音八音反切資料表, $AD593, $AG593))</f>
        <v>ㄧˊ</v>
      </c>
      <c r="AQ593" s="370"/>
      <c r="AR593" s="374" t="str">
        <f t="array" ref="AR593">IF($V593, "", INDEX(白話字聲母資料表, $Z593, $AR$5))</f>
        <v>j</v>
      </c>
      <c r="AS593" s="375" t="str">
        <f t="array" ref="AS593">IF($W593, "", INDEX(白話字韻母資料表, $AC593, $AR$5))</f>
        <v>i</v>
      </c>
      <c r="AT593" s="374" t="str">
        <f t="array" ref="AT593">IF($W593, "", INDEX(台羅韻母八聲調資料表, $AD593, $AG593))</f>
        <v>î</v>
      </c>
      <c r="AU593" s="370"/>
      <c r="AV593" s="374" t="str">
        <f t="array" ref="AV593">IF($V593, "", INDEX(白話字聲母資料表, $Z593, $AV$5))</f>
        <v>j</v>
      </c>
      <c r="AW593" s="375" t="str">
        <f t="array" ref="AW593">IF($W593, "", INDEX(白話字韻母資料表, $AC593, $AW$5))</f>
        <v>i</v>
      </c>
      <c r="AX593" s="374" t="str">
        <f t="array" ref="AX593">IF($W593, "", INDEX(閩拼韻母八聲調資料表, $AD593, $AG593))</f>
        <v>ì</v>
      </c>
    </row>
    <row r="594" spans="2:50">
      <c r="B594" s="380">
        <f t="shared" si="148"/>
        <v>586</v>
      </c>
      <c r="C594" s="314" t="str">
        <f>MID(文章!$D$4, B594, 1)</f>
        <v>成</v>
      </c>
      <c r="D594" s="365" t="s">
        <v>65</v>
      </c>
      <c r="E594" s="365" t="s">
        <v>81</v>
      </c>
      <c r="F594" s="365"/>
      <c r="G594" s="315" t="str">
        <f t="array" ref="G594">IF( OR($T594, NOT($U594), $W594), "", $AA594 &amp; $AH594 &amp; INDEX(中文數值資料表, $AG594, 2) )</f>
        <v>時經一</v>
      </c>
      <c r="H594" s="321" t="str">
        <f t="shared" si="149"/>
        <v>seng</v>
      </c>
      <c r="I594" s="322" t="str">
        <f t="shared" si="150"/>
        <v>sing</v>
      </c>
      <c r="J594" s="323" t="str">
        <f t="shared" si="151"/>
        <v>sīng</v>
      </c>
      <c r="K594" s="316" t="str">
        <f t="shared" si="152"/>
        <v>ㄒㄧㄥ</v>
      </c>
      <c r="L594" s="317" t="str">
        <f t="shared" ca="1" si="186"/>
        <v xml:space="preserve">\ltjruby{成}{sing}\
</v>
      </c>
      <c r="M594" s="317" t="str">
        <f t="shared" ca="1" si="172"/>
        <v xml:space="preserve">&lt;ruby&gt;成&lt;rt&gt;時經一&lt;/rt&gt;&lt;/ruby&gt;
</v>
      </c>
      <c r="N594" s="317" t="str">
        <f t="shared" ca="1" si="173"/>
        <v xml:space="preserve">&lt;ruby&gt;成&lt;rt&gt;seng&lt;/rt&gt;&lt;/ruby&gt;
</v>
      </c>
      <c r="O594" s="317" t="str">
        <f t="shared" ca="1" si="174"/>
        <v xml:space="preserve">&lt;ruby&gt;成&lt;rt&gt;sing&lt;/rt&gt;&lt;/ruby&gt;
</v>
      </c>
      <c r="P594" s="317" t="str">
        <f t="shared" ca="1" si="174"/>
        <v xml:space="preserve">&lt;ruby&gt;成&lt;rt&gt;sīng&lt;/rt&gt;&lt;/ruby&gt;
</v>
      </c>
      <c r="Q594" s="318" t="str">
        <f t="shared" ca="1" si="175"/>
        <v xml:space="preserve">&lt;ruby&gt;成&lt;rtc&gt;ㄒㄧㄥ&lt;/rtc&gt;&lt;/ruby&gt;
</v>
      </c>
      <c r="R594" s="318" t="str">
        <f t="shared" ca="1" si="176"/>
        <v xml:space="preserve">&lt;ruby&gt;成&lt;rt&gt;sing&lt;/rt&gt;&lt;rtc&gt;ㄒㄧㄥ&lt;/rtc&gt;&lt;/ruby&gt;
</v>
      </c>
      <c r="S594" s="285"/>
      <c r="T594" s="319" t="b">
        <f t="shared" si="170"/>
        <v>0</v>
      </c>
      <c r="U594" s="319" t="b">
        <f t="shared" si="177"/>
        <v>1</v>
      </c>
      <c r="V594" s="319" t="b">
        <f t="shared" si="178"/>
        <v>0</v>
      </c>
      <c r="W594" s="319" t="b">
        <f t="shared" si="179"/>
        <v>0</v>
      </c>
      <c r="X594" s="319" t="b">
        <f t="shared" si="180"/>
        <v>1</v>
      </c>
      <c r="Y594" s="370"/>
      <c r="Z594" s="377">
        <f t="shared" si="171"/>
        <v>15</v>
      </c>
      <c r="AA594" s="373" t="str">
        <f t="array" ref="AA594">IF( $Z594="", "", INDEX(白話字聲母資料表, $Z594, $AA$5))</f>
        <v>時</v>
      </c>
      <c r="AB594" s="370"/>
      <c r="AC594" s="377">
        <f t="shared" si="181"/>
        <v>20</v>
      </c>
      <c r="AD594" s="373">
        <f t="array" ref="AD594">IF( $W594, "", INDEX(白話字韻母資料表, AC594, $AD$5))</f>
        <v>9</v>
      </c>
      <c r="AE594" s="373" t="b">
        <f t="array" ref="AE594">IF( $W594, "", IF( INDEX(白話字韻母資料表, AC594, $AE$5) = "入聲", TRUE, FALSE) )</f>
        <v>0</v>
      </c>
      <c r="AF594" s="374">
        <f t="shared" si="182"/>
        <v>1</v>
      </c>
      <c r="AG594" s="374">
        <f t="shared" si="183"/>
        <v>1</v>
      </c>
      <c r="AH594" s="374" t="str">
        <f t="array" ref="AH594">IF( $W594, "", INDEX(白話字韻母資料表, $AC594, $AH$5))</f>
        <v>經</v>
      </c>
      <c r="AI594" s="374" t="str">
        <f t="array" ref="AI594">IF($W594, "", INDEX(白話字韻母八聲調資料表, $AD594, $AG594))</f>
        <v>eng</v>
      </c>
      <c r="AJ594" s="370"/>
      <c r="AK594" s="373" t="b">
        <f t="shared" si="184"/>
        <v>1</v>
      </c>
      <c r="AL594" s="373" t="b">
        <f>IF( $AK594, IFERROR( IF(MATCH( $E594, 顎音化聲母!$H$9:$H$37, 0), TRUE, FALSE), FALSE), "")</f>
        <v>1</v>
      </c>
      <c r="AM594" s="373" t="str">
        <f t="array" ref="AM594">IF( AND($AK594, $AL594), INDEX(顎音化聲母資料表, MATCH( $D594 &amp; $E594, 顎音化聲母!$L$5:$L$136, 0), 3), "")</f>
        <v>ㄒ</v>
      </c>
      <c r="AN594" s="373">
        <f t="shared" si="185"/>
        <v>15</v>
      </c>
      <c r="AO594" s="374" t="str">
        <f t="array" ref="AO594">IF($AN594="", "", IF( $AM594&lt;&gt;"", $AM594,INDEX(白話字聲母資料表, $AN594, $AO$5)))</f>
        <v>ㄒ</v>
      </c>
      <c r="AP594" s="374" t="str">
        <f t="array" ref="AP594">IF($W594, "", INDEX(方音八音反切資料表, $AD594, $AG594))</f>
        <v>ㄧㄥ</v>
      </c>
      <c r="AQ594" s="370"/>
      <c r="AR594" s="374" t="str">
        <f t="array" ref="AR594">IF($V594, "", INDEX(白話字聲母資料表, $Z594, $AR$5))</f>
        <v>s</v>
      </c>
      <c r="AS594" s="375" t="str">
        <f t="array" ref="AS594">IF($W594, "", INDEX(白話字韻母資料表, $AC594, $AR$5))</f>
        <v>ing</v>
      </c>
      <c r="AT594" s="374" t="str">
        <f t="array" ref="AT594">IF($W594, "", INDEX(台羅韻母八聲調資料表, $AD594, $AG594))</f>
        <v>ing</v>
      </c>
      <c r="AU594" s="370"/>
      <c r="AV594" s="374" t="str">
        <f t="array" ref="AV594">IF($V594, "", INDEX(白話字聲母資料表, $Z594, $AV$5))</f>
        <v>s</v>
      </c>
      <c r="AW594" s="375" t="str">
        <f t="array" ref="AW594">IF($W594, "", INDEX(白話字韻母資料表, $AC594, $AW$5))</f>
        <v>ing</v>
      </c>
      <c r="AX594" s="374" t="str">
        <f t="array" ref="AX594">IF($W594, "", INDEX(閩拼韻母八聲調資料表, $AD594, $AG594))</f>
        <v>īng</v>
      </c>
    </row>
    <row r="595" spans="2:50">
      <c r="B595" s="380">
        <f t="shared" si="148"/>
        <v>587</v>
      </c>
      <c r="C595" s="314" t="str">
        <f>MID(文章!$D$4, B595, 1)</f>
        <v>色</v>
      </c>
      <c r="D595" s="365" t="s">
        <v>65</v>
      </c>
      <c r="E595" s="365" t="s">
        <v>77</v>
      </c>
      <c r="F595" s="365"/>
      <c r="G595" s="315" t="str">
        <f t="array" ref="G595">IF( OR($T595, NOT($U595), $W595), "", $AA595 &amp; $AH595 &amp; INDEX(中文數值資料表, $AG595, 2) )</f>
        <v>時經四</v>
      </c>
      <c r="H595" s="321" t="str">
        <f t="shared" si="149"/>
        <v>sek</v>
      </c>
      <c r="I595" s="322" t="str">
        <f t="shared" si="150"/>
        <v>sik</v>
      </c>
      <c r="J595" s="323" t="str">
        <f t="shared" si="151"/>
        <v>sik</v>
      </c>
      <c r="K595" s="316" t="str">
        <f t="shared" si="152"/>
        <v>ㄒㄧㆻ</v>
      </c>
      <c r="L595" s="317" t="str">
        <f t="shared" ca="1" si="186"/>
        <v xml:space="preserve">\ltjruby{色}{sik}\
</v>
      </c>
      <c r="M595" s="317" t="str">
        <f t="shared" ca="1" si="172"/>
        <v xml:space="preserve">&lt;ruby&gt;色&lt;rt&gt;時經四&lt;/rt&gt;&lt;/ruby&gt;
</v>
      </c>
      <c r="N595" s="317" t="str">
        <f t="shared" ca="1" si="173"/>
        <v xml:space="preserve">&lt;ruby&gt;色&lt;rt&gt;sek&lt;/rt&gt;&lt;/ruby&gt;
</v>
      </c>
      <c r="O595" s="317" t="str">
        <f t="shared" ca="1" si="174"/>
        <v xml:space="preserve">&lt;ruby&gt;色&lt;rt&gt;sik&lt;/rt&gt;&lt;/ruby&gt;
</v>
      </c>
      <c r="P595" s="317" t="str">
        <f t="shared" ca="1" si="174"/>
        <v xml:space="preserve">&lt;ruby&gt;色&lt;rt&gt;sik&lt;/rt&gt;&lt;/ruby&gt;
</v>
      </c>
      <c r="Q595" s="318" t="str">
        <f t="shared" ca="1" si="175"/>
        <v xml:space="preserve">&lt;ruby&gt;色&lt;rtc&gt;ㄒㄧㆻ&lt;/rtc&gt;&lt;/ruby&gt;
</v>
      </c>
      <c r="R595" s="318" t="str">
        <f t="shared" ca="1" si="176"/>
        <v xml:space="preserve">&lt;ruby&gt;色&lt;rt&gt;sik&lt;/rt&gt;&lt;rtc&gt;ㄒㄧㆻ&lt;/rtc&gt;&lt;/ruby&gt;
</v>
      </c>
      <c r="S595" s="285"/>
      <c r="T595" s="319" t="b">
        <f t="shared" si="170"/>
        <v>0</v>
      </c>
      <c r="U595" s="319" t="b">
        <f t="shared" si="177"/>
        <v>1</v>
      </c>
      <c r="V595" s="319" t="b">
        <f t="shared" si="178"/>
        <v>0</v>
      </c>
      <c r="W595" s="319" t="b">
        <f t="shared" si="179"/>
        <v>0</v>
      </c>
      <c r="X595" s="319" t="b">
        <f t="shared" si="180"/>
        <v>1</v>
      </c>
      <c r="Y595" s="370"/>
      <c r="Z595" s="377">
        <f t="shared" si="171"/>
        <v>15</v>
      </c>
      <c r="AA595" s="373" t="str">
        <f t="array" ref="AA595">IF( $Z595="", "", INDEX(白話字聲母資料表, $Z595, $AA$5))</f>
        <v>時</v>
      </c>
      <c r="AB595" s="370"/>
      <c r="AC595" s="377">
        <f t="shared" si="181"/>
        <v>19</v>
      </c>
      <c r="AD595" s="373">
        <f t="array" ref="AD595">IF( $W595, "", INDEX(白話字韻母資料表, AC595, $AD$5))</f>
        <v>9</v>
      </c>
      <c r="AE595" s="373" t="b">
        <f t="array" ref="AE595">IF( $W595, "", IF( INDEX(白話字韻母資料表, AC595, $AE$5) = "入聲", TRUE, FALSE) )</f>
        <v>1</v>
      </c>
      <c r="AF595" s="374">
        <f t="shared" si="182"/>
        <v>4</v>
      </c>
      <c r="AG595" s="374">
        <f t="shared" si="183"/>
        <v>4</v>
      </c>
      <c r="AH595" s="374" t="str">
        <f t="array" ref="AH595">IF( $W595, "", INDEX(白話字韻母資料表, $AC595, $AH$5))</f>
        <v>經</v>
      </c>
      <c r="AI595" s="374" t="str">
        <f t="array" ref="AI595">IF($W595, "", INDEX(白話字韻母八聲調資料表, $AD595, $AG595))</f>
        <v>ek</v>
      </c>
      <c r="AJ595" s="370"/>
      <c r="AK595" s="373" t="b">
        <f t="shared" si="184"/>
        <v>1</v>
      </c>
      <c r="AL595" s="373" t="b">
        <f>IF( $AK595, IFERROR( IF(MATCH( $E595, 顎音化聲母!$H$9:$H$37, 0), TRUE, FALSE), FALSE), "")</f>
        <v>1</v>
      </c>
      <c r="AM595" s="373" t="str">
        <f t="array" ref="AM595">IF( AND($AK595, $AL595), INDEX(顎音化聲母資料表, MATCH( $D595 &amp; $E595, 顎音化聲母!$L$5:$L$136, 0), 3), "")</f>
        <v>ㄒ</v>
      </c>
      <c r="AN595" s="373">
        <f t="shared" si="185"/>
        <v>15</v>
      </c>
      <c r="AO595" s="374" t="str">
        <f t="array" ref="AO595">IF($AN595="", "", IF( $AM595&lt;&gt;"", $AM595,INDEX(白話字聲母資料表, $AN595, $AO$5)))</f>
        <v>ㄒ</v>
      </c>
      <c r="AP595" s="374" t="str">
        <f t="array" ref="AP595">IF($W595, "", INDEX(方音八音反切資料表, $AD595, $AG595))</f>
        <v>ㄧㆻ</v>
      </c>
      <c r="AQ595" s="370"/>
      <c r="AR595" s="374" t="str">
        <f t="array" ref="AR595">IF($V595, "", INDEX(白話字聲母資料表, $Z595, $AR$5))</f>
        <v>s</v>
      </c>
      <c r="AS595" s="375" t="str">
        <f t="array" ref="AS595">IF($W595, "", INDEX(白話字韻母資料表, $AC595, $AR$5))</f>
        <v>ik</v>
      </c>
      <c r="AT595" s="374" t="str">
        <f t="array" ref="AT595">IF($W595, "", INDEX(台羅韻母八聲調資料表, $AD595, $AG595))</f>
        <v>ik</v>
      </c>
      <c r="AU595" s="370"/>
      <c r="AV595" s="374" t="str">
        <f t="array" ref="AV595">IF($V595, "", INDEX(白話字聲母資料表, $Z595, $AV$5))</f>
        <v>s</v>
      </c>
      <c r="AW595" s="375" t="str">
        <f t="array" ref="AW595">IF($W595, "", INDEX(白話字韻母資料表, $AC595, $AW$5))</f>
        <v>ik</v>
      </c>
      <c r="AX595" s="374" t="str">
        <f t="array" ref="AX595">IF($W595, "", INDEX(閩拼韻母八聲調資料表, $AD595, $AG595))</f>
        <v>ik</v>
      </c>
    </row>
    <row r="596" spans="2:50">
      <c r="B596" s="380">
        <f t="shared" si="148"/>
        <v>588</v>
      </c>
      <c r="C596" s="314" t="str">
        <f>MID(文章!$D$4, B596, 1)</f>
        <v>。</v>
      </c>
      <c r="D596" s="365"/>
      <c r="E596" s="365"/>
      <c r="F596" s="365"/>
      <c r="G596" s="315" t="str">
        <f t="array" ref="G596">IF( OR($T596, NOT($U596), $W596), "", $AA596 &amp; $AH596 &amp; INDEX(中文數值資料表, $AG596, 2) )</f>
        <v/>
      </c>
      <c r="H596" s="321" t="str">
        <f t="shared" si="149"/>
        <v/>
      </c>
      <c r="I596" s="322" t="str">
        <f t="shared" si="150"/>
        <v/>
      </c>
      <c r="J596" s="323" t="str">
        <f t="shared" si="151"/>
        <v/>
      </c>
      <c r="K596" s="316" t="str">
        <f t="shared" si="152"/>
        <v/>
      </c>
      <c r="L596" s="317" t="str">
        <f t="shared" ca="1" si="186"/>
        <v xml:space="preserve">\ltjruby{。}{}\
</v>
      </c>
      <c r="M596" s="317" t="str">
        <f t="shared" ca="1" si="172"/>
        <v xml:space="preserve">。
</v>
      </c>
      <c r="N596" s="317" t="str">
        <f t="shared" ca="1" si="173"/>
        <v xml:space="preserve">。
</v>
      </c>
      <c r="O596" s="317" t="str">
        <f t="shared" ca="1" si="174"/>
        <v xml:space="preserve">。
</v>
      </c>
      <c r="P596" s="317" t="str">
        <f t="shared" ca="1" si="174"/>
        <v xml:space="preserve">。
</v>
      </c>
      <c r="Q596" s="318" t="str">
        <f t="shared" ca="1" si="175"/>
        <v xml:space="preserve">。
</v>
      </c>
      <c r="R596" s="318" t="str">
        <f t="shared" ca="1" si="176"/>
        <v xml:space="preserve">。
</v>
      </c>
      <c r="S596" s="285"/>
      <c r="T596" s="319" t="b">
        <f t="shared" si="170"/>
        <v>1</v>
      </c>
      <c r="U596" s="319" t="b">
        <f t="shared" si="177"/>
        <v>0</v>
      </c>
      <c r="V596" s="319" t="b">
        <f t="shared" si="178"/>
        <v>1</v>
      </c>
      <c r="W596" s="319" t="b">
        <f t="shared" si="179"/>
        <v>1</v>
      </c>
      <c r="X596" s="319" t="b">
        <f t="shared" si="180"/>
        <v>0</v>
      </c>
      <c r="Y596" s="370"/>
      <c r="Z596" s="377" t="str">
        <f t="shared" si="171"/>
        <v/>
      </c>
      <c r="AA596" s="373" t="str">
        <f t="array" ref="AA596">IF( $Z596="", "", INDEX(白話字聲母資料表, $Z596, $AA$5))</f>
        <v/>
      </c>
      <c r="AB596" s="370"/>
      <c r="AC596" s="377" t="str">
        <f t="shared" si="181"/>
        <v/>
      </c>
      <c r="AD596" s="373" t="str">
        <f t="array" ref="AD596">IF( $W596, "", INDEX(白話字韻母資料表, AC596, $AD$5))</f>
        <v/>
      </c>
      <c r="AE596" s="373" t="str">
        <f t="array" ref="AE596">IF( $W596, "", IF( INDEX(白話字韻母資料表, AC596, $AE$5) = "入聲", TRUE, FALSE) )</f>
        <v/>
      </c>
      <c r="AF596" s="374" t="str">
        <f t="shared" si="182"/>
        <v/>
      </c>
      <c r="AG596" s="374" t="str">
        <f t="shared" si="183"/>
        <v/>
      </c>
      <c r="AH596" s="374" t="str">
        <f t="array" ref="AH596">IF( $W596, "", INDEX(白話字韻母資料表, $AC596, $AH$5))</f>
        <v/>
      </c>
      <c r="AI596" s="374" t="str">
        <f t="array" ref="AI596">IF($W596, "", INDEX(白話字韻母八聲調資料表, $AD596, $AG596))</f>
        <v/>
      </c>
      <c r="AJ596" s="370"/>
      <c r="AK596" s="373" t="b">
        <f t="shared" si="184"/>
        <v>0</v>
      </c>
      <c r="AL596" s="373" t="str">
        <f>IF( $AK596, IFERROR( IF(MATCH( $E596, 顎音化聲母!$H$9:$H$37, 0), TRUE, FALSE), FALSE), "")</f>
        <v/>
      </c>
      <c r="AM596" s="373" t="str">
        <f t="array" ref="AM596">IF( AND($AK596, $AL596), INDEX(顎音化聲母資料表, MATCH( $D596 &amp; $E596, 顎音化聲母!$L$5:$L$136, 0), 3), "")</f>
        <v/>
      </c>
      <c r="AN596" s="373" t="str">
        <f t="shared" si="185"/>
        <v/>
      </c>
      <c r="AO596" s="374" t="str">
        <f t="array" ref="AO596">IF($AN596="", "", IF( $AM596&lt;&gt;"", $AM596,INDEX(白話字聲母資料表, $AN596, $AO$5)))</f>
        <v/>
      </c>
      <c r="AP596" s="374" t="str">
        <f t="array" ref="AP596">IF($W596, "", INDEX(方音八音反切資料表, $AD596, $AG596))</f>
        <v/>
      </c>
      <c r="AQ596" s="370"/>
      <c r="AR596" s="374" t="str">
        <f t="array" ref="AR596">IF($V596, "", INDEX(白話字聲母資料表, $Z596, $AR$5))</f>
        <v/>
      </c>
      <c r="AS596" s="375" t="str">
        <f t="array" ref="AS596">IF($W596, "", INDEX(白話字韻母資料表, $AC596, $AR$5))</f>
        <v/>
      </c>
      <c r="AT596" s="374" t="str">
        <f t="array" ref="AT596">IF($W596, "", INDEX(台羅韻母八聲調資料表, $AD596, $AG596))</f>
        <v/>
      </c>
      <c r="AU596" s="370"/>
      <c r="AV596" s="374" t="str">
        <f t="array" ref="AV596">IF($V596, "", INDEX(白話字聲母資料表, $Z596, $AV$5))</f>
        <v/>
      </c>
      <c r="AW596" s="375" t="str">
        <f t="array" ref="AW596">IF($W596, "", INDEX(白話字韻母資料表, $AC596, $AW$5))</f>
        <v/>
      </c>
      <c r="AX596" s="374" t="str">
        <f t="array" ref="AX596">IF($W596, "", INDEX(閩拼韻母八聲調資料表, $AD596, $AG596))</f>
        <v/>
      </c>
    </row>
    <row r="597" spans="2:50">
      <c r="B597" s="380">
        <f t="shared" si="148"/>
        <v>589</v>
      </c>
      <c r="C597" s="314" t="str">
        <f>MID(文章!$D$4, B597, 1)</f>
        <v>取</v>
      </c>
      <c r="D597" s="365" t="s">
        <v>68</v>
      </c>
      <c r="E597" s="365" t="s">
        <v>62</v>
      </c>
      <c r="F597" s="365">
        <v>2</v>
      </c>
      <c r="G597" s="315" t="str">
        <f t="array" ref="G597">IF( OR($T597, NOT($U597), $W597), "", $AA597 &amp; $AH597 &amp; INDEX(中文數值資料表, $AG597, 2) )</f>
        <v>出艍二</v>
      </c>
      <c r="H597" s="321" t="str">
        <f t="shared" si="149"/>
        <v>chhú</v>
      </c>
      <c r="I597" s="322" t="str">
        <f t="shared" si="150"/>
        <v>tshú</v>
      </c>
      <c r="J597" s="323" t="str">
        <f t="shared" si="151"/>
        <v>cú</v>
      </c>
      <c r="K597" s="316" t="str">
        <f t="shared" si="152"/>
        <v>ㄘㄨˋ</v>
      </c>
      <c r="L597" s="317" t="str">
        <f t="shared" ca="1" si="186"/>
        <v xml:space="preserve">\ltjruby{取}{tshú}\
</v>
      </c>
      <c r="M597" s="317" t="str">
        <f t="shared" ca="1" si="172"/>
        <v xml:space="preserve">&lt;ruby&gt;取&lt;rt&gt;出艍二&lt;/rt&gt;&lt;/ruby&gt;
</v>
      </c>
      <c r="N597" s="317" t="str">
        <f t="shared" ca="1" si="173"/>
        <v xml:space="preserve">&lt;ruby&gt;取&lt;rt&gt;chhú&lt;/rt&gt;&lt;/ruby&gt;
</v>
      </c>
      <c r="O597" s="317" t="str">
        <f t="shared" ca="1" si="174"/>
        <v xml:space="preserve">&lt;ruby&gt;取&lt;rt&gt;tshú&lt;/rt&gt;&lt;/ruby&gt;
</v>
      </c>
      <c r="P597" s="317" t="str">
        <f t="shared" ca="1" si="174"/>
        <v xml:space="preserve">&lt;ruby&gt;取&lt;rt&gt;cú&lt;/rt&gt;&lt;/ruby&gt;
</v>
      </c>
      <c r="Q597" s="318" t="str">
        <f t="shared" ca="1" si="175"/>
        <v xml:space="preserve">&lt;ruby&gt;取&lt;rtc&gt;ㄘㄨˋ&lt;/rtc&gt;&lt;/ruby&gt;
</v>
      </c>
      <c r="R597" s="318" t="str">
        <f t="shared" ca="1" si="176"/>
        <v xml:space="preserve">&lt;ruby&gt;取&lt;rt&gt;tshú&lt;/rt&gt;&lt;rtc&gt;ㄘㄨˋ&lt;/rtc&gt;&lt;/ruby&gt;
</v>
      </c>
      <c r="S597" s="285"/>
      <c r="T597" s="319" t="b">
        <f t="shared" si="170"/>
        <v>0</v>
      </c>
      <c r="U597" s="319" t="b">
        <f t="shared" si="177"/>
        <v>1</v>
      </c>
      <c r="V597" s="319" t="b">
        <f t="shared" si="178"/>
        <v>0</v>
      </c>
      <c r="W597" s="319" t="b">
        <f t="shared" si="179"/>
        <v>0</v>
      </c>
      <c r="X597" s="319" t="b">
        <f t="shared" si="180"/>
        <v>0</v>
      </c>
      <c r="Y597" s="370"/>
      <c r="Z597" s="377">
        <f t="shared" si="171"/>
        <v>3</v>
      </c>
      <c r="AA597" s="373" t="str">
        <f t="array" ref="AA597">IF( $Z597="", "", INDEX(白話字聲母資料表, $Z597, $AA$5))</f>
        <v>出</v>
      </c>
      <c r="AB597" s="370"/>
      <c r="AC597" s="377">
        <f t="shared" si="181"/>
        <v>70</v>
      </c>
      <c r="AD597" s="373">
        <f t="array" ref="AD597">IF( $W597, "", INDEX(白話字韻母資料表, AC597, $AD$5))</f>
        <v>27</v>
      </c>
      <c r="AE597" s="373" t="b">
        <f t="array" ref="AE597">IF( $W597, "", IF( INDEX(白話字韻母資料表, AC597, $AE$5) = "入聲", TRUE, FALSE) )</f>
        <v>0</v>
      </c>
      <c r="AF597" s="374">
        <f t="shared" si="182"/>
        <v>1</v>
      </c>
      <c r="AG597" s="374">
        <f t="shared" si="183"/>
        <v>2</v>
      </c>
      <c r="AH597" s="374" t="str">
        <f t="array" ref="AH597">IF( $W597, "", INDEX(白話字韻母資料表, $AC597, $AH$5))</f>
        <v>艍</v>
      </c>
      <c r="AI597" s="374" t="str">
        <f t="array" ref="AI597">IF($W597, "", INDEX(白話字韻母八聲調資料表, $AD597, $AG597))</f>
        <v>ú</v>
      </c>
      <c r="AJ597" s="370"/>
      <c r="AK597" s="373" t="b">
        <f t="shared" si="184"/>
        <v>1</v>
      </c>
      <c r="AL597" s="373" t="b">
        <f>IF( $AK597, IFERROR( IF(MATCH( $E597, 顎音化聲母!$H$9:$H$37, 0), TRUE, FALSE), FALSE), "")</f>
        <v>0</v>
      </c>
      <c r="AM597" s="373" t="str">
        <f t="array" ref="AM597">IF( AND($AK597, $AL597), INDEX(顎音化聲母資料表, MATCH( $D597 &amp; $E597, 顎音化聲母!$L$5:$L$136, 0), 3), "")</f>
        <v/>
      </c>
      <c r="AN597" s="373">
        <f t="shared" si="185"/>
        <v>3</v>
      </c>
      <c r="AO597" s="374" t="str">
        <f t="array" ref="AO597">IF($AN597="", "", IF( $AM597&lt;&gt;"", $AM597,INDEX(白話字聲母資料表, $AN597, $AO$5)))</f>
        <v>ㄘ</v>
      </c>
      <c r="AP597" s="374" t="str">
        <f t="array" ref="AP597">IF($W597, "", INDEX(方音八音反切資料表, $AD597, $AG597))</f>
        <v>ㄨˋ</v>
      </c>
      <c r="AQ597" s="370"/>
      <c r="AR597" s="374" t="str">
        <f t="array" ref="AR597">IF($V597, "", INDEX(白話字聲母資料表, $Z597, $AR$5))</f>
        <v>tsh</v>
      </c>
      <c r="AS597" s="375" t="str">
        <f t="array" ref="AS597">IF($W597, "", INDEX(白話字韻母資料表, $AC597, $AR$5))</f>
        <v>u</v>
      </c>
      <c r="AT597" s="374" t="str">
        <f t="array" ref="AT597">IF($W597, "", INDEX(台羅韻母八聲調資料表, $AD597, $AG597))</f>
        <v>ú</v>
      </c>
      <c r="AU597" s="370"/>
      <c r="AV597" s="374" t="str">
        <f t="array" ref="AV597">IF($V597, "", INDEX(白話字聲母資料表, $Z597, $AV$5))</f>
        <v>c</v>
      </c>
      <c r="AW597" s="375" t="str">
        <f t="array" ref="AW597">IF($W597, "", INDEX(白話字韻母資料表, $AC597, $AW$5))</f>
        <v>u</v>
      </c>
      <c r="AX597" s="374" t="str">
        <f t="array" ref="AX597">IF($W597, "", INDEX(閩拼韻母八聲調資料表, $AD597, $AG597))</f>
        <v>ú</v>
      </c>
    </row>
    <row r="598" spans="2:50">
      <c r="B598" s="380">
        <f t="shared" si="148"/>
        <v>590</v>
      </c>
      <c r="C598" s="314" t="str">
        <f>MID(文章!$D$4, B598, 1)</f>
        <v>之</v>
      </c>
      <c r="D598" s="365" t="s">
        <v>55</v>
      </c>
      <c r="E598" s="365" t="s">
        <v>67</v>
      </c>
      <c r="F598" s="365"/>
      <c r="G598" s="315" t="str">
        <f t="array" ref="G598">IF( OR($T598, NOT($U598), $W598), "", $AA598 &amp; $AH598 &amp; INDEX(中文數值資料表, $AG598, 2) )</f>
        <v>曾居一</v>
      </c>
      <c r="H598" s="321" t="str">
        <f t="shared" si="149"/>
        <v>chi</v>
      </c>
      <c r="I598" s="322" t="str">
        <f t="shared" si="150"/>
        <v>tsi</v>
      </c>
      <c r="J598" s="323" t="str">
        <f t="shared" si="151"/>
        <v>zī</v>
      </c>
      <c r="K598" s="316" t="str">
        <f t="shared" si="152"/>
        <v>ㄐㄧ</v>
      </c>
      <c r="L598" s="317" t="str">
        <f t="shared" ca="1" si="186"/>
        <v xml:space="preserve">\ltjruby{之}{tsi}\
</v>
      </c>
      <c r="M598" s="317" t="str">
        <f t="shared" ca="1" si="172"/>
        <v xml:space="preserve">&lt;ruby&gt;之&lt;rt&gt;曾居一&lt;/rt&gt;&lt;/ruby&gt;
</v>
      </c>
      <c r="N598" s="317" t="str">
        <f t="shared" ca="1" si="173"/>
        <v xml:space="preserve">&lt;ruby&gt;之&lt;rt&gt;chi&lt;/rt&gt;&lt;/ruby&gt;
</v>
      </c>
      <c r="O598" s="317" t="str">
        <f t="shared" ca="1" si="174"/>
        <v xml:space="preserve">&lt;ruby&gt;之&lt;rt&gt;tsi&lt;/rt&gt;&lt;/ruby&gt;
</v>
      </c>
      <c r="P598" s="317" t="str">
        <f t="shared" ca="1" si="174"/>
        <v xml:space="preserve">&lt;ruby&gt;之&lt;rt&gt;zī&lt;/rt&gt;&lt;/ruby&gt;
</v>
      </c>
      <c r="Q598" s="318" t="str">
        <f t="shared" ca="1" si="175"/>
        <v xml:space="preserve">&lt;ruby&gt;之&lt;rtc&gt;ㄐㄧ&lt;/rtc&gt;&lt;/ruby&gt;
</v>
      </c>
      <c r="R598" s="318" t="str">
        <f t="shared" ca="1" si="176"/>
        <v xml:space="preserve">&lt;ruby&gt;之&lt;rt&gt;tsi&lt;/rt&gt;&lt;rtc&gt;ㄐㄧ&lt;/rtc&gt;&lt;/ruby&gt;
</v>
      </c>
      <c r="S598" s="285"/>
      <c r="T598" s="319" t="b">
        <f t="shared" si="170"/>
        <v>0</v>
      </c>
      <c r="U598" s="319" t="b">
        <f t="shared" si="177"/>
        <v>1</v>
      </c>
      <c r="V598" s="319" t="b">
        <f t="shared" si="178"/>
        <v>0</v>
      </c>
      <c r="W598" s="319" t="b">
        <f t="shared" si="179"/>
        <v>0</v>
      </c>
      <c r="X598" s="319" t="b">
        <f t="shared" si="180"/>
        <v>1</v>
      </c>
      <c r="Y598" s="370"/>
      <c r="Z598" s="377">
        <f t="shared" si="171"/>
        <v>2</v>
      </c>
      <c r="AA598" s="373" t="str">
        <f t="array" ref="AA598">IF( $Z598="", "", INDEX(白話字聲母資料表, $Z598, $AA$5))</f>
        <v>曾</v>
      </c>
      <c r="AB598" s="370"/>
      <c r="AC598" s="377">
        <f t="shared" si="181"/>
        <v>21</v>
      </c>
      <c r="AD598" s="373">
        <f t="array" ref="AD598">IF( $W598, "", INDEX(白話字韻母資料表, AC598, $AD$5))</f>
        <v>29</v>
      </c>
      <c r="AE598" s="373" t="b">
        <f t="array" ref="AE598">IF( $W598, "", IF( INDEX(白話字韻母資料表, AC598, $AE$5) = "入聲", TRUE, FALSE) )</f>
        <v>0</v>
      </c>
      <c r="AF598" s="374">
        <f t="shared" si="182"/>
        <v>1</v>
      </c>
      <c r="AG598" s="374">
        <f t="shared" si="183"/>
        <v>1</v>
      </c>
      <c r="AH598" s="374" t="str">
        <f t="array" ref="AH598">IF( $W598, "", INDEX(白話字韻母資料表, $AC598, $AH$5))</f>
        <v>居</v>
      </c>
      <c r="AI598" s="374" t="str">
        <f t="array" ref="AI598">IF($W598, "", INDEX(白話字韻母八聲調資料表, $AD598, $AG598))</f>
        <v>i</v>
      </c>
      <c r="AJ598" s="370"/>
      <c r="AK598" s="373" t="b">
        <f t="shared" si="184"/>
        <v>1</v>
      </c>
      <c r="AL598" s="373" t="b">
        <f>IF( $AK598, IFERROR( IF(MATCH( $E598, 顎音化聲母!$H$9:$H$37, 0), TRUE, FALSE), FALSE), "")</f>
        <v>1</v>
      </c>
      <c r="AM598" s="373" t="str">
        <f t="array" ref="AM598">IF( AND($AK598, $AL598), INDEX(顎音化聲母資料表, MATCH( $D598 &amp; $E598, 顎音化聲母!$L$5:$L$136, 0), 3), "")</f>
        <v>ㄐ</v>
      </c>
      <c r="AN598" s="373">
        <f t="shared" si="185"/>
        <v>2</v>
      </c>
      <c r="AO598" s="374" t="str">
        <f t="array" ref="AO598">IF($AN598="", "", IF( $AM598&lt;&gt;"", $AM598,INDEX(白話字聲母資料表, $AN598, $AO$5)))</f>
        <v>ㄐ</v>
      </c>
      <c r="AP598" s="374" t="str">
        <f t="array" ref="AP598">IF($W598, "", INDEX(方音八音反切資料表, $AD598, $AG598))</f>
        <v>ㄧ</v>
      </c>
      <c r="AQ598" s="370"/>
      <c r="AR598" s="374" t="str">
        <f t="array" ref="AR598">IF($V598, "", INDEX(白話字聲母資料表, $Z598, $AR$5))</f>
        <v>ts</v>
      </c>
      <c r="AS598" s="375" t="str">
        <f t="array" ref="AS598">IF($W598, "", INDEX(白話字韻母資料表, $AC598, $AR$5))</f>
        <v>i</v>
      </c>
      <c r="AT598" s="374" t="str">
        <f t="array" ref="AT598">IF($W598, "", INDEX(台羅韻母八聲調資料表, $AD598, $AG598))</f>
        <v>i</v>
      </c>
      <c r="AU598" s="370"/>
      <c r="AV598" s="374" t="str">
        <f t="array" ref="AV598">IF($V598, "", INDEX(白話字聲母資料表, $Z598, $AV$5))</f>
        <v>z</v>
      </c>
      <c r="AW598" s="375" t="str">
        <f t="array" ref="AW598">IF($W598, "", INDEX(白話字韻母資料表, $AC598, $AW$5))</f>
        <v>i</v>
      </c>
      <c r="AX598" s="374" t="str">
        <f t="array" ref="AX598">IF($W598, "", INDEX(閩拼韻母八聲調資料表, $AD598, $AG598))</f>
        <v>ī</v>
      </c>
    </row>
    <row r="599" spans="2:50">
      <c r="B599" s="380">
        <f t="shared" si="148"/>
        <v>591</v>
      </c>
      <c r="C599" s="314" t="str">
        <f>MID(文章!$D$4, B599, 1)</f>
        <v>無</v>
      </c>
      <c r="D599" s="365" t="s">
        <v>73</v>
      </c>
      <c r="E599" s="365" t="s">
        <v>62</v>
      </c>
      <c r="F599" s="365">
        <v>5</v>
      </c>
      <c r="G599" s="315" t="str">
        <f t="array" ref="G599">IF( OR($T599, NOT($U599), $W599), "", $AA599 &amp; $AH599 &amp; INDEX(中文數值資料表, $AG599, 2) )</f>
        <v>門艍五</v>
      </c>
      <c r="H599" s="321" t="str">
        <f t="shared" si="149"/>
        <v>bû</v>
      </c>
      <c r="I599" s="322" t="str">
        <f t="shared" si="150"/>
        <v>bû</v>
      </c>
      <c r="J599" s="323" t="str">
        <f t="shared" si="151"/>
        <v>bbù</v>
      </c>
      <c r="K599" s="316" t="str">
        <f t="shared" si="152"/>
        <v>ㆠㄨˊ</v>
      </c>
      <c r="L599" s="317" t="str">
        <f t="shared" ca="1" si="186"/>
        <v xml:space="preserve">\ltjruby{無}{bû}\
</v>
      </c>
      <c r="M599" s="317" t="str">
        <f t="shared" ca="1" si="172"/>
        <v xml:space="preserve">&lt;ruby&gt;無&lt;rt&gt;門艍五&lt;/rt&gt;&lt;/ruby&gt;
</v>
      </c>
      <c r="N599" s="317" t="str">
        <f t="shared" ca="1" si="173"/>
        <v xml:space="preserve">&lt;ruby&gt;無&lt;rt&gt;bû&lt;/rt&gt;&lt;/ruby&gt;
</v>
      </c>
      <c r="O599" s="317" t="str">
        <f t="shared" ca="1" si="174"/>
        <v xml:space="preserve">&lt;ruby&gt;無&lt;rt&gt;bû&lt;/rt&gt;&lt;/ruby&gt;
</v>
      </c>
      <c r="P599" s="317" t="str">
        <f t="shared" ca="1" si="174"/>
        <v xml:space="preserve">&lt;ruby&gt;無&lt;rt&gt;bbù&lt;/rt&gt;&lt;/ruby&gt;
</v>
      </c>
      <c r="Q599" s="318" t="str">
        <f t="shared" ca="1" si="175"/>
        <v xml:space="preserve">&lt;ruby&gt;無&lt;rtc&gt;ㆠㄨˊ&lt;/rtc&gt;&lt;/ruby&gt;
</v>
      </c>
      <c r="R599" s="318" t="str">
        <f t="shared" ca="1" si="176"/>
        <v xml:space="preserve">&lt;ruby&gt;無&lt;rt&gt;bû&lt;/rt&gt;&lt;rtc&gt;ㆠㄨˊ&lt;/rtc&gt;&lt;/ruby&gt;
</v>
      </c>
      <c r="S599" s="285"/>
      <c r="T599" s="319" t="b">
        <f t="shared" si="170"/>
        <v>0</v>
      </c>
      <c r="U599" s="319" t="b">
        <f t="shared" si="177"/>
        <v>1</v>
      </c>
      <c r="V599" s="319" t="b">
        <f t="shared" si="178"/>
        <v>0</v>
      </c>
      <c r="W599" s="319" t="b">
        <f t="shared" si="179"/>
        <v>0</v>
      </c>
      <c r="X599" s="319" t="b">
        <f t="shared" si="180"/>
        <v>0</v>
      </c>
      <c r="Y599" s="370"/>
      <c r="Z599" s="377">
        <f t="shared" si="171"/>
        <v>1</v>
      </c>
      <c r="AA599" s="373" t="str">
        <f t="array" ref="AA599">IF( $Z599="", "", INDEX(白話字聲母資料表, $Z599, $AA$5))</f>
        <v>門</v>
      </c>
      <c r="AB599" s="370"/>
      <c r="AC599" s="377">
        <f t="shared" si="181"/>
        <v>70</v>
      </c>
      <c r="AD599" s="373">
        <f t="array" ref="AD599">IF( $W599, "", INDEX(白話字韻母資料表, AC599, $AD$5))</f>
        <v>27</v>
      </c>
      <c r="AE599" s="373" t="b">
        <f t="array" ref="AE599">IF( $W599, "", IF( INDEX(白話字韻母資料表, AC599, $AE$5) = "入聲", TRUE, FALSE) )</f>
        <v>0</v>
      </c>
      <c r="AF599" s="374">
        <f t="shared" si="182"/>
        <v>1</v>
      </c>
      <c r="AG599" s="374">
        <f t="shared" si="183"/>
        <v>5</v>
      </c>
      <c r="AH599" s="374" t="str">
        <f t="array" ref="AH599">IF( $W599, "", INDEX(白話字韻母資料表, $AC599, $AH$5))</f>
        <v>艍</v>
      </c>
      <c r="AI599" s="374" t="str">
        <f t="array" ref="AI599">IF($W599, "", INDEX(白話字韻母八聲調資料表, $AD599, $AG599))</f>
        <v>û</v>
      </c>
      <c r="AJ599" s="370"/>
      <c r="AK599" s="373" t="b">
        <f t="shared" si="184"/>
        <v>0</v>
      </c>
      <c r="AL599" s="373" t="str">
        <f>IF( $AK599, IFERROR( IF(MATCH( $E599, 顎音化聲母!$H$9:$H$37, 0), TRUE, FALSE), FALSE), "")</f>
        <v/>
      </c>
      <c r="AM599" s="373" t="str">
        <f t="array" ref="AM599">IF( AND($AK599, $AL599), INDEX(顎音化聲母資料表, MATCH( $D599 &amp; $E599, 顎音化聲母!$L$5:$L$136, 0), 3), "")</f>
        <v/>
      </c>
      <c r="AN599" s="373">
        <f t="shared" si="185"/>
        <v>1</v>
      </c>
      <c r="AO599" s="374" t="str">
        <f t="array" ref="AO599">IF($AN599="", "", IF( $AM599&lt;&gt;"", $AM599,INDEX(白話字聲母資料表, $AN599, $AO$5)))</f>
        <v>ㆠ</v>
      </c>
      <c r="AP599" s="374" t="str">
        <f t="array" ref="AP599">IF($W599, "", INDEX(方音八音反切資料表, $AD599, $AG599))</f>
        <v>ㄨˊ</v>
      </c>
      <c r="AQ599" s="370"/>
      <c r="AR599" s="374" t="str">
        <f t="array" ref="AR599">IF($V599, "", INDEX(白話字聲母資料表, $Z599, $AR$5))</f>
        <v>b</v>
      </c>
      <c r="AS599" s="375" t="str">
        <f t="array" ref="AS599">IF($W599, "", INDEX(白話字韻母資料表, $AC599, $AR$5))</f>
        <v>u</v>
      </c>
      <c r="AT599" s="374" t="str">
        <f t="array" ref="AT599">IF($W599, "", INDEX(台羅韻母八聲調資料表, $AD599, $AG599))</f>
        <v>û</v>
      </c>
      <c r="AU599" s="370"/>
      <c r="AV599" s="374" t="str">
        <f t="array" ref="AV599">IF($V599, "", INDEX(白話字聲母資料表, $Z599, $AV$5))</f>
        <v>bb</v>
      </c>
      <c r="AW599" s="375" t="str">
        <f t="array" ref="AW599">IF($W599, "", INDEX(白話字韻母資料表, $AC599, $AW$5))</f>
        <v>u</v>
      </c>
      <c r="AX599" s="374" t="str">
        <f t="array" ref="AX599">IF($W599, "", INDEX(閩拼韻母八聲調資料表, $AD599, $AG599))</f>
        <v>ù</v>
      </c>
    </row>
    <row r="600" spans="2:50">
      <c r="B600" s="380">
        <f t="shared" si="148"/>
        <v>592</v>
      </c>
      <c r="C600" s="314" t="str">
        <f>MID(文章!$D$4, B600, 1)</f>
        <v>禁</v>
      </c>
      <c r="D600" s="365" t="s">
        <v>72</v>
      </c>
      <c r="E600" s="365" t="s">
        <v>64</v>
      </c>
      <c r="F600" s="365"/>
      <c r="G600" s="315" t="str">
        <f t="array" ref="G600">IF( OR($T600, NOT($U600), $W600), "", $AA600 &amp; $AH600 &amp; INDEX(中文數值資料表, $AG600, 2) )</f>
        <v>求金一</v>
      </c>
      <c r="H600" s="321" t="str">
        <f t="shared" si="149"/>
        <v>kim</v>
      </c>
      <c r="I600" s="322" t="str">
        <f t="shared" si="150"/>
        <v>kim</v>
      </c>
      <c r="J600" s="323" t="str">
        <f t="shared" si="151"/>
        <v>gīm</v>
      </c>
      <c r="K600" s="316" t="str">
        <f t="shared" si="152"/>
        <v>ㄍㄧㆬ</v>
      </c>
      <c r="L600" s="317" t="str">
        <f t="shared" ca="1" si="186"/>
        <v xml:space="preserve">\ltjruby{禁}{kim}\
</v>
      </c>
      <c r="M600" s="317" t="str">
        <f t="shared" ca="1" si="172"/>
        <v xml:space="preserve">&lt;ruby&gt;禁&lt;rt&gt;求金一&lt;/rt&gt;&lt;/ruby&gt;
</v>
      </c>
      <c r="N600" s="317" t="str">
        <f t="shared" ca="1" si="173"/>
        <v xml:space="preserve">&lt;ruby&gt;禁&lt;rt&gt;kim&lt;/rt&gt;&lt;/ruby&gt;
</v>
      </c>
      <c r="O600" s="317" t="str">
        <f t="shared" ca="1" si="174"/>
        <v xml:space="preserve">&lt;ruby&gt;禁&lt;rt&gt;kim&lt;/rt&gt;&lt;/ruby&gt;
</v>
      </c>
      <c r="P600" s="317" t="str">
        <f t="shared" ca="1" si="174"/>
        <v xml:space="preserve">&lt;ruby&gt;禁&lt;rt&gt;gīm&lt;/rt&gt;&lt;/ruby&gt;
</v>
      </c>
      <c r="Q600" s="318" t="str">
        <f t="shared" ca="1" si="175"/>
        <v xml:space="preserve">&lt;ruby&gt;禁&lt;rtc&gt;ㄍㄧㆬ&lt;/rtc&gt;&lt;/ruby&gt;
</v>
      </c>
      <c r="R600" s="318" t="str">
        <f t="shared" ca="1" si="176"/>
        <v xml:space="preserve">&lt;ruby&gt;禁&lt;rt&gt;kim&lt;/rt&gt;&lt;rtc&gt;ㄍㄧㆬ&lt;/rtc&gt;&lt;/ruby&gt;
</v>
      </c>
      <c r="S600" s="285"/>
      <c r="T600" s="319" t="b">
        <f t="shared" si="170"/>
        <v>0</v>
      </c>
      <c r="U600" s="319" t="b">
        <f t="shared" si="177"/>
        <v>1</v>
      </c>
      <c r="V600" s="319" t="b">
        <f t="shared" si="178"/>
        <v>0</v>
      </c>
      <c r="W600" s="319" t="b">
        <f t="shared" si="179"/>
        <v>0</v>
      </c>
      <c r="X600" s="319" t="b">
        <f t="shared" si="180"/>
        <v>1</v>
      </c>
      <c r="Y600" s="370"/>
      <c r="Z600" s="377">
        <f t="shared" si="171"/>
        <v>7</v>
      </c>
      <c r="AA600" s="373" t="str">
        <f t="array" ref="AA600">IF( $Z600="", "", INDEX(白話字聲母資料表, $Z600, $AA$5))</f>
        <v>求</v>
      </c>
      <c r="AB600" s="370"/>
      <c r="AC600" s="377">
        <f t="shared" si="181"/>
        <v>37</v>
      </c>
      <c r="AD600" s="373">
        <f t="array" ref="AD600">IF( $W600, "", INDEX(白話字韻母資料表, AC600, $AD$5))</f>
        <v>3</v>
      </c>
      <c r="AE600" s="373" t="b">
        <f t="array" ref="AE600">IF( $W600, "", IF( INDEX(白話字韻母資料表, AC600, $AE$5) = "入聲", TRUE, FALSE) )</f>
        <v>0</v>
      </c>
      <c r="AF600" s="374">
        <f t="shared" si="182"/>
        <v>1</v>
      </c>
      <c r="AG600" s="374">
        <f t="shared" si="183"/>
        <v>1</v>
      </c>
      <c r="AH600" s="374" t="str">
        <f t="array" ref="AH600">IF( $W600, "", INDEX(白話字韻母資料表, $AC600, $AH$5))</f>
        <v>金</v>
      </c>
      <c r="AI600" s="374" t="str">
        <f t="array" ref="AI600">IF($W600, "", INDEX(白話字韻母八聲調資料表, $AD600, $AG600))</f>
        <v>im</v>
      </c>
      <c r="AJ600" s="370"/>
      <c r="AK600" s="373" t="b">
        <f t="shared" si="184"/>
        <v>0</v>
      </c>
      <c r="AL600" s="373" t="str">
        <f>IF( $AK600, IFERROR( IF(MATCH( $E600, 顎音化聲母!$H$9:$H$37, 0), TRUE, FALSE), FALSE), "")</f>
        <v/>
      </c>
      <c r="AM600" s="373" t="str">
        <f t="array" ref="AM600">IF( AND($AK600, $AL600), INDEX(顎音化聲母資料表, MATCH( $D600 &amp; $E600, 顎音化聲母!$L$5:$L$136, 0), 3), "")</f>
        <v/>
      </c>
      <c r="AN600" s="373">
        <f t="shared" si="185"/>
        <v>7</v>
      </c>
      <c r="AO600" s="374" t="str">
        <f t="array" ref="AO600">IF($AN600="", "", IF( $AM600&lt;&gt;"", $AM600,INDEX(白話字聲母資料表, $AN600, $AO$5)))</f>
        <v>ㄍ</v>
      </c>
      <c r="AP600" s="374" t="str">
        <f t="array" ref="AP600">IF($W600, "", INDEX(方音八音反切資料表, $AD600, $AG600))</f>
        <v>ㄧㆬ</v>
      </c>
      <c r="AQ600" s="370"/>
      <c r="AR600" s="374" t="str">
        <f t="array" ref="AR600">IF($V600, "", INDEX(白話字聲母資料表, $Z600, $AR$5))</f>
        <v>k</v>
      </c>
      <c r="AS600" s="375" t="str">
        <f t="array" ref="AS600">IF($W600, "", INDEX(白話字韻母資料表, $AC600, $AR$5))</f>
        <v>im</v>
      </c>
      <c r="AT600" s="374" t="str">
        <f t="array" ref="AT600">IF($W600, "", INDEX(台羅韻母八聲調資料表, $AD600, $AG600))</f>
        <v>im</v>
      </c>
      <c r="AU600" s="370"/>
      <c r="AV600" s="374" t="str">
        <f t="array" ref="AV600">IF($V600, "", INDEX(白話字聲母資料表, $Z600, $AV$5))</f>
        <v>g</v>
      </c>
      <c r="AW600" s="375" t="str">
        <f t="array" ref="AW600">IF($W600, "", INDEX(白話字韻母資料表, $AC600, $AW$5))</f>
        <v>im</v>
      </c>
      <c r="AX600" s="374" t="str">
        <f t="array" ref="AX600">IF($W600, "", INDEX(閩拼韻母八聲調資料表, $AD600, $AG600))</f>
        <v>īm</v>
      </c>
    </row>
    <row r="601" spans="2:50">
      <c r="B601" s="380">
        <f t="shared" si="148"/>
        <v>593</v>
      </c>
      <c r="C601" s="314" t="str">
        <f>MID(文章!$D$4, B601, 1)</f>
        <v>，</v>
      </c>
      <c r="D601" s="365"/>
      <c r="E601" s="365"/>
      <c r="F601" s="365"/>
      <c r="G601" s="315" t="str">
        <f t="array" ref="G601">IF( OR($T601, NOT($U601), $W601), "", $AA601 &amp; $AH601 &amp; INDEX(中文數值資料表, $AG601, 2) )</f>
        <v/>
      </c>
      <c r="H601" s="321" t="str">
        <f t="shared" si="149"/>
        <v/>
      </c>
      <c r="I601" s="322" t="str">
        <f t="shared" si="150"/>
        <v/>
      </c>
      <c r="J601" s="323" t="str">
        <f t="shared" si="151"/>
        <v/>
      </c>
      <c r="K601" s="316" t="str">
        <f t="shared" si="152"/>
        <v/>
      </c>
      <c r="L601" s="317" t="str">
        <f t="shared" ca="1" si="186"/>
        <v xml:space="preserve">\ltjruby{，}{}\
</v>
      </c>
      <c r="M601" s="317" t="str">
        <f t="shared" ca="1" si="172"/>
        <v xml:space="preserve">，
</v>
      </c>
      <c r="N601" s="317" t="str">
        <f t="shared" ca="1" si="173"/>
        <v xml:space="preserve">，
</v>
      </c>
      <c r="O601" s="317" t="str">
        <f t="shared" ca="1" si="174"/>
        <v xml:space="preserve">，
</v>
      </c>
      <c r="P601" s="317" t="str">
        <f t="shared" ca="1" si="174"/>
        <v xml:space="preserve">，
</v>
      </c>
      <c r="Q601" s="318" t="str">
        <f t="shared" ca="1" si="175"/>
        <v xml:space="preserve">，
</v>
      </c>
      <c r="R601" s="318" t="str">
        <f t="shared" ca="1" si="176"/>
        <v xml:space="preserve">，
</v>
      </c>
      <c r="S601" s="285"/>
      <c r="T601" s="319" t="b">
        <f t="shared" si="170"/>
        <v>1</v>
      </c>
      <c r="U601" s="319" t="b">
        <f t="shared" si="177"/>
        <v>0</v>
      </c>
      <c r="V601" s="319" t="b">
        <f t="shared" si="178"/>
        <v>1</v>
      </c>
      <c r="W601" s="319" t="b">
        <f t="shared" si="179"/>
        <v>1</v>
      </c>
      <c r="X601" s="319" t="b">
        <f t="shared" si="180"/>
        <v>0</v>
      </c>
      <c r="Y601" s="370"/>
      <c r="Z601" s="377" t="str">
        <f t="shared" si="171"/>
        <v/>
      </c>
      <c r="AA601" s="373" t="str">
        <f t="array" ref="AA601">IF( $Z601="", "", INDEX(白話字聲母資料表, $Z601, $AA$5))</f>
        <v/>
      </c>
      <c r="AB601" s="370"/>
      <c r="AC601" s="377" t="str">
        <f t="shared" si="181"/>
        <v/>
      </c>
      <c r="AD601" s="373" t="str">
        <f t="array" ref="AD601">IF( $W601, "", INDEX(白話字韻母資料表, AC601, $AD$5))</f>
        <v/>
      </c>
      <c r="AE601" s="373" t="str">
        <f t="array" ref="AE601">IF( $W601, "", IF( INDEX(白話字韻母資料表, AC601, $AE$5) = "入聲", TRUE, FALSE) )</f>
        <v/>
      </c>
      <c r="AF601" s="374" t="str">
        <f t="shared" si="182"/>
        <v/>
      </c>
      <c r="AG601" s="374" t="str">
        <f t="shared" si="183"/>
        <v/>
      </c>
      <c r="AH601" s="374" t="str">
        <f t="array" ref="AH601">IF( $W601, "", INDEX(白話字韻母資料表, $AC601, $AH$5))</f>
        <v/>
      </c>
      <c r="AI601" s="374" t="str">
        <f t="array" ref="AI601">IF($W601, "", INDEX(白話字韻母八聲調資料表, $AD601, $AG601))</f>
        <v/>
      </c>
      <c r="AJ601" s="370"/>
      <c r="AK601" s="373" t="b">
        <f t="shared" si="184"/>
        <v>0</v>
      </c>
      <c r="AL601" s="373" t="str">
        <f>IF( $AK601, IFERROR( IF(MATCH( $E601, 顎音化聲母!$H$9:$H$37, 0), TRUE, FALSE), FALSE), "")</f>
        <v/>
      </c>
      <c r="AM601" s="373" t="str">
        <f t="array" ref="AM601">IF( AND($AK601, $AL601), INDEX(顎音化聲母資料表, MATCH( $D601 &amp; $E601, 顎音化聲母!$L$5:$L$136, 0), 3), "")</f>
        <v/>
      </c>
      <c r="AN601" s="373" t="str">
        <f t="shared" si="185"/>
        <v/>
      </c>
      <c r="AO601" s="374" t="str">
        <f t="array" ref="AO601">IF($AN601="", "", IF( $AM601&lt;&gt;"", $AM601,INDEX(白話字聲母資料表, $AN601, $AO$5)))</f>
        <v/>
      </c>
      <c r="AP601" s="374" t="str">
        <f t="array" ref="AP601">IF($W601, "", INDEX(方音八音反切資料表, $AD601, $AG601))</f>
        <v/>
      </c>
      <c r="AQ601" s="370"/>
      <c r="AR601" s="374" t="str">
        <f t="array" ref="AR601">IF($V601, "", INDEX(白話字聲母資料表, $Z601, $AR$5))</f>
        <v/>
      </c>
      <c r="AS601" s="375" t="str">
        <f t="array" ref="AS601">IF($W601, "", INDEX(白話字韻母資料表, $AC601, $AR$5))</f>
        <v/>
      </c>
      <c r="AT601" s="374" t="str">
        <f t="array" ref="AT601">IF($W601, "", INDEX(台羅韻母八聲調資料表, $AD601, $AG601))</f>
        <v/>
      </c>
      <c r="AU601" s="370"/>
      <c r="AV601" s="374" t="str">
        <f t="array" ref="AV601">IF($V601, "", INDEX(白話字聲母資料表, $Z601, $AV$5))</f>
        <v/>
      </c>
      <c r="AW601" s="375" t="str">
        <f t="array" ref="AW601">IF($W601, "", INDEX(白話字韻母資料表, $AC601, $AW$5))</f>
        <v/>
      </c>
      <c r="AX601" s="374" t="str">
        <f t="array" ref="AX601">IF($W601, "", INDEX(閩拼韻母八聲調資料表, $AD601, $AG601))</f>
        <v/>
      </c>
    </row>
    <row r="602" spans="2:50">
      <c r="B602" s="380">
        <f t="shared" si="148"/>
        <v>594</v>
      </c>
      <c r="C602" s="314" t="str">
        <f>MID(文章!$D$4, B602, 1)</f>
        <v>用</v>
      </c>
      <c r="D602" s="365"/>
      <c r="E602" s="365" t="s">
        <v>88</v>
      </c>
      <c r="F602" s="365">
        <v>7</v>
      </c>
      <c r="G602" s="315" t="str">
        <f t="array" ref="G602">IF( OR($T602, NOT($U602), $W602), "", $AA602 &amp; $AH602 &amp; INDEX(中文數值資料表, $AG602, 2) )</f>
        <v>英恭七</v>
      </c>
      <c r="H602" s="321" t="str">
        <f t="shared" si="149"/>
        <v>iōng</v>
      </c>
      <c r="I602" s="322" t="str">
        <f t="shared" si="150"/>
        <v>iōng</v>
      </c>
      <c r="J602" s="323" t="str">
        <f t="shared" si="151"/>
        <v>iōng</v>
      </c>
      <c r="K602" s="316" t="str">
        <f t="shared" si="152"/>
        <v>ㄧㆲ˫</v>
      </c>
      <c r="L602" s="317" t="str">
        <f t="shared" ca="1" si="186"/>
        <v xml:space="preserve">\ltjruby{用}{iōng}\
</v>
      </c>
      <c r="M602" s="317" t="str">
        <f t="shared" ca="1" si="172"/>
        <v xml:space="preserve">&lt;ruby&gt;用&lt;rt&gt;英恭七&lt;/rt&gt;&lt;/ruby&gt;
</v>
      </c>
      <c r="N602" s="317" t="str">
        <f t="shared" ca="1" si="173"/>
        <v xml:space="preserve">&lt;ruby&gt;用&lt;rt&gt;iōng&lt;/rt&gt;&lt;/ruby&gt;
</v>
      </c>
      <c r="O602" s="317" t="str">
        <f t="shared" ca="1" si="174"/>
        <v xml:space="preserve">&lt;ruby&gt;用&lt;rt&gt;iōng&lt;/rt&gt;&lt;/ruby&gt;
</v>
      </c>
      <c r="P602" s="317" t="str">
        <f t="shared" ca="1" si="174"/>
        <v xml:space="preserve">&lt;ruby&gt;用&lt;rt&gt;iōng&lt;/rt&gt;&lt;/ruby&gt;
</v>
      </c>
      <c r="Q602" s="318" t="str">
        <f t="shared" ca="1" si="175"/>
        <v xml:space="preserve">&lt;ruby&gt;用&lt;rtc&gt;ㄧㆲ˫&lt;/rtc&gt;&lt;/ruby&gt;
</v>
      </c>
      <c r="R602" s="318" t="str">
        <f t="shared" ca="1" si="176"/>
        <v xml:space="preserve">&lt;ruby&gt;用&lt;rt&gt;iōng&lt;/rt&gt;&lt;rtc&gt;ㄧㆲ˫&lt;/rtc&gt;&lt;/ruby&gt;
</v>
      </c>
      <c r="S602" s="285"/>
      <c r="T602" s="319" t="b">
        <f t="shared" si="170"/>
        <v>0</v>
      </c>
      <c r="U602" s="319" t="b">
        <f t="shared" si="177"/>
        <v>1</v>
      </c>
      <c r="V602" s="319" t="b">
        <f t="shared" si="178"/>
        <v>1</v>
      </c>
      <c r="W602" s="319" t="b">
        <f t="shared" si="179"/>
        <v>0</v>
      </c>
      <c r="X602" s="319" t="b">
        <f t="shared" si="180"/>
        <v>0</v>
      </c>
      <c r="Y602" s="370"/>
      <c r="Z602" s="377">
        <f t="shared" si="171"/>
        <v>18</v>
      </c>
      <c r="AA602" s="373" t="str">
        <f t="array" ref="AA602">IF( $Z602="", "", INDEX(白話字聲母資料表, $Z602, $AA$5))</f>
        <v>英</v>
      </c>
      <c r="AB602" s="370"/>
      <c r="AC602" s="377">
        <f t="shared" si="181"/>
        <v>42</v>
      </c>
      <c r="AD602" s="373">
        <f t="array" ref="AD602">IF( $W602, "", INDEX(白話字韻母資料表, AC602, $AD$5))</f>
        <v>14</v>
      </c>
      <c r="AE602" s="373" t="b">
        <f t="array" ref="AE602">IF( $W602, "", IF( INDEX(白話字韻母資料表, AC602, $AE$5) = "入聲", TRUE, FALSE) )</f>
        <v>0</v>
      </c>
      <c r="AF602" s="374">
        <f t="shared" si="182"/>
        <v>1</v>
      </c>
      <c r="AG602" s="374">
        <f t="shared" si="183"/>
        <v>7</v>
      </c>
      <c r="AH602" s="374" t="str">
        <f t="array" ref="AH602">IF( $W602, "", INDEX(白話字韻母資料表, $AC602, $AH$5))</f>
        <v>恭</v>
      </c>
      <c r="AI602" s="374" t="str">
        <f t="array" ref="AI602">IF($W602, "", INDEX(白話字韻母八聲調資料表, $AD602, $AG602))</f>
        <v>iōng</v>
      </c>
      <c r="AJ602" s="370"/>
      <c r="AK602" s="373" t="b">
        <f t="shared" si="184"/>
        <v>0</v>
      </c>
      <c r="AL602" s="373" t="str">
        <f>IF( $AK602, IFERROR( IF(MATCH( $E602, 顎音化聲母!$H$9:$H$37, 0), TRUE, FALSE), FALSE), "")</f>
        <v/>
      </c>
      <c r="AM602" s="373" t="str">
        <f t="array" ref="AM602">IF( AND($AK602, $AL602), INDEX(顎音化聲母資料表, MATCH( $D602 &amp; $E602, 顎音化聲母!$L$5:$L$136, 0), 3), "")</f>
        <v/>
      </c>
      <c r="AN602" s="373" t="str">
        <f t="shared" si="185"/>
        <v/>
      </c>
      <c r="AO602" s="374" t="str">
        <f t="array" ref="AO602">IF($AN602="", "", IF( $AM602&lt;&gt;"", $AM602,INDEX(白話字聲母資料表, $AN602, $AO$5)))</f>
        <v/>
      </c>
      <c r="AP602" s="374" t="str">
        <f t="array" ref="AP602">IF($W602, "", INDEX(方音八音反切資料表, $AD602, $AG602))</f>
        <v>ㄧㆲ˫</v>
      </c>
      <c r="AQ602" s="370"/>
      <c r="AR602" s="374" t="str">
        <f t="array" ref="AR602">IF($V602, "", INDEX(白話字聲母資料表, $Z602, $AR$5))</f>
        <v/>
      </c>
      <c r="AS602" s="375" t="str">
        <f t="array" ref="AS602">IF($W602, "", INDEX(白話字韻母資料表, $AC602, $AR$5))</f>
        <v>iong</v>
      </c>
      <c r="AT602" s="374" t="str">
        <f t="array" ref="AT602">IF($W602, "", INDEX(台羅韻母八聲調資料表, $AD602, $AG602))</f>
        <v>iōng</v>
      </c>
      <c r="AU602" s="370"/>
      <c r="AV602" s="374" t="str">
        <f t="array" ref="AV602">IF($V602, "", INDEX(白話字聲母資料表, $Z602, $AV$5))</f>
        <v/>
      </c>
      <c r="AW602" s="375" t="str">
        <f t="array" ref="AW602">IF($W602, "", INDEX(白話字韻母資料表, $AC602, $AW$5))</f>
        <v>iong</v>
      </c>
      <c r="AX602" s="374" t="str">
        <f t="array" ref="AX602">IF($W602, "", INDEX(閩拼韻母八聲調資料表, $AD602, $AG602))</f>
        <v>iōng</v>
      </c>
    </row>
    <row r="603" spans="2:50">
      <c r="B603" s="380">
        <f t="shared" si="148"/>
        <v>595</v>
      </c>
      <c r="C603" s="314" t="str">
        <f>MID(文章!$D$4, B603, 1)</f>
        <v>之</v>
      </c>
      <c r="D603" s="365" t="s">
        <v>55</v>
      </c>
      <c r="E603" s="365" t="s">
        <v>67</v>
      </c>
      <c r="F603" s="365"/>
      <c r="G603" s="315" t="str">
        <f t="array" ref="G603">IF( OR($T603, NOT($U603), $W603), "", $AA603 &amp; $AH603 &amp; INDEX(中文數值資料表, $AG603, 2) )</f>
        <v>曾居一</v>
      </c>
      <c r="H603" s="321" t="str">
        <f t="shared" si="149"/>
        <v>chi</v>
      </c>
      <c r="I603" s="322" t="str">
        <f t="shared" si="150"/>
        <v>tsi</v>
      </c>
      <c r="J603" s="323" t="str">
        <f t="shared" si="151"/>
        <v>zī</v>
      </c>
      <c r="K603" s="316" t="str">
        <f t="shared" si="152"/>
        <v>ㄐㄧ</v>
      </c>
      <c r="L603" s="317" t="str">
        <f t="shared" ca="1" si="186"/>
        <v xml:space="preserve">\ltjruby{之}{tsi}\
</v>
      </c>
      <c r="M603" s="317" t="str">
        <f t="shared" ca="1" si="172"/>
        <v xml:space="preserve">&lt;ruby&gt;之&lt;rt&gt;曾居一&lt;/rt&gt;&lt;/ruby&gt;
</v>
      </c>
      <c r="N603" s="317" t="str">
        <f t="shared" ca="1" si="173"/>
        <v xml:space="preserve">&lt;ruby&gt;之&lt;rt&gt;chi&lt;/rt&gt;&lt;/ruby&gt;
</v>
      </c>
      <c r="O603" s="317" t="str">
        <f t="shared" ca="1" si="174"/>
        <v xml:space="preserve">&lt;ruby&gt;之&lt;rt&gt;tsi&lt;/rt&gt;&lt;/ruby&gt;
</v>
      </c>
      <c r="P603" s="317" t="str">
        <f t="shared" ca="1" si="174"/>
        <v xml:space="preserve">&lt;ruby&gt;之&lt;rt&gt;zī&lt;/rt&gt;&lt;/ruby&gt;
</v>
      </c>
      <c r="Q603" s="318" t="str">
        <f t="shared" ca="1" si="175"/>
        <v xml:space="preserve">&lt;ruby&gt;之&lt;rtc&gt;ㄐㄧ&lt;/rtc&gt;&lt;/ruby&gt;
</v>
      </c>
      <c r="R603" s="318" t="str">
        <f t="shared" ca="1" si="176"/>
        <v xml:space="preserve">&lt;ruby&gt;之&lt;rt&gt;tsi&lt;/rt&gt;&lt;rtc&gt;ㄐㄧ&lt;/rtc&gt;&lt;/ruby&gt;
</v>
      </c>
      <c r="S603" s="285"/>
      <c r="T603" s="319" t="b">
        <f t="shared" si="170"/>
        <v>0</v>
      </c>
      <c r="U603" s="319" t="b">
        <f t="shared" si="177"/>
        <v>1</v>
      </c>
      <c r="V603" s="319" t="b">
        <f t="shared" si="178"/>
        <v>0</v>
      </c>
      <c r="W603" s="319" t="b">
        <f t="shared" si="179"/>
        <v>0</v>
      </c>
      <c r="X603" s="319" t="b">
        <f t="shared" si="180"/>
        <v>1</v>
      </c>
      <c r="Y603" s="370"/>
      <c r="Z603" s="377">
        <f t="shared" si="171"/>
        <v>2</v>
      </c>
      <c r="AA603" s="373" t="str">
        <f t="array" ref="AA603">IF( $Z603="", "", INDEX(白話字聲母資料表, $Z603, $AA$5))</f>
        <v>曾</v>
      </c>
      <c r="AB603" s="370"/>
      <c r="AC603" s="377">
        <f t="shared" si="181"/>
        <v>21</v>
      </c>
      <c r="AD603" s="373">
        <f t="array" ref="AD603">IF( $W603, "", INDEX(白話字韻母資料表, AC603, $AD$5))</f>
        <v>29</v>
      </c>
      <c r="AE603" s="373" t="b">
        <f t="array" ref="AE603">IF( $W603, "", IF( INDEX(白話字韻母資料表, AC603, $AE$5) = "入聲", TRUE, FALSE) )</f>
        <v>0</v>
      </c>
      <c r="AF603" s="374">
        <f t="shared" si="182"/>
        <v>1</v>
      </c>
      <c r="AG603" s="374">
        <f t="shared" si="183"/>
        <v>1</v>
      </c>
      <c r="AH603" s="374" t="str">
        <f t="array" ref="AH603">IF( $W603, "", INDEX(白話字韻母資料表, $AC603, $AH$5))</f>
        <v>居</v>
      </c>
      <c r="AI603" s="374" t="str">
        <f t="array" ref="AI603">IF($W603, "", INDEX(白話字韻母八聲調資料表, $AD603, $AG603))</f>
        <v>i</v>
      </c>
      <c r="AJ603" s="370"/>
      <c r="AK603" s="373" t="b">
        <f t="shared" si="184"/>
        <v>1</v>
      </c>
      <c r="AL603" s="373" t="b">
        <f>IF( $AK603, IFERROR( IF(MATCH( $E603, 顎音化聲母!$H$9:$H$37, 0), TRUE, FALSE), FALSE), "")</f>
        <v>1</v>
      </c>
      <c r="AM603" s="373" t="str">
        <f t="array" ref="AM603">IF( AND($AK603, $AL603), INDEX(顎音化聲母資料表, MATCH( $D603 &amp; $E603, 顎音化聲母!$L$5:$L$136, 0), 3), "")</f>
        <v>ㄐ</v>
      </c>
      <c r="AN603" s="373">
        <f t="shared" si="185"/>
        <v>2</v>
      </c>
      <c r="AO603" s="374" t="str">
        <f t="array" ref="AO603">IF($AN603="", "", IF( $AM603&lt;&gt;"", $AM603,INDEX(白話字聲母資料表, $AN603, $AO$5)))</f>
        <v>ㄐ</v>
      </c>
      <c r="AP603" s="374" t="str">
        <f t="array" ref="AP603">IF($W603, "", INDEX(方音八音反切資料表, $AD603, $AG603))</f>
        <v>ㄧ</v>
      </c>
      <c r="AQ603" s="370"/>
      <c r="AR603" s="374" t="str">
        <f t="array" ref="AR603">IF($V603, "", INDEX(白話字聲母資料表, $Z603, $AR$5))</f>
        <v>ts</v>
      </c>
      <c r="AS603" s="375" t="str">
        <f t="array" ref="AS603">IF($W603, "", INDEX(白話字韻母資料表, $AC603, $AR$5))</f>
        <v>i</v>
      </c>
      <c r="AT603" s="374" t="str">
        <f t="array" ref="AT603">IF($W603, "", INDEX(台羅韻母八聲調資料表, $AD603, $AG603))</f>
        <v>i</v>
      </c>
      <c r="AU603" s="370"/>
      <c r="AV603" s="374" t="str">
        <f t="array" ref="AV603">IF($V603, "", INDEX(白話字聲母資料表, $Z603, $AV$5))</f>
        <v>z</v>
      </c>
      <c r="AW603" s="375" t="str">
        <f t="array" ref="AW603">IF($W603, "", INDEX(白話字韻母資料表, $AC603, $AW$5))</f>
        <v>i</v>
      </c>
      <c r="AX603" s="374" t="str">
        <f t="array" ref="AX603">IF($W603, "", INDEX(閩拼韻母八聲調資料表, $AD603, $AG603))</f>
        <v>ī</v>
      </c>
    </row>
    <row r="604" spans="2:50">
      <c r="B604" s="380">
        <f t="shared" si="148"/>
        <v>596</v>
      </c>
      <c r="C604" s="314" t="str">
        <f>MID(文章!$D$4, B604, 1)</f>
        <v>不</v>
      </c>
      <c r="D604" s="365" t="s">
        <v>79</v>
      </c>
      <c r="E604" s="365" t="s">
        <v>66</v>
      </c>
      <c r="F604" s="365"/>
      <c r="G604" s="315" t="str">
        <f t="array" ref="G604">IF( OR($T604, NOT($U604), $W604), "", $AA604 &amp; $AH604 &amp; INDEX(中文數值資料表, $AG604, 2) )</f>
        <v>邊君四</v>
      </c>
      <c r="H604" s="321" t="str">
        <f t="shared" si="149"/>
        <v>put</v>
      </c>
      <c r="I604" s="322" t="str">
        <f t="shared" si="150"/>
        <v>put</v>
      </c>
      <c r="J604" s="323" t="str">
        <f t="shared" si="151"/>
        <v>but</v>
      </c>
      <c r="K604" s="316" t="str">
        <f t="shared" si="152"/>
        <v>ㄅㄨㆵ</v>
      </c>
      <c r="L604" s="317" t="str">
        <f t="shared" ca="1" si="186"/>
        <v xml:space="preserve">\ltjruby{不}{put}\
</v>
      </c>
      <c r="M604" s="317" t="str">
        <f t="shared" ca="1" si="172"/>
        <v xml:space="preserve">&lt;ruby&gt;不&lt;rt&gt;邊君四&lt;/rt&gt;&lt;/ruby&gt;
</v>
      </c>
      <c r="N604" s="317" t="str">
        <f t="shared" ca="1" si="173"/>
        <v xml:space="preserve">&lt;ruby&gt;不&lt;rt&gt;put&lt;/rt&gt;&lt;/ruby&gt;
</v>
      </c>
      <c r="O604" s="317" t="str">
        <f t="shared" ca="1" si="174"/>
        <v xml:space="preserve">&lt;ruby&gt;不&lt;rt&gt;put&lt;/rt&gt;&lt;/ruby&gt;
</v>
      </c>
      <c r="P604" s="317" t="str">
        <f t="shared" ca="1" si="174"/>
        <v xml:space="preserve">&lt;ruby&gt;不&lt;rt&gt;but&lt;/rt&gt;&lt;/ruby&gt;
</v>
      </c>
      <c r="Q604" s="318" t="str">
        <f t="shared" ca="1" si="175"/>
        <v xml:space="preserve">&lt;ruby&gt;不&lt;rtc&gt;ㄅㄨㆵ&lt;/rtc&gt;&lt;/ruby&gt;
</v>
      </c>
      <c r="R604" s="318" t="str">
        <f t="shared" ca="1" si="176"/>
        <v xml:space="preserve">&lt;ruby&gt;不&lt;rt&gt;put&lt;/rt&gt;&lt;rtc&gt;ㄅㄨㆵ&lt;/rtc&gt;&lt;/ruby&gt;
</v>
      </c>
      <c r="S604" s="285"/>
      <c r="T604" s="319" t="b">
        <f t="shared" si="170"/>
        <v>0</v>
      </c>
      <c r="U604" s="319" t="b">
        <f t="shared" si="177"/>
        <v>1</v>
      </c>
      <c r="V604" s="319" t="b">
        <f t="shared" si="178"/>
        <v>0</v>
      </c>
      <c r="W604" s="319" t="b">
        <f t="shared" si="179"/>
        <v>0</v>
      </c>
      <c r="X604" s="319" t="b">
        <f t="shared" si="180"/>
        <v>1</v>
      </c>
      <c r="Y604" s="370"/>
      <c r="Z604" s="377">
        <f t="shared" si="171"/>
        <v>13</v>
      </c>
      <c r="AA604" s="373" t="str">
        <f t="array" ref="AA604">IF( $Z604="", "", INDEX(白話字聲母資料表, $Z604, $AA$5))</f>
        <v>邊</v>
      </c>
      <c r="AB604" s="370"/>
      <c r="AC604" s="377">
        <f t="shared" si="181"/>
        <v>74</v>
      </c>
      <c r="AD604" s="373">
        <f t="array" ref="AD604">IF( $W604, "", INDEX(白話字韻母資料表, AC604, $AD$5))</f>
        <v>1</v>
      </c>
      <c r="AE604" s="373" t="b">
        <f t="array" ref="AE604">IF( $W604, "", IF( INDEX(白話字韻母資料表, AC604, $AE$5) = "入聲", TRUE, FALSE) )</f>
        <v>1</v>
      </c>
      <c r="AF604" s="374">
        <f t="shared" si="182"/>
        <v>4</v>
      </c>
      <c r="AG604" s="374">
        <f t="shared" si="183"/>
        <v>4</v>
      </c>
      <c r="AH604" s="374" t="str">
        <f t="array" ref="AH604">IF( $W604, "", INDEX(白話字韻母資料表, $AC604, $AH$5))</f>
        <v>君</v>
      </c>
      <c r="AI604" s="374" t="str">
        <f t="array" ref="AI604">IF($W604, "", INDEX(白話字韻母八聲調資料表, $AD604, $AG604))</f>
        <v>ut</v>
      </c>
      <c r="AJ604" s="370"/>
      <c r="AK604" s="373" t="b">
        <f t="shared" si="184"/>
        <v>0</v>
      </c>
      <c r="AL604" s="373" t="str">
        <f>IF( $AK604, IFERROR( IF(MATCH( $E604, 顎音化聲母!$H$9:$H$37, 0), TRUE, FALSE), FALSE), "")</f>
        <v/>
      </c>
      <c r="AM604" s="373" t="str">
        <f t="array" ref="AM604">IF( AND($AK604, $AL604), INDEX(顎音化聲母資料表, MATCH( $D604 &amp; $E604, 顎音化聲母!$L$5:$L$136, 0), 3), "")</f>
        <v/>
      </c>
      <c r="AN604" s="373">
        <f t="shared" si="185"/>
        <v>13</v>
      </c>
      <c r="AO604" s="374" t="str">
        <f t="array" ref="AO604">IF($AN604="", "", IF( $AM604&lt;&gt;"", $AM604,INDEX(白話字聲母資料表, $AN604, $AO$5)))</f>
        <v>ㄅ</v>
      </c>
      <c r="AP604" s="374" t="str">
        <f t="array" ref="AP604">IF($W604, "", INDEX(方音八音反切資料表, $AD604, $AG604))</f>
        <v>ㄨㆵ</v>
      </c>
      <c r="AQ604" s="370"/>
      <c r="AR604" s="374" t="str">
        <f t="array" ref="AR604">IF($V604, "", INDEX(白話字聲母資料表, $Z604, $AR$5))</f>
        <v>p</v>
      </c>
      <c r="AS604" s="375" t="str">
        <f t="array" ref="AS604">IF($W604, "", INDEX(白話字韻母資料表, $AC604, $AR$5))</f>
        <v>ut</v>
      </c>
      <c r="AT604" s="374" t="str">
        <f t="array" ref="AT604">IF($W604, "", INDEX(台羅韻母八聲調資料表, $AD604, $AG604))</f>
        <v>ut</v>
      </c>
      <c r="AU604" s="370"/>
      <c r="AV604" s="374" t="str">
        <f t="array" ref="AV604">IF($V604, "", INDEX(白話字聲母資料表, $Z604, $AV$5))</f>
        <v>b</v>
      </c>
      <c r="AW604" s="375" t="str">
        <f t="array" ref="AW604">IF($W604, "", INDEX(白話字韻母資料表, $AC604, $AW$5))</f>
        <v>ut</v>
      </c>
      <c r="AX604" s="374" t="str">
        <f t="array" ref="AX604">IF($W604, "", INDEX(閩拼韻母八聲調資料表, $AD604, $AG604))</f>
        <v>ut</v>
      </c>
    </row>
    <row r="605" spans="2:50">
      <c r="B605" s="380">
        <f t="shared" si="148"/>
        <v>597</v>
      </c>
      <c r="C605" s="314" t="str">
        <f>MID(文章!$D$4, B605, 1)</f>
        <v>竭</v>
      </c>
      <c r="D605" s="365" t="s">
        <v>72</v>
      </c>
      <c r="E605" s="365" t="s">
        <v>114</v>
      </c>
      <c r="F605" s="365">
        <v>8</v>
      </c>
      <c r="G605" s="315" t="str">
        <f t="array" ref="G605">IF( OR($T605, NOT($U605), $W605), "", $AA605 &amp; $AH605 &amp; INDEX(中文數值資料表, $AG605, 2) )</f>
        <v>求堅八</v>
      </c>
      <c r="H605" s="321" t="str">
        <f t="shared" si="149"/>
        <v>kia̍t</v>
      </c>
      <c r="I605" s="322" t="str">
        <f t="shared" si="150"/>
        <v>kia̍t</v>
      </c>
      <c r="J605" s="323" t="str">
        <f t="shared" si="151"/>
        <v>giát</v>
      </c>
      <c r="K605" s="316" t="str">
        <f t="shared" si="152"/>
        <v>ㄍㄧㄚㆵ˙</v>
      </c>
      <c r="L605" s="317" t="str">
        <f t="shared" ca="1" si="186"/>
        <v xml:space="preserve">\ltjruby{竭}{kia̍t}\
</v>
      </c>
      <c r="M605" s="317" t="str">
        <f t="shared" ca="1" si="172"/>
        <v xml:space="preserve">&lt;ruby&gt;竭&lt;rt&gt;求堅八&lt;/rt&gt;&lt;/ruby&gt;
</v>
      </c>
      <c r="N605" s="317" t="str">
        <f t="shared" ca="1" si="173"/>
        <v xml:space="preserve">&lt;ruby&gt;竭&lt;rt&gt;kia̍t&lt;/rt&gt;&lt;/ruby&gt;
</v>
      </c>
      <c r="O605" s="317" t="str">
        <f t="shared" ca="1" si="174"/>
        <v xml:space="preserve">&lt;ruby&gt;竭&lt;rt&gt;kia̍t&lt;/rt&gt;&lt;/ruby&gt;
</v>
      </c>
      <c r="P605" s="317" t="str">
        <f t="shared" ca="1" si="174"/>
        <v xml:space="preserve">&lt;ruby&gt;竭&lt;rt&gt;giát&lt;/rt&gt;&lt;/ruby&gt;
</v>
      </c>
      <c r="Q605" s="318" t="str">
        <f t="shared" ca="1" si="175"/>
        <v xml:space="preserve">&lt;ruby&gt;竭&lt;rtc&gt;ㄍㄧㄚㆵ˙&lt;/rtc&gt;&lt;/ruby&gt;
</v>
      </c>
      <c r="R605" s="318" t="str">
        <f t="shared" ca="1" si="176"/>
        <v xml:space="preserve">&lt;ruby&gt;竭&lt;rt&gt;kia̍t&lt;/rt&gt;&lt;rtc&gt;ㄍㄧㄚㆵ˙&lt;/rtc&gt;&lt;/ruby&gt;
</v>
      </c>
      <c r="S605" s="285"/>
      <c r="T605" s="319" t="b">
        <f t="shared" si="170"/>
        <v>0</v>
      </c>
      <c r="U605" s="319" t="b">
        <f t="shared" si="177"/>
        <v>1</v>
      </c>
      <c r="V605" s="319" t="b">
        <f t="shared" si="178"/>
        <v>0</v>
      </c>
      <c r="W605" s="319" t="b">
        <f t="shared" si="179"/>
        <v>0</v>
      </c>
      <c r="X605" s="319" t="b">
        <f t="shared" si="180"/>
        <v>0</v>
      </c>
      <c r="Y605" s="370"/>
      <c r="Z605" s="377">
        <f t="shared" si="171"/>
        <v>7</v>
      </c>
      <c r="AA605" s="373" t="str">
        <f t="array" ref="AA605">IF( $Z605="", "", INDEX(白話字聲母資料表, $Z605, $AA$5))</f>
        <v>求</v>
      </c>
      <c r="AB605" s="370"/>
      <c r="AC605" s="377">
        <f t="shared" si="181"/>
        <v>32</v>
      </c>
      <c r="AD605" s="373">
        <f t="array" ref="AD605">IF( $W605, "", INDEX(白話字韻母資料表, AC605, $AD$5))</f>
        <v>2</v>
      </c>
      <c r="AE605" s="373" t="b">
        <f t="array" ref="AE605">IF( $W605, "", IF( INDEX(白話字韻母資料表, AC605, $AE$5) = "入聲", TRUE, FALSE) )</f>
        <v>1</v>
      </c>
      <c r="AF605" s="374">
        <f t="shared" si="182"/>
        <v>4</v>
      </c>
      <c r="AG605" s="374">
        <f t="shared" si="183"/>
        <v>8</v>
      </c>
      <c r="AH605" s="374" t="str">
        <f t="array" ref="AH605">IF( $W605, "", INDEX(白話字韻母資料表, $AC605, $AH$5))</f>
        <v>堅</v>
      </c>
      <c r="AI605" s="374" t="str">
        <f t="array" ref="AI605">IF($W605, "", INDEX(白話字韻母八聲調資料表, $AD605, $AG605))</f>
        <v>ia̍t</v>
      </c>
      <c r="AJ605" s="370"/>
      <c r="AK605" s="373" t="b">
        <f t="shared" si="184"/>
        <v>0</v>
      </c>
      <c r="AL605" s="373" t="str">
        <f>IF( $AK605, IFERROR( IF(MATCH( $E605, 顎音化聲母!$H$9:$H$37, 0), TRUE, FALSE), FALSE), "")</f>
        <v/>
      </c>
      <c r="AM605" s="373" t="str">
        <f t="array" ref="AM605">IF( AND($AK605, $AL605), INDEX(顎音化聲母資料表, MATCH( $D605 &amp; $E605, 顎音化聲母!$L$5:$L$136, 0), 3), "")</f>
        <v/>
      </c>
      <c r="AN605" s="373">
        <f t="shared" si="185"/>
        <v>7</v>
      </c>
      <c r="AO605" s="374" t="str">
        <f t="array" ref="AO605">IF($AN605="", "", IF( $AM605&lt;&gt;"", $AM605,INDEX(白話字聲母資料表, $AN605, $AO$5)))</f>
        <v>ㄍ</v>
      </c>
      <c r="AP605" s="374" t="str">
        <f t="array" ref="AP605">IF($W605, "", INDEX(方音八音反切資料表, $AD605, $AG605))</f>
        <v>ㄧㄚㆵ˙</v>
      </c>
      <c r="AQ605" s="370"/>
      <c r="AR605" s="374" t="str">
        <f t="array" ref="AR605">IF($V605, "", INDEX(白話字聲母資料表, $Z605, $AR$5))</f>
        <v>k</v>
      </c>
      <c r="AS605" s="375" t="str">
        <f t="array" ref="AS605">IF($W605, "", INDEX(白話字韻母資料表, $AC605, $AR$5))</f>
        <v>iat</v>
      </c>
      <c r="AT605" s="374" t="str">
        <f t="array" ref="AT605">IF($W605, "", INDEX(台羅韻母八聲調資料表, $AD605, $AG605))</f>
        <v>ia̍t</v>
      </c>
      <c r="AU605" s="370"/>
      <c r="AV605" s="374" t="str">
        <f t="array" ref="AV605">IF($V605, "", INDEX(白話字聲母資料表, $Z605, $AV$5))</f>
        <v>g</v>
      </c>
      <c r="AW605" s="375" t="str">
        <f t="array" ref="AW605">IF($W605, "", INDEX(白話字韻母資料表, $AC605, $AW$5))</f>
        <v>iat</v>
      </c>
      <c r="AX605" s="374" t="str">
        <f t="array" ref="AX605">IF($W605, "", INDEX(閩拼韻母八聲調資料表, $AD605, $AG605))</f>
        <v>iát</v>
      </c>
    </row>
    <row r="606" spans="2:50">
      <c r="B606" s="380">
        <f t="shared" si="148"/>
        <v>598</v>
      </c>
      <c r="C606" s="314" t="str">
        <f>MID(文章!$D$4, B606, 1)</f>
        <v>。</v>
      </c>
      <c r="D606" s="365"/>
      <c r="E606" s="365"/>
      <c r="F606" s="365"/>
      <c r="G606" s="315" t="str">
        <f t="array" ref="G606">IF( OR($T606, NOT($U606), $W606), "", $AA606 &amp; $AH606 &amp; INDEX(中文數值資料表, $AG606, 2) )</f>
        <v/>
      </c>
      <c r="H606" s="321" t="str">
        <f t="shared" si="149"/>
        <v/>
      </c>
      <c r="I606" s="322" t="str">
        <f t="shared" si="150"/>
        <v/>
      </c>
      <c r="J606" s="323" t="str">
        <f t="shared" si="151"/>
        <v/>
      </c>
      <c r="K606" s="316" t="str">
        <f t="shared" si="152"/>
        <v/>
      </c>
      <c r="L606" s="317" t="str">
        <f t="shared" ca="1" si="186"/>
        <v xml:space="preserve">\ltjruby{。}{}\
</v>
      </c>
      <c r="M606" s="317" t="str">
        <f t="shared" ca="1" si="172"/>
        <v xml:space="preserve">。
</v>
      </c>
      <c r="N606" s="317" t="str">
        <f t="shared" ca="1" si="173"/>
        <v xml:space="preserve">。
</v>
      </c>
      <c r="O606" s="317" t="str">
        <f t="shared" ca="1" si="174"/>
        <v xml:space="preserve">。
</v>
      </c>
      <c r="P606" s="317" t="str">
        <f t="shared" ca="1" si="174"/>
        <v xml:space="preserve">。
</v>
      </c>
      <c r="Q606" s="318" t="str">
        <f t="shared" ca="1" si="175"/>
        <v xml:space="preserve">。
</v>
      </c>
      <c r="R606" s="318" t="str">
        <f t="shared" ca="1" si="176"/>
        <v xml:space="preserve">。
</v>
      </c>
      <c r="S606" s="285"/>
      <c r="T606" s="319" t="b">
        <f t="shared" si="170"/>
        <v>1</v>
      </c>
      <c r="U606" s="319" t="b">
        <f t="shared" si="177"/>
        <v>0</v>
      </c>
      <c r="V606" s="319" t="b">
        <f t="shared" si="178"/>
        <v>1</v>
      </c>
      <c r="W606" s="319" t="b">
        <f t="shared" si="179"/>
        <v>1</v>
      </c>
      <c r="X606" s="319" t="b">
        <f t="shared" si="180"/>
        <v>0</v>
      </c>
      <c r="Y606" s="370"/>
      <c r="Z606" s="377" t="str">
        <f t="shared" si="171"/>
        <v/>
      </c>
      <c r="AA606" s="373" t="str">
        <f t="array" ref="AA606">IF( $Z606="", "", INDEX(白話字聲母資料表, $Z606, $AA$5))</f>
        <v/>
      </c>
      <c r="AB606" s="370"/>
      <c r="AC606" s="377" t="str">
        <f t="shared" si="181"/>
        <v/>
      </c>
      <c r="AD606" s="373" t="str">
        <f t="array" ref="AD606">IF( $W606, "", INDEX(白話字韻母資料表, AC606, $AD$5))</f>
        <v/>
      </c>
      <c r="AE606" s="373" t="str">
        <f t="array" ref="AE606">IF( $W606, "", IF( INDEX(白話字韻母資料表, AC606, $AE$5) = "入聲", TRUE, FALSE) )</f>
        <v/>
      </c>
      <c r="AF606" s="374" t="str">
        <f t="shared" si="182"/>
        <v/>
      </c>
      <c r="AG606" s="374" t="str">
        <f t="shared" si="183"/>
        <v/>
      </c>
      <c r="AH606" s="374" t="str">
        <f t="array" ref="AH606">IF( $W606, "", INDEX(白話字韻母資料表, $AC606, $AH$5))</f>
        <v/>
      </c>
      <c r="AI606" s="374" t="str">
        <f t="array" ref="AI606">IF($W606, "", INDEX(白話字韻母八聲調資料表, $AD606, $AG606))</f>
        <v/>
      </c>
      <c r="AJ606" s="370"/>
      <c r="AK606" s="373" t="b">
        <f t="shared" si="184"/>
        <v>0</v>
      </c>
      <c r="AL606" s="373" t="str">
        <f>IF( $AK606, IFERROR( IF(MATCH( $E606, 顎音化聲母!$H$9:$H$37, 0), TRUE, FALSE), FALSE), "")</f>
        <v/>
      </c>
      <c r="AM606" s="373" t="str">
        <f t="array" ref="AM606">IF( AND($AK606, $AL606), INDEX(顎音化聲母資料表, MATCH( $D606 &amp; $E606, 顎音化聲母!$L$5:$L$136, 0), 3), "")</f>
        <v/>
      </c>
      <c r="AN606" s="373" t="str">
        <f t="shared" si="185"/>
        <v/>
      </c>
      <c r="AO606" s="374" t="str">
        <f t="array" ref="AO606">IF($AN606="", "", IF( $AM606&lt;&gt;"", $AM606,INDEX(白話字聲母資料表, $AN606, $AO$5)))</f>
        <v/>
      </c>
      <c r="AP606" s="374" t="str">
        <f t="array" ref="AP606">IF($W606, "", INDEX(方音八音反切資料表, $AD606, $AG606))</f>
        <v/>
      </c>
      <c r="AQ606" s="370"/>
      <c r="AR606" s="374" t="str">
        <f t="array" ref="AR606">IF($V606, "", INDEX(白話字聲母資料表, $Z606, $AR$5))</f>
        <v/>
      </c>
      <c r="AS606" s="375" t="str">
        <f t="array" ref="AS606">IF($W606, "", INDEX(白話字韻母資料表, $AC606, $AR$5))</f>
        <v/>
      </c>
      <c r="AT606" s="374" t="str">
        <f t="array" ref="AT606">IF($W606, "", INDEX(台羅韻母八聲調資料表, $AD606, $AG606))</f>
        <v/>
      </c>
      <c r="AU606" s="370"/>
      <c r="AV606" s="374" t="str">
        <f t="array" ref="AV606">IF($V606, "", INDEX(白話字聲母資料表, $Z606, $AV$5))</f>
        <v/>
      </c>
      <c r="AW606" s="375" t="str">
        <f t="array" ref="AW606">IF($W606, "", INDEX(白話字韻母資料表, $AC606, $AW$5))</f>
        <v/>
      </c>
      <c r="AX606" s="374" t="str">
        <f t="array" ref="AX606">IF($W606, "", INDEX(閩拼韻母八聲調資料表, $AD606, $AG606))</f>
        <v/>
      </c>
    </row>
    <row r="607" spans="2:50">
      <c r="B607" s="380">
        <f t="shared" si="148"/>
        <v>599</v>
      </c>
      <c r="C607" s="314" t="str">
        <f>MID(文章!$D$4, B607, 1)</f>
        <v>是</v>
      </c>
      <c r="D607" s="365" t="s">
        <v>65</v>
      </c>
      <c r="E607" s="365" t="s">
        <v>67</v>
      </c>
      <c r="F607" s="365">
        <v>7</v>
      </c>
      <c r="G607" s="315" t="str">
        <f t="array" ref="G607">IF( OR($T607, NOT($U607), $W607), "", $AA607 &amp; $AH607 &amp; INDEX(中文數值資料表, $AG607, 2) )</f>
        <v>時居七</v>
      </c>
      <c r="H607" s="321" t="str">
        <f t="shared" si="149"/>
        <v>sī</v>
      </c>
      <c r="I607" s="322" t="str">
        <f t="shared" si="150"/>
        <v>sī</v>
      </c>
      <c r="J607" s="323" t="str">
        <f t="shared" si="151"/>
        <v>sī</v>
      </c>
      <c r="K607" s="316" t="str">
        <f t="shared" si="152"/>
        <v>ㄒㄧ˫</v>
      </c>
      <c r="L607" s="317" t="str">
        <f t="shared" ca="1" si="186"/>
        <v xml:space="preserve">\ltjruby{是}{sī}\
</v>
      </c>
      <c r="M607" s="317" t="str">
        <f t="shared" ca="1" si="172"/>
        <v xml:space="preserve">&lt;ruby&gt;是&lt;rt&gt;時居七&lt;/rt&gt;&lt;/ruby&gt;
</v>
      </c>
      <c r="N607" s="317" t="str">
        <f t="shared" ca="1" si="173"/>
        <v xml:space="preserve">&lt;ruby&gt;是&lt;rt&gt;sī&lt;/rt&gt;&lt;/ruby&gt;
</v>
      </c>
      <c r="O607" s="317" t="str">
        <f t="shared" ca="1" si="174"/>
        <v xml:space="preserve">&lt;ruby&gt;是&lt;rt&gt;sī&lt;/rt&gt;&lt;/ruby&gt;
</v>
      </c>
      <c r="P607" s="317" t="str">
        <f t="shared" ca="1" si="174"/>
        <v xml:space="preserve">&lt;ruby&gt;是&lt;rt&gt;sī&lt;/rt&gt;&lt;/ruby&gt;
</v>
      </c>
      <c r="Q607" s="318" t="str">
        <f t="shared" ca="1" si="175"/>
        <v xml:space="preserve">&lt;ruby&gt;是&lt;rtc&gt;ㄒㄧ˫&lt;/rtc&gt;&lt;/ruby&gt;
</v>
      </c>
      <c r="R607" s="318" t="str">
        <f t="shared" ca="1" si="176"/>
        <v xml:space="preserve">&lt;ruby&gt;是&lt;rt&gt;sī&lt;/rt&gt;&lt;rtc&gt;ㄒㄧ˫&lt;/rtc&gt;&lt;/ruby&gt;
</v>
      </c>
      <c r="S607" s="285"/>
      <c r="T607" s="319" t="b">
        <f t="shared" si="170"/>
        <v>0</v>
      </c>
      <c r="U607" s="319" t="b">
        <f t="shared" si="177"/>
        <v>1</v>
      </c>
      <c r="V607" s="319" t="b">
        <f t="shared" si="178"/>
        <v>0</v>
      </c>
      <c r="W607" s="319" t="b">
        <f t="shared" si="179"/>
        <v>0</v>
      </c>
      <c r="X607" s="319" t="b">
        <f t="shared" si="180"/>
        <v>0</v>
      </c>
      <c r="Y607" s="370"/>
      <c r="Z607" s="377">
        <f t="shared" si="171"/>
        <v>15</v>
      </c>
      <c r="AA607" s="373" t="str">
        <f t="array" ref="AA607">IF( $Z607="", "", INDEX(白話字聲母資料表, $Z607, $AA$5))</f>
        <v>時</v>
      </c>
      <c r="AB607" s="370"/>
      <c r="AC607" s="377">
        <f t="shared" si="181"/>
        <v>21</v>
      </c>
      <c r="AD607" s="373">
        <f t="array" ref="AD607">IF( $W607, "", INDEX(白話字韻母資料表, AC607, $AD$5))</f>
        <v>29</v>
      </c>
      <c r="AE607" s="373" t="b">
        <f t="array" ref="AE607">IF( $W607, "", IF( INDEX(白話字韻母資料表, AC607, $AE$5) = "入聲", TRUE, FALSE) )</f>
        <v>0</v>
      </c>
      <c r="AF607" s="374">
        <f t="shared" si="182"/>
        <v>1</v>
      </c>
      <c r="AG607" s="374">
        <f t="shared" si="183"/>
        <v>7</v>
      </c>
      <c r="AH607" s="374" t="str">
        <f t="array" ref="AH607">IF( $W607, "", INDEX(白話字韻母資料表, $AC607, $AH$5))</f>
        <v>居</v>
      </c>
      <c r="AI607" s="374" t="str">
        <f t="array" ref="AI607">IF($W607, "", INDEX(白話字韻母八聲調資料表, $AD607, $AG607))</f>
        <v>ī</v>
      </c>
      <c r="AJ607" s="370"/>
      <c r="AK607" s="373" t="b">
        <f t="shared" si="184"/>
        <v>1</v>
      </c>
      <c r="AL607" s="373" t="b">
        <f>IF( $AK607, IFERROR( IF(MATCH( $E607, 顎音化聲母!$H$9:$H$37, 0), TRUE, FALSE), FALSE), "")</f>
        <v>1</v>
      </c>
      <c r="AM607" s="373" t="str">
        <f t="array" ref="AM607">IF( AND($AK607, $AL607), INDEX(顎音化聲母資料表, MATCH( $D607 &amp; $E607, 顎音化聲母!$L$5:$L$136, 0), 3), "")</f>
        <v>ㄒ</v>
      </c>
      <c r="AN607" s="373">
        <f t="shared" si="185"/>
        <v>15</v>
      </c>
      <c r="AO607" s="374" t="str">
        <f t="array" ref="AO607">IF($AN607="", "", IF( $AM607&lt;&gt;"", $AM607,INDEX(白話字聲母資料表, $AN607, $AO$5)))</f>
        <v>ㄒ</v>
      </c>
      <c r="AP607" s="374" t="str">
        <f t="array" ref="AP607">IF($W607, "", INDEX(方音八音反切資料表, $AD607, $AG607))</f>
        <v>ㄧ˫</v>
      </c>
      <c r="AQ607" s="370"/>
      <c r="AR607" s="374" t="str">
        <f t="array" ref="AR607">IF($V607, "", INDEX(白話字聲母資料表, $Z607, $AR$5))</f>
        <v>s</v>
      </c>
      <c r="AS607" s="375" t="str">
        <f t="array" ref="AS607">IF($W607, "", INDEX(白話字韻母資料表, $AC607, $AR$5))</f>
        <v>i</v>
      </c>
      <c r="AT607" s="374" t="str">
        <f t="array" ref="AT607">IF($W607, "", INDEX(台羅韻母八聲調資料表, $AD607, $AG607))</f>
        <v>ī</v>
      </c>
      <c r="AU607" s="370"/>
      <c r="AV607" s="374" t="str">
        <f t="array" ref="AV607">IF($V607, "", INDEX(白話字聲母資料表, $Z607, $AV$5))</f>
        <v>s</v>
      </c>
      <c r="AW607" s="375" t="str">
        <f t="array" ref="AW607">IF($W607, "", INDEX(白話字韻母資料表, $AC607, $AW$5))</f>
        <v>i</v>
      </c>
      <c r="AX607" s="374" t="str">
        <f t="array" ref="AX607">IF($W607, "", INDEX(閩拼韻母八聲調資料表, $AD607, $AG607))</f>
        <v>ī</v>
      </c>
    </row>
    <row r="608" spans="2:50">
      <c r="B608" s="380">
        <f t="shared" si="148"/>
        <v>600</v>
      </c>
      <c r="C608" s="314" t="str">
        <f>MID(文章!$D$4, B608, 1)</f>
        <v>造</v>
      </c>
      <c r="D608" s="365" t="s">
        <v>55</v>
      </c>
      <c r="E608" s="365" t="s">
        <v>86</v>
      </c>
      <c r="F608" s="365">
        <v>7</v>
      </c>
      <c r="G608" s="315" t="str">
        <f t="array" ref="G608">IF( OR($T608, NOT($U608), $W608), "", $AA608 &amp; $AH608 &amp; INDEX(中文數值資料表, $AG608, 2) )</f>
        <v>曾高七</v>
      </c>
      <c r="H608" s="321" t="str">
        <f t="shared" si="149"/>
        <v>chō</v>
      </c>
      <c r="I608" s="322" t="str">
        <f t="shared" si="150"/>
        <v>tsō</v>
      </c>
      <c r="J608" s="323" t="str">
        <f t="shared" si="151"/>
        <v>zō</v>
      </c>
      <c r="K608" s="316" t="str">
        <f t="shared" si="152"/>
        <v>ㄗㄜ˫</v>
      </c>
      <c r="L608" s="317" t="str">
        <f t="shared" ca="1" si="186"/>
        <v xml:space="preserve">\ltjruby{造}{tsō}\
</v>
      </c>
      <c r="M608" s="317" t="str">
        <f t="shared" ca="1" si="172"/>
        <v xml:space="preserve">&lt;ruby&gt;造&lt;rt&gt;曾高七&lt;/rt&gt;&lt;/ruby&gt;
</v>
      </c>
      <c r="N608" s="317" t="str">
        <f t="shared" ca="1" si="173"/>
        <v xml:space="preserve">&lt;ruby&gt;造&lt;rt&gt;chō&lt;/rt&gt;&lt;/ruby&gt;
</v>
      </c>
      <c r="O608" s="317" t="str">
        <f t="shared" ca="1" si="174"/>
        <v xml:space="preserve">&lt;ruby&gt;造&lt;rt&gt;tsō&lt;/rt&gt;&lt;/ruby&gt;
</v>
      </c>
      <c r="P608" s="317" t="str">
        <f t="shared" ca="1" si="174"/>
        <v xml:space="preserve">&lt;ruby&gt;造&lt;rt&gt;zō&lt;/rt&gt;&lt;/ruby&gt;
</v>
      </c>
      <c r="Q608" s="318" t="str">
        <f t="shared" ca="1" si="175"/>
        <v xml:space="preserve">&lt;ruby&gt;造&lt;rtc&gt;ㄗㄜ˫&lt;/rtc&gt;&lt;/ruby&gt;
</v>
      </c>
      <c r="R608" s="318" t="str">
        <f t="shared" ca="1" si="176"/>
        <v xml:space="preserve">&lt;ruby&gt;造&lt;rt&gt;tsō&lt;/rt&gt;&lt;rtc&gt;ㄗㄜ˫&lt;/rtc&gt;&lt;/ruby&gt;
</v>
      </c>
      <c r="S608" s="285"/>
      <c r="T608" s="319" t="b">
        <f t="shared" si="170"/>
        <v>0</v>
      </c>
      <c r="U608" s="319" t="b">
        <f t="shared" si="177"/>
        <v>1</v>
      </c>
      <c r="V608" s="319" t="b">
        <f t="shared" si="178"/>
        <v>0</v>
      </c>
      <c r="W608" s="319" t="b">
        <f t="shared" si="179"/>
        <v>0</v>
      </c>
      <c r="X608" s="319" t="b">
        <f t="shared" si="180"/>
        <v>0</v>
      </c>
      <c r="Y608" s="370"/>
      <c r="Z608" s="377">
        <f t="shared" si="171"/>
        <v>2</v>
      </c>
      <c r="AA608" s="373" t="str">
        <f t="array" ref="AA608">IF( $Z608="", "", INDEX(白話字聲母資料表, $Z608, $AA$5))</f>
        <v>曾</v>
      </c>
      <c r="AB608" s="370"/>
      <c r="AC608" s="377">
        <f t="shared" si="181"/>
        <v>52</v>
      </c>
      <c r="AD608" s="373">
        <f t="array" ref="AD608">IF( $W608, "", INDEX(白話字韻母資料表, AC608, $AD$5))</f>
        <v>15</v>
      </c>
      <c r="AE608" s="373" t="b">
        <f t="array" ref="AE608">IF( $W608, "", IF( INDEX(白話字韻母資料表, AC608, $AE$5) = "入聲", TRUE, FALSE) )</f>
        <v>0</v>
      </c>
      <c r="AF608" s="374">
        <f t="shared" si="182"/>
        <v>1</v>
      </c>
      <c r="AG608" s="374">
        <f t="shared" si="183"/>
        <v>7</v>
      </c>
      <c r="AH608" s="374" t="str">
        <f t="array" ref="AH608">IF( $W608, "", INDEX(白話字韻母資料表, $AC608, $AH$5))</f>
        <v>高</v>
      </c>
      <c r="AI608" s="374" t="str">
        <f t="array" ref="AI608">IF($W608, "", INDEX(白話字韻母八聲調資料表, $AD608, $AG608))</f>
        <v>ō</v>
      </c>
      <c r="AJ608" s="370"/>
      <c r="AK608" s="373" t="b">
        <f t="shared" si="184"/>
        <v>1</v>
      </c>
      <c r="AL608" s="373" t="b">
        <f>IF( $AK608, IFERROR( IF(MATCH( $E608, 顎音化聲母!$H$9:$H$37, 0), TRUE, FALSE), FALSE), "")</f>
        <v>0</v>
      </c>
      <c r="AM608" s="373" t="str">
        <f t="array" ref="AM608">IF( AND($AK608, $AL608), INDEX(顎音化聲母資料表, MATCH( $D608 &amp; $E608, 顎音化聲母!$L$5:$L$136, 0), 3), "")</f>
        <v/>
      </c>
      <c r="AN608" s="373">
        <f t="shared" si="185"/>
        <v>2</v>
      </c>
      <c r="AO608" s="374" t="str">
        <f t="array" ref="AO608">IF($AN608="", "", IF( $AM608&lt;&gt;"", $AM608,INDEX(白話字聲母資料表, $AN608, $AO$5)))</f>
        <v>ㄗ</v>
      </c>
      <c r="AP608" s="374" t="str">
        <f t="array" ref="AP608">IF($W608, "", INDEX(方音八音反切資料表, $AD608, $AG608))</f>
        <v>ㄜ˫</v>
      </c>
      <c r="AQ608" s="370"/>
      <c r="AR608" s="374" t="str">
        <f t="array" ref="AR608">IF($V608, "", INDEX(白話字聲母資料表, $Z608, $AR$5))</f>
        <v>ts</v>
      </c>
      <c r="AS608" s="375" t="str">
        <f t="array" ref="AS608">IF($W608, "", INDEX(白話字韻母資料表, $AC608, $AR$5))</f>
        <v>o</v>
      </c>
      <c r="AT608" s="374" t="str">
        <f t="array" ref="AT608">IF($W608, "", INDEX(台羅韻母八聲調資料表, $AD608, $AG608))</f>
        <v>ō</v>
      </c>
      <c r="AU608" s="370"/>
      <c r="AV608" s="374" t="str">
        <f t="array" ref="AV608">IF($V608, "", INDEX(白話字聲母資料表, $Z608, $AV$5))</f>
        <v>z</v>
      </c>
      <c r="AW608" s="375" t="str">
        <f t="array" ref="AW608">IF($W608, "", INDEX(白話字韻母資料表, $AC608, $AW$5))</f>
        <v>o</v>
      </c>
      <c r="AX608" s="374" t="str">
        <f t="array" ref="AX608">IF($W608, "", INDEX(閩拼韻母八聲調資料表, $AD608, $AG608))</f>
        <v>ō</v>
      </c>
    </row>
    <row r="609" spans="2:50">
      <c r="B609" s="380">
        <f t="shared" si="148"/>
        <v>601</v>
      </c>
      <c r="C609" s="314" t="str">
        <f>MID(文章!$D$4, B609, 1)</f>
        <v>物</v>
      </c>
      <c r="D609" s="365" t="s">
        <v>73</v>
      </c>
      <c r="E609" s="365" t="s">
        <v>66</v>
      </c>
      <c r="F609" s="365">
        <v>8</v>
      </c>
      <c r="G609" s="315" t="str">
        <f t="array" ref="G609">IF( OR($T609, NOT($U609), $W609), "", $AA609 &amp; $AH609 &amp; INDEX(中文數值資料表, $AG609, 2) )</f>
        <v>門君八</v>
      </c>
      <c r="H609" s="321" t="str">
        <f t="shared" si="149"/>
        <v>bu̍t</v>
      </c>
      <c r="I609" s="322" t="str">
        <f t="shared" si="150"/>
        <v>bu̍t</v>
      </c>
      <c r="J609" s="323" t="str">
        <f t="shared" si="151"/>
        <v>bbút</v>
      </c>
      <c r="K609" s="316" t="str">
        <f t="shared" si="152"/>
        <v>ㆠㄨㆵ˙</v>
      </c>
      <c r="L609" s="317" t="str">
        <f t="shared" ca="1" si="186"/>
        <v xml:space="preserve">\ltjruby{物}{bu̍t}\
</v>
      </c>
      <c r="M609" s="317" t="str">
        <f t="shared" ca="1" si="172"/>
        <v xml:space="preserve">&lt;ruby&gt;物&lt;rt&gt;門君八&lt;/rt&gt;&lt;/ruby&gt;
</v>
      </c>
      <c r="N609" s="317" t="str">
        <f t="shared" ca="1" si="173"/>
        <v xml:space="preserve">&lt;ruby&gt;物&lt;rt&gt;bu̍t&lt;/rt&gt;&lt;/ruby&gt;
</v>
      </c>
      <c r="O609" s="317" t="str">
        <f t="shared" ca="1" si="174"/>
        <v xml:space="preserve">&lt;ruby&gt;物&lt;rt&gt;bu̍t&lt;/rt&gt;&lt;/ruby&gt;
</v>
      </c>
      <c r="P609" s="317" t="str">
        <f t="shared" ca="1" si="174"/>
        <v xml:space="preserve">&lt;ruby&gt;物&lt;rt&gt;bbút&lt;/rt&gt;&lt;/ruby&gt;
</v>
      </c>
      <c r="Q609" s="318" t="str">
        <f t="shared" ca="1" si="175"/>
        <v xml:space="preserve">&lt;ruby&gt;物&lt;rtc&gt;ㆠㄨㆵ˙&lt;/rtc&gt;&lt;/ruby&gt;
</v>
      </c>
      <c r="R609" s="318" t="str">
        <f t="shared" ca="1" si="176"/>
        <v xml:space="preserve">&lt;ruby&gt;物&lt;rt&gt;bu̍t&lt;/rt&gt;&lt;rtc&gt;ㆠㄨㆵ˙&lt;/rtc&gt;&lt;/ruby&gt;
</v>
      </c>
      <c r="S609" s="285"/>
      <c r="T609" s="319" t="b">
        <f t="shared" si="170"/>
        <v>0</v>
      </c>
      <c r="U609" s="319" t="b">
        <f t="shared" si="177"/>
        <v>1</v>
      </c>
      <c r="V609" s="319" t="b">
        <f t="shared" si="178"/>
        <v>0</v>
      </c>
      <c r="W609" s="319" t="b">
        <f t="shared" si="179"/>
        <v>0</v>
      </c>
      <c r="X609" s="319" t="b">
        <f t="shared" si="180"/>
        <v>0</v>
      </c>
      <c r="Y609" s="370"/>
      <c r="Z609" s="377">
        <f t="shared" si="171"/>
        <v>1</v>
      </c>
      <c r="AA609" s="373" t="str">
        <f t="array" ref="AA609">IF( $Z609="", "", INDEX(白話字聲母資料表, $Z609, $AA$5))</f>
        <v>門</v>
      </c>
      <c r="AB609" s="370"/>
      <c r="AC609" s="377">
        <f t="shared" si="181"/>
        <v>74</v>
      </c>
      <c r="AD609" s="373">
        <f t="array" ref="AD609">IF( $W609, "", INDEX(白話字韻母資料表, AC609, $AD$5))</f>
        <v>1</v>
      </c>
      <c r="AE609" s="373" t="b">
        <f t="array" ref="AE609">IF( $W609, "", IF( INDEX(白話字韻母資料表, AC609, $AE$5) = "入聲", TRUE, FALSE) )</f>
        <v>1</v>
      </c>
      <c r="AF609" s="374">
        <f t="shared" si="182"/>
        <v>4</v>
      </c>
      <c r="AG609" s="374">
        <f t="shared" si="183"/>
        <v>8</v>
      </c>
      <c r="AH609" s="374" t="str">
        <f t="array" ref="AH609">IF( $W609, "", INDEX(白話字韻母資料表, $AC609, $AH$5))</f>
        <v>君</v>
      </c>
      <c r="AI609" s="374" t="str">
        <f t="array" ref="AI609">IF($W609, "", INDEX(白話字韻母八聲調資料表, $AD609, $AG609))</f>
        <v>u̍t</v>
      </c>
      <c r="AJ609" s="370"/>
      <c r="AK609" s="373" t="b">
        <f t="shared" si="184"/>
        <v>0</v>
      </c>
      <c r="AL609" s="373" t="str">
        <f>IF( $AK609, IFERROR( IF(MATCH( $E609, 顎音化聲母!$H$9:$H$37, 0), TRUE, FALSE), FALSE), "")</f>
        <v/>
      </c>
      <c r="AM609" s="373" t="str">
        <f t="array" ref="AM609">IF( AND($AK609, $AL609), INDEX(顎音化聲母資料表, MATCH( $D609 &amp; $E609, 顎音化聲母!$L$5:$L$136, 0), 3), "")</f>
        <v/>
      </c>
      <c r="AN609" s="373">
        <f t="shared" si="185"/>
        <v>1</v>
      </c>
      <c r="AO609" s="374" t="str">
        <f t="array" ref="AO609">IF($AN609="", "", IF( $AM609&lt;&gt;"", $AM609,INDEX(白話字聲母資料表, $AN609, $AO$5)))</f>
        <v>ㆠ</v>
      </c>
      <c r="AP609" s="374" t="str">
        <f t="array" ref="AP609">IF($W609, "", INDEX(方音八音反切資料表, $AD609, $AG609))</f>
        <v>ㄨㆵ˙</v>
      </c>
      <c r="AQ609" s="370"/>
      <c r="AR609" s="374" t="str">
        <f t="array" ref="AR609">IF($V609, "", INDEX(白話字聲母資料表, $Z609, $AR$5))</f>
        <v>b</v>
      </c>
      <c r="AS609" s="375" t="str">
        <f t="array" ref="AS609">IF($W609, "", INDEX(白話字韻母資料表, $AC609, $AR$5))</f>
        <v>ut</v>
      </c>
      <c r="AT609" s="374" t="str">
        <f t="array" ref="AT609">IF($W609, "", INDEX(台羅韻母八聲調資料表, $AD609, $AG609))</f>
        <v>u̍t</v>
      </c>
      <c r="AU609" s="370"/>
      <c r="AV609" s="374" t="str">
        <f t="array" ref="AV609">IF($V609, "", INDEX(白話字聲母資料表, $Z609, $AV$5))</f>
        <v>bb</v>
      </c>
      <c r="AW609" s="375" t="str">
        <f t="array" ref="AW609">IF($W609, "", INDEX(白話字韻母資料表, $AC609, $AW$5))</f>
        <v>ut</v>
      </c>
      <c r="AX609" s="374" t="str">
        <f t="array" ref="AX609">IF($W609, "", INDEX(閩拼韻母八聲調資料表, $AD609, $AG609))</f>
        <v>út</v>
      </c>
    </row>
    <row r="610" spans="2:50">
      <c r="B610" s="380">
        <f t="shared" si="148"/>
        <v>602</v>
      </c>
      <c r="C610" s="314" t="str">
        <f>MID(文章!$D$4, B610, 1)</f>
        <v>者</v>
      </c>
      <c r="D610" s="365" t="s">
        <v>55</v>
      </c>
      <c r="E610" s="365" t="s">
        <v>106</v>
      </c>
      <c r="F610" s="365">
        <v>2</v>
      </c>
      <c r="G610" s="315" t="str">
        <f t="array" ref="G610">IF( OR($T610, NOT($U610), $W610), "", $AA610 &amp; $AH610 &amp; INDEX(中文數值資料表, $AG610, 2) )</f>
        <v>曾迦二</v>
      </c>
      <c r="H610" s="321" t="str">
        <f t="shared" si="149"/>
        <v>chiá</v>
      </c>
      <c r="I610" s="322" t="str">
        <f t="shared" si="150"/>
        <v>tsiá</v>
      </c>
      <c r="J610" s="323" t="str">
        <f t="shared" si="151"/>
        <v>ziá</v>
      </c>
      <c r="K610" s="316" t="str">
        <f t="shared" si="152"/>
        <v>ㄐㄧㄚˋ</v>
      </c>
      <c r="L610" s="317" t="str">
        <f t="shared" ca="1" si="186"/>
        <v xml:space="preserve">\ltjruby{者}{tsiá}\
</v>
      </c>
      <c r="M610" s="317" t="str">
        <f t="shared" ca="1" si="172"/>
        <v xml:space="preserve">&lt;ruby&gt;者&lt;rt&gt;曾迦二&lt;/rt&gt;&lt;/ruby&gt;
</v>
      </c>
      <c r="N610" s="317" t="str">
        <f t="shared" ca="1" si="173"/>
        <v xml:space="preserve">&lt;ruby&gt;者&lt;rt&gt;chiá&lt;/rt&gt;&lt;/ruby&gt;
</v>
      </c>
      <c r="O610" s="317" t="str">
        <f t="shared" ca="1" si="174"/>
        <v xml:space="preserve">&lt;ruby&gt;者&lt;rt&gt;tsiá&lt;/rt&gt;&lt;/ruby&gt;
</v>
      </c>
      <c r="P610" s="317" t="str">
        <f t="shared" ca="1" si="174"/>
        <v xml:space="preserve">&lt;ruby&gt;者&lt;rt&gt;ziá&lt;/rt&gt;&lt;/ruby&gt;
</v>
      </c>
      <c r="Q610" s="318" t="str">
        <f t="shared" ca="1" si="175"/>
        <v xml:space="preserve">&lt;ruby&gt;者&lt;rtc&gt;ㄐㄧㄚˋ&lt;/rtc&gt;&lt;/ruby&gt;
</v>
      </c>
      <c r="R610" s="318" t="str">
        <f t="shared" ca="1" si="176"/>
        <v xml:space="preserve">&lt;ruby&gt;者&lt;rt&gt;tsiá&lt;/rt&gt;&lt;rtc&gt;ㄐㄧㄚˋ&lt;/rtc&gt;&lt;/ruby&gt;
</v>
      </c>
      <c r="S610" s="285"/>
      <c r="T610" s="319" t="b">
        <f t="shared" si="170"/>
        <v>0</v>
      </c>
      <c r="U610" s="319" t="b">
        <f t="shared" si="177"/>
        <v>1</v>
      </c>
      <c r="V610" s="319" t="b">
        <f t="shared" si="178"/>
        <v>0</v>
      </c>
      <c r="W610" s="319" t="b">
        <f t="shared" si="179"/>
        <v>0</v>
      </c>
      <c r="X610" s="319" t="b">
        <f t="shared" si="180"/>
        <v>0</v>
      </c>
      <c r="Y610" s="370"/>
      <c r="Z610" s="377">
        <f t="shared" si="171"/>
        <v>2</v>
      </c>
      <c r="AA610" s="373" t="str">
        <f t="array" ref="AA610">IF( $Z610="", "", INDEX(白話字聲母資料表, $Z610, $AA$5))</f>
        <v>曾</v>
      </c>
      <c r="AB610" s="370"/>
      <c r="AC610" s="377">
        <f t="shared" si="181"/>
        <v>23</v>
      </c>
      <c r="AD610" s="373">
        <f t="array" ref="AD610">IF( $W610, "", INDEX(白話字韻母資料表, AC610, $AD$5))</f>
        <v>24</v>
      </c>
      <c r="AE610" s="373" t="b">
        <f t="array" ref="AE610">IF( $W610, "", IF( INDEX(白話字韻母資料表, AC610, $AE$5) = "入聲", TRUE, FALSE) )</f>
        <v>0</v>
      </c>
      <c r="AF610" s="374">
        <f t="shared" si="182"/>
        <v>1</v>
      </c>
      <c r="AG610" s="374">
        <f t="shared" si="183"/>
        <v>2</v>
      </c>
      <c r="AH610" s="374" t="str">
        <f t="array" ref="AH610">IF( $W610, "", INDEX(白話字韻母資料表, $AC610, $AH$5))</f>
        <v>迦</v>
      </c>
      <c r="AI610" s="374" t="str">
        <f t="array" ref="AI610">IF($W610, "", INDEX(白話字韻母八聲調資料表, $AD610, $AG610))</f>
        <v>iá</v>
      </c>
      <c r="AJ610" s="370"/>
      <c r="AK610" s="373" t="b">
        <f t="shared" si="184"/>
        <v>1</v>
      </c>
      <c r="AL610" s="373" t="b">
        <f>IF( $AK610, IFERROR( IF(MATCH( $E610, 顎音化聲母!$H$9:$H$37, 0), TRUE, FALSE), FALSE), "")</f>
        <v>1</v>
      </c>
      <c r="AM610" s="373" t="str">
        <f t="array" ref="AM610">IF( AND($AK610, $AL610), INDEX(顎音化聲母資料表, MATCH( $D610 &amp; $E610, 顎音化聲母!$L$5:$L$136, 0), 3), "")</f>
        <v>ㄐ</v>
      </c>
      <c r="AN610" s="373">
        <f t="shared" si="185"/>
        <v>2</v>
      </c>
      <c r="AO610" s="374" t="str">
        <f t="array" ref="AO610">IF($AN610="", "", IF( $AM610&lt;&gt;"", $AM610,INDEX(白話字聲母資料表, $AN610, $AO$5)))</f>
        <v>ㄐ</v>
      </c>
      <c r="AP610" s="374" t="str">
        <f t="array" ref="AP610">IF($W610, "", INDEX(方音八音反切資料表, $AD610, $AG610))</f>
        <v>ㄧㄚˋ</v>
      </c>
      <c r="AQ610" s="370"/>
      <c r="AR610" s="374" t="str">
        <f t="array" ref="AR610">IF($V610, "", INDEX(白話字聲母資料表, $Z610, $AR$5))</f>
        <v>ts</v>
      </c>
      <c r="AS610" s="375" t="str">
        <f t="array" ref="AS610">IF($W610, "", INDEX(白話字韻母資料表, $AC610, $AR$5))</f>
        <v>ia</v>
      </c>
      <c r="AT610" s="374" t="str">
        <f t="array" ref="AT610">IF($W610, "", INDEX(台羅韻母八聲調資料表, $AD610, $AG610))</f>
        <v>iá</v>
      </c>
      <c r="AU610" s="370"/>
      <c r="AV610" s="374" t="str">
        <f t="array" ref="AV610">IF($V610, "", INDEX(白話字聲母資料表, $Z610, $AV$5))</f>
        <v>z</v>
      </c>
      <c r="AW610" s="375" t="str">
        <f t="array" ref="AW610">IF($W610, "", INDEX(白話字韻母資料表, $AC610, $AW$5))</f>
        <v>ia</v>
      </c>
      <c r="AX610" s="374" t="str">
        <f t="array" ref="AX610">IF($W610, "", INDEX(閩拼韻母八聲調資料表, $AD610, $AG610))</f>
        <v>iá</v>
      </c>
    </row>
    <row r="611" spans="2:50">
      <c r="B611" s="380">
        <f t="shared" si="148"/>
        <v>603</v>
      </c>
      <c r="C611" s="314" t="str">
        <f>MID(文章!$D$4, B611, 1)</f>
        <v>之</v>
      </c>
      <c r="D611" s="365" t="s">
        <v>55</v>
      </c>
      <c r="E611" s="365" t="s">
        <v>67</v>
      </c>
      <c r="F611" s="365"/>
      <c r="G611" s="315" t="str">
        <f t="array" ref="G611">IF( OR($T611, NOT($U611), $W611), "", $AA611 &amp; $AH611 &amp; INDEX(中文數值資料表, $AG611, 2) )</f>
        <v>曾居一</v>
      </c>
      <c r="H611" s="321" t="str">
        <f t="shared" si="149"/>
        <v>chi</v>
      </c>
      <c r="I611" s="322" t="str">
        <f t="shared" si="150"/>
        <v>tsi</v>
      </c>
      <c r="J611" s="323" t="str">
        <f t="shared" si="151"/>
        <v>zī</v>
      </c>
      <c r="K611" s="316" t="str">
        <f t="shared" si="152"/>
        <v>ㄐㄧ</v>
      </c>
      <c r="L611" s="317" t="str">
        <f t="shared" ca="1" si="186"/>
        <v xml:space="preserve">\ltjruby{之}{tsi}\
</v>
      </c>
      <c r="M611" s="317" t="str">
        <f t="shared" ca="1" si="172"/>
        <v xml:space="preserve">&lt;ruby&gt;之&lt;rt&gt;曾居一&lt;/rt&gt;&lt;/ruby&gt;
</v>
      </c>
      <c r="N611" s="317" t="str">
        <f t="shared" ca="1" si="173"/>
        <v xml:space="preserve">&lt;ruby&gt;之&lt;rt&gt;chi&lt;/rt&gt;&lt;/ruby&gt;
</v>
      </c>
      <c r="O611" s="317" t="str">
        <f t="shared" ca="1" si="174"/>
        <v xml:space="preserve">&lt;ruby&gt;之&lt;rt&gt;tsi&lt;/rt&gt;&lt;/ruby&gt;
</v>
      </c>
      <c r="P611" s="317" t="str">
        <f t="shared" ca="1" si="174"/>
        <v xml:space="preserve">&lt;ruby&gt;之&lt;rt&gt;zī&lt;/rt&gt;&lt;/ruby&gt;
</v>
      </c>
      <c r="Q611" s="318" t="str">
        <f t="shared" ca="1" si="175"/>
        <v xml:space="preserve">&lt;ruby&gt;之&lt;rtc&gt;ㄐㄧ&lt;/rtc&gt;&lt;/ruby&gt;
</v>
      </c>
      <c r="R611" s="318" t="str">
        <f t="shared" ca="1" si="176"/>
        <v xml:space="preserve">&lt;ruby&gt;之&lt;rt&gt;tsi&lt;/rt&gt;&lt;rtc&gt;ㄐㄧ&lt;/rtc&gt;&lt;/ruby&gt;
</v>
      </c>
      <c r="S611" s="285"/>
      <c r="T611" s="319" t="b">
        <f t="shared" si="170"/>
        <v>0</v>
      </c>
      <c r="U611" s="319" t="b">
        <f t="shared" si="177"/>
        <v>1</v>
      </c>
      <c r="V611" s="319" t="b">
        <f t="shared" si="178"/>
        <v>0</v>
      </c>
      <c r="W611" s="319" t="b">
        <f t="shared" si="179"/>
        <v>0</v>
      </c>
      <c r="X611" s="319" t="b">
        <f t="shared" si="180"/>
        <v>1</v>
      </c>
      <c r="Y611" s="370"/>
      <c r="Z611" s="377">
        <f t="shared" si="171"/>
        <v>2</v>
      </c>
      <c r="AA611" s="373" t="str">
        <f t="array" ref="AA611">IF( $Z611="", "", INDEX(白話字聲母資料表, $Z611, $AA$5))</f>
        <v>曾</v>
      </c>
      <c r="AB611" s="370"/>
      <c r="AC611" s="377">
        <f t="shared" si="181"/>
        <v>21</v>
      </c>
      <c r="AD611" s="373">
        <f t="array" ref="AD611">IF( $W611, "", INDEX(白話字韻母資料表, AC611, $AD$5))</f>
        <v>29</v>
      </c>
      <c r="AE611" s="373" t="b">
        <f t="array" ref="AE611">IF( $W611, "", IF( INDEX(白話字韻母資料表, AC611, $AE$5) = "入聲", TRUE, FALSE) )</f>
        <v>0</v>
      </c>
      <c r="AF611" s="374">
        <f t="shared" si="182"/>
        <v>1</v>
      </c>
      <c r="AG611" s="374">
        <f t="shared" si="183"/>
        <v>1</v>
      </c>
      <c r="AH611" s="374" t="str">
        <f t="array" ref="AH611">IF( $W611, "", INDEX(白話字韻母資料表, $AC611, $AH$5))</f>
        <v>居</v>
      </c>
      <c r="AI611" s="374" t="str">
        <f t="array" ref="AI611">IF($W611, "", INDEX(白話字韻母八聲調資料表, $AD611, $AG611))</f>
        <v>i</v>
      </c>
      <c r="AJ611" s="370"/>
      <c r="AK611" s="373" t="b">
        <f t="shared" si="184"/>
        <v>1</v>
      </c>
      <c r="AL611" s="373" t="b">
        <f>IF( $AK611, IFERROR( IF(MATCH( $E611, 顎音化聲母!$H$9:$H$37, 0), TRUE, FALSE), FALSE), "")</f>
        <v>1</v>
      </c>
      <c r="AM611" s="373" t="str">
        <f t="array" ref="AM611">IF( AND($AK611, $AL611), INDEX(顎音化聲母資料表, MATCH( $D611 &amp; $E611, 顎音化聲母!$L$5:$L$136, 0), 3), "")</f>
        <v>ㄐ</v>
      </c>
      <c r="AN611" s="373">
        <f t="shared" si="185"/>
        <v>2</v>
      </c>
      <c r="AO611" s="374" t="str">
        <f t="array" ref="AO611">IF($AN611="", "", IF( $AM611&lt;&gt;"", $AM611,INDEX(白話字聲母資料表, $AN611, $AO$5)))</f>
        <v>ㄐ</v>
      </c>
      <c r="AP611" s="374" t="str">
        <f t="array" ref="AP611">IF($W611, "", INDEX(方音八音反切資料表, $AD611, $AG611))</f>
        <v>ㄧ</v>
      </c>
      <c r="AQ611" s="370"/>
      <c r="AR611" s="374" t="str">
        <f t="array" ref="AR611">IF($V611, "", INDEX(白話字聲母資料表, $Z611, $AR$5))</f>
        <v>ts</v>
      </c>
      <c r="AS611" s="375" t="str">
        <f t="array" ref="AS611">IF($W611, "", INDEX(白話字韻母資料表, $AC611, $AR$5))</f>
        <v>i</v>
      </c>
      <c r="AT611" s="374" t="str">
        <f t="array" ref="AT611">IF($W611, "", INDEX(台羅韻母八聲調資料表, $AD611, $AG611))</f>
        <v>i</v>
      </c>
      <c r="AU611" s="370"/>
      <c r="AV611" s="374" t="str">
        <f t="array" ref="AV611">IF($V611, "", INDEX(白話字聲母資料表, $Z611, $AV$5))</f>
        <v>z</v>
      </c>
      <c r="AW611" s="375" t="str">
        <f t="array" ref="AW611">IF($W611, "", INDEX(白話字韻母資料表, $AC611, $AW$5))</f>
        <v>i</v>
      </c>
      <c r="AX611" s="374" t="str">
        <f t="array" ref="AX611">IF($W611, "", INDEX(閩拼韻母八聲調資料表, $AD611, $AG611))</f>
        <v>ī</v>
      </c>
    </row>
    <row r="612" spans="2:50">
      <c r="B612" s="380">
        <f t="shared" si="148"/>
        <v>604</v>
      </c>
      <c r="C612" s="314" t="str">
        <f>MID(文章!$D$4, B612, 1)</f>
        <v>無</v>
      </c>
      <c r="D612" s="365" t="s">
        <v>73</v>
      </c>
      <c r="E612" s="365" t="s">
        <v>62</v>
      </c>
      <c r="F612" s="365">
        <v>5</v>
      </c>
      <c r="G612" s="315" t="str">
        <f t="array" ref="G612">IF( OR($T612, NOT($U612), $W612), "", $AA612 &amp; $AH612 &amp; INDEX(中文數值資料表, $AG612, 2) )</f>
        <v>門艍五</v>
      </c>
      <c r="H612" s="321" t="str">
        <f t="shared" si="149"/>
        <v>bû</v>
      </c>
      <c r="I612" s="322" t="str">
        <f t="shared" si="150"/>
        <v>bû</v>
      </c>
      <c r="J612" s="323" t="str">
        <f t="shared" si="151"/>
        <v>bbù</v>
      </c>
      <c r="K612" s="316" t="str">
        <f t="shared" si="152"/>
        <v>ㆠㄨˊ</v>
      </c>
      <c r="L612" s="317" t="str">
        <f t="shared" ca="1" si="186"/>
        <v xml:space="preserve">\ltjruby{無}{bû}\
</v>
      </c>
      <c r="M612" s="317" t="str">
        <f t="shared" ca="1" si="172"/>
        <v xml:space="preserve">&lt;ruby&gt;無&lt;rt&gt;門艍五&lt;/rt&gt;&lt;/ruby&gt;
</v>
      </c>
      <c r="N612" s="317" t="str">
        <f t="shared" ca="1" si="173"/>
        <v xml:space="preserve">&lt;ruby&gt;無&lt;rt&gt;bû&lt;/rt&gt;&lt;/ruby&gt;
</v>
      </c>
      <c r="O612" s="317" t="str">
        <f t="shared" ca="1" si="174"/>
        <v xml:space="preserve">&lt;ruby&gt;無&lt;rt&gt;bû&lt;/rt&gt;&lt;/ruby&gt;
</v>
      </c>
      <c r="P612" s="317" t="str">
        <f t="shared" ca="1" si="174"/>
        <v xml:space="preserve">&lt;ruby&gt;無&lt;rt&gt;bbù&lt;/rt&gt;&lt;/ruby&gt;
</v>
      </c>
      <c r="Q612" s="318" t="str">
        <f t="shared" ca="1" si="175"/>
        <v xml:space="preserve">&lt;ruby&gt;無&lt;rtc&gt;ㆠㄨˊ&lt;/rtc&gt;&lt;/ruby&gt;
</v>
      </c>
      <c r="R612" s="318" t="str">
        <f t="shared" ca="1" si="176"/>
        <v xml:space="preserve">&lt;ruby&gt;無&lt;rt&gt;bû&lt;/rt&gt;&lt;rtc&gt;ㆠㄨˊ&lt;/rtc&gt;&lt;/ruby&gt;
</v>
      </c>
      <c r="S612" s="285"/>
      <c r="T612" s="319" t="b">
        <f t="shared" si="170"/>
        <v>0</v>
      </c>
      <c r="U612" s="319" t="b">
        <f t="shared" si="177"/>
        <v>1</v>
      </c>
      <c r="V612" s="319" t="b">
        <f t="shared" si="178"/>
        <v>0</v>
      </c>
      <c r="W612" s="319" t="b">
        <f t="shared" si="179"/>
        <v>0</v>
      </c>
      <c r="X612" s="319" t="b">
        <f t="shared" si="180"/>
        <v>0</v>
      </c>
      <c r="Y612" s="370"/>
      <c r="Z612" s="377">
        <f t="shared" si="171"/>
        <v>1</v>
      </c>
      <c r="AA612" s="373" t="str">
        <f t="array" ref="AA612">IF( $Z612="", "", INDEX(白話字聲母資料表, $Z612, $AA$5))</f>
        <v>門</v>
      </c>
      <c r="AB612" s="370"/>
      <c r="AC612" s="377">
        <f t="shared" si="181"/>
        <v>70</v>
      </c>
      <c r="AD612" s="373">
        <f t="array" ref="AD612">IF( $W612, "", INDEX(白話字韻母資料表, AC612, $AD$5))</f>
        <v>27</v>
      </c>
      <c r="AE612" s="373" t="b">
        <f t="array" ref="AE612">IF( $W612, "", IF( INDEX(白話字韻母資料表, AC612, $AE$5) = "入聲", TRUE, FALSE) )</f>
        <v>0</v>
      </c>
      <c r="AF612" s="374">
        <f t="shared" si="182"/>
        <v>1</v>
      </c>
      <c r="AG612" s="374">
        <f t="shared" si="183"/>
        <v>5</v>
      </c>
      <c r="AH612" s="374" t="str">
        <f t="array" ref="AH612">IF( $W612, "", INDEX(白話字韻母資料表, $AC612, $AH$5))</f>
        <v>艍</v>
      </c>
      <c r="AI612" s="374" t="str">
        <f t="array" ref="AI612">IF($W612, "", INDEX(白話字韻母八聲調資料表, $AD612, $AG612))</f>
        <v>û</v>
      </c>
      <c r="AJ612" s="370"/>
      <c r="AK612" s="373" t="b">
        <f t="shared" si="184"/>
        <v>0</v>
      </c>
      <c r="AL612" s="373" t="str">
        <f>IF( $AK612, IFERROR( IF(MATCH( $E612, 顎音化聲母!$H$9:$H$37, 0), TRUE, FALSE), FALSE), "")</f>
        <v/>
      </c>
      <c r="AM612" s="373" t="str">
        <f t="array" ref="AM612">IF( AND($AK612, $AL612), INDEX(顎音化聲母資料表, MATCH( $D612 &amp; $E612, 顎音化聲母!$L$5:$L$136, 0), 3), "")</f>
        <v/>
      </c>
      <c r="AN612" s="373">
        <f t="shared" si="185"/>
        <v>1</v>
      </c>
      <c r="AO612" s="374" t="str">
        <f t="array" ref="AO612">IF($AN612="", "", IF( $AM612&lt;&gt;"", $AM612,INDEX(白話字聲母資料表, $AN612, $AO$5)))</f>
        <v>ㆠ</v>
      </c>
      <c r="AP612" s="374" t="str">
        <f t="array" ref="AP612">IF($W612, "", INDEX(方音八音反切資料表, $AD612, $AG612))</f>
        <v>ㄨˊ</v>
      </c>
      <c r="AQ612" s="370"/>
      <c r="AR612" s="374" t="str">
        <f t="array" ref="AR612">IF($V612, "", INDEX(白話字聲母資料表, $Z612, $AR$5))</f>
        <v>b</v>
      </c>
      <c r="AS612" s="375" t="str">
        <f t="array" ref="AS612">IF($W612, "", INDEX(白話字韻母資料表, $AC612, $AR$5))</f>
        <v>u</v>
      </c>
      <c r="AT612" s="374" t="str">
        <f t="array" ref="AT612">IF($W612, "", INDEX(台羅韻母八聲調資料表, $AD612, $AG612))</f>
        <v>û</v>
      </c>
      <c r="AU612" s="370"/>
      <c r="AV612" s="374" t="str">
        <f t="array" ref="AV612">IF($V612, "", INDEX(白話字聲母資料表, $Z612, $AV$5))</f>
        <v>bb</v>
      </c>
      <c r="AW612" s="375" t="str">
        <f t="array" ref="AW612">IF($W612, "", INDEX(白話字韻母資料表, $AC612, $AW$5))</f>
        <v>u</v>
      </c>
      <c r="AX612" s="374" t="str">
        <f t="array" ref="AX612">IF($W612, "", INDEX(閩拼韻母八聲調資料表, $AD612, $AG612))</f>
        <v>ù</v>
      </c>
    </row>
    <row r="613" spans="2:50">
      <c r="B613" s="380">
        <f t="shared" si="148"/>
        <v>605</v>
      </c>
      <c r="C613" s="314" t="str">
        <f>MID(文章!$D$4, B613, 1)</f>
        <v>盡</v>
      </c>
      <c r="D613" s="365" t="s">
        <v>55</v>
      </c>
      <c r="E613" s="365" t="s">
        <v>105</v>
      </c>
      <c r="F613" s="365">
        <v>7</v>
      </c>
      <c r="G613" s="315" t="str">
        <f t="array" ref="G613">IF( OR($T613, NOT($U613), $W613), "", $AA613 &amp; $AH613 &amp; INDEX(中文數值資料表, $AG613, 2) )</f>
        <v>曾巾七</v>
      </c>
      <c r="H613" s="321" t="str">
        <f t="shared" si="149"/>
        <v>chīn</v>
      </c>
      <c r="I613" s="322" t="str">
        <f t="shared" si="150"/>
        <v>tsīn</v>
      </c>
      <c r="J613" s="323" t="str">
        <f t="shared" si="151"/>
        <v>zīn</v>
      </c>
      <c r="K613" s="316" t="str">
        <f t="shared" si="152"/>
        <v>ㄐㄧㄣ˫</v>
      </c>
      <c r="L613" s="317" t="str">
        <f t="shared" ca="1" si="186"/>
        <v xml:space="preserve">\ltjruby{盡}{tsīn}\
</v>
      </c>
      <c r="M613" s="317" t="str">
        <f t="shared" ca="1" si="172"/>
        <v xml:space="preserve">&lt;ruby&gt;盡&lt;rt&gt;曾巾七&lt;/rt&gt;&lt;/ruby&gt;
</v>
      </c>
      <c r="N613" s="317" t="str">
        <f t="shared" ca="1" si="173"/>
        <v xml:space="preserve">&lt;ruby&gt;盡&lt;rt&gt;chīn&lt;/rt&gt;&lt;/ruby&gt;
</v>
      </c>
      <c r="O613" s="317" t="str">
        <f t="shared" ca="1" si="174"/>
        <v xml:space="preserve">&lt;ruby&gt;盡&lt;rt&gt;tsīn&lt;/rt&gt;&lt;/ruby&gt;
</v>
      </c>
      <c r="P613" s="317" t="str">
        <f t="shared" ca="1" si="174"/>
        <v xml:space="preserve">&lt;ruby&gt;盡&lt;rt&gt;zīn&lt;/rt&gt;&lt;/ruby&gt;
</v>
      </c>
      <c r="Q613" s="318" t="str">
        <f t="shared" ca="1" si="175"/>
        <v xml:space="preserve">&lt;ruby&gt;盡&lt;rtc&gt;ㄐㄧㄣ˫&lt;/rtc&gt;&lt;/ruby&gt;
</v>
      </c>
      <c r="R613" s="318" t="str">
        <f t="shared" ca="1" si="176"/>
        <v xml:space="preserve">&lt;ruby&gt;盡&lt;rt&gt;tsīn&lt;/rt&gt;&lt;rtc&gt;ㄐㄧㄣ˫&lt;/rtc&gt;&lt;/ruby&gt;
</v>
      </c>
      <c r="S613" s="285"/>
      <c r="T613" s="319" t="b">
        <f t="shared" si="170"/>
        <v>0</v>
      </c>
      <c r="U613" s="319" t="b">
        <f t="shared" si="177"/>
        <v>1</v>
      </c>
      <c r="V613" s="319" t="b">
        <f t="shared" si="178"/>
        <v>0</v>
      </c>
      <c r="W613" s="319" t="b">
        <f t="shared" si="179"/>
        <v>0</v>
      </c>
      <c r="X613" s="319" t="b">
        <f t="shared" si="180"/>
        <v>0</v>
      </c>
      <c r="Y613" s="370"/>
      <c r="Z613" s="377">
        <f t="shared" si="171"/>
        <v>2</v>
      </c>
      <c r="AA613" s="373" t="str">
        <f t="array" ref="AA613">IF( $Z613="", "", INDEX(白話字聲母資料表, $Z613, $AA$5))</f>
        <v>曾</v>
      </c>
      <c r="AB613" s="370"/>
      <c r="AC613" s="377">
        <f t="shared" si="181"/>
        <v>38</v>
      </c>
      <c r="AD613" s="373">
        <f t="array" ref="AD613">IF( $W613, "", INDEX(白話字韻母資料表, AC613, $AD$5))</f>
        <v>17</v>
      </c>
      <c r="AE613" s="373" t="b">
        <f t="array" ref="AE613">IF( $W613, "", IF( INDEX(白話字韻母資料表, AC613, $AE$5) = "入聲", TRUE, FALSE) )</f>
        <v>0</v>
      </c>
      <c r="AF613" s="374">
        <f t="shared" si="182"/>
        <v>1</v>
      </c>
      <c r="AG613" s="374">
        <f t="shared" si="183"/>
        <v>7</v>
      </c>
      <c r="AH613" s="374" t="str">
        <f t="array" ref="AH613">IF( $W613, "", INDEX(白話字韻母資料表, $AC613, $AH$5))</f>
        <v>巾</v>
      </c>
      <c r="AI613" s="374" t="str">
        <f t="array" ref="AI613">IF($W613, "", INDEX(白話字韻母八聲調資料表, $AD613, $AG613))</f>
        <v>īn</v>
      </c>
      <c r="AJ613" s="370"/>
      <c r="AK613" s="373" t="b">
        <f t="shared" si="184"/>
        <v>1</v>
      </c>
      <c r="AL613" s="373" t="b">
        <f>IF( $AK613, IFERROR( IF(MATCH( $E613, 顎音化聲母!$H$9:$H$37, 0), TRUE, FALSE), FALSE), "")</f>
        <v>1</v>
      </c>
      <c r="AM613" s="373" t="str">
        <f t="array" ref="AM613">IF( AND($AK613, $AL613), INDEX(顎音化聲母資料表, MATCH( $D613 &amp; $E613, 顎音化聲母!$L$5:$L$136, 0), 3), "")</f>
        <v>ㄐ</v>
      </c>
      <c r="AN613" s="373">
        <f t="shared" si="185"/>
        <v>2</v>
      </c>
      <c r="AO613" s="374" t="str">
        <f t="array" ref="AO613">IF($AN613="", "", IF( $AM613&lt;&gt;"", $AM613,INDEX(白話字聲母資料表, $AN613, $AO$5)))</f>
        <v>ㄐ</v>
      </c>
      <c r="AP613" s="374" t="str">
        <f t="array" ref="AP613">IF($W613, "", INDEX(方音八音反切資料表, $AD613, $AG613))</f>
        <v>ㄧㄣ˫</v>
      </c>
      <c r="AQ613" s="370"/>
      <c r="AR613" s="374" t="str">
        <f t="array" ref="AR613">IF($V613, "", INDEX(白話字聲母資料表, $Z613, $AR$5))</f>
        <v>ts</v>
      </c>
      <c r="AS613" s="375" t="str">
        <f t="array" ref="AS613">IF($W613, "", INDEX(白話字韻母資料表, $AC613, $AR$5))</f>
        <v>in</v>
      </c>
      <c r="AT613" s="374" t="str">
        <f t="array" ref="AT613">IF($W613, "", INDEX(台羅韻母八聲調資料表, $AD613, $AG613))</f>
        <v>īn</v>
      </c>
      <c r="AU613" s="370"/>
      <c r="AV613" s="374" t="str">
        <f t="array" ref="AV613">IF($V613, "", INDEX(白話字聲母資料表, $Z613, $AV$5))</f>
        <v>z</v>
      </c>
      <c r="AW613" s="375" t="str">
        <f t="array" ref="AW613">IF($W613, "", INDEX(白話字韻母資料表, $AC613, $AW$5))</f>
        <v>in</v>
      </c>
      <c r="AX613" s="374" t="str">
        <f t="array" ref="AX613">IF($W613, "", INDEX(閩拼韻母八聲調資料表, $AD613, $AG613))</f>
        <v>īn</v>
      </c>
    </row>
    <row r="614" spans="2:50">
      <c r="B614" s="380">
        <f t="shared" si="148"/>
        <v>606</v>
      </c>
      <c r="C614" s="314" t="str">
        <f>MID(文章!$D$4, B614, 1)</f>
        <v>藏</v>
      </c>
      <c r="D614" s="365" t="s">
        <v>55</v>
      </c>
      <c r="E614" s="365" t="s">
        <v>74</v>
      </c>
      <c r="F614" s="365">
        <v>5</v>
      </c>
      <c r="G614" s="315" t="str">
        <f t="array" ref="G614">IF( OR($T614, NOT($U614), $W614), "", $AA614 &amp; $AH614 &amp; INDEX(中文數值資料表, $AG614, 2) )</f>
        <v>曾公五</v>
      </c>
      <c r="H614" s="321" t="str">
        <f t="shared" si="149"/>
        <v>chông</v>
      </c>
      <c r="I614" s="322" t="str">
        <f t="shared" si="150"/>
        <v>tsông</v>
      </c>
      <c r="J614" s="323" t="str">
        <f t="shared" si="151"/>
        <v>zòng</v>
      </c>
      <c r="K614" s="316" t="str">
        <f t="shared" si="152"/>
        <v>ㄗㆲˊ</v>
      </c>
      <c r="L614" s="317" t="str">
        <f t="shared" ca="1" si="186"/>
        <v xml:space="preserve">\ltjruby{藏}{tsông}\
</v>
      </c>
      <c r="M614" s="317" t="str">
        <f t="shared" ca="1" si="172"/>
        <v xml:space="preserve">&lt;ruby&gt;藏&lt;rt&gt;曾公五&lt;/rt&gt;&lt;/ruby&gt;
</v>
      </c>
      <c r="N614" s="317" t="str">
        <f t="shared" ca="1" si="173"/>
        <v xml:space="preserve">&lt;ruby&gt;藏&lt;rt&gt;chông&lt;/rt&gt;&lt;/ruby&gt;
</v>
      </c>
      <c r="O614" s="317" t="str">
        <f t="shared" ca="1" si="174"/>
        <v xml:space="preserve">&lt;ruby&gt;藏&lt;rt&gt;tsông&lt;/rt&gt;&lt;/ruby&gt;
</v>
      </c>
      <c r="P614" s="317" t="str">
        <f t="shared" ca="1" si="174"/>
        <v xml:space="preserve">&lt;ruby&gt;藏&lt;rt&gt;zòng&lt;/rt&gt;&lt;/ruby&gt;
</v>
      </c>
      <c r="Q614" s="318" t="str">
        <f t="shared" ca="1" si="175"/>
        <v xml:space="preserve">&lt;ruby&gt;藏&lt;rtc&gt;ㄗㆲˊ&lt;/rtc&gt;&lt;/ruby&gt;
</v>
      </c>
      <c r="R614" s="318" t="str">
        <f t="shared" ca="1" si="176"/>
        <v xml:space="preserve">&lt;ruby&gt;藏&lt;rt&gt;tsông&lt;/rt&gt;&lt;rtc&gt;ㄗㆲˊ&lt;/rtc&gt;&lt;/ruby&gt;
</v>
      </c>
      <c r="S614" s="285"/>
      <c r="T614" s="319" t="b">
        <f t="shared" si="170"/>
        <v>0</v>
      </c>
      <c r="U614" s="319" t="b">
        <f t="shared" si="177"/>
        <v>1</v>
      </c>
      <c r="V614" s="319" t="b">
        <f t="shared" si="178"/>
        <v>0</v>
      </c>
      <c r="W614" s="319" t="b">
        <f t="shared" si="179"/>
        <v>0</v>
      </c>
      <c r="X614" s="319" t="b">
        <f t="shared" si="180"/>
        <v>0</v>
      </c>
      <c r="Y614" s="370"/>
      <c r="Z614" s="377">
        <f t="shared" si="171"/>
        <v>2</v>
      </c>
      <c r="AA614" s="373" t="str">
        <f t="array" ref="AA614">IF( $Z614="", "", INDEX(白話字聲母資料表, $Z614, $AA$5))</f>
        <v>曾</v>
      </c>
      <c r="AB614" s="370"/>
      <c r="AC614" s="377">
        <f t="shared" si="181"/>
        <v>69</v>
      </c>
      <c r="AD614" s="373">
        <f t="array" ref="AD614">IF( $W614, "", INDEX(白話字韻母資料表, AC614, $AD$5))</f>
        <v>7</v>
      </c>
      <c r="AE614" s="373" t="b">
        <f t="array" ref="AE614">IF( $W614, "", IF( INDEX(白話字韻母資料表, AC614, $AE$5) = "入聲", TRUE, FALSE) )</f>
        <v>0</v>
      </c>
      <c r="AF614" s="374">
        <f t="shared" si="182"/>
        <v>1</v>
      </c>
      <c r="AG614" s="374">
        <f t="shared" si="183"/>
        <v>5</v>
      </c>
      <c r="AH614" s="374" t="str">
        <f t="array" ref="AH614">IF( $W614, "", INDEX(白話字韻母資料表, $AC614, $AH$5))</f>
        <v>公</v>
      </c>
      <c r="AI614" s="374" t="str">
        <f t="array" ref="AI614">IF($W614, "", INDEX(白話字韻母八聲調資料表, $AD614, $AG614))</f>
        <v>ông</v>
      </c>
      <c r="AJ614" s="370"/>
      <c r="AK614" s="373" t="b">
        <f t="shared" si="184"/>
        <v>1</v>
      </c>
      <c r="AL614" s="373" t="b">
        <f>IF( $AK614, IFERROR( IF(MATCH( $E614, 顎音化聲母!$H$9:$H$37, 0), TRUE, FALSE), FALSE), "")</f>
        <v>0</v>
      </c>
      <c r="AM614" s="373" t="str">
        <f t="array" ref="AM614">IF( AND($AK614, $AL614), INDEX(顎音化聲母資料表, MATCH( $D614 &amp; $E614, 顎音化聲母!$L$5:$L$136, 0), 3), "")</f>
        <v/>
      </c>
      <c r="AN614" s="373">
        <f t="shared" si="185"/>
        <v>2</v>
      </c>
      <c r="AO614" s="374" t="str">
        <f t="array" ref="AO614">IF($AN614="", "", IF( $AM614&lt;&gt;"", $AM614,INDEX(白話字聲母資料表, $AN614, $AO$5)))</f>
        <v>ㄗ</v>
      </c>
      <c r="AP614" s="374" t="str">
        <f t="array" ref="AP614">IF($W614, "", INDEX(方音八音反切資料表, $AD614, $AG614))</f>
        <v>ㆲˊ</v>
      </c>
      <c r="AQ614" s="370"/>
      <c r="AR614" s="374" t="str">
        <f t="array" ref="AR614">IF($V614, "", INDEX(白話字聲母資料表, $Z614, $AR$5))</f>
        <v>ts</v>
      </c>
      <c r="AS614" s="375" t="str">
        <f t="array" ref="AS614">IF($W614, "", INDEX(白話字韻母資料表, $AC614, $AR$5))</f>
        <v>ong</v>
      </c>
      <c r="AT614" s="374" t="str">
        <f t="array" ref="AT614">IF($W614, "", INDEX(台羅韻母八聲調資料表, $AD614, $AG614))</f>
        <v>ông</v>
      </c>
      <c r="AU614" s="370"/>
      <c r="AV614" s="374" t="str">
        <f t="array" ref="AV614">IF($V614, "", INDEX(白話字聲母資料表, $Z614, $AV$5))</f>
        <v>z</v>
      </c>
      <c r="AW614" s="375" t="str">
        <f t="array" ref="AW614">IF($W614, "", INDEX(白話字韻母資料表, $AC614, $AW$5))</f>
        <v>ong</v>
      </c>
      <c r="AX614" s="374" t="str">
        <f t="array" ref="AX614">IF($W614, "", INDEX(閩拼韻母八聲調資料表, $AD614, $AG614))</f>
        <v>òng</v>
      </c>
    </row>
    <row r="615" spans="2:50">
      <c r="B615" s="380">
        <f t="shared" si="148"/>
        <v>607</v>
      </c>
      <c r="C615" s="314" t="str">
        <f>MID(文章!$D$4, B615, 1)</f>
        <v>也</v>
      </c>
      <c r="D615" s="365"/>
      <c r="E615" s="365" t="s">
        <v>106</v>
      </c>
      <c r="F615" s="365">
        <v>7</v>
      </c>
      <c r="G615" s="315" t="str">
        <f t="array" ref="G615">IF( OR($T615, NOT($U615), $W615), "", $AA615 &amp; $AH615 &amp; INDEX(中文數值資料表, $AG615, 2) )</f>
        <v>英迦七</v>
      </c>
      <c r="H615" s="321" t="str">
        <f t="shared" si="149"/>
        <v>iā</v>
      </c>
      <c r="I615" s="322" t="str">
        <f t="shared" si="150"/>
        <v>iā</v>
      </c>
      <c r="J615" s="323" t="str">
        <f t="shared" si="151"/>
        <v>iā</v>
      </c>
      <c r="K615" s="316" t="str">
        <f t="shared" si="152"/>
        <v>ㄧㄚ˫</v>
      </c>
      <c r="L615" s="317" t="str">
        <f t="shared" ca="1" si="186"/>
        <v xml:space="preserve">\ltjruby{也}{iā}\
</v>
      </c>
      <c r="M615" s="317" t="str">
        <f t="shared" ca="1" si="172"/>
        <v xml:space="preserve">&lt;ruby&gt;也&lt;rt&gt;英迦七&lt;/rt&gt;&lt;/ruby&gt;
</v>
      </c>
      <c r="N615" s="317" t="str">
        <f t="shared" ca="1" si="173"/>
        <v xml:space="preserve">&lt;ruby&gt;也&lt;rt&gt;iā&lt;/rt&gt;&lt;/ruby&gt;
</v>
      </c>
      <c r="O615" s="317" t="str">
        <f t="shared" ca="1" si="174"/>
        <v xml:space="preserve">&lt;ruby&gt;也&lt;rt&gt;iā&lt;/rt&gt;&lt;/ruby&gt;
</v>
      </c>
      <c r="P615" s="317" t="str">
        <f t="shared" ca="1" si="174"/>
        <v xml:space="preserve">&lt;ruby&gt;也&lt;rt&gt;iā&lt;/rt&gt;&lt;/ruby&gt;
</v>
      </c>
      <c r="Q615" s="318" t="str">
        <f t="shared" ca="1" si="175"/>
        <v xml:space="preserve">&lt;ruby&gt;也&lt;rtc&gt;ㄧㄚ˫&lt;/rtc&gt;&lt;/ruby&gt;
</v>
      </c>
      <c r="R615" s="318" t="str">
        <f t="shared" ca="1" si="176"/>
        <v xml:space="preserve">&lt;ruby&gt;也&lt;rt&gt;iā&lt;/rt&gt;&lt;rtc&gt;ㄧㄚ˫&lt;/rtc&gt;&lt;/ruby&gt;
</v>
      </c>
      <c r="S615" s="285"/>
      <c r="T615" s="319" t="b">
        <f t="shared" si="170"/>
        <v>0</v>
      </c>
      <c r="U615" s="319" t="b">
        <f t="shared" si="177"/>
        <v>1</v>
      </c>
      <c r="V615" s="319" t="b">
        <f t="shared" si="178"/>
        <v>1</v>
      </c>
      <c r="W615" s="319" t="b">
        <f t="shared" si="179"/>
        <v>0</v>
      </c>
      <c r="X615" s="319" t="b">
        <f t="shared" si="180"/>
        <v>0</v>
      </c>
      <c r="Y615" s="370"/>
      <c r="Z615" s="377">
        <f t="shared" si="171"/>
        <v>18</v>
      </c>
      <c r="AA615" s="373" t="str">
        <f t="array" ref="AA615">IF( $Z615="", "", INDEX(白話字聲母資料表, $Z615, $AA$5))</f>
        <v>英</v>
      </c>
      <c r="AB615" s="370"/>
      <c r="AC615" s="377">
        <f t="shared" si="181"/>
        <v>23</v>
      </c>
      <c r="AD615" s="373">
        <f t="array" ref="AD615">IF( $W615, "", INDEX(白話字韻母資料表, AC615, $AD$5))</f>
        <v>24</v>
      </c>
      <c r="AE615" s="373" t="b">
        <f t="array" ref="AE615">IF( $W615, "", IF( INDEX(白話字韻母資料表, AC615, $AE$5) = "入聲", TRUE, FALSE) )</f>
        <v>0</v>
      </c>
      <c r="AF615" s="374">
        <f t="shared" si="182"/>
        <v>1</v>
      </c>
      <c r="AG615" s="374">
        <f t="shared" si="183"/>
        <v>7</v>
      </c>
      <c r="AH615" s="374" t="str">
        <f t="array" ref="AH615">IF( $W615, "", INDEX(白話字韻母資料表, $AC615, $AH$5))</f>
        <v>迦</v>
      </c>
      <c r="AI615" s="374" t="str">
        <f t="array" ref="AI615">IF($W615, "", INDEX(白話字韻母八聲調資料表, $AD615, $AG615))</f>
        <v>iā</v>
      </c>
      <c r="AJ615" s="370"/>
      <c r="AK615" s="373" t="b">
        <f t="shared" si="184"/>
        <v>0</v>
      </c>
      <c r="AL615" s="373" t="str">
        <f>IF( $AK615, IFERROR( IF(MATCH( $E615, 顎音化聲母!$H$9:$H$37, 0), TRUE, FALSE), FALSE), "")</f>
        <v/>
      </c>
      <c r="AM615" s="373" t="str">
        <f t="array" ref="AM615">IF( AND($AK615, $AL615), INDEX(顎音化聲母資料表, MATCH( $D615 &amp; $E615, 顎音化聲母!$L$5:$L$136, 0), 3), "")</f>
        <v/>
      </c>
      <c r="AN615" s="373" t="str">
        <f t="shared" si="185"/>
        <v/>
      </c>
      <c r="AO615" s="374" t="str">
        <f t="array" ref="AO615">IF($AN615="", "", IF( $AM615&lt;&gt;"", $AM615,INDEX(白話字聲母資料表, $AN615, $AO$5)))</f>
        <v/>
      </c>
      <c r="AP615" s="374" t="str">
        <f t="array" ref="AP615">IF($W615, "", INDEX(方音八音反切資料表, $AD615, $AG615))</f>
        <v>ㄧㄚ˫</v>
      </c>
      <c r="AQ615" s="370"/>
      <c r="AR615" s="374" t="str">
        <f t="array" ref="AR615">IF($V615, "", INDEX(白話字聲母資料表, $Z615, $AR$5))</f>
        <v/>
      </c>
      <c r="AS615" s="375" t="str">
        <f t="array" ref="AS615">IF($W615, "", INDEX(白話字韻母資料表, $AC615, $AR$5))</f>
        <v>ia</v>
      </c>
      <c r="AT615" s="374" t="str">
        <f t="array" ref="AT615">IF($W615, "", INDEX(台羅韻母八聲調資料表, $AD615, $AG615))</f>
        <v>iā</v>
      </c>
      <c r="AU615" s="370"/>
      <c r="AV615" s="374" t="str">
        <f t="array" ref="AV615">IF($V615, "", INDEX(白話字聲母資料表, $Z615, $AV$5))</f>
        <v/>
      </c>
      <c r="AW615" s="375" t="str">
        <f t="array" ref="AW615">IF($W615, "", INDEX(白話字韻母資料表, $AC615, $AW$5))</f>
        <v>ia</v>
      </c>
      <c r="AX615" s="374" t="str">
        <f t="array" ref="AX615">IF($W615, "", INDEX(閩拼韻母八聲調資料表, $AD615, $AG615))</f>
        <v>iā</v>
      </c>
    </row>
    <row r="616" spans="2:50">
      <c r="B616" s="380">
        <f t="shared" si="148"/>
        <v>608</v>
      </c>
      <c r="C616" s="314" t="str">
        <f>MID(文章!$D$4, B616, 1)</f>
        <v>，</v>
      </c>
      <c r="D616" s="365"/>
      <c r="E616" s="365"/>
      <c r="F616" s="365"/>
      <c r="G616" s="315" t="str">
        <f t="array" ref="G616">IF( OR($T616, NOT($U616), $W616), "", $AA616 &amp; $AH616 &amp; INDEX(中文數值資料表, $AG616, 2) )</f>
        <v/>
      </c>
      <c r="H616" s="321" t="str">
        <f t="shared" si="149"/>
        <v/>
      </c>
      <c r="I616" s="322" t="str">
        <f t="shared" si="150"/>
        <v/>
      </c>
      <c r="J616" s="323" t="str">
        <f t="shared" si="151"/>
        <v/>
      </c>
      <c r="K616" s="316" t="str">
        <f t="shared" si="152"/>
        <v/>
      </c>
      <c r="L616" s="317" t="str">
        <f t="shared" ca="1" si="186"/>
        <v xml:space="preserve">\ltjruby{，}{}\
</v>
      </c>
      <c r="M616" s="317" t="str">
        <f t="shared" ca="1" si="172"/>
        <v xml:space="preserve">，
</v>
      </c>
      <c r="N616" s="317" t="str">
        <f t="shared" ca="1" si="173"/>
        <v xml:space="preserve">，
</v>
      </c>
      <c r="O616" s="317" t="str">
        <f t="shared" ca="1" si="174"/>
        <v xml:space="preserve">，
</v>
      </c>
      <c r="P616" s="317" t="str">
        <f t="shared" ca="1" si="174"/>
        <v xml:space="preserve">，
</v>
      </c>
      <c r="Q616" s="318" t="str">
        <f t="shared" ca="1" si="175"/>
        <v xml:space="preserve">，
</v>
      </c>
      <c r="R616" s="318" t="str">
        <f t="shared" ca="1" si="176"/>
        <v xml:space="preserve">，
</v>
      </c>
      <c r="S616" s="285"/>
      <c r="T616" s="319" t="b">
        <f t="shared" si="170"/>
        <v>1</v>
      </c>
      <c r="U616" s="319" t="b">
        <f t="shared" si="177"/>
        <v>0</v>
      </c>
      <c r="V616" s="319" t="b">
        <f t="shared" si="178"/>
        <v>1</v>
      </c>
      <c r="W616" s="319" t="b">
        <f t="shared" si="179"/>
        <v>1</v>
      </c>
      <c r="X616" s="319" t="b">
        <f t="shared" si="180"/>
        <v>0</v>
      </c>
      <c r="Y616" s="370"/>
      <c r="Z616" s="377" t="str">
        <f t="shared" si="171"/>
        <v/>
      </c>
      <c r="AA616" s="373" t="str">
        <f t="array" ref="AA616">IF( $Z616="", "", INDEX(白話字聲母資料表, $Z616, $AA$5))</f>
        <v/>
      </c>
      <c r="AB616" s="370"/>
      <c r="AC616" s="377" t="str">
        <f t="shared" si="181"/>
        <v/>
      </c>
      <c r="AD616" s="373" t="str">
        <f t="array" ref="AD616">IF( $W616, "", INDEX(白話字韻母資料表, AC616, $AD$5))</f>
        <v/>
      </c>
      <c r="AE616" s="373" t="str">
        <f t="array" ref="AE616">IF( $W616, "", IF( INDEX(白話字韻母資料表, AC616, $AE$5) = "入聲", TRUE, FALSE) )</f>
        <v/>
      </c>
      <c r="AF616" s="374" t="str">
        <f t="shared" si="182"/>
        <v/>
      </c>
      <c r="AG616" s="374" t="str">
        <f t="shared" si="183"/>
        <v/>
      </c>
      <c r="AH616" s="374" t="str">
        <f t="array" ref="AH616">IF( $W616, "", INDEX(白話字韻母資料表, $AC616, $AH$5))</f>
        <v/>
      </c>
      <c r="AI616" s="374" t="str">
        <f t="array" ref="AI616">IF($W616, "", INDEX(白話字韻母八聲調資料表, $AD616, $AG616))</f>
        <v/>
      </c>
      <c r="AJ616" s="370"/>
      <c r="AK616" s="373" t="b">
        <f t="shared" si="184"/>
        <v>0</v>
      </c>
      <c r="AL616" s="373" t="str">
        <f>IF( $AK616, IFERROR( IF(MATCH( $E616, 顎音化聲母!$H$9:$H$37, 0), TRUE, FALSE), FALSE), "")</f>
        <v/>
      </c>
      <c r="AM616" s="373" t="str">
        <f t="array" ref="AM616">IF( AND($AK616, $AL616), INDEX(顎音化聲母資料表, MATCH( $D616 &amp; $E616, 顎音化聲母!$L$5:$L$136, 0), 3), "")</f>
        <v/>
      </c>
      <c r="AN616" s="373" t="str">
        <f t="shared" si="185"/>
        <v/>
      </c>
      <c r="AO616" s="374" t="str">
        <f t="array" ref="AO616">IF($AN616="", "", IF( $AM616&lt;&gt;"", $AM616,INDEX(白話字聲母資料表, $AN616, $AO$5)))</f>
        <v/>
      </c>
      <c r="AP616" s="374" t="str">
        <f t="array" ref="AP616">IF($W616, "", INDEX(方音八音反切資料表, $AD616, $AG616))</f>
        <v/>
      </c>
      <c r="AQ616" s="370"/>
      <c r="AR616" s="374" t="str">
        <f t="array" ref="AR616">IF($V616, "", INDEX(白話字聲母資料表, $Z616, $AR$5))</f>
        <v/>
      </c>
      <c r="AS616" s="375" t="str">
        <f t="array" ref="AS616">IF($W616, "", INDEX(白話字韻母資料表, $AC616, $AR$5))</f>
        <v/>
      </c>
      <c r="AT616" s="374" t="str">
        <f t="array" ref="AT616">IF($W616, "", INDEX(台羅韻母八聲調資料表, $AD616, $AG616))</f>
        <v/>
      </c>
      <c r="AU616" s="370"/>
      <c r="AV616" s="374" t="str">
        <f t="array" ref="AV616">IF($V616, "", INDEX(白話字聲母資料表, $Z616, $AV$5))</f>
        <v/>
      </c>
      <c r="AW616" s="375" t="str">
        <f t="array" ref="AW616">IF($W616, "", INDEX(白話字韻母資料表, $AC616, $AW$5))</f>
        <v/>
      </c>
      <c r="AX616" s="374" t="str">
        <f t="array" ref="AX616">IF($W616, "", INDEX(閩拼韻母八聲調資料表, $AD616, $AG616))</f>
        <v/>
      </c>
    </row>
    <row r="617" spans="2:50">
      <c r="B617" s="380">
        <f t="shared" si="148"/>
        <v>609</v>
      </c>
      <c r="C617" s="314" t="str">
        <f>MID(文章!$D$4, B617, 1)</f>
        <v>而</v>
      </c>
      <c r="D617" s="365" t="s">
        <v>63</v>
      </c>
      <c r="E617" s="365" t="s">
        <v>67</v>
      </c>
      <c r="F617" s="365">
        <v>5</v>
      </c>
      <c r="G617" s="315" t="str">
        <f t="array" ref="G617">IF( OR($T617, NOT($U617), $W617), "", $AA617 &amp; $AH617 &amp; INDEX(中文數值資料表, $AG617, 2) )</f>
        <v>入居五</v>
      </c>
      <c r="H617" s="321" t="str">
        <f t="shared" si="149"/>
        <v>jî</v>
      </c>
      <c r="I617" s="322" t="str">
        <f t="shared" si="150"/>
        <v>jî</v>
      </c>
      <c r="J617" s="323" t="str">
        <f t="shared" si="151"/>
        <v>jì</v>
      </c>
      <c r="K617" s="316" t="str">
        <f t="shared" si="152"/>
        <v>ㆢㄧˊ</v>
      </c>
      <c r="L617" s="317" t="str">
        <f t="shared" ca="1" si="186"/>
        <v xml:space="preserve">\ltjruby{而}{jî}\
</v>
      </c>
      <c r="M617" s="317" t="str">
        <f t="shared" ca="1" si="172"/>
        <v xml:space="preserve">&lt;ruby&gt;而&lt;rt&gt;入居五&lt;/rt&gt;&lt;/ruby&gt;
</v>
      </c>
      <c r="N617" s="317" t="str">
        <f t="shared" ca="1" si="173"/>
        <v xml:space="preserve">&lt;ruby&gt;而&lt;rt&gt;jî&lt;/rt&gt;&lt;/ruby&gt;
</v>
      </c>
      <c r="O617" s="317" t="str">
        <f t="shared" ca="1" si="174"/>
        <v xml:space="preserve">&lt;ruby&gt;而&lt;rt&gt;jî&lt;/rt&gt;&lt;/ruby&gt;
</v>
      </c>
      <c r="P617" s="317" t="str">
        <f t="shared" ca="1" si="174"/>
        <v xml:space="preserve">&lt;ruby&gt;而&lt;rt&gt;jì&lt;/rt&gt;&lt;/ruby&gt;
</v>
      </c>
      <c r="Q617" s="318" t="str">
        <f t="shared" ca="1" si="175"/>
        <v xml:space="preserve">&lt;ruby&gt;而&lt;rtc&gt;ㆢㄧˊ&lt;/rtc&gt;&lt;/ruby&gt;
</v>
      </c>
      <c r="R617" s="318" t="str">
        <f t="shared" ca="1" si="176"/>
        <v xml:space="preserve">&lt;ruby&gt;而&lt;rt&gt;jî&lt;/rt&gt;&lt;rtc&gt;ㆢㄧˊ&lt;/rtc&gt;&lt;/ruby&gt;
</v>
      </c>
      <c r="S617" s="285"/>
      <c r="T617" s="319" t="b">
        <f t="shared" si="170"/>
        <v>0</v>
      </c>
      <c r="U617" s="319" t="b">
        <f t="shared" si="177"/>
        <v>1</v>
      </c>
      <c r="V617" s="319" t="b">
        <f t="shared" si="178"/>
        <v>0</v>
      </c>
      <c r="W617" s="319" t="b">
        <f t="shared" si="179"/>
        <v>0</v>
      </c>
      <c r="X617" s="319" t="b">
        <f t="shared" si="180"/>
        <v>0</v>
      </c>
      <c r="Y617" s="370"/>
      <c r="Z617" s="377">
        <f t="shared" si="171"/>
        <v>6</v>
      </c>
      <c r="AA617" s="373" t="str">
        <f t="array" ref="AA617">IF( $Z617="", "", INDEX(白話字聲母資料表, $Z617, $AA$5))</f>
        <v>入</v>
      </c>
      <c r="AB617" s="370"/>
      <c r="AC617" s="377">
        <f t="shared" si="181"/>
        <v>21</v>
      </c>
      <c r="AD617" s="373">
        <f t="array" ref="AD617">IF( $W617, "", INDEX(白話字韻母資料表, AC617, $AD$5))</f>
        <v>29</v>
      </c>
      <c r="AE617" s="373" t="b">
        <f t="array" ref="AE617">IF( $W617, "", IF( INDEX(白話字韻母資料表, AC617, $AE$5) = "入聲", TRUE, FALSE) )</f>
        <v>0</v>
      </c>
      <c r="AF617" s="374">
        <f t="shared" si="182"/>
        <v>1</v>
      </c>
      <c r="AG617" s="374">
        <f t="shared" si="183"/>
        <v>5</v>
      </c>
      <c r="AH617" s="374" t="str">
        <f t="array" ref="AH617">IF( $W617, "", INDEX(白話字韻母資料表, $AC617, $AH$5))</f>
        <v>居</v>
      </c>
      <c r="AI617" s="374" t="str">
        <f t="array" ref="AI617">IF($W617, "", INDEX(白話字韻母八聲調資料表, $AD617, $AG617))</f>
        <v>î</v>
      </c>
      <c r="AJ617" s="370"/>
      <c r="AK617" s="373" t="b">
        <f t="shared" si="184"/>
        <v>1</v>
      </c>
      <c r="AL617" s="373" t="b">
        <f>IF( $AK617, IFERROR( IF(MATCH( $E617, 顎音化聲母!$H$9:$H$37, 0), TRUE, FALSE), FALSE), "")</f>
        <v>1</v>
      </c>
      <c r="AM617" s="373" t="str">
        <f t="array" ref="AM617">IF( AND($AK617, $AL617), INDEX(顎音化聲母資料表, MATCH( $D617 &amp; $E617, 顎音化聲母!$L$5:$L$136, 0), 3), "")</f>
        <v>ㆢ</v>
      </c>
      <c r="AN617" s="373">
        <f t="shared" si="185"/>
        <v>6</v>
      </c>
      <c r="AO617" s="374" t="str">
        <f t="array" ref="AO617">IF($AN617="", "", IF( $AM617&lt;&gt;"", $AM617,INDEX(白話字聲母資料表, $AN617, $AO$5)))</f>
        <v>ㆢ</v>
      </c>
      <c r="AP617" s="374" t="str">
        <f t="array" ref="AP617">IF($W617, "", INDEX(方音八音反切資料表, $AD617, $AG617))</f>
        <v>ㄧˊ</v>
      </c>
      <c r="AQ617" s="370"/>
      <c r="AR617" s="374" t="str">
        <f t="array" ref="AR617">IF($V617, "", INDEX(白話字聲母資料表, $Z617, $AR$5))</f>
        <v>j</v>
      </c>
      <c r="AS617" s="375" t="str">
        <f t="array" ref="AS617">IF($W617, "", INDEX(白話字韻母資料表, $AC617, $AR$5))</f>
        <v>i</v>
      </c>
      <c r="AT617" s="374" t="str">
        <f t="array" ref="AT617">IF($W617, "", INDEX(台羅韻母八聲調資料表, $AD617, $AG617))</f>
        <v>î</v>
      </c>
      <c r="AU617" s="370"/>
      <c r="AV617" s="374" t="str">
        <f t="array" ref="AV617">IF($V617, "", INDEX(白話字聲母資料表, $Z617, $AV$5))</f>
        <v>j</v>
      </c>
      <c r="AW617" s="375" t="str">
        <f t="array" ref="AW617">IF($W617, "", INDEX(白話字韻母資料表, $AC617, $AW$5))</f>
        <v>i</v>
      </c>
      <c r="AX617" s="374" t="str">
        <f t="array" ref="AX617">IF($W617, "", INDEX(閩拼韻母八聲調資料表, $AD617, $AG617))</f>
        <v>ì</v>
      </c>
    </row>
    <row r="618" spans="2:50">
      <c r="B618" s="380">
        <f t="shared" si="148"/>
        <v>610</v>
      </c>
      <c r="C618" s="314" t="str">
        <f>MID(文章!$D$4, B618, 1)</f>
        <v>吾</v>
      </c>
      <c r="D618" s="365" t="s">
        <v>111</v>
      </c>
      <c r="E618" s="365" t="s">
        <v>75</v>
      </c>
      <c r="F618" s="365">
        <v>5</v>
      </c>
      <c r="G618" s="315" t="str">
        <f t="array" ref="G618">IF( OR($T618, NOT($U618), $W618), "", $AA618 &amp; $AH618 &amp; INDEX(中文數值資料表, $AG618, 2) )</f>
        <v>語沽五</v>
      </c>
      <c r="H618" s="321" t="str">
        <f t="shared" si="149"/>
        <v>ngô͘</v>
      </c>
      <c r="I618" s="322" t="str">
        <f t="shared" si="150"/>
        <v>ngôo</v>
      </c>
      <c r="J618" s="323" t="str">
        <f t="shared" si="151"/>
        <v>ggòo</v>
      </c>
      <c r="K618" s="316" t="str">
        <f t="shared" si="152"/>
        <v>ㄫㆦˊ</v>
      </c>
      <c r="L618" s="317" t="str">
        <f t="shared" ca="1" si="186"/>
        <v xml:space="preserve">\ltjruby{吾}{ngôo}\
</v>
      </c>
      <c r="M618" s="317" t="str">
        <f t="shared" ca="1" si="172"/>
        <v xml:space="preserve">&lt;ruby&gt;吾&lt;rt&gt;語沽五&lt;/rt&gt;&lt;/ruby&gt;
</v>
      </c>
      <c r="N618" s="317" t="str">
        <f t="shared" ca="1" si="173"/>
        <v xml:space="preserve">&lt;ruby&gt;吾&lt;rt&gt;ngô͘&lt;/rt&gt;&lt;/ruby&gt;
</v>
      </c>
      <c r="O618" s="317" t="str">
        <f t="shared" ca="1" si="174"/>
        <v xml:space="preserve">&lt;ruby&gt;吾&lt;rt&gt;ngôo&lt;/rt&gt;&lt;/ruby&gt;
</v>
      </c>
      <c r="P618" s="317" t="str">
        <f t="shared" ca="1" si="174"/>
        <v xml:space="preserve">&lt;ruby&gt;吾&lt;rt&gt;ggòo&lt;/rt&gt;&lt;/ruby&gt;
</v>
      </c>
      <c r="Q618" s="318" t="str">
        <f t="shared" ca="1" si="175"/>
        <v xml:space="preserve">&lt;ruby&gt;吾&lt;rtc&gt;ㄫㆦˊ&lt;/rtc&gt;&lt;/ruby&gt;
</v>
      </c>
      <c r="R618" s="318" t="str">
        <f t="shared" ca="1" si="176"/>
        <v xml:space="preserve">&lt;ruby&gt;吾&lt;rt&gt;ngôo&lt;/rt&gt;&lt;rtc&gt;ㄫㆦˊ&lt;/rtc&gt;&lt;/ruby&gt;
</v>
      </c>
      <c r="S618" s="285"/>
      <c r="T618" s="319" t="b">
        <f t="shared" si="170"/>
        <v>0</v>
      </c>
      <c r="U618" s="319" t="b">
        <f t="shared" si="177"/>
        <v>1</v>
      </c>
      <c r="V618" s="319" t="b">
        <f t="shared" si="178"/>
        <v>0</v>
      </c>
      <c r="W618" s="319" t="b">
        <f t="shared" si="179"/>
        <v>0</v>
      </c>
      <c r="X618" s="319" t="b">
        <f t="shared" si="180"/>
        <v>0</v>
      </c>
      <c r="Y618" s="370"/>
      <c r="Z618" s="377">
        <f t="shared" si="171"/>
        <v>12</v>
      </c>
      <c r="AA618" s="373" t="str">
        <f t="array" ref="AA618">IF( $Z618="", "", INDEX(白話字聲母資料表, $Z618, $AA$5))</f>
        <v>語</v>
      </c>
      <c r="AB618" s="370"/>
      <c r="AC618" s="377">
        <f t="shared" si="181"/>
        <v>54</v>
      </c>
      <c r="AD618" s="373">
        <f t="array" ref="AD618">IF( $W618, "", INDEX(白話字韻母資料表, AC618, $AD$5))</f>
        <v>11</v>
      </c>
      <c r="AE618" s="373" t="b">
        <f t="array" ref="AE618">IF( $W618, "", IF( INDEX(白話字韻母資料表, AC618, $AE$5) = "入聲", TRUE, FALSE) )</f>
        <v>0</v>
      </c>
      <c r="AF618" s="374">
        <f t="shared" si="182"/>
        <v>1</v>
      </c>
      <c r="AG618" s="374">
        <f t="shared" si="183"/>
        <v>5</v>
      </c>
      <c r="AH618" s="374" t="str">
        <f t="array" ref="AH618">IF( $W618, "", INDEX(白話字韻母資料表, $AC618, $AH$5))</f>
        <v>沽</v>
      </c>
      <c r="AI618" s="374" t="str">
        <f t="array" ref="AI618">IF($W618, "", INDEX(白話字韻母八聲調資料表, $AD618, $AG618))</f>
        <v>ô͘</v>
      </c>
      <c r="AJ618" s="370"/>
      <c r="AK618" s="373" t="b">
        <f t="shared" si="184"/>
        <v>0</v>
      </c>
      <c r="AL618" s="373" t="str">
        <f>IF( $AK618, IFERROR( IF(MATCH( $E618, 顎音化聲母!$H$9:$H$37, 0), TRUE, FALSE), FALSE), "")</f>
        <v/>
      </c>
      <c r="AM618" s="373" t="str">
        <f t="array" ref="AM618">IF( AND($AK618, $AL618), INDEX(顎音化聲母資料表, MATCH( $D618 &amp; $E618, 顎音化聲母!$L$5:$L$136, 0), 3), "")</f>
        <v/>
      </c>
      <c r="AN618" s="373">
        <f t="shared" si="185"/>
        <v>12</v>
      </c>
      <c r="AO618" s="374" t="str">
        <f t="array" ref="AO618">IF($AN618="", "", IF( $AM618&lt;&gt;"", $AM618,INDEX(白話字聲母資料表, $AN618, $AO$5)))</f>
        <v>ㄫ</v>
      </c>
      <c r="AP618" s="374" t="str">
        <f t="array" ref="AP618">IF($W618, "", INDEX(方音八音反切資料表, $AD618, $AG618))</f>
        <v>ㆦˊ</v>
      </c>
      <c r="AQ618" s="370"/>
      <c r="AR618" s="374" t="str">
        <f t="array" ref="AR618">IF($V618, "", INDEX(白話字聲母資料表, $Z618, $AR$5))</f>
        <v>ng</v>
      </c>
      <c r="AS618" s="375" t="str">
        <f t="array" ref="AS618">IF($W618, "", INDEX(白話字韻母資料表, $AC618, $AR$5))</f>
        <v>oo</v>
      </c>
      <c r="AT618" s="374" t="str">
        <f t="array" ref="AT618">IF($W618, "", INDEX(台羅韻母八聲調資料表, $AD618, $AG618))</f>
        <v>ôo</v>
      </c>
      <c r="AU618" s="370"/>
      <c r="AV618" s="374" t="str">
        <f t="array" ref="AV618">IF($V618, "", INDEX(白話字聲母資料表, $Z618, $AV$5))</f>
        <v>gg</v>
      </c>
      <c r="AW618" s="375" t="str">
        <f t="array" ref="AW618">IF($W618, "", INDEX(白話字韻母資料表, $AC618, $AW$5))</f>
        <v>oo</v>
      </c>
      <c r="AX618" s="374" t="str">
        <f t="array" ref="AX618">IF($W618, "", INDEX(閩拼韻母八聲調資料表, $AD618, $AG618))</f>
        <v>òo</v>
      </c>
    </row>
    <row r="619" spans="2:50">
      <c r="B619" s="380">
        <f t="shared" si="148"/>
        <v>611</v>
      </c>
      <c r="C619" s="314" t="str">
        <f>MID(文章!$D$4, B619, 1)</f>
        <v>與</v>
      </c>
      <c r="D619" s="365"/>
      <c r="E619" s="365" t="s">
        <v>62</v>
      </c>
      <c r="F619" s="365">
        <v>2</v>
      </c>
      <c r="G619" s="315" t="str">
        <f t="array" ref="G619">IF( OR($T619, NOT($U619), $W619), "", $AA619 &amp; $AH619 &amp; INDEX(中文數值資料表, $AG619, 2) )</f>
        <v>英艍二</v>
      </c>
      <c r="H619" s="321" t="str">
        <f t="shared" si="149"/>
        <v>ú</v>
      </c>
      <c r="I619" s="322" t="str">
        <f t="shared" si="150"/>
        <v>ú</v>
      </c>
      <c r="J619" s="323" t="str">
        <f t="shared" si="151"/>
        <v>ú</v>
      </c>
      <c r="K619" s="316" t="str">
        <f t="shared" si="152"/>
        <v>ㄨˋ</v>
      </c>
      <c r="L619" s="317" t="str">
        <f t="shared" ca="1" si="186"/>
        <v xml:space="preserve">\ltjruby{與}{ú}\
</v>
      </c>
      <c r="M619" s="317" t="str">
        <f t="shared" ca="1" si="172"/>
        <v xml:space="preserve">&lt;ruby&gt;與&lt;rt&gt;英艍二&lt;/rt&gt;&lt;/ruby&gt;
</v>
      </c>
      <c r="N619" s="317" t="str">
        <f t="shared" ca="1" si="173"/>
        <v xml:space="preserve">&lt;ruby&gt;與&lt;rt&gt;ú&lt;/rt&gt;&lt;/ruby&gt;
</v>
      </c>
      <c r="O619" s="317" t="str">
        <f t="shared" ca="1" si="174"/>
        <v xml:space="preserve">&lt;ruby&gt;與&lt;rt&gt;ú&lt;/rt&gt;&lt;/ruby&gt;
</v>
      </c>
      <c r="P619" s="317" t="str">
        <f t="shared" ca="1" si="174"/>
        <v xml:space="preserve">&lt;ruby&gt;與&lt;rt&gt;ú&lt;/rt&gt;&lt;/ruby&gt;
</v>
      </c>
      <c r="Q619" s="318" t="str">
        <f t="shared" ca="1" si="175"/>
        <v xml:space="preserve">&lt;ruby&gt;與&lt;rtc&gt;ㄨˋ&lt;/rtc&gt;&lt;/ruby&gt;
</v>
      </c>
      <c r="R619" s="318" t="str">
        <f t="shared" ca="1" si="176"/>
        <v xml:space="preserve">&lt;ruby&gt;與&lt;rt&gt;ú&lt;/rt&gt;&lt;rtc&gt;ㄨˋ&lt;/rtc&gt;&lt;/ruby&gt;
</v>
      </c>
      <c r="S619" s="285"/>
      <c r="T619" s="319" t="b">
        <f t="shared" si="170"/>
        <v>0</v>
      </c>
      <c r="U619" s="319" t="b">
        <f t="shared" si="177"/>
        <v>1</v>
      </c>
      <c r="V619" s="319" t="b">
        <f t="shared" si="178"/>
        <v>1</v>
      </c>
      <c r="W619" s="319" t="b">
        <f t="shared" si="179"/>
        <v>0</v>
      </c>
      <c r="X619" s="319" t="b">
        <f t="shared" si="180"/>
        <v>0</v>
      </c>
      <c r="Y619" s="370"/>
      <c r="Z619" s="377">
        <f t="shared" si="171"/>
        <v>18</v>
      </c>
      <c r="AA619" s="373" t="str">
        <f t="array" ref="AA619">IF( $Z619="", "", INDEX(白話字聲母資料表, $Z619, $AA$5))</f>
        <v>英</v>
      </c>
      <c r="AB619" s="370"/>
      <c r="AC619" s="377">
        <f t="shared" si="181"/>
        <v>70</v>
      </c>
      <c r="AD619" s="373">
        <f t="array" ref="AD619">IF( $W619, "", INDEX(白話字韻母資料表, AC619, $AD$5))</f>
        <v>27</v>
      </c>
      <c r="AE619" s="373" t="b">
        <f t="array" ref="AE619">IF( $W619, "", IF( INDEX(白話字韻母資料表, AC619, $AE$5) = "入聲", TRUE, FALSE) )</f>
        <v>0</v>
      </c>
      <c r="AF619" s="374">
        <f t="shared" si="182"/>
        <v>1</v>
      </c>
      <c r="AG619" s="374">
        <f t="shared" si="183"/>
        <v>2</v>
      </c>
      <c r="AH619" s="374" t="str">
        <f t="array" ref="AH619">IF( $W619, "", INDEX(白話字韻母資料表, $AC619, $AH$5))</f>
        <v>艍</v>
      </c>
      <c r="AI619" s="374" t="str">
        <f t="array" ref="AI619">IF($W619, "", INDEX(白話字韻母八聲調資料表, $AD619, $AG619))</f>
        <v>ú</v>
      </c>
      <c r="AJ619" s="370"/>
      <c r="AK619" s="373" t="b">
        <f t="shared" si="184"/>
        <v>0</v>
      </c>
      <c r="AL619" s="373" t="str">
        <f>IF( $AK619, IFERROR( IF(MATCH( $E619, 顎音化聲母!$H$9:$H$37, 0), TRUE, FALSE), FALSE), "")</f>
        <v/>
      </c>
      <c r="AM619" s="373" t="str">
        <f t="array" ref="AM619">IF( AND($AK619, $AL619), INDEX(顎音化聲母資料表, MATCH( $D619 &amp; $E619, 顎音化聲母!$L$5:$L$136, 0), 3), "")</f>
        <v/>
      </c>
      <c r="AN619" s="373" t="str">
        <f t="shared" si="185"/>
        <v/>
      </c>
      <c r="AO619" s="374" t="str">
        <f t="array" ref="AO619">IF($AN619="", "", IF( $AM619&lt;&gt;"", $AM619,INDEX(白話字聲母資料表, $AN619, $AO$5)))</f>
        <v/>
      </c>
      <c r="AP619" s="374" t="str">
        <f t="array" ref="AP619">IF($W619, "", INDEX(方音八音反切資料表, $AD619, $AG619))</f>
        <v>ㄨˋ</v>
      </c>
      <c r="AQ619" s="370"/>
      <c r="AR619" s="374" t="str">
        <f t="array" ref="AR619">IF($V619, "", INDEX(白話字聲母資料表, $Z619, $AR$5))</f>
        <v/>
      </c>
      <c r="AS619" s="375" t="str">
        <f t="array" ref="AS619">IF($W619, "", INDEX(白話字韻母資料表, $AC619, $AR$5))</f>
        <v>u</v>
      </c>
      <c r="AT619" s="374" t="str">
        <f t="array" ref="AT619">IF($W619, "", INDEX(台羅韻母八聲調資料表, $AD619, $AG619))</f>
        <v>ú</v>
      </c>
      <c r="AU619" s="370"/>
      <c r="AV619" s="374" t="str">
        <f t="array" ref="AV619">IF($V619, "", INDEX(白話字聲母資料表, $Z619, $AV$5))</f>
        <v/>
      </c>
      <c r="AW619" s="375" t="str">
        <f t="array" ref="AW619">IF($W619, "", INDEX(白話字韻母資料表, $AC619, $AW$5))</f>
        <v>u</v>
      </c>
      <c r="AX619" s="374" t="str">
        <f t="array" ref="AX619">IF($W619, "", INDEX(閩拼韻母八聲調資料表, $AD619, $AG619))</f>
        <v>ú</v>
      </c>
    </row>
    <row r="620" spans="2:50">
      <c r="B620" s="380">
        <f t="shared" si="148"/>
        <v>612</v>
      </c>
      <c r="C620" s="314" t="str">
        <f>MID(文章!$D$4, B620, 1)</f>
        <v>子</v>
      </c>
      <c r="D620" s="365" t="s">
        <v>55</v>
      </c>
      <c r="E620" s="365" t="s">
        <v>62</v>
      </c>
      <c r="F620" s="365">
        <v>2</v>
      </c>
      <c r="G620" s="315" t="str">
        <f t="array" ref="G620">IF( OR($T620, NOT($U620), $W620), "", $AA620 &amp; $AH620 &amp; INDEX(中文數值資料表, $AG620, 2) )</f>
        <v>曾艍二</v>
      </c>
      <c r="H620" s="321" t="str">
        <f t="shared" si="149"/>
        <v>chú</v>
      </c>
      <c r="I620" s="322" t="str">
        <f t="shared" si="150"/>
        <v>tsú</v>
      </c>
      <c r="J620" s="323" t="str">
        <f t="shared" si="151"/>
        <v>zú</v>
      </c>
      <c r="K620" s="316" t="str">
        <f t="shared" si="152"/>
        <v>ㄗㄨˋ</v>
      </c>
      <c r="L620" s="317" t="str">
        <f t="shared" ca="1" si="186"/>
        <v xml:space="preserve">\ltjruby{子}{tsú}\
</v>
      </c>
      <c r="M620" s="317" t="str">
        <f t="shared" ca="1" si="172"/>
        <v xml:space="preserve">&lt;ruby&gt;子&lt;rt&gt;曾艍二&lt;/rt&gt;&lt;/ruby&gt;
</v>
      </c>
      <c r="N620" s="317" t="str">
        <f t="shared" ca="1" si="173"/>
        <v xml:space="preserve">&lt;ruby&gt;子&lt;rt&gt;chú&lt;/rt&gt;&lt;/ruby&gt;
</v>
      </c>
      <c r="O620" s="317" t="str">
        <f t="shared" ca="1" si="174"/>
        <v xml:space="preserve">&lt;ruby&gt;子&lt;rt&gt;tsú&lt;/rt&gt;&lt;/ruby&gt;
</v>
      </c>
      <c r="P620" s="317" t="str">
        <f t="shared" ca="1" si="174"/>
        <v xml:space="preserve">&lt;ruby&gt;子&lt;rt&gt;zú&lt;/rt&gt;&lt;/ruby&gt;
</v>
      </c>
      <c r="Q620" s="318" t="str">
        <f t="shared" ca="1" si="175"/>
        <v xml:space="preserve">&lt;ruby&gt;子&lt;rtc&gt;ㄗㄨˋ&lt;/rtc&gt;&lt;/ruby&gt;
</v>
      </c>
      <c r="R620" s="318" t="str">
        <f t="shared" ca="1" si="176"/>
        <v xml:space="preserve">&lt;ruby&gt;子&lt;rt&gt;tsú&lt;/rt&gt;&lt;rtc&gt;ㄗㄨˋ&lt;/rtc&gt;&lt;/ruby&gt;
</v>
      </c>
      <c r="S620" s="285"/>
      <c r="T620" s="319" t="b">
        <f t="shared" si="170"/>
        <v>0</v>
      </c>
      <c r="U620" s="319" t="b">
        <f t="shared" si="177"/>
        <v>1</v>
      </c>
      <c r="V620" s="319" t="b">
        <f t="shared" si="178"/>
        <v>0</v>
      </c>
      <c r="W620" s="319" t="b">
        <f t="shared" si="179"/>
        <v>0</v>
      </c>
      <c r="X620" s="319" t="b">
        <f t="shared" si="180"/>
        <v>0</v>
      </c>
      <c r="Y620" s="370"/>
      <c r="Z620" s="377">
        <f t="shared" si="171"/>
        <v>2</v>
      </c>
      <c r="AA620" s="373" t="str">
        <f t="array" ref="AA620">IF( $Z620="", "", INDEX(白話字聲母資料表, $Z620, $AA$5))</f>
        <v>曾</v>
      </c>
      <c r="AB620" s="370"/>
      <c r="AC620" s="377">
        <f t="shared" si="181"/>
        <v>70</v>
      </c>
      <c r="AD620" s="373">
        <f t="array" ref="AD620">IF( $W620, "", INDEX(白話字韻母資料表, AC620, $AD$5))</f>
        <v>27</v>
      </c>
      <c r="AE620" s="373" t="b">
        <f t="array" ref="AE620">IF( $W620, "", IF( INDEX(白話字韻母資料表, AC620, $AE$5) = "入聲", TRUE, FALSE) )</f>
        <v>0</v>
      </c>
      <c r="AF620" s="374">
        <f t="shared" si="182"/>
        <v>1</v>
      </c>
      <c r="AG620" s="374">
        <f t="shared" si="183"/>
        <v>2</v>
      </c>
      <c r="AH620" s="374" t="str">
        <f t="array" ref="AH620">IF( $W620, "", INDEX(白話字韻母資料表, $AC620, $AH$5))</f>
        <v>艍</v>
      </c>
      <c r="AI620" s="374" t="str">
        <f t="array" ref="AI620">IF($W620, "", INDEX(白話字韻母八聲調資料表, $AD620, $AG620))</f>
        <v>ú</v>
      </c>
      <c r="AJ620" s="370"/>
      <c r="AK620" s="373" t="b">
        <f t="shared" si="184"/>
        <v>1</v>
      </c>
      <c r="AL620" s="373" t="b">
        <f>IF( $AK620, IFERROR( IF(MATCH( $E620, 顎音化聲母!$H$9:$H$37, 0), TRUE, FALSE), FALSE), "")</f>
        <v>0</v>
      </c>
      <c r="AM620" s="373" t="str">
        <f t="array" ref="AM620">IF( AND($AK620, $AL620), INDEX(顎音化聲母資料表, MATCH( $D620 &amp; $E620, 顎音化聲母!$L$5:$L$136, 0), 3), "")</f>
        <v/>
      </c>
      <c r="AN620" s="373">
        <f t="shared" si="185"/>
        <v>2</v>
      </c>
      <c r="AO620" s="374" t="str">
        <f t="array" ref="AO620">IF($AN620="", "", IF( $AM620&lt;&gt;"", $AM620,INDEX(白話字聲母資料表, $AN620, $AO$5)))</f>
        <v>ㄗ</v>
      </c>
      <c r="AP620" s="374" t="str">
        <f t="array" ref="AP620">IF($W620, "", INDEX(方音八音反切資料表, $AD620, $AG620))</f>
        <v>ㄨˋ</v>
      </c>
      <c r="AQ620" s="370"/>
      <c r="AR620" s="374" t="str">
        <f t="array" ref="AR620">IF($V620, "", INDEX(白話字聲母資料表, $Z620, $AR$5))</f>
        <v>ts</v>
      </c>
      <c r="AS620" s="375" t="str">
        <f t="array" ref="AS620">IF($W620, "", INDEX(白話字韻母資料表, $AC620, $AR$5))</f>
        <v>u</v>
      </c>
      <c r="AT620" s="374" t="str">
        <f t="array" ref="AT620">IF($W620, "", INDEX(台羅韻母八聲調資料表, $AD620, $AG620))</f>
        <v>ú</v>
      </c>
      <c r="AU620" s="370"/>
      <c r="AV620" s="374" t="str">
        <f t="array" ref="AV620">IF($V620, "", INDEX(白話字聲母資料表, $Z620, $AV$5))</f>
        <v>z</v>
      </c>
      <c r="AW620" s="375" t="str">
        <f t="array" ref="AW620">IF($W620, "", INDEX(白話字韻母資料表, $AC620, $AW$5))</f>
        <v>u</v>
      </c>
      <c r="AX620" s="374" t="str">
        <f t="array" ref="AX620">IF($W620, "", INDEX(閩拼韻母八聲調資料表, $AD620, $AG620))</f>
        <v>ú</v>
      </c>
    </row>
    <row r="621" spans="2:50">
      <c r="B621" s="380">
        <f t="shared" si="148"/>
        <v>613</v>
      </c>
      <c r="C621" s="314" t="str">
        <f>MID(文章!$D$4, B621, 1)</f>
        <v>之</v>
      </c>
      <c r="D621" s="365" t="s">
        <v>55</v>
      </c>
      <c r="E621" s="365" t="s">
        <v>67</v>
      </c>
      <c r="F621" s="365"/>
      <c r="G621" s="315" t="str">
        <f t="array" ref="G621">IF( OR($T621, NOT($U621), $W621), "", $AA621 &amp; $AH621 &amp; INDEX(中文數值資料表, $AG621, 2) )</f>
        <v>曾居一</v>
      </c>
      <c r="H621" s="321" t="str">
        <f t="shared" si="149"/>
        <v>chi</v>
      </c>
      <c r="I621" s="322" t="str">
        <f t="shared" si="150"/>
        <v>tsi</v>
      </c>
      <c r="J621" s="323" t="str">
        <f t="shared" si="151"/>
        <v>zī</v>
      </c>
      <c r="K621" s="316" t="str">
        <f t="shared" si="152"/>
        <v>ㄐㄧ</v>
      </c>
      <c r="L621" s="317" t="str">
        <f t="shared" ca="1" si="186"/>
        <v xml:space="preserve">\ltjruby{之}{tsi}\
</v>
      </c>
      <c r="M621" s="317" t="str">
        <f t="shared" ca="1" si="172"/>
        <v xml:space="preserve">&lt;ruby&gt;之&lt;rt&gt;曾居一&lt;/rt&gt;&lt;/ruby&gt;
</v>
      </c>
      <c r="N621" s="317" t="str">
        <f t="shared" ca="1" si="173"/>
        <v xml:space="preserve">&lt;ruby&gt;之&lt;rt&gt;chi&lt;/rt&gt;&lt;/ruby&gt;
</v>
      </c>
      <c r="O621" s="317" t="str">
        <f t="shared" ca="1" si="174"/>
        <v xml:space="preserve">&lt;ruby&gt;之&lt;rt&gt;tsi&lt;/rt&gt;&lt;/ruby&gt;
</v>
      </c>
      <c r="P621" s="317" t="str">
        <f t="shared" ca="1" si="174"/>
        <v xml:space="preserve">&lt;ruby&gt;之&lt;rt&gt;zī&lt;/rt&gt;&lt;/ruby&gt;
</v>
      </c>
      <c r="Q621" s="318" t="str">
        <f t="shared" ca="1" si="175"/>
        <v xml:space="preserve">&lt;ruby&gt;之&lt;rtc&gt;ㄐㄧ&lt;/rtc&gt;&lt;/ruby&gt;
</v>
      </c>
      <c r="R621" s="318" t="str">
        <f t="shared" ca="1" si="176"/>
        <v xml:space="preserve">&lt;ruby&gt;之&lt;rt&gt;tsi&lt;/rt&gt;&lt;rtc&gt;ㄐㄧ&lt;/rtc&gt;&lt;/ruby&gt;
</v>
      </c>
      <c r="S621" s="285"/>
      <c r="T621" s="319" t="b">
        <f t="shared" si="170"/>
        <v>0</v>
      </c>
      <c r="U621" s="319" t="b">
        <f t="shared" si="177"/>
        <v>1</v>
      </c>
      <c r="V621" s="319" t="b">
        <f t="shared" si="178"/>
        <v>0</v>
      </c>
      <c r="W621" s="319" t="b">
        <f t="shared" si="179"/>
        <v>0</v>
      </c>
      <c r="X621" s="319" t="b">
        <f t="shared" si="180"/>
        <v>1</v>
      </c>
      <c r="Y621" s="370"/>
      <c r="Z621" s="377">
        <f t="shared" si="171"/>
        <v>2</v>
      </c>
      <c r="AA621" s="373" t="str">
        <f t="array" ref="AA621">IF( $Z621="", "", INDEX(白話字聲母資料表, $Z621, $AA$5))</f>
        <v>曾</v>
      </c>
      <c r="AB621" s="370"/>
      <c r="AC621" s="377">
        <f t="shared" si="181"/>
        <v>21</v>
      </c>
      <c r="AD621" s="373">
        <f t="array" ref="AD621">IF( $W621, "", INDEX(白話字韻母資料表, AC621, $AD$5))</f>
        <v>29</v>
      </c>
      <c r="AE621" s="373" t="b">
        <f t="array" ref="AE621">IF( $W621, "", IF( INDEX(白話字韻母資料表, AC621, $AE$5) = "入聲", TRUE, FALSE) )</f>
        <v>0</v>
      </c>
      <c r="AF621" s="374">
        <f t="shared" si="182"/>
        <v>1</v>
      </c>
      <c r="AG621" s="374">
        <f t="shared" si="183"/>
        <v>1</v>
      </c>
      <c r="AH621" s="374" t="str">
        <f t="array" ref="AH621">IF( $W621, "", INDEX(白話字韻母資料表, $AC621, $AH$5))</f>
        <v>居</v>
      </c>
      <c r="AI621" s="374" t="str">
        <f t="array" ref="AI621">IF($W621, "", INDEX(白話字韻母八聲調資料表, $AD621, $AG621))</f>
        <v>i</v>
      </c>
      <c r="AJ621" s="370"/>
      <c r="AK621" s="373" t="b">
        <f t="shared" si="184"/>
        <v>1</v>
      </c>
      <c r="AL621" s="373" t="b">
        <f>IF( $AK621, IFERROR( IF(MATCH( $E621, 顎音化聲母!$H$9:$H$37, 0), TRUE, FALSE), FALSE), "")</f>
        <v>1</v>
      </c>
      <c r="AM621" s="373" t="str">
        <f t="array" ref="AM621">IF( AND($AK621, $AL621), INDEX(顎音化聲母資料表, MATCH( $D621 &amp; $E621, 顎音化聲母!$L$5:$L$136, 0), 3), "")</f>
        <v>ㄐ</v>
      </c>
      <c r="AN621" s="373">
        <f t="shared" si="185"/>
        <v>2</v>
      </c>
      <c r="AO621" s="374" t="str">
        <f t="array" ref="AO621">IF($AN621="", "", IF( $AM621&lt;&gt;"", $AM621,INDEX(白話字聲母資料表, $AN621, $AO$5)))</f>
        <v>ㄐ</v>
      </c>
      <c r="AP621" s="374" t="str">
        <f t="array" ref="AP621">IF($W621, "", INDEX(方音八音反切資料表, $AD621, $AG621))</f>
        <v>ㄧ</v>
      </c>
      <c r="AQ621" s="370"/>
      <c r="AR621" s="374" t="str">
        <f t="array" ref="AR621">IF($V621, "", INDEX(白話字聲母資料表, $Z621, $AR$5))</f>
        <v>ts</v>
      </c>
      <c r="AS621" s="375" t="str">
        <f t="array" ref="AS621">IF($W621, "", INDEX(白話字韻母資料表, $AC621, $AR$5))</f>
        <v>i</v>
      </c>
      <c r="AT621" s="374" t="str">
        <f t="array" ref="AT621">IF($W621, "", INDEX(台羅韻母八聲調資料表, $AD621, $AG621))</f>
        <v>i</v>
      </c>
      <c r="AU621" s="370"/>
      <c r="AV621" s="374" t="str">
        <f t="array" ref="AV621">IF($V621, "", INDEX(白話字聲母資料表, $Z621, $AV$5))</f>
        <v>z</v>
      </c>
      <c r="AW621" s="375" t="str">
        <f t="array" ref="AW621">IF($W621, "", INDEX(白話字韻母資料表, $AC621, $AW$5))</f>
        <v>i</v>
      </c>
      <c r="AX621" s="374" t="str">
        <f t="array" ref="AX621">IF($W621, "", INDEX(閩拼韻母八聲調資料表, $AD621, $AG621))</f>
        <v>ī</v>
      </c>
    </row>
    <row r="622" spans="2:50">
      <c r="B622" s="380">
        <f t="shared" si="148"/>
        <v>614</v>
      </c>
      <c r="C622" s="314" t="str">
        <f>MID(文章!$D$4, B622, 1)</f>
        <v>所</v>
      </c>
      <c r="D622" s="365" t="s">
        <v>65</v>
      </c>
      <c r="E622" s="365" t="s">
        <v>75</v>
      </c>
      <c r="F622" s="365">
        <v>2</v>
      </c>
      <c r="G622" s="315" t="str">
        <f t="array" ref="G622">IF( OR($T622, NOT($U622), $W622), "", $AA622 &amp; $AH622 &amp; INDEX(中文數值資料表, $AG622, 2) )</f>
        <v>時沽二</v>
      </c>
      <c r="H622" s="321" t="str">
        <f t="shared" si="149"/>
        <v>só͘</v>
      </c>
      <c r="I622" s="322" t="str">
        <f t="shared" si="150"/>
        <v>sóo</v>
      </c>
      <c r="J622" s="323" t="str">
        <f t="shared" si="151"/>
        <v>sóo</v>
      </c>
      <c r="K622" s="316" t="str">
        <f t="shared" si="152"/>
        <v>ㄙㆦˋ</v>
      </c>
      <c r="L622" s="317" t="str">
        <f t="shared" ca="1" si="186"/>
        <v xml:space="preserve">\ltjruby{所}{sóo}\
</v>
      </c>
      <c r="M622" s="317" t="str">
        <f t="shared" ca="1" si="172"/>
        <v xml:space="preserve">&lt;ruby&gt;所&lt;rt&gt;時沽二&lt;/rt&gt;&lt;/ruby&gt;
</v>
      </c>
      <c r="N622" s="317" t="str">
        <f t="shared" ca="1" si="173"/>
        <v xml:space="preserve">&lt;ruby&gt;所&lt;rt&gt;só͘&lt;/rt&gt;&lt;/ruby&gt;
</v>
      </c>
      <c r="O622" s="317" t="str">
        <f t="shared" ca="1" si="174"/>
        <v xml:space="preserve">&lt;ruby&gt;所&lt;rt&gt;sóo&lt;/rt&gt;&lt;/ruby&gt;
</v>
      </c>
      <c r="P622" s="317" t="str">
        <f t="shared" ca="1" si="174"/>
        <v xml:space="preserve">&lt;ruby&gt;所&lt;rt&gt;sóo&lt;/rt&gt;&lt;/ruby&gt;
</v>
      </c>
      <c r="Q622" s="318" t="str">
        <f t="shared" ca="1" si="175"/>
        <v xml:space="preserve">&lt;ruby&gt;所&lt;rtc&gt;ㄙㆦˋ&lt;/rtc&gt;&lt;/ruby&gt;
</v>
      </c>
      <c r="R622" s="318" t="str">
        <f t="shared" ca="1" si="176"/>
        <v xml:space="preserve">&lt;ruby&gt;所&lt;rt&gt;sóo&lt;/rt&gt;&lt;rtc&gt;ㄙㆦˋ&lt;/rtc&gt;&lt;/ruby&gt;
</v>
      </c>
      <c r="S622" s="285"/>
      <c r="T622" s="319" t="b">
        <f t="shared" si="170"/>
        <v>0</v>
      </c>
      <c r="U622" s="319" t="b">
        <f t="shared" si="177"/>
        <v>1</v>
      </c>
      <c r="V622" s="319" t="b">
        <f t="shared" si="178"/>
        <v>0</v>
      </c>
      <c r="W622" s="319" t="b">
        <f t="shared" si="179"/>
        <v>0</v>
      </c>
      <c r="X622" s="319" t="b">
        <f t="shared" si="180"/>
        <v>0</v>
      </c>
      <c r="Y622" s="370"/>
      <c r="Z622" s="377">
        <f t="shared" si="171"/>
        <v>15</v>
      </c>
      <c r="AA622" s="373" t="str">
        <f t="array" ref="AA622">IF( $Z622="", "", INDEX(白話字聲母資料表, $Z622, $AA$5))</f>
        <v>時</v>
      </c>
      <c r="AB622" s="370"/>
      <c r="AC622" s="377">
        <f t="shared" si="181"/>
        <v>54</v>
      </c>
      <c r="AD622" s="373">
        <f t="array" ref="AD622">IF( $W622, "", INDEX(白話字韻母資料表, AC622, $AD$5))</f>
        <v>11</v>
      </c>
      <c r="AE622" s="373" t="b">
        <f t="array" ref="AE622">IF( $W622, "", IF( INDEX(白話字韻母資料表, AC622, $AE$5) = "入聲", TRUE, FALSE) )</f>
        <v>0</v>
      </c>
      <c r="AF622" s="374">
        <f t="shared" si="182"/>
        <v>1</v>
      </c>
      <c r="AG622" s="374">
        <f t="shared" si="183"/>
        <v>2</v>
      </c>
      <c r="AH622" s="374" t="str">
        <f t="array" ref="AH622">IF( $W622, "", INDEX(白話字韻母資料表, $AC622, $AH$5))</f>
        <v>沽</v>
      </c>
      <c r="AI622" s="374" t="str">
        <f t="array" ref="AI622">IF($W622, "", INDEX(白話字韻母八聲調資料表, $AD622, $AG622))</f>
        <v>ó͘</v>
      </c>
      <c r="AJ622" s="370"/>
      <c r="AK622" s="373" t="b">
        <f t="shared" si="184"/>
        <v>1</v>
      </c>
      <c r="AL622" s="373" t="b">
        <f>IF( $AK622, IFERROR( IF(MATCH( $E622, 顎音化聲母!$H$9:$H$37, 0), TRUE, FALSE), FALSE), "")</f>
        <v>0</v>
      </c>
      <c r="AM622" s="373" t="str">
        <f t="array" ref="AM622">IF( AND($AK622, $AL622), INDEX(顎音化聲母資料表, MATCH( $D622 &amp; $E622, 顎音化聲母!$L$5:$L$136, 0), 3), "")</f>
        <v/>
      </c>
      <c r="AN622" s="373">
        <f t="shared" si="185"/>
        <v>15</v>
      </c>
      <c r="AO622" s="374" t="str">
        <f t="array" ref="AO622">IF($AN622="", "", IF( $AM622&lt;&gt;"", $AM622,INDEX(白話字聲母資料表, $AN622, $AO$5)))</f>
        <v>ㄙ</v>
      </c>
      <c r="AP622" s="374" t="str">
        <f t="array" ref="AP622">IF($W622, "", INDEX(方音八音反切資料表, $AD622, $AG622))</f>
        <v>ㆦˋ</v>
      </c>
      <c r="AQ622" s="370"/>
      <c r="AR622" s="374" t="str">
        <f t="array" ref="AR622">IF($V622, "", INDEX(白話字聲母資料表, $Z622, $AR$5))</f>
        <v>s</v>
      </c>
      <c r="AS622" s="375" t="str">
        <f t="array" ref="AS622">IF($W622, "", INDEX(白話字韻母資料表, $AC622, $AR$5))</f>
        <v>oo</v>
      </c>
      <c r="AT622" s="374" t="str">
        <f t="array" ref="AT622">IF($W622, "", INDEX(台羅韻母八聲調資料表, $AD622, $AG622))</f>
        <v>óo</v>
      </c>
      <c r="AU622" s="370"/>
      <c r="AV622" s="374" t="str">
        <f t="array" ref="AV622">IF($V622, "", INDEX(白話字聲母資料表, $Z622, $AV$5))</f>
        <v>s</v>
      </c>
      <c r="AW622" s="375" t="str">
        <f t="array" ref="AW622">IF($W622, "", INDEX(白話字韻母資料表, $AC622, $AW$5))</f>
        <v>oo</v>
      </c>
      <c r="AX622" s="374" t="str">
        <f t="array" ref="AX622">IF($W622, "", INDEX(閩拼韻母八聲調資料表, $AD622, $AG622))</f>
        <v>óo</v>
      </c>
    </row>
    <row r="623" spans="2:50">
      <c r="B623" s="380">
        <f t="shared" si="148"/>
        <v>615</v>
      </c>
      <c r="C623" s="314" t="str">
        <f>MID(文章!$D$4, B623, 1)</f>
        <v>共</v>
      </c>
      <c r="D623" s="365" t="s">
        <v>72</v>
      </c>
      <c r="E623" s="365" t="s">
        <v>88</v>
      </c>
      <c r="F623" s="365">
        <v>7</v>
      </c>
      <c r="G623" s="315" t="str">
        <f t="array" ref="G623">IF( OR($T623, NOT($U623), $W623), "", $AA623 &amp; $AH623 &amp; INDEX(中文數值資料表, $AG623, 2) )</f>
        <v>求恭七</v>
      </c>
      <c r="H623" s="321" t="str">
        <f t="shared" si="149"/>
        <v>kiōng</v>
      </c>
      <c r="I623" s="322" t="str">
        <f t="shared" si="150"/>
        <v>kiōng</v>
      </c>
      <c r="J623" s="323" t="str">
        <f t="shared" si="151"/>
        <v>giōng</v>
      </c>
      <c r="K623" s="316" t="str">
        <f t="shared" si="152"/>
        <v>ㄍㄧㆲ˫</v>
      </c>
      <c r="L623" s="317" t="str">
        <f t="shared" ca="1" si="186"/>
        <v xml:space="preserve">\ltjruby{共}{kiōng}\
</v>
      </c>
      <c r="M623" s="317" t="str">
        <f t="shared" ca="1" si="172"/>
        <v xml:space="preserve">&lt;ruby&gt;共&lt;rt&gt;求恭七&lt;/rt&gt;&lt;/ruby&gt;
</v>
      </c>
      <c r="N623" s="317" t="str">
        <f t="shared" ca="1" si="173"/>
        <v xml:space="preserve">&lt;ruby&gt;共&lt;rt&gt;kiōng&lt;/rt&gt;&lt;/ruby&gt;
</v>
      </c>
      <c r="O623" s="317" t="str">
        <f t="shared" ca="1" si="174"/>
        <v xml:space="preserve">&lt;ruby&gt;共&lt;rt&gt;kiōng&lt;/rt&gt;&lt;/ruby&gt;
</v>
      </c>
      <c r="P623" s="317" t="str">
        <f t="shared" ca="1" si="174"/>
        <v xml:space="preserve">&lt;ruby&gt;共&lt;rt&gt;giōng&lt;/rt&gt;&lt;/ruby&gt;
</v>
      </c>
      <c r="Q623" s="318" t="str">
        <f t="shared" ca="1" si="175"/>
        <v xml:space="preserve">&lt;ruby&gt;共&lt;rtc&gt;ㄍㄧㆲ˫&lt;/rtc&gt;&lt;/ruby&gt;
</v>
      </c>
      <c r="R623" s="318" t="str">
        <f t="shared" ca="1" si="176"/>
        <v xml:space="preserve">&lt;ruby&gt;共&lt;rt&gt;kiōng&lt;/rt&gt;&lt;rtc&gt;ㄍㄧㆲ˫&lt;/rtc&gt;&lt;/ruby&gt;
</v>
      </c>
      <c r="S623" s="285"/>
      <c r="T623" s="319" t="b">
        <f t="shared" si="170"/>
        <v>0</v>
      </c>
      <c r="U623" s="319" t="b">
        <f t="shared" si="177"/>
        <v>1</v>
      </c>
      <c r="V623" s="319" t="b">
        <f t="shared" si="178"/>
        <v>0</v>
      </c>
      <c r="W623" s="319" t="b">
        <f t="shared" si="179"/>
        <v>0</v>
      </c>
      <c r="X623" s="319" t="b">
        <f t="shared" si="180"/>
        <v>0</v>
      </c>
      <c r="Y623" s="370"/>
      <c r="Z623" s="377">
        <f t="shared" si="171"/>
        <v>7</v>
      </c>
      <c r="AA623" s="373" t="str">
        <f t="array" ref="AA623">IF( $Z623="", "", INDEX(白話字聲母資料表, $Z623, $AA$5))</f>
        <v>求</v>
      </c>
      <c r="AB623" s="370"/>
      <c r="AC623" s="377">
        <f t="shared" si="181"/>
        <v>42</v>
      </c>
      <c r="AD623" s="373">
        <f t="array" ref="AD623">IF( $W623, "", INDEX(白話字韻母資料表, AC623, $AD$5))</f>
        <v>14</v>
      </c>
      <c r="AE623" s="373" t="b">
        <f t="array" ref="AE623">IF( $W623, "", IF( INDEX(白話字韻母資料表, AC623, $AE$5) = "入聲", TRUE, FALSE) )</f>
        <v>0</v>
      </c>
      <c r="AF623" s="374">
        <f t="shared" si="182"/>
        <v>1</v>
      </c>
      <c r="AG623" s="374">
        <f t="shared" si="183"/>
        <v>7</v>
      </c>
      <c r="AH623" s="374" t="str">
        <f t="array" ref="AH623">IF( $W623, "", INDEX(白話字韻母資料表, $AC623, $AH$5))</f>
        <v>恭</v>
      </c>
      <c r="AI623" s="374" t="str">
        <f t="array" ref="AI623">IF($W623, "", INDEX(白話字韻母八聲調資料表, $AD623, $AG623))</f>
        <v>iōng</v>
      </c>
      <c r="AJ623" s="370"/>
      <c r="AK623" s="373" t="b">
        <f t="shared" si="184"/>
        <v>0</v>
      </c>
      <c r="AL623" s="373" t="str">
        <f>IF( $AK623, IFERROR( IF(MATCH( $E623, 顎音化聲母!$H$9:$H$37, 0), TRUE, FALSE), FALSE), "")</f>
        <v/>
      </c>
      <c r="AM623" s="373" t="str">
        <f t="array" ref="AM623">IF( AND($AK623, $AL623), INDEX(顎音化聲母資料表, MATCH( $D623 &amp; $E623, 顎音化聲母!$L$5:$L$136, 0), 3), "")</f>
        <v/>
      </c>
      <c r="AN623" s="373">
        <f t="shared" si="185"/>
        <v>7</v>
      </c>
      <c r="AO623" s="374" t="str">
        <f t="array" ref="AO623">IF($AN623="", "", IF( $AM623&lt;&gt;"", $AM623,INDEX(白話字聲母資料表, $AN623, $AO$5)))</f>
        <v>ㄍ</v>
      </c>
      <c r="AP623" s="374" t="str">
        <f t="array" ref="AP623">IF($W623, "", INDEX(方音八音反切資料表, $AD623, $AG623))</f>
        <v>ㄧㆲ˫</v>
      </c>
      <c r="AQ623" s="370"/>
      <c r="AR623" s="374" t="str">
        <f t="array" ref="AR623">IF($V623, "", INDEX(白話字聲母資料表, $Z623, $AR$5))</f>
        <v>k</v>
      </c>
      <c r="AS623" s="375" t="str">
        <f t="array" ref="AS623">IF($W623, "", INDEX(白話字韻母資料表, $AC623, $AR$5))</f>
        <v>iong</v>
      </c>
      <c r="AT623" s="374" t="str">
        <f t="array" ref="AT623">IF($W623, "", INDEX(台羅韻母八聲調資料表, $AD623, $AG623))</f>
        <v>iōng</v>
      </c>
      <c r="AU623" s="370"/>
      <c r="AV623" s="374" t="str">
        <f t="array" ref="AV623">IF($V623, "", INDEX(白話字聲母資料表, $Z623, $AV$5))</f>
        <v>g</v>
      </c>
      <c r="AW623" s="375" t="str">
        <f t="array" ref="AW623">IF($W623, "", INDEX(白話字韻母資料表, $AC623, $AW$5))</f>
        <v>iong</v>
      </c>
      <c r="AX623" s="374" t="str">
        <f t="array" ref="AX623">IF($W623, "", INDEX(閩拼韻母八聲調資料表, $AD623, $AG623))</f>
        <v>iōng</v>
      </c>
    </row>
    <row r="624" spans="2:50">
      <c r="B624" s="380">
        <f t="shared" si="148"/>
        <v>616</v>
      </c>
      <c r="C624" s="314" t="str">
        <f>MID(文章!$D$4, B624, 1)</f>
        <v>適</v>
      </c>
      <c r="D624" s="365" t="s">
        <v>65</v>
      </c>
      <c r="E624" s="365" t="s">
        <v>77</v>
      </c>
      <c r="F624" s="365"/>
      <c r="G624" s="315" t="str">
        <f t="array" ref="G624">IF( OR($T624, NOT($U624), $W624), "", $AA624 &amp; $AH624 &amp; INDEX(中文數值資料表, $AG624, 2) )</f>
        <v>時經四</v>
      </c>
      <c r="H624" s="321" t="str">
        <f t="shared" si="149"/>
        <v>sek</v>
      </c>
      <c r="I624" s="322" t="str">
        <f t="shared" si="150"/>
        <v>sik</v>
      </c>
      <c r="J624" s="323" t="str">
        <f t="shared" si="151"/>
        <v>sik</v>
      </c>
      <c r="K624" s="316" t="str">
        <f t="shared" si="152"/>
        <v>ㄒㄧㆻ</v>
      </c>
      <c r="L624" s="317" t="str">
        <f t="shared" ca="1" si="186"/>
        <v xml:space="preserve">\ltjruby{適}{sik}\
</v>
      </c>
      <c r="M624" s="317" t="str">
        <f t="shared" ca="1" si="172"/>
        <v xml:space="preserve">&lt;ruby&gt;適&lt;rt&gt;時經四&lt;/rt&gt;&lt;/ruby&gt;
</v>
      </c>
      <c r="N624" s="317" t="str">
        <f t="shared" ca="1" si="173"/>
        <v xml:space="preserve">&lt;ruby&gt;適&lt;rt&gt;sek&lt;/rt&gt;&lt;/ruby&gt;
</v>
      </c>
      <c r="O624" s="317" t="str">
        <f t="shared" ca="1" si="174"/>
        <v xml:space="preserve">&lt;ruby&gt;適&lt;rt&gt;sik&lt;/rt&gt;&lt;/ruby&gt;
</v>
      </c>
      <c r="P624" s="317" t="str">
        <f t="shared" ca="1" si="174"/>
        <v xml:space="preserve">&lt;ruby&gt;適&lt;rt&gt;sik&lt;/rt&gt;&lt;/ruby&gt;
</v>
      </c>
      <c r="Q624" s="318" t="str">
        <f t="shared" ca="1" si="175"/>
        <v xml:space="preserve">&lt;ruby&gt;適&lt;rtc&gt;ㄒㄧㆻ&lt;/rtc&gt;&lt;/ruby&gt;
</v>
      </c>
      <c r="R624" s="318" t="str">
        <f t="shared" ca="1" si="176"/>
        <v xml:space="preserve">&lt;ruby&gt;適&lt;rt&gt;sik&lt;/rt&gt;&lt;rtc&gt;ㄒㄧㆻ&lt;/rtc&gt;&lt;/ruby&gt;
</v>
      </c>
      <c r="S624" s="285"/>
      <c r="T624" s="319" t="b">
        <f t="shared" si="170"/>
        <v>0</v>
      </c>
      <c r="U624" s="319" t="b">
        <f t="shared" si="177"/>
        <v>1</v>
      </c>
      <c r="V624" s="319" t="b">
        <f t="shared" si="178"/>
        <v>0</v>
      </c>
      <c r="W624" s="319" t="b">
        <f t="shared" si="179"/>
        <v>0</v>
      </c>
      <c r="X624" s="319" t="b">
        <f t="shared" si="180"/>
        <v>1</v>
      </c>
      <c r="Y624" s="370"/>
      <c r="Z624" s="377">
        <f t="shared" si="171"/>
        <v>15</v>
      </c>
      <c r="AA624" s="373" t="str">
        <f t="array" ref="AA624">IF( $Z624="", "", INDEX(白話字聲母資料表, $Z624, $AA$5))</f>
        <v>時</v>
      </c>
      <c r="AB624" s="370"/>
      <c r="AC624" s="377">
        <f t="shared" si="181"/>
        <v>19</v>
      </c>
      <c r="AD624" s="373">
        <f t="array" ref="AD624">IF( $W624, "", INDEX(白話字韻母資料表, AC624, $AD$5))</f>
        <v>9</v>
      </c>
      <c r="AE624" s="373" t="b">
        <f t="array" ref="AE624">IF( $W624, "", IF( INDEX(白話字韻母資料表, AC624, $AE$5) = "入聲", TRUE, FALSE) )</f>
        <v>1</v>
      </c>
      <c r="AF624" s="374">
        <f t="shared" si="182"/>
        <v>4</v>
      </c>
      <c r="AG624" s="374">
        <f t="shared" si="183"/>
        <v>4</v>
      </c>
      <c r="AH624" s="374" t="str">
        <f t="array" ref="AH624">IF( $W624, "", INDEX(白話字韻母資料表, $AC624, $AH$5))</f>
        <v>經</v>
      </c>
      <c r="AI624" s="374" t="str">
        <f t="array" ref="AI624">IF($W624, "", INDEX(白話字韻母八聲調資料表, $AD624, $AG624))</f>
        <v>ek</v>
      </c>
      <c r="AJ624" s="370"/>
      <c r="AK624" s="373" t="b">
        <f t="shared" si="184"/>
        <v>1</v>
      </c>
      <c r="AL624" s="373" t="b">
        <f>IF( $AK624, IFERROR( IF(MATCH( $E624, 顎音化聲母!$H$9:$H$37, 0), TRUE, FALSE), FALSE), "")</f>
        <v>1</v>
      </c>
      <c r="AM624" s="373" t="str">
        <f t="array" ref="AM624">IF( AND($AK624, $AL624), INDEX(顎音化聲母資料表, MATCH( $D624 &amp; $E624, 顎音化聲母!$L$5:$L$136, 0), 3), "")</f>
        <v>ㄒ</v>
      </c>
      <c r="AN624" s="373">
        <f t="shared" si="185"/>
        <v>15</v>
      </c>
      <c r="AO624" s="374" t="str">
        <f t="array" ref="AO624">IF($AN624="", "", IF( $AM624&lt;&gt;"", $AM624,INDEX(白話字聲母資料表, $AN624, $AO$5)))</f>
        <v>ㄒ</v>
      </c>
      <c r="AP624" s="374" t="str">
        <f t="array" ref="AP624">IF($W624, "", INDEX(方音八音反切資料表, $AD624, $AG624))</f>
        <v>ㄧㆻ</v>
      </c>
      <c r="AQ624" s="370"/>
      <c r="AR624" s="374" t="str">
        <f t="array" ref="AR624">IF($V624, "", INDEX(白話字聲母資料表, $Z624, $AR$5))</f>
        <v>s</v>
      </c>
      <c r="AS624" s="375" t="str">
        <f t="array" ref="AS624">IF($W624, "", INDEX(白話字韻母資料表, $AC624, $AR$5))</f>
        <v>ik</v>
      </c>
      <c r="AT624" s="374" t="str">
        <f t="array" ref="AT624">IF($W624, "", INDEX(台羅韻母八聲調資料表, $AD624, $AG624))</f>
        <v>ik</v>
      </c>
      <c r="AU624" s="370"/>
      <c r="AV624" s="374" t="str">
        <f t="array" ref="AV624">IF($V624, "", INDEX(白話字聲母資料表, $Z624, $AV$5))</f>
        <v>s</v>
      </c>
      <c r="AW624" s="375" t="str">
        <f t="array" ref="AW624">IF($W624, "", INDEX(白話字韻母資料表, $AC624, $AW$5))</f>
        <v>ik</v>
      </c>
      <c r="AX624" s="374" t="str">
        <f t="array" ref="AX624">IF($W624, "", INDEX(閩拼韻母八聲調資料表, $AD624, $AG624))</f>
        <v>ik</v>
      </c>
    </row>
    <row r="625" spans="2:50">
      <c r="B625" s="380">
        <f t="shared" si="148"/>
        <v>617</v>
      </c>
      <c r="C625" s="314" t="str">
        <f>MID(文章!$D$4, B625, 1)</f>
        <v>。</v>
      </c>
      <c r="D625" s="365"/>
      <c r="E625" s="365"/>
      <c r="F625" s="365"/>
      <c r="G625" s="315" t="str">
        <f t="array" ref="G625">IF( OR($T625, NOT($U625), $W625), "", $AA625 &amp; $AH625 &amp; INDEX(中文數值資料表, $AG625, 2) )</f>
        <v/>
      </c>
      <c r="H625" s="321" t="str">
        <f t="shared" si="149"/>
        <v/>
      </c>
      <c r="I625" s="322" t="str">
        <f t="shared" si="150"/>
        <v/>
      </c>
      <c r="J625" s="323" t="str">
        <f t="shared" si="151"/>
        <v/>
      </c>
      <c r="K625" s="316" t="str">
        <f t="shared" si="152"/>
        <v/>
      </c>
      <c r="L625" s="317" t="str">
        <f t="shared" ca="1" si="186"/>
        <v xml:space="preserve">\ltjruby{。}{}\
</v>
      </c>
      <c r="M625" s="317" t="str">
        <f t="shared" ca="1" si="172"/>
        <v xml:space="preserve">。
</v>
      </c>
      <c r="N625" s="317" t="str">
        <f t="shared" ca="1" si="173"/>
        <v xml:space="preserve">。
</v>
      </c>
      <c r="O625" s="317" t="str">
        <f t="shared" ca="1" si="174"/>
        <v xml:space="preserve">。
</v>
      </c>
      <c r="P625" s="317" t="str">
        <f t="shared" ca="1" si="174"/>
        <v xml:space="preserve">。
</v>
      </c>
      <c r="Q625" s="318" t="str">
        <f t="shared" ca="1" si="175"/>
        <v xml:space="preserve">。
</v>
      </c>
      <c r="R625" s="318" t="str">
        <f t="shared" ca="1" si="176"/>
        <v xml:space="preserve">。
</v>
      </c>
      <c r="S625" s="285"/>
      <c r="T625" s="319" t="b">
        <f t="shared" si="170"/>
        <v>1</v>
      </c>
      <c r="U625" s="319" t="b">
        <f t="shared" si="177"/>
        <v>0</v>
      </c>
      <c r="V625" s="319" t="b">
        <f t="shared" si="178"/>
        <v>1</v>
      </c>
      <c r="W625" s="319" t="b">
        <f t="shared" si="179"/>
        <v>1</v>
      </c>
      <c r="X625" s="319" t="b">
        <f t="shared" si="180"/>
        <v>0</v>
      </c>
      <c r="Y625" s="370"/>
      <c r="Z625" s="377" t="str">
        <f t="shared" si="171"/>
        <v/>
      </c>
      <c r="AA625" s="373" t="str">
        <f t="array" ref="AA625">IF( $Z625="", "", INDEX(白話字聲母資料表, $Z625, $AA$5))</f>
        <v/>
      </c>
      <c r="AB625" s="370"/>
      <c r="AC625" s="377" t="str">
        <f t="shared" si="181"/>
        <v/>
      </c>
      <c r="AD625" s="373" t="str">
        <f t="array" ref="AD625">IF( $W625, "", INDEX(白話字韻母資料表, AC625, $AD$5))</f>
        <v/>
      </c>
      <c r="AE625" s="373" t="str">
        <f t="array" ref="AE625">IF( $W625, "", IF( INDEX(白話字韻母資料表, AC625, $AE$5) = "入聲", TRUE, FALSE) )</f>
        <v/>
      </c>
      <c r="AF625" s="374" t="str">
        <f t="shared" si="182"/>
        <v/>
      </c>
      <c r="AG625" s="374" t="str">
        <f t="shared" si="183"/>
        <v/>
      </c>
      <c r="AH625" s="374" t="str">
        <f t="array" ref="AH625">IF( $W625, "", INDEX(白話字韻母資料表, $AC625, $AH$5))</f>
        <v/>
      </c>
      <c r="AI625" s="374" t="str">
        <f t="array" ref="AI625">IF($W625, "", INDEX(白話字韻母八聲調資料表, $AD625, $AG625))</f>
        <v/>
      </c>
      <c r="AJ625" s="370"/>
      <c r="AK625" s="373" t="b">
        <f t="shared" si="184"/>
        <v>0</v>
      </c>
      <c r="AL625" s="373" t="str">
        <f>IF( $AK625, IFERROR( IF(MATCH( $E625, 顎音化聲母!$H$9:$H$37, 0), TRUE, FALSE), FALSE), "")</f>
        <v/>
      </c>
      <c r="AM625" s="373" t="str">
        <f t="array" ref="AM625">IF( AND($AK625, $AL625), INDEX(顎音化聲母資料表, MATCH( $D625 &amp; $E625, 顎音化聲母!$L$5:$L$136, 0), 3), "")</f>
        <v/>
      </c>
      <c r="AN625" s="373" t="str">
        <f t="shared" si="185"/>
        <v/>
      </c>
      <c r="AO625" s="374" t="str">
        <f t="array" ref="AO625">IF($AN625="", "", IF( $AM625&lt;&gt;"", $AM625,INDEX(白話字聲母資料表, $AN625, $AO$5)))</f>
        <v/>
      </c>
      <c r="AP625" s="374" t="str">
        <f t="array" ref="AP625">IF($W625, "", INDEX(方音八音反切資料表, $AD625, $AG625))</f>
        <v/>
      </c>
      <c r="AQ625" s="370"/>
      <c r="AR625" s="374" t="str">
        <f t="array" ref="AR625">IF($V625, "", INDEX(白話字聲母資料表, $Z625, $AR$5))</f>
        <v/>
      </c>
      <c r="AS625" s="375" t="str">
        <f t="array" ref="AS625">IF($W625, "", INDEX(白話字韻母資料表, $AC625, $AR$5))</f>
        <v/>
      </c>
      <c r="AT625" s="374" t="str">
        <f t="array" ref="AT625">IF($W625, "", INDEX(台羅韻母八聲調資料表, $AD625, $AG625))</f>
        <v/>
      </c>
      <c r="AU625" s="370"/>
      <c r="AV625" s="374" t="str">
        <f t="array" ref="AV625">IF($V625, "", INDEX(白話字聲母資料表, $Z625, $AV$5))</f>
        <v/>
      </c>
      <c r="AW625" s="375" t="str">
        <f t="array" ref="AW625">IF($W625, "", INDEX(白話字韻母資料表, $AC625, $AW$5))</f>
        <v/>
      </c>
      <c r="AX625" s="374" t="str">
        <f t="array" ref="AX625">IF($W625, "", INDEX(閩拼韻母八聲調資料表, $AD625, $AG625))</f>
        <v/>
      </c>
    </row>
    <row r="626" spans="2:50">
      <c r="B626" s="380">
        <f t="shared" si="148"/>
        <v>618</v>
      </c>
      <c r="C626" s="314" t="str">
        <f>MID(文章!$D$4, B626, 1)</f>
        <v>」</v>
      </c>
      <c r="D626" s="365"/>
      <c r="E626" s="365"/>
      <c r="F626" s="365"/>
      <c r="G626" s="315" t="str">
        <f t="array" ref="G626">IF( OR($T626, NOT($U626), $W626), "", $AA626 &amp; $AH626 &amp; INDEX(中文數值資料表, $AG626, 2) )</f>
        <v/>
      </c>
      <c r="H626" s="321" t="str">
        <f t="shared" si="149"/>
        <v/>
      </c>
      <c r="I626" s="322" t="str">
        <f t="shared" si="150"/>
        <v/>
      </c>
      <c r="J626" s="323" t="str">
        <f t="shared" si="151"/>
        <v/>
      </c>
      <c r="K626" s="316" t="str">
        <f t="shared" si="152"/>
        <v/>
      </c>
      <c r="L626" s="317" t="str">
        <f t="shared" ca="1" si="186"/>
        <v xml:space="preserve">\ltjruby{」}{}\
</v>
      </c>
      <c r="M626" s="317" t="str">
        <f t="shared" ca="1" si="172"/>
        <v xml:space="preserve">」
</v>
      </c>
      <c r="N626" s="317" t="str">
        <f t="shared" ca="1" si="173"/>
        <v xml:space="preserve">」
</v>
      </c>
      <c r="O626" s="317" t="str">
        <f t="shared" ca="1" si="174"/>
        <v xml:space="preserve">」
</v>
      </c>
      <c r="P626" s="317" t="str">
        <f t="shared" ca="1" si="174"/>
        <v xml:space="preserve">」
</v>
      </c>
      <c r="Q626" s="318" t="str">
        <f t="shared" ca="1" si="175"/>
        <v xml:space="preserve">」
</v>
      </c>
      <c r="R626" s="318" t="str">
        <f t="shared" ca="1" si="176"/>
        <v xml:space="preserve">」
</v>
      </c>
      <c r="S626" s="285"/>
      <c r="T626" s="319" t="b">
        <f t="shared" si="170"/>
        <v>1</v>
      </c>
      <c r="U626" s="319" t="b">
        <f t="shared" si="177"/>
        <v>0</v>
      </c>
      <c r="V626" s="319" t="b">
        <f t="shared" si="178"/>
        <v>1</v>
      </c>
      <c r="W626" s="319" t="b">
        <f t="shared" si="179"/>
        <v>1</v>
      </c>
      <c r="X626" s="319" t="b">
        <f t="shared" si="180"/>
        <v>0</v>
      </c>
      <c r="Y626" s="370"/>
      <c r="Z626" s="377" t="str">
        <f t="shared" si="171"/>
        <v/>
      </c>
      <c r="AA626" s="373" t="str">
        <f t="array" ref="AA626">IF( $Z626="", "", INDEX(白話字聲母資料表, $Z626, $AA$5))</f>
        <v/>
      </c>
      <c r="AB626" s="370"/>
      <c r="AC626" s="377" t="str">
        <f t="shared" si="181"/>
        <v/>
      </c>
      <c r="AD626" s="373" t="str">
        <f t="array" ref="AD626">IF( $W626, "", INDEX(白話字韻母資料表, AC626, $AD$5))</f>
        <v/>
      </c>
      <c r="AE626" s="373" t="str">
        <f t="array" ref="AE626">IF( $W626, "", IF( INDEX(白話字韻母資料表, AC626, $AE$5) = "入聲", TRUE, FALSE) )</f>
        <v/>
      </c>
      <c r="AF626" s="374" t="str">
        <f t="shared" si="182"/>
        <v/>
      </c>
      <c r="AG626" s="374" t="str">
        <f t="shared" si="183"/>
        <v/>
      </c>
      <c r="AH626" s="374" t="str">
        <f t="array" ref="AH626">IF( $W626, "", INDEX(白話字韻母資料表, $AC626, $AH$5))</f>
        <v/>
      </c>
      <c r="AI626" s="374" t="str">
        <f t="array" ref="AI626">IF($W626, "", INDEX(白話字韻母八聲調資料表, $AD626, $AG626))</f>
        <v/>
      </c>
      <c r="AJ626" s="370"/>
      <c r="AK626" s="373" t="b">
        <f t="shared" si="184"/>
        <v>0</v>
      </c>
      <c r="AL626" s="373" t="str">
        <f>IF( $AK626, IFERROR( IF(MATCH( $E626, 顎音化聲母!$H$9:$H$37, 0), TRUE, FALSE), FALSE), "")</f>
        <v/>
      </c>
      <c r="AM626" s="373" t="str">
        <f t="array" ref="AM626">IF( AND($AK626, $AL626), INDEX(顎音化聲母資料表, MATCH( $D626 &amp; $E626, 顎音化聲母!$L$5:$L$136, 0), 3), "")</f>
        <v/>
      </c>
      <c r="AN626" s="373" t="str">
        <f t="shared" si="185"/>
        <v/>
      </c>
      <c r="AO626" s="374" t="str">
        <f t="array" ref="AO626">IF($AN626="", "", IF( $AM626&lt;&gt;"", $AM626,INDEX(白話字聲母資料表, $AN626, $AO$5)))</f>
        <v/>
      </c>
      <c r="AP626" s="374" t="str">
        <f t="array" ref="AP626">IF($W626, "", INDEX(方音八音反切資料表, $AD626, $AG626))</f>
        <v/>
      </c>
      <c r="AQ626" s="370"/>
      <c r="AR626" s="374" t="str">
        <f t="array" ref="AR626">IF($V626, "", INDEX(白話字聲母資料表, $Z626, $AR$5))</f>
        <v/>
      </c>
      <c r="AS626" s="375" t="str">
        <f t="array" ref="AS626">IF($W626, "", INDEX(白話字韻母資料表, $AC626, $AR$5))</f>
        <v/>
      </c>
      <c r="AT626" s="374" t="str">
        <f t="array" ref="AT626">IF($W626, "", INDEX(台羅韻母八聲調資料表, $AD626, $AG626))</f>
        <v/>
      </c>
      <c r="AU626" s="370"/>
      <c r="AV626" s="374" t="str">
        <f t="array" ref="AV626">IF($V626, "", INDEX(白話字聲母資料表, $Z626, $AV$5))</f>
        <v/>
      </c>
      <c r="AW626" s="375" t="str">
        <f t="array" ref="AW626">IF($W626, "", INDEX(白話字韻母資料表, $AC626, $AW$5))</f>
        <v/>
      </c>
      <c r="AX626" s="374" t="str">
        <f t="array" ref="AX626">IF($W626, "", INDEX(閩拼韻母八聲調資料表, $AD626, $AG626))</f>
        <v/>
      </c>
    </row>
    <row r="627" spans="2:50">
      <c r="B627" s="380">
        <f t="shared" si="148"/>
        <v>619</v>
      </c>
      <c r="C627" s="314" t="str">
        <f>MID(文章!$D$4, B627, 1)</f>
        <v xml:space="preserve">
</v>
      </c>
      <c r="D627" s="365"/>
      <c r="E627" s="365"/>
      <c r="F627" s="365"/>
      <c r="G627" s="315" t="str">
        <f t="array" ref="G627">IF( OR($T627, NOT($U627), $W627), "", $AA627 &amp; $AH627 &amp; INDEX(中文數值資料表, $AG627, 2) )</f>
        <v/>
      </c>
      <c r="H627" s="321" t="str">
        <f t="shared" si="149"/>
        <v/>
      </c>
      <c r="I627" s="322" t="str">
        <f t="shared" si="150"/>
        <v/>
      </c>
      <c r="J627" s="323" t="str">
        <f t="shared" si="151"/>
        <v/>
      </c>
      <c r="K627" s="316" t="str">
        <f t="shared" si="152"/>
        <v/>
      </c>
      <c r="L627" s="317" t="str">
        <f t="shared" ca="1" si="186"/>
        <v xml:space="preserve">\vskip 0.5 cm
</v>
      </c>
      <c r="M627" s="317" t="str">
        <f t="shared" ca="1" si="172"/>
        <v xml:space="preserve">
&lt;/p&gt;
&lt;p&gt;
</v>
      </c>
      <c r="N627" s="317" t="str">
        <f t="shared" ca="1" si="173"/>
        <v xml:space="preserve">
&lt;/p&gt;
&lt;p&gt;
</v>
      </c>
      <c r="O627" s="317" t="str">
        <f t="shared" ca="1" si="174"/>
        <v xml:space="preserve">
&lt;/p&gt;
&lt;p&gt;
</v>
      </c>
      <c r="P627" s="317" t="str">
        <f t="shared" ca="1" si="174"/>
        <v xml:space="preserve">
&lt;/p&gt;
&lt;p&gt;
</v>
      </c>
      <c r="Q627" s="318" t="str">
        <f t="shared" ca="1" si="175"/>
        <v xml:space="preserve">
&lt;/p&gt;
&lt;p&gt;
</v>
      </c>
      <c r="R627" s="318" t="str">
        <f t="shared" ca="1" si="176"/>
        <v xml:space="preserve">
&lt;/p&gt;
&lt;p&gt;
</v>
      </c>
      <c r="S627" s="285"/>
      <c r="T627" s="319" t="b">
        <f t="shared" si="170"/>
        <v>0</v>
      </c>
      <c r="U627" s="319" t="b">
        <f t="shared" si="177"/>
        <v>0</v>
      </c>
      <c r="V627" s="319" t="b">
        <f t="shared" si="178"/>
        <v>1</v>
      </c>
      <c r="W627" s="319" t="b">
        <f t="shared" si="179"/>
        <v>1</v>
      </c>
      <c r="X627" s="319" t="b">
        <f t="shared" si="180"/>
        <v>0</v>
      </c>
      <c r="Y627" s="370"/>
      <c r="Z627" s="377" t="str">
        <f t="shared" si="171"/>
        <v/>
      </c>
      <c r="AA627" s="373" t="str">
        <f t="array" ref="AA627">IF( $Z627="", "", INDEX(白話字聲母資料表, $Z627, $AA$5))</f>
        <v/>
      </c>
      <c r="AB627" s="370"/>
      <c r="AC627" s="377" t="str">
        <f t="shared" si="181"/>
        <v/>
      </c>
      <c r="AD627" s="373" t="str">
        <f t="array" ref="AD627">IF( $W627, "", INDEX(白話字韻母資料表, AC627, $AD$5))</f>
        <v/>
      </c>
      <c r="AE627" s="373" t="str">
        <f t="array" ref="AE627">IF( $W627, "", IF( INDEX(白話字韻母資料表, AC627, $AE$5) = "入聲", TRUE, FALSE) )</f>
        <v/>
      </c>
      <c r="AF627" s="374" t="str">
        <f t="shared" si="182"/>
        <v/>
      </c>
      <c r="AG627" s="374" t="str">
        <f t="shared" si="183"/>
        <v/>
      </c>
      <c r="AH627" s="374" t="str">
        <f t="array" ref="AH627">IF( $W627, "", INDEX(白話字韻母資料表, $AC627, $AH$5))</f>
        <v/>
      </c>
      <c r="AI627" s="374" t="str">
        <f t="array" ref="AI627">IF($W627, "", INDEX(白話字韻母八聲調資料表, $AD627, $AG627))</f>
        <v/>
      </c>
      <c r="AJ627" s="370"/>
      <c r="AK627" s="373" t="b">
        <f t="shared" si="184"/>
        <v>0</v>
      </c>
      <c r="AL627" s="373" t="str">
        <f>IF( $AK627, IFERROR( IF(MATCH( $E627, 顎音化聲母!$H$9:$H$37, 0), TRUE, FALSE), FALSE), "")</f>
        <v/>
      </c>
      <c r="AM627" s="373" t="str">
        <f t="array" ref="AM627">IF( AND($AK627, $AL627), INDEX(顎音化聲母資料表, MATCH( $D627 &amp; $E627, 顎音化聲母!$L$5:$L$136, 0), 3), "")</f>
        <v/>
      </c>
      <c r="AN627" s="373" t="str">
        <f t="shared" si="185"/>
        <v/>
      </c>
      <c r="AO627" s="374" t="str">
        <f t="array" ref="AO627">IF($AN627="", "", IF( $AM627&lt;&gt;"", $AM627,INDEX(白話字聲母資料表, $AN627, $AO$5)))</f>
        <v/>
      </c>
      <c r="AP627" s="374" t="str">
        <f t="array" ref="AP627">IF($W627, "", INDEX(方音八音反切資料表, $AD627, $AG627))</f>
        <v/>
      </c>
      <c r="AQ627" s="370"/>
      <c r="AR627" s="374" t="str">
        <f t="array" ref="AR627">IF($V627, "", INDEX(白話字聲母資料表, $Z627, $AR$5))</f>
        <v/>
      </c>
      <c r="AS627" s="375" t="str">
        <f t="array" ref="AS627">IF($W627, "", INDEX(白話字韻母資料表, $AC627, $AR$5))</f>
        <v/>
      </c>
      <c r="AT627" s="374" t="str">
        <f t="array" ref="AT627">IF($W627, "", INDEX(台羅韻母八聲調資料表, $AD627, $AG627))</f>
        <v/>
      </c>
      <c r="AU627" s="370"/>
      <c r="AV627" s="374" t="str">
        <f t="array" ref="AV627">IF($V627, "", INDEX(白話字聲母資料表, $Z627, $AV$5))</f>
        <v/>
      </c>
      <c r="AW627" s="375" t="str">
        <f t="array" ref="AW627">IF($W627, "", INDEX(白話字韻母資料表, $AC627, $AW$5))</f>
        <v/>
      </c>
      <c r="AX627" s="374" t="str">
        <f t="array" ref="AX627">IF($W627, "", INDEX(閩拼韻母八聲調資料表, $AD627, $AG627))</f>
        <v/>
      </c>
    </row>
    <row r="628" spans="2:50">
      <c r="B628" s="380">
        <f t="shared" si="148"/>
        <v>620</v>
      </c>
      <c r="C628" s="314" t="str">
        <f>MID(文章!$D$4, B628, 1)</f>
        <v>客</v>
      </c>
      <c r="D628" s="365" t="s">
        <v>76</v>
      </c>
      <c r="E628" s="365" t="s">
        <v>77</v>
      </c>
      <c r="F628" s="365"/>
      <c r="G628" s="315" t="str">
        <f t="array" ref="G628">IF( OR($T628, NOT($U628), $W628), "", $AA628 &amp; $AH628 &amp; INDEX(中文數值資料表, $AG628, 2) )</f>
        <v>去經四</v>
      </c>
      <c r="H628" s="321" t="str">
        <f t="shared" si="149"/>
        <v>khek</v>
      </c>
      <c r="I628" s="322" t="str">
        <f t="shared" si="150"/>
        <v>khik</v>
      </c>
      <c r="J628" s="323" t="str">
        <f t="shared" si="151"/>
        <v>kik</v>
      </c>
      <c r="K628" s="316" t="str">
        <f t="shared" si="152"/>
        <v>ㄎㄧㆻ</v>
      </c>
      <c r="L628" s="317" t="str">
        <f t="shared" ca="1" si="186"/>
        <v xml:space="preserve">\ltjruby{客}{khik}\
</v>
      </c>
      <c r="M628" s="317" t="str">
        <f t="shared" ca="1" si="172"/>
        <v xml:space="preserve">&lt;ruby&gt;客&lt;rt&gt;去經四&lt;/rt&gt;&lt;/ruby&gt;
</v>
      </c>
      <c r="N628" s="317" t="str">
        <f t="shared" ca="1" si="173"/>
        <v xml:space="preserve">&lt;ruby&gt;客&lt;rt&gt;khek&lt;/rt&gt;&lt;/ruby&gt;
</v>
      </c>
      <c r="O628" s="317" t="str">
        <f t="shared" ca="1" si="174"/>
        <v xml:space="preserve">&lt;ruby&gt;客&lt;rt&gt;khik&lt;/rt&gt;&lt;/ruby&gt;
</v>
      </c>
      <c r="P628" s="317" t="str">
        <f t="shared" ca="1" si="174"/>
        <v xml:space="preserve">&lt;ruby&gt;客&lt;rt&gt;kik&lt;/rt&gt;&lt;/ruby&gt;
</v>
      </c>
      <c r="Q628" s="318" t="str">
        <f t="shared" ca="1" si="175"/>
        <v xml:space="preserve">&lt;ruby&gt;客&lt;rtc&gt;ㄎㄧㆻ&lt;/rtc&gt;&lt;/ruby&gt;
</v>
      </c>
      <c r="R628" s="318" t="str">
        <f t="shared" ca="1" si="176"/>
        <v xml:space="preserve">&lt;ruby&gt;客&lt;rt&gt;khik&lt;/rt&gt;&lt;rtc&gt;ㄎㄧㆻ&lt;/rtc&gt;&lt;/ruby&gt;
</v>
      </c>
      <c r="S628" s="285"/>
      <c r="T628" s="319" t="b">
        <f t="shared" si="170"/>
        <v>0</v>
      </c>
      <c r="U628" s="319" t="b">
        <f t="shared" si="177"/>
        <v>1</v>
      </c>
      <c r="V628" s="319" t="b">
        <f t="shared" si="178"/>
        <v>0</v>
      </c>
      <c r="W628" s="319" t="b">
        <f t="shared" si="179"/>
        <v>0</v>
      </c>
      <c r="X628" s="319" t="b">
        <f t="shared" si="180"/>
        <v>1</v>
      </c>
      <c r="Y628" s="370"/>
      <c r="Z628" s="377">
        <f t="shared" si="171"/>
        <v>8</v>
      </c>
      <c r="AA628" s="373" t="str">
        <f t="array" ref="AA628">IF( $Z628="", "", INDEX(白話字聲母資料表, $Z628, $AA$5))</f>
        <v>去</v>
      </c>
      <c r="AB628" s="370"/>
      <c r="AC628" s="377">
        <f t="shared" si="181"/>
        <v>19</v>
      </c>
      <c r="AD628" s="373">
        <f t="array" ref="AD628">IF( $W628, "", INDEX(白話字韻母資料表, AC628, $AD$5))</f>
        <v>9</v>
      </c>
      <c r="AE628" s="373" t="b">
        <f t="array" ref="AE628">IF( $W628, "", IF( INDEX(白話字韻母資料表, AC628, $AE$5) = "入聲", TRUE, FALSE) )</f>
        <v>1</v>
      </c>
      <c r="AF628" s="374">
        <f t="shared" si="182"/>
        <v>4</v>
      </c>
      <c r="AG628" s="374">
        <f t="shared" si="183"/>
        <v>4</v>
      </c>
      <c r="AH628" s="374" t="str">
        <f t="array" ref="AH628">IF( $W628, "", INDEX(白話字韻母資料表, $AC628, $AH$5))</f>
        <v>經</v>
      </c>
      <c r="AI628" s="374" t="str">
        <f t="array" ref="AI628">IF($W628, "", INDEX(白話字韻母八聲調資料表, $AD628, $AG628))</f>
        <v>ek</v>
      </c>
      <c r="AJ628" s="370"/>
      <c r="AK628" s="373" t="b">
        <f t="shared" si="184"/>
        <v>0</v>
      </c>
      <c r="AL628" s="373" t="str">
        <f>IF( $AK628, IFERROR( IF(MATCH( $E628, 顎音化聲母!$H$9:$H$37, 0), TRUE, FALSE), FALSE), "")</f>
        <v/>
      </c>
      <c r="AM628" s="373" t="str">
        <f t="array" ref="AM628">IF( AND($AK628, $AL628), INDEX(顎音化聲母資料表, MATCH( $D628 &amp; $E628, 顎音化聲母!$L$5:$L$136, 0), 3), "")</f>
        <v/>
      </c>
      <c r="AN628" s="373">
        <f t="shared" si="185"/>
        <v>8</v>
      </c>
      <c r="AO628" s="374" t="str">
        <f t="array" ref="AO628">IF($AN628="", "", IF( $AM628&lt;&gt;"", $AM628,INDEX(白話字聲母資料表, $AN628, $AO$5)))</f>
        <v>ㄎ</v>
      </c>
      <c r="AP628" s="374" t="str">
        <f t="array" ref="AP628">IF($W628, "", INDEX(方音八音反切資料表, $AD628, $AG628))</f>
        <v>ㄧㆻ</v>
      </c>
      <c r="AQ628" s="370"/>
      <c r="AR628" s="374" t="str">
        <f t="array" ref="AR628">IF($V628, "", INDEX(白話字聲母資料表, $Z628, $AR$5))</f>
        <v>kh</v>
      </c>
      <c r="AS628" s="375" t="str">
        <f t="array" ref="AS628">IF($W628, "", INDEX(白話字韻母資料表, $AC628, $AR$5))</f>
        <v>ik</v>
      </c>
      <c r="AT628" s="374" t="str">
        <f t="array" ref="AT628">IF($W628, "", INDEX(台羅韻母八聲調資料表, $AD628, $AG628))</f>
        <v>ik</v>
      </c>
      <c r="AU628" s="370"/>
      <c r="AV628" s="374" t="str">
        <f t="array" ref="AV628">IF($V628, "", INDEX(白話字聲母資料表, $Z628, $AV$5))</f>
        <v>k</v>
      </c>
      <c r="AW628" s="375" t="str">
        <f t="array" ref="AW628">IF($W628, "", INDEX(白話字韻母資料表, $AC628, $AW$5))</f>
        <v>ik</v>
      </c>
      <c r="AX628" s="374" t="str">
        <f t="array" ref="AX628">IF($W628, "", INDEX(閩拼韻母八聲調資料表, $AD628, $AG628))</f>
        <v>ik</v>
      </c>
    </row>
    <row r="629" spans="2:50">
      <c r="B629" s="380">
        <f t="shared" si="148"/>
        <v>621</v>
      </c>
      <c r="C629" s="314" t="str">
        <f>MID(文章!$D$4, B629, 1)</f>
        <v>喜</v>
      </c>
      <c r="D629" s="365" t="s">
        <v>61</v>
      </c>
      <c r="E629" s="365" t="s">
        <v>67</v>
      </c>
      <c r="F629" s="365"/>
      <c r="G629" s="315" t="str">
        <f t="array" ref="G629">IF( OR($T629, NOT($U629), $W629), "", $AA629 &amp; $AH629 &amp; INDEX(中文數值資料表, $AG629, 2) )</f>
        <v>喜居一</v>
      </c>
      <c r="H629" s="321" t="str">
        <f t="shared" si="149"/>
        <v>hi</v>
      </c>
      <c r="I629" s="322" t="str">
        <f t="shared" si="150"/>
        <v>hi</v>
      </c>
      <c r="J629" s="323" t="str">
        <f t="shared" si="151"/>
        <v>hī</v>
      </c>
      <c r="K629" s="316" t="str">
        <f t="shared" si="152"/>
        <v>ㄏㄧ</v>
      </c>
      <c r="L629" s="317" t="str">
        <f t="shared" ca="1" si="186"/>
        <v xml:space="preserve">\ltjruby{喜}{hi}\
</v>
      </c>
      <c r="M629" s="317" t="str">
        <f t="shared" ca="1" si="172"/>
        <v xml:space="preserve">&lt;ruby&gt;喜&lt;rt&gt;喜居一&lt;/rt&gt;&lt;/ruby&gt;
</v>
      </c>
      <c r="N629" s="317" t="str">
        <f t="shared" ca="1" si="173"/>
        <v xml:space="preserve">&lt;ruby&gt;喜&lt;rt&gt;hi&lt;/rt&gt;&lt;/ruby&gt;
</v>
      </c>
      <c r="O629" s="317" t="str">
        <f t="shared" ca="1" si="174"/>
        <v xml:space="preserve">&lt;ruby&gt;喜&lt;rt&gt;hi&lt;/rt&gt;&lt;/ruby&gt;
</v>
      </c>
      <c r="P629" s="317" t="str">
        <f t="shared" ca="1" si="174"/>
        <v xml:space="preserve">&lt;ruby&gt;喜&lt;rt&gt;hī&lt;/rt&gt;&lt;/ruby&gt;
</v>
      </c>
      <c r="Q629" s="318" t="str">
        <f t="shared" ca="1" si="175"/>
        <v xml:space="preserve">&lt;ruby&gt;喜&lt;rtc&gt;ㄏㄧ&lt;/rtc&gt;&lt;/ruby&gt;
</v>
      </c>
      <c r="R629" s="318" t="str">
        <f t="shared" ca="1" si="176"/>
        <v xml:space="preserve">&lt;ruby&gt;喜&lt;rt&gt;hi&lt;/rt&gt;&lt;rtc&gt;ㄏㄧ&lt;/rtc&gt;&lt;/ruby&gt;
</v>
      </c>
      <c r="S629" s="285"/>
      <c r="T629" s="319" t="b">
        <f t="shared" si="170"/>
        <v>0</v>
      </c>
      <c r="U629" s="319" t="b">
        <f t="shared" si="177"/>
        <v>1</v>
      </c>
      <c r="V629" s="319" t="b">
        <f t="shared" si="178"/>
        <v>0</v>
      </c>
      <c r="W629" s="319" t="b">
        <f t="shared" si="179"/>
        <v>0</v>
      </c>
      <c r="X629" s="319" t="b">
        <f t="shared" si="180"/>
        <v>1</v>
      </c>
      <c r="Y629" s="370"/>
      <c r="Z629" s="377">
        <f t="shared" si="171"/>
        <v>5</v>
      </c>
      <c r="AA629" s="373" t="str">
        <f t="array" ref="AA629">IF( $Z629="", "", INDEX(白話字聲母資料表, $Z629, $AA$5))</f>
        <v>喜</v>
      </c>
      <c r="AB629" s="370"/>
      <c r="AC629" s="377">
        <f t="shared" si="181"/>
        <v>21</v>
      </c>
      <c r="AD629" s="373">
        <f t="array" ref="AD629">IF( $W629, "", INDEX(白話字韻母資料表, AC629, $AD$5))</f>
        <v>29</v>
      </c>
      <c r="AE629" s="373" t="b">
        <f t="array" ref="AE629">IF( $W629, "", IF( INDEX(白話字韻母資料表, AC629, $AE$5) = "入聲", TRUE, FALSE) )</f>
        <v>0</v>
      </c>
      <c r="AF629" s="374">
        <f t="shared" si="182"/>
        <v>1</v>
      </c>
      <c r="AG629" s="374">
        <f t="shared" si="183"/>
        <v>1</v>
      </c>
      <c r="AH629" s="374" t="str">
        <f t="array" ref="AH629">IF( $W629, "", INDEX(白話字韻母資料表, $AC629, $AH$5))</f>
        <v>居</v>
      </c>
      <c r="AI629" s="374" t="str">
        <f t="array" ref="AI629">IF($W629, "", INDEX(白話字韻母八聲調資料表, $AD629, $AG629))</f>
        <v>i</v>
      </c>
      <c r="AJ629" s="370"/>
      <c r="AK629" s="373" t="b">
        <f t="shared" si="184"/>
        <v>0</v>
      </c>
      <c r="AL629" s="373" t="str">
        <f>IF( $AK629, IFERROR( IF(MATCH( $E629, 顎音化聲母!$H$9:$H$37, 0), TRUE, FALSE), FALSE), "")</f>
        <v/>
      </c>
      <c r="AM629" s="373" t="str">
        <f t="array" ref="AM629">IF( AND($AK629, $AL629), INDEX(顎音化聲母資料表, MATCH( $D629 &amp; $E629, 顎音化聲母!$L$5:$L$136, 0), 3), "")</f>
        <v/>
      </c>
      <c r="AN629" s="373">
        <f t="shared" si="185"/>
        <v>5</v>
      </c>
      <c r="AO629" s="374" t="str">
        <f t="array" ref="AO629">IF($AN629="", "", IF( $AM629&lt;&gt;"", $AM629,INDEX(白話字聲母資料表, $AN629, $AO$5)))</f>
        <v>ㄏ</v>
      </c>
      <c r="AP629" s="374" t="str">
        <f t="array" ref="AP629">IF($W629, "", INDEX(方音八音反切資料表, $AD629, $AG629))</f>
        <v>ㄧ</v>
      </c>
      <c r="AQ629" s="370"/>
      <c r="AR629" s="374" t="str">
        <f t="array" ref="AR629">IF($V629, "", INDEX(白話字聲母資料表, $Z629, $AR$5))</f>
        <v>h</v>
      </c>
      <c r="AS629" s="375" t="str">
        <f t="array" ref="AS629">IF($W629, "", INDEX(白話字韻母資料表, $AC629, $AR$5))</f>
        <v>i</v>
      </c>
      <c r="AT629" s="374" t="str">
        <f t="array" ref="AT629">IF($W629, "", INDEX(台羅韻母八聲調資料表, $AD629, $AG629))</f>
        <v>i</v>
      </c>
      <c r="AU629" s="370"/>
      <c r="AV629" s="374" t="str">
        <f t="array" ref="AV629">IF($V629, "", INDEX(白話字聲母資料表, $Z629, $AV$5))</f>
        <v>h</v>
      </c>
      <c r="AW629" s="375" t="str">
        <f t="array" ref="AW629">IF($W629, "", INDEX(白話字韻母資料表, $AC629, $AW$5))</f>
        <v>i</v>
      </c>
      <c r="AX629" s="374" t="str">
        <f t="array" ref="AX629">IF($W629, "", INDEX(閩拼韻母八聲調資料表, $AD629, $AG629))</f>
        <v>ī</v>
      </c>
    </row>
    <row r="630" spans="2:50">
      <c r="B630" s="380">
        <f t="shared" si="148"/>
        <v>622</v>
      </c>
      <c r="C630" s="314" t="str">
        <f>MID(文章!$D$4, B630, 1)</f>
        <v>而</v>
      </c>
      <c r="D630" s="365" t="s">
        <v>63</v>
      </c>
      <c r="E630" s="365" t="s">
        <v>67</v>
      </c>
      <c r="F630" s="365">
        <v>5</v>
      </c>
      <c r="G630" s="315" t="str">
        <f t="array" ref="G630">IF( OR($T630, NOT($U630), $W630), "", $AA630 &amp; $AH630 &amp; INDEX(中文數值資料表, $AG630, 2) )</f>
        <v>入居五</v>
      </c>
      <c r="H630" s="321" t="str">
        <f t="shared" si="149"/>
        <v>jî</v>
      </c>
      <c r="I630" s="322" t="str">
        <f t="shared" si="150"/>
        <v>jî</v>
      </c>
      <c r="J630" s="323" t="str">
        <f t="shared" si="151"/>
        <v>jì</v>
      </c>
      <c r="K630" s="316" t="str">
        <f t="shared" si="152"/>
        <v>ㆢㄧˊ</v>
      </c>
      <c r="L630" s="317" t="str">
        <f t="shared" ca="1" si="186"/>
        <v xml:space="preserve">\ltjruby{而}{jî}\
</v>
      </c>
      <c r="M630" s="317" t="str">
        <f t="shared" ca="1" si="172"/>
        <v xml:space="preserve">&lt;ruby&gt;而&lt;rt&gt;入居五&lt;/rt&gt;&lt;/ruby&gt;
</v>
      </c>
      <c r="N630" s="317" t="str">
        <f t="shared" ca="1" si="173"/>
        <v xml:space="preserve">&lt;ruby&gt;而&lt;rt&gt;jî&lt;/rt&gt;&lt;/ruby&gt;
</v>
      </c>
      <c r="O630" s="317" t="str">
        <f t="shared" ca="1" si="174"/>
        <v xml:space="preserve">&lt;ruby&gt;而&lt;rt&gt;jî&lt;/rt&gt;&lt;/ruby&gt;
</v>
      </c>
      <c r="P630" s="317" t="str">
        <f t="shared" ca="1" si="174"/>
        <v xml:space="preserve">&lt;ruby&gt;而&lt;rt&gt;jì&lt;/rt&gt;&lt;/ruby&gt;
</v>
      </c>
      <c r="Q630" s="318" t="str">
        <f t="shared" ca="1" si="175"/>
        <v xml:space="preserve">&lt;ruby&gt;而&lt;rtc&gt;ㆢㄧˊ&lt;/rtc&gt;&lt;/ruby&gt;
</v>
      </c>
      <c r="R630" s="318" t="str">
        <f t="shared" ca="1" si="176"/>
        <v xml:space="preserve">&lt;ruby&gt;而&lt;rt&gt;jî&lt;/rt&gt;&lt;rtc&gt;ㆢㄧˊ&lt;/rtc&gt;&lt;/ruby&gt;
</v>
      </c>
      <c r="S630" s="285"/>
      <c r="T630" s="319" t="b">
        <f t="shared" si="170"/>
        <v>0</v>
      </c>
      <c r="U630" s="319" t="b">
        <f t="shared" si="177"/>
        <v>1</v>
      </c>
      <c r="V630" s="319" t="b">
        <f t="shared" si="178"/>
        <v>0</v>
      </c>
      <c r="W630" s="319" t="b">
        <f t="shared" si="179"/>
        <v>0</v>
      </c>
      <c r="X630" s="319" t="b">
        <f t="shared" si="180"/>
        <v>0</v>
      </c>
      <c r="Y630" s="370"/>
      <c r="Z630" s="377">
        <f t="shared" si="171"/>
        <v>6</v>
      </c>
      <c r="AA630" s="373" t="str">
        <f t="array" ref="AA630">IF( $Z630="", "", INDEX(白話字聲母資料表, $Z630, $AA$5))</f>
        <v>入</v>
      </c>
      <c r="AB630" s="370"/>
      <c r="AC630" s="377">
        <f t="shared" si="181"/>
        <v>21</v>
      </c>
      <c r="AD630" s="373">
        <f t="array" ref="AD630">IF( $W630, "", INDEX(白話字韻母資料表, AC630, $AD$5))</f>
        <v>29</v>
      </c>
      <c r="AE630" s="373" t="b">
        <f t="array" ref="AE630">IF( $W630, "", IF( INDEX(白話字韻母資料表, AC630, $AE$5) = "入聲", TRUE, FALSE) )</f>
        <v>0</v>
      </c>
      <c r="AF630" s="374">
        <f t="shared" si="182"/>
        <v>1</v>
      </c>
      <c r="AG630" s="374">
        <f t="shared" si="183"/>
        <v>5</v>
      </c>
      <c r="AH630" s="374" t="str">
        <f t="array" ref="AH630">IF( $W630, "", INDEX(白話字韻母資料表, $AC630, $AH$5))</f>
        <v>居</v>
      </c>
      <c r="AI630" s="374" t="str">
        <f t="array" ref="AI630">IF($W630, "", INDEX(白話字韻母八聲調資料表, $AD630, $AG630))</f>
        <v>î</v>
      </c>
      <c r="AJ630" s="370"/>
      <c r="AK630" s="373" t="b">
        <f t="shared" si="184"/>
        <v>1</v>
      </c>
      <c r="AL630" s="373" t="b">
        <f>IF( $AK630, IFERROR( IF(MATCH( $E630, 顎音化聲母!$H$9:$H$37, 0), TRUE, FALSE), FALSE), "")</f>
        <v>1</v>
      </c>
      <c r="AM630" s="373" t="str">
        <f t="array" ref="AM630">IF( AND($AK630, $AL630), INDEX(顎音化聲母資料表, MATCH( $D630 &amp; $E630, 顎音化聲母!$L$5:$L$136, 0), 3), "")</f>
        <v>ㆢ</v>
      </c>
      <c r="AN630" s="373">
        <f t="shared" si="185"/>
        <v>6</v>
      </c>
      <c r="AO630" s="374" t="str">
        <f t="array" ref="AO630">IF($AN630="", "", IF( $AM630&lt;&gt;"", $AM630,INDEX(白話字聲母資料表, $AN630, $AO$5)))</f>
        <v>ㆢ</v>
      </c>
      <c r="AP630" s="374" t="str">
        <f t="array" ref="AP630">IF($W630, "", INDEX(方音八音反切資料表, $AD630, $AG630))</f>
        <v>ㄧˊ</v>
      </c>
      <c r="AQ630" s="370"/>
      <c r="AR630" s="374" t="str">
        <f t="array" ref="AR630">IF($V630, "", INDEX(白話字聲母資料表, $Z630, $AR$5))</f>
        <v>j</v>
      </c>
      <c r="AS630" s="375" t="str">
        <f t="array" ref="AS630">IF($W630, "", INDEX(白話字韻母資料表, $AC630, $AR$5))</f>
        <v>i</v>
      </c>
      <c r="AT630" s="374" t="str">
        <f t="array" ref="AT630">IF($W630, "", INDEX(台羅韻母八聲調資料表, $AD630, $AG630))</f>
        <v>î</v>
      </c>
      <c r="AU630" s="370"/>
      <c r="AV630" s="374" t="str">
        <f t="array" ref="AV630">IF($V630, "", INDEX(白話字聲母資料表, $Z630, $AV$5))</f>
        <v>j</v>
      </c>
      <c r="AW630" s="375" t="str">
        <f t="array" ref="AW630">IF($W630, "", INDEX(白話字韻母資料表, $AC630, $AW$5))</f>
        <v>i</v>
      </c>
      <c r="AX630" s="374" t="str">
        <f t="array" ref="AX630">IF($W630, "", INDEX(閩拼韻母八聲調資料表, $AD630, $AG630))</f>
        <v>ì</v>
      </c>
    </row>
    <row r="631" spans="2:50">
      <c r="B631" s="380">
        <f t="shared" si="148"/>
        <v>623</v>
      </c>
      <c r="C631" s="314" t="str">
        <f>MID(文章!$D$4, B631, 1)</f>
        <v>笑</v>
      </c>
      <c r="D631" s="365" t="s">
        <v>65</v>
      </c>
      <c r="E631" s="365" t="s">
        <v>89</v>
      </c>
      <c r="F631" s="365">
        <v>3</v>
      </c>
      <c r="G631" s="315" t="str">
        <f t="array" ref="G631">IF( OR($T631, NOT($U631), $W631), "", $AA631 &amp; $AH631 &amp; INDEX(中文數值資料表, $AG631, 2) )</f>
        <v>時嬌三</v>
      </c>
      <c r="H631" s="321" t="str">
        <f t="shared" si="149"/>
        <v>siàu</v>
      </c>
      <c r="I631" s="322" t="str">
        <f t="shared" si="150"/>
        <v>siàu</v>
      </c>
      <c r="J631" s="323" t="str">
        <f t="shared" si="151"/>
        <v>siǎo</v>
      </c>
      <c r="K631" s="316" t="str">
        <f t="shared" si="152"/>
        <v>ㄒㄧㄠ˪</v>
      </c>
      <c r="L631" s="317" t="str">
        <f t="shared" ca="1" si="186"/>
        <v xml:space="preserve">\ltjruby{笑}{siàu}\
</v>
      </c>
      <c r="M631" s="317" t="str">
        <f t="shared" ca="1" si="172"/>
        <v xml:space="preserve">&lt;ruby&gt;笑&lt;rt&gt;時嬌三&lt;/rt&gt;&lt;/ruby&gt;
</v>
      </c>
      <c r="N631" s="317" t="str">
        <f t="shared" ca="1" si="173"/>
        <v xml:space="preserve">&lt;ruby&gt;笑&lt;rt&gt;siàu&lt;/rt&gt;&lt;/ruby&gt;
</v>
      </c>
      <c r="O631" s="317" t="str">
        <f t="shared" ca="1" si="174"/>
        <v xml:space="preserve">&lt;ruby&gt;笑&lt;rt&gt;siàu&lt;/rt&gt;&lt;/ruby&gt;
</v>
      </c>
      <c r="P631" s="317" t="str">
        <f t="shared" ca="1" si="174"/>
        <v xml:space="preserve">&lt;ruby&gt;笑&lt;rt&gt;siǎo&lt;/rt&gt;&lt;/ruby&gt;
</v>
      </c>
      <c r="Q631" s="318" t="str">
        <f t="shared" ca="1" si="175"/>
        <v xml:space="preserve">&lt;ruby&gt;笑&lt;rtc&gt;ㄒㄧㄠ˪&lt;/rtc&gt;&lt;/ruby&gt;
</v>
      </c>
      <c r="R631" s="318" t="str">
        <f t="shared" ca="1" si="176"/>
        <v xml:space="preserve">&lt;ruby&gt;笑&lt;rt&gt;siàu&lt;/rt&gt;&lt;rtc&gt;ㄒㄧㄠ˪&lt;/rtc&gt;&lt;/ruby&gt;
</v>
      </c>
      <c r="S631" s="285"/>
      <c r="T631" s="319" t="b">
        <f t="shared" si="170"/>
        <v>0</v>
      </c>
      <c r="U631" s="319" t="b">
        <f t="shared" si="177"/>
        <v>1</v>
      </c>
      <c r="V631" s="319" t="b">
        <f t="shared" si="178"/>
        <v>0</v>
      </c>
      <c r="W631" s="319" t="b">
        <f t="shared" si="179"/>
        <v>0</v>
      </c>
      <c r="X631" s="319" t="b">
        <f t="shared" si="180"/>
        <v>0</v>
      </c>
      <c r="Y631" s="370"/>
      <c r="Z631" s="377">
        <f t="shared" si="171"/>
        <v>15</v>
      </c>
      <c r="AA631" s="373" t="str">
        <f t="array" ref="AA631">IF( $Z631="", "", INDEX(白話字聲母資料表, $Z631, $AA$5))</f>
        <v>時</v>
      </c>
      <c r="AB631" s="370"/>
      <c r="AC631" s="377">
        <f t="shared" si="181"/>
        <v>33</v>
      </c>
      <c r="AD631" s="373">
        <f t="array" ref="AD631">IF( $W631, "", INDEX(白話字韻母資料表, AC631, $AD$5))</f>
        <v>12</v>
      </c>
      <c r="AE631" s="373" t="b">
        <f t="array" ref="AE631">IF( $W631, "", IF( INDEX(白話字韻母資料表, AC631, $AE$5) = "入聲", TRUE, FALSE) )</f>
        <v>0</v>
      </c>
      <c r="AF631" s="374">
        <f t="shared" si="182"/>
        <v>1</v>
      </c>
      <c r="AG631" s="374">
        <f t="shared" si="183"/>
        <v>3</v>
      </c>
      <c r="AH631" s="374" t="str">
        <f t="array" ref="AH631">IF( $W631, "", INDEX(白話字韻母資料表, $AC631, $AH$5))</f>
        <v>嬌</v>
      </c>
      <c r="AI631" s="374" t="str">
        <f t="array" ref="AI631">IF($W631, "", INDEX(白話字韻母八聲調資料表, $AD631, $AG631))</f>
        <v>iàu</v>
      </c>
      <c r="AJ631" s="370"/>
      <c r="AK631" s="373" t="b">
        <f t="shared" si="184"/>
        <v>1</v>
      </c>
      <c r="AL631" s="373" t="b">
        <f>IF( $AK631, IFERROR( IF(MATCH( $E631, 顎音化聲母!$H$9:$H$37, 0), TRUE, FALSE), FALSE), "")</f>
        <v>1</v>
      </c>
      <c r="AM631" s="373" t="str">
        <f t="array" ref="AM631">IF( AND($AK631, $AL631), INDEX(顎音化聲母資料表, MATCH( $D631 &amp; $E631, 顎音化聲母!$L$5:$L$136, 0), 3), "")</f>
        <v>ㄒ</v>
      </c>
      <c r="AN631" s="373">
        <f t="shared" si="185"/>
        <v>15</v>
      </c>
      <c r="AO631" s="374" t="str">
        <f t="array" ref="AO631">IF($AN631="", "", IF( $AM631&lt;&gt;"", $AM631,INDEX(白話字聲母資料表, $AN631, $AO$5)))</f>
        <v>ㄒ</v>
      </c>
      <c r="AP631" s="374" t="str">
        <f t="array" ref="AP631">IF($W631, "", INDEX(方音八音反切資料表, $AD631, $AG631))</f>
        <v>ㄧㄠ˪</v>
      </c>
      <c r="AQ631" s="370"/>
      <c r="AR631" s="374" t="str">
        <f t="array" ref="AR631">IF($V631, "", INDEX(白話字聲母資料表, $Z631, $AR$5))</f>
        <v>s</v>
      </c>
      <c r="AS631" s="375" t="str">
        <f t="array" ref="AS631">IF($W631, "", INDEX(白話字韻母資料表, $AC631, $AR$5))</f>
        <v>iao</v>
      </c>
      <c r="AT631" s="374" t="str">
        <f t="array" ref="AT631">IF($W631, "", INDEX(台羅韻母八聲調資料表, $AD631, $AG631))</f>
        <v>iàu</v>
      </c>
      <c r="AU631" s="370"/>
      <c r="AV631" s="374" t="str">
        <f t="array" ref="AV631">IF($V631, "", INDEX(白話字聲母資料表, $Z631, $AV$5))</f>
        <v>s</v>
      </c>
      <c r="AW631" s="375" t="str">
        <f t="array" ref="AW631">IF($W631, "", INDEX(白話字韻母資料表, $AC631, $AW$5))</f>
        <v>iao</v>
      </c>
      <c r="AX631" s="374" t="str">
        <f t="array" ref="AX631">IF($W631, "", INDEX(閩拼韻母八聲調資料表, $AD631, $AG631))</f>
        <v>iǎo</v>
      </c>
    </row>
    <row r="632" spans="2:50">
      <c r="B632" s="380">
        <f t="shared" si="148"/>
        <v>624</v>
      </c>
      <c r="C632" s="314" t="str">
        <f>MID(文章!$D$4, B632, 1)</f>
        <v>，</v>
      </c>
      <c r="D632" s="365"/>
      <c r="E632" s="365"/>
      <c r="F632" s="365"/>
      <c r="G632" s="315" t="str">
        <f t="array" ref="G632">IF( OR($T632, NOT($U632), $W632), "", $AA632 &amp; $AH632 &amp; INDEX(中文數值資料表, $AG632, 2) )</f>
        <v/>
      </c>
      <c r="H632" s="321" t="str">
        <f t="shared" si="149"/>
        <v/>
      </c>
      <c r="I632" s="322" t="str">
        <f t="shared" si="150"/>
        <v/>
      </c>
      <c r="J632" s="323" t="str">
        <f t="shared" si="151"/>
        <v/>
      </c>
      <c r="K632" s="316" t="str">
        <f t="shared" si="152"/>
        <v/>
      </c>
      <c r="L632" s="317" t="str">
        <f t="shared" ca="1" si="186"/>
        <v xml:space="preserve">\ltjruby{，}{}\
</v>
      </c>
      <c r="M632" s="317" t="str">
        <f t="shared" ca="1" si="172"/>
        <v xml:space="preserve">，
</v>
      </c>
      <c r="N632" s="317" t="str">
        <f t="shared" ca="1" si="173"/>
        <v xml:space="preserve">，
</v>
      </c>
      <c r="O632" s="317" t="str">
        <f t="shared" ca="1" si="174"/>
        <v xml:space="preserve">，
</v>
      </c>
      <c r="P632" s="317" t="str">
        <f t="shared" ca="1" si="174"/>
        <v xml:space="preserve">，
</v>
      </c>
      <c r="Q632" s="318" t="str">
        <f t="shared" ca="1" si="175"/>
        <v xml:space="preserve">，
</v>
      </c>
      <c r="R632" s="318" t="str">
        <f t="shared" ca="1" si="176"/>
        <v xml:space="preserve">，
</v>
      </c>
      <c r="S632" s="285"/>
      <c r="T632" s="319" t="b">
        <f t="shared" si="170"/>
        <v>1</v>
      </c>
      <c r="U632" s="319" t="b">
        <f t="shared" si="177"/>
        <v>0</v>
      </c>
      <c r="V632" s="319" t="b">
        <f t="shared" si="178"/>
        <v>1</v>
      </c>
      <c r="W632" s="319" t="b">
        <f t="shared" si="179"/>
        <v>1</v>
      </c>
      <c r="X632" s="319" t="b">
        <f t="shared" si="180"/>
        <v>0</v>
      </c>
      <c r="Y632" s="370"/>
      <c r="Z632" s="377" t="str">
        <f t="shared" si="171"/>
        <v/>
      </c>
      <c r="AA632" s="373" t="str">
        <f t="array" ref="AA632">IF( $Z632="", "", INDEX(白話字聲母資料表, $Z632, $AA$5))</f>
        <v/>
      </c>
      <c r="AB632" s="370"/>
      <c r="AC632" s="377" t="str">
        <f t="shared" si="181"/>
        <v/>
      </c>
      <c r="AD632" s="373" t="str">
        <f t="array" ref="AD632">IF( $W632, "", INDEX(白話字韻母資料表, AC632, $AD$5))</f>
        <v/>
      </c>
      <c r="AE632" s="373" t="str">
        <f t="array" ref="AE632">IF( $W632, "", IF( INDEX(白話字韻母資料表, AC632, $AE$5) = "入聲", TRUE, FALSE) )</f>
        <v/>
      </c>
      <c r="AF632" s="374" t="str">
        <f t="shared" si="182"/>
        <v/>
      </c>
      <c r="AG632" s="374" t="str">
        <f t="shared" si="183"/>
        <v/>
      </c>
      <c r="AH632" s="374" t="str">
        <f t="array" ref="AH632">IF( $W632, "", INDEX(白話字韻母資料表, $AC632, $AH$5))</f>
        <v/>
      </c>
      <c r="AI632" s="374" t="str">
        <f t="array" ref="AI632">IF($W632, "", INDEX(白話字韻母八聲調資料表, $AD632, $AG632))</f>
        <v/>
      </c>
      <c r="AJ632" s="370"/>
      <c r="AK632" s="373" t="b">
        <f t="shared" si="184"/>
        <v>0</v>
      </c>
      <c r="AL632" s="373" t="str">
        <f>IF( $AK632, IFERROR( IF(MATCH( $E632, 顎音化聲母!$H$9:$H$37, 0), TRUE, FALSE), FALSE), "")</f>
        <v/>
      </c>
      <c r="AM632" s="373" t="str">
        <f t="array" ref="AM632">IF( AND($AK632, $AL632), INDEX(顎音化聲母資料表, MATCH( $D632 &amp; $E632, 顎音化聲母!$L$5:$L$136, 0), 3), "")</f>
        <v/>
      </c>
      <c r="AN632" s="373" t="str">
        <f t="shared" si="185"/>
        <v/>
      </c>
      <c r="AO632" s="374" t="str">
        <f t="array" ref="AO632">IF($AN632="", "", IF( $AM632&lt;&gt;"", $AM632,INDEX(白話字聲母資料表, $AN632, $AO$5)))</f>
        <v/>
      </c>
      <c r="AP632" s="374" t="str">
        <f t="array" ref="AP632">IF($W632, "", INDEX(方音八音反切資料表, $AD632, $AG632))</f>
        <v/>
      </c>
      <c r="AQ632" s="370"/>
      <c r="AR632" s="374" t="str">
        <f t="array" ref="AR632">IF($V632, "", INDEX(白話字聲母資料表, $Z632, $AR$5))</f>
        <v/>
      </c>
      <c r="AS632" s="375" t="str">
        <f t="array" ref="AS632">IF($W632, "", INDEX(白話字韻母資料表, $AC632, $AR$5))</f>
        <v/>
      </c>
      <c r="AT632" s="374" t="str">
        <f t="array" ref="AT632">IF($W632, "", INDEX(台羅韻母八聲調資料表, $AD632, $AG632))</f>
        <v/>
      </c>
      <c r="AU632" s="370"/>
      <c r="AV632" s="374" t="str">
        <f t="array" ref="AV632">IF($V632, "", INDEX(白話字聲母資料表, $Z632, $AV$5))</f>
        <v/>
      </c>
      <c r="AW632" s="375" t="str">
        <f t="array" ref="AW632">IF($W632, "", INDEX(白話字韻母資料表, $AC632, $AW$5))</f>
        <v/>
      </c>
      <c r="AX632" s="374" t="str">
        <f t="array" ref="AX632">IF($W632, "", INDEX(閩拼韻母八聲調資料表, $AD632, $AG632))</f>
        <v/>
      </c>
    </row>
    <row r="633" spans="2:50">
      <c r="B633" s="380">
        <f t="shared" si="148"/>
        <v>625</v>
      </c>
      <c r="C633" s="314" t="str">
        <f>MID(文章!$D$4, B633, 1)</f>
        <v>洗</v>
      </c>
      <c r="D633" s="365" t="s">
        <v>65</v>
      </c>
      <c r="E633" s="365" t="s">
        <v>98</v>
      </c>
      <c r="F633" s="365">
        <v>2</v>
      </c>
      <c r="G633" s="315" t="str">
        <f t="array" ref="G633">IF( OR($T633, NOT($U633), $W633), "", $AA633 &amp; $AH633 &amp; INDEX(中文數值資料表, $AG633, 2) )</f>
        <v>時伽二</v>
      </c>
      <c r="H633" s="321" t="str">
        <f t="shared" si="149"/>
        <v>sé</v>
      </c>
      <c r="I633" s="322" t="str">
        <f t="shared" si="150"/>
        <v>sé</v>
      </c>
      <c r="J633" s="323" t="str">
        <f t="shared" si="151"/>
        <v>sé</v>
      </c>
      <c r="K633" s="316" t="str">
        <f t="shared" si="152"/>
        <v>ㄙㆤˋ</v>
      </c>
      <c r="L633" s="317" t="str">
        <f t="shared" ca="1" si="186"/>
        <v xml:space="preserve">\ltjruby{洗}{sé}\
</v>
      </c>
      <c r="M633" s="317" t="str">
        <f t="shared" ca="1" si="172"/>
        <v xml:space="preserve">&lt;ruby&gt;洗&lt;rt&gt;時伽二&lt;/rt&gt;&lt;/ruby&gt;
</v>
      </c>
      <c r="N633" s="317" t="str">
        <f t="shared" ca="1" si="173"/>
        <v xml:space="preserve">&lt;ruby&gt;洗&lt;rt&gt;sé&lt;/rt&gt;&lt;/ruby&gt;
</v>
      </c>
      <c r="O633" s="317" t="str">
        <f t="shared" ca="1" si="174"/>
        <v xml:space="preserve">&lt;ruby&gt;洗&lt;rt&gt;sé&lt;/rt&gt;&lt;/ruby&gt;
</v>
      </c>
      <c r="P633" s="317" t="str">
        <f t="shared" ca="1" si="174"/>
        <v xml:space="preserve">&lt;ruby&gt;洗&lt;rt&gt;sé&lt;/rt&gt;&lt;/ruby&gt;
</v>
      </c>
      <c r="Q633" s="318" t="str">
        <f t="shared" ca="1" si="175"/>
        <v xml:space="preserve">&lt;ruby&gt;洗&lt;rtc&gt;ㄙㆤˋ&lt;/rtc&gt;&lt;/ruby&gt;
</v>
      </c>
      <c r="R633" s="318" t="str">
        <f t="shared" ca="1" si="176"/>
        <v xml:space="preserve">&lt;ruby&gt;洗&lt;rt&gt;sé&lt;/rt&gt;&lt;rtc&gt;ㄙㆤˋ&lt;/rtc&gt;&lt;/ruby&gt;
</v>
      </c>
      <c r="S633" s="285"/>
      <c r="T633" s="319" t="b">
        <f t="shared" si="170"/>
        <v>0</v>
      </c>
      <c r="U633" s="319" t="b">
        <f t="shared" si="177"/>
        <v>1</v>
      </c>
      <c r="V633" s="319" t="b">
        <f t="shared" si="178"/>
        <v>0</v>
      </c>
      <c r="W633" s="319" t="b">
        <f t="shared" si="179"/>
        <v>0</v>
      </c>
      <c r="X633" s="319" t="b">
        <f t="shared" si="180"/>
        <v>0</v>
      </c>
      <c r="Y633" s="370"/>
      <c r="Z633" s="377">
        <f t="shared" si="171"/>
        <v>15</v>
      </c>
      <c r="AA633" s="373" t="str">
        <f t="array" ref="AA633">IF( $Z633="", "", INDEX(白話字聲母資料表, $Z633, $AA$5))</f>
        <v>時</v>
      </c>
      <c r="AB633" s="370"/>
      <c r="AC633" s="377">
        <f t="shared" si="181"/>
        <v>15</v>
      </c>
      <c r="AD633" s="373">
        <f t="array" ref="AD633">IF( $W633, "", INDEX(白話字韻母資料表, AC633, $AD$5))</f>
        <v>39</v>
      </c>
      <c r="AE633" s="373" t="b">
        <f t="array" ref="AE633">IF( $W633, "", IF( INDEX(白話字韻母資料表, AC633, $AE$5) = "入聲", TRUE, FALSE) )</f>
        <v>0</v>
      </c>
      <c r="AF633" s="374">
        <f t="shared" si="182"/>
        <v>1</v>
      </c>
      <c r="AG633" s="374">
        <f t="shared" si="183"/>
        <v>2</v>
      </c>
      <c r="AH633" s="374" t="str">
        <f t="array" ref="AH633">IF( $W633, "", INDEX(白話字韻母資料表, $AC633, $AH$5))</f>
        <v>伽</v>
      </c>
      <c r="AI633" s="374" t="str">
        <f t="array" ref="AI633">IF($W633, "", INDEX(白話字韻母八聲調資料表, $AD633, $AG633))</f>
        <v>é</v>
      </c>
      <c r="AJ633" s="370"/>
      <c r="AK633" s="373" t="b">
        <f t="shared" si="184"/>
        <v>1</v>
      </c>
      <c r="AL633" s="373" t="b">
        <f>IF( $AK633, IFERROR( IF(MATCH( $E633, 顎音化聲母!$H$9:$H$37, 0), TRUE, FALSE), FALSE), "")</f>
        <v>0</v>
      </c>
      <c r="AM633" s="373" t="str">
        <f t="array" ref="AM633">IF( AND($AK633, $AL633), INDEX(顎音化聲母資料表, MATCH( $D633 &amp; $E633, 顎音化聲母!$L$5:$L$136, 0), 3), "")</f>
        <v/>
      </c>
      <c r="AN633" s="373">
        <f t="shared" si="185"/>
        <v>15</v>
      </c>
      <c r="AO633" s="374" t="str">
        <f t="array" ref="AO633">IF($AN633="", "", IF( $AM633&lt;&gt;"", $AM633,INDEX(白話字聲母資料表, $AN633, $AO$5)))</f>
        <v>ㄙ</v>
      </c>
      <c r="AP633" s="374" t="str">
        <f t="array" ref="AP633">IF($W633, "", INDEX(方音八音反切資料表, $AD633, $AG633))</f>
        <v>ㆤˋ</v>
      </c>
      <c r="AQ633" s="370"/>
      <c r="AR633" s="374" t="str">
        <f t="array" ref="AR633">IF($V633, "", INDEX(白話字聲母資料表, $Z633, $AR$5))</f>
        <v>s</v>
      </c>
      <c r="AS633" s="375" t="str">
        <f t="array" ref="AS633">IF($W633, "", INDEX(白話字韻母資料表, $AC633, $AR$5))</f>
        <v>e</v>
      </c>
      <c r="AT633" s="374" t="str">
        <f t="array" ref="AT633">IF($W633, "", INDEX(台羅韻母八聲調資料表, $AD633, $AG633))</f>
        <v>é</v>
      </c>
      <c r="AU633" s="370"/>
      <c r="AV633" s="374" t="str">
        <f t="array" ref="AV633">IF($V633, "", INDEX(白話字聲母資料表, $Z633, $AV$5))</f>
        <v>s</v>
      </c>
      <c r="AW633" s="375" t="str">
        <f t="array" ref="AW633">IF($W633, "", INDEX(白話字韻母資料表, $AC633, $AW$5))</f>
        <v>e</v>
      </c>
      <c r="AX633" s="374" t="str">
        <f t="array" ref="AX633">IF($W633, "", INDEX(閩拼韻母八聲調資料表, $AD633, $AG633))</f>
        <v>é</v>
      </c>
    </row>
    <row r="634" spans="2:50">
      <c r="B634" s="380">
        <f t="shared" si="148"/>
        <v>626</v>
      </c>
      <c r="C634" s="314" t="str">
        <f>MID(文章!$D$4, B634, 1)</f>
        <v>盞</v>
      </c>
      <c r="D634" s="365" t="s">
        <v>55</v>
      </c>
      <c r="E634" s="365" t="s">
        <v>93</v>
      </c>
      <c r="F634" s="365">
        <v>2</v>
      </c>
      <c r="G634" s="315" t="str">
        <f t="array" ref="G634">IF( OR($T634, NOT($U634), $W634), "", $AA634 &amp; $AH634 &amp; INDEX(中文數值資料表, $AG634, 2) )</f>
        <v>曾干二</v>
      </c>
      <c r="H634" s="321" t="str">
        <f t="shared" si="149"/>
        <v>chán</v>
      </c>
      <c r="I634" s="322" t="str">
        <f t="shared" si="150"/>
        <v>tsán</v>
      </c>
      <c r="J634" s="323" t="str">
        <f t="shared" si="151"/>
        <v>zán</v>
      </c>
      <c r="K634" s="316" t="str">
        <f t="shared" si="152"/>
        <v>ㄗㄢˋ</v>
      </c>
      <c r="L634" s="317" t="str">
        <f t="shared" ca="1" si="186"/>
        <v xml:space="preserve">\ltjruby{盞}{tsán}\
</v>
      </c>
      <c r="M634" s="317" t="str">
        <f t="shared" ca="1" si="172"/>
        <v xml:space="preserve">&lt;ruby&gt;盞&lt;rt&gt;曾干二&lt;/rt&gt;&lt;/ruby&gt;
</v>
      </c>
      <c r="N634" s="317" t="str">
        <f t="shared" ca="1" si="173"/>
        <v xml:space="preserve">&lt;ruby&gt;盞&lt;rt&gt;chán&lt;/rt&gt;&lt;/ruby&gt;
</v>
      </c>
      <c r="O634" s="317" t="str">
        <f t="shared" ca="1" si="174"/>
        <v xml:space="preserve">&lt;ruby&gt;盞&lt;rt&gt;tsán&lt;/rt&gt;&lt;/ruby&gt;
</v>
      </c>
      <c r="P634" s="317" t="str">
        <f t="shared" ca="1" si="174"/>
        <v xml:space="preserve">&lt;ruby&gt;盞&lt;rt&gt;zán&lt;/rt&gt;&lt;/ruby&gt;
</v>
      </c>
      <c r="Q634" s="318" t="str">
        <f t="shared" ca="1" si="175"/>
        <v xml:space="preserve">&lt;ruby&gt;盞&lt;rtc&gt;ㄗㄢˋ&lt;/rtc&gt;&lt;/ruby&gt;
</v>
      </c>
      <c r="R634" s="318" t="str">
        <f t="shared" ca="1" si="176"/>
        <v xml:space="preserve">&lt;ruby&gt;盞&lt;rt&gt;tsán&lt;/rt&gt;&lt;rtc&gt;ㄗㄢˋ&lt;/rtc&gt;&lt;/ruby&gt;
</v>
      </c>
      <c r="S634" s="285"/>
      <c r="T634" s="319" t="b">
        <f t="shared" si="170"/>
        <v>0</v>
      </c>
      <c r="U634" s="319" t="b">
        <f t="shared" si="177"/>
        <v>1</v>
      </c>
      <c r="V634" s="319" t="b">
        <f t="shared" si="178"/>
        <v>0</v>
      </c>
      <c r="W634" s="319" t="b">
        <f t="shared" si="179"/>
        <v>0</v>
      </c>
      <c r="X634" s="319" t="b">
        <f t="shared" si="180"/>
        <v>0</v>
      </c>
      <c r="Y634" s="370"/>
      <c r="Z634" s="377">
        <f t="shared" si="171"/>
        <v>2</v>
      </c>
      <c r="AA634" s="373" t="str">
        <f t="array" ref="AA634">IF( $Z634="", "", INDEX(白話字聲母資料表, $Z634, $AA$5))</f>
        <v>曾</v>
      </c>
      <c r="AB634" s="370"/>
      <c r="AC634" s="377">
        <f t="shared" si="181"/>
        <v>9</v>
      </c>
      <c r="AD634" s="373">
        <f t="array" ref="AD634">IF( $W634, "", INDEX(白話字韻母資料表, AC634, $AD$5))</f>
        <v>6</v>
      </c>
      <c r="AE634" s="373" t="b">
        <f t="array" ref="AE634">IF( $W634, "", IF( INDEX(白話字韻母資料表, AC634, $AE$5) = "入聲", TRUE, FALSE) )</f>
        <v>0</v>
      </c>
      <c r="AF634" s="374">
        <f t="shared" si="182"/>
        <v>1</v>
      </c>
      <c r="AG634" s="374">
        <f t="shared" si="183"/>
        <v>2</v>
      </c>
      <c r="AH634" s="374" t="str">
        <f t="array" ref="AH634">IF( $W634, "", INDEX(白話字韻母資料表, $AC634, $AH$5))</f>
        <v>干</v>
      </c>
      <c r="AI634" s="374" t="str">
        <f t="array" ref="AI634">IF($W634, "", INDEX(白話字韻母八聲調資料表, $AD634, $AG634))</f>
        <v>án</v>
      </c>
      <c r="AJ634" s="370"/>
      <c r="AK634" s="373" t="b">
        <f t="shared" si="184"/>
        <v>1</v>
      </c>
      <c r="AL634" s="373" t="b">
        <f>IF( $AK634, IFERROR( IF(MATCH( $E634, 顎音化聲母!$H$9:$H$37, 0), TRUE, FALSE), FALSE), "")</f>
        <v>0</v>
      </c>
      <c r="AM634" s="373" t="str">
        <f t="array" ref="AM634">IF( AND($AK634, $AL634), INDEX(顎音化聲母資料表, MATCH( $D634 &amp; $E634, 顎音化聲母!$L$5:$L$136, 0), 3), "")</f>
        <v/>
      </c>
      <c r="AN634" s="373">
        <f t="shared" si="185"/>
        <v>2</v>
      </c>
      <c r="AO634" s="374" t="str">
        <f t="array" ref="AO634">IF($AN634="", "", IF( $AM634&lt;&gt;"", $AM634,INDEX(白話字聲母資料表, $AN634, $AO$5)))</f>
        <v>ㄗ</v>
      </c>
      <c r="AP634" s="374" t="str">
        <f t="array" ref="AP634">IF($W634, "", INDEX(方音八音反切資料表, $AD634, $AG634))</f>
        <v>ㄢˋ</v>
      </c>
      <c r="AQ634" s="370"/>
      <c r="AR634" s="374" t="str">
        <f t="array" ref="AR634">IF($V634, "", INDEX(白話字聲母資料表, $Z634, $AR$5))</f>
        <v>ts</v>
      </c>
      <c r="AS634" s="375" t="str">
        <f t="array" ref="AS634">IF($W634, "", INDEX(白話字韻母資料表, $AC634, $AR$5))</f>
        <v>an</v>
      </c>
      <c r="AT634" s="374" t="str">
        <f t="array" ref="AT634">IF($W634, "", INDEX(台羅韻母八聲調資料表, $AD634, $AG634))</f>
        <v>án</v>
      </c>
      <c r="AU634" s="370"/>
      <c r="AV634" s="374" t="str">
        <f t="array" ref="AV634">IF($V634, "", INDEX(白話字聲母資料表, $Z634, $AV$5))</f>
        <v>z</v>
      </c>
      <c r="AW634" s="375" t="str">
        <f t="array" ref="AW634">IF($W634, "", INDEX(白話字韻母資料表, $AC634, $AW$5))</f>
        <v>an</v>
      </c>
      <c r="AX634" s="374" t="str">
        <f t="array" ref="AX634">IF($W634, "", INDEX(閩拼韻母八聲調資料表, $AD634, $AG634))</f>
        <v>án</v>
      </c>
    </row>
    <row r="635" spans="2:50">
      <c r="B635" s="380">
        <f t="shared" si="148"/>
        <v>627</v>
      </c>
      <c r="C635" s="314" t="str">
        <f>MID(文章!$D$4, B635, 1)</f>
        <v>更</v>
      </c>
      <c r="D635" s="365" t="s">
        <v>72</v>
      </c>
      <c r="E635" s="365" t="s">
        <v>81</v>
      </c>
      <c r="F635" s="365"/>
      <c r="G635" s="315" t="str">
        <f t="array" ref="G635">IF( OR($T635, NOT($U635), $W635), "", $AA635 &amp; $AH635 &amp; INDEX(中文數值資料表, $AG635, 2) )</f>
        <v>求經一</v>
      </c>
      <c r="H635" s="321" t="str">
        <f t="shared" si="149"/>
        <v>keng</v>
      </c>
      <c r="I635" s="322" t="str">
        <f t="shared" si="150"/>
        <v>king</v>
      </c>
      <c r="J635" s="323" t="str">
        <f t="shared" si="151"/>
        <v>gīng</v>
      </c>
      <c r="K635" s="316" t="str">
        <f t="shared" si="152"/>
        <v>ㄍㄧㄥ</v>
      </c>
      <c r="L635" s="317" t="str">
        <f t="shared" ca="1" si="186"/>
        <v xml:space="preserve">\ltjruby{更}{king}\
</v>
      </c>
      <c r="M635" s="317" t="str">
        <f t="shared" ca="1" si="172"/>
        <v xml:space="preserve">&lt;ruby&gt;更&lt;rt&gt;求經一&lt;/rt&gt;&lt;/ruby&gt;
</v>
      </c>
      <c r="N635" s="317" t="str">
        <f t="shared" ca="1" si="173"/>
        <v xml:space="preserve">&lt;ruby&gt;更&lt;rt&gt;keng&lt;/rt&gt;&lt;/ruby&gt;
</v>
      </c>
      <c r="O635" s="317" t="str">
        <f t="shared" ca="1" si="174"/>
        <v xml:space="preserve">&lt;ruby&gt;更&lt;rt&gt;king&lt;/rt&gt;&lt;/ruby&gt;
</v>
      </c>
      <c r="P635" s="317" t="str">
        <f t="shared" ca="1" si="174"/>
        <v xml:space="preserve">&lt;ruby&gt;更&lt;rt&gt;gīng&lt;/rt&gt;&lt;/ruby&gt;
</v>
      </c>
      <c r="Q635" s="318" t="str">
        <f t="shared" ca="1" si="175"/>
        <v xml:space="preserve">&lt;ruby&gt;更&lt;rtc&gt;ㄍㄧㄥ&lt;/rtc&gt;&lt;/ruby&gt;
</v>
      </c>
      <c r="R635" s="318" t="str">
        <f t="shared" ca="1" si="176"/>
        <v xml:space="preserve">&lt;ruby&gt;更&lt;rt&gt;king&lt;/rt&gt;&lt;rtc&gt;ㄍㄧㄥ&lt;/rtc&gt;&lt;/ruby&gt;
</v>
      </c>
      <c r="S635" s="285"/>
      <c r="T635" s="319" t="b">
        <f t="shared" si="170"/>
        <v>0</v>
      </c>
      <c r="U635" s="319" t="b">
        <f t="shared" si="177"/>
        <v>1</v>
      </c>
      <c r="V635" s="319" t="b">
        <f t="shared" si="178"/>
        <v>0</v>
      </c>
      <c r="W635" s="319" t="b">
        <f t="shared" si="179"/>
        <v>0</v>
      </c>
      <c r="X635" s="319" t="b">
        <f t="shared" si="180"/>
        <v>1</v>
      </c>
      <c r="Y635" s="370"/>
      <c r="Z635" s="377">
        <f t="shared" si="171"/>
        <v>7</v>
      </c>
      <c r="AA635" s="373" t="str">
        <f t="array" ref="AA635">IF( $Z635="", "", INDEX(白話字聲母資料表, $Z635, $AA$5))</f>
        <v>求</v>
      </c>
      <c r="AB635" s="370"/>
      <c r="AC635" s="377">
        <f t="shared" si="181"/>
        <v>20</v>
      </c>
      <c r="AD635" s="373">
        <f t="array" ref="AD635">IF( $W635, "", INDEX(白話字韻母資料表, AC635, $AD$5))</f>
        <v>9</v>
      </c>
      <c r="AE635" s="373" t="b">
        <f t="array" ref="AE635">IF( $W635, "", IF( INDEX(白話字韻母資料表, AC635, $AE$5) = "入聲", TRUE, FALSE) )</f>
        <v>0</v>
      </c>
      <c r="AF635" s="374">
        <f t="shared" si="182"/>
        <v>1</v>
      </c>
      <c r="AG635" s="374">
        <f t="shared" si="183"/>
        <v>1</v>
      </c>
      <c r="AH635" s="374" t="str">
        <f t="array" ref="AH635">IF( $W635, "", INDEX(白話字韻母資料表, $AC635, $AH$5))</f>
        <v>經</v>
      </c>
      <c r="AI635" s="374" t="str">
        <f t="array" ref="AI635">IF($W635, "", INDEX(白話字韻母八聲調資料表, $AD635, $AG635))</f>
        <v>eng</v>
      </c>
      <c r="AJ635" s="370"/>
      <c r="AK635" s="373" t="b">
        <f t="shared" si="184"/>
        <v>0</v>
      </c>
      <c r="AL635" s="373" t="str">
        <f>IF( $AK635, IFERROR( IF(MATCH( $E635, 顎音化聲母!$H$9:$H$37, 0), TRUE, FALSE), FALSE), "")</f>
        <v/>
      </c>
      <c r="AM635" s="373" t="str">
        <f t="array" ref="AM635">IF( AND($AK635, $AL635), INDEX(顎音化聲母資料表, MATCH( $D635 &amp; $E635, 顎音化聲母!$L$5:$L$136, 0), 3), "")</f>
        <v/>
      </c>
      <c r="AN635" s="373">
        <f t="shared" si="185"/>
        <v>7</v>
      </c>
      <c r="AO635" s="374" t="str">
        <f t="array" ref="AO635">IF($AN635="", "", IF( $AM635&lt;&gt;"", $AM635,INDEX(白話字聲母資料表, $AN635, $AO$5)))</f>
        <v>ㄍ</v>
      </c>
      <c r="AP635" s="374" t="str">
        <f t="array" ref="AP635">IF($W635, "", INDEX(方音八音反切資料表, $AD635, $AG635))</f>
        <v>ㄧㄥ</v>
      </c>
      <c r="AQ635" s="370"/>
      <c r="AR635" s="374" t="str">
        <f t="array" ref="AR635">IF($V635, "", INDEX(白話字聲母資料表, $Z635, $AR$5))</f>
        <v>k</v>
      </c>
      <c r="AS635" s="375" t="str">
        <f t="array" ref="AS635">IF($W635, "", INDEX(白話字韻母資料表, $AC635, $AR$5))</f>
        <v>ing</v>
      </c>
      <c r="AT635" s="374" t="str">
        <f t="array" ref="AT635">IF($W635, "", INDEX(台羅韻母八聲調資料表, $AD635, $AG635))</f>
        <v>ing</v>
      </c>
      <c r="AU635" s="370"/>
      <c r="AV635" s="374" t="str">
        <f t="array" ref="AV635">IF($V635, "", INDEX(白話字聲母資料表, $Z635, $AV$5))</f>
        <v>g</v>
      </c>
      <c r="AW635" s="375" t="str">
        <f t="array" ref="AW635">IF($W635, "", INDEX(白話字韻母資料表, $AC635, $AW$5))</f>
        <v>ing</v>
      </c>
      <c r="AX635" s="374" t="str">
        <f t="array" ref="AX635">IF($W635, "", INDEX(閩拼韻母八聲調資料表, $AD635, $AG635))</f>
        <v>īng</v>
      </c>
    </row>
    <row r="636" spans="2:50">
      <c r="B636" s="380">
        <f t="shared" si="148"/>
        <v>628</v>
      </c>
      <c r="C636" s="314" t="str">
        <f>MID(文章!$D$4, B636, 1)</f>
        <v>酌</v>
      </c>
      <c r="D636" s="365" t="s">
        <v>55</v>
      </c>
      <c r="E636" s="365" t="s">
        <v>87</v>
      </c>
      <c r="F636" s="365"/>
      <c r="G636" s="315" t="str">
        <f t="array" ref="G636">IF( OR($T636, NOT($U636), $W636), "", $AA636 &amp; $AH636 &amp; INDEX(中文數值資料表, $AG636, 2) )</f>
        <v>曾恭四</v>
      </c>
      <c r="H636" s="321" t="str">
        <f t="shared" si="149"/>
        <v>chiok</v>
      </c>
      <c r="I636" s="322" t="str">
        <f t="shared" si="150"/>
        <v>tsiok</v>
      </c>
      <c r="J636" s="323" t="str">
        <f t="shared" si="151"/>
        <v>ziok</v>
      </c>
      <c r="K636" s="316" t="str">
        <f t="shared" si="152"/>
        <v>ㄐㄧㆦㆻ</v>
      </c>
      <c r="L636" s="317" t="str">
        <f t="shared" ca="1" si="186"/>
        <v xml:space="preserve">\ltjruby{酌}{tsiok}\
</v>
      </c>
      <c r="M636" s="317" t="str">
        <f t="shared" ca="1" si="172"/>
        <v xml:space="preserve">&lt;ruby&gt;酌&lt;rt&gt;曾恭四&lt;/rt&gt;&lt;/ruby&gt;
</v>
      </c>
      <c r="N636" s="317" t="str">
        <f t="shared" ca="1" si="173"/>
        <v xml:space="preserve">&lt;ruby&gt;酌&lt;rt&gt;chiok&lt;/rt&gt;&lt;/ruby&gt;
</v>
      </c>
      <c r="O636" s="317" t="str">
        <f t="shared" ca="1" si="174"/>
        <v xml:space="preserve">&lt;ruby&gt;酌&lt;rt&gt;tsiok&lt;/rt&gt;&lt;/ruby&gt;
</v>
      </c>
      <c r="P636" s="317" t="str">
        <f t="shared" ca="1" si="174"/>
        <v xml:space="preserve">&lt;ruby&gt;酌&lt;rt&gt;ziok&lt;/rt&gt;&lt;/ruby&gt;
</v>
      </c>
      <c r="Q636" s="318" t="str">
        <f t="shared" ca="1" si="175"/>
        <v xml:space="preserve">&lt;ruby&gt;酌&lt;rtc&gt;ㄐㄧㆦㆻ&lt;/rtc&gt;&lt;/ruby&gt;
</v>
      </c>
      <c r="R636" s="318" t="str">
        <f t="shared" ca="1" si="176"/>
        <v xml:space="preserve">&lt;ruby&gt;酌&lt;rt&gt;tsiok&lt;/rt&gt;&lt;rtc&gt;ㄐㄧㆦㆻ&lt;/rtc&gt;&lt;/ruby&gt;
</v>
      </c>
      <c r="S636" s="285"/>
      <c r="T636" s="319" t="b">
        <f t="shared" si="170"/>
        <v>0</v>
      </c>
      <c r="U636" s="319" t="b">
        <f t="shared" si="177"/>
        <v>1</v>
      </c>
      <c r="V636" s="319" t="b">
        <f t="shared" si="178"/>
        <v>0</v>
      </c>
      <c r="W636" s="319" t="b">
        <f t="shared" si="179"/>
        <v>0</v>
      </c>
      <c r="X636" s="319" t="b">
        <f t="shared" si="180"/>
        <v>1</v>
      </c>
      <c r="Y636" s="370"/>
      <c r="Z636" s="377">
        <f t="shared" si="171"/>
        <v>2</v>
      </c>
      <c r="AA636" s="373" t="str">
        <f t="array" ref="AA636">IF( $Z636="", "", INDEX(白話字聲母資料表, $Z636, $AA$5))</f>
        <v>曾</v>
      </c>
      <c r="AB636" s="370"/>
      <c r="AC636" s="377">
        <f t="shared" si="181"/>
        <v>41</v>
      </c>
      <c r="AD636" s="373">
        <f t="array" ref="AD636">IF( $W636, "", INDEX(白話字韻母資料表, AC636, $AD$5))</f>
        <v>14</v>
      </c>
      <c r="AE636" s="373" t="b">
        <f t="array" ref="AE636">IF( $W636, "", IF( INDEX(白話字韻母資料表, AC636, $AE$5) = "入聲", TRUE, FALSE) )</f>
        <v>1</v>
      </c>
      <c r="AF636" s="374">
        <f t="shared" si="182"/>
        <v>4</v>
      </c>
      <c r="AG636" s="374">
        <f t="shared" si="183"/>
        <v>4</v>
      </c>
      <c r="AH636" s="374" t="str">
        <f t="array" ref="AH636">IF( $W636, "", INDEX(白話字韻母資料表, $AC636, $AH$5))</f>
        <v>恭</v>
      </c>
      <c r="AI636" s="374" t="str">
        <f t="array" ref="AI636">IF($W636, "", INDEX(白話字韻母八聲調資料表, $AD636, $AG636))</f>
        <v>iok</v>
      </c>
      <c r="AJ636" s="370"/>
      <c r="AK636" s="373" t="b">
        <f t="shared" si="184"/>
        <v>1</v>
      </c>
      <c r="AL636" s="373" t="b">
        <f>IF( $AK636, IFERROR( IF(MATCH( $E636, 顎音化聲母!$H$9:$H$37, 0), TRUE, FALSE), FALSE), "")</f>
        <v>1</v>
      </c>
      <c r="AM636" s="373" t="str">
        <f t="array" ref="AM636">IF( AND($AK636, $AL636), INDEX(顎音化聲母資料表, MATCH( $D636 &amp; $E636, 顎音化聲母!$L$5:$L$136, 0), 3), "")</f>
        <v>ㄐ</v>
      </c>
      <c r="AN636" s="373">
        <f t="shared" si="185"/>
        <v>2</v>
      </c>
      <c r="AO636" s="374" t="str">
        <f t="array" ref="AO636">IF($AN636="", "", IF( $AM636&lt;&gt;"", $AM636,INDEX(白話字聲母資料表, $AN636, $AO$5)))</f>
        <v>ㄐ</v>
      </c>
      <c r="AP636" s="374" t="str">
        <f t="array" ref="AP636">IF($W636, "", INDEX(方音八音反切資料表, $AD636, $AG636))</f>
        <v>ㄧㆦㆻ</v>
      </c>
      <c r="AQ636" s="370"/>
      <c r="AR636" s="374" t="str">
        <f t="array" ref="AR636">IF($V636, "", INDEX(白話字聲母資料表, $Z636, $AR$5))</f>
        <v>ts</v>
      </c>
      <c r="AS636" s="375" t="str">
        <f t="array" ref="AS636">IF($W636, "", INDEX(白話字韻母資料表, $AC636, $AR$5))</f>
        <v>iok</v>
      </c>
      <c r="AT636" s="374" t="str">
        <f t="array" ref="AT636">IF($W636, "", INDEX(台羅韻母八聲調資料表, $AD636, $AG636))</f>
        <v>iok</v>
      </c>
      <c r="AU636" s="370"/>
      <c r="AV636" s="374" t="str">
        <f t="array" ref="AV636">IF($V636, "", INDEX(白話字聲母資料表, $Z636, $AV$5))</f>
        <v>z</v>
      </c>
      <c r="AW636" s="375" t="str">
        <f t="array" ref="AW636">IF($W636, "", INDEX(白話字韻母資料表, $AC636, $AW$5))</f>
        <v>iok</v>
      </c>
      <c r="AX636" s="374" t="str">
        <f t="array" ref="AX636">IF($W636, "", INDEX(閩拼韻母八聲調資料表, $AD636, $AG636))</f>
        <v>iok</v>
      </c>
    </row>
    <row r="637" spans="2:50">
      <c r="B637" s="380">
        <f t="shared" si="148"/>
        <v>629</v>
      </c>
      <c r="C637" s="314" t="str">
        <f>MID(文章!$D$4, B637, 1)</f>
        <v>。</v>
      </c>
      <c r="D637" s="365"/>
      <c r="E637" s="365"/>
      <c r="F637" s="365"/>
      <c r="G637" s="315" t="str">
        <f t="array" ref="G637">IF( OR($T637, NOT($U637), $W637), "", $AA637 &amp; $AH637 &amp; INDEX(中文數值資料表, $AG637, 2) )</f>
        <v/>
      </c>
      <c r="H637" s="321" t="str">
        <f t="shared" si="149"/>
        <v/>
      </c>
      <c r="I637" s="322" t="str">
        <f t="shared" si="150"/>
        <v/>
      </c>
      <c r="J637" s="323" t="str">
        <f t="shared" si="151"/>
        <v/>
      </c>
      <c r="K637" s="316" t="str">
        <f t="shared" si="152"/>
        <v/>
      </c>
      <c r="L637" s="317" t="str">
        <f t="shared" ca="1" si="186"/>
        <v xml:space="preserve">\ltjruby{。}{}\
</v>
      </c>
      <c r="M637" s="317" t="str">
        <f t="shared" ca="1" si="172"/>
        <v xml:space="preserve">。
</v>
      </c>
      <c r="N637" s="317" t="str">
        <f t="shared" ca="1" si="173"/>
        <v xml:space="preserve">。
</v>
      </c>
      <c r="O637" s="317" t="str">
        <f t="shared" ca="1" si="174"/>
        <v xml:space="preserve">。
</v>
      </c>
      <c r="P637" s="317" t="str">
        <f t="shared" ca="1" si="174"/>
        <v xml:space="preserve">。
</v>
      </c>
      <c r="Q637" s="318" t="str">
        <f t="shared" ca="1" si="175"/>
        <v xml:space="preserve">。
</v>
      </c>
      <c r="R637" s="318" t="str">
        <f t="shared" ca="1" si="176"/>
        <v xml:space="preserve">。
</v>
      </c>
      <c r="S637" s="285"/>
      <c r="T637" s="319" t="b">
        <f t="shared" si="170"/>
        <v>1</v>
      </c>
      <c r="U637" s="319" t="b">
        <f t="shared" si="177"/>
        <v>0</v>
      </c>
      <c r="V637" s="319" t="b">
        <f t="shared" si="178"/>
        <v>1</v>
      </c>
      <c r="W637" s="319" t="b">
        <f t="shared" si="179"/>
        <v>1</v>
      </c>
      <c r="X637" s="319" t="b">
        <f t="shared" si="180"/>
        <v>0</v>
      </c>
      <c r="Y637" s="370"/>
      <c r="Z637" s="377" t="str">
        <f t="shared" si="171"/>
        <v/>
      </c>
      <c r="AA637" s="373" t="str">
        <f t="array" ref="AA637">IF( $Z637="", "", INDEX(白話字聲母資料表, $Z637, $AA$5))</f>
        <v/>
      </c>
      <c r="AB637" s="370"/>
      <c r="AC637" s="377" t="str">
        <f t="shared" si="181"/>
        <v/>
      </c>
      <c r="AD637" s="373" t="str">
        <f t="array" ref="AD637">IF( $W637, "", INDEX(白話字韻母資料表, AC637, $AD$5))</f>
        <v/>
      </c>
      <c r="AE637" s="373" t="str">
        <f t="array" ref="AE637">IF( $W637, "", IF( INDEX(白話字韻母資料表, AC637, $AE$5) = "入聲", TRUE, FALSE) )</f>
        <v/>
      </c>
      <c r="AF637" s="374" t="str">
        <f t="shared" si="182"/>
        <v/>
      </c>
      <c r="AG637" s="374" t="str">
        <f t="shared" si="183"/>
        <v/>
      </c>
      <c r="AH637" s="374" t="str">
        <f t="array" ref="AH637">IF( $W637, "", INDEX(白話字韻母資料表, $AC637, $AH$5))</f>
        <v/>
      </c>
      <c r="AI637" s="374" t="str">
        <f t="array" ref="AI637">IF($W637, "", INDEX(白話字韻母八聲調資料表, $AD637, $AG637))</f>
        <v/>
      </c>
      <c r="AJ637" s="370"/>
      <c r="AK637" s="373" t="b">
        <f t="shared" si="184"/>
        <v>0</v>
      </c>
      <c r="AL637" s="373" t="str">
        <f>IF( $AK637, IFERROR( IF(MATCH( $E637, 顎音化聲母!$H$9:$H$37, 0), TRUE, FALSE), FALSE), "")</f>
        <v/>
      </c>
      <c r="AM637" s="373" t="str">
        <f t="array" ref="AM637">IF( AND($AK637, $AL637), INDEX(顎音化聲母資料表, MATCH( $D637 &amp; $E637, 顎音化聲母!$L$5:$L$136, 0), 3), "")</f>
        <v/>
      </c>
      <c r="AN637" s="373" t="str">
        <f t="shared" si="185"/>
        <v/>
      </c>
      <c r="AO637" s="374" t="str">
        <f t="array" ref="AO637">IF($AN637="", "", IF( $AM637&lt;&gt;"", $AM637,INDEX(白話字聲母資料表, $AN637, $AO$5)))</f>
        <v/>
      </c>
      <c r="AP637" s="374" t="str">
        <f t="array" ref="AP637">IF($W637, "", INDEX(方音八音反切資料表, $AD637, $AG637))</f>
        <v/>
      </c>
      <c r="AQ637" s="370"/>
      <c r="AR637" s="374" t="str">
        <f t="array" ref="AR637">IF($V637, "", INDEX(白話字聲母資料表, $Z637, $AR$5))</f>
        <v/>
      </c>
      <c r="AS637" s="375" t="str">
        <f t="array" ref="AS637">IF($W637, "", INDEX(白話字韻母資料表, $AC637, $AR$5))</f>
        <v/>
      </c>
      <c r="AT637" s="374" t="str">
        <f t="array" ref="AT637">IF($W637, "", INDEX(台羅韻母八聲調資料表, $AD637, $AG637))</f>
        <v/>
      </c>
      <c r="AU637" s="370"/>
      <c r="AV637" s="374" t="str">
        <f t="array" ref="AV637">IF($V637, "", INDEX(白話字聲母資料表, $Z637, $AV$5))</f>
        <v/>
      </c>
      <c r="AW637" s="375" t="str">
        <f t="array" ref="AW637">IF($W637, "", INDEX(白話字韻母資料表, $AC637, $AW$5))</f>
        <v/>
      </c>
      <c r="AX637" s="374" t="str">
        <f t="array" ref="AX637">IF($W637, "", INDEX(閩拼韻母八聲調資料表, $AD637, $AG637))</f>
        <v/>
      </c>
    </row>
    <row r="638" spans="2:50">
      <c r="B638" s="380">
        <f t="shared" si="148"/>
        <v>630</v>
      </c>
      <c r="C638" s="314" t="str">
        <f>MID(文章!$D$4, B638, 1)</f>
        <v>肴</v>
      </c>
      <c r="D638" s="365" t="s">
        <v>70</v>
      </c>
      <c r="E638" s="365" t="s">
        <v>115</v>
      </c>
      <c r="F638" s="365">
        <v>5</v>
      </c>
      <c r="G638" s="315" t="str">
        <f t="array" ref="G638">IF( OR($T638, NOT($U638), $W638), "", $AA638 &amp; $AH638 &amp; INDEX(中文數值資料表, $AG638, 2) )</f>
        <v>語爻五</v>
      </c>
      <c r="H638" s="321" t="str">
        <f t="shared" si="149"/>
        <v>gâuⁿ</v>
      </c>
      <c r="I638" s="322" t="str">
        <f t="shared" si="150"/>
        <v>gâunn</v>
      </c>
      <c r="J638" s="323" t="str">
        <f t="shared" si="151"/>
        <v>ggnào</v>
      </c>
      <c r="K638" s="316" t="str">
        <f t="shared" si="152"/>
        <v>ㆣㆯˊ</v>
      </c>
      <c r="L638" s="317" t="str">
        <f t="shared" ca="1" si="186"/>
        <v xml:space="preserve">\ltjruby{肴}{gâunn}\
</v>
      </c>
      <c r="M638" s="317" t="str">
        <f t="shared" ca="1" si="172"/>
        <v xml:space="preserve">&lt;ruby&gt;肴&lt;rt&gt;語爻五&lt;/rt&gt;&lt;/ruby&gt;
</v>
      </c>
      <c r="N638" s="317" t="str">
        <f t="shared" ca="1" si="173"/>
        <v xml:space="preserve">&lt;ruby&gt;肴&lt;rt&gt;gâuⁿ&lt;/rt&gt;&lt;/ruby&gt;
</v>
      </c>
      <c r="O638" s="317" t="str">
        <f t="shared" ca="1" si="174"/>
        <v xml:space="preserve">&lt;ruby&gt;肴&lt;rt&gt;gâunn&lt;/rt&gt;&lt;/ruby&gt;
</v>
      </c>
      <c r="P638" s="317" t="str">
        <f t="shared" ca="1" si="174"/>
        <v xml:space="preserve">&lt;ruby&gt;肴&lt;rt&gt;ggnào&lt;/rt&gt;&lt;/ruby&gt;
</v>
      </c>
      <c r="Q638" s="318" t="str">
        <f t="shared" ca="1" si="175"/>
        <v xml:space="preserve">&lt;ruby&gt;肴&lt;rtc&gt;ㆣㆯˊ&lt;/rtc&gt;&lt;/ruby&gt;
</v>
      </c>
      <c r="R638" s="318" t="str">
        <f t="shared" ca="1" si="176"/>
        <v xml:space="preserve">&lt;ruby&gt;肴&lt;rt&gt;gâunn&lt;/rt&gt;&lt;rtc&gt;ㆣㆯˊ&lt;/rtc&gt;&lt;/ruby&gt;
</v>
      </c>
      <c r="S638" s="285"/>
      <c r="T638" s="319" t="b">
        <f t="shared" si="170"/>
        <v>0</v>
      </c>
      <c r="U638" s="319" t="b">
        <f t="shared" si="177"/>
        <v>1</v>
      </c>
      <c r="V638" s="319" t="b">
        <f t="shared" si="178"/>
        <v>0</v>
      </c>
      <c r="W638" s="319" t="b">
        <f t="shared" si="179"/>
        <v>0</v>
      </c>
      <c r="X638" s="319" t="b">
        <f t="shared" si="180"/>
        <v>0</v>
      </c>
      <c r="Y638" s="370"/>
      <c r="Z638" s="377">
        <f t="shared" si="171"/>
        <v>4</v>
      </c>
      <c r="AA638" s="373" t="str">
        <f t="array" ref="AA638">IF( $Z638="", "", INDEX(白話字聲母資料表, $Z638, $AA$5))</f>
        <v>語</v>
      </c>
      <c r="AB638" s="370"/>
      <c r="AC638" s="377">
        <f t="shared" si="181"/>
        <v>75</v>
      </c>
      <c r="AD638" s="373">
        <f t="array" ref="AD638">IF( $W638, "", INDEX(白話字韻母資料表, AC638, $AD$5))</f>
        <v>48</v>
      </c>
      <c r="AE638" s="373" t="b">
        <f t="array" ref="AE638">IF( $W638, "", IF( INDEX(白話字韻母資料表, AC638, $AE$5) = "入聲", TRUE, FALSE) )</f>
        <v>0</v>
      </c>
      <c r="AF638" s="374">
        <f t="shared" si="182"/>
        <v>1</v>
      </c>
      <c r="AG638" s="374">
        <f t="shared" si="183"/>
        <v>5</v>
      </c>
      <c r="AH638" s="374" t="str">
        <f t="array" ref="AH638">IF( $W638, "", INDEX(白話字韻母資料表, $AC638, $AH$5))</f>
        <v>爻</v>
      </c>
      <c r="AI638" s="374" t="str">
        <f t="array" ref="AI638">IF($W638, "", INDEX(白話字韻母八聲調資料表, $AD638, $AG638))</f>
        <v>âuⁿ</v>
      </c>
      <c r="AJ638" s="370"/>
      <c r="AK638" s="373" t="b">
        <f t="shared" si="184"/>
        <v>0</v>
      </c>
      <c r="AL638" s="373" t="str">
        <f>IF( $AK638, IFERROR( IF(MATCH( $E638, 顎音化聲母!$H$9:$H$37, 0), TRUE, FALSE), FALSE), "")</f>
        <v/>
      </c>
      <c r="AM638" s="373" t="str">
        <f t="array" ref="AM638">IF( AND($AK638, $AL638), INDEX(顎音化聲母資料表, MATCH( $D638 &amp; $E638, 顎音化聲母!$L$5:$L$136, 0), 3), "")</f>
        <v/>
      </c>
      <c r="AN638" s="373">
        <f t="shared" si="185"/>
        <v>4</v>
      </c>
      <c r="AO638" s="374" t="str">
        <f t="array" ref="AO638">IF($AN638="", "", IF( $AM638&lt;&gt;"", $AM638,INDEX(白話字聲母資料表, $AN638, $AO$5)))</f>
        <v>ㆣ</v>
      </c>
      <c r="AP638" s="374" t="str">
        <f t="array" ref="AP638">IF($W638, "", INDEX(方音八音反切資料表, $AD638, $AG638))</f>
        <v>ㆯˊ</v>
      </c>
      <c r="AQ638" s="370"/>
      <c r="AR638" s="374" t="str">
        <f t="array" ref="AR638">IF($V638, "", INDEX(白話字聲母資料表, $Z638, $AR$5))</f>
        <v>g</v>
      </c>
      <c r="AS638" s="375" t="str">
        <f t="array" ref="AS638">IF($W638, "", INDEX(白話字韻母資料表, $AC638, $AR$5))</f>
        <v>nao</v>
      </c>
      <c r="AT638" s="374" t="str">
        <f t="array" ref="AT638">IF($W638, "", INDEX(台羅韻母八聲調資料表, $AD638, $AG638))</f>
        <v>âunn</v>
      </c>
      <c r="AU638" s="370"/>
      <c r="AV638" s="374" t="str">
        <f t="array" ref="AV638">IF($V638, "", INDEX(白話字聲母資料表, $Z638, $AV$5))</f>
        <v>gg</v>
      </c>
      <c r="AW638" s="375" t="str">
        <f t="array" ref="AW638">IF($W638, "", INDEX(白話字韻母資料表, $AC638, $AW$5))</f>
        <v>nao</v>
      </c>
      <c r="AX638" s="374" t="str">
        <f t="array" ref="AX638">IF($W638, "", INDEX(閩拼韻母八聲調資料表, $AD638, $AG638))</f>
        <v>nào</v>
      </c>
    </row>
    <row r="639" spans="2:50">
      <c r="B639" s="380">
        <f t="shared" si="148"/>
        <v>631</v>
      </c>
      <c r="C639" s="314" t="str">
        <f>MID(文章!$D$4, B639, 1)</f>
        <v>核</v>
      </c>
      <c r="D639" s="365" t="s">
        <v>61</v>
      </c>
      <c r="E639" s="365" t="s">
        <v>77</v>
      </c>
      <c r="F639" s="365">
        <v>8</v>
      </c>
      <c r="G639" s="315" t="str">
        <f t="array" ref="G639">IF( OR($T639, NOT($U639), $W639), "", $AA639 &amp; $AH639 &amp; INDEX(中文數值資料表, $AG639, 2) )</f>
        <v>喜經八</v>
      </c>
      <c r="H639" s="321" t="str">
        <f t="shared" si="149"/>
        <v>he̍k</v>
      </c>
      <c r="I639" s="322" t="str">
        <f t="shared" si="150"/>
        <v>hi̍k</v>
      </c>
      <c r="J639" s="323" t="str">
        <f t="shared" si="151"/>
        <v>hík</v>
      </c>
      <c r="K639" s="316" t="str">
        <f t="shared" si="152"/>
        <v>ㄏㄧㆻ˙</v>
      </c>
      <c r="L639" s="317" t="str">
        <f t="shared" ca="1" si="186"/>
        <v xml:space="preserve">\ltjruby{核}{hi̍k}\
</v>
      </c>
      <c r="M639" s="317" t="str">
        <f t="shared" ca="1" si="172"/>
        <v xml:space="preserve">&lt;ruby&gt;核&lt;rt&gt;喜經八&lt;/rt&gt;&lt;/ruby&gt;
</v>
      </c>
      <c r="N639" s="317" t="str">
        <f t="shared" ca="1" si="173"/>
        <v xml:space="preserve">&lt;ruby&gt;核&lt;rt&gt;he̍k&lt;/rt&gt;&lt;/ruby&gt;
</v>
      </c>
      <c r="O639" s="317" t="str">
        <f t="shared" ca="1" si="174"/>
        <v xml:space="preserve">&lt;ruby&gt;核&lt;rt&gt;hi̍k&lt;/rt&gt;&lt;/ruby&gt;
</v>
      </c>
      <c r="P639" s="317" t="str">
        <f t="shared" ca="1" si="174"/>
        <v xml:space="preserve">&lt;ruby&gt;核&lt;rt&gt;hík&lt;/rt&gt;&lt;/ruby&gt;
</v>
      </c>
      <c r="Q639" s="318" t="str">
        <f t="shared" ca="1" si="175"/>
        <v xml:space="preserve">&lt;ruby&gt;核&lt;rtc&gt;ㄏㄧㆻ˙&lt;/rtc&gt;&lt;/ruby&gt;
</v>
      </c>
      <c r="R639" s="318" t="str">
        <f t="shared" ca="1" si="176"/>
        <v xml:space="preserve">&lt;ruby&gt;核&lt;rt&gt;hi̍k&lt;/rt&gt;&lt;rtc&gt;ㄏㄧㆻ˙&lt;/rtc&gt;&lt;/ruby&gt;
</v>
      </c>
      <c r="S639" s="285"/>
      <c r="T639" s="319" t="b">
        <f t="shared" si="170"/>
        <v>0</v>
      </c>
      <c r="U639" s="319" t="b">
        <f t="shared" si="177"/>
        <v>1</v>
      </c>
      <c r="V639" s="319" t="b">
        <f t="shared" si="178"/>
        <v>0</v>
      </c>
      <c r="W639" s="319" t="b">
        <f t="shared" si="179"/>
        <v>0</v>
      </c>
      <c r="X639" s="319" t="b">
        <f t="shared" si="180"/>
        <v>0</v>
      </c>
      <c r="Y639" s="370"/>
      <c r="Z639" s="377">
        <f t="shared" si="171"/>
        <v>5</v>
      </c>
      <c r="AA639" s="373" t="str">
        <f t="array" ref="AA639">IF( $Z639="", "", INDEX(白話字聲母資料表, $Z639, $AA$5))</f>
        <v>喜</v>
      </c>
      <c r="AB639" s="370"/>
      <c r="AC639" s="377">
        <f t="shared" si="181"/>
        <v>19</v>
      </c>
      <c r="AD639" s="373">
        <f t="array" ref="AD639">IF( $W639, "", INDEX(白話字韻母資料表, AC639, $AD$5))</f>
        <v>9</v>
      </c>
      <c r="AE639" s="373" t="b">
        <f t="array" ref="AE639">IF( $W639, "", IF( INDEX(白話字韻母資料表, AC639, $AE$5) = "入聲", TRUE, FALSE) )</f>
        <v>1</v>
      </c>
      <c r="AF639" s="374">
        <f t="shared" si="182"/>
        <v>4</v>
      </c>
      <c r="AG639" s="374">
        <f t="shared" si="183"/>
        <v>8</v>
      </c>
      <c r="AH639" s="374" t="str">
        <f t="array" ref="AH639">IF( $W639, "", INDEX(白話字韻母資料表, $AC639, $AH$5))</f>
        <v>經</v>
      </c>
      <c r="AI639" s="374" t="str">
        <f t="array" ref="AI639">IF($W639, "", INDEX(白話字韻母八聲調資料表, $AD639, $AG639))</f>
        <v>e̍k</v>
      </c>
      <c r="AJ639" s="370"/>
      <c r="AK639" s="373" t="b">
        <f t="shared" si="184"/>
        <v>0</v>
      </c>
      <c r="AL639" s="373" t="str">
        <f>IF( $AK639, IFERROR( IF(MATCH( $E639, 顎音化聲母!$H$9:$H$37, 0), TRUE, FALSE), FALSE), "")</f>
        <v/>
      </c>
      <c r="AM639" s="373" t="str">
        <f t="array" ref="AM639">IF( AND($AK639, $AL639), INDEX(顎音化聲母資料表, MATCH( $D639 &amp; $E639, 顎音化聲母!$L$5:$L$136, 0), 3), "")</f>
        <v/>
      </c>
      <c r="AN639" s="373">
        <f t="shared" si="185"/>
        <v>5</v>
      </c>
      <c r="AO639" s="374" t="str">
        <f t="array" ref="AO639">IF($AN639="", "", IF( $AM639&lt;&gt;"", $AM639,INDEX(白話字聲母資料表, $AN639, $AO$5)))</f>
        <v>ㄏ</v>
      </c>
      <c r="AP639" s="374" t="str">
        <f t="array" ref="AP639">IF($W639, "", INDEX(方音八音反切資料表, $AD639, $AG639))</f>
        <v>ㄧㆻ˙</v>
      </c>
      <c r="AQ639" s="370"/>
      <c r="AR639" s="374" t="str">
        <f t="array" ref="AR639">IF($V639, "", INDEX(白話字聲母資料表, $Z639, $AR$5))</f>
        <v>h</v>
      </c>
      <c r="AS639" s="375" t="str">
        <f t="array" ref="AS639">IF($W639, "", INDEX(白話字韻母資料表, $AC639, $AR$5))</f>
        <v>ik</v>
      </c>
      <c r="AT639" s="374" t="str">
        <f t="array" ref="AT639">IF($W639, "", INDEX(台羅韻母八聲調資料表, $AD639, $AG639))</f>
        <v>i̍k</v>
      </c>
      <c r="AU639" s="370"/>
      <c r="AV639" s="374" t="str">
        <f t="array" ref="AV639">IF($V639, "", INDEX(白話字聲母資料表, $Z639, $AV$5))</f>
        <v>h</v>
      </c>
      <c r="AW639" s="375" t="str">
        <f t="array" ref="AW639">IF($W639, "", INDEX(白話字韻母資料表, $AC639, $AW$5))</f>
        <v>ik</v>
      </c>
      <c r="AX639" s="374" t="str">
        <f t="array" ref="AX639">IF($W639, "", INDEX(閩拼韻母八聲調資料表, $AD639, $AG639))</f>
        <v>ík</v>
      </c>
    </row>
    <row r="640" spans="2:50">
      <c r="B640" s="380">
        <f t="shared" si="148"/>
        <v>632</v>
      </c>
      <c r="C640" s="314" t="str">
        <f>MID(文章!$D$4, B640, 1)</f>
        <v>既</v>
      </c>
      <c r="D640" s="365" t="s">
        <v>72</v>
      </c>
      <c r="E640" s="365" t="s">
        <v>67</v>
      </c>
      <c r="F640" s="365">
        <v>3</v>
      </c>
      <c r="G640" s="315" t="str">
        <f t="array" ref="G640">IF( OR($T640, NOT($U640), $W640), "", $AA640 &amp; $AH640 &amp; INDEX(中文數值資料表, $AG640, 2) )</f>
        <v>求居三</v>
      </c>
      <c r="H640" s="321" t="str">
        <f t="shared" si="149"/>
        <v>kì</v>
      </c>
      <c r="I640" s="322" t="str">
        <f t="shared" si="150"/>
        <v>kì</v>
      </c>
      <c r="J640" s="323" t="str">
        <f t="shared" si="151"/>
        <v>gǐ</v>
      </c>
      <c r="K640" s="316" t="str">
        <f t="shared" si="152"/>
        <v>ㄍㄧ˪</v>
      </c>
      <c r="L640" s="317" t="str">
        <f t="shared" ca="1" si="186"/>
        <v xml:space="preserve">\ltjruby{既}{kì}\
</v>
      </c>
      <c r="M640" s="317" t="str">
        <f t="shared" ca="1" si="172"/>
        <v xml:space="preserve">&lt;ruby&gt;既&lt;rt&gt;求居三&lt;/rt&gt;&lt;/ruby&gt;
</v>
      </c>
      <c r="N640" s="317" t="str">
        <f t="shared" ca="1" si="173"/>
        <v xml:space="preserve">&lt;ruby&gt;既&lt;rt&gt;kì&lt;/rt&gt;&lt;/ruby&gt;
</v>
      </c>
      <c r="O640" s="317" t="str">
        <f t="shared" ca="1" si="174"/>
        <v xml:space="preserve">&lt;ruby&gt;既&lt;rt&gt;kì&lt;/rt&gt;&lt;/ruby&gt;
</v>
      </c>
      <c r="P640" s="317" t="str">
        <f t="shared" ca="1" si="174"/>
        <v xml:space="preserve">&lt;ruby&gt;既&lt;rt&gt;gǐ&lt;/rt&gt;&lt;/ruby&gt;
</v>
      </c>
      <c r="Q640" s="318" t="str">
        <f t="shared" ca="1" si="175"/>
        <v xml:space="preserve">&lt;ruby&gt;既&lt;rtc&gt;ㄍㄧ˪&lt;/rtc&gt;&lt;/ruby&gt;
</v>
      </c>
      <c r="R640" s="318" t="str">
        <f t="shared" ca="1" si="176"/>
        <v xml:space="preserve">&lt;ruby&gt;既&lt;rt&gt;kì&lt;/rt&gt;&lt;rtc&gt;ㄍㄧ˪&lt;/rtc&gt;&lt;/ruby&gt;
</v>
      </c>
      <c r="S640" s="285"/>
      <c r="T640" s="319" t="b">
        <f t="shared" si="170"/>
        <v>0</v>
      </c>
      <c r="U640" s="319" t="b">
        <f t="shared" si="177"/>
        <v>1</v>
      </c>
      <c r="V640" s="319" t="b">
        <f t="shared" si="178"/>
        <v>0</v>
      </c>
      <c r="W640" s="319" t="b">
        <f t="shared" si="179"/>
        <v>0</v>
      </c>
      <c r="X640" s="319" t="b">
        <f t="shared" si="180"/>
        <v>0</v>
      </c>
      <c r="Y640" s="370"/>
      <c r="Z640" s="377">
        <f t="shared" si="171"/>
        <v>7</v>
      </c>
      <c r="AA640" s="373" t="str">
        <f t="array" ref="AA640">IF( $Z640="", "", INDEX(白話字聲母資料表, $Z640, $AA$5))</f>
        <v>求</v>
      </c>
      <c r="AB640" s="370"/>
      <c r="AC640" s="377">
        <f t="shared" si="181"/>
        <v>21</v>
      </c>
      <c r="AD640" s="373">
        <f t="array" ref="AD640">IF( $W640, "", INDEX(白話字韻母資料表, AC640, $AD$5))</f>
        <v>29</v>
      </c>
      <c r="AE640" s="373" t="b">
        <f t="array" ref="AE640">IF( $W640, "", IF( INDEX(白話字韻母資料表, AC640, $AE$5) = "入聲", TRUE, FALSE) )</f>
        <v>0</v>
      </c>
      <c r="AF640" s="374">
        <f t="shared" si="182"/>
        <v>1</v>
      </c>
      <c r="AG640" s="374">
        <f t="shared" si="183"/>
        <v>3</v>
      </c>
      <c r="AH640" s="374" t="str">
        <f t="array" ref="AH640">IF( $W640, "", INDEX(白話字韻母資料表, $AC640, $AH$5))</f>
        <v>居</v>
      </c>
      <c r="AI640" s="374" t="str">
        <f t="array" ref="AI640">IF($W640, "", INDEX(白話字韻母八聲調資料表, $AD640, $AG640))</f>
        <v>ì</v>
      </c>
      <c r="AJ640" s="370"/>
      <c r="AK640" s="373" t="b">
        <f t="shared" si="184"/>
        <v>0</v>
      </c>
      <c r="AL640" s="373" t="str">
        <f>IF( $AK640, IFERROR( IF(MATCH( $E640, 顎音化聲母!$H$9:$H$37, 0), TRUE, FALSE), FALSE), "")</f>
        <v/>
      </c>
      <c r="AM640" s="373" t="str">
        <f t="array" ref="AM640">IF( AND($AK640, $AL640), INDEX(顎音化聲母資料表, MATCH( $D640 &amp; $E640, 顎音化聲母!$L$5:$L$136, 0), 3), "")</f>
        <v/>
      </c>
      <c r="AN640" s="373">
        <f t="shared" si="185"/>
        <v>7</v>
      </c>
      <c r="AO640" s="374" t="str">
        <f t="array" ref="AO640">IF($AN640="", "", IF( $AM640&lt;&gt;"", $AM640,INDEX(白話字聲母資料表, $AN640, $AO$5)))</f>
        <v>ㄍ</v>
      </c>
      <c r="AP640" s="374" t="str">
        <f t="array" ref="AP640">IF($W640, "", INDEX(方音八音反切資料表, $AD640, $AG640))</f>
        <v>ㄧ˪</v>
      </c>
      <c r="AQ640" s="370"/>
      <c r="AR640" s="374" t="str">
        <f t="array" ref="AR640">IF($V640, "", INDEX(白話字聲母資料表, $Z640, $AR$5))</f>
        <v>k</v>
      </c>
      <c r="AS640" s="375" t="str">
        <f t="array" ref="AS640">IF($W640, "", INDEX(白話字韻母資料表, $AC640, $AR$5))</f>
        <v>i</v>
      </c>
      <c r="AT640" s="374" t="str">
        <f t="array" ref="AT640">IF($W640, "", INDEX(台羅韻母八聲調資料表, $AD640, $AG640))</f>
        <v>ì</v>
      </c>
      <c r="AU640" s="370"/>
      <c r="AV640" s="374" t="str">
        <f t="array" ref="AV640">IF($V640, "", INDEX(白話字聲母資料表, $Z640, $AV$5))</f>
        <v>g</v>
      </c>
      <c r="AW640" s="375" t="str">
        <f t="array" ref="AW640">IF($W640, "", INDEX(白話字韻母資料表, $AC640, $AW$5))</f>
        <v>i</v>
      </c>
      <c r="AX640" s="374" t="str">
        <f t="array" ref="AX640">IF($W640, "", INDEX(閩拼韻母八聲調資料表, $AD640, $AG640))</f>
        <v>ǐ</v>
      </c>
    </row>
    <row r="641" spans="2:50">
      <c r="B641" s="380">
        <f t="shared" si="148"/>
        <v>633</v>
      </c>
      <c r="C641" s="314" t="str">
        <f>MID(文章!$D$4, B641, 1)</f>
        <v>盡</v>
      </c>
      <c r="D641" s="365" t="s">
        <v>55</v>
      </c>
      <c r="E641" s="365" t="s">
        <v>105</v>
      </c>
      <c r="F641" s="365">
        <v>7</v>
      </c>
      <c r="G641" s="315" t="str">
        <f t="array" ref="G641">IF( OR($T641, NOT($U641), $W641), "", $AA641 &amp; $AH641 &amp; INDEX(中文數值資料表, $AG641, 2) )</f>
        <v>曾巾七</v>
      </c>
      <c r="H641" s="321" t="str">
        <f t="shared" si="149"/>
        <v>chīn</v>
      </c>
      <c r="I641" s="322" t="str">
        <f t="shared" si="150"/>
        <v>tsīn</v>
      </c>
      <c r="J641" s="323" t="str">
        <f t="shared" si="151"/>
        <v>zīn</v>
      </c>
      <c r="K641" s="316" t="str">
        <f t="shared" si="152"/>
        <v>ㄐㄧㄣ˫</v>
      </c>
      <c r="L641" s="317" t="str">
        <f t="shared" ca="1" si="186"/>
        <v xml:space="preserve">\ltjruby{盡}{tsīn}\
</v>
      </c>
      <c r="M641" s="317" t="str">
        <f t="shared" ca="1" si="172"/>
        <v xml:space="preserve">&lt;ruby&gt;盡&lt;rt&gt;曾巾七&lt;/rt&gt;&lt;/ruby&gt;
</v>
      </c>
      <c r="N641" s="317" t="str">
        <f t="shared" ca="1" si="173"/>
        <v xml:space="preserve">&lt;ruby&gt;盡&lt;rt&gt;chīn&lt;/rt&gt;&lt;/ruby&gt;
</v>
      </c>
      <c r="O641" s="317" t="str">
        <f t="shared" ca="1" si="174"/>
        <v xml:space="preserve">&lt;ruby&gt;盡&lt;rt&gt;tsīn&lt;/rt&gt;&lt;/ruby&gt;
</v>
      </c>
      <c r="P641" s="317" t="str">
        <f t="shared" ca="1" si="174"/>
        <v xml:space="preserve">&lt;ruby&gt;盡&lt;rt&gt;zīn&lt;/rt&gt;&lt;/ruby&gt;
</v>
      </c>
      <c r="Q641" s="318" t="str">
        <f t="shared" ca="1" si="175"/>
        <v xml:space="preserve">&lt;ruby&gt;盡&lt;rtc&gt;ㄐㄧㄣ˫&lt;/rtc&gt;&lt;/ruby&gt;
</v>
      </c>
      <c r="R641" s="318" t="str">
        <f t="shared" ca="1" si="176"/>
        <v xml:space="preserve">&lt;ruby&gt;盡&lt;rt&gt;tsīn&lt;/rt&gt;&lt;rtc&gt;ㄐㄧㄣ˫&lt;/rtc&gt;&lt;/ruby&gt;
</v>
      </c>
      <c r="S641" s="285"/>
      <c r="T641" s="319" t="b">
        <f t="shared" si="170"/>
        <v>0</v>
      </c>
      <c r="U641" s="319" t="b">
        <f t="shared" si="177"/>
        <v>1</v>
      </c>
      <c r="V641" s="319" t="b">
        <f t="shared" si="178"/>
        <v>0</v>
      </c>
      <c r="W641" s="319" t="b">
        <f t="shared" si="179"/>
        <v>0</v>
      </c>
      <c r="X641" s="319" t="b">
        <f t="shared" si="180"/>
        <v>0</v>
      </c>
      <c r="Y641" s="370"/>
      <c r="Z641" s="377">
        <f t="shared" si="171"/>
        <v>2</v>
      </c>
      <c r="AA641" s="373" t="str">
        <f t="array" ref="AA641">IF( $Z641="", "", INDEX(白話字聲母資料表, $Z641, $AA$5))</f>
        <v>曾</v>
      </c>
      <c r="AB641" s="370"/>
      <c r="AC641" s="377">
        <f t="shared" si="181"/>
        <v>38</v>
      </c>
      <c r="AD641" s="373">
        <f t="array" ref="AD641">IF( $W641, "", INDEX(白話字韻母資料表, AC641, $AD$5))</f>
        <v>17</v>
      </c>
      <c r="AE641" s="373" t="b">
        <f t="array" ref="AE641">IF( $W641, "", IF( INDEX(白話字韻母資料表, AC641, $AE$5) = "入聲", TRUE, FALSE) )</f>
        <v>0</v>
      </c>
      <c r="AF641" s="374">
        <f t="shared" si="182"/>
        <v>1</v>
      </c>
      <c r="AG641" s="374">
        <f t="shared" si="183"/>
        <v>7</v>
      </c>
      <c r="AH641" s="374" t="str">
        <f t="array" ref="AH641">IF( $W641, "", INDEX(白話字韻母資料表, $AC641, $AH$5))</f>
        <v>巾</v>
      </c>
      <c r="AI641" s="374" t="str">
        <f t="array" ref="AI641">IF($W641, "", INDEX(白話字韻母八聲調資料表, $AD641, $AG641))</f>
        <v>īn</v>
      </c>
      <c r="AJ641" s="370"/>
      <c r="AK641" s="373" t="b">
        <f t="shared" si="184"/>
        <v>1</v>
      </c>
      <c r="AL641" s="373" t="b">
        <f>IF( $AK641, IFERROR( IF(MATCH( $E641, 顎音化聲母!$H$9:$H$37, 0), TRUE, FALSE), FALSE), "")</f>
        <v>1</v>
      </c>
      <c r="AM641" s="373" t="str">
        <f t="array" ref="AM641">IF( AND($AK641, $AL641), INDEX(顎音化聲母資料表, MATCH( $D641 &amp; $E641, 顎音化聲母!$L$5:$L$136, 0), 3), "")</f>
        <v>ㄐ</v>
      </c>
      <c r="AN641" s="373">
        <f t="shared" si="185"/>
        <v>2</v>
      </c>
      <c r="AO641" s="374" t="str">
        <f t="array" ref="AO641">IF($AN641="", "", IF( $AM641&lt;&gt;"", $AM641,INDEX(白話字聲母資料表, $AN641, $AO$5)))</f>
        <v>ㄐ</v>
      </c>
      <c r="AP641" s="374" t="str">
        <f t="array" ref="AP641">IF($W641, "", INDEX(方音八音反切資料表, $AD641, $AG641))</f>
        <v>ㄧㄣ˫</v>
      </c>
      <c r="AQ641" s="370"/>
      <c r="AR641" s="374" t="str">
        <f t="array" ref="AR641">IF($V641, "", INDEX(白話字聲母資料表, $Z641, $AR$5))</f>
        <v>ts</v>
      </c>
      <c r="AS641" s="375" t="str">
        <f t="array" ref="AS641">IF($W641, "", INDEX(白話字韻母資料表, $AC641, $AR$5))</f>
        <v>in</v>
      </c>
      <c r="AT641" s="374" t="str">
        <f t="array" ref="AT641">IF($W641, "", INDEX(台羅韻母八聲調資料表, $AD641, $AG641))</f>
        <v>īn</v>
      </c>
      <c r="AU641" s="370"/>
      <c r="AV641" s="374" t="str">
        <f t="array" ref="AV641">IF($V641, "", INDEX(白話字聲母資料表, $Z641, $AV$5))</f>
        <v>z</v>
      </c>
      <c r="AW641" s="375" t="str">
        <f t="array" ref="AW641">IF($W641, "", INDEX(白話字韻母資料表, $AC641, $AW$5))</f>
        <v>in</v>
      </c>
      <c r="AX641" s="374" t="str">
        <f t="array" ref="AX641">IF($W641, "", INDEX(閩拼韻母八聲調資料表, $AD641, $AG641))</f>
        <v>īn</v>
      </c>
    </row>
    <row r="642" spans="2:50">
      <c r="B642" s="380">
        <f t="shared" si="148"/>
        <v>634</v>
      </c>
      <c r="C642" s="314" t="str">
        <f>MID(文章!$D$4, B642, 1)</f>
        <v>，</v>
      </c>
      <c r="D642" s="365"/>
      <c r="E642" s="365"/>
      <c r="F642" s="365"/>
      <c r="G642" s="315" t="str">
        <f t="array" ref="G642">IF( OR($T642, NOT($U642), $W642), "", $AA642 &amp; $AH642 &amp; INDEX(中文數值資料表, $AG642, 2) )</f>
        <v/>
      </c>
      <c r="H642" s="321" t="str">
        <f t="shared" si="149"/>
        <v/>
      </c>
      <c r="I642" s="322" t="str">
        <f t="shared" si="150"/>
        <v/>
      </c>
      <c r="J642" s="323" t="str">
        <f t="shared" si="151"/>
        <v/>
      </c>
      <c r="K642" s="316" t="str">
        <f t="shared" si="152"/>
        <v/>
      </c>
      <c r="L642" s="317" t="str">
        <f t="shared" ca="1" si="186"/>
        <v xml:space="preserve">\ltjruby{，}{}\
</v>
      </c>
      <c r="M642" s="317" t="str">
        <f t="shared" ca="1" si="172"/>
        <v xml:space="preserve">，
</v>
      </c>
      <c r="N642" s="317" t="str">
        <f t="shared" ca="1" si="173"/>
        <v xml:space="preserve">，
</v>
      </c>
      <c r="O642" s="317" t="str">
        <f t="shared" ca="1" si="174"/>
        <v xml:space="preserve">，
</v>
      </c>
      <c r="P642" s="317" t="str">
        <f t="shared" ca="1" si="174"/>
        <v xml:space="preserve">，
</v>
      </c>
      <c r="Q642" s="318" t="str">
        <f t="shared" ca="1" si="175"/>
        <v xml:space="preserve">，
</v>
      </c>
      <c r="R642" s="318" t="str">
        <f t="shared" ca="1" si="176"/>
        <v xml:space="preserve">，
</v>
      </c>
      <c r="S642" s="285"/>
      <c r="T642" s="319" t="b">
        <f t="shared" si="170"/>
        <v>1</v>
      </c>
      <c r="U642" s="319" t="b">
        <f t="shared" si="177"/>
        <v>0</v>
      </c>
      <c r="V642" s="319" t="b">
        <f t="shared" si="178"/>
        <v>1</v>
      </c>
      <c r="W642" s="319" t="b">
        <f t="shared" si="179"/>
        <v>1</v>
      </c>
      <c r="X642" s="319" t="b">
        <f t="shared" si="180"/>
        <v>0</v>
      </c>
      <c r="Y642" s="370"/>
      <c r="Z642" s="377" t="str">
        <f t="shared" si="171"/>
        <v/>
      </c>
      <c r="AA642" s="373" t="str">
        <f t="array" ref="AA642">IF( $Z642="", "", INDEX(白話字聲母資料表, $Z642, $AA$5))</f>
        <v/>
      </c>
      <c r="AB642" s="370"/>
      <c r="AC642" s="377" t="str">
        <f t="shared" si="181"/>
        <v/>
      </c>
      <c r="AD642" s="373" t="str">
        <f t="array" ref="AD642">IF( $W642, "", INDEX(白話字韻母資料表, AC642, $AD$5))</f>
        <v/>
      </c>
      <c r="AE642" s="373" t="str">
        <f t="array" ref="AE642">IF( $W642, "", IF( INDEX(白話字韻母資料表, AC642, $AE$5) = "入聲", TRUE, FALSE) )</f>
        <v/>
      </c>
      <c r="AF642" s="374" t="str">
        <f t="shared" si="182"/>
        <v/>
      </c>
      <c r="AG642" s="374" t="str">
        <f t="shared" si="183"/>
        <v/>
      </c>
      <c r="AH642" s="374" t="str">
        <f t="array" ref="AH642">IF( $W642, "", INDEX(白話字韻母資料表, $AC642, $AH$5))</f>
        <v/>
      </c>
      <c r="AI642" s="374" t="str">
        <f t="array" ref="AI642">IF($W642, "", INDEX(白話字韻母八聲調資料表, $AD642, $AG642))</f>
        <v/>
      </c>
      <c r="AJ642" s="370"/>
      <c r="AK642" s="373" t="b">
        <f t="shared" si="184"/>
        <v>0</v>
      </c>
      <c r="AL642" s="373" t="str">
        <f>IF( $AK642, IFERROR( IF(MATCH( $E642, 顎音化聲母!$H$9:$H$37, 0), TRUE, FALSE), FALSE), "")</f>
        <v/>
      </c>
      <c r="AM642" s="373" t="str">
        <f t="array" ref="AM642">IF( AND($AK642, $AL642), INDEX(顎音化聲母資料表, MATCH( $D642 &amp; $E642, 顎音化聲母!$L$5:$L$136, 0), 3), "")</f>
        <v/>
      </c>
      <c r="AN642" s="373" t="str">
        <f t="shared" si="185"/>
        <v/>
      </c>
      <c r="AO642" s="374" t="str">
        <f t="array" ref="AO642">IF($AN642="", "", IF( $AM642&lt;&gt;"", $AM642,INDEX(白話字聲母資料表, $AN642, $AO$5)))</f>
        <v/>
      </c>
      <c r="AP642" s="374" t="str">
        <f t="array" ref="AP642">IF($W642, "", INDEX(方音八音反切資料表, $AD642, $AG642))</f>
        <v/>
      </c>
      <c r="AQ642" s="370"/>
      <c r="AR642" s="374" t="str">
        <f t="array" ref="AR642">IF($V642, "", INDEX(白話字聲母資料表, $Z642, $AR$5))</f>
        <v/>
      </c>
      <c r="AS642" s="375" t="str">
        <f t="array" ref="AS642">IF($W642, "", INDEX(白話字韻母資料表, $AC642, $AR$5))</f>
        <v/>
      </c>
      <c r="AT642" s="374" t="str">
        <f t="array" ref="AT642">IF($W642, "", INDEX(台羅韻母八聲調資料表, $AD642, $AG642))</f>
        <v/>
      </c>
      <c r="AU642" s="370"/>
      <c r="AV642" s="374" t="str">
        <f t="array" ref="AV642">IF($V642, "", INDEX(白話字聲母資料表, $Z642, $AV$5))</f>
        <v/>
      </c>
      <c r="AW642" s="375" t="str">
        <f t="array" ref="AW642">IF($W642, "", INDEX(白話字韻母資料表, $AC642, $AW$5))</f>
        <v/>
      </c>
      <c r="AX642" s="374" t="str">
        <f t="array" ref="AX642">IF($W642, "", INDEX(閩拼韻母八聲調資料表, $AD642, $AG642))</f>
        <v/>
      </c>
    </row>
    <row r="643" spans="2:50">
      <c r="B643" s="380">
        <f t="shared" si="148"/>
        <v>635</v>
      </c>
      <c r="C643" s="314" t="str">
        <f>MID(文章!$D$4, B643, 1)</f>
        <v>杯</v>
      </c>
      <c r="D643" s="365" t="s">
        <v>79</v>
      </c>
      <c r="E643" s="365" t="s">
        <v>94</v>
      </c>
      <c r="F643" s="365"/>
      <c r="G643" s="315" t="str">
        <f t="array" ref="G643">IF( OR($T643, NOT($U643), $W643), "", $AA643 &amp; $AH643 &amp; INDEX(中文數值資料表, $AG643, 2) )</f>
        <v>邊檜一</v>
      </c>
      <c r="H643" s="321" t="str">
        <f t="shared" si="149"/>
        <v>poe</v>
      </c>
      <c r="I643" s="322" t="str">
        <f t="shared" si="150"/>
        <v>pue</v>
      </c>
      <c r="J643" s="323" t="str">
        <f t="shared" si="151"/>
        <v>buē</v>
      </c>
      <c r="K643" s="316" t="str">
        <f t="shared" si="152"/>
        <v>ㄅㄨㆤ</v>
      </c>
      <c r="L643" s="317" t="str">
        <f t="shared" ca="1" si="186"/>
        <v xml:space="preserve">\ltjruby{杯}{pue}\
</v>
      </c>
      <c r="M643" s="317" t="str">
        <f t="shared" ca="1" si="172"/>
        <v xml:space="preserve">&lt;ruby&gt;杯&lt;rt&gt;邊檜一&lt;/rt&gt;&lt;/ruby&gt;
</v>
      </c>
      <c r="N643" s="317" t="str">
        <f t="shared" ca="1" si="173"/>
        <v xml:space="preserve">&lt;ruby&gt;杯&lt;rt&gt;poe&lt;/rt&gt;&lt;/ruby&gt;
</v>
      </c>
      <c r="O643" s="317" t="str">
        <f t="shared" ca="1" si="174"/>
        <v xml:space="preserve">&lt;ruby&gt;杯&lt;rt&gt;pue&lt;/rt&gt;&lt;/ruby&gt;
</v>
      </c>
      <c r="P643" s="317" t="str">
        <f t="shared" ca="1" si="174"/>
        <v xml:space="preserve">&lt;ruby&gt;杯&lt;rt&gt;buē&lt;/rt&gt;&lt;/ruby&gt;
</v>
      </c>
      <c r="Q643" s="318" t="str">
        <f t="shared" ca="1" si="175"/>
        <v xml:space="preserve">&lt;ruby&gt;杯&lt;rtc&gt;ㄅㄨㆤ&lt;/rtc&gt;&lt;/ruby&gt;
</v>
      </c>
      <c r="R643" s="318" t="str">
        <f t="shared" ca="1" si="176"/>
        <v xml:space="preserve">&lt;ruby&gt;杯&lt;rt&gt;pue&lt;/rt&gt;&lt;rtc&gt;ㄅㄨㆤ&lt;/rtc&gt;&lt;/ruby&gt;
</v>
      </c>
      <c r="S643" s="285"/>
      <c r="T643" s="319" t="b">
        <f t="shared" si="170"/>
        <v>0</v>
      </c>
      <c r="U643" s="319" t="b">
        <f t="shared" si="177"/>
        <v>1</v>
      </c>
      <c r="V643" s="319" t="b">
        <f t="shared" si="178"/>
        <v>0</v>
      </c>
      <c r="W643" s="319" t="b">
        <f t="shared" si="179"/>
        <v>0</v>
      </c>
      <c r="X643" s="319" t="b">
        <f t="shared" si="180"/>
        <v>1</v>
      </c>
      <c r="Y643" s="370"/>
      <c r="Z643" s="377">
        <f t="shared" si="171"/>
        <v>13</v>
      </c>
      <c r="AA643" s="373" t="str">
        <f t="array" ref="AA643">IF( $Z643="", "", INDEX(白話字聲母資料表, $Z643, $AA$5))</f>
        <v>邊</v>
      </c>
      <c r="AB643" s="370"/>
      <c r="AC643" s="377">
        <f t="shared" si="181"/>
        <v>63</v>
      </c>
      <c r="AD643" s="373">
        <f t="array" ref="AD643">IF( $W643, "", INDEX(白話字韻母資料表, AC643, $AD$5))</f>
        <v>25</v>
      </c>
      <c r="AE643" s="373" t="b">
        <f t="array" ref="AE643">IF( $W643, "", IF( INDEX(白話字韻母資料表, AC643, $AE$5) = "入聲", TRUE, FALSE) )</f>
        <v>0</v>
      </c>
      <c r="AF643" s="374">
        <f t="shared" si="182"/>
        <v>1</v>
      </c>
      <c r="AG643" s="374">
        <f t="shared" si="183"/>
        <v>1</v>
      </c>
      <c r="AH643" s="374" t="str">
        <f t="array" ref="AH643">IF( $W643, "", INDEX(白話字韻母資料表, $AC643, $AH$5))</f>
        <v>檜</v>
      </c>
      <c r="AI643" s="374" t="str">
        <f t="array" ref="AI643">IF($W643, "", INDEX(白話字韻母八聲調資料表, $AD643, $AG643))</f>
        <v>oe</v>
      </c>
      <c r="AJ643" s="370"/>
      <c r="AK643" s="373" t="b">
        <f t="shared" si="184"/>
        <v>0</v>
      </c>
      <c r="AL643" s="373" t="str">
        <f>IF( $AK643, IFERROR( IF(MATCH( $E643, 顎音化聲母!$H$9:$H$37, 0), TRUE, FALSE), FALSE), "")</f>
        <v/>
      </c>
      <c r="AM643" s="373" t="str">
        <f t="array" ref="AM643">IF( AND($AK643, $AL643), INDEX(顎音化聲母資料表, MATCH( $D643 &amp; $E643, 顎音化聲母!$L$5:$L$136, 0), 3), "")</f>
        <v/>
      </c>
      <c r="AN643" s="373">
        <f t="shared" si="185"/>
        <v>13</v>
      </c>
      <c r="AO643" s="374" t="str">
        <f t="array" ref="AO643">IF($AN643="", "", IF( $AM643&lt;&gt;"", $AM643,INDEX(白話字聲母資料表, $AN643, $AO$5)))</f>
        <v>ㄅ</v>
      </c>
      <c r="AP643" s="374" t="str">
        <f t="array" ref="AP643">IF($W643, "", INDEX(方音八音反切資料表, $AD643, $AG643))</f>
        <v>ㄨㆤ</v>
      </c>
      <c r="AQ643" s="370"/>
      <c r="AR643" s="374" t="str">
        <f t="array" ref="AR643">IF($V643, "", INDEX(白話字聲母資料表, $Z643, $AR$5))</f>
        <v>p</v>
      </c>
      <c r="AS643" s="375" t="str">
        <f t="array" ref="AS643">IF($W643, "", INDEX(白話字韻母資料表, $AC643, $AR$5))</f>
        <v>ue</v>
      </c>
      <c r="AT643" s="374" t="str">
        <f t="array" ref="AT643">IF($W643, "", INDEX(台羅韻母八聲調資料表, $AD643, $AG643))</f>
        <v>ue</v>
      </c>
      <c r="AU643" s="370"/>
      <c r="AV643" s="374" t="str">
        <f t="array" ref="AV643">IF($V643, "", INDEX(白話字聲母資料表, $Z643, $AV$5))</f>
        <v>b</v>
      </c>
      <c r="AW643" s="375" t="str">
        <f t="array" ref="AW643">IF($W643, "", INDEX(白話字韻母資料表, $AC643, $AW$5))</f>
        <v>ue</v>
      </c>
      <c r="AX643" s="374" t="str">
        <f t="array" ref="AX643">IF($W643, "", INDEX(閩拼韻母八聲調資料表, $AD643, $AG643))</f>
        <v>uē</v>
      </c>
    </row>
    <row r="644" spans="2:50">
      <c r="B644" s="380">
        <f t="shared" si="148"/>
        <v>636</v>
      </c>
      <c r="C644" s="314" t="str">
        <f>MID(文章!$D$4, B644, 1)</f>
        <v>盤</v>
      </c>
      <c r="D644" s="365" t="s">
        <v>85</v>
      </c>
      <c r="E644" s="365" t="s">
        <v>78</v>
      </c>
      <c r="F644" s="365">
        <v>5</v>
      </c>
      <c r="G644" s="315" t="str">
        <f t="array" ref="G644">IF( OR($T644, NOT($U644), $W644), "", $AA644 &amp; $AH644 &amp; INDEX(中文數值資料表, $AG644, 2) )</f>
        <v>頗觀五</v>
      </c>
      <c r="H644" s="321" t="str">
        <f t="shared" si="149"/>
        <v>phoân</v>
      </c>
      <c r="I644" s="322" t="str">
        <f t="shared" si="150"/>
        <v>phuân</v>
      </c>
      <c r="J644" s="323" t="str">
        <f t="shared" si="151"/>
        <v>puàn</v>
      </c>
      <c r="K644" s="316" t="str">
        <f t="shared" si="152"/>
        <v>ㄆㄨㄢˊ</v>
      </c>
      <c r="L644" s="317" t="str">
        <f t="shared" ca="1" si="186"/>
        <v xml:space="preserve">\ltjruby{盤}{phuân}\
</v>
      </c>
      <c r="M644" s="317" t="str">
        <f t="shared" ca="1" si="172"/>
        <v xml:space="preserve">&lt;ruby&gt;盤&lt;rt&gt;頗觀五&lt;/rt&gt;&lt;/ruby&gt;
</v>
      </c>
      <c r="N644" s="317" t="str">
        <f t="shared" ca="1" si="173"/>
        <v xml:space="preserve">&lt;ruby&gt;盤&lt;rt&gt;phoân&lt;/rt&gt;&lt;/ruby&gt;
</v>
      </c>
      <c r="O644" s="317" t="str">
        <f t="shared" ca="1" si="174"/>
        <v xml:space="preserve">&lt;ruby&gt;盤&lt;rt&gt;phuân&lt;/rt&gt;&lt;/ruby&gt;
</v>
      </c>
      <c r="P644" s="317" t="str">
        <f t="shared" ca="1" si="174"/>
        <v xml:space="preserve">&lt;ruby&gt;盤&lt;rt&gt;puàn&lt;/rt&gt;&lt;/ruby&gt;
</v>
      </c>
      <c r="Q644" s="318" t="str">
        <f t="shared" ca="1" si="175"/>
        <v xml:space="preserve">&lt;ruby&gt;盤&lt;rtc&gt;ㄆㄨㄢˊ&lt;/rtc&gt;&lt;/ruby&gt;
</v>
      </c>
      <c r="R644" s="318" t="str">
        <f t="shared" ca="1" si="176"/>
        <v xml:space="preserve">&lt;ruby&gt;盤&lt;rt&gt;phuân&lt;/rt&gt;&lt;rtc&gt;ㄆㄨㄢˊ&lt;/rtc&gt;&lt;/ruby&gt;
</v>
      </c>
      <c r="S644" s="285"/>
      <c r="T644" s="319" t="b">
        <f t="shared" si="170"/>
        <v>0</v>
      </c>
      <c r="U644" s="319" t="b">
        <f t="shared" si="177"/>
        <v>1</v>
      </c>
      <c r="V644" s="319" t="b">
        <f t="shared" si="178"/>
        <v>0</v>
      </c>
      <c r="W644" s="319" t="b">
        <f t="shared" si="179"/>
        <v>0</v>
      </c>
      <c r="X644" s="319" t="b">
        <f t="shared" si="180"/>
        <v>0</v>
      </c>
      <c r="Y644" s="370"/>
      <c r="Z644" s="377">
        <f t="shared" si="171"/>
        <v>14</v>
      </c>
      <c r="AA644" s="373" t="str">
        <f t="array" ref="AA644">IF( $Z644="", "", INDEX(白話字聲母資料表, $Z644, $AA$5))</f>
        <v>頗</v>
      </c>
      <c r="AB644" s="370"/>
      <c r="AC644" s="377">
        <f t="shared" si="181"/>
        <v>60</v>
      </c>
      <c r="AD644" s="373">
        <f t="array" ref="AD644">IF( $W644, "", INDEX(白話字韻母資料表, AC644, $AD$5))</f>
        <v>10</v>
      </c>
      <c r="AE644" s="373" t="b">
        <f t="array" ref="AE644">IF( $W644, "", IF( INDEX(白話字韻母資料表, AC644, $AE$5) = "入聲", TRUE, FALSE) )</f>
        <v>0</v>
      </c>
      <c r="AF644" s="374">
        <f t="shared" si="182"/>
        <v>1</v>
      </c>
      <c r="AG644" s="374">
        <f t="shared" si="183"/>
        <v>5</v>
      </c>
      <c r="AH644" s="374" t="str">
        <f t="array" ref="AH644">IF( $W644, "", INDEX(白話字韻母資料表, $AC644, $AH$5))</f>
        <v>觀</v>
      </c>
      <c r="AI644" s="374" t="str">
        <f t="array" ref="AI644">IF($W644, "", INDEX(白話字韻母八聲調資料表, $AD644, $AG644))</f>
        <v>oân</v>
      </c>
      <c r="AJ644" s="370"/>
      <c r="AK644" s="373" t="b">
        <f t="shared" si="184"/>
        <v>0</v>
      </c>
      <c r="AL644" s="373" t="str">
        <f>IF( $AK644, IFERROR( IF(MATCH( $E644, 顎音化聲母!$H$9:$H$37, 0), TRUE, FALSE), FALSE), "")</f>
        <v/>
      </c>
      <c r="AM644" s="373" t="str">
        <f t="array" ref="AM644">IF( AND($AK644, $AL644), INDEX(顎音化聲母資料表, MATCH( $D644 &amp; $E644, 顎音化聲母!$L$5:$L$136, 0), 3), "")</f>
        <v/>
      </c>
      <c r="AN644" s="373">
        <f t="shared" si="185"/>
        <v>14</v>
      </c>
      <c r="AO644" s="374" t="str">
        <f t="array" ref="AO644">IF($AN644="", "", IF( $AM644&lt;&gt;"", $AM644,INDEX(白話字聲母資料表, $AN644, $AO$5)))</f>
        <v>ㄆ</v>
      </c>
      <c r="AP644" s="374" t="str">
        <f t="array" ref="AP644">IF($W644, "", INDEX(方音八音反切資料表, $AD644, $AG644))</f>
        <v>ㄨㄢˊ</v>
      </c>
      <c r="AQ644" s="370"/>
      <c r="AR644" s="374" t="str">
        <f t="array" ref="AR644">IF($V644, "", INDEX(白話字聲母資料表, $Z644, $AR$5))</f>
        <v>ph</v>
      </c>
      <c r="AS644" s="375" t="str">
        <f t="array" ref="AS644">IF($W644, "", INDEX(白話字韻母資料表, $AC644, $AR$5))</f>
        <v>uan</v>
      </c>
      <c r="AT644" s="374" t="str">
        <f t="array" ref="AT644">IF($W644, "", INDEX(台羅韻母八聲調資料表, $AD644, $AG644))</f>
        <v>uân</v>
      </c>
      <c r="AU644" s="370"/>
      <c r="AV644" s="374" t="str">
        <f t="array" ref="AV644">IF($V644, "", INDEX(白話字聲母資料表, $Z644, $AV$5))</f>
        <v>p</v>
      </c>
      <c r="AW644" s="375" t="str">
        <f t="array" ref="AW644">IF($W644, "", INDEX(白話字韻母資料表, $AC644, $AW$5))</f>
        <v>uan</v>
      </c>
      <c r="AX644" s="374" t="str">
        <f t="array" ref="AX644">IF($W644, "", INDEX(閩拼韻母八聲調資料表, $AD644, $AG644))</f>
        <v>uàn</v>
      </c>
    </row>
    <row r="645" spans="2:50">
      <c r="B645" s="380">
        <f t="shared" si="148"/>
        <v>637</v>
      </c>
      <c r="C645" s="314" t="str">
        <f>MID(文章!$D$4, B645, 1)</f>
        <v>狼</v>
      </c>
      <c r="D645" s="365" t="s">
        <v>82</v>
      </c>
      <c r="E645" s="365" t="s">
        <v>74</v>
      </c>
      <c r="F645" s="365">
        <v>5</v>
      </c>
      <c r="G645" s="315" t="str">
        <f t="array" ref="G645">IF( OR($T645, NOT($U645), $W645), "", $AA645 &amp; $AH645 &amp; INDEX(中文數值資料表, $AG645, 2) )</f>
        <v>柳公五</v>
      </c>
      <c r="H645" s="321" t="str">
        <f t="shared" si="149"/>
        <v>lông</v>
      </c>
      <c r="I645" s="322" t="str">
        <f t="shared" si="150"/>
        <v>lông</v>
      </c>
      <c r="J645" s="323" t="str">
        <f t="shared" si="151"/>
        <v>lòng</v>
      </c>
      <c r="K645" s="316" t="str">
        <f t="shared" si="152"/>
        <v>ㄌㆲˊ</v>
      </c>
      <c r="L645" s="317" t="str">
        <f t="shared" ca="1" si="186"/>
        <v xml:space="preserve">\ltjruby{狼}{lông}\
</v>
      </c>
      <c r="M645" s="317" t="str">
        <f t="shared" ca="1" si="172"/>
        <v xml:space="preserve">&lt;ruby&gt;狼&lt;rt&gt;柳公五&lt;/rt&gt;&lt;/ruby&gt;
</v>
      </c>
      <c r="N645" s="317" t="str">
        <f t="shared" ca="1" si="173"/>
        <v xml:space="preserve">&lt;ruby&gt;狼&lt;rt&gt;lông&lt;/rt&gt;&lt;/ruby&gt;
</v>
      </c>
      <c r="O645" s="317" t="str">
        <f t="shared" ca="1" si="174"/>
        <v xml:space="preserve">&lt;ruby&gt;狼&lt;rt&gt;lông&lt;/rt&gt;&lt;/ruby&gt;
</v>
      </c>
      <c r="P645" s="317" t="str">
        <f t="shared" ca="1" si="174"/>
        <v xml:space="preserve">&lt;ruby&gt;狼&lt;rt&gt;lòng&lt;/rt&gt;&lt;/ruby&gt;
</v>
      </c>
      <c r="Q645" s="318" t="str">
        <f t="shared" ca="1" si="175"/>
        <v xml:space="preserve">&lt;ruby&gt;狼&lt;rtc&gt;ㄌㆲˊ&lt;/rtc&gt;&lt;/ruby&gt;
</v>
      </c>
      <c r="R645" s="318" t="str">
        <f t="shared" ca="1" si="176"/>
        <v xml:space="preserve">&lt;ruby&gt;狼&lt;rt&gt;lông&lt;/rt&gt;&lt;rtc&gt;ㄌㆲˊ&lt;/rtc&gt;&lt;/ruby&gt;
</v>
      </c>
      <c r="S645" s="285"/>
      <c r="T645" s="319" t="b">
        <f t="shared" si="170"/>
        <v>0</v>
      </c>
      <c r="U645" s="319" t="b">
        <f t="shared" si="177"/>
        <v>1</v>
      </c>
      <c r="V645" s="319" t="b">
        <f t="shared" si="178"/>
        <v>0</v>
      </c>
      <c r="W645" s="319" t="b">
        <f t="shared" si="179"/>
        <v>0</v>
      </c>
      <c r="X645" s="319" t="b">
        <f t="shared" si="180"/>
        <v>0</v>
      </c>
      <c r="Y645" s="370"/>
      <c r="Z645" s="377">
        <f t="shared" si="171"/>
        <v>9</v>
      </c>
      <c r="AA645" s="373" t="str">
        <f t="array" ref="AA645">IF( $Z645="", "", INDEX(白話字聲母資料表, $Z645, $AA$5))</f>
        <v>柳</v>
      </c>
      <c r="AB645" s="370"/>
      <c r="AC645" s="377">
        <f t="shared" si="181"/>
        <v>69</v>
      </c>
      <c r="AD645" s="373">
        <f t="array" ref="AD645">IF( $W645, "", INDEX(白話字韻母資料表, AC645, $AD$5))</f>
        <v>7</v>
      </c>
      <c r="AE645" s="373" t="b">
        <f t="array" ref="AE645">IF( $W645, "", IF( INDEX(白話字韻母資料表, AC645, $AE$5) = "入聲", TRUE, FALSE) )</f>
        <v>0</v>
      </c>
      <c r="AF645" s="374">
        <f t="shared" si="182"/>
        <v>1</v>
      </c>
      <c r="AG645" s="374">
        <f t="shared" si="183"/>
        <v>5</v>
      </c>
      <c r="AH645" s="374" t="str">
        <f t="array" ref="AH645">IF( $W645, "", INDEX(白話字韻母資料表, $AC645, $AH$5))</f>
        <v>公</v>
      </c>
      <c r="AI645" s="374" t="str">
        <f t="array" ref="AI645">IF($W645, "", INDEX(白話字韻母八聲調資料表, $AD645, $AG645))</f>
        <v>ông</v>
      </c>
      <c r="AJ645" s="370"/>
      <c r="AK645" s="373" t="b">
        <f t="shared" si="184"/>
        <v>0</v>
      </c>
      <c r="AL645" s="373" t="str">
        <f>IF( $AK645, IFERROR( IF(MATCH( $E645, 顎音化聲母!$H$9:$H$37, 0), TRUE, FALSE), FALSE), "")</f>
        <v/>
      </c>
      <c r="AM645" s="373" t="str">
        <f t="array" ref="AM645">IF( AND($AK645, $AL645), INDEX(顎音化聲母資料表, MATCH( $D645 &amp; $E645, 顎音化聲母!$L$5:$L$136, 0), 3), "")</f>
        <v/>
      </c>
      <c r="AN645" s="373">
        <f t="shared" si="185"/>
        <v>9</v>
      </c>
      <c r="AO645" s="374" t="str">
        <f t="array" ref="AO645">IF($AN645="", "", IF( $AM645&lt;&gt;"", $AM645,INDEX(白話字聲母資料表, $AN645, $AO$5)))</f>
        <v>ㄌ</v>
      </c>
      <c r="AP645" s="374" t="str">
        <f t="array" ref="AP645">IF($W645, "", INDEX(方音八音反切資料表, $AD645, $AG645))</f>
        <v>ㆲˊ</v>
      </c>
      <c r="AQ645" s="370"/>
      <c r="AR645" s="374" t="str">
        <f t="array" ref="AR645">IF($V645, "", INDEX(白話字聲母資料表, $Z645, $AR$5))</f>
        <v>l</v>
      </c>
      <c r="AS645" s="375" t="str">
        <f t="array" ref="AS645">IF($W645, "", INDEX(白話字韻母資料表, $AC645, $AR$5))</f>
        <v>ong</v>
      </c>
      <c r="AT645" s="374" t="str">
        <f t="array" ref="AT645">IF($W645, "", INDEX(台羅韻母八聲調資料表, $AD645, $AG645))</f>
        <v>ông</v>
      </c>
      <c r="AU645" s="370"/>
      <c r="AV645" s="374" t="str">
        <f t="array" ref="AV645">IF($V645, "", INDEX(白話字聲母資料表, $Z645, $AV$5))</f>
        <v>l</v>
      </c>
      <c r="AW645" s="375" t="str">
        <f t="array" ref="AW645">IF($W645, "", INDEX(白話字韻母資料表, $AC645, $AW$5))</f>
        <v>ong</v>
      </c>
      <c r="AX645" s="374" t="str">
        <f t="array" ref="AX645">IF($W645, "", INDEX(閩拼韻母八聲調資料表, $AD645, $AG645))</f>
        <v>òng</v>
      </c>
    </row>
    <row r="646" spans="2:50">
      <c r="B646" s="380">
        <f t="shared" si="148"/>
        <v>638</v>
      </c>
      <c r="C646" s="314" t="str">
        <f>MID(文章!$D$4, B646, 1)</f>
        <v>藉</v>
      </c>
      <c r="D646" s="365" t="s">
        <v>55</v>
      </c>
      <c r="E646" s="365" t="s">
        <v>77</v>
      </c>
      <c r="F646" s="365">
        <v>8</v>
      </c>
      <c r="G646" s="315" t="str">
        <f t="array" ref="G646">IF( OR($T646, NOT($U646), $W646), "", $AA646 &amp; $AH646 &amp; INDEX(中文數值資料表, $AG646, 2) )</f>
        <v>曾經八</v>
      </c>
      <c r="H646" s="321" t="str">
        <f t="shared" si="149"/>
        <v>che̍k</v>
      </c>
      <c r="I646" s="322" t="str">
        <f t="shared" si="150"/>
        <v>tsi̍k</v>
      </c>
      <c r="J646" s="323" t="str">
        <f t="shared" si="151"/>
        <v>zík</v>
      </c>
      <c r="K646" s="316" t="str">
        <f t="shared" si="152"/>
        <v>ㄐㄧㆻ˙</v>
      </c>
      <c r="L646" s="317" t="str">
        <f t="shared" ca="1" si="186"/>
        <v xml:space="preserve">\ltjruby{藉}{tsi̍k}\
</v>
      </c>
      <c r="M646" s="317" t="str">
        <f t="shared" ca="1" si="172"/>
        <v xml:space="preserve">&lt;ruby&gt;藉&lt;rt&gt;曾經八&lt;/rt&gt;&lt;/ruby&gt;
</v>
      </c>
      <c r="N646" s="317" t="str">
        <f t="shared" ca="1" si="173"/>
        <v xml:space="preserve">&lt;ruby&gt;藉&lt;rt&gt;che̍k&lt;/rt&gt;&lt;/ruby&gt;
</v>
      </c>
      <c r="O646" s="317" t="str">
        <f t="shared" ca="1" si="174"/>
        <v xml:space="preserve">&lt;ruby&gt;藉&lt;rt&gt;tsi̍k&lt;/rt&gt;&lt;/ruby&gt;
</v>
      </c>
      <c r="P646" s="317" t="str">
        <f t="shared" ca="1" si="174"/>
        <v xml:space="preserve">&lt;ruby&gt;藉&lt;rt&gt;zík&lt;/rt&gt;&lt;/ruby&gt;
</v>
      </c>
      <c r="Q646" s="318" t="str">
        <f t="shared" ca="1" si="175"/>
        <v xml:space="preserve">&lt;ruby&gt;藉&lt;rtc&gt;ㄐㄧㆻ˙&lt;/rtc&gt;&lt;/ruby&gt;
</v>
      </c>
      <c r="R646" s="318" t="str">
        <f t="shared" ca="1" si="176"/>
        <v xml:space="preserve">&lt;ruby&gt;藉&lt;rt&gt;tsi̍k&lt;/rt&gt;&lt;rtc&gt;ㄐㄧㆻ˙&lt;/rtc&gt;&lt;/ruby&gt;
</v>
      </c>
      <c r="S646" s="285"/>
      <c r="T646" s="319" t="b">
        <f t="shared" si="170"/>
        <v>0</v>
      </c>
      <c r="U646" s="319" t="b">
        <f t="shared" si="177"/>
        <v>1</v>
      </c>
      <c r="V646" s="319" t="b">
        <f t="shared" si="178"/>
        <v>0</v>
      </c>
      <c r="W646" s="319" t="b">
        <f t="shared" si="179"/>
        <v>0</v>
      </c>
      <c r="X646" s="319" t="b">
        <f t="shared" si="180"/>
        <v>0</v>
      </c>
      <c r="Y646" s="370"/>
      <c r="Z646" s="377">
        <f t="shared" si="171"/>
        <v>2</v>
      </c>
      <c r="AA646" s="373" t="str">
        <f t="array" ref="AA646">IF( $Z646="", "", INDEX(白話字聲母資料表, $Z646, $AA$5))</f>
        <v>曾</v>
      </c>
      <c r="AB646" s="370"/>
      <c r="AC646" s="377">
        <f t="shared" si="181"/>
        <v>19</v>
      </c>
      <c r="AD646" s="373">
        <f t="array" ref="AD646">IF( $W646, "", INDEX(白話字韻母資料表, AC646, $AD$5))</f>
        <v>9</v>
      </c>
      <c r="AE646" s="373" t="b">
        <f t="array" ref="AE646">IF( $W646, "", IF( INDEX(白話字韻母資料表, AC646, $AE$5) = "入聲", TRUE, FALSE) )</f>
        <v>1</v>
      </c>
      <c r="AF646" s="374">
        <f t="shared" si="182"/>
        <v>4</v>
      </c>
      <c r="AG646" s="374">
        <f t="shared" si="183"/>
        <v>8</v>
      </c>
      <c r="AH646" s="374" t="str">
        <f t="array" ref="AH646">IF( $W646, "", INDEX(白話字韻母資料表, $AC646, $AH$5))</f>
        <v>經</v>
      </c>
      <c r="AI646" s="374" t="str">
        <f t="array" ref="AI646">IF($W646, "", INDEX(白話字韻母八聲調資料表, $AD646, $AG646))</f>
        <v>e̍k</v>
      </c>
      <c r="AJ646" s="370"/>
      <c r="AK646" s="373" t="b">
        <f t="shared" si="184"/>
        <v>1</v>
      </c>
      <c r="AL646" s="373" t="b">
        <f>IF( $AK646, IFERROR( IF(MATCH( $E646, 顎音化聲母!$H$9:$H$37, 0), TRUE, FALSE), FALSE), "")</f>
        <v>1</v>
      </c>
      <c r="AM646" s="373" t="str">
        <f t="array" ref="AM646">IF( AND($AK646, $AL646), INDEX(顎音化聲母資料表, MATCH( $D646 &amp; $E646, 顎音化聲母!$L$5:$L$136, 0), 3), "")</f>
        <v>ㄐ</v>
      </c>
      <c r="AN646" s="373">
        <f t="shared" si="185"/>
        <v>2</v>
      </c>
      <c r="AO646" s="374" t="str">
        <f t="array" ref="AO646">IF($AN646="", "", IF( $AM646&lt;&gt;"", $AM646,INDEX(白話字聲母資料表, $AN646, $AO$5)))</f>
        <v>ㄐ</v>
      </c>
      <c r="AP646" s="374" t="str">
        <f t="array" ref="AP646">IF($W646, "", INDEX(方音八音反切資料表, $AD646, $AG646))</f>
        <v>ㄧㆻ˙</v>
      </c>
      <c r="AQ646" s="370"/>
      <c r="AR646" s="374" t="str">
        <f t="array" ref="AR646">IF($V646, "", INDEX(白話字聲母資料表, $Z646, $AR$5))</f>
        <v>ts</v>
      </c>
      <c r="AS646" s="375" t="str">
        <f t="array" ref="AS646">IF($W646, "", INDEX(白話字韻母資料表, $AC646, $AR$5))</f>
        <v>ik</v>
      </c>
      <c r="AT646" s="374" t="str">
        <f t="array" ref="AT646">IF($W646, "", INDEX(台羅韻母八聲調資料表, $AD646, $AG646))</f>
        <v>i̍k</v>
      </c>
      <c r="AU646" s="370"/>
      <c r="AV646" s="374" t="str">
        <f t="array" ref="AV646">IF($V646, "", INDEX(白話字聲母資料表, $Z646, $AV$5))</f>
        <v>z</v>
      </c>
      <c r="AW646" s="375" t="str">
        <f t="array" ref="AW646">IF($W646, "", INDEX(白話字韻母資料表, $AC646, $AW$5))</f>
        <v>ik</v>
      </c>
      <c r="AX646" s="374" t="str">
        <f t="array" ref="AX646">IF($W646, "", INDEX(閩拼韻母八聲調資料表, $AD646, $AG646))</f>
        <v>ík</v>
      </c>
    </row>
    <row r="647" spans="2:50">
      <c r="B647" s="380">
        <f t="shared" si="148"/>
        <v>639</v>
      </c>
      <c r="C647" s="314" t="str">
        <f>MID(文章!$D$4, B647, 1)</f>
        <v>。</v>
      </c>
      <c r="D647" s="365"/>
      <c r="E647" s="365"/>
      <c r="F647" s="365"/>
      <c r="G647" s="315" t="str">
        <f t="array" ref="G647">IF( OR($T647, NOT($U647), $W647), "", $AA647 &amp; $AH647 &amp; INDEX(中文數值資料表, $AG647, 2) )</f>
        <v/>
      </c>
      <c r="H647" s="321" t="str">
        <f t="shared" si="149"/>
        <v/>
      </c>
      <c r="I647" s="322" t="str">
        <f t="shared" si="150"/>
        <v/>
      </c>
      <c r="J647" s="323" t="str">
        <f t="shared" si="151"/>
        <v/>
      </c>
      <c r="K647" s="316" t="str">
        <f t="shared" si="152"/>
        <v/>
      </c>
      <c r="L647" s="317" t="str">
        <f t="shared" ca="1" si="186"/>
        <v xml:space="preserve">\ltjruby{。}{}\
</v>
      </c>
      <c r="M647" s="317" t="str">
        <f t="shared" ca="1" si="172"/>
        <v xml:space="preserve">。
</v>
      </c>
      <c r="N647" s="317" t="str">
        <f t="shared" ca="1" si="173"/>
        <v xml:space="preserve">。
</v>
      </c>
      <c r="O647" s="317" t="str">
        <f t="shared" ca="1" si="174"/>
        <v xml:space="preserve">。
</v>
      </c>
      <c r="P647" s="317" t="str">
        <f t="shared" ca="1" si="174"/>
        <v xml:space="preserve">。
</v>
      </c>
      <c r="Q647" s="318" t="str">
        <f t="shared" ca="1" si="175"/>
        <v xml:space="preserve">。
</v>
      </c>
      <c r="R647" s="318" t="str">
        <f t="shared" ca="1" si="176"/>
        <v xml:space="preserve">。
</v>
      </c>
      <c r="S647" s="285"/>
      <c r="T647" s="319" t="b">
        <f t="shared" si="170"/>
        <v>1</v>
      </c>
      <c r="U647" s="319" t="b">
        <f t="shared" si="177"/>
        <v>0</v>
      </c>
      <c r="V647" s="319" t="b">
        <f t="shared" si="178"/>
        <v>1</v>
      </c>
      <c r="W647" s="319" t="b">
        <f t="shared" si="179"/>
        <v>1</v>
      </c>
      <c r="X647" s="319" t="b">
        <f t="shared" si="180"/>
        <v>0</v>
      </c>
      <c r="Y647" s="370"/>
      <c r="Z647" s="377" t="str">
        <f t="shared" si="171"/>
        <v/>
      </c>
      <c r="AA647" s="373" t="str">
        <f t="array" ref="AA647">IF( $Z647="", "", INDEX(白話字聲母資料表, $Z647, $AA$5))</f>
        <v/>
      </c>
      <c r="AB647" s="370"/>
      <c r="AC647" s="377" t="str">
        <f t="shared" si="181"/>
        <v/>
      </c>
      <c r="AD647" s="373" t="str">
        <f t="array" ref="AD647">IF( $W647, "", INDEX(白話字韻母資料表, AC647, $AD$5))</f>
        <v/>
      </c>
      <c r="AE647" s="373" t="str">
        <f t="array" ref="AE647">IF( $W647, "", IF( INDEX(白話字韻母資料表, AC647, $AE$5) = "入聲", TRUE, FALSE) )</f>
        <v/>
      </c>
      <c r="AF647" s="374" t="str">
        <f t="shared" si="182"/>
        <v/>
      </c>
      <c r="AG647" s="374" t="str">
        <f t="shared" si="183"/>
        <v/>
      </c>
      <c r="AH647" s="374" t="str">
        <f t="array" ref="AH647">IF( $W647, "", INDEX(白話字韻母資料表, $AC647, $AH$5))</f>
        <v/>
      </c>
      <c r="AI647" s="374" t="str">
        <f t="array" ref="AI647">IF($W647, "", INDEX(白話字韻母八聲調資料表, $AD647, $AG647))</f>
        <v/>
      </c>
      <c r="AJ647" s="370"/>
      <c r="AK647" s="373" t="b">
        <f t="shared" si="184"/>
        <v>0</v>
      </c>
      <c r="AL647" s="373" t="str">
        <f>IF( $AK647, IFERROR( IF(MATCH( $E647, 顎音化聲母!$H$9:$H$37, 0), TRUE, FALSE), FALSE), "")</f>
        <v/>
      </c>
      <c r="AM647" s="373" t="str">
        <f t="array" ref="AM647">IF( AND($AK647, $AL647), INDEX(顎音化聲母資料表, MATCH( $D647 &amp; $E647, 顎音化聲母!$L$5:$L$136, 0), 3), "")</f>
        <v/>
      </c>
      <c r="AN647" s="373" t="str">
        <f t="shared" si="185"/>
        <v/>
      </c>
      <c r="AO647" s="374" t="str">
        <f t="array" ref="AO647">IF($AN647="", "", IF( $AM647&lt;&gt;"", $AM647,INDEX(白話字聲母資料表, $AN647, $AO$5)))</f>
        <v/>
      </c>
      <c r="AP647" s="374" t="str">
        <f t="array" ref="AP647">IF($W647, "", INDEX(方音八音反切資料表, $AD647, $AG647))</f>
        <v/>
      </c>
      <c r="AQ647" s="370"/>
      <c r="AR647" s="374" t="str">
        <f t="array" ref="AR647">IF($V647, "", INDEX(白話字聲母資料表, $Z647, $AR$5))</f>
        <v/>
      </c>
      <c r="AS647" s="375" t="str">
        <f t="array" ref="AS647">IF($W647, "", INDEX(白話字韻母資料表, $AC647, $AR$5))</f>
        <v/>
      </c>
      <c r="AT647" s="374" t="str">
        <f t="array" ref="AT647">IF($W647, "", INDEX(台羅韻母八聲調資料表, $AD647, $AG647))</f>
        <v/>
      </c>
      <c r="AU647" s="370"/>
      <c r="AV647" s="374" t="str">
        <f t="array" ref="AV647">IF($V647, "", INDEX(白話字聲母資料表, $Z647, $AV$5))</f>
        <v/>
      </c>
      <c r="AW647" s="375" t="str">
        <f t="array" ref="AW647">IF($W647, "", INDEX(白話字韻母資料表, $AC647, $AW$5))</f>
        <v/>
      </c>
      <c r="AX647" s="374" t="str">
        <f t="array" ref="AX647">IF($W647, "", INDEX(閩拼韻母八聲調資料表, $AD647, $AG647))</f>
        <v/>
      </c>
    </row>
    <row r="648" spans="2:50">
      <c r="B648" s="380">
        <f t="shared" si="148"/>
        <v>640</v>
      </c>
      <c r="C648" s="314" t="str">
        <f>MID(文章!$D$4, B648, 1)</f>
        <v>相</v>
      </c>
      <c r="D648" s="365" t="s">
        <v>65</v>
      </c>
      <c r="E648" s="365" t="s">
        <v>88</v>
      </c>
      <c r="F648" s="365"/>
      <c r="G648" s="315" t="str">
        <f t="array" ref="G648">IF( OR($T648, NOT($U648), $W648), "", $AA648 &amp; $AH648 &amp; INDEX(中文數值資料表, $AG648, 2) )</f>
        <v>時恭一</v>
      </c>
      <c r="H648" s="321" t="str">
        <f t="shared" si="149"/>
        <v>siong</v>
      </c>
      <c r="I648" s="322" t="str">
        <f t="shared" si="150"/>
        <v>siong</v>
      </c>
      <c r="J648" s="323" t="str">
        <f t="shared" si="151"/>
        <v>siōng</v>
      </c>
      <c r="K648" s="316" t="str">
        <f t="shared" si="152"/>
        <v>ㄒㄧㆲ</v>
      </c>
      <c r="L648" s="317" t="str">
        <f t="shared" ca="1" si="186"/>
        <v xml:space="preserve">\ltjruby{相}{siong}\
</v>
      </c>
      <c r="M648" s="317" t="str">
        <f t="shared" ca="1" si="172"/>
        <v xml:space="preserve">&lt;ruby&gt;相&lt;rt&gt;時恭一&lt;/rt&gt;&lt;/ruby&gt;
</v>
      </c>
      <c r="N648" s="317" t="str">
        <f t="shared" ca="1" si="173"/>
        <v xml:space="preserve">&lt;ruby&gt;相&lt;rt&gt;siong&lt;/rt&gt;&lt;/ruby&gt;
</v>
      </c>
      <c r="O648" s="317" t="str">
        <f t="shared" ca="1" si="174"/>
        <v xml:space="preserve">&lt;ruby&gt;相&lt;rt&gt;siong&lt;/rt&gt;&lt;/ruby&gt;
</v>
      </c>
      <c r="P648" s="317" t="str">
        <f t="shared" ca="1" si="174"/>
        <v xml:space="preserve">&lt;ruby&gt;相&lt;rt&gt;siōng&lt;/rt&gt;&lt;/ruby&gt;
</v>
      </c>
      <c r="Q648" s="318" t="str">
        <f t="shared" ca="1" si="175"/>
        <v xml:space="preserve">&lt;ruby&gt;相&lt;rtc&gt;ㄒㄧㆲ&lt;/rtc&gt;&lt;/ruby&gt;
</v>
      </c>
      <c r="R648" s="318" t="str">
        <f t="shared" ca="1" si="176"/>
        <v xml:space="preserve">&lt;ruby&gt;相&lt;rt&gt;siong&lt;/rt&gt;&lt;rtc&gt;ㄒㄧㆲ&lt;/rtc&gt;&lt;/ruby&gt;
</v>
      </c>
      <c r="S648" s="285"/>
      <c r="T648" s="319" t="b">
        <f t="shared" si="170"/>
        <v>0</v>
      </c>
      <c r="U648" s="319" t="b">
        <f t="shared" si="177"/>
        <v>1</v>
      </c>
      <c r="V648" s="319" t="b">
        <f t="shared" si="178"/>
        <v>0</v>
      </c>
      <c r="W648" s="319" t="b">
        <f t="shared" si="179"/>
        <v>0</v>
      </c>
      <c r="X648" s="319" t="b">
        <f t="shared" si="180"/>
        <v>1</v>
      </c>
      <c r="Y648" s="370"/>
      <c r="Z648" s="377">
        <f t="shared" si="171"/>
        <v>15</v>
      </c>
      <c r="AA648" s="373" t="str">
        <f t="array" ref="AA648">IF( $Z648="", "", INDEX(白話字聲母資料表, $Z648, $AA$5))</f>
        <v>時</v>
      </c>
      <c r="AB648" s="370"/>
      <c r="AC648" s="377">
        <f t="shared" si="181"/>
        <v>42</v>
      </c>
      <c r="AD648" s="373">
        <f t="array" ref="AD648">IF( $W648, "", INDEX(白話字韻母資料表, AC648, $AD$5))</f>
        <v>14</v>
      </c>
      <c r="AE648" s="373" t="b">
        <f t="array" ref="AE648">IF( $W648, "", IF( INDEX(白話字韻母資料表, AC648, $AE$5) = "入聲", TRUE, FALSE) )</f>
        <v>0</v>
      </c>
      <c r="AF648" s="374">
        <f t="shared" si="182"/>
        <v>1</v>
      </c>
      <c r="AG648" s="374">
        <f t="shared" si="183"/>
        <v>1</v>
      </c>
      <c r="AH648" s="374" t="str">
        <f t="array" ref="AH648">IF( $W648, "", INDEX(白話字韻母資料表, $AC648, $AH$5))</f>
        <v>恭</v>
      </c>
      <c r="AI648" s="374" t="str">
        <f t="array" ref="AI648">IF($W648, "", INDEX(白話字韻母八聲調資料表, $AD648, $AG648))</f>
        <v>iong</v>
      </c>
      <c r="AJ648" s="370"/>
      <c r="AK648" s="373" t="b">
        <f t="shared" si="184"/>
        <v>1</v>
      </c>
      <c r="AL648" s="373" t="b">
        <f>IF( $AK648, IFERROR( IF(MATCH( $E648, 顎音化聲母!$H$9:$H$37, 0), TRUE, FALSE), FALSE), "")</f>
        <v>1</v>
      </c>
      <c r="AM648" s="373" t="str">
        <f t="array" ref="AM648">IF( AND($AK648, $AL648), INDEX(顎音化聲母資料表, MATCH( $D648 &amp; $E648, 顎音化聲母!$L$5:$L$136, 0), 3), "")</f>
        <v>ㄒ</v>
      </c>
      <c r="AN648" s="373">
        <f t="shared" si="185"/>
        <v>15</v>
      </c>
      <c r="AO648" s="374" t="str">
        <f t="array" ref="AO648">IF($AN648="", "", IF( $AM648&lt;&gt;"", $AM648,INDEX(白話字聲母資料表, $AN648, $AO$5)))</f>
        <v>ㄒ</v>
      </c>
      <c r="AP648" s="374" t="str">
        <f t="array" ref="AP648">IF($W648, "", INDEX(方音八音反切資料表, $AD648, $AG648))</f>
        <v>ㄧㆲ</v>
      </c>
      <c r="AQ648" s="370"/>
      <c r="AR648" s="374" t="str">
        <f t="array" ref="AR648">IF($V648, "", INDEX(白話字聲母資料表, $Z648, $AR$5))</f>
        <v>s</v>
      </c>
      <c r="AS648" s="375" t="str">
        <f t="array" ref="AS648">IF($W648, "", INDEX(白話字韻母資料表, $AC648, $AR$5))</f>
        <v>iong</v>
      </c>
      <c r="AT648" s="374" t="str">
        <f t="array" ref="AT648">IF($W648, "", INDEX(台羅韻母八聲調資料表, $AD648, $AG648))</f>
        <v>iong</v>
      </c>
      <c r="AU648" s="370"/>
      <c r="AV648" s="374" t="str">
        <f t="array" ref="AV648">IF($V648, "", INDEX(白話字聲母資料表, $Z648, $AV$5))</f>
        <v>s</v>
      </c>
      <c r="AW648" s="375" t="str">
        <f t="array" ref="AW648">IF($W648, "", INDEX(白話字韻母資料表, $AC648, $AW$5))</f>
        <v>iong</v>
      </c>
      <c r="AX648" s="374" t="str">
        <f t="array" ref="AX648">IF($W648, "", INDEX(閩拼韻母八聲調資料表, $AD648, $AG648))</f>
        <v>iōng</v>
      </c>
    </row>
    <row r="649" spans="2:50">
      <c r="B649" s="380">
        <f t="shared" si="148"/>
        <v>641</v>
      </c>
      <c r="C649" s="314" t="str">
        <f>MID(文章!$D$4, B649, 1)</f>
        <v>與</v>
      </c>
      <c r="D649" s="365"/>
      <c r="E649" s="365" t="s">
        <v>62</v>
      </c>
      <c r="F649" s="365">
        <v>2</v>
      </c>
      <c r="G649" s="315" t="str">
        <f t="array" ref="G649">IF( OR($T649, NOT($U649), $W649), "", $AA649 &amp; $AH649 &amp; INDEX(中文數值資料表, $AG649, 2) )</f>
        <v>英艍二</v>
      </c>
      <c r="H649" s="321" t="str">
        <f t="shared" si="149"/>
        <v>ú</v>
      </c>
      <c r="I649" s="322" t="str">
        <f t="shared" si="150"/>
        <v>ú</v>
      </c>
      <c r="J649" s="323" t="str">
        <f t="shared" si="151"/>
        <v>ú</v>
      </c>
      <c r="K649" s="316" t="str">
        <f t="shared" si="152"/>
        <v>ㄨˋ</v>
      </c>
      <c r="L649" s="317" t="str">
        <f t="shared" ca="1" si="186"/>
        <v xml:space="preserve">\ltjruby{與}{ú}\
</v>
      </c>
      <c r="M649" s="317" t="str">
        <f t="shared" ca="1" si="172"/>
        <v xml:space="preserve">&lt;ruby&gt;與&lt;rt&gt;英艍二&lt;/rt&gt;&lt;/ruby&gt;
</v>
      </c>
      <c r="N649" s="317" t="str">
        <f t="shared" ca="1" si="173"/>
        <v xml:space="preserve">&lt;ruby&gt;與&lt;rt&gt;ú&lt;/rt&gt;&lt;/ruby&gt;
</v>
      </c>
      <c r="O649" s="317" t="str">
        <f t="shared" ca="1" si="174"/>
        <v xml:space="preserve">&lt;ruby&gt;與&lt;rt&gt;ú&lt;/rt&gt;&lt;/ruby&gt;
</v>
      </c>
      <c r="P649" s="317" t="str">
        <f t="shared" ca="1" si="174"/>
        <v xml:space="preserve">&lt;ruby&gt;與&lt;rt&gt;ú&lt;/rt&gt;&lt;/ruby&gt;
</v>
      </c>
      <c r="Q649" s="318" t="str">
        <f t="shared" ca="1" si="175"/>
        <v xml:space="preserve">&lt;ruby&gt;與&lt;rtc&gt;ㄨˋ&lt;/rtc&gt;&lt;/ruby&gt;
</v>
      </c>
      <c r="R649" s="318" t="str">
        <f t="shared" ca="1" si="176"/>
        <v xml:space="preserve">&lt;ruby&gt;與&lt;rt&gt;ú&lt;/rt&gt;&lt;rtc&gt;ㄨˋ&lt;/rtc&gt;&lt;/ruby&gt;
</v>
      </c>
      <c r="S649" s="285"/>
      <c r="T649" s="319" t="b">
        <f t="shared" ref="T649:T712" si="187">IFERROR( IF( MATCH($C649, 標題符號清單, 0) &gt; 0, TRUE, FALSE), FALSE)</f>
        <v>0</v>
      </c>
      <c r="U649" s="319" t="b">
        <f t="shared" si="177"/>
        <v>1</v>
      </c>
      <c r="V649" s="319" t="b">
        <f t="shared" si="178"/>
        <v>1</v>
      </c>
      <c r="W649" s="319" t="b">
        <f t="shared" si="179"/>
        <v>0</v>
      </c>
      <c r="X649" s="319" t="b">
        <f t="shared" si="180"/>
        <v>0</v>
      </c>
      <c r="Y649" s="370"/>
      <c r="Z649" s="377">
        <f t="shared" ref="Z649:Z712" si="188">IF(OR($T649, NOT($U649)), "", IF($D649="", 18, MATCH($D649, 白話字聲母清單, 0)) )</f>
        <v>18</v>
      </c>
      <c r="AA649" s="373" t="str">
        <f t="array" ref="AA649">IF( $Z649="", "", INDEX(白話字聲母資料表, $Z649, $AA$5))</f>
        <v>英</v>
      </c>
      <c r="AB649" s="370"/>
      <c r="AC649" s="377">
        <f t="shared" si="181"/>
        <v>70</v>
      </c>
      <c r="AD649" s="373">
        <f t="array" ref="AD649">IF( $W649, "", INDEX(白話字韻母資料表, AC649, $AD$5))</f>
        <v>27</v>
      </c>
      <c r="AE649" s="373" t="b">
        <f t="array" ref="AE649">IF( $W649, "", IF( INDEX(白話字韻母資料表, AC649, $AE$5) = "入聲", TRUE, FALSE) )</f>
        <v>0</v>
      </c>
      <c r="AF649" s="374">
        <f t="shared" si="182"/>
        <v>1</v>
      </c>
      <c r="AG649" s="374">
        <f t="shared" si="183"/>
        <v>2</v>
      </c>
      <c r="AH649" s="374" t="str">
        <f t="array" ref="AH649">IF( $W649, "", INDEX(白話字韻母資料表, $AC649, $AH$5))</f>
        <v>艍</v>
      </c>
      <c r="AI649" s="374" t="str">
        <f t="array" ref="AI649">IF($W649, "", INDEX(白話字韻母八聲調資料表, $AD649, $AG649))</f>
        <v>ú</v>
      </c>
      <c r="AJ649" s="370"/>
      <c r="AK649" s="373" t="b">
        <f t="shared" si="184"/>
        <v>0</v>
      </c>
      <c r="AL649" s="373" t="str">
        <f>IF( $AK649, IFERROR( IF(MATCH( $E649, 顎音化聲母!$H$9:$H$37, 0), TRUE, FALSE), FALSE), "")</f>
        <v/>
      </c>
      <c r="AM649" s="373" t="str">
        <f t="array" ref="AM649">IF( AND($AK649, $AL649), INDEX(顎音化聲母資料表, MATCH( $D649 &amp; $E649, 顎音化聲母!$L$5:$L$136, 0), 3), "")</f>
        <v/>
      </c>
      <c r="AN649" s="373" t="str">
        <f t="shared" si="185"/>
        <v/>
      </c>
      <c r="AO649" s="374" t="str">
        <f t="array" ref="AO649">IF($AN649="", "", IF( $AM649&lt;&gt;"", $AM649,INDEX(白話字聲母資料表, $AN649, $AO$5)))</f>
        <v/>
      </c>
      <c r="AP649" s="374" t="str">
        <f t="array" ref="AP649">IF($W649, "", INDEX(方音八音反切資料表, $AD649, $AG649))</f>
        <v>ㄨˋ</v>
      </c>
      <c r="AQ649" s="370"/>
      <c r="AR649" s="374" t="str">
        <f t="array" ref="AR649">IF($V649, "", INDEX(白話字聲母資料表, $Z649, $AR$5))</f>
        <v/>
      </c>
      <c r="AS649" s="375" t="str">
        <f t="array" ref="AS649">IF($W649, "", INDEX(白話字韻母資料表, $AC649, $AR$5))</f>
        <v>u</v>
      </c>
      <c r="AT649" s="374" t="str">
        <f t="array" ref="AT649">IF($W649, "", INDEX(台羅韻母八聲調資料表, $AD649, $AG649))</f>
        <v>ú</v>
      </c>
      <c r="AU649" s="370"/>
      <c r="AV649" s="374" t="str">
        <f t="array" ref="AV649">IF($V649, "", INDEX(白話字聲母資料表, $Z649, $AV$5))</f>
        <v/>
      </c>
      <c r="AW649" s="375" t="str">
        <f t="array" ref="AW649">IF($W649, "", INDEX(白話字韻母資料表, $AC649, $AW$5))</f>
        <v>u</v>
      </c>
      <c r="AX649" s="374" t="str">
        <f t="array" ref="AX649">IF($W649, "", INDEX(閩拼韻母八聲調資料表, $AD649, $AG649))</f>
        <v>ú</v>
      </c>
    </row>
    <row r="650" spans="2:50">
      <c r="B650" s="380">
        <f t="shared" si="148"/>
        <v>642</v>
      </c>
      <c r="C650" s="314" t="str">
        <f>MID(文章!$D$4, B650, 1)</f>
        <v>枕</v>
      </c>
      <c r="D650" s="365" t="s">
        <v>55</v>
      </c>
      <c r="E650" s="365" t="s">
        <v>64</v>
      </c>
      <c r="F650" s="365">
        <v>2</v>
      </c>
      <c r="G650" s="315" t="str">
        <f t="array" ref="G650">IF( OR($T650, NOT($U650), $W650), "", $AA650 &amp; $AH650 &amp; INDEX(中文數值資料表, $AG650, 2) )</f>
        <v>曾金二</v>
      </c>
      <c r="H650" s="321" t="str">
        <f t="shared" si="149"/>
        <v>chím</v>
      </c>
      <c r="I650" s="322" t="str">
        <f t="shared" si="150"/>
        <v>tsím</v>
      </c>
      <c r="J650" s="323" t="str">
        <f t="shared" si="151"/>
        <v>zím</v>
      </c>
      <c r="K650" s="316" t="str">
        <f t="shared" si="152"/>
        <v>ㄐㄧㆬˋ</v>
      </c>
      <c r="L650" s="317" t="str">
        <f t="shared" ca="1" si="186"/>
        <v xml:space="preserve">\ltjruby{枕}{tsím}\
</v>
      </c>
      <c r="M650" s="317" t="str">
        <f t="shared" ref="M650:M713" ca="1" si="189">IF( $T650, ($C650 &amp; CHAR(10)), IF($C650=CHAR(10), (CHAR(10) &amp; "&lt;/p&gt;" &amp; CHAR(10) &amp; "&lt;p&gt;" &amp; CHAR(10)), "&lt;ruby&gt;" &amp; $C650 &amp; "&lt;rt&gt;" &amp; INDIRECT( ADDRESS(ROW(), COLUMN() - $O$5) ) &amp; "&lt;/rt&gt;&lt;/ruby&gt;" &amp; CHAR(10))
)</f>
        <v xml:space="preserve">&lt;ruby&gt;枕&lt;rt&gt;曾金二&lt;/rt&gt;&lt;/ruby&gt;
</v>
      </c>
      <c r="N650" s="317" t="str">
        <f t="shared" ref="N650:N713" ca="1" si="190">IF( $T650, ($C650 &amp; CHAR(10)), IF($C650=CHAR(10), (CHAR(10) &amp; "&lt;/p&gt;" &amp; CHAR(10) &amp; "&lt;p&gt;" &amp; CHAR(10)), "&lt;ruby&gt;" &amp; $C650 &amp; "&lt;rt&gt;" &amp; INDIRECT( ADDRESS(ROW(), COLUMN() - $N$5) ) &amp; "&lt;/rt&gt;&lt;/ruby&gt;" &amp; CHAR(10)))</f>
        <v xml:space="preserve">&lt;ruby&gt;枕&lt;rt&gt;chím&lt;/rt&gt;&lt;/ruby&gt;
</v>
      </c>
      <c r="O650" s="317" t="str">
        <f t="shared" ref="O650:P713" ca="1" si="191">IF( $T650, ($C650 &amp; CHAR(10)), IF($C650=CHAR(10), (CHAR(10) &amp; "&lt;/p&gt;" &amp; CHAR(10) &amp; "&lt;p&gt;" &amp; CHAR(10)), "&lt;ruby&gt;" &amp; $C650 &amp; "&lt;rt&gt;" &amp; INDIRECT( ADDRESS(ROW(), COLUMN() - $O$5) ) &amp; "&lt;/rt&gt;&lt;/ruby&gt;" &amp; CHAR(10)))</f>
        <v xml:space="preserve">&lt;ruby&gt;枕&lt;rt&gt;tsím&lt;/rt&gt;&lt;/ruby&gt;
</v>
      </c>
      <c r="P650" s="317" t="str">
        <f t="shared" ca="1" si="191"/>
        <v xml:space="preserve">&lt;ruby&gt;枕&lt;rt&gt;zím&lt;/rt&gt;&lt;/ruby&gt;
</v>
      </c>
      <c r="Q650" s="318" t="str">
        <f t="shared" ref="Q650:Q713" ca="1" si="192">IF( $T650, ($C650 &amp; CHAR(10)), IF($C650=CHAR(10), (CHAR(10) &amp; "&lt;/p&gt;" &amp; CHAR(10) &amp; "&lt;p&gt;" &amp; CHAR(10)), "&lt;ruby&gt;" &amp; $C650 &amp; "&lt;rtc&gt;" &amp; INDIRECT( ADDRESS(ROW(), COLUMN() - $Q$5) ) &amp; "&lt;/rtc&gt;&lt;/ruby&gt;" &amp; CHAR(10)))</f>
        <v xml:space="preserve">&lt;ruby&gt;枕&lt;rtc&gt;ㄐㄧㆬˋ&lt;/rtc&gt;&lt;/ruby&gt;
</v>
      </c>
      <c r="R650" s="318" t="str">
        <f t="shared" ref="R650:R713" ca="1" si="193">IF( $T650, ($C650 &amp; CHAR(10)), IF($C650=CHAR(10), (CHAR(10) &amp; "&lt;/p&gt;" &amp; CHAR(10) &amp; "&lt;p&gt;" &amp; CHAR(10)), "&lt;ruby&gt;" &amp; $C650  &amp; "&lt;rt&gt;" &amp; INDIRECT( ADDRESS(ROW(), COLUMN() - $R$4) ) &amp; "&lt;/rt&gt;" &amp; "&lt;rtc&gt;" &amp; INDIRECT( ADDRESS(ROW(), COLUMN() - $R$5) ) &amp; "&lt;/rtc&gt;&lt;/ruby&gt;"&amp; CHAR(10)))</f>
        <v xml:space="preserve">&lt;ruby&gt;枕&lt;rt&gt;tsím&lt;/rt&gt;&lt;rtc&gt;ㄐㄧㆬˋ&lt;/rtc&gt;&lt;/ruby&gt;
</v>
      </c>
      <c r="S650" s="285"/>
      <c r="T650" s="319" t="b">
        <f t="shared" si="187"/>
        <v>0</v>
      </c>
      <c r="U650" s="319" t="b">
        <f t="shared" ref="U650:U713" si="194">AND( NOT($T650), $C650&lt;&gt;"", $C650&lt;&gt;CHAR(10) )</f>
        <v>1</v>
      </c>
      <c r="V650" s="319" t="b">
        <f t="shared" ref="V650:V713" si="195">IF( OR($T650, NOT($U650)), TRUE, IF($D650="", TRUE, FALSE) )</f>
        <v>0</v>
      </c>
      <c r="W650" s="319" t="b">
        <f t="shared" ref="W650:W713" si="196">IF( OR($T650, NOT($U650)), TRUE, IF($E650="", TRUE, FALSE))</f>
        <v>0</v>
      </c>
      <c r="X650" s="319" t="b">
        <f t="shared" ref="X650:X713" si="197">AND($U650, $F650="")</f>
        <v>0</v>
      </c>
      <c r="Y650" s="370"/>
      <c r="Z650" s="377">
        <f t="shared" si="188"/>
        <v>2</v>
      </c>
      <c r="AA650" s="373" t="str">
        <f t="array" ref="AA650">IF( $Z650="", "", INDEX(白話字聲母資料表, $Z650, $AA$5))</f>
        <v>曾</v>
      </c>
      <c r="AB650" s="370"/>
      <c r="AC650" s="377">
        <f t="shared" ref="AC650:AC713" si="198">IF( $W650, "", MATCH(E650, 白話字韻母清單, 0) )</f>
        <v>37</v>
      </c>
      <c r="AD650" s="373">
        <f t="array" ref="AD650">IF( $W650, "", INDEX(白話字韻母資料表, AC650, $AD$5))</f>
        <v>3</v>
      </c>
      <c r="AE650" s="373" t="b">
        <f t="array" ref="AE650">IF( $W650, "", IF( INDEX(白話字韻母資料表, AC650, $AE$5) = "入聲", TRUE, FALSE) )</f>
        <v>0</v>
      </c>
      <c r="AF650" s="374">
        <f t="shared" ref="AF650:AF713" si="199">IF($U650=FALSE, "", IF($AE650=TRUE, 4, 1))</f>
        <v>1</v>
      </c>
      <c r="AG650" s="374">
        <f t="shared" ref="AG650:AG713" si="200">IF($T650, "", IF($F650="", $AF650, $F650))</f>
        <v>2</v>
      </c>
      <c r="AH650" s="374" t="str">
        <f t="array" ref="AH650">IF( $W650, "", INDEX(白話字韻母資料表, $AC650, $AH$5))</f>
        <v>金</v>
      </c>
      <c r="AI650" s="374" t="str">
        <f t="array" ref="AI650">IF($W650, "", INDEX(白話字韻母八聲調資料表, $AD650, $AG650))</f>
        <v>ím</v>
      </c>
      <c r="AJ650" s="370"/>
      <c r="AK650" s="373" t="b">
        <f t="shared" ref="AK650:AK713" si="201">IF( OR($D650="ch", $D650="chh", $D650="j", $D650="s"), TRUE, FALSE)</f>
        <v>1</v>
      </c>
      <c r="AL650" s="373" t="b">
        <f>IF( $AK650, IFERROR( IF(MATCH( $E650, 顎音化聲母!$H$9:$H$37, 0), TRUE, FALSE), FALSE), "")</f>
        <v>1</v>
      </c>
      <c r="AM650" s="373" t="str">
        <f t="array" ref="AM650">IF( AND($AK650, $AL650), INDEX(顎音化聲母資料表, MATCH( $D650 &amp; $E650, 顎音化聲母!$L$5:$L$136, 0), 3), "")</f>
        <v>ㄐ</v>
      </c>
      <c r="AN650" s="373">
        <f t="shared" ref="AN650:AN713" si="202">IF($V650, "", Z650)</f>
        <v>2</v>
      </c>
      <c r="AO650" s="374" t="str">
        <f t="array" ref="AO650">IF($AN650="", "", IF( $AM650&lt;&gt;"", $AM650,INDEX(白話字聲母資料表, $AN650, $AO$5)))</f>
        <v>ㄐ</v>
      </c>
      <c r="AP650" s="374" t="str">
        <f t="array" ref="AP650">IF($W650, "", INDEX(方音八音反切資料表, $AD650, $AG650))</f>
        <v>ㄧㆬˋ</v>
      </c>
      <c r="AQ650" s="370"/>
      <c r="AR650" s="374" t="str">
        <f t="array" ref="AR650">IF($V650, "", INDEX(白話字聲母資料表, $Z650, $AR$5))</f>
        <v>ts</v>
      </c>
      <c r="AS650" s="375" t="str">
        <f t="array" ref="AS650">IF($W650, "", INDEX(白話字韻母資料表, $AC650, $AR$5))</f>
        <v>im</v>
      </c>
      <c r="AT650" s="374" t="str">
        <f t="array" ref="AT650">IF($W650, "", INDEX(台羅韻母八聲調資料表, $AD650, $AG650))</f>
        <v>ím</v>
      </c>
      <c r="AU650" s="370"/>
      <c r="AV650" s="374" t="str">
        <f t="array" ref="AV650">IF($V650, "", INDEX(白話字聲母資料表, $Z650, $AV$5))</f>
        <v>z</v>
      </c>
      <c r="AW650" s="375" t="str">
        <f t="array" ref="AW650">IF($W650, "", INDEX(白話字韻母資料表, $AC650, $AW$5))</f>
        <v>im</v>
      </c>
      <c r="AX650" s="374" t="str">
        <f t="array" ref="AX650">IF($W650, "", INDEX(閩拼韻母八聲調資料表, $AD650, $AG650))</f>
        <v>ím</v>
      </c>
    </row>
    <row r="651" spans="2:50">
      <c r="B651" s="380">
        <f t="shared" si="148"/>
        <v>643</v>
      </c>
      <c r="C651" s="314" t="str">
        <f>MID(文章!$D$4, B651, 1)</f>
        <v>藉</v>
      </c>
      <c r="D651" s="365" t="s">
        <v>55</v>
      </c>
      <c r="E651" s="365" t="s">
        <v>77</v>
      </c>
      <c r="F651" s="365"/>
      <c r="G651" s="315" t="str">
        <f t="array" ref="G651">IF( OR($T651, NOT($U651), $W651), "", $AA651 &amp; $AH651 &amp; INDEX(中文數值資料表, $AG651, 2) )</f>
        <v>曾經四</v>
      </c>
      <c r="H651" s="321" t="str">
        <f t="shared" si="149"/>
        <v>chek</v>
      </c>
      <c r="I651" s="322" t="str">
        <f t="shared" si="150"/>
        <v>tsik</v>
      </c>
      <c r="J651" s="323" t="str">
        <f t="shared" si="151"/>
        <v>zik</v>
      </c>
      <c r="K651" s="316" t="str">
        <f t="shared" si="152"/>
        <v>ㄐㄧㆻ</v>
      </c>
      <c r="L651" s="317" t="str">
        <f t="shared" ref="L651:L714" ca="1" si="203">IF( $T651, "\ltjruby{" &amp; $C651 &amp; "}{}\" &amp; CHAR(10), IF($C651=CHAR(10), "\vskip 0.5 cm" &amp; CHAR(10), "\ltjruby{" &amp; $C651 &amp; "}{" &amp; INDIRECT( ADDRESS(ROW(), COLUMN() - $L$5) ) &amp; "}\" &amp; CHAR(10)))</f>
        <v xml:space="preserve">\ltjruby{藉}{tsik}\
</v>
      </c>
      <c r="M651" s="317" t="str">
        <f t="shared" ca="1" si="189"/>
        <v xml:space="preserve">&lt;ruby&gt;藉&lt;rt&gt;曾經四&lt;/rt&gt;&lt;/ruby&gt;
</v>
      </c>
      <c r="N651" s="317" t="str">
        <f t="shared" ca="1" si="190"/>
        <v xml:space="preserve">&lt;ruby&gt;藉&lt;rt&gt;chek&lt;/rt&gt;&lt;/ruby&gt;
</v>
      </c>
      <c r="O651" s="317" t="str">
        <f t="shared" ca="1" si="191"/>
        <v xml:space="preserve">&lt;ruby&gt;藉&lt;rt&gt;tsik&lt;/rt&gt;&lt;/ruby&gt;
</v>
      </c>
      <c r="P651" s="317" t="str">
        <f t="shared" ca="1" si="191"/>
        <v xml:space="preserve">&lt;ruby&gt;藉&lt;rt&gt;zik&lt;/rt&gt;&lt;/ruby&gt;
</v>
      </c>
      <c r="Q651" s="318" t="str">
        <f t="shared" ca="1" si="192"/>
        <v xml:space="preserve">&lt;ruby&gt;藉&lt;rtc&gt;ㄐㄧㆻ&lt;/rtc&gt;&lt;/ruby&gt;
</v>
      </c>
      <c r="R651" s="318" t="str">
        <f t="shared" ca="1" si="193"/>
        <v xml:space="preserve">&lt;ruby&gt;藉&lt;rt&gt;tsik&lt;/rt&gt;&lt;rtc&gt;ㄐㄧㆻ&lt;/rtc&gt;&lt;/ruby&gt;
</v>
      </c>
      <c r="S651" s="285"/>
      <c r="T651" s="319" t="b">
        <f t="shared" si="187"/>
        <v>0</v>
      </c>
      <c r="U651" s="319" t="b">
        <f t="shared" si="194"/>
        <v>1</v>
      </c>
      <c r="V651" s="319" t="b">
        <f t="shared" si="195"/>
        <v>0</v>
      </c>
      <c r="W651" s="319" t="b">
        <f t="shared" si="196"/>
        <v>0</v>
      </c>
      <c r="X651" s="319" t="b">
        <f t="shared" si="197"/>
        <v>1</v>
      </c>
      <c r="Y651" s="370"/>
      <c r="Z651" s="377">
        <f t="shared" si="188"/>
        <v>2</v>
      </c>
      <c r="AA651" s="373" t="str">
        <f t="array" ref="AA651">IF( $Z651="", "", INDEX(白話字聲母資料表, $Z651, $AA$5))</f>
        <v>曾</v>
      </c>
      <c r="AB651" s="370"/>
      <c r="AC651" s="377">
        <f t="shared" si="198"/>
        <v>19</v>
      </c>
      <c r="AD651" s="373">
        <f t="array" ref="AD651">IF( $W651, "", INDEX(白話字韻母資料表, AC651, $AD$5))</f>
        <v>9</v>
      </c>
      <c r="AE651" s="373" t="b">
        <f t="array" ref="AE651">IF( $W651, "", IF( INDEX(白話字韻母資料表, AC651, $AE$5) = "入聲", TRUE, FALSE) )</f>
        <v>1</v>
      </c>
      <c r="AF651" s="374">
        <f t="shared" si="199"/>
        <v>4</v>
      </c>
      <c r="AG651" s="374">
        <f t="shared" si="200"/>
        <v>4</v>
      </c>
      <c r="AH651" s="374" t="str">
        <f t="array" ref="AH651">IF( $W651, "", INDEX(白話字韻母資料表, $AC651, $AH$5))</f>
        <v>經</v>
      </c>
      <c r="AI651" s="374" t="str">
        <f t="array" ref="AI651">IF($W651, "", INDEX(白話字韻母八聲調資料表, $AD651, $AG651))</f>
        <v>ek</v>
      </c>
      <c r="AJ651" s="370"/>
      <c r="AK651" s="373" t="b">
        <f t="shared" si="201"/>
        <v>1</v>
      </c>
      <c r="AL651" s="373" t="b">
        <f>IF( $AK651, IFERROR( IF(MATCH( $E651, 顎音化聲母!$H$9:$H$37, 0), TRUE, FALSE), FALSE), "")</f>
        <v>1</v>
      </c>
      <c r="AM651" s="373" t="str">
        <f t="array" ref="AM651">IF( AND($AK651, $AL651), INDEX(顎音化聲母資料表, MATCH( $D651 &amp; $E651, 顎音化聲母!$L$5:$L$136, 0), 3), "")</f>
        <v>ㄐ</v>
      </c>
      <c r="AN651" s="373">
        <f t="shared" si="202"/>
        <v>2</v>
      </c>
      <c r="AO651" s="374" t="str">
        <f t="array" ref="AO651">IF($AN651="", "", IF( $AM651&lt;&gt;"", $AM651,INDEX(白話字聲母資料表, $AN651, $AO$5)))</f>
        <v>ㄐ</v>
      </c>
      <c r="AP651" s="374" t="str">
        <f t="array" ref="AP651">IF($W651, "", INDEX(方音八音反切資料表, $AD651, $AG651))</f>
        <v>ㄧㆻ</v>
      </c>
      <c r="AQ651" s="370"/>
      <c r="AR651" s="374" t="str">
        <f t="array" ref="AR651">IF($V651, "", INDEX(白話字聲母資料表, $Z651, $AR$5))</f>
        <v>ts</v>
      </c>
      <c r="AS651" s="375" t="str">
        <f t="array" ref="AS651">IF($W651, "", INDEX(白話字韻母資料表, $AC651, $AR$5))</f>
        <v>ik</v>
      </c>
      <c r="AT651" s="374" t="str">
        <f t="array" ref="AT651">IF($W651, "", INDEX(台羅韻母八聲調資料表, $AD651, $AG651))</f>
        <v>ik</v>
      </c>
      <c r="AU651" s="370"/>
      <c r="AV651" s="374" t="str">
        <f t="array" ref="AV651">IF($V651, "", INDEX(白話字聲母資料表, $Z651, $AV$5))</f>
        <v>z</v>
      </c>
      <c r="AW651" s="375" t="str">
        <f t="array" ref="AW651">IF($W651, "", INDEX(白話字韻母資料表, $AC651, $AW$5))</f>
        <v>ik</v>
      </c>
      <c r="AX651" s="374" t="str">
        <f t="array" ref="AX651">IF($W651, "", INDEX(閩拼韻母八聲調資料表, $AD651, $AG651))</f>
        <v>ik</v>
      </c>
    </row>
    <row r="652" spans="2:50">
      <c r="B652" s="380">
        <f t="shared" si="148"/>
        <v>644</v>
      </c>
      <c r="C652" s="314" t="str">
        <f>MID(文章!$D$4, B652, 1)</f>
        <v>乎</v>
      </c>
      <c r="D652" s="365" t="s">
        <v>61</v>
      </c>
      <c r="E652" s="365" t="s">
        <v>75</v>
      </c>
      <c r="F652" s="365">
        <v>7</v>
      </c>
      <c r="G652" s="315" t="str">
        <f t="array" ref="G652">IF( OR($T652, NOT($U652), $W652), "", $AA652 &amp; $AH652 &amp; INDEX(中文數值資料表, $AG652, 2) )</f>
        <v>喜沽七</v>
      </c>
      <c r="H652" s="321" t="str">
        <f t="shared" si="149"/>
        <v>hō͘</v>
      </c>
      <c r="I652" s="322" t="str">
        <f t="shared" si="150"/>
        <v>hōo</v>
      </c>
      <c r="J652" s="323" t="str">
        <f t="shared" si="151"/>
        <v>hōo</v>
      </c>
      <c r="K652" s="316" t="str">
        <f t="shared" si="152"/>
        <v>ㄏㆦ˫</v>
      </c>
      <c r="L652" s="317" t="str">
        <f t="shared" ca="1" si="203"/>
        <v xml:space="preserve">\ltjruby{乎}{hōo}\
</v>
      </c>
      <c r="M652" s="317" t="str">
        <f t="shared" ca="1" si="189"/>
        <v xml:space="preserve">&lt;ruby&gt;乎&lt;rt&gt;喜沽七&lt;/rt&gt;&lt;/ruby&gt;
</v>
      </c>
      <c r="N652" s="317" t="str">
        <f t="shared" ca="1" si="190"/>
        <v xml:space="preserve">&lt;ruby&gt;乎&lt;rt&gt;hō͘&lt;/rt&gt;&lt;/ruby&gt;
</v>
      </c>
      <c r="O652" s="317" t="str">
        <f t="shared" ca="1" si="191"/>
        <v xml:space="preserve">&lt;ruby&gt;乎&lt;rt&gt;hōo&lt;/rt&gt;&lt;/ruby&gt;
</v>
      </c>
      <c r="P652" s="317" t="str">
        <f t="shared" ca="1" si="191"/>
        <v xml:space="preserve">&lt;ruby&gt;乎&lt;rt&gt;hōo&lt;/rt&gt;&lt;/ruby&gt;
</v>
      </c>
      <c r="Q652" s="318" t="str">
        <f t="shared" ca="1" si="192"/>
        <v xml:space="preserve">&lt;ruby&gt;乎&lt;rtc&gt;ㄏㆦ˫&lt;/rtc&gt;&lt;/ruby&gt;
</v>
      </c>
      <c r="R652" s="318" t="str">
        <f t="shared" ca="1" si="193"/>
        <v xml:space="preserve">&lt;ruby&gt;乎&lt;rt&gt;hōo&lt;/rt&gt;&lt;rtc&gt;ㄏㆦ˫&lt;/rtc&gt;&lt;/ruby&gt;
</v>
      </c>
      <c r="S652" s="285"/>
      <c r="T652" s="319" t="b">
        <f t="shared" si="187"/>
        <v>0</v>
      </c>
      <c r="U652" s="319" t="b">
        <f t="shared" si="194"/>
        <v>1</v>
      </c>
      <c r="V652" s="319" t="b">
        <f t="shared" si="195"/>
        <v>0</v>
      </c>
      <c r="W652" s="319" t="b">
        <f t="shared" si="196"/>
        <v>0</v>
      </c>
      <c r="X652" s="319" t="b">
        <f t="shared" si="197"/>
        <v>0</v>
      </c>
      <c r="Y652" s="370"/>
      <c r="Z652" s="377">
        <f t="shared" si="188"/>
        <v>5</v>
      </c>
      <c r="AA652" s="373" t="str">
        <f t="array" ref="AA652">IF( $Z652="", "", INDEX(白話字聲母資料表, $Z652, $AA$5))</f>
        <v>喜</v>
      </c>
      <c r="AB652" s="370"/>
      <c r="AC652" s="377">
        <f t="shared" si="198"/>
        <v>54</v>
      </c>
      <c r="AD652" s="373">
        <f t="array" ref="AD652">IF( $W652, "", INDEX(白話字韻母資料表, AC652, $AD$5))</f>
        <v>11</v>
      </c>
      <c r="AE652" s="373" t="b">
        <f t="array" ref="AE652">IF( $W652, "", IF( INDEX(白話字韻母資料表, AC652, $AE$5) = "入聲", TRUE, FALSE) )</f>
        <v>0</v>
      </c>
      <c r="AF652" s="374">
        <f t="shared" si="199"/>
        <v>1</v>
      </c>
      <c r="AG652" s="374">
        <f t="shared" si="200"/>
        <v>7</v>
      </c>
      <c r="AH652" s="374" t="str">
        <f t="array" ref="AH652">IF( $W652, "", INDEX(白話字韻母資料表, $AC652, $AH$5))</f>
        <v>沽</v>
      </c>
      <c r="AI652" s="374" t="str">
        <f t="array" ref="AI652">IF($W652, "", INDEX(白話字韻母八聲調資料表, $AD652, $AG652))</f>
        <v>ō͘</v>
      </c>
      <c r="AJ652" s="370"/>
      <c r="AK652" s="373" t="b">
        <f t="shared" si="201"/>
        <v>0</v>
      </c>
      <c r="AL652" s="373" t="str">
        <f>IF( $AK652, IFERROR( IF(MATCH( $E652, 顎音化聲母!$H$9:$H$37, 0), TRUE, FALSE), FALSE), "")</f>
        <v/>
      </c>
      <c r="AM652" s="373" t="str">
        <f t="array" ref="AM652">IF( AND($AK652, $AL652), INDEX(顎音化聲母資料表, MATCH( $D652 &amp; $E652, 顎音化聲母!$L$5:$L$136, 0), 3), "")</f>
        <v/>
      </c>
      <c r="AN652" s="373">
        <f t="shared" si="202"/>
        <v>5</v>
      </c>
      <c r="AO652" s="374" t="str">
        <f t="array" ref="AO652">IF($AN652="", "", IF( $AM652&lt;&gt;"", $AM652,INDEX(白話字聲母資料表, $AN652, $AO$5)))</f>
        <v>ㄏ</v>
      </c>
      <c r="AP652" s="374" t="str">
        <f t="array" ref="AP652">IF($W652, "", INDEX(方音八音反切資料表, $AD652, $AG652))</f>
        <v>ㆦ˫</v>
      </c>
      <c r="AQ652" s="370"/>
      <c r="AR652" s="374" t="str">
        <f t="array" ref="AR652">IF($V652, "", INDEX(白話字聲母資料表, $Z652, $AR$5))</f>
        <v>h</v>
      </c>
      <c r="AS652" s="375" t="str">
        <f t="array" ref="AS652">IF($W652, "", INDEX(白話字韻母資料表, $AC652, $AR$5))</f>
        <v>oo</v>
      </c>
      <c r="AT652" s="374" t="str">
        <f t="array" ref="AT652">IF($W652, "", INDEX(台羅韻母八聲調資料表, $AD652, $AG652))</f>
        <v>ōo</v>
      </c>
      <c r="AU652" s="370"/>
      <c r="AV652" s="374" t="str">
        <f t="array" ref="AV652">IF($V652, "", INDEX(白話字聲母資料表, $Z652, $AV$5))</f>
        <v>h</v>
      </c>
      <c r="AW652" s="375" t="str">
        <f t="array" ref="AW652">IF($W652, "", INDEX(白話字韻母資料表, $AC652, $AW$5))</f>
        <v>oo</v>
      </c>
      <c r="AX652" s="374" t="str">
        <f t="array" ref="AX652">IF($W652, "", INDEX(閩拼韻母八聲調資料表, $AD652, $AG652))</f>
        <v>ōo</v>
      </c>
    </row>
    <row r="653" spans="2:50">
      <c r="B653" s="380">
        <f t="shared" si="148"/>
        <v>645</v>
      </c>
      <c r="C653" s="314" t="str">
        <f>MID(文章!$D$4, B653, 1)</f>
        <v>舟</v>
      </c>
      <c r="D653" s="365" t="s">
        <v>55</v>
      </c>
      <c r="E653" s="365" t="s">
        <v>69</v>
      </c>
      <c r="F653" s="365"/>
      <c r="G653" s="315" t="str">
        <f t="array" ref="G653">IF( OR($T653, NOT($U653), $W653), "", $AA653 &amp; $AH653 &amp; INDEX(中文數值資料表, $AG653, 2) )</f>
        <v>曾丩一</v>
      </c>
      <c r="H653" s="321" t="str">
        <f t="shared" si="149"/>
        <v>chiu</v>
      </c>
      <c r="I653" s="322" t="str">
        <f t="shared" si="150"/>
        <v>tsiu</v>
      </c>
      <c r="J653" s="323" t="str">
        <f t="shared" si="151"/>
        <v>ziū</v>
      </c>
      <c r="K653" s="316" t="str">
        <f t="shared" si="152"/>
        <v>ㄐㄧㄨ</v>
      </c>
      <c r="L653" s="317" t="str">
        <f t="shared" ca="1" si="203"/>
        <v xml:space="preserve">\ltjruby{舟}{tsiu}\
</v>
      </c>
      <c r="M653" s="317" t="str">
        <f t="shared" ca="1" si="189"/>
        <v xml:space="preserve">&lt;ruby&gt;舟&lt;rt&gt;曾丩一&lt;/rt&gt;&lt;/ruby&gt;
</v>
      </c>
      <c r="N653" s="317" t="str">
        <f t="shared" ca="1" si="190"/>
        <v xml:space="preserve">&lt;ruby&gt;舟&lt;rt&gt;chiu&lt;/rt&gt;&lt;/ruby&gt;
</v>
      </c>
      <c r="O653" s="317" t="str">
        <f t="shared" ca="1" si="191"/>
        <v xml:space="preserve">&lt;ruby&gt;舟&lt;rt&gt;tsiu&lt;/rt&gt;&lt;/ruby&gt;
</v>
      </c>
      <c r="P653" s="317" t="str">
        <f t="shared" ca="1" si="191"/>
        <v xml:space="preserve">&lt;ruby&gt;舟&lt;rt&gt;ziū&lt;/rt&gt;&lt;/ruby&gt;
</v>
      </c>
      <c r="Q653" s="318" t="str">
        <f t="shared" ca="1" si="192"/>
        <v xml:space="preserve">&lt;ruby&gt;舟&lt;rtc&gt;ㄐㄧㄨ&lt;/rtc&gt;&lt;/ruby&gt;
</v>
      </c>
      <c r="R653" s="318" t="str">
        <f t="shared" ca="1" si="193"/>
        <v xml:space="preserve">&lt;ruby&gt;舟&lt;rt&gt;tsiu&lt;/rt&gt;&lt;rtc&gt;ㄐㄧㄨ&lt;/rtc&gt;&lt;/ruby&gt;
</v>
      </c>
      <c r="S653" s="285"/>
      <c r="T653" s="319" t="b">
        <f t="shared" si="187"/>
        <v>0</v>
      </c>
      <c r="U653" s="319" t="b">
        <f t="shared" si="194"/>
        <v>1</v>
      </c>
      <c r="V653" s="319" t="b">
        <f t="shared" si="195"/>
        <v>0</v>
      </c>
      <c r="W653" s="319" t="b">
        <f t="shared" si="196"/>
        <v>0</v>
      </c>
      <c r="X653" s="319" t="b">
        <f t="shared" si="197"/>
        <v>1</v>
      </c>
      <c r="Y653" s="370"/>
      <c r="Z653" s="377">
        <f t="shared" si="188"/>
        <v>2</v>
      </c>
      <c r="AA653" s="373" t="str">
        <f t="array" ref="AA653">IF( $Z653="", "", INDEX(白話字聲母資料表, $Z653, $AA$5))</f>
        <v>曾</v>
      </c>
      <c r="AB653" s="370"/>
      <c r="AC653" s="377">
        <f t="shared" si="198"/>
        <v>45</v>
      </c>
      <c r="AD653" s="373">
        <f t="array" ref="AD653">IF( $W653, "", INDEX(白話字韻母資料表, AC653, $AD$5))</f>
        <v>30</v>
      </c>
      <c r="AE653" s="373" t="b">
        <f t="array" ref="AE653">IF( $W653, "", IF( INDEX(白話字韻母資料表, AC653, $AE$5) = "入聲", TRUE, FALSE) )</f>
        <v>0</v>
      </c>
      <c r="AF653" s="374">
        <f t="shared" si="199"/>
        <v>1</v>
      </c>
      <c r="AG653" s="374">
        <f t="shared" si="200"/>
        <v>1</v>
      </c>
      <c r="AH653" s="374" t="str">
        <f t="array" ref="AH653">IF( $W653, "", INDEX(白話字韻母資料表, $AC653, $AH$5))</f>
        <v>丩</v>
      </c>
      <c r="AI653" s="374" t="str">
        <f t="array" ref="AI653">IF($W653, "", INDEX(白話字韻母八聲調資料表, $AD653, $AG653))</f>
        <v>iu</v>
      </c>
      <c r="AJ653" s="370"/>
      <c r="AK653" s="373" t="b">
        <f t="shared" si="201"/>
        <v>1</v>
      </c>
      <c r="AL653" s="373" t="b">
        <f>IF( $AK653, IFERROR( IF(MATCH( $E653, 顎音化聲母!$H$9:$H$37, 0), TRUE, FALSE), FALSE), "")</f>
        <v>1</v>
      </c>
      <c r="AM653" s="373" t="str">
        <f t="array" ref="AM653">IF( AND($AK653, $AL653), INDEX(顎音化聲母資料表, MATCH( $D653 &amp; $E653, 顎音化聲母!$L$5:$L$136, 0), 3), "")</f>
        <v>ㄐ</v>
      </c>
      <c r="AN653" s="373">
        <f t="shared" si="202"/>
        <v>2</v>
      </c>
      <c r="AO653" s="374" t="str">
        <f t="array" ref="AO653">IF($AN653="", "", IF( $AM653&lt;&gt;"", $AM653,INDEX(白話字聲母資料表, $AN653, $AO$5)))</f>
        <v>ㄐ</v>
      </c>
      <c r="AP653" s="374" t="str">
        <f t="array" ref="AP653">IF($W653, "", INDEX(方音八音反切資料表, $AD653, $AG653))</f>
        <v>ㄧㄨ</v>
      </c>
      <c r="AQ653" s="370"/>
      <c r="AR653" s="374" t="str">
        <f t="array" ref="AR653">IF($V653, "", INDEX(白話字聲母資料表, $Z653, $AR$5))</f>
        <v>ts</v>
      </c>
      <c r="AS653" s="375" t="str">
        <f t="array" ref="AS653">IF($W653, "", INDEX(白話字韻母資料表, $AC653, $AR$5))</f>
        <v>iu</v>
      </c>
      <c r="AT653" s="374" t="str">
        <f t="array" ref="AT653">IF($W653, "", INDEX(台羅韻母八聲調資料表, $AD653, $AG653))</f>
        <v>iu</v>
      </c>
      <c r="AU653" s="370"/>
      <c r="AV653" s="374" t="str">
        <f t="array" ref="AV653">IF($V653, "", INDEX(白話字聲母資料表, $Z653, $AV$5))</f>
        <v>z</v>
      </c>
      <c r="AW653" s="375" t="str">
        <f t="array" ref="AW653">IF($W653, "", INDEX(白話字韻母資料表, $AC653, $AW$5))</f>
        <v>iu</v>
      </c>
      <c r="AX653" s="374" t="str">
        <f t="array" ref="AX653">IF($W653, "", INDEX(閩拼韻母八聲調資料表, $AD653, $AG653))</f>
        <v>iū</v>
      </c>
    </row>
    <row r="654" spans="2:50">
      <c r="B654" s="380">
        <f t="shared" si="148"/>
        <v>646</v>
      </c>
      <c r="C654" s="314" t="str">
        <f>MID(文章!$D$4, B654, 1)</f>
        <v>中</v>
      </c>
      <c r="D654" s="365" t="s">
        <v>92</v>
      </c>
      <c r="E654" s="365" t="s">
        <v>88</v>
      </c>
      <c r="F654" s="365"/>
      <c r="G654" s="315" t="str">
        <f t="array" ref="G654">IF( OR($T654, NOT($U654), $W654), "", $AA654 &amp; $AH654 &amp; INDEX(中文數值資料表, $AG654, 2) )</f>
        <v>地恭一</v>
      </c>
      <c r="H654" s="321" t="str">
        <f t="shared" si="149"/>
        <v>tiong</v>
      </c>
      <c r="I654" s="322" t="str">
        <f t="shared" si="150"/>
        <v>tiong</v>
      </c>
      <c r="J654" s="323" t="str">
        <f t="shared" si="151"/>
        <v>diōng</v>
      </c>
      <c r="K654" s="316" t="str">
        <f t="shared" si="152"/>
        <v>ㄉㄧㆲ</v>
      </c>
      <c r="L654" s="317" t="str">
        <f t="shared" ca="1" si="203"/>
        <v xml:space="preserve">\ltjruby{中}{tiong}\
</v>
      </c>
      <c r="M654" s="317" t="str">
        <f t="shared" ca="1" si="189"/>
        <v xml:space="preserve">&lt;ruby&gt;中&lt;rt&gt;地恭一&lt;/rt&gt;&lt;/ruby&gt;
</v>
      </c>
      <c r="N654" s="317" t="str">
        <f t="shared" ca="1" si="190"/>
        <v xml:space="preserve">&lt;ruby&gt;中&lt;rt&gt;tiong&lt;/rt&gt;&lt;/ruby&gt;
</v>
      </c>
      <c r="O654" s="317" t="str">
        <f t="shared" ca="1" si="191"/>
        <v xml:space="preserve">&lt;ruby&gt;中&lt;rt&gt;tiong&lt;/rt&gt;&lt;/ruby&gt;
</v>
      </c>
      <c r="P654" s="317" t="str">
        <f t="shared" ca="1" si="191"/>
        <v xml:space="preserve">&lt;ruby&gt;中&lt;rt&gt;diōng&lt;/rt&gt;&lt;/ruby&gt;
</v>
      </c>
      <c r="Q654" s="318" t="str">
        <f t="shared" ca="1" si="192"/>
        <v xml:space="preserve">&lt;ruby&gt;中&lt;rtc&gt;ㄉㄧㆲ&lt;/rtc&gt;&lt;/ruby&gt;
</v>
      </c>
      <c r="R654" s="318" t="str">
        <f t="shared" ca="1" si="193"/>
        <v xml:space="preserve">&lt;ruby&gt;中&lt;rt&gt;tiong&lt;/rt&gt;&lt;rtc&gt;ㄉㄧㆲ&lt;/rtc&gt;&lt;/ruby&gt;
</v>
      </c>
      <c r="S654" s="285"/>
      <c r="T654" s="319" t="b">
        <f t="shared" si="187"/>
        <v>0</v>
      </c>
      <c r="U654" s="319" t="b">
        <f t="shared" si="194"/>
        <v>1</v>
      </c>
      <c r="V654" s="319" t="b">
        <f t="shared" si="195"/>
        <v>0</v>
      </c>
      <c r="W654" s="319" t="b">
        <f t="shared" si="196"/>
        <v>0</v>
      </c>
      <c r="X654" s="319" t="b">
        <f t="shared" si="197"/>
        <v>1</v>
      </c>
      <c r="Y654" s="370"/>
      <c r="Z654" s="377">
        <f t="shared" si="188"/>
        <v>16</v>
      </c>
      <c r="AA654" s="373" t="str">
        <f t="array" ref="AA654">IF( $Z654="", "", INDEX(白話字聲母資料表, $Z654, $AA$5))</f>
        <v>地</v>
      </c>
      <c r="AB654" s="370"/>
      <c r="AC654" s="377">
        <f t="shared" si="198"/>
        <v>42</v>
      </c>
      <c r="AD654" s="373">
        <f t="array" ref="AD654">IF( $W654, "", INDEX(白話字韻母資料表, AC654, $AD$5))</f>
        <v>14</v>
      </c>
      <c r="AE654" s="373" t="b">
        <f t="array" ref="AE654">IF( $W654, "", IF( INDEX(白話字韻母資料表, AC654, $AE$5) = "入聲", TRUE, FALSE) )</f>
        <v>0</v>
      </c>
      <c r="AF654" s="374">
        <f t="shared" si="199"/>
        <v>1</v>
      </c>
      <c r="AG654" s="374">
        <f t="shared" si="200"/>
        <v>1</v>
      </c>
      <c r="AH654" s="374" t="str">
        <f t="array" ref="AH654">IF( $W654, "", INDEX(白話字韻母資料表, $AC654, $AH$5))</f>
        <v>恭</v>
      </c>
      <c r="AI654" s="374" t="str">
        <f t="array" ref="AI654">IF($W654, "", INDEX(白話字韻母八聲調資料表, $AD654, $AG654))</f>
        <v>iong</v>
      </c>
      <c r="AJ654" s="370"/>
      <c r="AK654" s="373" t="b">
        <f t="shared" si="201"/>
        <v>0</v>
      </c>
      <c r="AL654" s="373" t="str">
        <f>IF( $AK654, IFERROR( IF(MATCH( $E654, 顎音化聲母!$H$9:$H$37, 0), TRUE, FALSE), FALSE), "")</f>
        <v/>
      </c>
      <c r="AM654" s="373" t="str">
        <f t="array" ref="AM654">IF( AND($AK654, $AL654), INDEX(顎音化聲母資料表, MATCH( $D654 &amp; $E654, 顎音化聲母!$L$5:$L$136, 0), 3), "")</f>
        <v/>
      </c>
      <c r="AN654" s="373">
        <f t="shared" si="202"/>
        <v>16</v>
      </c>
      <c r="AO654" s="374" t="str">
        <f t="array" ref="AO654">IF($AN654="", "", IF( $AM654&lt;&gt;"", $AM654,INDEX(白話字聲母資料表, $AN654, $AO$5)))</f>
        <v>ㄉ</v>
      </c>
      <c r="AP654" s="374" t="str">
        <f t="array" ref="AP654">IF($W654, "", INDEX(方音八音反切資料表, $AD654, $AG654))</f>
        <v>ㄧㆲ</v>
      </c>
      <c r="AQ654" s="370"/>
      <c r="AR654" s="374" t="str">
        <f t="array" ref="AR654">IF($V654, "", INDEX(白話字聲母資料表, $Z654, $AR$5))</f>
        <v>t</v>
      </c>
      <c r="AS654" s="375" t="str">
        <f t="array" ref="AS654">IF($W654, "", INDEX(白話字韻母資料表, $AC654, $AR$5))</f>
        <v>iong</v>
      </c>
      <c r="AT654" s="374" t="str">
        <f t="array" ref="AT654">IF($W654, "", INDEX(台羅韻母八聲調資料表, $AD654, $AG654))</f>
        <v>iong</v>
      </c>
      <c r="AU654" s="370"/>
      <c r="AV654" s="374" t="str">
        <f t="array" ref="AV654">IF($V654, "", INDEX(白話字聲母資料表, $Z654, $AV$5))</f>
        <v>d</v>
      </c>
      <c r="AW654" s="375" t="str">
        <f t="array" ref="AW654">IF($W654, "", INDEX(白話字韻母資料表, $AC654, $AW$5))</f>
        <v>iong</v>
      </c>
      <c r="AX654" s="374" t="str">
        <f t="array" ref="AX654">IF($W654, "", INDEX(閩拼韻母八聲調資料表, $AD654, $AG654))</f>
        <v>iōng</v>
      </c>
    </row>
    <row r="655" spans="2:50">
      <c r="B655" s="380">
        <f t="shared" si="148"/>
        <v>647</v>
      </c>
      <c r="C655" s="314" t="str">
        <f>MID(文章!$D$4, B655, 1)</f>
        <v>，</v>
      </c>
      <c r="D655" s="365"/>
      <c r="E655" s="365"/>
      <c r="F655" s="365"/>
      <c r="G655" s="315" t="str">
        <f t="array" ref="G655">IF( OR($T655, NOT($U655), $W655), "", $AA655 &amp; $AH655 &amp; INDEX(中文數值資料表, $AG655, 2) )</f>
        <v/>
      </c>
      <c r="H655" s="321" t="str">
        <f t="shared" si="149"/>
        <v/>
      </c>
      <c r="I655" s="322" t="str">
        <f t="shared" si="150"/>
        <v/>
      </c>
      <c r="J655" s="323" t="str">
        <f t="shared" si="151"/>
        <v/>
      </c>
      <c r="K655" s="316" t="str">
        <f t="shared" si="152"/>
        <v/>
      </c>
      <c r="L655" s="317" t="str">
        <f t="shared" ca="1" si="203"/>
        <v xml:space="preserve">\ltjruby{，}{}\
</v>
      </c>
      <c r="M655" s="317" t="str">
        <f t="shared" ca="1" si="189"/>
        <v xml:space="preserve">，
</v>
      </c>
      <c r="N655" s="317" t="str">
        <f t="shared" ca="1" si="190"/>
        <v xml:space="preserve">，
</v>
      </c>
      <c r="O655" s="317" t="str">
        <f t="shared" ca="1" si="191"/>
        <v xml:space="preserve">，
</v>
      </c>
      <c r="P655" s="317" t="str">
        <f t="shared" ca="1" si="191"/>
        <v xml:space="preserve">，
</v>
      </c>
      <c r="Q655" s="318" t="str">
        <f t="shared" ca="1" si="192"/>
        <v xml:space="preserve">，
</v>
      </c>
      <c r="R655" s="318" t="str">
        <f t="shared" ca="1" si="193"/>
        <v xml:space="preserve">，
</v>
      </c>
      <c r="S655" s="285"/>
      <c r="T655" s="319" t="b">
        <f t="shared" si="187"/>
        <v>1</v>
      </c>
      <c r="U655" s="319" t="b">
        <f t="shared" si="194"/>
        <v>0</v>
      </c>
      <c r="V655" s="319" t="b">
        <f t="shared" si="195"/>
        <v>1</v>
      </c>
      <c r="W655" s="319" t="b">
        <f t="shared" si="196"/>
        <v>1</v>
      </c>
      <c r="X655" s="319" t="b">
        <f t="shared" si="197"/>
        <v>0</v>
      </c>
      <c r="Y655" s="370"/>
      <c r="Z655" s="377" t="str">
        <f t="shared" si="188"/>
        <v/>
      </c>
      <c r="AA655" s="373" t="str">
        <f t="array" ref="AA655">IF( $Z655="", "", INDEX(白話字聲母資料表, $Z655, $AA$5))</f>
        <v/>
      </c>
      <c r="AB655" s="370"/>
      <c r="AC655" s="377" t="str">
        <f t="shared" si="198"/>
        <v/>
      </c>
      <c r="AD655" s="373" t="str">
        <f t="array" ref="AD655">IF( $W655, "", INDEX(白話字韻母資料表, AC655, $AD$5))</f>
        <v/>
      </c>
      <c r="AE655" s="373" t="str">
        <f t="array" ref="AE655">IF( $W655, "", IF( INDEX(白話字韻母資料表, AC655, $AE$5) = "入聲", TRUE, FALSE) )</f>
        <v/>
      </c>
      <c r="AF655" s="374" t="str">
        <f t="shared" si="199"/>
        <v/>
      </c>
      <c r="AG655" s="374" t="str">
        <f t="shared" si="200"/>
        <v/>
      </c>
      <c r="AH655" s="374" t="str">
        <f t="array" ref="AH655">IF( $W655, "", INDEX(白話字韻母資料表, $AC655, $AH$5))</f>
        <v/>
      </c>
      <c r="AI655" s="374" t="str">
        <f t="array" ref="AI655">IF($W655, "", INDEX(白話字韻母八聲調資料表, $AD655, $AG655))</f>
        <v/>
      </c>
      <c r="AJ655" s="370"/>
      <c r="AK655" s="373" t="b">
        <f t="shared" si="201"/>
        <v>0</v>
      </c>
      <c r="AL655" s="373" t="str">
        <f>IF( $AK655, IFERROR( IF(MATCH( $E655, 顎音化聲母!$H$9:$H$37, 0), TRUE, FALSE), FALSE), "")</f>
        <v/>
      </c>
      <c r="AM655" s="373" t="str">
        <f t="array" ref="AM655">IF( AND($AK655, $AL655), INDEX(顎音化聲母資料表, MATCH( $D655 &amp; $E655, 顎音化聲母!$L$5:$L$136, 0), 3), "")</f>
        <v/>
      </c>
      <c r="AN655" s="373" t="str">
        <f t="shared" si="202"/>
        <v/>
      </c>
      <c r="AO655" s="374" t="str">
        <f t="array" ref="AO655">IF($AN655="", "", IF( $AM655&lt;&gt;"", $AM655,INDEX(白話字聲母資料表, $AN655, $AO$5)))</f>
        <v/>
      </c>
      <c r="AP655" s="374" t="str">
        <f t="array" ref="AP655">IF($W655, "", INDEX(方音八音反切資料表, $AD655, $AG655))</f>
        <v/>
      </c>
      <c r="AQ655" s="370"/>
      <c r="AR655" s="374" t="str">
        <f t="array" ref="AR655">IF($V655, "", INDEX(白話字聲母資料表, $Z655, $AR$5))</f>
        <v/>
      </c>
      <c r="AS655" s="375" t="str">
        <f t="array" ref="AS655">IF($W655, "", INDEX(白話字韻母資料表, $AC655, $AR$5))</f>
        <v/>
      </c>
      <c r="AT655" s="374" t="str">
        <f t="array" ref="AT655">IF($W655, "", INDEX(台羅韻母八聲調資料表, $AD655, $AG655))</f>
        <v/>
      </c>
      <c r="AU655" s="370"/>
      <c r="AV655" s="374" t="str">
        <f t="array" ref="AV655">IF($V655, "", INDEX(白話字聲母資料表, $Z655, $AV$5))</f>
        <v/>
      </c>
      <c r="AW655" s="375" t="str">
        <f t="array" ref="AW655">IF($W655, "", INDEX(白話字韻母資料表, $AC655, $AW$5))</f>
        <v/>
      </c>
      <c r="AX655" s="374" t="str">
        <f t="array" ref="AX655">IF($W655, "", INDEX(閩拼韻母八聲調資料表, $AD655, $AG655))</f>
        <v/>
      </c>
    </row>
    <row r="656" spans="2:50">
      <c r="B656" s="380">
        <f t="shared" si="148"/>
        <v>648</v>
      </c>
      <c r="C656" s="314" t="str">
        <f>MID(文章!$D$4, B656, 1)</f>
        <v>不</v>
      </c>
      <c r="D656" s="365" t="s">
        <v>79</v>
      </c>
      <c r="E656" s="365" t="s">
        <v>66</v>
      </c>
      <c r="F656" s="365"/>
      <c r="G656" s="315" t="str">
        <f t="array" ref="G656">IF( OR($T656, NOT($U656), $W656), "", $AA656 &amp; $AH656 &amp; INDEX(中文數值資料表, $AG656, 2) )</f>
        <v>邊君四</v>
      </c>
      <c r="H656" s="321" t="str">
        <f t="shared" si="149"/>
        <v>put</v>
      </c>
      <c r="I656" s="322" t="str">
        <f t="shared" si="150"/>
        <v>put</v>
      </c>
      <c r="J656" s="323" t="str">
        <f t="shared" si="151"/>
        <v>but</v>
      </c>
      <c r="K656" s="316" t="str">
        <f t="shared" si="152"/>
        <v>ㄅㄨㆵ</v>
      </c>
      <c r="L656" s="317" t="str">
        <f t="shared" ca="1" si="203"/>
        <v xml:space="preserve">\ltjruby{不}{put}\
</v>
      </c>
      <c r="M656" s="317" t="str">
        <f t="shared" ca="1" si="189"/>
        <v xml:space="preserve">&lt;ruby&gt;不&lt;rt&gt;邊君四&lt;/rt&gt;&lt;/ruby&gt;
</v>
      </c>
      <c r="N656" s="317" t="str">
        <f t="shared" ca="1" si="190"/>
        <v xml:space="preserve">&lt;ruby&gt;不&lt;rt&gt;put&lt;/rt&gt;&lt;/ruby&gt;
</v>
      </c>
      <c r="O656" s="317" t="str">
        <f t="shared" ca="1" si="191"/>
        <v xml:space="preserve">&lt;ruby&gt;不&lt;rt&gt;put&lt;/rt&gt;&lt;/ruby&gt;
</v>
      </c>
      <c r="P656" s="317" t="str">
        <f t="shared" ca="1" si="191"/>
        <v xml:space="preserve">&lt;ruby&gt;不&lt;rt&gt;but&lt;/rt&gt;&lt;/ruby&gt;
</v>
      </c>
      <c r="Q656" s="318" t="str">
        <f t="shared" ca="1" si="192"/>
        <v xml:space="preserve">&lt;ruby&gt;不&lt;rtc&gt;ㄅㄨㆵ&lt;/rtc&gt;&lt;/ruby&gt;
</v>
      </c>
      <c r="R656" s="318" t="str">
        <f t="shared" ca="1" si="193"/>
        <v xml:space="preserve">&lt;ruby&gt;不&lt;rt&gt;put&lt;/rt&gt;&lt;rtc&gt;ㄅㄨㆵ&lt;/rtc&gt;&lt;/ruby&gt;
</v>
      </c>
      <c r="S656" s="285"/>
      <c r="T656" s="319" t="b">
        <f t="shared" si="187"/>
        <v>0</v>
      </c>
      <c r="U656" s="319" t="b">
        <f t="shared" si="194"/>
        <v>1</v>
      </c>
      <c r="V656" s="319" t="b">
        <f t="shared" si="195"/>
        <v>0</v>
      </c>
      <c r="W656" s="319" t="b">
        <f t="shared" si="196"/>
        <v>0</v>
      </c>
      <c r="X656" s="319" t="b">
        <f t="shared" si="197"/>
        <v>1</v>
      </c>
      <c r="Y656" s="370"/>
      <c r="Z656" s="377">
        <f t="shared" si="188"/>
        <v>13</v>
      </c>
      <c r="AA656" s="373" t="str">
        <f t="array" ref="AA656">IF( $Z656="", "", INDEX(白話字聲母資料表, $Z656, $AA$5))</f>
        <v>邊</v>
      </c>
      <c r="AB656" s="370"/>
      <c r="AC656" s="377">
        <f t="shared" si="198"/>
        <v>74</v>
      </c>
      <c r="AD656" s="373">
        <f t="array" ref="AD656">IF( $W656, "", INDEX(白話字韻母資料表, AC656, $AD$5))</f>
        <v>1</v>
      </c>
      <c r="AE656" s="373" t="b">
        <f t="array" ref="AE656">IF( $W656, "", IF( INDEX(白話字韻母資料表, AC656, $AE$5) = "入聲", TRUE, FALSE) )</f>
        <v>1</v>
      </c>
      <c r="AF656" s="374">
        <f t="shared" si="199"/>
        <v>4</v>
      </c>
      <c r="AG656" s="374">
        <f t="shared" si="200"/>
        <v>4</v>
      </c>
      <c r="AH656" s="374" t="str">
        <f t="array" ref="AH656">IF( $W656, "", INDEX(白話字韻母資料表, $AC656, $AH$5))</f>
        <v>君</v>
      </c>
      <c r="AI656" s="374" t="str">
        <f t="array" ref="AI656">IF($W656, "", INDEX(白話字韻母八聲調資料表, $AD656, $AG656))</f>
        <v>ut</v>
      </c>
      <c r="AJ656" s="370"/>
      <c r="AK656" s="373" t="b">
        <f t="shared" si="201"/>
        <v>0</v>
      </c>
      <c r="AL656" s="373" t="str">
        <f>IF( $AK656, IFERROR( IF(MATCH( $E656, 顎音化聲母!$H$9:$H$37, 0), TRUE, FALSE), FALSE), "")</f>
        <v/>
      </c>
      <c r="AM656" s="373" t="str">
        <f t="array" ref="AM656">IF( AND($AK656, $AL656), INDEX(顎音化聲母資料表, MATCH( $D656 &amp; $E656, 顎音化聲母!$L$5:$L$136, 0), 3), "")</f>
        <v/>
      </c>
      <c r="AN656" s="373">
        <f t="shared" si="202"/>
        <v>13</v>
      </c>
      <c r="AO656" s="374" t="str">
        <f t="array" ref="AO656">IF($AN656="", "", IF( $AM656&lt;&gt;"", $AM656,INDEX(白話字聲母資料表, $AN656, $AO$5)))</f>
        <v>ㄅ</v>
      </c>
      <c r="AP656" s="374" t="str">
        <f t="array" ref="AP656">IF($W656, "", INDEX(方音八音反切資料表, $AD656, $AG656))</f>
        <v>ㄨㆵ</v>
      </c>
      <c r="AQ656" s="370"/>
      <c r="AR656" s="374" t="str">
        <f t="array" ref="AR656">IF($V656, "", INDEX(白話字聲母資料表, $Z656, $AR$5))</f>
        <v>p</v>
      </c>
      <c r="AS656" s="375" t="str">
        <f t="array" ref="AS656">IF($W656, "", INDEX(白話字韻母資料表, $AC656, $AR$5))</f>
        <v>ut</v>
      </c>
      <c r="AT656" s="374" t="str">
        <f t="array" ref="AT656">IF($W656, "", INDEX(台羅韻母八聲調資料表, $AD656, $AG656))</f>
        <v>ut</v>
      </c>
      <c r="AU656" s="370"/>
      <c r="AV656" s="374" t="str">
        <f t="array" ref="AV656">IF($V656, "", INDEX(白話字聲母資料表, $Z656, $AV$5))</f>
        <v>b</v>
      </c>
      <c r="AW656" s="375" t="str">
        <f t="array" ref="AW656">IF($W656, "", INDEX(白話字韻母資料表, $AC656, $AW$5))</f>
        <v>ut</v>
      </c>
      <c r="AX656" s="374" t="str">
        <f t="array" ref="AX656">IF($W656, "", INDEX(閩拼韻母八聲調資料表, $AD656, $AG656))</f>
        <v>ut</v>
      </c>
    </row>
    <row r="657" spans="2:50">
      <c r="B657" s="380">
        <f t="shared" si="148"/>
        <v>649</v>
      </c>
      <c r="C657" s="314" t="str">
        <f>MID(文章!$D$4, B657, 1)</f>
        <v>知</v>
      </c>
      <c r="D657" s="365" t="s">
        <v>92</v>
      </c>
      <c r="E657" s="365" t="s">
        <v>67</v>
      </c>
      <c r="F657" s="365"/>
      <c r="G657" s="315" t="str">
        <f t="array" ref="G657">IF( OR($T657, NOT($U657), $W657), "", $AA657 &amp; $AH657 &amp; INDEX(中文數值資料表, $AG657, 2) )</f>
        <v>地居一</v>
      </c>
      <c r="H657" s="321" t="str">
        <f t="shared" si="149"/>
        <v>ti</v>
      </c>
      <c r="I657" s="322" t="str">
        <f t="shared" si="150"/>
        <v>ti</v>
      </c>
      <c r="J657" s="323" t="str">
        <f t="shared" si="151"/>
        <v>dī</v>
      </c>
      <c r="K657" s="316" t="str">
        <f t="shared" si="152"/>
        <v>ㄉㄧ</v>
      </c>
      <c r="L657" s="317" t="str">
        <f t="shared" ca="1" si="203"/>
        <v xml:space="preserve">\ltjruby{知}{ti}\
</v>
      </c>
      <c r="M657" s="317" t="str">
        <f t="shared" ca="1" si="189"/>
        <v xml:space="preserve">&lt;ruby&gt;知&lt;rt&gt;地居一&lt;/rt&gt;&lt;/ruby&gt;
</v>
      </c>
      <c r="N657" s="317" t="str">
        <f t="shared" ca="1" si="190"/>
        <v xml:space="preserve">&lt;ruby&gt;知&lt;rt&gt;ti&lt;/rt&gt;&lt;/ruby&gt;
</v>
      </c>
      <c r="O657" s="317" t="str">
        <f t="shared" ca="1" si="191"/>
        <v xml:space="preserve">&lt;ruby&gt;知&lt;rt&gt;ti&lt;/rt&gt;&lt;/ruby&gt;
</v>
      </c>
      <c r="P657" s="317" t="str">
        <f t="shared" ca="1" si="191"/>
        <v xml:space="preserve">&lt;ruby&gt;知&lt;rt&gt;dī&lt;/rt&gt;&lt;/ruby&gt;
</v>
      </c>
      <c r="Q657" s="318" t="str">
        <f t="shared" ca="1" si="192"/>
        <v xml:space="preserve">&lt;ruby&gt;知&lt;rtc&gt;ㄉㄧ&lt;/rtc&gt;&lt;/ruby&gt;
</v>
      </c>
      <c r="R657" s="318" t="str">
        <f t="shared" ca="1" si="193"/>
        <v xml:space="preserve">&lt;ruby&gt;知&lt;rt&gt;ti&lt;/rt&gt;&lt;rtc&gt;ㄉㄧ&lt;/rtc&gt;&lt;/ruby&gt;
</v>
      </c>
      <c r="S657" s="285"/>
      <c r="T657" s="319" t="b">
        <f t="shared" si="187"/>
        <v>0</v>
      </c>
      <c r="U657" s="319" t="b">
        <f t="shared" si="194"/>
        <v>1</v>
      </c>
      <c r="V657" s="319" t="b">
        <f t="shared" si="195"/>
        <v>0</v>
      </c>
      <c r="W657" s="319" t="b">
        <f t="shared" si="196"/>
        <v>0</v>
      </c>
      <c r="X657" s="319" t="b">
        <f t="shared" si="197"/>
        <v>1</v>
      </c>
      <c r="Y657" s="370"/>
      <c r="Z657" s="377">
        <f t="shared" si="188"/>
        <v>16</v>
      </c>
      <c r="AA657" s="373" t="str">
        <f t="array" ref="AA657">IF( $Z657="", "", INDEX(白話字聲母資料表, $Z657, $AA$5))</f>
        <v>地</v>
      </c>
      <c r="AB657" s="370"/>
      <c r="AC657" s="377">
        <f t="shared" si="198"/>
        <v>21</v>
      </c>
      <c r="AD657" s="373">
        <f t="array" ref="AD657">IF( $W657, "", INDEX(白話字韻母資料表, AC657, $AD$5))</f>
        <v>29</v>
      </c>
      <c r="AE657" s="373" t="b">
        <f t="array" ref="AE657">IF( $W657, "", IF( INDEX(白話字韻母資料表, AC657, $AE$5) = "入聲", TRUE, FALSE) )</f>
        <v>0</v>
      </c>
      <c r="AF657" s="374">
        <f t="shared" si="199"/>
        <v>1</v>
      </c>
      <c r="AG657" s="374">
        <f t="shared" si="200"/>
        <v>1</v>
      </c>
      <c r="AH657" s="374" t="str">
        <f t="array" ref="AH657">IF( $W657, "", INDEX(白話字韻母資料表, $AC657, $AH$5))</f>
        <v>居</v>
      </c>
      <c r="AI657" s="374" t="str">
        <f t="array" ref="AI657">IF($W657, "", INDEX(白話字韻母八聲調資料表, $AD657, $AG657))</f>
        <v>i</v>
      </c>
      <c r="AJ657" s="370"/>
      <c r="AK657" s="373" t="b">
        <f t="shared" si="201"/>
        <v>0</v>
      </c>
      <c r="AL657" s="373" t="str">
        <f>IF( $AK657, IFERROR( IF(MATCH( $E657, 顎音化聲母!$H$9:$H$37, 0), TRUE, FALSE), FALSE), "")</f>
        <v/>
      </c>
      <c r="AM657" s="373" t="str">
        <f t="array" ref="AM657">IF( AND($AK657, $AL657), INDEX(顎音化聲母資料表, MATCH( $D657 &amp; $E657, 顎音化聲母!$L$5:$L$136, 0), 3), "")</f>
        <v/>
      </c>
      <c r="AN657" s="373">
        <f t="shared" si="202"/>
        <v>16</v>
      </c>
      <c r="AO657" s="374" t="str">
        <f t="array" ref="AO657">IF($AN657="", "", IF( $AM657&lt;&gt;"", $AM657,INDEX(白話字聲母資料表, $AN657, $AO$5)))</f>
        <v>ㄉ</v>
      </c>
      <c r="AP657" s="374" t="str">
        <f t="array" ref="AP657">IF($W657, "", INDEX(方音八音反切資料表, $AD657, $AG657))</f>
        <v>ㄧ</v>
      </c>
      <c r="AQ657" s="370"/>
      <c r="AR657" s="374" t="str">
        <f t="array" ref="AR657">IF($V657, "", INDEX(白話字聲母資料表, $Z657, $AR$5))</f>
        <v>t</v>
      </c>
      <c r="AS657" s="375" t="str">
        <f t="array" ref="AS657">IF($W657, "", INDEX(白話字韻母資料表, $AC657, $AR$5))</f>
        <v>i</v>
      </c>
      <c r="AT657" s="374" t="str">
        <f t="array" ref="AT657">IF($W657, "", INDEX(台羅韻母八聲調資料表, $AD657, $AG657))</f>
        <v>i</v>
      </c>
      <c r="AU657" s="370"/>
      <c r="AV657" s="374" t="str">
        <f t="array" ref="AV657">IF($V657, "", INDEX(白話字聲母資料表, $Z657, $AV$5))</f>
        <v>d</v>
      </c>
      <c r="AW657" s="375" t="str">
        <f t="array" ref="AW657">IF($W657, "", INDEX(白話字韻母資料表, $AC657, $AW$5))</f>
        <v>i</v>
      </c>
      <c r="AX657" s="374" t="str">
        <f t="array" ref="AX657">IF($W657, "", INDEX(閩拼韻母八聲調資料表, $AD657, $AG657))</f>
        <v>ī</v>
      </c>
    </row>
    <row r="658" spans="2:50">
      <c r="B658" s="380">
        <f t="shared" si="148"/>
        <v>650</v>
      </c>
      <c r="C658" s="314" t="str">
        <f>MID(文章!$D$4, B658, 1)</f>
        <v>東</v>
      </c>
      <c r="D658" s="365" t="s">
        <v>92</v>
      </c>
      <c r="E658" s="365" t="s">
        <v>74</v>
      </c>
      <c r="F658" s="365"/>
      <c r="G658" s="315" t="str">
        <f t="array" ref="G658">IF( OR($T658, NOT($U658), $W658), "", $AA658 &amp; $AH658 &amp; INDEX(中文數值資料表, $AG658, 2) )</f>
        <v>地公一</v>
      </c>
      <c r="H658" s="321" t="str">
        <f t="shared" si="149"/>
        <v>tong</v>
      </c>
      <c r="I658" s="322" t="str">
        <f t="shared" si="150"/>
        <v>tong</v>
      </c>
      <c r="J658" s="323" t="str">
        <f t="shared" si="151"/>
        <v>dōng</v>
      </c>
      <c r="K658" s="316" t="str">
        <f t="shared" si="152"/>
        <v>ㄉㆲ</v>
      </c>
      <c r="L658" s="317" t="str">
        <f t="shared" ca="1" si="203"/>
        <v xml:space="preserve">\ltjruby{東}{tong}\
</v>
      </c>
      <c r="M658" s="317" t="str">
        <f t="shared" ca="1" si="189"/>
        <v xml:space="preserve">&lt;ruby&gt;東&lt;rt&gt;地公一&lt;/rt&gt;&lt;/ruby&gt;
</v>
      </c>
      <c r="N658" s="317" t="str">
        <f t="shared" ca="1" si="190"/>
        <v xml:space="preserve">&lt;ruby&gt;東&lt;rt&gt;tong&lt;/rt&gt;&lt;/ruby&gt;
</v>
      </c>
      <c r="O658" s="317" t="str">
        <f t="shared" ca="1" si="191"/>
        <v xml:space="preserve">&lt;ruby&gt;東&lt;rt&gt;tong&lt;/rt&gt;&lt;/ruby&gt;
</v>
      </c>
      <c r="P658" s="317" t="str">
        <f t="shared" ca="1" si="191"/>
        <v xml:space="preserve">&lt;ruby&gt;東&lt;rt&gt;dōng&lt;/rt&gt;&lt;/ruby&gt;
</v>
      </c>
      <c r="Q658" s="318" t="str">
        <f t="shared" ca="1" si="192"/>
        <v xml:space="preserve">&lt;ruby&gt;東&lt;rtc&gt;ㄉㆲ&lt;/rtc&gt;&lt;/ruby&gt;
</v>
      </c>
      <c r="R658" s="318" t="str">
        <f t="shared" ca="1" si="193"/>
        <v xml:space="preserve">&lt;ruby&gt;東&lt;rt&gt;tong&lt;/rt&gt;&lt;rtc&gt;ㄉㆲ&lt;/rtc&gt;&lt;/ruby&gt;
</v>
      </c>
      <c r="S658" s="285"/>
      <c r="T658" s="319" t="b">
        <f t="shared" si="187"/>
        <v>0</v>
      </c>
      <c r="U658" s="319" t="b">
        <f t="shared" si="194"/>
        <v>1</v>
      </c>
      <c r="V658" s="319" t="b">
        <f t="shared" si="195"/>
        <v>0</v>
      </c>
      <c r="W658" s="319" t="b">
        <f t="shared" si="196"/>
        <v>0</v>
      </c>
      <c r="X658" s="319" t="b">
        <f t="shared" si="197"/>
        <v>1</v>
      </c>
      <c r="Y658" s="370"/>
      <c r="Z658" s="377">
        <f t="shared" si="188"/>
        <v>16</v>
      </c>
      <c r="AA658" s="373" t="str">
        <f t="array" ref="AA658">IF( $Z658="", "", INDEX(白話字聲母資料表, $Z658, $AA$5))</f>
        <v>地</v>
      </c>
      <c r="AB658" s="370"/>
      <c r="AC658" s="377">
        <f t="shared" si="198"/>
        <v>69</v>
      </c>
      <c r="AD658" s="373">
        <f t="array" ref="AD658">IF( $W658, "", INDEX(白話字韻母資料表, AC658, $AD$5))</f>
        <v>7</v>
      </c>
      <c r="AE658" s="373" t="b">
        <f t="array" ref="AE658">IF( $W658, "", IF( INDEX(白話字韻母資料表, AC658, $AE$5) = "入聲", TRUE, FALSE) )</f>
        <v>0</v>
      </c>
      <c r="AF658" s="374">
        <f t="shared" si="199"/>
        <v>1</v>
      </c>
      <c r="AG658" s="374">
        <f t="shared" si="200"/>
        <v>1</v>
      </c>
      <c r="AH658" s="374" t="str">
        <f t="array" ref="AH658">IF( $W658, "", INDEX(白話字韻母資料表, $AC658, $AH$5))</f>
        <v>公</v>
      </c>
      <c r="AI658" s="374" t="str">
        <f t="array" ref="AI658">IF($W658, "", INDEX(白話字韻母八聲調資料表, $AD658, $AG658))</f>
        <v>ong</v>
      </c>
      <c r="AJ658" s="370"/>
      <c r="AK658" s="373" t="b">
        <f t="shared" si="201"/>
        <v>0</v>
      </c>
      <c r="AL658" s="373" t="str">
        <f>IF( $AK658, IFERROR( IF(MATCH( $E658, 顎音化聲母!$H$9:$H$37, 0), TRUE, FALSE), FALSE), "")</f>
        <v/>
      </c>
      <c r="AM658" s="373" t="str">
        <f t="array" ref="AM658">IF( AND($AK658, $AL658), INDEX(顎音化聲母資料表, MATCH( $D658 &amp; $E658, 顎音化聲母!$L$5:$L$136, 0), 3), "")</f>
        <v/>
      </c>
      <c r="AN658" s="373">
        <f t="shared" si="202"/>
        <v>16</v>
      </c>
      <c r="AO658" s="374" t="str">
        <f t="array" ref="AO658">IF($AN658="", "", IF( $AM658&lt;&gt;"", $AM658,INDEX(白話字聲母資料表, $AN658, $AO$5)))</f>
        <v>ㄉ</v>
      </c>
      <c r="AP658" s="374" t="str">
        <f t="array" ref="AP658">IF($W658, "", INDEX(方音八音反切資料表, $AD658, $AG658))</f>
        <v>ㆲ</v>
      </c>
      <c r="AQ658" s="370"/>
      <c r="AR658" s="374" t="str">
        <f t="array" ref="AR658">IF($V658, "", INDEX(白話字聲母資料表, $Z658, $AR$5))</f>
        <v>t</v>
      </c>
      <c r="AS658" s="375" t="str">
        <f t="array" ref="AS658">IF($W658, "", INDEX(白話字韻母資料表, $AC658, $AR$5))</f>
        <v>ong</v>
      </c>
      <c r="AT658" s="374" t="str">
        <f t="array" ref="AT658">IF($W658, "", INDEX(台羅韻母八聲調資料表, $AD658, $AG658))</f>
        <v>ong</v>
      </c>
      <c r="AU658" s="370"/>
      <c r="AV658" s="374" t="str">
        <f t="array" ref="AV658">IF($V658, "", INDEX(白話字聲母資料表, $Z658, $AV$5))</f>
        <v>d</v>
      </c>
      <c r="AW658" s="375" t="str">
        <f t="array" ref="AW658">IF($W658, "", INDEX(白話字韻母資料表, $AC658, $AW$5))</f>
        <v>ong</v>
      </c>
      <c r="AX658" s="374" t="str">
        <f t="array" ref="AX658">IF($W658, "", INDEX(閩拼韻母八聲調資料表, $AD658, $AG658))</f>
        <v>ōng</v>
      </c>
    </row>
    <row r="659" spans="2:50">
      <c r="B659" s="380">
        <f t="shared" si="148"/>
        <v>651</v>
      </c>
      <c r="C659" s="314" t="str">
        <f>MID(文章!$D$4, B659, 1)</f>
        <v>方</v>
      </c>
      <c r="D659" s="365" t="s">
        <v>61</v>
      </c>
      <c r="E659" s="365" t="s">
        <v>74</v>
      </c>
      <c r="F659" s="365"/>
      <c r="G659" s="315" t="str">
        <f t="array" ref="G659">IF( OR($T659, NOT($U659), $W659), "", $AA659 &amp; $AH659 &amp; INDEX(中文數值資料表, $AG659, 2) )</f>
        <v>喜公一</v>
      </c>
      <c r="H659" s="321" t="str">
        <f t="shared" si="149"/>
        <v>hong</v>
      </c>
      <c r="I659" s="322" t="str">
        <f t="shared" si="150"/>
        <v>hong</v>
      </c>
      <c r="J659" s="323" t="str">
        <f t="shared" si="151"/>
        <v>hōng</v>
      </c>
      <c r="K659" s="316" t="str">
        <f t="shared" si="152"/>
        <v>ㄏㆲ</v>
      </c>
      <c r="L659" s="317" t="str">
        <f t="shared" ca="1" si="203"/>
        <v xml:space="preserve">\ltjruby{方}{hong}\
</v>
      </c>
      <c r="M659" s="317" t="str">
        <f t="shared" ca="1" si="189"/>
        <v xml:space="preserve">&lt;ruby&gt;方&lt;rt&gt;喜公一&lt;/rt&gt;&lt;/ruby&gt;
</v>
      </c>
      <c r="N659" s="317" t="str">
        <f t="shared" ca="1" si="190"/>
        <v xml:space="preserve">&lt;ruby&gt;方&lt;rt&gt;hong&lt;/rt&gt;&lt;/ruby&gt;
</v>
      </c>
      <c r="O659" s="317" t="str">
        <f t="shared" ca="1" si="191"/>
        <v xml:space="preserve">&lt;ruby&gt;方&lt;rt&gt;hong&lt;/rt&gt;&lt;/ruby&gt;
</v>
      </c>
      <c r="P659" s="317" t="str">
        <f t="shared" ca="1" si="191"/>
        <v xml:space="preserve">&lt;ruby&gt;方&lt;rt&gt;hōng&lt;/rt&gt;&lt;/ruby&gt;
</v>
      </c>
      <c r="Q659" s="318" t="str">
        <f t="shared" ca="1" si="192"/>
        <v xml:space="preserve">&lt;ruby&gt;方&lt;rtc&gt;ㄏㆲ&lt;/rtc&gt;&lt;/ruby&gt;
</v>
      </c>
      <c r="R659" s="318" t="str">
        <f t="shared" ca="1" si="193"/>
        <v xml:space="preserve">&lt;ruby&gt;方&lt;rt&gt;hong&lt;/rt&gt;&lt;rtc&gt;ㄏㆲ&lt;/rtc&gt;&lt;/ruby&gt;
</v>
      </c>
      <c r="S659" s="285"/>
      <c r="T659" s="319" t="b">
        <f t="shared" si="187"/>
        <v>0</v>
      </c>
      <c r="U659" s="319" t="b">
        <f t="shared" si="194"/>
        <v>1</v>
      </c>
      <c r="V659" s="319" t="b">
        <f t="shared" si="195"/>
        <v>0</v>
      </c>
      <c r="W659" s="319" t="b">
        <f t="shared" si="196"/>
        <v>0</v>
      </c>
      <c r="X659" s="319" t="b">
        <f t="shared" si="197"/>
        <v>1</v>
      </c>
      <c r="Y659" s="370"/>
      <c r="Z659" s="377">
        <f t="shared" si="188"/>
        <v>5</v>
      </c>
      <c r="AA659" s="373" t="str">
        <f t="array" ref="AA659">IF( $Z659="", "", INDEX(白話字聲母資料表, $Z659, $AA$5))</f>
        <v>喜</v>
      </c>
      <c r="AB659" s="370"/>
      <c r="AC659" s="377">
        <f t="shared" si="198"/>
        <v>69</v>
      </c>
      <c r="AD659" s="373">
        <f t="array" ref="AD659">IF( $W659, "", INDEX(白話字韻母資料表, AC659, $AD$5))</f>
        <v>7</v>
      </c>
      <c r="AE659" s="373" t="b">
        <f t="array" ref="AE659">IF( $W659, "", IF( INDEX(白話字韻母資料表, AC659, $AE$5) = "入聲", TRUE, FALSE) )</f>
        <v>0</v>
      </c>
      <c r="AF659" s="374">
        <f t="shared" si="199"/>
        <v>1</v>
      </c>
      <c r="AG659" s="374">
        <f t="shared" si="200"/>
        <v>1</v>
      </c>
      <c r="AH659" s="374" t="str">
        <f t="array" ref="AH659">IF( $W659, "", INDEX(白話字韻母資料表, $AC659, $AH$5))</f>
        <v>公</v>
      </c>
      <c r="AI659" s="374" t="str">
        <f t="array" ref="AI659">IF($W659, "", INDEX(白話字韻母八聲調資料表, $AD659, $AG659))</f>
        <v>ong</v>
      </c>
      <c r="AJ659" s="370"/>
      <c r="AK659" s="373" t="b">
        <f t="shared" si="201"/>
        <v>0</v>
      </c>
      <c r="AL659" s="373" t="str">
        <f>IF( $AK659, IFERROR( IF(MATCH( $E659, 顎音化聲母!$H$9:$H$37, 0), TRUE, FALSE), FALSE), "")</f>
        <v/>
      </c>
      <c r="AM659" s="373" t="str">
        <f t="array" ref="AM659">IF( AND($AK659, $AL659), INDEX(顎音化聲母資料表, MATCH( $D659 &amp; $E659, 顎音化聲母!$L$5:$L$136, 0), 3), "")</f>
        <v/>
      </c>
      <c r="AN659" s="373">
        <f t="shared" si="202"/>
        <v>5</v>
      </c>
      <c r="AO659" s="374" t="str">
        <f t="array" ref="AO659">IF($AN659="", "", IF( $AM659&lt;&gt;"", $AM659,INDEX(白話字聲母資料表, $AN659, $AO$5)))</f>
        <v>ㄏ</v>
      </c>
      <c r="AP659" s="374" t="str">
        <f t="array" ref="AP659">IF($W659, "", INDEX(方音八音反切資料表, $AD659, $AG659))</f>
        <v>ㆲ</v>
      </c>
      <c r="AQ659" s="370"/>
      <c r="AR659" s="374" t="str">
        <f t="array" ref="AR659">IF($V659, "", INDEX(白話字聲母資料表, $Z659, $AR$5))</f>
        <v>h</v>
      </c>
      <c r="AS659" s="375" t="str">
        <f t="array" ref="AS659">IF($W659, "", INDEX(白話字韻母資料表, $AC659, $AR$5))</f>
        <v>ong</v>
      </c>
      <c r="AT659" s="374" t="str">
        <f t="array" ref="AT659">IF($W659, "", INDEX(台羅韻母八聲調資料表, $AD659, $AG659))</f>
        <v>ong</v>
      </c>
      <c r="AU659" s="370"/>
      <c r="AV659" s="374" t="str">
        <f t="array" ref="AV659">IF($V659, "", INDEX(白話字聲母資料表, $Z659, $AV$5))</f>
        <v>h</v>
      </c>
      <c r="AW659" s="375" t="str">
        <f t="array" ref="AW659">IF($W659, "", INDEX(白話字韻母資料表, $AC659, $AW$5))</f>
        <v>ong</v>
      </c>
      <c r="AX659" s="374" t="str">
        <f t="array" ref="AX659">IF($W659, "", INDEX(閩拼韻母八聲調資料表, $AD659, $AG659))</f>
        <v>ōng</v>
      </c>
    </row>
    <row r="660" spans="2:50">
      <c r="B660" s="380">
        <f t="shared" si="148"/>
        <v>652</v>
      </c>
      <c r="C660" s="314" t="str">
        <f>MID(文章!$D$4, B660, 1)</f>
        <v>之</v>
      </c>
      <c r="D660" s="365" t="s">
        <v>55</v>
      </c>
      <c r="E660" s="365" t="s">
        <v>67</v>
      </c>
      <c r="F660" s="365"/>
      <c r="G660" s="315" t="str">
        <f t="array" ref="G660">IF( OR($T660, NOT($U660), $W660), "", $AA660 &amp; $AH660 &amp; INDEX(中文數值資料表, $AG660, 2) )</f>
        <v>曾居一</v>
      </c>
      <c r="H660" s="321" t="str">
        <f t="shared" si="149"/>
        <v>chi</v>
      </c>
      <c r="I660" s="322" t="str">
        <f t="shared" si="150"/>
        <v>tsi</v>
      </c>
      <c r="J660" s="323" t="str">
        <f t="shared" si="151"/>
        <v>zī</v>
      </c>
      <c r="K660" s="316" t="str">
        <f t="shared" si="152"/>
        <v>ㄐㄧ</v>
      </c>
      <c r="L660" s="317" t="str">
        <f t="shared" ca="1" si="203"/>
        <v xml:space="preserve">\ltjruby{之}{tsi}\
</v>
      </c>
      <c r="M660" s="317" t="str">
        <f t="shared" ca="1" si="189"/>
        <v xml:space="preserve">&lt;ruby&gt;之&lt;rt&gt;曾居一&lt;/rt&gt;&lt;/ruby&gt;
</v>
      </c>
      <c r="N660" s="317" t="str">
        <f t="shared" ca="1" si="190"/>
        <v xml:space="preserve">&lt;ruby&gt;之&lt;rt&gt;chi&lt;/rt&gt;&lt;/ruby&gt;
</v>
      </c>
      <c r="O660" s="317" t="str">
        <f t="shared" ca="1" si="191"/>
        <v xml:space="preserve">&lt;ruby&gt;之&lt;rt&gt;tsi&lt;/rt&gt;&lt;/ruby&gt;
</v>
      </c>
      <c r="P660" s="317" t="str">
        <f t="shared" ca="1" si="191"/>
        <v xml:space="preserve">&lt;ruby&gt;之&lt;rt&gt;zī&lt;/rt&gt;&lt;/ruby&gt;
</v>
      </c>
      <c r="Q660" s="318" t="str">
        <f t="shared" ca="1" si="192"/>
        <v xml:space="preserve">&lt;ruby&gt;之&lt;rtc&gt;ㄐㄧ&lt;/rtc&gt;&lt;/ruby&gt;
</v>
      </c>
      <c r="R660" s="318" t="str">
        <f t="shared" ca="1" si="193"/>
        <v xml:space="preserve">&lt;ruby&gt;之&lt;rt&gt;tsi&lt;/rt&gt;&lt;rtc&gt;ㄐㄧ&lt;/rtc&gt;&lt;/ruby&gt;
</v>
      </c>
      <c r="S660" s="285"/>
      <c r="T660" s="319" t="b">
        <f t="shared" si="187"/>
        <v>0</v>
      </c>
      <c r="U660" s="319" t="b">
        <f t="shared" si="194"/>
        <v>1</v>
      </c>
      <c r="V660" s="319" t="b">
        <f t="shared" si="195"/>
        <v>0</v>
      </c>
      <c r="W660" s="319" t="b">
        <f t="shared" si="196"/>
        <v>0</v>
      </c>
      <c r="X660" s="319" t="b">
        <f t="shared" si="197"/>
        <v>1</v>
      </c>
      <c r="Y660" s="370"/>
      <c r="Z660" s="377">
        <f t="shared" si="188"/>
        <v>2</v>
      </c>
      <c r="AA660" s="373" t="str">
        <f t="array" ref="AA660">IF( $Z660="", "", INDEX(白話字聲母資料表, $Z660, $AA$5))</f>
        <v>曾</v>
      </c>
      <c r="AB660" s="370"/>
      <c r="AC660" s="377">
        <f t="shared" si="198"/>
        <v>21</v>
      </c>
      <c r="AD660" s="373">
        <f t="array" ref="AD660">IF( $W660, "", INDEX(白話字韻母資料表, AC660, $AD$5))</f>
        <v>29</v>
      </c>
      <c r="AE660" s="373" t="b">
        <f t="array" ref="AE660">IF( $W660, "", IF( INDEX(白話字韻母資料表, AC660, $AE$5) = "入聲", TRUE, FALSE) )</f>
        <v>0</v>
      </c>
      <c r="AF660" s="374">
        <f t="shared" si="199"/>
        <v>1</v>
      </c>
      <c r="AG660" s="374">
        <f t="shared" si="200"/>
        <v>1</v>
      </c>
      <c r="AH660" s="374" t="str">
        <f t="array" ref="AH660">IF( $W660, "", INDEX(白話字韻母資料表, $AC660, $AH$5))</f>
        <v>居</v>
      </c>
      <c r="AI660" s="374" t="str">
        <f t="array" ref="AI660">IF($W660, "", INDEX(白話字韻母八聲調資料表, $AD660, $AG660))</f>
        <v>i</v>
      </c>
      <c r="AJ660" s="370"/>
      <c r="AK660" s="373" t="b">
        <f t="shared" si="201"/>
        <v>1</v>
      </c>
      <c r="AL660" s="373" t="b">
        <f>IF( $AK660, IFERROR( IF(MATCH( $E660, 顎音化聲母!$H$9:$H$37, 0), TRUE, FALSE), FALSE), "")</f>
        <v>1</v>
      </c>
      <c r="AM660" s="373" t="str">
        <f t="array" ref="AM660">IF( AND($AK660, $AL660), INDEX(顎音化聲母資料表, MATCH( $D660 &amp; $E660, 顎音化聲母!$L$5:$L$136, 0), 3), "")</f>
        <v>ㄐ</v>
      </c>
      <c r="AN660" s="373">
        <f t="shared" si="202"/>
        <v>2</v>
      </c>
      <c r="AO660" s="374" t="str">
        <f t="array" ref="AO660">IF($AN660="", "", IF( $AM660&lt;&gt;"", $AM660,INDEX(白話字聲母資料表, $AN660, $AO$5)))</f>
        <v>ㄐ</v>
      </c>
      <c r="AP660" s="374" t="str">
        <f t="array" ref="AP660">IF($W660, "", INDEX(方音八音反切資料表, $AD660, $AG660))</f>
        <v>ㄧ</v>
      </c>
      <c r="AQ660" s="370"/>
      <c r="AR660" s="374" t="str">
        <f t="array" ref="AR660">IF($V660, "", INDEX(白話字聲母資料表, $Z660, $AR$5))</f>
        <v>ts</v>
      </c>
      <c r="AS660" s="375" t="str">
        <f t="array" ref="AS660">IF($W660, "", INDEX(白話字韻母資料表, $AC660, $AR$5))</f>
        <v>i</v>
      </c>
      <c r="AT660" s="374" t="str">
        <f t="array" ref="AT660">IF($W660, "", INDEX(台羅韻母八聲調資料表, $AD660, $AG660))</f>
        <v>i</v>
      </c>
      <c r="AU660" s="370"/>
      <c r="AV660" s="374" t="str">
        <f t="array" ref="AV660">IF($V660, "", INDEX(白話字聲母資料表, $Z660, $AV$5))</f>
        <v>z</v>
      </c>
      <c r="AW660" s="375" t="str">
        <f t="array" ref="AW660">IF($W660, "", INDEX(白話字韻母資料表, $AC660, $AW$5))</f>
        <v>i</v>
      </c>
      <c r="AX660" s="374" t="str">
        <f t="array" ref="AX660">IF($W660, "", INDEX(閩拼韻母八聲調資料表, $AD660, $AG660))</f>
        <v>ī</v>
      </c>
    </row>
    <row r="661" spans="2:50">
      <c r="B661" s="380">
        <f t="shared" si="148"/>
        <v>653</v>
      </c>
      <c r="C661" s="314" t="str">
        <f>MID(文章!$D$4, B661, 1)</f>
        <v>既</v>
      </c>
      <c r="D661" s="365" t="s">
        <v>72</v>
      </c>
      <c r="E661" s="365" t="s">
        <v>67</v>
      </c>
      <c r="F661" s="365">
        <v>2</v>
      </c>
      <c r="G661" s="315" t="str">
        <f t="array" ref="G661">IF( OR($T661, NOT($U661), $W661), "", $AA661 &amp; $AH661 &amp; INDEX(中文數值資料表, $AG661, 2) )</f>
        <v>求居二</v>
      </c>
      <c r="H661" s="321" t="str">
        <f t="shared" si="149"/>
        <v>kí</v>
      </c>
      <c r="I661" s="322" t="str">
        <f t="shared" si="150"/>
        <v>kí</v>
      </c>
      <c r="J661" s="323" t="str">
        <f t="shared" si="151"/>
        <v>gí</v>
      </c>
      <c r="K661" s="316" t="str">
        <f t="shared" si="152"/>
        <v>ㄍㄧˋ</v>
      </c>
      <c r="L661" s="317" t="str">
        <f t="shared" ca="1" si="203"/>
        <v xml:space="preserve">\ltjruby{既}{kí}\
</v>
      </c>
      <c r="M661" s="317" t="str">
        <f t="shared" ca="1" si="189"/>
        <v xml:space="preserve">&lt;ruby&gt;既&lt;rt&gt;求居二&lt;/rt&gt;&lt;/ruby&gt;
</v>
      </c>
      <c r="N661" s="317" t="str">
        <f t="shared" ca="1" si="190"/>
        <v xml:space="preserve">&lt;ruby&gt;既&lt;rt&gt;kí&lt;/rt&gt;&lt;/ruby&gt;
</v>
      </c>
      <c r="O661" s="317" t="str">
        <f t="shared" ca="1" si="191"/>
        <v xml:space="preserve">&lt;ruby&gt;既&lt;rt&gt;kí&lt;/rt&gt;&lt;/ruby&gt;
</v>
      </c>
      <c r="P661" s="317" t="str">
        <f t="shared" ca="1" si="191"/>
        <v xml:space="preserve">&lt;ruby&gt;既&lt;rt&gt;gí&lt;/rt&gt;&lt;/ruby&gt;
</v>
      </c>
      <c r="Q661" s="318" t="str">
        <f t="shared" ca="1" si="192"/>
        <v xml:space="preserve">&lt;ruby&gt;既&lt;rtc&gt;ㄍㄧˋ&lt;/rtc&gt;&lt;/ruby&gt;
</v>
      </c>
      <c r="R661" s="318" t="str">
        <f t="shared" ca="1" si="193"/>
        <v xml:space="preserve">&lt;ruby&gt;既&lt;rt&gt;kí&lt;/rt&gt;&lt;rtc&gt;ㄍㄧˋ&lt;/rtc&gt;&lt;/ruby&gt;
</v>
      </c>
      <c r="S661" s="285"/>
      <c r="T661" s="319" t="b">
        <f t="shared" si="187"/>
        <v>0</v>
      </c>
      <c r="U661" s="319" t="b">
        <f t="shared" si="194"/>
        <v>1</v>
      </c>
      <c r="V661" s="319" t="b">
        <f t="shared" si="195"/>
        <v>0</v>
      </c>
      <c r="W661" s="319" t="b">
        <f t="shared" si="196"/>
        <v>0</v>
      </c>
      <c r="X661" s="319" t="b">
        <f t="shared" si="197"/>
        <v>0</v>
      </c>
      <c r="Y661" s="370"/>
      <c r="Z661" s="377">
        <f t="shared" si="188"/>
        <v>7</v>
      </c>
      <c r="AA661" s="373" t="str">
        <f t="array" ref="AA661">IF( $Z661="", "", INDEX(白話字聲母資料表, $Z661, $AA$5))</f>
        <v>求</v>
      </c>
      <c r="AB661" s="370"/>
      <c r="AC661" s="377">
        <f t="shared" si="198"/>
        <v>21</v>
      </c>
      <c r="AD661" s="373">
        <f t="array" ref="AD661">IF( $W661, "", INDEX(白話字韻母資料表, AC661, $AD$5))</f>
        <v>29</v>
      </c>
      <c r="AE661" s="373" t="b">
        <f t="array" ref="AE661">IF( $W661, "", IF( INDEX(白話字韻母資料表, AC661, $AE$5) = "入聲", TRUE, FALSE) )</f>
        <v>0</v>
      </c>
      <c r="AF661" s="374">
        <f t="shared" si="199"/>
        <v>1</v>
      </c>
      <c r="AG661" s="374">
        <f t="shared" si="200"/>
        <v>2</v>
      </c>
      <c r="AH661" s="374" t="str">
        <f t="array" ref="AH661">IF( $W661, "", INDEX(白話字韻母資料表, $AC661, $AH$5))</f>
        <v>居</v>
      </c>
      <c r="AI661" s="374" t="str">
        <f t="array" ref="AI661">IF($W661, "", INDEX(白話字韻母八聲調資料表, $AD661, $AG661))</f>
        <v>í</v>
      </c>
      <c r="AJ661" s="370"/>
      <c r="AK661" s="373" t="b">
        <f t="shared" si="201"/>
        <v>0</v>
      </c>
      <c r="AL661" s="373" t="str">
        <f>IF( $AK661, IFERROR( IF(MATCH( $E661, 顎音化聲母!$H$9:$H$37, 0), TRUE, FALSE), FALSE), "")</f>
        <v/>
      </c>
      <c r="AM661" s="373" t="str">
        <f t="array" ref="AM661">IF( AND($AK661, $AL661), INDEX(顎音化聲母資料表, MATCH( $D661 &amp; $E661, 顎音化聲母!$L$5:$L$136, 0), 3), "")</f>
        <v/>
      </c>
      <c r="AN661" s="373">
        <f t="shared" si="202"/>
        <v>7</v>
      </c>
      <c r="AO661" s="374" t="str">
        <f t="array" ref="AO661">IF($AN661="", "", IF( $AM661&lt;&gt;"", $AM661,INDEX(白話字聲母資料表, $AN661, $AO$5)))</f>
        <v>ㄍ</v>
      </c>
      <c r="AP661" s="374" t="str">
        <f t="array" ref="AP661">IF($W661, "", INDEX(方音八音反切資料表, $AD661, $AG661))</f>
        <v>ㄧˋ</v>
      </c>
      <c r="AQ661" s="370"/>
      <c r="AR661" s="374" t="str">
        <f t="array" ref="AR661">IF($V661, "", INDEX(白話字聲母資料表, $Z661, $AR$5))</f>
        <v>k</v>
      </c>
      <c r="AS661" s="375" t="str">
        <f t="array" ref="AS661">IF($W661, "", INDEX(白話字韻母資料表, $AC661, $AR$5))</f>
        <v>i</v>
      </c>
      <c r="AT661" s="374" t="str">
        <f t="array" ref="AT661">IF($W661, "", INDEX(台羅韻母八聲調資料表, $AD661, $AG661))</f>
        <v>í</v>
      </c>
      <c r="AU661" s="370"/>
      <c r="AV661" s="374" t="str">
        <f t="array" ref="AV661">IF($V661, "", INDEX(白話字聲母資料表, $Z661, $AV$5))</f>
        <v>g</v>
      </c>
      <c r="AW661" s="375" t="str">
        <f t="array" ref="AW661">IF($W661, "", INDEX(白話字韻母資料表, $AC661, $AW$5))</f>
        <v>i</v>
      </c>
      <c r="AX661" s="374" t="str">
        <f t="array" ref="AX661">IF($W661, "", INDEX(閩拼韻母八聲調資料表, $AD661, $AG661))</f>
        <v>í</v>
      </c>
    </row>
    <row r="662" spans="2:50">
      <c r="B662" s="380">
        <f t="shared" si="148"/>
        <v>654</v>
      </c>
      <c r="C662" s="314" t="str">
        <f>MID(文章!$D$4, B662, 1)</f>
        <v>白</v>
      </c>
      <c r="D662" s="365" t="s">
        <v>79</v>
      </c>
      <c r="E662" s="365" t="s">
        <v>77</v>
      </c>
      <c r="F662" s="365">
        <v>8</v>
      </c>
      <c r="G662" s="315" t="str">
        <f t="array" ref="G662">IF( OR($T662, NOT($U662), $W662), "", $AA662 &amp; $AH662 &amp; INDEX(中文數值資料表, $AG662, 2) )</f>
        <v>邊經八</v>
      </c>
      <c r="H662" s="321" t="str">
        <f t="shared" si="149"/>
        <v>pe̍k</v>
      </c>
      <c r="I662" s="322" t="str">
        <f t="shared" si="150"/>
        <v>pi̍k</v>
      </c>
      <c r="J662" s="323" t="str">
        <f t="shared" si="151"/>
        <v>bík</v>
      </c>
      <c r="K662" s="316" t="str">
        <f t="shared" si="152"/>
        <v>ㄅㄧㆻ˙</v>
      </c>
      <c r="L662" s="317" t="str">
        <f t="shared" ca="1" si="203"/>
        <v xml:space="preserve">\ltjruby{白}{pi̍k}\
</v>
      </c>
      <c r="M662" s="317" t="str">
        <f t="shared" ca="1" si="189"/>
        <v xml:space="preserve">&lt;ruby&gt;白&lt;rt&gt;邊經八&lt;/rt&gt;&lt;/ruby&gt;
</v>
      </c>
      <c r="N662" s="317" t="str">
        <f t="shared" ca="1" si="190"/>
        <v xml:space="preserve">&lt;ruby&gt;白&lt;rt&gt;pe̍k&lt;/rt&gt;&lt;/ruby&gt;
</v>
      </c>
      <c r="O662" s="317" t="str">
        <f t="shared" ca="1" si="191"/>
        <v xml:space="preserve">&lt;ruby&gt;白&lt;rt&gt;pi̍k&lt;/rt&gt;&lt;/ruby&gt;
</v>
      </c>
      <c r="P662" s="317" t="str">
        <f t="shared" ca="1" si="191"/>
        <v xml:space="preserve">&lt;ruby&gt;白&lt;rt&gt;bík&lt;/rt&gt;&lt;/ruby&gt;
</v>
      </c>
      <c r="Q662" s="318" t="str">
        <f t="shared" ca="1" si="192"/>
        <v xml:space="preserve">&lt;ruby&gt;白&lt;rtc&gt;ㄅㄧㆻ˙&lt;/rtc&gt;&lt;/ruby&gt;
</v>
      </c>
      <c r="R662" s="318" t="str">
        <f t="shared" ca="1" si="193"/>
        <v xml:space="preserve">&lt;ruby&gt;白&lt;rt&gt;pi̍k&lt;/rt&gt;&lt;rtc&gt;ㄅㄧㆻ˙&lt;/rtc&gt;&lt;/ruby&gt;
</v>
      </c>
      <c r="S662" s="285"/>
      <c r="T662" s="319" t="b">
        <f t="shared" si="187"/>
        <v>0</v>
      </c>
      <c r="U662" s="319" t="b">
        <f t="shared" si="194"/>
        <v>1</v>
      </c>
      <c r="V662" s="319" t="b">
        <f t="shared" si="195"/>
        <v>0</v>
      </c>
      <c r="W662" s="319" t="b">
        <f t="shared" si="196"/>
        <v>0</v>
      </c>
      <c r="X662" s="319" t="b">
        <f t="shared" si="197"/>
        <v>0</v>
      </c>
      <c r="Y662" s="370"/>
      <c r="Z662" s="377">
        <f t="shared" si="188"/>
        <v>13</v>
      </c>
      <c r="AA662" s="373" t="str">
        <f t="array" ref="AA662">IF( $Z662="", "", INDEX(白話字聲母資料表, $Z662, $AA$5))</f>
        <v>邊</v>
      </c>
      <c r="AB662" s="370"/>
      <c r="AC662" s="377">
        <f t="shared" si="198"/>
        <v>19</v>
      </c>
      <c r="AD662" s="373">
        <f t="array" ref="AD662">IF( $W662, "", INDEX(白話字韻母資料表, AC662, $AD$5))</f>
        <v>9</v>
      </c>
      <c r="AE662" s="373" t="b">
        <f t="array" ref="AE662">IF( $W662, "", IF( INDEX(白話字韻母資料表, AC662, $AE$5) = "入聲", TRUE, FALSE) )</f>
        <v>1</v>
      </c>
      <c r="AF662" s="374">
        <f t="shared" si="199"/>
        <v>4</v>
      </c>
      <c r="AG662" s="374">
        <f t="shared" si="200"/>
        <v>8</v>
      </c>
      <c r="AH662" s="374" t="str">
        <f t="array" ref="AH662">IF( $W662, "", INDEX(白話字韻母資料表, $AC662, $AH$5))</f>
        <v>經</v>
      </c>
      <c r="AI662" s="374" t="str">
        <f t="array" ref="AI662">IF($W662, "", INDEX(白話字韻母八聲調資料表, $AD662, $AG662))</f>
        <v>e̍k</v>
      </c>
      <c r="AJ662" s="370"/>
      <c r="AK662" s="373" t="b">
        <f t="shared" si="201"/>
        <v>0</v>
      </c>
      <c r="AL662" s="373" t="str">
        <f>IF( $AK662, IFERROR( IF(MATCH( $E662, 顎音化聲母!$H$9:$H$37, 0), TRUE, FALSE), FALSE), "")</f>
        <v/>
      </c>
      <c r="AM662" s="373" t="str">
        <f t="array" ref="AM662">IF( AND($AK662, $AL662), INDEX(顎音化聲母資料表, MATCH( $D662 &amp; $E662, 顎音化聲母!$L$5:$L$136, 0), 3), "")</f>
        <v/>
      </c>
      <c r="AN662" s="373">
        <f t="shared" si="202"/>
        <v>13</v>
      </c>
      <c r="AO662" s="374" t="str">
        <f t="array" ref="AO662">IF($AN662="", "", IF( $AM662&lt;&gt;"", $AM662,INDEX(白話字聲母資料表, $AN662, $AO$5)))</f>
        <v>ㄅ</v>
      </c>
      <c r="AP662" s="374" t="str">
        <f t="array" ref="AP662">IF($W662, "", INDEX(方音八音反切資料表, $AD662, $AG662))</f>
        <v>ㄧㆻ˙</v>
      </c>
      <c r="AQ662" s="370"/>
      <c r="AR662" s="374" t="str">
        <f t="array" ref="AR662">IF($V662, "", INDEX(白話字聲母資料表, $Z662, $AR$5))</f>
        <v>p</v>
      </c>
      <c r="AS662" s="375" t="str">
        <f t="array" ref="AS662">IF($W662, "", INDEX(白話字韻母資料表, $AC662, $AR$5))</f>
        <v>ik</v>
      </c>
      <c r="AT662" s="374" t="str">
        <f t="array" ref="AT662">IF($W662, "", INDEX(台羅韻母八聲調資料表, $AD662, $AG662))</f>
        <v>i̍k</v>
      </c>
      <c r="AU662" s="370"/>
      <c r="AV662" s="374" t="str">
        <f t="array" ref="AV662">IF($V662, "", INDEX(白話字聲母資料表, $Z662, $AV$5))</f>
        <v>b</v>
      </c>
      <c r="AW662" s="375" t="str">
        <f t="array" ref="AW662">IF($W662, "", INDEX(白話字韻母資料表, $AC662, $AW$5))</f>
        <v>ik</v>
      </c>
      <c r="AX662" s="374" t="str">
        <f t="array" ref="AX662">IF($W662, "", INDEX(閩拼韻母八聲調資料表, $AD662, $AG662))</f>
        <v>ík</v>
      </c>
    </row>
    <row r="663" spans="2:50">
      <c r="B663" s="380">
        <f t="shared" si="148"/>
        <v>655</v>
      </c>
      <c r="C663" s="314" t="str">
        <f>MID(文章!$D$4, B663, 1)</f>
        <v>。</v>
      </c>
      <c r="D663" s="365"/>
      <c r="E663" s="365"/>
      <c r="F663" s="365"/>
      <c r="G663" s="315" t="str">
        <f t="array" ref="G663">IF( OR($T663, NOT($U663), $W663), "", $AA663 &amp; $AH663 &amp; INDEX(中文數值資料表, $AG663, 2) )</f>
        <v/>
      </c>
      <c r="H663" s="321" t="str">
        <f t="shared" si="149"/>
        <v/>
      </c>
      <c r="I663" s="322" t="str">
        <f t="shared" si="150"/>
        <v/>
      </c>
      <c r="J663" s="323" t="str">
        <f t="shared" si="151"/>
        <v/>
      </c>
      <c r="K663" s="316" t="str">
        <f t="shared" si="152"/>
        <v/>
      </c>
      <c r="L663" s="317" t="str">
        <f t="shared" ca="1" si="203"/>
        <v xml:space="preserve">\ltjruby{。}{}\
</v>
      </c>
      <c r="M663" s="317" t="str">
        <f t="shared" ca="1" si="189"/>
        <v xml:space="preserve">。
</v>
      </c>
      <c r="N663" s="317" t="str">
        <f t="shared" ca="1" si="190"/>
        <v xml:space="preserve">。
</v>
      </c>
      <c r="O663" s="317" t="str">
        <f t="shared" ca="1" si="191"/>
        <v xml:space="preserve">。
</v>
      </c>
      <c r="P663" s="317" t="str">
        <f t="shared" ca="1" si="191"/>
        <v xml:space="preserve">。
</v>
      </c>
      <c r="Q663" s="318" t="str">
        <f t="shared" ca="1" si="192"/>
        <v xml:space="preserve">。
</v>
      </c>
      <c r="R663" s="318" t="str">
        <f t="shared" ca="1" si="193"/>
        <v xml:space="preserve">。
</v>
      </c>
      <c r="S663" s="285"/>
      <c r="T663" s="319" t="b">
        <f t="shared" si="187"/>
        <v>1</v>
      </c>
      <c r="U663" s="319" t="b">
        <f t="shared" si="194"/>
        <v>0</v>
      </c>
      <c r="V663" s="319" t="b">
        <f t="shared" si="195"/>
        <v>1</v>
      </c>
      <c r="W663" s="319" t="b">
        <f t="shared" si="196"/>
        <v>1</v>
      </c>
      <c r="X663" s="319" t="b">
        <f t="shared" si="197"/>
        <v>0</v>
      </c>
      <c r="Y663" s="370"/>
      <c r="Z663" s="377" t="str">
        <f t="shared" si="188"/>
        <v/>
      </c>
      <c r="AA663" s="373" t="str">
        <f t="array" ref="AA663">IF( $Z663="", "", INDEX(白話字聲母資料表, $Z663, $AA$5))</f>
        <v/>
      </c>
      <c r="AB663" s="370"/>
      <c r="AC663" s="377" t="str">
        <f t="shared" si="198"/>
        <v/>
      </c>
      <c r="AD663" s="373" t="str">
        <f t="array" ref="AD663">IF( $W663, "", INDEX(白話字韻母資料表, AC663, $AD$5))</f>
        <v/>
      </c>
      <c r="AE663" s="373" t="str">
        <f t="array" ref="AE663">IF( $W663, "", IF( INDEX(白話字韻母資料表, AC663, $AE$5) = "入聲", TRUE, FALSE) )</f>
        <v/>
      </c>
      <c r="AF663" s="374" t="str">
        <f t="shared" si="199"/>
        <v/>
      </c>
      <c r="AG663" s="374" t="str">
        <f t="shared" si="200"/>
        <v/>
      </c>
      <c r="AH663" s="374" t="str">
        <f t="array" ref="AH663">IF( $W663, "", INDEX(白話字韻母資料表, $AC663, $AH$5))</f>
        <v/>
      </c>
      <c r="AI663" s="374" t="str">
        <f t="array" ref="AI663">IF($W663, "", INDEX(白話字韻母八聲調資料表, $AD663, $AG663))</f>
        <v/>
      </c>
      <c r="AJ663" s="370"/>
      <c r="AK663" s="373" t="b">
        <f t="shared" si="201"/>
        <v>0</v>
      </c>
      <c r="AL663" s="373" t="str">
        <f>IF( $AK663, IFERROR( IF(MATCH( $E663, 顎音化聲母!$H$9:$H$37, 0), TRUE, FALSE), FALSE), "")</f>
        <v/>
      </c>
      <c r="AM663" s="373" t="str">
        <f t="array" ref="AM663">IF( AND($AK663, $AL663), INDEX(顎音化聲母資料表, MATCH( $D663 &amp; $E663, 顎音化聲母!$L$5:$L$136, 0), 3), "")</f>
        <v/>
      </c>
      <c r="AN663" s="373" t="str">
        <f t="shared" si="202"/>
        <v/>
      </c>
      <c r="AO663" s="374" t="str">
        <f t="array" ref="AO663">IF($AN663="", "", IF( $AM663&lt;&gt;"", $AM663,INDEX(白話字聲母資料表, $AN663, $AO$5)))</f>
        <v/>
      </c>
      <c r="AP663" s="374" t="str">
        <f t="array" ref="AP663">IF($W663, "", INDEX(方音八音反切資料表, $AD663, $AG663))</f>
        <v/>
      </c>
      <c r="AQ663" s="370"/>
      <c r="AR663" s="374" t="str">
        <f t="array" ref="AR663">IF($V663, "", INDEX(白話字聲母資料表, $Z663, $AR$5))</f>
        <v/>
      </c>
      <c r="AS663" s="375" t="str">
        <f t="array" ref="AS663">IF($W663, "", INDEX(白話字韻母資料表, $AC663, $AR$5))</f>
        <v/>
      </c>
      <c r="AT663" s="374" t="str">
        <f t="array" ref="AT663">IF($W663, "", INDEX(台羅韻母八聲調資料表, $AD663, $AG663))</f>
        <v/>
      </c>
      <c r="AU663" s="370"/>
      <c r="AV663" s="374" t="str">
        <f t="array" ref="AV663">IF($V663, "", INDEX(白話字聲母資料表, $Z663, $AV$5))</f>
        <v/>
      </c>
      <c r="AW663" s="375" t="str">
        <f t="array" ref="AW663">IF($W663, "", INDEX(白話字韻母資料表, $AC663, $AW$5))</f>
        <v/>
      </c>
      <c r="AX663" s="374" t="str">
        <f t="array" ref="AX663">IF($W663, "", INDEX(閩拼韻母八聲調資料表, $AD663, $AG663))</f>
        <v/>
      </c>
    </row>
    <row r="664" spans="2:50">
      <c r="B664" s="380">
        <f t="shared" si="148"/>
        <v>656</v>
      </c>
      <c r="C664" s="314" t="str">
        <f>MID(文章!$D$4, B664, 1)</f>
        <v/>
      </c>
      <c r="D664" s="365"/>
      <c r="E664" s="365"/>
      <c r="F664" s="365"/>
      <c r="G664" s="315" t="str">
        <f t="array" ref="G664">IF( OR($T664, NOT($U664), $W664), "", $AA664 &amp; $AH664 &amp; INDEX(中文數值資料表, $AG664, 2) )</f>
        <v/>
      </c>
      <c r="H664" s="321" t="str">
        <f t="shared" si="149"/>
        <v/>
      </c>
      <c r="I664" s="322" t="str">
        <f t="shared" si="150"/>
        <v/>
      </c>
      <c r="J664" s="323" t="str">
        <f t="shared" si="151"/>
        <v/>
      </c>
      <c r="K664" s="316" t="str">
        <f t="shared" si="152"/>
        <v/>
      </c>
      <c r="L664" s="317" t="str">
        <f t="shared" ca="1" si="203"/>
        <v xml:space="preserve">\ltjruby{}{}\
</v>
      </c>
      <c r="M664" s="317" t="str">
        <f t="shared" ca="1" si="189"/>
        <v xml:space="preserve">&lt;ruby&gt;&lt;rt&gt;&lt;/rt&gt;&lt;/ruby&gt;
</v>
      </c>
      <c r="N664" s="317" t="str">
        <f t="shared" ca="1" si="190"/>
        <v xml:space="preserve">&lt;ruby&gt;&lt;rt&gt;&lt;/rt&gt;&lt;/ruby&gt;
</v>
      </c>
      <c r="O664" s="317" t="str">
        <f t="shared" ca="1" si="191"/>
        <v xml:space="preserve">&lt;ruby&gt;&lt;rt&gt;&lt;/rt&gt;&lt;/ruby&gt;
</v>
      </c>
      <c r="P664" s="317" t="str">
        <f t="shared" ca="1" si="191"/>
        <v xml:space="preserve">&lt;ruby&gt;&lt;rt&gt;&lt;/rt&gt;&lt;/ruby&gt;
</v>
      </c>
      <c r="Q664" s="318" t="str">
        <f t="shared" ca="1" si="192"/>
        <v xml:space="preserve">&lt;ruby&gt;&lt;rtc&gt;&lt;/rtc&gt;&lt;/ruby&gt;
</v>
      </c>
      <c r="R664" s="318" t="str">
        <f t="shared" ca="1" si="193"/>
        <v xml:space="preserve">&lt;ruby&gt;&lt;rt&gt;&lt;/rt&gt;&lt;rtc&gt;&lt;/rtc&gt;&lt;/ruby&gt;
</v>
      </c>
      <c r="S664" s="285"/>
      <c r="T664" s="319" t="b">
        <f t="shared" si="187"/>
        <v>0</v>
      </c>
      <c r="U664" s="319" t="b">
        <f t="shared" si="194"/>
        <v>0</v>
      </c>
      <c r="V664" s="319" t="b">
        <f t="shared" si="195"/>
        <v>1</v>
      </c>
      <c r="W664" s="319" t="b">
        <f t="shared" si="196"/>
        <v>1</v>
      </c>
      <c r="X664" s="319" t="b">
        <f t="shared" si="197"/>
        <v>0</v>
      </c>
      <c r="Y664" s="370"/>
      <c r="Z664" s="377" t="str">
        <f t="shared" si="188"/>
        <v/>
      </c>
      <c r="AA664" s="373" t="str">
        <f t="array" ref="AA664">IF( $Z664="", "", INDEX(白話字聲母資料表, $Z664, $AA$5))</f>
        <v/>
      </c>
      <c r="AB664" s="370"/>
      <c r="AC664" s="377" t="str">
        <f t="shared" si="198"/>
        <v/>
      </c>
      <c r="AD664" s="373" t="str">
        <f t="array" ref="AD664">IF( $W664, "", INDEX(白話字韻母資料表, AC664, $AD$5))</f>
        <v/>
      </c>
      <c r="AE664" s="373" t="str">
        <f t="array" ref="AE664">IF( $W664, "", IF( INDEX(白話字韻母資料表, AC664, $AE$5) = "入聲", TRUE, FALSE) )</f>
        <v/>
      </c>
      <c r="AF664" s="374" t="str">
        <f t="shared" si="199"/>
        <v/>
      </c>
      <c r="AG664" s="374" t="str">
        <f t="shared" si="200"/>
        <v/>
      </c>
      <c r="AH664" s="374" t="str">
        <f t="array" ref="AH664">IF( $W664, "", INDEX(白話字韻母資料表, $AC664, $AH$5))</f>
        <v/>
      </c>
      <c r="AI664" s="374" t="str">
        <f t="array" ref="AI664">IF($W664, "", INDEX(白話字韻母八聲調資料表, $AD664, $AG664))</f>
        <v/>
      </c>
      <c r="AJ664" s="370"/>
      <c r="AK664" s="373" t="b">
        <f t="shared" si="201"/>
        <v>0</v>
      </c>
      <c r="AL664" s="373" t="str">
        <f>IF( $AK664, IFERROR( IF(MATCH( $E664, 顎音化聲母!$H$9:$H$37, 0), TRUE, FALSE), FALSE), "")</f>
        <v/>
      </c>
      <c r="AM664" s="373" t="str">
        <f t="array" ref="AM664">IF( AND($AK664, $AL664), INDEX(顎音化聲母資料表, MATCH( $D664 &amp; $E664, 顎音化聲母!$L$5:$L$136, 0), 3), "")</f>
        <v/>
      </c>
      <c r="AN664" s="373" t="str">
        <f t="shared" si="202"/>
        <v/>
      </c>
      <c r="AO664" s="374" t="str">
        <f t="array" ref="AO664">IF($AN664="", "", IF( $AM664&lt;&gt;"", $AM664,INDEX(白話字聲母資料表, $AN664, $AO$5)))</f>
        <v/>
      </c>
      <c r="AP664" s="374" t="str">
        <f t="array" ref="AP664">IF($W664, "", INDEX(方音八音反切資料表, $AD664, $AG664))</f>
        <v/>
      </c>
      <c r="AQ664" s="370"/>
      <c r="AR664" s="374" t="str">
        <f t="array" ref="AR664">IF($V664, "", INDEX(白話字聲母資料表, $Z664, $AR$5))</f>
        <v/>
      </c>
      <c r="AS664" s="375" t="str">
        <f t="array" ref="AS664">IF($W664, "", INDEX(白話字韻母資料表, $AC664, $AR$5))</f>
        <v/>
      </c>
      <c r="AT664" s="374" t="str">
        <f t="array" ref="AT664">IF($W664, "", INDEX(台羅韻母八聲調資料表, $AD664, $AG664))</f>
        <v/>
      </c>
      <c r="AU664" s="370"/>
      <c r="AV664" s="374" t="str">
        <f t="array" ref="AV664">IF($V664, "", INDEX(白話字聲母資料表, $Z664, $AV$5))</f>
        <v/>
      </c>
      <c r="AW664" s="375" t="str">
        <f t="array" ref="AW664">IF($W664, "", INDEX(白話字韻母資料表, $AC664, $AW$5))</f>
        <v/>
      </c>
      <c r="AX664" s="374" t="str">
        <f t="array" ref="AX664">IF($W664, "", INDEX(閩拼韻母八聲調資料表, $AD664, $AG664))</f>
        <v/>
      </c>
    </row>
    <row r="665" spans="2:50">
      <c r="B665" s="380">
        <f t="shared" si="148"/>
        <v>657</v>
      </c>
      <c r="C665" s="314" t="str">
        <f>MID(文章!$D$4, B665, 1)</f>
        <v/>
      </c>
      <c r="D665" s="365"/>
      <c r="E665" s="365"/>
      <c r="F665" s="365"/>
      <c r="G665" s="315" t="str">
        <f t="array" ref="G665">IF( OR($T665, NOT($U665), $W665), "", $AA665 &amp; $AH665 &amp; INDEX(中文數值資料表, $AG665, 2) )</f>
        <v/>
      </c>
      <c r="H665" s="321" t="str">
        <f t="shared" si="149"/>
        <v/>
      </c>
      <c r="I665" s="322" t="str">
        <f t="shared" si="150"/>
        <v/>
      </c>
      <c r="J665" s="323" t="str">
        <f t="shared" si="151"/>
        <v/>
      </c>
      <c r="K665" s="316" t="str">
        <f t="shared" si="152"/>
        <v/>
      </c>
      <c r="L665" s="317" t="str">
        <f t="shared" ca="1" si="203"/>
        <v xml:space="preserve">\ltjruby{}{}\
</v>
      </c>
      <c r="M665" s="317" t="str">
        <f t="shared" ca="1" si="189"/>
        <v xml:space="preserve">&lt;ruby&gt;&lt;rt&gt;&lt;/rt&gt;&lt;/ruby&gt;
</v>
      </c>
      <c r="N665" s="317" t="str">
        <f t="shared" ca="1" si="190"/>
        <v xml:space="preserve">&lt;ruby&gt;&lt;rt&gt;&lt;/rt&gt;&lt;/ruby&gt;
</v>
      </c>
      <c r="O665" s="317" t="str">
        <f t="shared" ca="1" si="191"/>
        <v xml:space="preserve">&lt;ruby&gt;&lt;rt&gt;&lt;/rt&gt;&lt;/ruby&gt;
</v>
      </c>
      <c r="P665" s="317" t="str">
        <f t="shared" ca="1" si="191"/>
        <v xml:space="preserve">&lt;ruby&gt;&lt;rt&gt;&lt;/rt&gt;&lt;/ruby&gt;
</v>
      </c>
      <c r="Q665" s="318" t="str">
        <f t="shared" ca="1" si="192"/>
        <v xml:space="preserve">&lt;ruby&gt;&lt;rtc&gt;&lt;/rtc&gt;&lt;/ruby&gt;
</v>
      </c>
      <c r="R665" s="318" t="str">
        <f t="shared" ca="1" si="193"/>
        <v xml:space="preserve">&lt;ruby&gt;&lt;rt&gt;&lt;/rt&gt;&lt;rtc&gt;&lt;/rtc&gt;&lt;/ruby&gt;
</v>
      </c>
      <c r="S665" s="285"/>
      <c r="T665" s="319" t="b">
        <f t="shared" si="187"/>
        <v>0</v>
      </c>
      <c r="U665" s="319" t="b">
        <f t="shared" si="194"/>
        <v>0</v>
      </c>
      <c r="V665" s="319" t="b">
        <f t="shared" si="195"/>
        <v>1</v>
      </c>
      <c r="W665" s="319" t="b">
        <f t="shared" si="196"/>
        <v>1</v>
      </c>
      <c r="X665" s="319" t="b">
        <f t="shared" si="197"/>
        <v>0</v>
      </c>
      <c r="Y665" s="370"/>
      <c r="Z665" s="377" t="str">
        <f t="shared" si="188"/>
        <v/>
      </c>
      <c r="AA665" s="373" t="str">
        <f t="array" ref="AA665">IF( $Z665="", "", INDEX(白話字聲母資料表, $Z665, $AA$5))</f>
        <v/>
      </c>
      <c r="AB665" s="370"/>
      <c r="AC665" s="377" t="str">
        <f t="shared" si="198"/>
        <v/>
      </c>
      <c r="AD665" s="373" t="str">
        <f t="array" ref="AD665">IF( $W665, "", INDEX(白話字韻母資料表, AC665, $AD$5))</f>
        <v/>
      </c>
      <c r="AE665" s="373" t="str">
        <f t="array" ref="AE665">IF( $W665, "", IF( INDEX(白話字韻母資料表, AC665, $AE$5) = "入聲", TRUE, FALSE) )</f>
        <v/>
      </c>
      <c r="AF665" s="374" t="str">
        <f t="shared" si="199"/>
        <v/>
      </c>
      <c r="AG665" s="374" t="str">
        <f t="shared" si="200"/>
        <v/>
      </c>
      <c r="AH665" s="374" t="str">
        <f t="array" ref="AH665">IF( $W665, "", INDEX(白話字韻母資料表, $AC665, $AH$5))</f>
        <v/>
      </c>
      <c r="AI665" s="374" t="str">
        <f t="array" ref="AI665">IF($W665, "", INDEX(白話字韻母八聲調資料表, $AD665, $AG665))</f>
        <v/>
      </c>
      <c r="AJ665" s="370"/>
      <c r="AK665" s="373" t="b">
        <f t="shared" si="201"/>
        <v>0</v>
      </c>
      <c r="AL665" s="373" t="str">
        <f>IF( $AK665, IFERROR( IF(MATCH( $E665, 顎音化聲母!$H$9:$H$37, 0), TRUE, FALSE), FALSE), "")</f>
        <v/>
      </c>
      <c r="AM665" s="373" t="str">
        <f t="array" ref="AM665">IF( AND($AK665, $AL665), INDEX(顎音化聲母資料表, MATCH( $D665 &amp; $E665, 顎音化聲母!$L$5:$L$136, 0), 3), "")</f>
        <v/>
      </c>
      <c r="AN665" s="373" t="str">
        <f t="shared" si="202"/>
        <v/>
      </c>
      <c r="AO665" s="374" t="str">
        <f t="array" ref="AO665">IF($AN665="", "", IF( $AM665&lt;&gt;"", $AM665,INDEX(白話字聲母資料表, $AN665, $AO$5)))</f>
        <v/>
      </c>
      <c r="AP665" s="374" t="str">
        <f t="array" ref="AP665">IF($W665, "", INDEX(方音八音反切資料表, $AD665, $AG665))</f>
        <v/>
      </c>
      <c r="AQ665" s="370"/>
      <c r="AR665" s="374" t="str">
        <f t="array" ref="AR665">IF($V665, "", INDEX(白話字聲母資料表, $Z665, $AR$5))</f>
        <v/>
      </c>
      <c r="AS665" s="375" t="str">
        <f t="array" ref="AS665">IF($W665, "", INDEX(白話字韻母資料表, $AC665, $AR$5))</f>
        <v/>
      </c>
      <c r="AT665" s="374" t="str">
        <f t="array" ref="AT665">IF($W665, "", INDEX(台羅韻母八聲調資料表, $AD665, $AG665))</f>
        <v/>
      </c>
      <c r="AU665" s="370"/>
      <c r="AV665" s="374" t="str">
        <f t="array" ref="AV665">IF($V665, "", INDEX(白話字聲母資料表, $Z665, $AV$5))</f>
        <v/>
      </c>
      <c r="AW665" s="375" t="str">
        <f t="array" ref="AW665">IF($W665, "", INDEX(白話字韻母資料表, $AC665, $AW$5))</f>
        <v/>
      </c>
      <c r="AX665" s="374" t="str">
        <f t="array" ref="AX665">IF($W665, "", INDEX(閩拼韻母八聲調資料表, $AD665, $AG665))</f>
        <v/>
      </c>
    </row>
    <row r="666" spans="2:50">
      <c r="B666" s="380">
        <f t="shared" si="148"/>
        <v>658</v>
      </c>
      <c r="C666" s="314" t="str">
        <f>MID(文章!$D$4, B666, 1)</f>
        <v/>
      </c>
      <c r="D666" s="365"/>
      <c r="E666" s="365"/>
      <c r="F666" s="365"/>
      <c r="G666" s="315" t="str">
        <f t="array" ref="G666">IF( OR($T666, NOT($U666), $W666), "", $AA666 &amp; $AH666 &amp; INDEX(中文數值資料表, $AG666, 2) )</f>
        <v/>
      </c>
      <c r="H666" s="321" t="str">
        <f t="shared" si="149"/>
        <v/>
      </c>
      <c r="I666" s="322" t="str">
        <f t="shared" si="150"/>
        <v/>
      </c>
      <c r="J666" s="323" t="str">
        <f t="shared" si="151"/>
        <v/>
      </c>
      <c r="K666" s="316" t="str">
        <f t="shared" si="152"/>
        <v/>
      </c>
      <c r="L666" s="317" t="str">
        <f t="shared" ca="1" si="203"/>
        <v xml:space="preserve">\ltjruby{}{}\
</v>
      </c>
      <c r="M666" s="317" t="str">
        <f t="shared" ca="1" si="189"/>
        <v xml:space="preserve">&lt;ruby&gt;&lt;rt&gt;&lt;/rt&gt;&lt;/ruby&gt;
</v>
      </c>
      <c r="N666" s="317" t="str">
        <f t="shared" ca="1" si="190"/>
        <v xml:space="preserve">&lt;ruby&gt;&lt;rt&gt;&lt;/rt&gt;&lt;/ruby&gt;
</v>
      </c>
      <c r="O666" s="317" t="str">
        <f t="shared" ca="1" si="191"/>
        <v xml:space="preserve">&lt;ruby&gt;&lt;rt&gt;&lt;/rt&gt;&lt;/ruby&gt;
</v>
      </c>
      <c r="P666" s="317" t="str">
        <f t="shared" ca="1" si="191"/>
        <v xml:space="preserve">&lt;ruby&gt;&lt;rt&gt;&lt;/rt&gt;&lt;/ruby&gt;
</v>
      </c>
      <c r="Q666" s="318" t="str">
        <f t="shared" ca="1" si="192"/>
        <v xml:space="preserve">&lt;ruby&gt;&lt;rtc&gt;&lt;/rtc&gt;&lt;/ruby&gt;
</v>
      </c>
      <c r="R666" s="318" t="str">
        <f t="shared" ca="1" si="193"/>
        <v xml:space="preserve">&lt;ruby&gt;&lt;rt&gt;&lt;/rt&gt;&lt;rtc&gt;&lt;/rtc&gt;&lt;/ruby&gt;
</v>
      </c>
      <c r="S666" s="285"/>
      <c r="T666" s="319" t="b">
        <f t="shared" si="187"/>
        <v>0</v>
      </c>
      <c r="U666" s="319" t="b">
        <f t="shared" si="194"/>
        <v>0</v>
      </c>
      <c r="V666" s="319" t="b">
        <f t="shared" si="195"/>
        <v>1</v>
      </c>
      <c r="W666" s="319" t="b">
        <f t="shared" si="196"/>
        <v>1</v>
      </c>
      <c r="X666" s="319" t="b">
        <f t="shared" si="197"/>
        <v>0</v>
      </c>
      <c r="Y666" s="370"/>
      <c r="Z666" s="377" t="str">
        <f t="shared" si="188"/>
        <v/>
      </c>
      <c r="AA666" s="373" t="str">
        <f t="array" ref="AA666">IF( $Z666="", "", INDEX(白話字聲母資料表, $Z666, $AA$5))</f>
        <v/>
      </c>
      <c r="AB666" s="370"/>
      <c r="AC666" s="377" t="str">
        <f t="shared" si="198"/>
        <v/>
      </c>
      <c r="AD666" s="373" t="str">
        <f t="array" ref="AD666">IF( $W666, "", INDEX(白話字韻母資料表, AC666, $AD$5))</f>
        <v/>
      </c>
      <c r="AE666" s="373" t="str">
        <f t="array" ref="AE666">IF( $W666, "", IF( INDEX(白話字韻母資料表, AC666, $AE$5) = "入聲", TRUE, FALSE) )</f>
        <v/>
      </c>
      <c r="AF666" s="374" t="str">
        <f t="shared" si="199"/>
        <v/>
      </c>
      <c r="AG666" s="374" t="str">
        <f t="shared" si="200"/>
        <v/>
      </c>
      <c r="AH666" s="374" t="str">
        <f t="array" ref="AH666">IF( $W666, "", INDEX(白話字韻母資料表, $AC666, $AH$5))</f>
        <v/>
      </c>
      <c r="AI666" s="374" t="str">
        <f t="array" ref="AI666">IF($W666, "", INDEX(白話字韻母八聲調資料表, $AD666, $AG666))</f>
        <v/>
      </c>
      <c r="AJ666" s="370"/>
      <c r="AK666" s="373" t="b">
        <f t="shared" si="201"/>
        <v>0</v>
      </c>
      <c r="AL666" s="373" t="str">
        <f>IF( $AK666, IFERROR( IF(MATCH( $E666, 顎音化聲母!$H$9:$H$37, 0), TRUE, FALSE), FALSE), "")</f>
        <v/>
      </c>
      <c r="AM666" s="373" t="str">
        <f t="array" ref="AM666">IF( AND($AK666, $AL666), INDEX(顎音化聲母資料表, MATCH( $D666 &amp; $E666, 顎音化聲母!$L$5:$L$136, 0), 3), "")</f>
        <v/>
      </c>
      <c r="AN666" s="373" t="str">
        <f t="shared" si="202"/>
        <v/>
      </c>
      <c r="AO666" s="374" t="str">
        <f t="array" ref="AO666">IF($AN666="", "", IF( $AM666&lt;&gt;"", $AM666,INDEX(白話字聲母資料表, $AN666, $AO$5)))</f>
        <v/>
      </c>
      <c r="AP666" s="374" t="str">
        <f t="array" ref="AP666">IF($W666, "", INDEX(方音八音反切資料表, $AD666, $AG666))</f>
        <v/>
      </c>
      <c r="AQ666" s="370"/>
      <c r="AR666" s="374" t="str">
        <f t="array" ref="AR666">IF($V666, "", INDEX(白話字聲母資料表, $Z666, $AR$5))</f>
        <v/>
      </c>
      <c r="AS666" s="375" t="str">
        <f t="array" ref="AS666">IF($W666, "", INDEX(白話字韻母資料表, $AC666, $AR$5))</f>
        <v/>
      </c>
      <c r="AT666" s="374" t="str">
        <f t="array" ref="AT666">IF($W666, "", INDEX(台羅韻母八聲調資料表, $AD666, $AG666))</f>
        <v/>
      </c>
      <c r="AU666" s="370"/>
      <c r="AV666" s="374" t="str">
        <f t="array" ref="AV666">IF($V666, "", INDEX(白話字聲母資料表, $Z666, $AV$5))</f>
        <v/>
      </c>
      <c r="AW666" s="375" t="str">
        <f t="array" ref="AW666">IF($W666, "", INDEX(白話字韻母資料表, $AC666, $AW$5))</f>
        <v/>
      </c>
      <c r="AX666" s="374" t="str">
        <f t="array" ref="AX666">IF($W666, "", INDEX(閩拼韻母八聲調資料表, $AD666, $AG666))</f>
        <v/>
      </c>
    </row>
    <row r="667" spans="2:50">
      <c r="B667" s="380">
        <f t="shared" si="148"/>
        <v>659</v>
      </c>
      <c r="C667" s="314" t="str">
        <f>MID(文章!$D$4, B667, 1)</f>
        <v/>
      </c>
      <c r="D667" s="365"/>
      <c r="E667" s="365"/>
      <c r="F667" s="365"/>
      <c r="G667" s="315" t="str">
        <f t="array" ref="G667">IF( OR($T667, NOT($U667), $W667), "", $AA667 &amp; $AH667 &amp; INDEX(中文數值資料表, $AG667, 2) )</f>
        <v/>
      </c>
      <c r="H667" s="321" t="str">
        <f t="shared" si="149"/>
        <v/>
      </c>
      <c r="I667" s="322" t="str">
        <f t="shared" si="150"/>
        <v/>
      </c>
      <c r="J667" s="323" t="str">
        <f t="shared" si="151"/>
        <v/>
      </c>
      <c r="K667" s="316" t="str">
        <f t="shared" si="152"/>
        <v/>
      </c>
      <c r="L667" s="317" t="str">
        <f t="shared" ca="1" si="203"/>
        <v xml:space="preserve">\ltjruby{}{}\
</v>
      </c>
      <c r="M667" s="317" t="str">
        <f t="shared" ca="1" si="189"/>
        <v xml:space="preserve">&lt;ruby&gt;&lt;rt&gt;&lt;/rt&gt;&lt;/ruby&gt;
</v>
      </c>
      <c r="N667" s="317" t="str">
        <f t="shared" ca="1" si="190"/>
        <v xml:space="preserve">&lt;ruby&gt;&lt;rt&gt;&lt;/rt&gt;&lt;/ruby&gt;
</v>
      </c>
      <c r="O667" s="317" t="str">
        <f t="shared" ca="1" si="191"/>
        <v xml:space="preserve">&lt;ruby&gt;&lt;rt&gt;&lt;/rt&gt;&lt;/ruby&gt;
</v>
      </c>
      <c r="P667" s="317" t="str">
        <f t="shared" ca="1" si="191"/>
        <v xml:space="preserve">&lt;ruby&gt;&lt;rt&gt;&lt;/rt&gt;&lt;/ruby&gt;
</v>
      </c>
      <c r="Q667" s="318" t="str">
        <f t="shared" ca="1" si="192"/>
        <v xml:space="preserve">&lt;ruby&gt;&lt;rtc&gt;&lt;/rtc&gt;&lt;/ruby&gt;
</v>
      </c>
      <c r="R667" s="318" t="str">
        <f t="shared" ca="1" si="193"/>
        <v xml:space="preserve">&lt;ruby&gt;&lt;rt&gt;&lt;/rt&gt;&lt;rtc&gt;&lt;/rtc&gt;&lt;/ruby&gt;
</v>
      </c>
      <c r="S667" s="285"/>
      <c r="T667" s="319" t="b">
        <f t="shared" si="187"/>
        <v>0</v>
      </c>
      <c r="U667" s="319" t="b">
        <f t="shared" si="194"/>
        <v>0</v>
      </c>
      <c r="V667" s="319" t="b">
        <f t="shared" si="195"/>
        <v>1</v>
      </c>
      <c r="W667" s="319" t="b">
        <f t="shared" si="196"/>
        <v>1</v>
      </c>
      <c r="X667" s="319" t="b">
        <f t="shared" si="197"/>
        <v>0</v>
      </c>
      <c r="Y667" s="370"/>
      <c r="Z667" s="377" t="str">
        <f t="shared" si="188"/>
        <v/>
      </c>
      <c r="AA667" s="373" t="str">
        <f t="array" ref="AA667">IF( $Z667="", "", INDEX(白話字聲母資料表, $Z667, $AA$5))</f>
        <v/>
      </c>
      <c r="AB667" s="370"/>
      <c r="AC667" s="377" t="str">
        <f t="shared" si="198"/>
        <v/>
      </c>
      <c r="AD667" s="373" t="str">
        <f t="array" ref="AD667">IF( $W667, "", INDEX(白話字韻母資料表, AC667, $AD$5))</f>
        <v/>
      </c>
      <c r="AE667" s="373" t="str">
        <f t="array" ref="AE667">IF( $W667, "", IF( INDEX(白話字韻母資料表, AC667, $AE$5) = "入聲", TRUE, FALSE) )</f>
        <v/>
      </c>
      <c r="AF667" s="374" t="str">
        <f t="shared" si="199"/>
        <v/>
      </c>
      <c r="AG667" s="374" t="str">
        <f t="shared" si="200"/>
        <v/>
      </c>
      <c r="AH667" s="374" t="str">
        <f t="array" ref="AH667">IF( $W667, "", INDEX(白話字韻母資料表, $AC667, $AH$5))</f>
        <v/>
      </c>
      <c r="AI667" s="374" t="str">
        <f t="array" ref="AI667">IF($W667, "", INDEX(白話字韻母八聲調資料表, $AD667, $AG667))</f>
        <v/>
      </c>
      <c r="AJ667" s="370"/>
      <c r="AK667" s="373" t="b">
        <f t="shared" si="201"/>
        <v>0</v>
      </c>
      <c r="AL667" s="373" t="str">
        <f>IF( $AK667, IFERROR( IF(MATCH( $E667, 顎音化聲母!$H$9:$H$37, 0), TRUE, FALSE), FALSE), "")</f>
        <v/>
      </c>
      <c r="AM667" s="373" t="str">
        <f t="array" ref="AM667">IF( AND($AK667, $AL667), INDEX(顎音化聲母資料表, MATCH( $D667 &amp; $E667, 顎音化聲母!$L$5:$L$136, 0), 3), "")</f>
        <v/>
      </c>
      <c r="AN667" s="373" t="str">
        <f t="shared" si="202"/>
        <v/>
      </c>
      <c r="AO667" s="374" t="str">
        <f t="array" ref="AO667">IF($AN667="", "", IF( $AM667&lt;&gt;"", $AM667,INDEX(白話字聲母資料表, $AN667, $AO$5)))</f>
        <v/>
      </c>
      <c r="AP667" s="374" t="str">
        <f t="array" ref="AP667">IF($W667, "", INDEX(方音八音反切資料表, $AD667, $AG667))</f>
        <v/>
      </c>
      <c r="AQ667" s="370"/>
      <c r="AR667" s="374" t="str">
        <f t="array" ref="AR667">IF($V667, "", INDEX(白話字聲母資料表, $Z667, $AR$5))</f>
        <v/>
      </c>
      <c r="AS667" s="375" t="str">
        <f t="array" ref="AS667">IF($W667, "", INDEX(白話字韻母資料表, $AC667, $AR$5))</f>
        <v/>
      </c>
      <c r="AT667" s="374" t="str">
        <f t="array" ref="AT667">IF($W667, "", INDEX(台羅韻母八聲調資料表, $AD667, $AG667))</f>
        <v/>
      </c>
      <c r="AU667" s="370"/>
      <c r="AV667" s="374" t="str">
        <f t="array" ref="AV667">IF($V667, "", INDEX(白話字聲母資料表, $Z667, $AV$5))</f>
        <v/>
      </c>
      <c r="AW667" s="375" t="str">
        <f t="array" ref="AW667">IF($W667, "", INDEX(白話字韻母資料表, $AC667, $AW$5))</f>
        <v/>
      </c>
      <c r="AX667" s="374" t="str">
        <f t="array" ref="AX667">IF($W667, "", INDEX(閩拼韻母八聲調資料表, $AD667, $AG667))</f>
        <v/>
      </c>
    </row>
    <row r="668" spans="2:50">
      <c r="B668" s="380">
        <f t="shared" si="148"/>
        <v>660</v>
      </c>
      <c r="C668" s="314" t="str">
        <f>MID(文章!$D$4, B668, 1)</f>
        <v/>
      </c>
      <c r="D668" s="365"/>
      <c r="E668" s="365"/>
      <c r="F668" s="365"/>
      <c r="G668" s="315" t="str">
        <f t="array" ref="G668">IF( OR($T668, NOT($U668), $W668), "", $AA668 &amp; $AH668 &amp; INDEX(中文數值資料表, $AG668, 2) )</f>
        <v/>
      </c>
      <c r="H668" s="321" t="str">
        <f t="shared" si="149"/>
        <v/>
      </c>
      <c r="I668" s="322" t="str">
        <f t="shared" si="150"/>
        <v/>
      </c>
      <c r="J668" s="323" t="str">
        <f t="shared" si="151"/>
        <v/>
      </c>
      <c r="K668" s="316" t="str">
        <f t="shared" si="152"/>
        <v/>
      </c>
      <c r="L668" s="317" t="str">
        <f t="shared" ca="1" si="203"/>
        <v xml:space="preserve">\ltjruby{}{}\
</v>
      </c>
      <c r="M668" s="317" t="str">
        <f t="shared" ca="1" si="189"/>
        <v xml:space="preserve">&lt;ruby&gt;&lt;rt&gt;&lt;/rt&gt;&lt;/ruby&gt;
</v>
      </c>
      <c r="N668" s="317" t="str">
        <f t="shared" ca="1" si="190"/>
        <v xml:space="preserve">&lt;ruby&gt;&lt;rt&gt;&lt;/rt&gt;&lt;/ruby&gt;
</v>
      </c>
      <c r="O668" s="317" t="str">
        <f t="shared" ca="1" si="191"/>
        <v xml:space="preserve">&lt;ruby&gt;&lt;rt&gt;&lt;/rt&gt;&lt;/ruby&gt;
</v>
      </c>
      <c r="P668" s="317" t="str">
        <f t="shared" ca="1" si="191"/>
        <v xml:space="preserve">&lt;ruby&gt;&lt;rt&gt;&lt;/rt&gt;&lt;/ruby&gt;
</v>
      </c>
      <c r="Q668" s="318" t="str">
        <f t="shared" ca="1" si="192"/>
        <v xml:space="preserve">&lt;ruby&gt;&lt;rtc&gt;&lt;/rtc&gt;&lt;/ruby&gt;
</v>
      </c>
      <c r="R668" s="318" t="str">
        <f t="shared" ca="1" si="193"/>
        <v xml:space="preserve">&lt;ruby&gt;&lt;rt&gt;&lt;/rt&gt;&lt;rtc&gt;&lt;/rtc&gt;&lt;/ruby&gt;
</v>
      </c>
      <c r="S668" s="285"/>
      <c r="T668" s="319" t="b">
        <f t="shared" si="187"/>
        <v>0</v>
      </c>
      <c r="U668" s="319" t="b">
        <f t="shared" si="194"/>
        <v>0</v>
      </c>
      <c r="V668" s="319" t="b">
        <f t="shared" si="195"/>
        <v>1</v>
      </c>
      <c r="W668" s="319" t="b">
        <f t="shared" si="196"/>
        <v>1</v>
      </c>
      <c r="X668" s="319" t="b">
        <f t="shared" si="197"/>
        <v>0</v>
      </c>
      <c r="Y668" s="370"/>
      <c r="Z668" s="377" t="str">
        <f t="shared" si="188"/>
        <v/>
      </c>
      <c r="AA668" s="373" t="str">
        <f t="array" ref="AA668">IF( $Z668="", "", INDEX(白話字聲母資料表, $Z668, $AA$5))</f>
        <v/>
      </c>
      <c r="AB668" s="370"/>
      <c r="AC668" s="377" t="str">
        <f t="shared" si="198"/>
        <v/>
      </c>
      <c r="AD668" s="373" t="str">
        <f t="array" ref="AD668">IF( $W668, "", INDEX(白話字韻母資料表, AC668, $AD$5))</f>
        <v/>
      </c>
      <c r="AE668" s="373" t="str">
        <f t="array" ref="AE668">IF( $W668, "", IF( INDEX(白話字韻母資料表, AC668, $AE$5) = "入聲", TRUE, FALSE) )</f>
        <v/>
      </c>
      <c r="AF668" s="374" t="str">
        <f t="shared" si="199"/>
        <v/>
      </c>
      <c r="AG668" s="374" t="str">
        <f t="shared" si="200"/>
        <v/>
      </c>
      <c r="AH668" s="374" t="str">
        <f t="array" ref="AH668">IF( $W668, "", INDEX(白話字韻母資料表, $AC668, $AH$5))</f>
        <v/>
      </c>
      <c r="AI668" s="374" t="str">
        <f t="array" ref="AI668">IF($W668, "", INDEX(白話字韻母八聲調資料表, $AD668, $AG668))</f>
        <v/>
      </c>
      <c r="AJ668" s="370"/>
      <c r="AK668" s="373" t="b">
        <f t="shared" si="201"/>
        <v>0</v>
      </c>
      <c r="AL668" s="373" t="str">
        <f>IF( $AK668, IFERROR( IF(MATCH( $E668, 顎音化聲母!$H$9:$H$37, 0), TRUE, FALSE), FALSE), "")</f>
        <v/>
      </c>
      <c r="AM668" s="373" t="str">
        <f t="array" ref="AM668">IF( AND($AK668, $AL668), INDEX(顎音化聲母資料表, MATCH( $D668 &amp; $E668, 顎音化聲母!$L$5:$L$136, 0), 3), "")</f>
        <v/>
      </c>
      <c r="AN668" s="373" t="str">
        <f t="shared" si="202"/>
        <v/>
      </c>
      <c r="AO668" s="374" t="str">
        <f t="array" ref="AO668">IF($AN668="", "", IF( $AM668&lt;&gt;"", $AM668,INDEX(白話字聲母資料表, $AN668, $AO$5)))</f>
        <v/>
      </c>
      <c r="AP668" s="374" t="str">
        <f t="array" ref="AP668">IF($W668, "", INDEX(方音八音反切資料表, $AD668, $AG668))</f>
        <v/>
      </c>
      <c r="AQ668" s="370"/>
      <c r="AR668" s="374" t="str">
        <f t="array" ref="AR668">IF($V668, "", INDEX(白話字聲母資料表, $Z668, $AR$5))</f>
        <v/>
      </c>
      <c r="AS668" s="375" t="str">
        <f t="array" ref="AS668">IF($W668, "", INDEX(白話字韻母資料表, $AC668, $AR$5))</f>
        <v/>
      </c>
      <c r="AT668" s="374" t="str">
        <f t="array" ref="AT668">IF($W668, "", INDEX(台羅韻母八聲調資料表, $AD668, $AG668))</f>
        <v/>
      </c>
      <c r="AU668" s="370"/>
      <c r="AV668" s="374" t="str">
        <f t="array" ref="AV668">IF($V668, "", INDEX(白話字聲母資料表, $Z668, $AV$5))</f>
        <v/>
      </c>
      <c r="AW668" s="375" t="str">
        <f t="array" ref="AW668">IF($W668, "", INDEX(白話字韻母資料表, $AC668, $AW$5))</f>
        <v/>
      </c>
      <c r="AX668" s="374" t="str">
        <f t="array" ref="AX668">IF($W668, "", INDEX(閩拼韻母八聲調資料表, $AD668, $AG668))</f>
        <v/>
      </c>
    </row>
    <row r="669" spans="2:50">
      <c r="B669" s="380">
        <f t="shared" si="148"/>
        <v>661</v>
      </c>
      <c r="C669" s="314" t="str">
        <f>MID(文章!$D$4, B669, 1)</f>
        <v/>
      </c>
      <c r="D669" s="365"/>
      <c r="E669" s="365"/>
      <c r="F669" s="365"/>
      <c r="G669" s="315" t="str">
        <f t="array" ref="G669">IF( OR($T669, NOT($U669), $W669), "", $AA669 &amp; $AH669 &amp; INDEX(中文數值資料表, $AG669, 2) )</f>
        <v/>
      </c>
      <c r="H669" s="321" t="str">
        <f t="shared" si="149"/>
        <v/>
      </c>
      <c r="I669" s="322" t="str">
        <f t="shared" si="150"/>
        <v/>
      </c>
      <c r="J669" s="323" t="str">
        <f t="shared" si="151"/>
        <v/>
      </c>
      <c r="K669" s="316" t="str">
        <f t="shared" si="152"/>
        <v/>
      </c>
      <c r="L669" s="317" t="str">
        <f t="shared" ca="1" si="203"/>
        <v xml:space="preserve">\ltjruby{}{}\
</v>
      </c>
      <c r="M669" s="317" t="str">
        <f t="shared" ca="1" si="189"/>
        <v xml:space="preserve">&lt;ruby&gt;&lt;rt&gt;&lt;/rt&gt;&lt;/ruby&gt;
</v>
      </c>
      <c r="N669" s="317" t="str">
        <f t="shared" ca="1" si="190"/>
        <v xml:space="preserve">&lt;ruby&gt;&lt;rt&gt;&lt;/rt&gt;&lt;/ruby&gt;
</v>
      </c>
      <c r="O669" s="317" t="str">
        <f t="shared" ca="1" si="191"/>
        <v xml:space="preserve">&lt;ruby&gt;&lt;rt&gt;&lt;/rt&gt;&lt;/ruby&gt;
</v>
      </c>
      <c r="P669" s="317" t="str">
        <f t="shared" ca="1" si="191"/>
        <v xml:space="preserve">&lt;ruby&gt;&lt;rt&gt;&lt;/rt&gt;&lt;/ruby&gt;
</v>
      </c>
      <c r="Q669" s="318" t="str">
        <f t="shared" ca="1" si="192"/>
        <v xml:space="preserve">&lt;ruby&gt;&lt;rtc&gt;&lt;/rtc&gt;&lt;/ruby&gt;
</v>
      </c>
      <c r="R669" s="318" t="str">
        <f t="shared" ca="1" si="193"/>
        <v xml:space="preserve">&lt;ruby&gt;&lt;rt&gt;&lt;/rt&gt;&lt;rtc&gt;&lt;/rtc&gt;&lt;/ruby&gt;
</v>
      </c>
      <c r="S669" s="285"/>
      <c r="T669" s="319" t="b">
        <f t="shared" si="187"/>
        <v>0</v>
      </c>
      <c r="U669" s="319" t="b">
        <f t="shared" si="194"/>
        <v>0</v>
      </c>
      <c r="V669" s="319" t="b">
        <f t="shared" si="195"/>
        <v>1</v>
      </c>
      <c r="W669" s="319" t="b">
        <f t="shared" si="196"/>
        <v>1</v>
      </c>
      <c r="X669" s="319" t="b">
        <f t="shared" si="197"/>
        <v>0</v>
      </c>
      <c r="Y669" s="370"/>
      <c r="Z669" s="377" t="str">
        <f t="shared" si="188"/>
        <v/>
      </c>
      <c r="AA669" s="373" t="str">
        <f t="array" ref="AA669">IF( $Z669="", "", INDEX(白話字聲母資料表, $Z669, $AA$5))</f>
        <v/>
      </c>
      <c r="AB669" s="370"/>
      <c r="AC669" s="377" t="str">
        <f t="shared" si="198"/>
        <v/>
      </c>
      <c r="AD669" s="373" t="str">
        <f t="array" ref="AD669">IF( $W669, "", INDEX(白話字韻母資料表, AC669, $AD$5))</f>
        <v/>
      </c>
      <c r="AE669" s="373" t="str">
        <f t="array" ref="AE669">IF( $W669, "", IF( INDEX(白話字韻母資料表, AC669, $AE$5) = "入聲", TRUE, FALSE) )</f>
        <v/>
      </c>
      <c r="AF669" s="374" t="str">
        <f t="shared" si="199"/>
        <v/>
      </c>
      <c r="AG669" s="374" t="str">
        <f t="shared" si="200"/>
        <v/>
      </c>
      <c r="AH669" s="374" t="str">
        <f t="array" ref="AH669">IF( $W669, "", INDEX(白話字韻母資料表, $AC669, $AH$5))</f>
        <v/>
      </c>
      <c r="AI669" s="374" t="str">
        <f t="array" ref="AI669">IF($W669, "", INDEX(白話字韻母八聲調資料表, $AD669, $AG669))</f>
        <v/>
      </c>
      <c r="AJ669" s="370"/>
      <c r="AK669" s="373" t="b">
        <f t="shared" si="201"/>
        <v>0</v>
      </c>
      <c r="AL669" s="373" t="str">
        <f>IF( $AK669, IFERROR( IF(MATCH( $E669, 顎音化聲母!$H$9:$H$37, 0), TRUE, FALSE), FALSE), "")</f>
        <v/>
      </c>
      <c r="AM669" s="373" t="str">
        <f t="array" ref="AM669">IF( AND($AK669, $AL669), INDEX(顎音化聲母資料表, MATCH( $D669 &amp; $E669, 顎音化聲母!$L$5:$L$136, 0), 3), "")</f>
        <v/>
      </c>
      <c r="AN669" s="373" t="str">
        <f t="shared" si="202"/>
        <v/>
      </c>
      <c r="AO669" s="374" t="str">
        <f t="array" ref="AO669">IF($AN669="", "", IF( $AM669&lt;&gt;"", $AM669,INDEX(白話字聲母資料表, $AN669, $AO$5)))</f>
        <v/>
      </c>
      <c r="AP669" s="374" t="str">
        <f t="array" ref="AP669">IF($W669, "", INDEX(方音八音反切資料表, $AD669, $AG669))</f>
        <v/>
      </c>
      <c r="AQ669" s="370"/>
      <c r="AR669" s="374" t="str">
        <f t="array" ref="AR669">IF($V669, "", INDEX(白話字聲母資料表, $Z669, $AR$5))</f>
        <v/>
      </c>
      <c r="AS669" s="375" t="str">
        <f t="array" ref="AS669">IF($W669, "", INDEX(白話字韻母資料表, $AC669, $AR$5))</f>
        <v/>
      </c>
      <c r="AT669" s="374" t="str">
        <f t="array" ref="AT669">IF($W669, "", INDEX(台羅韻母八聲調資料表, $AD669, $AG669))</f>
        <v/>
      </c>
      <c r="AU669" s="370"/>
      <c r="AV669" s="374" t="str">
        <f t="array" ref="AV669">IF($V669, "", INDEX(白話字聲母資料表, $Z669, $AV$5))</f>
        <v/>
      </c>
      <c r="AW669" s="375" t="str">
        <f t="array" ref="AW669">IF($W669, "", INDEX(白話字韻母資料表, $AC669, $AW$5))</f>
        <v/>
      </c>
      <c r="AX669" s="374" t="str">
        <f t="array" ref="AX669">IF($W669, "", INDEX(閩拼韻母八聲調資料表, $AD669, $AG669))</f>
        <v/>
      </c>
    </row>
    <row r="670" spans="2:50">
      <c r="B670" s="380">
        <f t="shared" si="148"/>
        <v>662</v>
      </c>
      <c r="C670" s="314" t="str">
        <f>MID(文章!$D$4, B670, 1)</f>
        <v/>
      </c>
      <c r="D670" s="365"/>
      <c r="E670" s="365"/>
      <c r="F670" s="365"/>
      <c r="G670" s="315" t="str">
        <f t="array" ref="G670">IF( OR($T670, NOT($U670), $W670), "", $AA670 &amp; $AH670 &amp; INDEX(中文數值資料表, $AG670, 2) )</f>
        <v/>
      </c>
      <c r="H670" s="321" t="str">
        <f t="shared" si="149"/>
        <v/>
      </c>
      <c r="I670" s="322" t="str">
        <f t="shared" si="150"/>
        <v/>
      </c>
      <c r="J670" s="323" t="str">
        <f t="shared" si="151"/>
        <v/>
      </c>
      <c r="K670" s="316" t="str">
        <f t="shared" si="152"/>
        <v/>
      </c>
      <c r="L670" s="317" t="str">
        <f t="shared" ca="1" si="203"/>
        <v xml:space="preserve">\ltjruby{}{}\
</v>
      </c>
      <c r="M670" s="317" t="str">
        <f t="shared" ca="1" si="189"/>
        <v xml:space="preserve">&lt;ruby&gt;&lt;rt&gt;&lt;/rt&gt;&lt;/ruby&gt;
</v>
      </c>
      <c r="N670" s="317" t="str">
        <f t="shared" ca="1" si="190"/>
        <v xml:space="preserve">&lt;ruby&gt;&lt;rt&gt;&lt;/rt&gt;&lt;/ruby&gt;
</v>
      </c>
      <c r="O670" s="317" t="str">
        <f t="shared" ca="1" si="191"/>
        <v xml:space="preserve">&lt;ruby&gt;&lt;rt&gt;&lt;/rt&gt;&lt;/ruby&gt;
</v>
      </c>
      <c r="P670" s="317" t="str">
        <f t="shared" ca="1" si="191"/>
        <v xml:space="preserve">&lt;ruby&gt;&lt;rt&gt;&lt;/rt&gt;&lt;/ruby&gt;
</v>
      </c>
      <c r="Q670" s="318" t="str">
        <f t="shared" ca="1" si="192"/>
        <v xml:space="preserve">&lt;ruby&gt;&lt;rtc&gt;&lt;/rtc&gt;&lt;/ruby&gt;
</v>
      </c>
      <c r="R670" s="318" t="str">
        <f t="shared" ca="1" si="193"/>
        <v xml:space="preserve">&lt;ruby&gt;&lt;rt&gt;&lt;/rt&gt;&lt;rtc&gt;&lt;/rtc&gt;&lt;/ruby&gt;
</v>
      </c>
      <c r="S670" s="285"/>
      <c r="T670" s="319" t="b">
        <f t="shared" si="187"/>
        <v>0</v>
      </c>
      <c r="U670" s="319" t="b">
        <f t="shared" si="194"/>
        <v>0</v>
      </c>
      <c r="V670" s="319" t="b">
        <f t="shared" si="195"/>
        <v>1</v>
      </c>
      <c r="W670" s="319" t="b">
        <f t="shared" si="196"/>
        <v>1</v>
      </c>
      <c r="X670" s="319" t="b">
        <f t="shared" si="197"/>
        <v>0</v>
      </c>
      <c r="Y670" s="370"/>
      <c r="Z670" s="377" t="str">
        <f t="shared" si="188"/>
        <v/>
      </c>
      <c r="AA670" s="373" t="str">
        <f t="array" ref="AA670">IF( $Z670="", "", INDEX(白話字聲母資料表, $Z670, $AA$5))</f>
        <v/>
      </c>
      <c r="AB670" s="370"/>
      <c r="AC670" s="377" t="str">
        <f t="shared" si="198"/>
        <v/>
      </c>
      <c r="AD670" s="373" t="str">
        <f t="array" ref="AD670">IF( $W670, "", INDEX(白話字韻母資料表, AC670, $AD$5))</f>
        <v/>
      </c>
      <c r="AE670" s="373" t="str">
        <f t="array" ref="AE670">IF( $W670, "", IF( INDEX(白話字韻母資料表, AC670, $AE$5) = "入聲", TRUE, FALSE) )</f>
        <v/>
      </c>
      <c r="AF670" s="374" t="str">
        <f t="shared" si="199"/>
        <v/>
      </c>
      <c r="AG670" s="374" t="str">
        <f t="shared" si="200"/>
        <v/>
      </c>
      <c r="AH670" s="374" t="str">
        <f t="array" ref="AH670">IF( $W670, "", INDEX(白話字韻母資料表, $AC670, $AH$5))</f>
        <v/>
      </c>
      <c r="AI670" s="374" t="str">
        <f t="array" ref="AI670">IF($W670, "", INDEX(白話字韻母八聲調資料表, $AD670, $AG670))</f>
        <v/>
      </c>
      <c r="AJ670" s="370"/>
      <c r="AK670" s="373" t="b">
        <f t="shared" si="201"/>
        <v>0</v>
      </c>
      <c r="AL670" s="373" t="str">
        <f>IF( $AK670, IFERROR( IF(MATCH( $E670, 顎音化聲母!$H$9:$H$37, 0), TRUE, FALSE), FALSE), "")</f>
        <v/>
      </c>
      <c r="AM670" s="373" t="str">
        <f t="array" ref="AM670">IF( AND($AK670, $AL670), INDEX(顎音化聲母資料表, MATCH( $D670 &amp; $E670, 顎音化聲母!$L$5:$L$136, 0), 3), "")</f>
        <v/>
      </c>
      <c r="AN670" s="373" t="str">
        <f t="shared" si="202"/>
        <v/>
      </c>
      <c r="AO670" s="374" t="str">
        <f t="array" ref="AO670">IF($AN670="", "", IF( $AM670&lt;&gt;"", $AM670,INDEX(白話字聲母資料表, $AN670, $AO$5)))</f>
        <v/>
      </c>
      <c r="AP670" s="374" t="str">
        <f t="array" ref="AP670">IF($W670, "", INDEX(方音八音反切資料表, $AD670, $AG670))</f>
        <v/>
      </c>
      <c r="AQ670" s="370"/>
      <c r="AR670" s="374" t="str">
        <f t="array" ref="AR670">IF($V670, "", INDEX(白話字聲母資料表, $Z670, $AR$5))</f>
        <v/>
      </c>
      <c r="AS670" s="375" t="str">
        <f t="array" ref="AS670">IF($W670, "", INDEX(白話字韻母資料表, $AC670, $AR$5))</f>
        <v/>
      </c>
      <c r="AT670" s="374" t="str">
        <f t="array" ref="AT670">IF($W670, "", INDEX(台羅韻母八聲調資料表, $AD670, $AG670))</f>
        <v/>
      </c>
      <c r="AU670" s="370"/>
      <c r="AV670" s="374" t="str">
        <f t="array" ref="AV670">IF($V670, "", INDEX(白話字聲母資料表, $Z670, $AV$5))</f>
        <v/>
      </c>
      <c r="AW670" s="375" t="str">
        <f t="array" ref="AW670">IF($W670, "", INDEX(白話字韻母資料表, $AC670, $AW$5))</f>
        <v/>
      </c>
      <c r="AX670" s="374" t="str">
        <f t="array" ref="AX670">IF($W670, "", INDEX(閩拼韻母八聲調資料表, $AD670, $AG670))</f>
        <v/>
      </c>
    </row>
    <row r="671" spans="2:50">
      <c r="B671" s="380">
        <f t="shared" si="148"/>
        <v>663</v>
      </c>
      <c r="C671" s="314" t="str">
        <f>MID(文章!$D$4, B671, 1)</f>
        <v/>
      </c>
      <c r="D671" s="365"/>
      <c r="E671" s="365"/>
      <c r="F671" s="365"/>
      <c r="G671" s="315" t="str">
        <f t="array" ref="G671">IF( OR($T671, NOT($U671), $W671), "", $AA671 &amp; $AH671 &amp; INDEX(中文數值資料表, $AG671, 2) )</f>
        <v/>
      </c>
      <c r="H671" s="321" t="str">
        <f t="shared" si="149"/>
        <v/>
      </c>
      <c r="I671" s="322" t="str">
        <f t="shared" si="150"/>
        <v/>
      </c>
      <c r="J671" s="323" t="str">
        <f t="shared" si="151"/>
        <v/>
      </c>
      <c r="K671" s="316" t="str">
        <f t="shared" si="152"/>
        <v/>
      </c>
      <c r="L671" s="317" t="str">
        <f t="shared" ca="1" si="203"/>
        <v xml:space="preserve">\ltjruby{}{}\
</v>
      </c>
      <c r="M671" s="317" t="str">
        <f t="shared" ca="1" si="189"/>
        <v xml:space="preserve">&lt;ruby&gt;&lt;rt&gt;&lt;/rt&gt;&lt;/ruby&gt;
</v>
      </c>
      <c r="N671" s="317" t="str">
        <f t="shared" ca="1" si="190"/>
        <v xml:space="preserve">&lt;ruby&gt;&lt;rt&gt;&lt;/rt&gt;&lt;/ruby&gt;
</v>
      </c>
      <c r="O671" s="317" t="str">
        <f t="shared" ca="1" si="191"/>
        <v xml:space="preserve">&lt;ruby&gt;&lt;rt&gt;&lt;/rt&gt;&lt;/ruby&gt;
</v>
      </c>
      <c r="P671" s="317" t="str">
        <f t="shared" ca="1" si="191"/>
        <v xml:space="preserve">&lt;ruby&gt;&lt;rt&gt;&lt;/rt&gt;&lt;/ruby&gt;
</v>
      </c>
      <c r="Q671" s="318" t="str">
        <f t="shared" ca="1" si="192"/>
        <v xml:space="preserve">&lt;ruby&gt;&lt;rtc&gt;&lt;/rtc&gt;&lt;/ruby&gt;
</v>
      </c>
      <c r="R671" s="318" t="str">
        <f t="shared" ca="1" si="193"/>
        <v xml:space="preserve">&lt;ruby&gt;&lt;rt&gt;&lt;/rt&gt;&lt;rtc&gt;&lt;/rtc&gt;&lt;/ruby&gt;
</v>
      </c>
      <c r="S671" s="285"/>
      <c r="T671" s="319" t="b">
        <f t="shared" si="187"/>
        <v>0</v>
      </c>
      <c r="U671" s="319" t="b">
        <f t="shared" si="194"/>
        <v>0</v>
      </c>
      <c r="V671" s="319" t="b">
        <f t="shared" si="195"/>
        <v>1</v>
      </c>
      <c r="W671" s="319" t="b">
        <f t="shared" si="196"/>
        <v>1</v>
      </c>
      <c r="X671" s="319" t="b">
        <f t="shared" si="197"/>
        <v>0</v>
      </c>
      <c r="Y671" s="370"/>
      <c r="Z671" s="377" t="str">
        <f t="shared" si="188"/>
        <v/>
      </c>
      <c r="AA671" s="373" t="str">
        <f t="array" ref="AA671">IF( $Z671="", "", INDEX(白話字聲母資料表, $Z671, $AA$5))</f>
        <v/>
      </c>
      <c r="AB671" s="370"/>
      <c r="AC671" s="377" t="str">
        <f t="shared" si="198"/>
        <v/>
      </c>
      <c r="AD671" s="373" t="str">
        <f t="array" ref="AD671">IF( $W671, "", INDEX(白話字韻母資料表, AC671, $AD$5))</f>
        <v/>
      </c>
      <c r="AE671" s="373" t="str">
        <f t="array" ref="AE671">IF( $W671, "", IF( INDEX(白話字韻母資料表, AC671, $AE$5) = "入聲", TRUE, FALSE) )</f>
        <v/>
      </c>
      <c r="AF671" s="374" t="str">
        <f t="shared" si="199"/>
        <v/>
      </c>
      <c r="AG671" s="374" t="str">
        <f t="shared" si="200"/>
        <v/>
      </c>
      <c r="AH671" s="374" t="str">
        <f t="array" ref="AH671">IF( $W671, "", INDEX(白話字韻母資料表, $AC671, $AH$5))</f>
        <v/>
      </c>
      <c r="AI671" s="374" t="str">
        <f t="array" ref="AI671">IF($W671, "", INDEX(白話字韻母八聲調資料表, $AD671, $AG671))</f>
        <v/>
      </c>
      <c r="AJ671" s="370"/>
      <c r="AK671" s="373" t="b">
        <f t="shared" si="201"/>
        <v>0</v>
      </c>
      <c r="AL671" s="373" t="str">
        <f>IF( $AK671, IFERROR( IF(MATCH( $E671, 顎音化聲母!$H$9:$H$37, 0), TRUE, FALSE), FALSE), "")</f>
        <v/>
      </c>
      <c r="AM671" s="373" t="str">
        <f t="array" ref="AM671">IF( AND($AK671, $AL671), INDEX(顎音化聲母資料表, MATCH( $D671 &amp; $E671, 顎音化聲母!$L$5:$L$136, 0), 3), "")</f>
        <v/>
      </c>
      <c r="AN671" s="373" t="str">
        <f t="shared" si="202"/>
        <v/>
      </c>
      <c r="AO671" s="374" t="str">
        <f t="array" ref="AO671">IF($AN671="", "", IF( $AM671&lt;&gt;"", $AM671,INDEX(白話字聲母資料表, $AN671, $AO$5)))</f>
        <v/>
      </c>
      <c r="AP671" s="374" t="str">
        <f t="array" ref="AP671">IF($W671, "", INDEX(方音八音反切資料表, $AD671, $AG671))</f>
        <v/>
      </c>
      <c r="AQ671" s="370"/>
      <c r="AR671" s="374" t="str">
        <f t="array" ref="AR671">IF($V671, "", INDEX(白話字聲母資料表, $Z671, $AR$5))</f>
        <v/>
      </c>
      <c r="AS671" s="375" t="str">
        <f t="array" ref="AS671">IF($W671, "", INDEX(白話字韻母資料表, $AC671, $AR$5))</f>
        <v/>
      </c>
      <c r="AT671" s="374" t="str">
        <f t="array" ref="AT671">IF($W671, "", INDEX(台羅韻母八聲調資料表, $AD671, $AG671))</f>
        <v/>
      </c>
      <c r="AU671" s="370"/>
      <c r="AV671" s="374" t="str">
        <f t="array" ref="AV671">IF($V671, "", INDEX(白話字聲母資料表, $Z671, $AV$5))</f>
        <v/>
      </c>
      <c r="AW671" s="375" t="str">
        <f t="array" ref="AW671">IF($W671, "", INDEX(白話字韻母資料表, $AC671, $AW$5))</f>
        <v/>
      </c>
      <c r="AX671" s="374" t="str">
        <f t="array" ref="AX671">IF($W671, "", INDEX(閩拼韻母八聲調資料表, $AD671, $AG671))</f>
        <v/>
      </c>
    </row>
    <row r="672" spans="2:50">
      <c r="B672" s="380">
        <f t="shared" si="148"/>
        <v>664</v>
      </c>
      <c r="C672" s="314" t="str">
        <f>MID(文章!$D$4, B672, 1)</f>
        <v/>
      </c>
      <c r="D672" s="365"/>
      <c r="E672" s="365"/>
      <c r="F672" s="365"/>
      <c r="G672" s="315" t="str">
        <f t="array" ref="G672">IF( OR($T672, NOT($U672), $W672), "", $AA672 &amp; $AH672 &amp; INDEX(中文數值資料表, $AG672, 2) )</f>
        <v/>
      </c>
      <c r="H672" s="321" t="str">
        <f t="shared" si="149"/>
        <v/>
      </c>
      <c r="I672" s="322" t="str">
        <f t="shared" si="150"/>
        <v/>
      </c>
      <c r="J672" s="323" t="str">
        <f t="shared" si="151"/>
        <v/>
      </c>
      <c r="K672" s="316" t="str">
        <f t="shared" si="152"/>
        <v/>
      </c>
      <c r="L672" s="317" t="str">
        <f t="shared" ca="1" si="203"/>
        <v xml:space="preserve">\ltjruby{}{}\
</v>
      </c>
      <c r="M672" s="317" t="str">
        <f t="shared" ca="1" si="189"/>
        <v xml:space="preserve">&lt;ruby&gt;&lt;rt&gt;&lt;/rt&gt;&lt;/ruby&gt;
</v>
      </c>
      <c r="N672" s="317" t="str">
        <f t="shared" ca="1" si="190"/>
        <v xml:space="preserve">&lt;ruby&gt;&lt;rt&gt;&lt;/rt&gt;&lt;/ruby&gt;
</v>
      </c>
      <c r="O672" s="317" t="str">
        <f t="shared" ca="1" si="191"/>
        <v xml:space="preserve">&lt;ruby&gt;&lt;rt&gt;&lt;/rt&gt;&lt;/ruby&gt;
</v>
      </c>
      <c r="P672" s="317" t="str">
        <f t="shared" ca="1" si="191"/>
        <v xml:space="preserve">&lt;ruby&gt;&lt;rt&gt;&lt;/rt&gt;&lt;/ruby&gt;
</v>
      </c>
      <c r="Q672" s="318" t="str">
        <f t="shared" ca="1" si="192"/>
        <v xml:space="preserve">&lt;ruby&gt;&lt;rtc&gt;&lt;/rtc&gt;&lt;/ruby&gt;
</v>
      </c>
      <c r="R672" s="318" t="str">
        <f t="shared" ca="1" si="193"/>
        <v xml:space="preserve">&lt;ruby&gt;&lt;rt&gt;&lt;/rt&gt;&lt;rtc&gt;&lt;/rtc&gt;&lt;/ruby&gt;
</v>
      </c>
      <c r="S672" s="285"/>
      <c r="T672" s="319" t="b">
        <f t="shared" si="187"/>
        <v>0</v>
      </c>
      <c r="U672" s="319" t="b">
        <f t="shared" si="194"/>
        <v>0</v>
      </c>
      <c r="V672" s="319" t="b">
        <f t="shared" si="195"/>
        <v>1</v>
      </c>
      <c r="W672" s="319" t="b">
        <f t="shared" si="196"/>
        <v>1</v>
      </c>
      <c r="X672" s="319" t="b">
        <f t="shared" si="197"/>
        <v>0</v>
      </c>
      <c r="Y672" s="370"/>
      <c r="Z672" s="377" t="str">
        <f t="shared" si="188"/>
        <v/>
      </c>
      <c r="AA672" s="373" t="str">
        <f t="array" ref="AA672">IF( $Z672="", "", INDEX(白話字聲母資料表, $Z672, $AA$5))</f>
        <v/>
      </c>
      <c r="AB672" s="370"/>
      <c r="AC672" s="377" t="str">
        <f t="shared" si="198"/>
        <v/>
      </c>
      <c r="AD672" s="373" t="str">
        <f t="array" ref="AD672">IF( $W672, "", INDEX(白話字韻母資料表, AC672, $AD$5))</f>
        <v/>
      </c>
      <c r="AE672" s="373" t="str">
        <f t="array" ref="AE672">IF( $W672, "", IF( INDEX(白話字韻母資料表, AC672, $AE$5) = "入聲", TRUE, FALSE) )</f>
        <v/>
      </c>
      <c r="AF672" s="374" t="str">
        <f t="shared" si="199"/>
        <v/>
      </c>
      <c r="AG672" s="374" t="str">
        <f t="shared" si="200"/>
        <v/>
      </c>
      <c r="AH672" s="374" t="str">
        <f t="array" ref="AH672">IF( $W672, "", INDEX(白話字韻母資料表, $AC672, $AH$5))</f>
        <v/>
      </c>
      <c r="AI672" s="374" t="str">
        <f t="array" ref="AI672">IF($W672, "", INDEX(白話字韻母八聲調資料表, $AD672, $AG672))</f>
        <v/>
      </c>
      <c r="AJ672" s="370"/>
      <c r="AK672" s="373" t="b">
        <f t="shared" si="201"/>
        <v>0</v>
      </c>
      <c r="AL672" s="373" t="str">
        <f>IF( $AK672, IFERROR( IF(MATCH( $E672, 顎音化聲母!$H$9:$H$37, 0), TRUE, FALSE), FALSE), "")</f>
        <v/>
      </c>
      <c r="AM672" s="373" t="str">
        <f t="array" ref="AM672">IF( AND($AK672, $AL672), INDEX(顎音化聲母資料表, MATCH( $D672 &amp; $E672, 顎音化聲母!$L$5:$L$136, 0), 3), "")</f>
        <v/>
      </c>
      <c r="AN672" s="373" t="str">
        <f t="shared" si="202"/>
        <v/>
      </c>
      <c r="AO672" s="374" t="str">
        <f t="array" ref="AO672">IF($AN672="", "", IF( $AM672&lt;&gt;"", $AM672,INDEX(白話字聲母資料表, $AN672, $AO$5)))</f>
        <v/>
      </c>
      <c r="AP672" s="374" t="str">
        <f t="array" ref="AP672">IF($W672, "", INDEX(方音八音反切資料表, $AD672, $AG672))</f>
        <v/>
      </c>
      <c r="AQ672" s="370"/>
      <c r="AR672" s="374" t="str">
        <f t="array" ref="AR672">IF($V672, "", INDEX(白話字聲母資料表, $Z672, $AR$5))</f>
        <v/>
      </c>
      <c r="AS672" s="375" t="str">
        <f t="array" ref="AS672">IF($W672, "", INDEX(白話字韻母資料表, $AC672, $AR$5))</f>
        <v/>
      </c>
      <c r="AT672" s="374" t="str">
        <f t="array" ref="AT672">IF($W672, "", INDEX(台羅韻母八聲調資料表, $AD672, $AG672))</f>
        <v/>
      </c>
      <c r="AU672" s="370"/>
      <c r="AV672" s="374" t="str">
        <f t="array" ref="AV672">IF($V672, "", INDEX(白話字聲母資料表, $Z672, $AV$5))</f>
        <v/>
      </c>
      <c r="AW672" s="375" t="str">
        <f t="array" ref="AW672">IF($W672, "", INDEX(白話字韻母資料表, $AC672, $AW$5))</f>
        <v/>
      </c>
      <c r="AX672" s="374" t="str">
        <f t="array" ref="AX672">IF($W672, "", INDEX(閩拼韻母八聲調資料表, $AD672, $AG672))</f>
        <v/>
      </c>
    </row>
    <row r="673" spans="2:50">
      <c r="B673" s="380">
        <f t="shared" si="148"/>
        <v>665</v>
      </c>
      <c r="C673" s="314" t="str">
        <f>MID(文章!$D$4, B673, 1)</f>
        <v/>
      </c>
      <c r="D673" s="365"/>
      <c r="E673" s="365"/>
      <c r="F673" s="365"/>
      <c r="G673" s="315" t="str">
        <f t="array" ref="G673">IF( OR($T673, NOT($U673), $W673), "", $AA673 &amp; $AH673 &amp; INDEX(中文數值資料表, $AG673, 2) )</f>
        <v/>
      </c>
      <c r="H673" s="321" t="str">
        <f t="shared" si="149"/>
        <v/>
      </c>
      <c r="I673" s="322" t="str">
        <f t="shared" si="150"/>
        <v/>
      </c>
      <c r="J673" s="323" t="str">
        <f t="shared" si="151"/>
        <v/>
      </c>
      <c r="K673" s="316" t="str">
        <f t="shared" si="152"/>
        <v/>
      </c>
      <c r="L673" s="317" t="str">
        <f t="shared" ca="1" si="203"/>
        <v xml:space="preserve">\ltjruby{}{}\
</v>
      </c>
      <c r="M673" s="317" t="str">
        <f t="shared" ca="1" si="189"/>
        <v xml:space="preserve">&lt;ruby&gt;&lt;rt&gt;&lt;/rt&gt;&lt;/ruby&gt;
</v>
      </c>
      <c r="N673" s="317" t="str">
        <f t="shared" ca="1" si="190"/>
        <v xml:space="preserve">&lt;ruby&gt;&lt;rt&gt;&lt;/rt&gt;&lt;/ruby&gt;
</v>
      </c>
      <c r="O673" s="317" t="str">
        <f t="shared" ca="1" si="191"/>
        <v xml:space="preserve">&lt;ruby&gt;&lt;rt&gt;&lt;/rt&gt;&lt;/ruby&gt;
</v>
      </c>
      <c r="P673" s="317" t="str">
        <f t="shared" ca="1" si="191"/>
        <v xml:space="preserve">&lt;ruby&gt;&lt;rt&gt;&lt;/rt&gt;&lt;/ruby&gt;
</v>
      </c>
      <c r="Q673" s="318" t="str">
        <f t="shared" ca="1" si="192"/>
        <v xml:space="preserve">&lt;ruby&gt;&lt;rtc&gt;&lt;/rtc&gt;&lt;/ruby&gt;
</v>
      </c>
      <c r="R673" s="318" t="str">
        <f t="shared" ca="1" si="193"/>
        <v xml:space="preserve">&lt;ruby&gt;&lt;rt&gt;&lt;/rt&gt;&lt;rtc&gt;&lt;/rtc&gt;&lt;/ruby&gt;
</v>
      </c>
      <c r="S673" s="285"/>
      <c r="T673" s="319" t="b">
        <f t="shared" si="187"/>
        <v>0</v>
      </c>
      <c r="U673" s="319" t="b">
        <f t="shared" si="194"/>
        <v>0</v>
      </c>
      <c r="V673" s="319" t="b">
        <f t="shared" si="195"/>
        <v>1</v>
      </c>
      <c r="W673" s="319" t="b">
        <f t="shared" si="196"/>
        <v>1</v>
      </c>
      <c r="X673" s="319" t="b">
        <f t="shared" si="197"/>
        <v>0</v>
      </c>
      <c r="Y673" s="370"/>
      <c r="Z673" s="377" t="str">
        <f t="shared" si="188"/>
        <v/>
      </c>
      <c r="AA673" s="373" t="str">
        <f t="array" ref="AA673">IF( $Z673="", "", INDEX(白話字聲母資料表, $Z673, $AA$5))</f>
        <v/>
      </c>
      <c r="AB673" s="370"/>
      <c r="AC673" s="377" t="str">
        <f t="shared" si="198"/>
        <v/>
      </c>
      <c r="AD673" s="373" t="str">
        <f t="array" ref="AD673">IF( $W673, "", INDEX(白話字韻母資料表, AC673, $AD$5))</f>
        <v/>
      </c>
      <c r="AE673" s="373" t="str">
        <f t="array" ref="AE673">IF( $W673, "", IF( INDEX(白話字韻母資料表, AC673, $AE$5) = "入聲", TRUE, FALSE) )</f>
        <v/>
      </c>
      <c r="AF673" s="374" t="str">
        <f t="shared" si="199"/>
        <v/>
      </c>
      <c r="AG673" s="374" t="str">
        <f t="shared" si="200"/>
        <v/>
      </c>
      <c r="AH673" s="374" t="str">
        <f t="array" ref="AH673">IF( $W673, "", INDEX(白話字韻母資料表, $AC673, $AH$5))</f>
        <v/>
      </c>
      <c r="AI673" s="374" t="str">
        <f t="array" ref="AI673">IF($W673, "", INDEX(白話字韻母八聲調資料表, $AD673, $AG673))</f>
        <v/>
      </c>
      <c r="AJ673" s="370"/>
      <c r="AK673" s="373" t="b">
        <f t="shared" si="201"/>
        <v>0</v>
      </c>
      <c r="AL673" s="373" t="str">
        <f>IF( $AK673, IFERROR( IF(MATCH( $E673, 顎音化聲母!$H$9:$H$37, 0), TRUE, FALSE), FALSE), "")</f>
        <v/>
      </c>
      <c r="AM673" s="373" t="str">
        <f t="array" ref="AM673">IF( AND($AK673, $AL673), INDEX(顎音化聲母資料表, MATCH( $D673 &amp; $E673, 顎音化聲母!$L$5:$L$136, 0), 3), "")</f>
        <v/>
      </c>
      <c r="AN673" s="373" t="str">
        <f t="shared" si="202"/>
        <v/>
      </c>
      <c r="AO673" s="374" t="str">
        <f t="array" ref="AO673">IF($AN673="", "", IF( $AM673&lt;&gt;"", $AM673,INDEX(白話字聲母資料表, $AN673, $AO$5)))</f>
        <v/>
      </c>
      <c r="AP673" s="374" t="str">
        <f t="array" ref="AP673">IF($W673, "", INDEX(方音八音反切資料表, $AD673, $AG673))</f>
        <v/>
      </c>
      <c r="AQ673" s="370"/>
      <c r="AR673" s="374" t="str">
        <f t="array" ref="AR673">IF($V673, "", INDEX(白話字聲母資料表, $Z673, $AR$5))</f>
        <v/>
      </c>
      <c r="AS673" s="375" t="str">
        <f t="array" ref="AS673">IF($W673, "", INDEX(白話字韻母資料表, $AC673, $AR$5))</f>
        <v/>
      </c>
      <c r="AT673" s="374" t="str">
        <f t="array" ref="AT673">IF($W673, "", INDEX(台羅韻母八聲調資料表, $AD673, $AG673))</f>
        <v/>
      </c>
      <c r="AU673" s="370"/>
      <c r="AV673" s="374" t="str">
        <f t="array" ref="AV673">IF($V673, "", INDEX(白話字聲母資料表, $Z673, $AV$5))</f>
        <v/>
      </c>
      <c r="AW673" s="375" t="str">
        <f t="array" ref="AW673">IF($W673, "", INDEX(白話字韻母資料表, $AC673, $AW$5))</f>
        <v/>
      </c>
      <c r="AX673" s="374" t="str">
        <f t="array" ref="AX673">IF($W673, "", INDEX(閩拼韻母八聲調資料表, $AD673, $AG673))</f>
        <v/>
      </c>
    </row>
    <row r="674" spans="2:50">
      <c r="B674" s="380">
        <f t="shared" si="148"/>
        <v>666</v>
      </c>
      <c r="C674" s="314" t="str">
        <f>MID(文章!$D$4, B674, 1)</f>
        <v/>
      </c>
      <c r="D674" s="365"/>
      <c r="E674" s="365"/>
      <c r="F674" s="365"/>
      <c r="G674" s="315" t="str">
        <f t="array" ref="G674">IF( OR($T674, NOT($U674), $W674), "", $AA674 &amp; $AH674 &amp; INDEX(中文數值資料表, $AG674, 2) )</f>
        <v/>
      </c>
      <c r="H674" s="321" t="str">
        <f t="shared" si="149"/>
        <v/>
      </c>
      <c r="I674" s="322" t="str">
        <f t="shared" si="150"/>
        <v/>
      </c>
      <c r="J674" s="323" t="str">
        <f t="shared" si="151"/>
        <v/>
      </c>
      <c r="K674" s="316" t="str">
        <f t="shared" si="152"/>
        <v/>
      </c>
      <c r="L674" s="317" t="str">
        <f t="shared" ca="1" si="203"/>
        <v xml:space="preserve">\ltjruby{}{}\
</v>
      </c>
      <c r="M674" s="317" t="str">
        <f t="shared" ca="1" si="189"/>
        <v xml:space="preserve">&lt;ruby&gt;&lt;rt&gt;&lt;/rt&gt;&lt;/ruby&gt;
</v>
      </c>
      <c r="N674" s="317" t="str">
        <f t="shared" ca="1" si="190"/>
        <v xml:space="preserve">&lt;ruby&gt;&lt;rt&gt;&lt;/rt&gt;&lt;/ruby&gt;
</v>
      </c>
      <c r="O674" s="317" t="str">
        <f t="shared" ca="1" si="191"/>
        <v xml:space="preserve">&lt;ruby&gt;&lt;rt&gt;&lt;/rt&gt;&lt;/ruby&gt;
</v>
      </c>
      <c r="P674" s="317" t="str">
        <f t="shared" ca="1" si="191"/>
        <v xml:space="preserve">&lt;ruby&gt;&lt;rt&gt;&lt;/rt&gt;&lt;/ruby&gt;
</v>
      </c>
      <c r="Q674" s="318" t="str">
        <f t="shared" ca="1" si="192"/>
        <v xml:space="preserve">&lt;ruby&gt;&lt;rtc&gt;&lt;/rtc&gt;&lt;/ruby&gt;
</v>
      </c>
      <c r="R674" s="318" t="str">
        <f t="shared" ca="1" si="193"/>
        <v xml:space="preserve">&lt;ruby&gt;&lt;rt&gt;&lt;/rt&gt;&lt;rtc&gt;&lt;/rtc&gt;&lt;/ruby&gt;
</v>
      </c>
      <c r="S674" s="285"/>
      <c r="T674" s="319" t="b">
        <f t="shared" si="187"/>
        <v>0</v>
      </c>
      <c r="U674" s="319" t="b">
        <f t="shared" si="194"/>
        <v>0</v>
      </c>
      <c r="V674" s="319" t="b">
        <f t="shared" si="195"/>
        <v>1</v>
      </c>
      <c r="W674" s="319" t="b">
        <f t="shared" si="196"/>
        <v>1</v>
      </c>
      <c r="X674" s="319" t="b">
        <f t="shared" si="197"/>
        <v>0</v>
      </c>
      <c r="Y674" s="370"/>
      <c r="Z674" s="377" t="str">
        <f t="shared" si="188"/>
        <v/>
      </c>
      <c r="AA674" s="373" t="str">
        <f t="array" ref="AA674">IF( $Z674="", "", INDEX(白話字聲母資料表, $Z674, $AA$5))</f>
        <v/>
      </c>
      <c r="AB674" s="370"/>
      <c r="AC674" s="377" t="str">
        <f t="shared" si="198"/>
        <v/>
      </c>
      <c r="AD674" s="373" t="str">
        <f t="array" ref="AD674">IF( $W674, "", INDEX(白話字韻母資料表, AC674, $AD$5))</f>
        <v/>
      </c>
      <c r="AE674" s="373" t="str">
        <f t="array" ref="AE674">IF( $W674, "", IF( INDEX(白話字韻母資料表, AC674, $AE$5) = "入聲", TRUE, FALSE) )</f>
        <v/>
      </c>
      <c r="AF674" s="374" t="str">
        <f t="shared" si="199"/>
        <v/>
      </c>
      <c r="AG674" s="374" t="str">
        <f t="shared" si="200"/>
        <v/>
      </c>
      <c r="AH674" s="374" t="str">
        <f t="array" ref="AH674">IF( $W674, "", INDEX(白話字韻母資料表, $AC674, $AH$5))</f>
        <v/>
      </c>
      <c r="AI674" s="374" t="str">
        <f t="array" ref="AI674">IF($W674, "", INDEX(白話字韻母八聲調資料表, $AD674, $AG674))</f>
        <v/>
      </c>
      <c r="AJ674" s="370"/>
      <c r="AK674" s="373" t="b">
        <f t="shared" si="201"/>
        <v>0</v>
      </c>
      <c r="AL674" s="373" t="str">
        <f>IF( $AK674, IFERROR( IF(MATCH( $E674, 顎音化聲母!$H$9:$H$37, 0), TRUE, FALSE), FALSE), "")</f>
        <v/>
      </c>
      <c r="AM674" s="373" t="str">
        <f t="array" ref="AM674">IF( AND($AK674, $AL674), INDEX(顎音化聲母資料表, MATCH( $D674 &amp; $E674, 顎音化聲母!$L$5:$L$136, 0), 3), "")</f>
        <v/>
      </c>
      <c r="AN674" s="373" t="str">
        <f t="shared" si="202"/>
        <v/>
      </c>
      <c r="AO674" s="374" t="str">
        <f t="array" ref="AO674">IF($AN674="", "", IF( $AM674&lt;&gt;"", $AM674,INDEX(白話字聲母資料表, $AN674, $AO$5)))</f>
        <v/>
      </c>
      <c r="AP674" s="374" t="str">
        <f t="array" ref="AP674">IF($W674, "", INDEX(方音八音反切資料表, $AD674, $AG674))</f>
        <v/>
      </c>
      <c r="AQ674" s="370"/>
      <c r="AR674" s="374" t="str">
        <f t="array" ref="AR674">IF($V674, "", INDEX(白話字聲母資料表, $Z674, $AR$5))</f>
        <v/>
      </c>
      <c r="AS674" s="375" t="str">
        <f t="array" ref="AS674">IF($W674, "", INDEX(白話字韻母資料表, $AC674, $AR$5))</f>
        <v/>
      </c>
      <c r="AT674" s="374" t="str">
        <f t="array" ref="AT674">IF($W674, "", INDEX(台羅韻母八聲調資料表, $AD674, $AG674))</f>
        <v/>
      </c>
      <c r="AU674" s="370"/>
      <c r="AV674" s="374" t="str">
        <f t="array" ref="AV674">IF($V674, "", INDEX(白話字聲母資料表, $Z674, $AV$5))</f>
        <v/>
      </c>
      <c r="AW674" s="375" t="str">
        <f t="array" ref="AW674">IF($W674, "", INDEX(白話字韻母資料表, $AC674, $AW$5))</f>
        <v/>
      </c>
      <c r="AX674" s="374" t="str">
        <f t="array" ref="AX674">IF($W674, "", INDEX(閩拼韻母八聲調資料表, $AD674, $AG674))</f>
        <v/>
      </c>
    </row>
    <row r="675" spans="2:50">
      <c r="B675" s="380">
        <f t="shared" si="148"/>
        <v>667</v>
      </c>
      <c r="C675" s="314" t="str">
        <f>MID(文章!$D$4, B675, 1)</f>
        <v/>
      </c>
      <c r="D675" s="365"/>
      <c r="E675" s="365"/>
      <c r="F675" s="365"/>
      <c r="G675" s="315" t="str">
        <f t="array" ref="G675">IF( OR($T675, NOT($U675), $W675), "", $AA675 &amp; $AH675 &amp; INDEX(中文數值資料表, $AG675, 2) )</f>
        <v/>
      </c>
      <c r="H675" s="321" t="str">
        <f t="shared" si="149"/>
        <v/>
      </c>
      <c r="I675" s="322" t="str">
        <f t="shared" si="150"/>
        <v/>
      </c>
      <c r="J675" s="323" t="str">
        <f t="shared" si="151"/>
        <v/>
      </c>
      <c r="K675" s="316" t="str">
        <f t="shared" si="152"/>
        <v/>
      </c>
      <c r="L675" s="317" t="str">
        <f t="shared" ca="1" si="203"/>
        <v xml:space="preserve">\ltjruby{}{}\
</v>
      </c>
      <c r="M675" s="317" t="str">
        <f t="shared" ca="1" si="189"/>
        <v xml:space="preserve">&lt;ruby&gt;&lt;rt&gt;&lt;/rt&gt;&lt;/ruby&gt;
</v>
      </c>
      <c r="N675" s="317" t="str">
        <f t="shared" ca="1" si="190"/>
        <v xml:space="preserve">&lt;ruby&gt;&lt;rt&gt;&lt;/rt&gt;&lt;/ruby&gt;
</v>
      </c>
      <c r="O675" s="317" t="str">
        <f t="shared" ca="1" si="191"/>
        <v xml:space="preserve">&lt;ruby&gt;&lt;rt&gt;&lt;/rt&gt;&lt;/ruby&gt;
</v>
      </c>
      <c r="P675" s="317" t="str">
        <f t="shared" ca="1" si="191"/>
        <v xml:space="preserve">&lt;ruby&gt;&lt;rt&gt;&lt;/rt&gt;&lt;/ruby&gt;
</v>
      </c>
      <c r="Q675" s="318" t="str">
        <f t="shared" ca="1" si="192"/>
        <v xml:space="preserve">&lt;ruby&gt;&lt;rtc&gt;&lt;/rtc&gt;&lt;/ruby&gt;
</v>
      </c>
      <c r="R675" s="318" t="str">
        <f t="shared" ca="1" si="193"/>
        <v xml:space="preserve">&lt;ruby&gt;&lt;rt&gt;&lt;/rt&gt;&lt;rtc&gt;&lt;/rtc&gt;&lt;/ruby&gt;
</v>
      </c>
      <c r="S675" s="285"/>
      <c r="T675" s="319" t="b">
        <f t="shared" si="187"/>
        <v>0</v>
      </c>
      <c r="U675" s="319" t="b">
        <f t="shared" si="194"/>
        <v>0</v>
      </c>
      <c r="V675" s="319" t="b">
        <f t="shared" si="195"/>
        <v>1</v>
      </c>
      <c r="W675" s="319" t="b">
        <f t="shared" si="196"/>
        <v>1</v>
      </c>
      <c r="X675" s="319" t="b">
        <f t="shared" si="197"/>
        <v>0</v>
      </c>
      <c r="Y675" s="370"/>
      <c r="Z675" s="377" t="str">
        <f t="shared" si="188"/>
        <v/>
      </c>
      <c r="AA675" s="373" t="str">
        <f t="array" ref="AA675">IF( $Z675="", "", INDEX(白話字聲母資料表, $Z675, $AA$5))</f>
        <v/>
      </c>
      <c r="AB675" s="370"/>
      <c r="AC675" s="377" t="str">
        <f t="shared" si="198"/>
        <v/>
      </c>
      <c r="AD675" s="373" t="str">
        <f t="array" ref="AD675">IF( $W675, "", INDEX(白話字韻母資料表, AC675, $AD$5))</f>
        <v/>
      </c>
      <c r="AE675" s="373" t="str">
        <f t="array" ref="AE675">IF( $W675, "", IF( INDEX(白話字韻母資料表, AC675, $AE$5) = "入聲", TRUE, FALSE) )</f>
        <v/>
      </c>
      <c r="AF675" s="374" t="str">
        <f t="shared" si="199"/>
        <v/>
      </c>
      <c r="AG675" s="374" t="str">
        <f t="shared" si="200"/>
        <v/>
      </c>
      <c r="AH675" s="374" t="str">
        <f t="array" ref="AH675">IF( $W675, "", INDEX(白話字韻母資料表, $AC675, $AH$5))</f>
        <v/>
      </c>
      <c r="AI675" s="374" t="str">
        <f t="array" ref="AI675">IF($W675, "", INDEX(白話字韻母八聲調資料表, $AD675, $AG675))</f>
        <v/>
      </c>
      <c r="AJ675" s="370"/>
      <c r="AK675" s="373" t="b">
        <f t="shared" si="201"/>
        <v>0</v>
      </c>
      <c r="AL675" s="373" t="str">
        <f>IF( $AK675, IFERROR( IF(MATCH( $E675, 顎音化聲母!$H$9:$H$37, 0), TRUE, FALSE), FALSE), "")</f>
        <v/>
      </c>
      <c r="AM675" s="373" t="str">
        <f t="array" ref="AM675">IF( AND($AK675, $AL675), INDEX(顎音化聲母資料表, MATCH( $D675 &amp; $E675, 顎音化聲母!$L$5:$L$136, 0), 3), "")</f>
        <v/>
      </c>
      <c r="AN675" s="373" t="str">
        <f t="shared" si="202"/>
        <v/>
      </c>
      <c r="AO675" s="374" t="str">
        <f t="array" ref="AO675">IF($AN675="", "", IF( $AM675&lt;&gt;"", $AM675,INDEX(白話字聲母資料表, $AN675, $AO$5)))</f>
        <v/>
      </c>
      <c r="AP675" s="374" t="str">
        <f t="array" ref="AP675">IF($W675, "", INDEX(方音八音反切資料表, $AD675, $AG675))</f>
        <v/>
      </c>
      <c r="AQ675" s="370"/>
      <c r="AR675" s="374" t="str">
        <f t="array" ref="AR675">IF($V675, "", INDEX(白話字聲母資料表, $Z675, $AR$5))</f>
        <v/>
      </c>
      <c r="AS675" s="375" t="str">
        <f t="array" ref="AS675">IF($W675, "", INDEX(白話字韻母資料表, $AC675, $AR$5))</f>
        <v/>
      </c>
      <c r="AT675" s="374" t="str">
        <f t="array" ref="AT675">IF($W675, "", INDEX(台羅韻母八聲調資料表, $AD675, $AG675))</f>
        <v/>
      </c>
      <c r="AU675" s="370"/>
      <c r="AV675" s="374" t="str">
        <f t="array" ref="AV675">IF($V675, "", INDEX(白話字聲母資料表, $Z675, $AV$5))</f>
        <v/>
      </c>
      <c r="AW675" s="375" t="str">
        <f t="array" ref="AW675">IF($W675, "", INDEX(白話字韻母資料表, $AC675, $AW$5))</f>
        <v/>
      </c>
      <c r="AX675" s="374" t="str">
        <f t="array" ref="AX675">IF($W675, "", INDEX(閩拼韻母八聲調資料表, $AD675, $AG675))</f>
        <v/>
      </c>
    </row>
    <row r="676" spans="2:50">
      <c r="B676" s="380">
        <f t="shared" si="148"/>
        <v>668</v>
      </c>
      <c r="C676" s="314" t="str">
        <f>MID(文章!$D$4, B676, 1)</f>
        <v/>
      </c>
      <c r="D676" s="365"/>
      <c r="E676" s="365"/>
      <c r="F676" s="365"/>
      <c r="G676" s="315" t="str">
        <f t="array" ref="G676">IF( OR($T676, NOT($U676), $W676), "", $AA676 &amp; $AH676 &amp; INDEX(中文數值資料表, $AG676, 2) )</f>
        <v/>
      </c>
      <c r="H676" s="321" t="str">
        <f t="shared" si="149"/>
        <v/>
      </c>
      <c r="I676" s="322" t="str">
        <f t="shared" si="150"/>
        <v/>
      </c>
      <c r="J676" s="323" t="str">
        <f t="shared" si="151"/>
        <v/>
      </c>
      <c r="K676" s="316" t="str">
        <f t="shared" si="152"/>
        <v/>
      </c>
      <c r="L676" s="317" t="str">
        <f t="shared" ca="1" si="203"/>
        <v xml:space="preserve">\ltjruby{}{}\
</v>
      </c>
      <c r="M676" s="317" t="str">
        <f t="shared" ca="1" si="189"/>
        <v xml:space="preserve">&lt;ruby&gt;&lt;rt&gt;&lt;/rt&gt;&lt;/ruby&gt;
</v>
      </c>
      <c r="N676" s="317" t="str">
        <f t="shared" ca="1" si="190"/>
        <v xml:space="preserve">&lt;ruby&gt;&lt;rt&gt;&lt;/rt&gt;&lt;/ruby&gt;
</v>
      </c>
      <c r="O676" s="317" t="str">
        <f t="shared" ca="1" si="191"/>
        <v xml:space="preserve">&lt;ruby&gt;&lt;rt&gt;&lt;/rt&gt;&lt;/ruby&gt;
</v>
      </c>
      <c r="P676" s="317" t="str">
        <f t="shared" ca="1" si="191"/>
        <v xml:space="preserve">&lt;ruby&gt;&lt;rt&gt;&lt;/rt&gt;&lt;/ruby&gt;
</v>
      </c>
      <c r="Q676" s="318" t="str">
        <f t="shared" ca="1" si="192"/>
        <v xml:space="preserve">&lt;ruby&gt;&lt;rtc&gt;&lt;/rtc&gt;&lt;/ruby&gt;
</v>
      </c>
      <c r="R676" s="318" t="str">
        <f t="shared" ca="1" si="193"/>
        <v xml:space="preserve">&lt;ruby&gt;&lt;rt&gt;&lt;/rt&gt;&lt;rtc&gt;&lt;/rtc&gt;&lt;/ruby&gt;
</v>
      </c>
      <c r="S676" s="285"/>
      <c r="T676" s="319" t="b">
        <f t="shared" si="187"/>
        <v>0</v>
      </c>
      <c r="U676" s="319" t="b">
        <f t="shared" si="194"/>
        <v>0</v>
      </c>
      <c r="V676" s="319" t="b">
        <f t="shared" si="195"/>
        <v>1</v>
      </c>
      <c r="W676" s="319" t="b">
        <f t="shared" si="196"/>
        <v>1</v>
      </c>
      <c r="X676" s="319" t="b">
        <f t="shared" si="197"/>
        <v>0</v>
      </c>
      <c r="Y676" s="370"/>
      <c r="Z676" s="377" t="str">
        <f t="shared" si="188"/>
        <v/>
      </c>
      <c r="AA676" s="373" t="str">
        <f t="array" ref="AA676">IF( $Z676="", "", INDEX(白話字聲母資料表, $Z676, $AA$5))</f>
        <v/>
      </c>
      <c r="AB676" s="370"/>
      <c r="AC676" s="377" t="str">
        <f t="shared" si="198"/>
        <v/>
      </c>
      <c r="AD676" s="373" t="str">
        <f t="array" ref="AD676">IF( $W676, "", INDEX(白話字韻母資料表, AC676, $AD$5))</f>
        <v/>
      </c>
      <c r="AE676" s="373" t="str">
        <f t="array" ref="AE676">IF( $W676, "", IF( INDEX(白話字韻母資料表, AC676, $AE$5) = "入聲", TRUE, FALSE) )</f>
        <v/>
      </c>
      <c r="AF676" s="374" t="str">
        <f t="shared" si="199"/>
        <v/>
      </c>
      <c r="AG676" s="374" t="str">
        <f t="shared" si="200"/>
        <v/>
      </c>
      <c r="AH676" s="374" t="str">
        <f t="array" ref="AH676">IF( $W676, "", INDEX(白話字韻母資料表, $AC676, $AH$5))</f>
        <v/>
      </c>
      <c r="AI676" s="374" t="str">
        <f t="array" ref="AI676">IF($W676, "", INDEX(白話字韻母八聲調資料表, $AD676, $AG676))</f>
        <v/>
      </c>
      <c r="AJ676" s="370"/>
      <c r="AK676" s="373" t="b">
        <f t="shared" si="201"/>
        <v>0</v>
      </c>
      <c r="AL676" s="373" t="str">
        <f>IF( $AK676, IFERROR( IF(MATCH( $E676, 顎音化聲母!$H$9:$H$37, 0), TRUE, FALSE), FALSE), "")</f>
        <v/>
      </c>
      <c r="AM676" s="373" t="str">
        <f t="array" ref="AM676">IF( AND($AK676, $AL676), INDEX(顎音化聲母資料表, MATCH( $D676 &amp; $E676, 顎音化聲母!$L$5:$L$136, 0), 3), "")</f>
        <v/>
      </c>
      <c r="AN676" s="373" t="str">
        <f t="shared" si="202"/>
        <v/>
      </c>
      <c r="AO676" s="374" t="str">
        <f t="array" ref="AO676">IF($AN676="", "", IF( $AM676&lt;&gt;"", $AM676,INDEX(白話字聲母資料表, $AN676, $AO$5)))</f>
        <v/>
      </c>
      <c r="AP676" s="374" t="str">
        <f t="array" ref="AP676">IF($W676, "", INDEX(方音八音反切資料表, $AD676, $AG676))</f>
        <v/>
      </c>
      <c r="AQ676" s="370"/>
      <c r="AR676" s="374" t="str">
        <f t="array" ref="AR676">IF($V676, "", INDEX(白話字聲母資料表, $Z676, $AR$5))</f>
        <v/>
      </c>
      <c r="AS676" s="375" t="str">
        <f t="array" ref="AS676">IF($W676, "", INDEX(白話字韻母資料表, $AC676, $AR$5))</f>
        <v/>
      </c>
      <c r="AT676" s="374" t="str">
        <f t="array" ref="AT676">IF($W676, "", INDEX(台羅韻母八聲調資料表, $AD676, $AG676))</f>
        <v/>
      </c>
      <c r="AU676" s="370"/>
      <c r="AV676" s="374" t="str">
        <f t="array" ref="AV676">IF($V676, "", INDEX(白話字聲母資料表, $Z676, $AV$5))</f>
        <v/>
      </c>
      <c r="AW676" s="375" t="str">
        <f t="array" ref="AW676">IF($W676, "", INDEX(白話字韻母資料表, $AC676, $AW$5))</f>
        <v/>
      </c>
      <c r="AX676" s="374" t="str">
        <f t="array" ref="AX676">IF($W676, "", INDEX(閩拼韻母八聲調資料表, $AD676, $AG676))</f>
        <v/>
      </c>
    </row>
    <row r="677" spans="2:50">
      <c r="B677" s="380">
        <f t="shared" si="148"/>
        <v>669</v>
      </c>
      <c r="C677" s="314" t="str">
        <f>MID(文章!$D$4, B677, 1)</f>
        <v/>
      </c>
      <c r="D677" s="365"/>
      <c r="E677" s="365"/>
      <c r="F677" s="365"/>
      <c r="G677" s="315" t="str">
        <f t="array" ref="G677">IF( OR($T677, NOT($U677), $W677), "", $AA677 &amp; $AH677 &amp; INDEX(中文數值資料表, $AG677, 2) )</f>
        <v/>
      </c>
      <c r="H677" s="321" t="str">
        <f t="shared" si="149"/>
        <v/>
      </c>
      <c r="I677" s="322" t="str">
        <f t="shared" si="150"/>
        <v/>
      </c>
      <c r="J677" s="323" t="str">
        <f t="shared" si="151"/>
        <v/>
      </c>
      <c r="K677" s="316" t="str">
        <f t="shared" si="152"/>
        <v/>
      </c>
      <c r="L677" s="317" t="str">
        <f t="shared" ca="1" si="203"/>
        <v xml:space="preserve">\ltjruby{}{}\
</v>
      </c>
      <c r="M677" s="317" t="str">
        <f t="shared" ca="1" si="189"/>
        <v xml:space="preserve">&lt;ruby&gt;&lt;rt&gt;&lt;/rt&gt;&lt;/ruby&gt;
</v>
      </c>
      <c r="N677" s="317" t="str">
        <f t="shared" ca="1" si="190"/>
        <v xml:space="preserve">&lt;ruby&gt;&lt;rt&gt;&lt;/rt&gt;&lt;/ruby&gt;
</v>
      </c>
      <c r="O677" s="317" t="str">
        <f t="shared" ca="1" si="191"/>
        <v xml:space="preserve">&lt;ruby&gt;&lt;rt&gt;&lt;/rt&gt;&lt;/ruby&gt;
</v>
      </c>
      <c r="P677" s="317" t="str">
        <f t="shared" ca="1" si="191"/>
        <v xml:space="preserve">&lt;ruby&gt;&lt;rt&gt;&lt;/rt&gt;&lt;/ruby&gt;
</v>
      </c>
      <c r="Q677" s="318" t="str">
        <f t="shared" ca="1" si="192"/>
        <v xml:space="preserve">&lt;ruby&gt;&lt;rtc&gt;&lt;/rtc&gt;&lt;/ruby&gt;
</v>
      </c>
      <c r="R677" s="318" t="str">
        <f t="shared" ca="1" si="193"/>
        <v xml:space="preserve">&lt;ruby&gt;&lt;rt&gt;&lt;/rt&gt;&lt;rtc&gt;&lt;/rtc&gt;&lt;/ruby&gt;
</v>
      </c>
      <c r="S677" s="285"/>
      <c r="T677" s="319" t="b">
        <f t="shared" si="187"/>
        <v>0</v>
      </c>
      <c r="U677" s="319" t="b">
        <f t="shared" si="194"/>
        <v>0</v>
      </c>
      <c r="V677" s="319" t="b">
        <f t="shared" si="195"/>
        <v>1</v>
      </c>
      <c r="W677" s="319" t="b">
        <f t="shared" si="196"/>
        <v>1</v>
      </c>
      <c r="X677" s="319" t="b">
        <f t="shared" si="197"/>
        <v>0</v>
      </c>
      <c r="Y677" s="370"/>
      <c r="Z677" s="377" t="str">
        <f t="shared" si="188"/>
        <v/>
      </c>
      <c r="AA677" s="373" t="str">
        <f t="array" ref="AA677">IF( $Z677="", "", INDEX(白話字聲母資料表, $Z677, $AA$5))</f>
        <v/>
      </c>
      <c r="AB677" s="370"/>
      <c r="AC677" s="377" t="str">
        <f t="shared" si="198"/>
        <v/>
      </c>
      <c r="AD677" s="373" t="str">
        <f t="array" ref="AD677">IF( $W677, "", INDEX(白話字韻母資料表, AC677, $AD$5))</f>
        <v/>
      </c>
      <c r="AE677" s="373" t="str">
        <f t="array" ref="AE677">IF( $W677, "", IF( INDEX(白話字韻母資料表, AC677, $AE$5) = "入聲", TRUE, FALSE) )</f>
        <v/>
      </c>
      <c r="AF677" s="374" t="str">
        <f t="shared" si="199"/>
        <v/>
      </c>
      <c r="AG677" s="374" t="str">
        <f t="shared" si="200"/>
        <v/>
      </c>
      <c r="AH677" s="374" t="str">
        <f t="array" ref="AH677">IF( $W677, "", INDEX(白話字韻母資料表, $AC677, $AH$5))</f>
        <v/>
      </c>
      <c r="AI677" s="374" t="str">
        <f t="array" ref="AI677">IF($W677, "", INDEX(白話字韻母八聲調資料表, $AD677, $AG677))</f>
        <v/>
      </c>
      <c r="AJ677" s="370"/>
      <c r="AK677" s="373" t="b">
        <f t="shared" si="201"/>
        <v>0</v>
      </c>
      <c r="AL677" s="373" t="str">
        <f>IF( $AK677, IFERROR( IF(MATCH( $E677, 顎音化聲母!$H$9:$H$37, 0), TRUE, FALSE), FALSE), "")</f>
        <v/>
      </c>
      <c r="AM677" s="373" t="str">
        <f t="array" ref="AM677">IF( AND($AK677, $AL677), INDEX(顎音化聲母資料表, MATCH( $D677 &amp; $E677, 顎音化聲母!$L$5:$L$136, 0), 3), "")</f>
        <v/>
      </c>
      <c r="AN677" s="373" t="str">
        <f t="shared" si="202"/>
        <v/>
      </c>
      <c r="AO677" s="374" t="str">
        <f t="array" ref="AO677">IF($AN677="", "", IF( $AM677&lt;&gt;"", $AM677,INDEX(白話字聲母資料表, $AN677, $AO$5)))</f>
        <v/>
      </c>
      <c r="AP677" s="374" t="str">
        <f t="array" ref="AP677">IF($W677, "", INDEX(方音八音反切資料表, $AD677, $AG677))</f>
        <v/>
      </c>
      <c r="AQ677" s="370"/>
      <c r="AR677" s="374" t="str">
        <f t="array" ref="AR677">IF($V677, "", INDEX(白話字聲母資料表, $Z677, $AR$5))</f>
        <v/>
      </c>
      <c r="AS677" s="375" t="str">
        <f t="array" ref="AS677">IF($W677, "", INDEX(白話字韻母資料表, $AC677, $AR$5))</f>
        <v/>
      </c>
      <c r="AT677" s="374" t="str">
        <f t="array" ref="AT677">IF($W677, "", INDEX(台羅韻母八聲調資料表, $AD677, $AG677))</f>
        <v/>
      </c>
      <c r="AU677" s="370"/>
      <c r="AV677" s="374" t="str">
        <f t="array" ref="AV677">IF($V677, "", INDEX(白話字聲母資料表, $Z677, $AV$5))</f>
        <v/>
      </c>
      <c r="AW677" s="375" t="str">
        <f t="array" ref="AW677">IF($W677, "", INDEX(白話字韻母資料表, $AC677, $AW$5))</f>
        <v/>
      </c>
      <c r="AX677" s="374" t="str">
        <f t="array" ref="AX677">IF($W677, "", INDEX(閩拼韻母八聲調資料表, $AD677, $AG677))</f>
        <v/>
      </c>
    </row>
    <row r="678" spans="2:50">
      <c r="B678" s="380">
        <f t="shared" si="148"/>
        <v>670</v>
      </c>
      <c r="C678" s="314" t="str">
        <f>MID(文章!$D$4, B678, 1)</f>
        <v/>
      </c>
      <c r="D678" s="365"/>
      <c r="E678" s="365"/>
      <c r="F678" s="365"/>
      <c r="G678" s="315" t="str">
        <f t="array" ref="G678">IF( OR($T678, NOT($U678), $W678), "", $AA678 &amp; $AH678 &amp; INDEX(中文數值資料表, $AG678, 2) )</f>
        <v/>
      </c>
      <c r="H678" s="321" t="str">
        <f t="shared" si="149"/>
        <v/>
      </c>
      <c r="I678" s="322" t="str">
        <f t="shared" si="150"/>
        <v/>
      </c>
      <c r="J678" s="323" t="str">
        <f t="shared" si="151"/>
        <v/>
      </c>
      <c r="K678" s="316" t="str">
        <f t="shared" si="152"/>
        <v/>
      </c>
      <c r="L678" s="317" t="str">
        <f t="shared" ca="1" si="203"/>
        <v xml:space="preserve">\ltjruby{}{}\
</v>
      </c>
      <c r="M678" s="317" t="str">
        <f t="shared" ca="1" si="189"/>
        <v xml:space="preserve">&lt;ruby&gt;&lt;rt&gt;&lt;/rt&gt;&lt;/ruby&gt;
</v>
      </c>
      <c r="N678" s="317" t="str">
        <f t="shared" ca="1" si="190"/>
        <v xml:space="preserve">&lt;ruby&gt;&lt;rt&gt;&lt;/rt&gt;&lt;/ruby&gt;
</v>
      </c>
      <c r="O678" s="317" t="str">
        <f t="shared" ca="1" si="191"/>
        <v xml:space="preserve">&lt;ruby&gt;&lt;rt&gt;&lt;/rt&gt;&lt;/ruby&gt;
</v>
      </c>
      <c r="P678" s="317" t="str">
        <f t="shared" ca="1" si="191"/>
        <v xml:space="preserve">&lt;ruby&gt;&lt;rt&gt;&lt;/rt&gt;&lt;/ruby&gt;
</v>
      </c>
      <c r="Q678" s="318" t="str">
        <f t="shared" ca="1" si="192"/>
        <v xml:space="preserve">&lt;ruby&gt;&lt;rtc&gt;&lt;/rtc&gt;&lt;/ruby&gt;
</v>
      </c>
      <c r="R678" s="318" t="str">
        <f t="shared" ca="1" si="193"/>
        <v xml:space="preserve">&lt;ruby&gt;&lt;rt&gt;&lt;/rt&gt;&lt;rtc&gt;&lt;/rtc&gt;&lt;/ruby&gt;
</v>
      </c>
      <c r="S678" s="285"/>
      <c r="T678" s="319" t="b">
        <f t="shared" si="187"/>
        <v>0</v>
      </c>
      <c r="U678" s="319" t="b">
        <f t="shared" si="194"/>
        <v>0</v>
      </c>
      <c r="V678" s="319" t="b">
        <f t="shared" si="195"/>
        <v>1</v>
      </c>
      <c r="W678" s="319" t="b">
        <f t="shared" si="196"/>
        <v>1</v>
      </c>
      <c r="X678" s="319" t="b">
        <f t="shared" si="197"/>
        <v>0</v>
      </c>
      <c r="Y678" s="370"/>
      <c r="Z678" s="377" t="str">
        <f t="shared" si="188"/>
        <v/>
      </c>
      <c r="AA678" s="373" t="str">
        <f t="array" ref="AA678">IF( $Z678="", "", INDEX(白話字聲母資料表, $Z678, $AA$5))</f>
        <v/>
      </c>
      <c r="AB678" s="370"/>
      <c r="AC678" s="377" t="str">
        <f t="shared" si="198"/>
        <v/>
      </c>
      <c r="AD678" s="373" t="str">
        <f t="array" ref="AD678">IF( $W678, "", INDEX(白話字韻母資料表, AC678, $AD$5))</f>
        <v/>
      </c>
      <c r="AE678" s="373" t="str">
        <f t="array" ref="AE678">IF( $W678, "", IF( INDEX(白話字韻母資料表, AC678, $AE$5) = "入聲", TRUE, FALSE) )</f>
        <v/>
      </c>
      <c r="AF678" s="374" t="str">
        <f t="shared" si="199"/>
        <v/>
      </c>
      <c r="AG678" s="374" t="str">
        <f t="shared" si="200"/>
        <v/>
      </c>
      <c r="AH678" s="374" t="str">
        <f t="array" ref="AH678">IF( $W678, "", INDEX(白話字韻母資料表, $AC678, $AH$5))</f>
        <v/>
      </c>
      <c r="AI678" s="374" t="str">
        <f t="array" ref="AI678">IF($W678, "", INDEX(白話字韻母八聲調資料表, $AD678, $AG678))</f>
        <v/>
      </c>
      <c r="AJ678" s="370"/>
      <c r="AK678" s="373" t="b">
        <f t="shared" si="201"/>
        <v>0</v>
      </c>
      <c r="AL678" s="373" t="str">
        <f>IF( $AK678, IFERROR( IF(MATCH( $E678, 顎音化聲母!$H$9:$H$37, 0), TRUE, FALSE), FALSE), "")</f>
        <v/>
      </c>
      <c r="AM678" s="373" t="str">
        <f t="array" ref="AM678">IF( AND($AK678, $AL678), INDEX(顎音化聲母資料表, MATCH( $D678 &amp; $E678, 顎音化聲母!$L$5:$L$136, 0), 3), "")</f>
        <v/>
      </c>
      <c r="AN678" s="373" t="str">
        <f t="shared" si="202"/>
        <v/>
      </c>
      <c r="AO678" s="374" t="str">
        <f t="array" ref="AO678">IF($AN678="", "", IF( $AM678&lt;&gt;"", $AM678,INDEX(白話字聲母資料表, $AN678, $AO$5)))</f>
        <v/>
      </c>
      <c r="AP678" s="374" t="str">
        <f t="array" ref="AP678">IF($W678, "", INDEX(方音八音反切資料表, $AD678, $AG678))</f>
        <v/>
      </c>
      <c r="AQ678" s="370"/>
      <c r="AR678" s="374" t="str">
        <f t="array" ref="AR678">IF($V678, "", INDEX(白話字聲母資料表, $Z678, $AR$5))</f>
        <v/>
      </c>
      <c r="AS678" s="375" t="str">
        <f t="array" ref="AS678">IF($W678, "", INDEX(白話字韻母資料表, $AC678, $AR$5))</f>
        <v/>
      </c>
      <c r="AT678" s="374" t="str">
        <f t="array" ref="AT678">IF($W678, "", INDEX(台羅韻母八聲調資料表, $AD678, $AG678))</f>
        <v/>
      </c>
      <c r="AU678" s="370"/>
      <c r="AV678" s="374" t="str">
        <f t="array" ref="AV678">IF($V678, "", INDEX(白話字聲母資料表, $Z678, $AV$5))</f>
        <v/>
      </c>
      <c r="AW678" s="375" t="str">
        <f t="array" ref="AW678">IF($W678, "", INDEX(白話字韻母資料表, $AC678, $AW$5))</f>
        <v/>
      </c>
      <c r="AX678" s="374" t="str">
        <f t="array" ref="AX678">IF($W678, "", INDEX(閩拼韻母八聲調資料表, $AD678, $AG678))</f>
        <v/>
      </c>
    </row>
    <row r="679" spans="2:50">
      <c r="B679" s="380">
        <f t="shared" si="148"/>
        <v>671</v>
      </c>
      <c r="C679" s="314" t="str">
        <f>MID(文章!$D$4, B679, 1)</f>
        <v/>
      </c>
      <c r="D679" s="365"/>
      <c r="E679" s="365"/>
      <c r="F679" s="365"/>
      <c r="G679" s="315" t="str">
        <f t="array" ref="G679">IF( OR($T679, NOT($U679), $W679), "", $AA679 &amp; $AH679 &amp; INDEX(中文數值資料表, $AG679, 2) )</f>
        <v/>
      </c>
      <c r="H679" s="321" t="str">
        <f t="shared" si="149"/>
        <v/>
      </c>
      <c r="I679" s="322" t="str">
        <f t="shared" si="150"/>
        <v/>
      </c>
      <c r="J679" s="323" t="str">
        <f t="shared" si="151"/>
        <v/>
      </c>
      <c r="K679" s="316" t="str">
        <f t="shared" si="152"/>
        <v/>
      </c>
      <c r="L679" s="317" t="str">
        <f t="shared" ca="1" si="203"/>
        <v xml:space="preserve">\ltjruby{}{}\
</v>
      </c>
      <c r="M679" s="317" t="str">
        <f t="shared" ca="1" si="189"/>
        <v xml:space="preserve">&lt;ruby&gt;&lt;rt&gt;&lt;/rt&gt;&lt;/ruby&gt;
</v>
      </c>
      <c r="N679" s="317" t="str">
        <f t="shared" ca="1" si="190"/>
        <v xml:space="preserve">&lt;ruby&gt;&lt;rt&gt;&lt;/rt&gt;&lt;/ruby&gt;
</v>
      </c>
      <c r="O679" s="317" t="str">
        <f t="shared" ca="1" si="191"/>
        <v xml:space="preserve">&lt;ruby&gt;&lt;rt&gt;&lt;/rt&gt;&lt;/ruby&gt;
</v>
      </c>
      <c r="P679" s="317" t="str">
        <f t="shared" ca="1" si="191"/>
        <v xml:space="preserve">&lt;ruby&gt;&lt;rt&gt;&lt;/rt&gt;&lt;/ruby&gt;
</v>
      </c>
      <c r="Q679" s="318" t="str">
        <f t="shared" ca="1" si="192"/>
        <v xml:space="preserve">&lt;ruby&gt;&lt;rtc&gt;&lt;/rtc&gt;&lt;/ruby&gt;
</v>
      </c>
      <c r="R679" s="318" t="str">
        <f t="shared" ca="1" si="193"/>
        <v xml:space="preserve">&lt;ruby&gt;&lt;rt&gt;&lt;/rt&gt;&lt;rtc&gt;&lt;/rtc&gt;&lt;/ruby&gt;
</v>
      </c>
      <c r="S679" s="285"/>
      <c r="T679" s="319" t="b">
        <f t="shared" si="187"/>
        <v>0</v>
      </c>
      <c r="U679" s="319" t="b">
        <f t="shared" si="194"/>
        <v>0</v>
      </c>
      <c r="V679" s="319" t="b">
        <f t="shared" si="195"/>
        <v>1</v>
      </c>
      <c r="W679" s="319" t="b">
        <f t="shared" si="196"/>
        <v>1</v>
      </c>
      <c r="X679" s="319" t="b">
        <f t="shared" si="197"/>
        <v>0</v>
      </c>
      <c r="Y679" s="370"/>
      <c r="Z679" s="377" t="str">
        <f t="shared" si="188"/>
        <v/>
      </c>
      <c r="AA679" s="373" t="str">
        <f t="array" ref="AA679">IF( $Z679="", "", INDEX(白話字聲母資料表, $Z679, $AA$5))</f>
        <v/>
      </c>
      <c r="AB679" s="370"/>
      <c r="AC679" s="377" t="str">
        <f t="shared" si="198"/>
        <v/>
      </c>
      <c r="AD679" s="373" t="str">
        <f t="array" ref="AD679">IF( $W679, "", INDEX(白話字韻母資料表, AC679, $AD$5))</f>
        <v/>
      </c>
      <c r="AE679" s="373" t="str">
        <f t="array" ref="AE679">IF( $W679, "", IF( INDEX(白話字韻母資料表, AC679, $AE$5) = "入聲", TRUE, FALSE) )</f>
        <v/>
      </c>
      <c r="AF679" s="374" t="str">
        <f t="shared" si="199"/>
        <v/>
      </c>
      <c r="AG679" s="374" t="str">
        <f t="shared" si="200"/>
        <v/>
      </c>
      <c r="AH679" s="374" t="str">
        <f t="array" ref="AH679">IF( $W679, "", INDEX(白話字韻母資料表, $AC679, $AH$5))</f>
        <v/>
      </c>
      <c r="AI679" s="374" t="str">
        <f t="array" ref="AI679">IF($W679, "", INDEX(白話字韻母八聲調資料表, $AD679, $AG679))</f>
        <v/>
      </c>
      <c r="AJ679" s="370"/>
      <c r="AK679" s="373" t="b">
        <f t="shared" si="201"/>
        <v>0</v>
      </c>
      <c r="AL679" s="373" t="str">
        <f>IF( $AK679, IFERROR( IF(MATCH( $E679, 顎音化聲母!$H$9:$H$37, 0), TRUE, FALSE), FALSE), "")</f>
        <v/>
      </c>
      <c r="AM679" s="373" t="str">
        <f t="array" ref="AM679">IF( AND($AK679, $AL679), INDEX(顎音化聲母資料表, MATCH( $D679 &amp; $E679, 顎音化聲母!$L$5:$L$136, 0), 3), "")</f>
        <v/>
      </c>
      <c r="AN679" s="373" t="str">
        <f t="shared" si="202"/>
        <v/>
      </c>
      <c r="AO679" s="374" t="str">
        <f t="array" ref="AO679">IF($AN679="", "", IF( $AM679&lt;&gt;"", $AM679,INDEX(白話字聲母資料表, $AN679, $AO$5)))</f>
        <v/>
      </c>
      <c r="AP679" s="374" t="str">
        <f t="array" ref="AP679">IF($W679, "", INDEX(方音八音反切資料表, $AD679, $AG679))</f>
        <v/>
      </c>
      <c r="AQ679" s="370"/>
      <c r="AR679" s="374" t="str">
        <f t="array" ref="AR679">IF($V679, "", INDEX(白話字聲母資料表, $Z679, $AR$5))</f>
        <v/>
      </c>
      <c r="AS679" s="375" t="str">
        <f t="array" ref="AS679">IF($W679, "", INDEX(白話字韻母資料表, $AC679, $AR$5))</f>
        <v/>
      </c>
      <c r="AT679" s="374" t="str">
        <f t="array" ref="AT679">IF($W679, "", INDEX(台羅韻母八聲調資料表, $AD679, $AG679))</f>
        <v/>
      </c>
      <c r="AU679" s="370"/>
      <c r="AV679" s="374" t="str">
        <f t="array" ref="AV679">IF($V679, "", INDEX(白話字聲母資料表, $Z679, $AV$5))</f>
        <v/>
      </c>
      <c r="AW679" s="375" t="str">
        <f t="array" ref="AW679">IF($W679, "", INDEX(白話字韻母資料表, $AC679, $AW$5))</f>
        <v/>
      </c>
      <c r="AX679" s="374" t="str">
        <f t="array" ref="AX679">IF($W679, "", INDEX(閩拼韻母八聲調資料表, $AD679, $AG679))</f>
        <v/>
      </c>
    </row>
    <row r="680" spans="2:50">
      <c r="B680" s="380">
        <f t="shared" si="148"/>
        <v>672</v>
      </c>
      <c r="C680" s="314" t="str">
        <f>MID(文章!$D$4, B680, 1)</f>
        <v/>
      </c>
      <c r="D680" s="365"/>
      <c r="E680" s="365"/>
      <c r="F680" s="365"/>
      <c r="G680" s="315" t="str">
        <f t="array" ref="G680">IF( OR($T680, NOT($U680), $W680), "", $AA680 &amp; $AH680 &amp; INDEX(中文數值資料表, $AG680, 2) )</f>
        <v/>
      </c>
      <c r="H680" s="321" t="str">
        <f t="shared" si="149"/>
        <v/>
      </c>
      <c r="I680" s="322" t="str">
        <f t="shared" si="150"/>
        <v/>
      </c>
      <c r="J680" s="323" t="str">
        <f t="shared" si="151"/>
        <v/>
      </c>
      <c r="K680" s="316" t="str">
        <f t="shared" si="152"/>
        <v/>
      </c>
      <c r="L680" s="317" t="str">
        <f t="shared" ca="1" si="203"/>
        <v xml:space="preserve">\ltjruby{}{}\
</v>
      </c>
      <c r="M680" s="317" t="str">
        <f t="shared" ca="1" si="189"/>
        <v xml:space="preserve">&lt;ruby&gt;&lt;rt&gt;&lt;/rt&gt;&lt;/ruby&gt;
</v>
      </c>
      <c r="N680" s="317" t="str">
        <f t="shared" ca="1" si="190"/>
        <v xml:space="preserve">&lt;ruby&gt;&lt;rt&gt;&lt;/rt&gt;&lt;/ruby&gt;
</v>
      </c>
      <c r="O680" s="317" t="str">
        <f t="shared" ca="1" si="191"/>
        <v xml:space="preserve">&lt;ruby&gt;&lt;rt&gt;&lt;/rt&gt;&lt;/ruby&gt;
</v>
      </c>
      <c r="P680" s="317" t="str">
        <f t="shared" ca="1" si="191"/>
        <v xml:space="preserve">&lt;ruby&gt;&lt;rt&gt;&lt;/rt&gt;&lt;/ruby&gt;
</v>
      </c>
      <c r="Q680" s="318" t="str">
        <f t="shared" ca="1" si="192"/>
        <v xml:space="preserve">&lt;ruby&gt;&lt;rtc&gt;&lt;/rtc&gt;&lt;/ruby&gt;
</v>
      </c>
      <c r="R680" s="318" t="str">
        <f t="shared" ca="1" si="193"/>
        <v xml:space="preserve">&lt;ruby&gt;&lt;rt&gt;&lt;/rt&gt;&lt;rtc&gt;&lt;/rtc&gt;&lt;/ruby&gt;
</v>
      </c>
      <c r="S680" s="285"/>
      <c r="T680" s="319" t="b">
        <f t="shared" si="187"/>
        <v>0</v>
      </c>
      <c r="U680" s="319" t="b">
        <f t="shared" si="194"/>
        <v>0</v>
      </c>
      <c r="V680" s="319" t="b">
        <f t="shared" si="195"/>
        <v>1</v>
      </c>
      <c r="W680" s="319" t="b">
        <f t="shared" si="196"/>
        <v>1</v>
      </c>
      <c r="X680" s="319" t="b">
        <f t="shared" si="197"/>
        <v>0</v>
      </c>
      <c r="Y680" s="370"/>
      <c r="Z680" s="377" t="str">
        <f t="shared" si="188"/>
        <v/>
      </c>
      <c r="AA680" s="373" t="str">
        <f t="array" ref="AA680">IF( $Z680="", "", INDEX(白話字聲母資料表, $Z680, $AA$5))</f>
        <v/>
      </c>
      <c r="AB680" s="370"/>
      <c r="AC680" s="377" t="str">
        <f t="shared" si="198"/>
        <v/>
      </c>
      <c r="AD680" s="373" t="str">
        <f t="array" ref="AD680">IF( $W680, "", INDEX(白話字韻母資料表, AC680, $AD$5))</f>
        <v/>
      </c>
      <c r="AE680" s="373" t="str">
        <f t="array" ref="AE680">IF( $W680, "", IF( INDEX(白話字韻母資料表, AC680, $AE$5) = "入聲", TRUE, FALSE) )</f>
        <v/>
      </c>
      <c r="AF680" s="374" t="str">
        <f t="shared" si="199"/>
        <v/>
      </c>
      <c r="AG680" s="374" t="str">
        <f t="shared" si="200"/>
        <v/>
      </c>
      <c r="AH680" s="374" t="str">
        <f t="array" ref="AH680">IF( $W680, "", INDEX(白話字韻母資料表, $AC680, $AH$5))</f>
        <v/>
      </c>
      <c r="AI680" s="374" t="str">
        <f t="array" ref="AI680">IF($W680, "", INDEX(白話字韻母八聲調資料表, $AD680, $AG680))</f>
        <v/>
      </c>
      <c r="AJ680" s="370"/>
      <c r="AK680" s="373" t="b">
        <f t="shared" si="201"/>
        <v>0</v>
      </c>
      <c r="AL680" s="373" t="str">
        <f>IF( $AK680, IFERROR( IF(MATCH( $E680, 顎音化聲母!$H$9:$H$37, 0), TRUE, FALSE), FALSE), "")</f>
        <v/>
      </c>
      <c r="AM680" s="373" t="str">
        <f t="array" ref="AM680">IF( AND($AK680, $AL680), INDEX(顎音化聲母資料表, MATCH( $D680 &amp; $E680, 顎音化聲母!$L$5:$L$136, 0), 3), "")</f>
        <v/>
      </c>
      <c r="AN680" s="373" t="str">
        <f t="shared" si="202"/>
        <v/>
      </c>
      <c r="AO680" s="374" t="str">
        <f t="array" ref="AO680">IF($AN680="", "", IF( $AM680&lt;&gt;"", $AM680,INDEX(白話字聲母資料表, $AN680, $AO$5)))</f>
        <v/>
      </c>
      <c r="AP680" s="374" t="str">
        <f t="array" ref="AP680">IF($W680, "", INDEX(方音八音反切資料表, $AD680, $AG680))</f>
        <v/>
      </c>
      <c r="AQ680" s="370"/>
      <c r="AR680" s="374" t="str">
        <f t="array" ref="AR680">IF($V680, "", INDEX(白話字聲母資料表, $Z680, $AR$5))</f>
        <v/>
      </c>
      <c r="AS680" s="375" t="str">
        <f t="array" ref="AS680">IF($W680, "", INDEX(白話字韻母資料表, $AC680, $AR$5))</f>
        <v/>
      </c>
      <c r="AT680" s="374" t="str">
        <f t="array" ref="AT680">IF($W680, "", INDEX(台羅韻母八聲調資料表, $AD680, $AG680))</f>
        <v/>
      </c>
      <c r="AU680" s="370"/>
      <c r="AV680" s="374" t="str">
        <f t="array" ref="AV680">IF($V680, "", INDEX(白話字聲母資料表, $Z680, $AV$5))</f>
        <v/>
      </c>
      <c r="AW680" s="375" t="str">
        <f t="array" ref="AW680">IF($W680, "", INDEX(白話字韻母資料表, $AC680, $AW$5))</f>
        <v/>
      </c>
      <c r="AX680" s="374" t="str">
        <f t="array" ref="AX680">IF($W680, "", INDEX(閩拼韻母八聲調資料表, $AD680, $AG680))</f>
        <v/>
      </c>
    </row>
    <row r="681" spans="2:50">
      <c r="B681" s="380">
        <f t="shared" si="148"/>
        <v>673</v>
      </c>
      <c r="C681" s="314" t="str">
        <f>MID(文章!$D$4, B681, 1)</f>
        <v/>
      </c>
      <c r="D681" s="365"/>
      <c r="E681" s="365"/>
      <c r="F681" s="365"/>
      <c r="G681" s="315" t="str">
        <f t="array" ref="G681">IF( OR($T681, NOT($U681), $W681), "", $AA681 &amp; $AH681 &amp; INDEX(中文數值資料表, $AG681, 2) )</f>
        <v/>
      </c>
      <c r="H681" s="321" t="str">
        <f t="shared" si="149"/>
        <v/>
      </c>
      <c r="I681" s="322" t="str">
        <f t="shared" si="150"/>
        <v/>
      </c>
      <c r="J681" s="323" t="str">
        <f t="shared" si="151"/>
        <v/>
      </c>
      <c r="K681" s="316" t="str">
        <f t="shared" si="152"/>
        <v/>
      </c>
      <c r="L681" s="317" t="str">
        <f t="shared" ca="1" si="203"/>
        <v xml:space="preserve">\ltjruby{}{}\
</v>
      </c>
      <c r="M681" s="317" t="str">
        <f t="shared" ca="1" si="189"/>
        <v xml:space="preserve">&lt;ruby&gt;&lt;rt&gt;&lt;/rt&gt;&lt;/ruby&gt;
</v>
      </c>
      <c r="N681" s="317" t="str">
        <f t="shared" ca="1" si="190"/>
        <v xml:space="preserve">&lt;ruby&gt;&lt;rt&gt;&lt;/rt&gt;&lt;/ruby&gt;
</v>
      </c>
      <c r="O681" s="317" t="str">
        <f t="shared" ca="1" si="191"/>
        <v xml:space="preserve">&lt;ruby&gt;&lt;rt&gt;&lt;/rt&gt;&lt;/ruby&gt;
</v>
      </c>
      <c r="P681" s="317" t="str">
        <f t="shared" ca="1" si="191"/>
        <v xml:space="preserve">&lt;ruby&gt;&lt;rt&gt;&lt;/rt&gt;&lt;/ruby&gt;
</v>
      </c>
      <c r="Q681" s="318" t="str">
        <f t="shared" ca="1" si="192"/>
        <v xml:space="preserve">&lt;ruby&gt;&lt;rtc&gt;&lt;/rtc&gt;&lt;/ruby&gt;
</v>
      </c>
      <c r="R681" s="318" t="str">
        <f t="shared" ca="1" si="193"/>
        <v xml:space="preserve">&lt;ruby&gt;&lt;rt&gt;&lt;/rt&gt;&lt;rtc&gt;&lt;/rtc&gt;&lt;/ruby&gt;
</v>
      </c>
      <c r="S681" s="285"/>
      <c r="T681" s="319" t="b">
        <f t="shared" si="187"/>
        <v>0</v>
      </c>
      <c r="U681" s="319" t="b">
        <f t="shared" si="194"/>
        <v>0</v>
      </c>
      <c r="V681" s="319" t="b">
        <f t="shared" si="195"/>
        <v>1</v>
      </c>
      <c r="W681" s="319" t="b">
        <f t="shared" si="196"/>
        <v>1</v>
      </c>
      <c r="X681" s="319" t="b">
        <f t="shared" si="197"/>
        <v>0</v>
      </c>
      <c r="Y681" s="370"/>
      <c r="Z681" s="377" t="str">
        <f t="shared" si="188"/>
        <v/>
      </c>
      <c r="AA681" s="373" t="str">
        <f t="array" ref="AA681">IF( $Z681="", "", INDEX(白話字聲母資料表, $Z681, $AA$5))</f>
        <v/>
      </c>
      <c r="AB681" s="370"/>
      <c r="AC681" s="377" t="str">
        <f t="shared" si="198"/>
        <v/>
      </c>
      <c r="AD681" s="373" t="str">
        <f t="array" ref="AD681">IF( $W681, "", INDEX(白話字韻母資料表, AC681, $AD$5))</f>
        <v/>
      </c>
      <c r="AE681" s="373" t="str">
        <f t="array" ref="AE681">IF( $W681, "", IF( INDEX(白話字韻母資料表, AC681, $AE$5) = "入聲", TRUE, FALSE) )</f>
        <v/>
      </c>
      <c r="AF681" s="374" t="str">
        <f t="shared" si="199"/>
        <v/>
      </c>
      <c r="AG681" s="374" t="str">
        <f t="shared" si="200"/>
        <v/>
      </c>
      <c r="AH681" s="374" t="str">
        <f t="array" ref="AH681">IF( $W681, "", INDEX(白話字韻母資料表, $AC681, $AH$5))</f>
        <v/>
      </c>
      <c r="AI681" s="374" t="str">
        <f t="array" ref="AI681">IF($W681, "", INDEX(白話字韻母八聲調資料表, $AD681, $AG681))</f>
        <v/>
      </c>
      <c r="AJ681" s="370"/>
      <c r="AK681" s="373" t="b">
        <f t="shared" si="201"/>
        <v>0</v>
      </c>
      <c r="AL681" s="373" t="str">
        <f>IF( $AK681, IFERROR( IF(MATCH( $E681, 顎音化聲母!$H$9:$H$37, 0), TRUE, FALSE), FALSE), "")</f>
        <v/>
      </c>
      <c r="AM681" s="373" t="str">
        <f t="array" ref="AM681">IF( AND($AK681, $AL681), INDEX(顎音化聲母資料表, MATCH( $D681 &amp; $E681, 顎音化聲母!$L$5:$L$136, 0), 3), "")</f>
        <v/>
      </c>
      <c r="AN681" s="373" t="str">
        <f t="shared" si="202"/>
        <v/>
      </c>
      <c r="AO681" s="374" t="str">
        <f t="array" ref="AO681">IF($AN681="", "", IF( $AM681&lt;&gt;"", $AM681,INDEX(白話字聲母資料表, $AN681, $AO$5)))</f>
        <v/>
      </c>
      <c r="AP681" s="374" t="str">
        <f t="array" ref="AP681">IF($W681, "", INDEX(方音八音反切資料表, $AD681, $AG681))</f>
        <v/>
      </c>
      <c r="AQ681" s="370"/>
      <c r="AR681" s="374" t="str">
        <f t="array" ref="AR681">IF($V681, "", INDEX(白話字聲母資料表, $Z681, $AR$5))</f>
        <v/>
      </c>
      <c r="AS681" s="375" t="str">
        <f t="array" ref="AS681">IF($W681, "", INDEX(白話字韻母資料表, $AC681, $AR$5))</f>
        <v/>
      </c>
      <c r="AT681" s="374" t="str">
        <f t="array" ref="AT681">IF($W681, "", INDEX(台羅韻母八聲調資料表, $AD681, $AG681))</f>
        <v/>
      </c>
      <c r="AU681" s="370"/>
      <c r="AV681" s="374" t="str">
        <f t="array" ref="AV681">IF($V681, "", INDEX(白話字聲母資料表, $Z681, $AV$5))</f>
        <v/>
      </c>
      <c r="AW681" s="375" t="str">
        <f t="array" ref="AW681">IF($W681, "", INDEX(白話字韻母資料表, $AC681, $AW$5))</f>
        <v/>
      </c>
      <c r="AX681" s="374" t="str">
        <f t="array" ref="AX681">IF($W681, "", INDEX(閩拼韻母八聲調資料表, $AD681, $AG681))</f>
        <v/>
      </c>
    </row>
    <row r="682" spans="2:50">
      <c r="B682" s="380">
        <f t="shared" si="148"/>
        <v>674</v>
      </c>
      <c r="C682" s="314" t="str">
        <f>MID(文章!$D$4, B682, 1)</f>
        <v/>
      </c>
      <c r="D682" s="365"/>
      <c r="E682" s="365"/>
      <c r="F682" s="365"/>
      <c r="G682" s="315" t="str">
        <f t="array" ref="G682">IF( OR($T682, NOT($U682), $W682), "", $AA682 &amp; $AH682 &amp; INDEX(中文數值資料表, $AG682, 2) )</f>
        <v/>
      </c>
      <c r="H682" s="321" t="str">
        <f t="shared" si="149"/>
        <v/>
      </c>
      <c r="I682" s="322" t="str">
        <f t="shared" si="150"/>
        <v/>
      </c>
      <c r="J682" s="323" t="str">
        <f t="shared" si="151"/>
        <v/>
      </c>
      <c r="K682" s="316" t="str">
        <f t="shared" si="152"/>
        <v/>
      </c>
      <c r="L682" s="317" t="str">
        <f t="shared" ca="1" si="203"/>
        <v xml:space="preserve">\ltjruby{}{}\
</v>
      </c>
      <c r="M682" s="317" t="str">
        <f t="shared" ca="1" si="189"/>
        <v xml:space="preserve">&lt;ruby&gt;&lt;rt&gt;&lt;/rt&gt;&lt;/ruby&gt;
</v>
      </c>
      <c r="N682" s="317" t="str">
        <f t="shared" ca="1" si="190"/>
        <v xml:space="preserve">&lt;ruby&gt;&lt;rt&gt;&lt;/rt&gt;&lt;/ruby&gt;
</v>
      </c>
      <c r="O682" s="317" t="str">
        <f t="shared" ca="1" si="191"/>
        <v xml:space="preserve">&lt;ruby&gt;&lt;rt&gt;&lt;/rt&gt;&lt;/ruby&gt;
</v>
      </c>
      <c r="P682" s="317" t="str">
        <f t="shared" ca="1" si="191"/>
        <v xml:space="preserve">&lt;ruby&gt;&lt;rt&gt;&lt;/rt&gt;&lt;/ruby&gt;
</v>
      </c>
      <c r="Q682" s="318" t="str">
        <f t="shared" ca="1" si="192"/>
        <v xml:space="preserve">&lt;ruby&gt;&lt;rtc&gt;&lt;/rtc&gt;&lt;/ruby&gt;
</v>
      </c>
      <c r="R682" s="318" t="str">
        <f t="shared" ca="1" si="193"/>
        <v xml:space="preserve">&lt;ruby&gt;&lt;rt&gt;&lt;/rt&gt;&lt;rtc&gt;&lt;/rtc&gt;&lt;/ruby&gt;
</v>
      </c>
      <c r="S682" s="285"/>
      <c r="T682" s="319" t="b">
        <f t="shared" si="187"/>
        <v>0</v>
      </c>
      <c r="U682" s="319" t="b">
        <f t="shared" si="194"/>
        <v>0</v>
      </c>
      <c r="V682" s="319" t="b">
        <f t="shared" si="195"/>
        <v>1</v>
      </c>
      <c r="W682" s="319" t="b">
        <f t="shared" si="196"/>
        <v>1</v>
      </c>
      <c r="X682" s="319" t="b">
        <f t="shared" si="197"/>
        <v>0</v>
      </c>
      <c r="Y682" s="370"/>
      <c r="Z682" s="377" t="str">
        <f t="shared" si="188"/>
        <v/>
      </c>
      <c r="AA682" s="373" t="str">
        <f t="array" ref="AA682">IF( $Z682="", "", INDEX(白話字聲母資料表, $Z682, $AA$5))</f>
        <v/>
      </c>
      <c r="AB682" s="370"/>
      <c r="AC682" s="377" t="str">
        <f t="shared" si="198"/>
        <v/>
      </c>
      <c r="AD682" s="373" t="str">
        <f t="array" ref="AD682">IF( $W682, "", INDEX(白話字韻母資料表, AC682, $AD$5))</f>
        <v/>
      </c>
      <c r="AE682" s="373" t="str">
        <f t="array" ref="AE682">IF( $W682, "", IF( INDEX(白話字韻母資料表, AC682, $AE$5) = "入聲", TRUE, FALSE) )</f>
        <v/>
      </c>
      <c r="AF682" s="374" t="str">
        <f t="shared" si="199"/>
        <v/>
      </c>
      <c r="AG682" s="374" t="str">
        <f t="shared" si="200"/>
        <v/>
      </c>
      <c r="AH682" s="374" t="str">
        <f t="array" ref="AH682">IF( $W682, "", INDEX(白話字韻母資料表, $AC682, $AH$5))</f>
        <v/>
      </c>
      <c r="AI682" s="374" t="str">
        <f t="array" ref="AI682">IF($W682, "", INDEX(白話字韻母八聲調資料表, $AD682, $AG682))</f>
        <v/>
      </c>
      <c r="AJ682" s="370"/>
      <c r="AK682" s="373" t="b">
        <f t="shared" si="201"/>
        <v>0</v>
      </c>
      <c r="AL682" s="373" t="str">
        <f>IF( $AK682, IFERROR( IF(MATCH( $E682, 顎音化聲母!$H$9:$H$37, 0), TRUE, FALSE), FALSE), "")</f>
        <v/>
      </c>
      <c r="AM682" s="373" t="str">
        <f t="array" ref="AM682">IF( AND($AK682, $AL682), INDEX(顎音化聲母資料表, MATCH( $D682 &amp; $E682, 顎音化聲母!$L$5:$L$136, 0), 3), "")</f>
        <v/>
      </c>
      <c r="AN682" s="373" t="str">
        <f t="shared" si="202"/>
        <v/>
      </c>
      <c r="AO682" s="374" t="str">
        <f t="array" ref="AO682">IF($AN682="", "", IF( $AM682&lt;&gt;"", $AM682,INDEX(白話字聲母資料表, $AN682, $AO$5)))</f>
        <v/>
      </c>
      <c r="AP682" s="374" t="str">
        <f t="array" ref="AP682">IF($W682, "", INDEX(方音八音反切資料表, $AD682, $AG682))</f>
        <v/>
      </c>
      <c r="AQ682" s="370"/>
      <c r="AR682" s="374" t="str">
        <f t="array" ref="AR682">IF($V682, "", INDEX(白話字聲母資料表, $Z682, $AR$5))</f>
        <v/>
      </c>
      <c r="AS682" s="375" t="str">
        <f t="array" ref="AS682">IF($W682, "", INDEX(白話字韻母資料表, $AC682, $AR$5))</f>
        <v/>
      </c>
      <c r="AT682" s="374" t="str">
        <f t="array" ref="AT682">IF($W682, "", INDEX(台羅韻母八聲調資料表, $AD682, $AG682))</f>
        <v/>
      </c>
      <c r="AU682" s="370"/>
      <c r="AV682" s="374" t="str">
        <f t="array" ref="AV682">IF($V682, "", INDEX(白話字聲母資料表, $Z682, $AV$5))</f>
        <v/>
      </c>
      <c r="AW682" s="375" t="str">
        <f t="array" ref="AW682">IF($W682, "", INDEX(白話字韻母資料表, $AC682, $AW$5))</f>
        <v/>
      </c>
      <c r="AX682" s="374" t="str">
        <f t="array" ref="AX682">IF($W682, "", INDEX(閩拼韻母八聲調資料表, $AD682, $AG682))</f>
        <v/>
      </c>
    </row>
    <row r="683" spans="2:50">
      <c r="B683" s="380">
        <f t="shared" si="148"/>
        <v>675</v>
      </c>
      <c r="C683" s="314" t="str">
        <f>MID(文章!$D$4, B683, 1)</f>
        <v/>
      </c>
      <c r="D683" s="365"/>
      <c r="E683" s="365"/>
      <c r="F683" s="365"/>
      <c r="G683" s="315" t="str">
        <f t="array" ref="G683">IF( OR($T683, NOT($U683), $W683), "", $AA683 &amp; $AH683 &amp; INDEX(中文數值資料表, $AG683, 2) )</f>
        <v/>
      </c>
      <c r="H683" s="321" t="str">
        <f t="shared" si="149"/>
        <v/>
      </c>
      <c r="I683" s="322" t="str">
        <f t="shared" si="150"/>
        <v/>
      </c>
      <c r="J683" s="323" t="str">
        <f t="shared" si="151"/>
        <v/>
      </c>
      <c r="K683" s="316" t="str">
        <f t="shared" si="152"/>
        <v/>
      </c>
      <c r="L683" s="317" t="str">
        <f t="shared" ca="1" si="203"/>
        <v xml:space="preserve">\ltjruby{}{}\
</v>
      </c>
      <c r="M683" s="317" t="str">
        <f t="shared" ca="1" si="189"/>
        <v xml:space="preserve">&lt;ruby&gt;&lt;rt&gt;&lt;/rt&gt;&lt;/ruby&gt;
</v>
      </c>
      <c r="N683" s="317" t="str">
        <f t="shared" ca="1" si="190"/>
        <v xml:space="preserve">&lt;ruby&gt;&lt;rt&gt;&lt;/rt&gt;&lt;/ruby&gt;
</v>
      </c>
      <c r="O683" s="317" t="str">
        <f t="shared" ca="1" si="191"/>
        <v xml:space="preserve">&lt;ruby&gt;&lt;rt&gt;&lt;/rt&gt;&lt;/ruby&gt;
</v>
      </c>
      <c r="P683" s="317" t="str">
        <f t="shared" ca="1" si="191"/>
        <v xml:space="preserve">&lt;ruby&gt;&lt;rt&gt;&lt;/rt&gt;&lt;/ruby&gt;
</v>
      </c>
      <c r="Q683" s="318" t="str">
        <f t="shared" ca="1" si="192"/>
        <v xml:space="preserve">&lt;ruby&gt;&lt;rtc&gt;&lt;/rtc&gt;&lt;/ruby&gt;
</v>
      </c>
      <c r="R683" s="318" t="str">
        <f t="shared" ca="1" si="193"/>
        <v xml:space="preserve">&lt;ruby&gt;&lt;rt&gt;&lt;/rt&gt;&lt;rtc&gt;&lt;/rtc&gt;&lt;/ruby&gt;
</v>
      </c>
      <c r="S683" s="285"/>
      <c r="T683" s="319" t="b">
        <f t="shared" si="187"/>
        <v>0</v>
      </c>
      <c r="U683" s="319" t="b">
        <f t="shared" si="194"/>
        <v>0</v>
      </c>
      <c r="V683" s="319" t="b">
        <f t="shared" si="195"/>
        <v>1</v>
      </c>
      <c r="W683" s="319" t="b">
        <f t="shared" si="196"/>
        <v>1</v>
      </c>
      <c r="X683" s="319" t="b">
        <f t="shared" si="197"/>
        <v>0</v>
      </c>
      <c r="Y683" s="370"/>
      <c r="Z683" s="377" t="str">
        <f t="shared" si="188"/>
        <v/>
      </c>
      <c r="AA683" s="373" t="str">
        <f t="array" ref="AA683">IF( $Z683="", "", INDEX(白話字聲母資料表, $Z683, $AA$5))</f>
        <v/>
      </c>
      <c r="AB683" s="370"/>
      <c r="AC683" s="377" t="str">
        <f t="shared" si="198"/>
        <v/>
      </c>
      <c r="AD683" s="373" t="str">
        <f t="array" ref="AD683">IF( $W683, "", INDEX(白話字韻母資料表, AC683, $AD$5))</f>
        <v/>
      </c>
      <c r="AE683" s="373" t="str">
        <f t="array" ref="AE683">IF( $W683, "", IF( INDEX(白話字韻母資料表, AC683, $AE$5) = "入聲", TRUE, FALSE) )</f>
        <v/>
      </c>
      <c r="AF683" s="374" t="str">
        <f t="shared" si="199"/>
        <v/>
      </c>
      <c r="AG683" s="374" t="str">
        <f t="shared" si="200"/>
        <v/>
      </c>
      <c r="AH683" s="374" t="str">
        <f t="array" ref="AH683">IF( $W683, "", INDEX(白話字韻母資料表, $AC683, $AH$5))</f>
        <v/>
      </c>
      <c r="AI683" s="374" t="str">
        <f t="array" ref="AI683">IF($W683, "", INDEX(白話字韻母八聲調資料表, $AD683, $AG683))</f>
        <v/>
      </c>
      <c r="AJ683" s="370"/>
      <c r="AK683" s="373" t="b">
        <f t="shared" si="201"/>
        <v>0</v>
      </c>
      <c r="AL683" s="373" t="str">
        <f>IF( $AK683, IFERROR( IF(MATCH( $E683, 顎音化聲母!$H$9:$H$37, 0), TRUE, FALSE), FALSE), "")</f>
        <v/>
      </c>
      <c r="AM683" s="373" t="str">
        <f t="array" ref="AM683">IF( AND($AK683, $AL683), INDEX(顎音化聲母資料表, MATCH( $D683 &amp; $E683, 顎音化聲母!$L$5:$L$136, 0), 3), "")</f>
        <v/>
      </c>
      <c r="AN683" s="373" t="str">
        <f t="shared" si="202"/>
        <v/>
      </c>
      <c r="AO683" s="374" t="str">
        <f t="array" ref="AO683">IF($AN683="", "", IF( $AM683&lt;&gt;"", $AM683,INDEX(白話字聲母資料表, $AN683, $AO$5)))</f>
        <v/>
      </c>
      <c r="AP683" s="374" t="str">
        <f t="array" ref="AP683">IF($W683, "", INDEX(方音八音反切資料表, $AD683, $AG683))</f>
        <v/>
      </c>
      <c r="AQ683" s="370"/>
      <c r="AR683" s="374" t="str">
        <f t="array" ref="AR683">IF($V683, "", INDEX(白話字聲母資料表, $Z683, $AR$5))</f>
        <v/>
      </c>
      <c r="AS683" s="375" t="str">
        <f t="array" ref="AS683">IF($W683, "", INDEX(白話字韻母資料表, $AC683, $AR$5))</f>
        <v/>
      </c>
      <c r="AT683" s="374" t="str">
        <f t="array" ref="AT683">IF($W683, "", INDEX(台羅韻母八聲調資料表, $AD683, $AG683))</f>
        <v/>
      </c>
      <c r="AU683" s="370"/>
      <c r="AV683" s="374" t="str">
        <f t="array" ref="AV683">IF($V683, "", INDEX(白話字聲母資料表, $Z683, $AV$5))</f>
        <v/>
      </c>
      <c r="AW683" s="375" t="str">
        <f t="array" ref="AW683">IF($W683, "", INDEX(白話字韻母資料表, $AC683, $AW$5))</f>
        <v/>
      </c>
      <c r="AX683" s="374" t="str">
        <f t="array" ref="AX683">IF($W683, "", INDEX(閩拼韻母八聲調資料表, $AD683, $AG683))</f>
        <v/>
      </c>
    </row>
    <row r="684" spans="2:50">
      <c r="B684" s="380">
        <f t="shared" si="148"/>
        <v>676</v>
      </c>
      <c r="C684" s="314" t="str">
        <f>MID(文章!$D$4, B684, 1)</f>
        <v/>
      </c>
      <c r="D684" s="365"/>
      <c r="E684" s="365"/>
      <c r="F684" s="365"/>
      <c r="G684" s="315" t="str">
        <f t="array" ref="G684">IF( OR($T684, NOT($U684), $W684), "", $AA684 &amp; $AH684 &amp; INDEX(中文數值資料表, $AG684, 2) )</f>
        <v/>
      </c>
      <c r="H684" s="321" t="str">
        <f t="shared" si="149"/>
        <v/>
      </c>
      <c r="I684" s="322" t="str">
        <f t="shared" si="150"/>
        <v/>
      </c>
      <c r="J684" s="323" t="str">
        <f t="shared" si="151"/>
        <v/>
      </c>
      <c r="K684" s="316" t="str">
        <f t="shared" si="152"/>
        <v/>
      </c>
      <c r="L684" s="317" t="str">
        <f t="shared" ca="1" si="203"/>
        <v xml:space="preserve">\ltjruby{}{}\
</v>
      </c>
      <c r="M684" s="317" t="str">
        <f t="shared" ca="1" si="189"/>
        <v xml:space="preserve">&lt;ruby&gt;&lt;rt&gt;&lt;/rt&gt;&lt;/ruby&gt;
</v>
      </c>
      <c r="N684" s="317" t="str">
        <f t="shared" ca="1" si="190"/>
        <v xml:space="preserve">&lt;ruby&gt;&lt;rt&gt;&lt;/rt&gt;&lt;/ruby&gt;
</v>
      </c>
      <c r="O684" s="317" t="str">
        <f t="shared" ca="1" si="191"/>
        <v xml:space="preserve">&lt;ruby&gt;&lt;rt&gt;&lt;/rt&gt;&lt;/ruby&gt;
</v>
      </c>
      <c r="P684" s="317" t="str">
        <f t="shared" ca="1" si="191"/>
        <v xml:space="preserve">&lt;ruby&gt;&lt;rt&gt;&lt;/rt&gt;&lt;/ruby&gt;
</v>
      </c>
      <c r="Q684" s="318" t="str">
        <f t="shared" ca="1" si="192"/>
        <v xml:space="preserve">&lt;ruby&gt;&lt;rtc&gt;&lt;/rtc&gt;&lt;/ruby&gt;
</v>
      </c>
      <c r="R684" s="318" t="str">
        <f t="shared" ca="1" si="193"/>
        <v xml:space="preserve">&lt;ruby&gt;&lt;rt&gt;&lt;/rt&gt;&lt;rtc&gt;&lt;/rtc&gt;&lt;/ruby&gt;
</v>
      </c>
      <c r="S684" s="285"/>
      <c r="T684" s="319" t="b">
        <f t="shared" si="187"/>
        <v>0</v>
      </c>
      <c r="U684" s="319" t="b">
        <f t="shared" si="194"/>
        <v>0</v>
      </c>
      <c r="V684" s="319" t="b">
        <f t="shared" si="195"/>
        <v>1</v>
      </c>
      <c r="W684" s="319" t="b">
        <f t="shared" si="196"/>
        <v>1</v>
      </c>
      <c r="X684" s="319" t="b">
        <f t="shared" si="197"/>
        <v>0</v>
      </c>
      <c r="Y684" s="370"/>
      <c r="Z684" s="377" t="str">
        <f t="shared" si="188"/>
        <v/>
      </c>
      <c r="AA684" s="373" t="str">
        <f t="array" ref="AA684">IF( $Z684="", "", INDEX(白話字聲母資料表, $Z684, $AA$5))</f>
        <v/>
      </c>
      <c r="AB684" s="370"/>
      <c r="AC684" s="377" t="str">
        <f t="shared" si="198"/>
        <v/>
      </c>
      <c r="AD684" s="373" t="str">
        <f t="array" ref="AD684">IF( $W684, "", INDEX(白話字韻母資料表, AC684, $AD$5))</f>
        <v/>
      </c>
      <c r="AE684" s="373" t="str">
        <f t="array" ref="AE684">IF( $W684, "", IF( INDEX(白話字韻母資料表, AC684, $AE$5) = "入聲", TRUE, FALSE) )</f>
        <v/>
      </c>
      <c r="AF684" s="374" t="str">
        <f t="shared" si="199"/>
        <v/>
      </c>
      <c r="AG684" s="374" t="str">
        <f t="shared" si="200"/>
        <v/>
      </c>
      <c r="AH684" s="374" t="str">
        <f t="array" ref="AH684">IF( $W684, "", INDEX(白話字韻母資料表, $AC684, $AH$5))</f>
        <v/>
      </c>
      <c r="AI684" s="374" t="str">
        <f t="array" ref="AI684">IF($W684, "", INDEX(白話字韻母八聲調資料表, $AD684, $AG684))</f>
        <v/>
      </c>
      <c r="AJ684" s="370"/>
      <c r="AK684" s="373" t="b">
        <f t="shared" si="201"/>
        <v>0</v>
      </c>
      <c r="AL684" s="373" t="str">
        <f>IF( $AK684, IFERROR( IF(MATCH( $E684, 顎音化聲母!$H$9:$H$37, 0), TRUE, FALSE), FALSE), "")</f>
        <v/>
      </c>
      <c r="AM684" s="373" t="str">
        <f t="array" ref="AM684">IF( AND($AK684, $AL684), INDEX(顎音化聲母資料表, MATCH( $D684 &amp; $E684, 顎音化聲母!$L$5:$L$136, 0), 3), "")</f>
        <v/>
      </c>
      <c r="AN684" s="373" t="str">
        <f t="shared" si="202"/>
        <v/>
      </c>
      <c r="AO684" s="374" t="str">
        <f t="array" ref="AO684">IF($AN684="", "", IF( $AM684&lt;&gt;"", $AM684,INDEX(白話字聲母資料表, $AN684, $AO$5)))</f>
        <v/>
      </c>
      <c r="AP684" s="374" t="str">
        <f t="array" ref="AP684">IF($W684, "", INDEX(方音八音反切資料表, $AD684, $AG684))</f>
        <v/>
      </c>
      <c r="AQ684" s="370"/>
      <c r="AR684" s="374" t="str">
        <f t="array" ref="AR684">IF($V684, "", INDEX(白話字聲母資料表, $Z684, $AR$5))</f>
        <v/>
      </c>
      <c r="AS684" s="375" t="str">
        <f t="array" ref="AS684">IF($W684, "", INDEX(白話字韻母資料表, $AC684, $AR$5))</f>
        <v/>
      </c>
      <c r="AT684" s="374" t="str">
        <f t="array" ref="AT684">IF($W684, "", INDEX(台羅韻母八聲調資料表, $AD684, $AG684))</f>
        <v/>
      </c>
      <c r="AU684" s="370"/>
      <c r="AV684" s="374" t="str">
        <f t="array" ref="AV684">IF($V684, "", INDEX(白話字聲母資料表, $Z684, $AV$5))</f>
        <v/>
      </c>
      <c r="AW684" s="375" t="str">
        <f t="array" ref="AW684">IF($W684, "", INDEX(白話字韻母資料表, $AC684, $AW$5))</f>
        <v/>
      </c>
      <c r="AX684" s="374" t="str">
        <f t="array" ref="AX684">IF($W684, "", INDEX(閩拼韻母八聲調資料表, $AD684, $AG684))</f>
        <v/>
      </c>
    </row>
    <row r="685" spans="2:50">
      <c r="B685" s="380">
        <f t="shared" si="148"/>
        <v>677</v>
      </c>
      <c r="C685" s="314" t="str">
        <f>MID(文章!$D$4, B685, 1)</f>
        <v/>
      </c>
      <c r="D685" s="365"/>
      <c r="E685" s="365"/>
      <c r="F685" s="365"/>
      <c r="G685" s="315" t="str">
        <f t="array" ref="G685">IF( OR($T685, NOT($U685), $W685), "", $AA685 &amp; $AH685 &amp; INDEX(中文數值資料表, $AG685, 2) )</f>
        <v/>
      </c>
      <c r="H685" s="321" t="str">
        <f t="shared" si="149"/>
        <v/>
      </c>
      <c r="I685" s="322" t="str">
        <f t="shared" si="150"/>
        <v/>
      </c>
      <c r="J685" s="323" t="str">
        <f t="shared" si="151"/>
        <v/>
      </c>
      <c r="K685" s="316" t="str">
        <f t="shared" si="152"/>
        <v/>
      </c>
      <c r="L685" s="317" t="str">
        <f t="shared" ca="1" si="203"/>
        <v xml:space="preserve">\ltjruby{}{}\
</v>
      </c>
      <c r="M685" s="317" t="str">
        <f t="shared" ca="1" si="189"/>
        <v xml:space="preserve">&lt;ruby&gt;&lt;rt&gt;&lt;/rt&gt;&lt;/ruby&gt;
</v>
      </c>
      <c r="N685" s="317" t="str">
        <f t="shared" ca="1" si="190"/>
        <v xml:space="preserve">&lt;ruby&gt;&lt;rt&gt;&lt;/rt&gt;&lt;/ruby&gt;
</v>
      </c>
      <c r="O685" s="317" t="str">
        <f t="shared" ca="1" si="191"/>
        <v xml:space="preserve">&lt;ruby&gt;&lt;rt&gt;&lt;/rt&gt;&lt;/ruby&gt;
</v>
      </c>
      <c r="P685" s="317" t="str">
        <f t="shared" ca="1" si="191"/>
        <v xml:space="preserve">&lt;ruby&gt;&lt;rt&gt;&lt;/rt&gt;&lt;/ruby&gt;
</v>
      </c>
      <c r="Q685" s="318" t="str">
        <f t="shared" ca="1" si="192"/>
        <v xml:space="preserve">&lt;ruby&gt;&lt;rtc&gt;&lt;/rtc&gt;&lt;/ruby&gt;
</v>
      </c>
      <c r="R685" s="318" t="str">
        <f t="shared" ca="1" si="193"/>
        <v xml:space="preserve">&lt;ruby&gt;&lt;rt&gt;&lt;/rt&gt;&lt;rtc&gt;&lt;/rtc&gt;&lt;/ruby&gt;
</v>
      </c>
      <c r="S685" s="285"/>
      <c r="T685" s="319" t="b">
        <f t="shared" si="187"/>
        <v>0</v>
      </c>
      <c r="U685" s="319" t="b">
        <f t="shared" si="194"/>
        <v>0</v>
      </c>
      <c r="V685" s="319" t="b">
        <f t="shared" si="195"/>
        <v>1</v>
      </c>
      <c r="W685" s="319" t="b">
        <f t="shared" si="196"/>
        <v>1</v>
      </c>
      <c r="X685" s="319" t="b">
        <f t="shared" si="197"/>
        <v>0</v>
      </c>
      <c r="Y685" s="370"/>
      <c r="Z685" s="377" t="str">
        <f t="shared" si="188"/>
        <v/>
      </c>
      <c r="AA685" s="373" t="str">
        <f t="array" ref="AA685">IF( $Z685="", "", INDEX(白話字聲母資料表, $Z685, $AA$5))</f>
        <v/>
      </c>
      <c r="AB685" s="370"/>
      <c r="AC685" s="377" t="str">
        <f t="shared" si="198"/>
        <v/>
      </c>
      <c r="AD685" s="373" t="str">
        <f t="array" ref="AD685">IF( $W685, "", INDEX(白話字韻母資料表, AC685, $AD$5))</f>
        <v/>
      </c>
      <c r="AE685" s="373" t="str">
        <f t="array" ref="AE685">IF( $W685, "", IF( INDEX(白話字韻母資料表, AC685, $AE$5) = "入聲", TRUE, FALSE) )</f>
        <v/>
      </c>
      <c r="AF685" s="374" t="str">
        <f t="shared" si="199"/>
        <v/>
      </c>
      <c r="AG685" s="374" t="str">
        <f t="shared" si="200"/>
        <v/>
      </c>
      <c r="AH685" s="374" t="str">
        <f t="array" ref="AH685">IF( $W685, "", INDEX(白話字韻母資料表, $AC685, $AH$5))</f>
        <v/>
      </c>
      <c r="AI685" s="374" t="str">
        <f t="array" ref="AI685">IF($W685, "", INDEX(白話字韻母八聲調資料表, $AD685, $AG685))</f>
        <v/>
      </c>
      <c r="AJ685" s="370"/>
      <c r="AK685" s="373" t="b">
        <f t="shared" si="201"/>
        <v>0</v>
      </c>
      <c r="AL685" s="373" t="str">
        <f>IF( $AK685, IFERROR( IF(MATCH( $E685, 顎音化聲母!$H$9:$H$37, 0), TRUE, FALSE), FALSE), "")</f>
        <v/>
      </c>
      <c r="AM685" s="373" t="str">
        <f t="array" ref="AM685">IF( AND($AK685, $AL685), INDEX(顎音化聲母資料表, MATCH( $D685 &amp; $E685, 顎音化聲母!$L$5:$L$136, 0), 3), "")</f>
        <v/>
      </c>
      <c r="AN685" s="373" t="str">
        <f t="shared" si="202"/>
        <v/>
      </c>
      <c r="AO685" s="374" t="str">
        <f t="array" ref="AO685">IF($AN685="", "", IF( $AM685&lt;&gt;"", $AM685,INDEX(白話字聲母資料表, $AN685, $AO$5)))</f>
        <v/>
      </c>
      <c r="AP685" s="374" t="str">
        <f t="array" ref="AP685">IF($W685, "", INDEX(方音八音反切資料表, $AD685, $AG685))</f>
        <v/>
      </c>
      <c r="AQ685" s="370"/>
      <c r="AR685" s="374" t="str">
        <f t="array" ref="AR685">IF($V685, "", INDEX(白話字聲母資料表, $Z685, $AR$5))</f>
        <v/>
      </c>
      <c r="AS685" s="375" t="str">
        <f t="array" ref="AS685">IF($W685, "", INDEX(白話字韻母資料表, $AC685, $AR$5))</f>
        <v/>
      </c>
      <c r="AT685" s="374" t="str">
        <f t="array" ref="AT685">IF($W685, "", INDEX(台羅韻母八聲調資料表, $AD685, $AG685))</f>
        <v/>
      </c>
      <c r="AU685" s="370"/>
      <c r="AV685" s="374" t="str">
        <f t="array" ref="AV685">IF($V685, "", INDEX(白話字聲母資料表, $Z685, $AV$5))</f>
        <v/>
      </c>
      <c r="AW685" s="375" t="str">
        <f t="array" ref="AW685">IF($W685, "", INDEX(白話字韻母資料表, $AC685, $AW$5))</f>
        <v/>
      </c>
      <c r="AX685" s="374" t="str">
        <f t="array" ref="AX685">IF($W685, "", INDEX(閩拼韻母八聲調資料表, $AD685, $AG685))</f>
        <v/>
      </c>
    </row>
    <row r="686" spans="2:50">
      <c r="B686" s="380">
        <f t="shared" si="148"/>
        <v>678</v>
      </c>
      <c r="C686" s="314" t="str">
        <f>MID(文章!$D$4, B686, 1)</f>
        <v/>
      </c>
      <c r="D686" s="365"/>
      <c r="E686" s="365"/>
      <c r="F686" s="365"/>
      <c r="G686" s="315" t="str">
        <f t="array" ref="G686">IF( OR($T686, NOT($U686), $W686), "", $AA686 &amp; $AH686 &amp; INDEX(中文數值資料表, $AG686, 2) )</f>
        <v/>
      </c>
      <c r="H686" s="321" t="str">
        <f t="shared" si="149"/>
        <v/>
      </c>
      <c r="I686" s="322" t="str">
        <f t="shared" si="150"/>
        <v/>
      </c>
      <c r="J686" s="323" t="str">
        <f t="shared" si="151"/>
        <v/>
      </c>
      <c r="K686" s="316" t="str">
        <f t="shared" si="152"/>
        <v/>
      </c>
      <c r="L686" s="317" t="str">
        <f t="shared" ca="1" si="203"/>
        <v xml:space="preserve">\ltjruby{}{}\
</v>
      </c>
      <c r="M686" s="317" t="str">
        <f t="shared" ca="1" si="189"/>
        <v xml:space="preserve">&lt;ruby&gt;&lt;rt&gt;&lt;/rt&gt;&lt;/ruby&gt;
</v>
      </c>
      <c r="N686" s="317" t="str">
        <f t="shared" ca="1" si="190"/>
        <v xml:space="preserve">&lt;ruby&gt;&lt;rt&gt;&lt;/rt&gt;&lt;/ruby&gt;
</v>
      </c>
      <c r="O686" s="317" t="str">
        <f t="shared" ca="1" si="191"/>
        <v xml:space="preserve">&lt;ruby&gt;&lt;rt&gt;&lt;/rt&gt;&lt;/ruby&gt;
</v>
      </c>
      <c r="P686" s="317" t="str">
        <f t="shared" ca="1" si="191"/>
        <v xml:space="preserve">&lt;ruby&gt;&lt;rt&gt;&lt;/rt&gt;&lt;/ruby&gt;
</v>
      </c>
      <c r="Q686" s="318" t="str">
        <f t="shared" ca="1" si="192"/>
        <v xml:space="preserve">&lt;ruby&gt;&lt;rtc&gt;&lt;/rtc&gt;&lt;/ruby&gt;
</v>
      </c>
      <c r="R686" s="318" t="str">
        <f t="shared" ca="1" si="193"/>
        <v xml:space="preserve">&lt;ruby&gt;&lt;rt&gt;&lt;/rt&gt;&lt;rtc&gt;&lt;/rtc&gt;&lt;/ruby&gt;
</v>
      </c>
      <c r="S686" s="285"/>
      <c r="T686" s="319" t="b">
        <f t="shared" si="187"/>
        <v>0</v>
      </c>
      <c r="U686" s="319" t="b">
        <f t="shared" si="194"/>
        <v>0</v>
      </c>
      <c r="V686" s="319" t="b">
        <f t="shared" si="195"/>
        <v>1</v>
      </c>
      <c r="W686" s="319" t="b">
        <f t="shared" si="196"/>
        <v>1</v>
      </c>
      <c r="X686" s="319" t="b">
        <f t="shared" si="197"/>
        <v>0</v>
      </c>
      <c r="Y686" s="370"/>
      <c r="Z686" s="377" t="str">
        <f t="shared" si="188"/>
        <v/>
      </c>
      <c r="AA686" s="373" t="str">
        <f t="array" ref="AA686">IF( $Z686="", "", INDEX(白話字聲母資料表, $Z686, $AA$5))</f>
        <v/>
      </c>
      <c r="AB686" s="370"/>
      <c r="AC686" s="377" t="str">
        <f t="shared" si="198"/>
        <v/>
      </c>
      <c r="AD686" s="373" t="str">
        <f t="array" ref="AD686">IF( $W686, "", INDEX(白話字韻母資料表, AC686, $AD$5))</f>
        <v/>
      </c>
      <c r="AE686" s="373" t="str">
        <f t="array" ref="AE686">IF( $W686, "", IF( INDEX(白話字韻母資料表, AC686, $AE$5) = "入聲", TRUE, FALSE) )</f>
        <v/>
      </c>
      <c r="AF686" s="374" t="str">
        <f t="shared" si="199"/>
        <v/>
      </c>
      <c r="AG686" s="374" t="str">
        <f t="shared" si="200"/>
        <v/>
      </c>
      <c r="AH686" s="374" t="str">
        <f t="array" ref="AH686">IF( $W686, "", INDEX(白話字韻母資料表, $AC686, $AH$5))</f>
        <v/>
      </c>
      <c r="AI686" s="374" t="str">
        <f t="array" ref="AI686">IF($W686, "", INDEX(白話字韻母八聲調資料表, $AD686, $AG686))</f>
        <v/>
      </c>
      <c r="AJ686" s="370"/>
      <c r="AK686" s="373" t="b">
        <f t="shared" si="201"/>
        <v>0</v>
      </c>
      <c r="AL686" s="373" t="str">
        <f>IF( $AK686, IFERROR( IF(MATCH( $E686, 顎音化聲母!$H$9:$H$37, 0), TRUE, FALSE), FALSE), "")</f>
        <v/>
      </c>
      <c r="AM686" s="373" t="str">
        <f t="array" ref="AM686">IF( AND($AK686, $AL686), INDEX(顎音化聲母資料表, MATCH( $D686 &amp; $E686, 顎音化聲母!$L$5:$L$136, 0), 3), "")</f>
        <v/>
      </c>
      <c r="AN686" s="373" t="str">
        <f t="shared" si="202"/>
        <v/>
      </c>
      <c r="AO686" s="374" t="str">
        <f t="array" ref="AO686">IF($AN686="", "", IF( $AM686&lt;&gt;"", $AM686,INDEX(白話字聲母資料表, $AN686, $AO$5)))</f>
        <v/>
      </c>
      <c r="AP686" s="374" t="str">
        <f t="array" ref="AP686">IF($W686, "", INDEX(方音八音反切資料表, $AD686, $AG686))</f>
        <v/>
      </c>
      <c r="AQ686" s="370"/>
      <c r="AR686" s="374" t="str">
        <f t="array" ref="AR686">IF($V686, "", INDEX(白話字聲母資料表, $Z686, $AR$5))</f>
        <v/>
      </c>
      <c r="AS686" s="375" t="str">
        <f t="array" ref="AS686">IF($W686, "", INDEX(白話字韻母資料表, $AC686, $AR$5))</f>
        <v/>
      </c>
      <c r="AT686" s="374" t="str">
        <f t="array" ref="AT686">IF($W686, "", INDEX(台羅韻母八聲調資料表, $AD686, $AG686))</f>
        <v/>
      </c>
      <c r="AU686" s="370"/>
      <c r="AV686" s="374" t="str">
        <f t="array" ref="AV686">IF($V686, "", INDEX(白話字聲母資料表, $Z686, $AV$5))</f>
        <v/>
      </c>
      <c r="AW686" s="375" t="str">
        <f t="array" ref="AW686">IF($W686, "", INDEX(白話字韻母資料表, $AC686, $AW$5))</f>
        <v/>
      </c>
      <c r="AX686" s="374" t="str">
        <f t="array" ref="AX686">IF($W686, "", INDEX(閩拼韻母八聲調資料表, $AD686, $AG686))</f>
        <v/>
      </c>
    </row>
    <row r="687" spans="2:50">
      <c r="B687" s="380">
        <f t="shared" si="148"/>
        <v>679</v>
      </c>
      <c r="C687" s="314" t="str">
        <f>MID(文章!$D$4, B687, 1)</f>
        <v/>
      </c>
      <c r="D687" s="365"/>
      <c r="E687" s="365"/>
      <c r="F687" s="365"/>
      <c r="G687" s="315" t="str">
        <f t="array" ref="G687">IF( OR($T687, NOT($U687), $W687), "", $AA687 &amp; $AH687 &amp; INDEX(中文數值資料表, $AG687, 2) )</f>
        <v/>
      </c>
      <c r="H687" s="321" t="str">
        <f t="shared" si="149"/>
        <v/>
      </c>
      <c r="I687" s="322" t="str">
        <f t="shared" si="150"/>
        <v/>
      </c>
      <c r="J687" s="323" t="str">
        <f t="shared" si="151"/>
        <v/>
      </c>
      <c r="K687" s="316" t="str">
        <f t="shared" si="152"/>
        <v/>
      </c>
      <c r="L687" s="317" t="str">
        <f t="shared" ca="1" si="203"/>
        <v xml:space="preserve">\ltjruby{}{}\
</v>
      </c>
      <c r="M687" s="317" t="str">
        <f t="shared" ca="1" si="189"/>
        <v xml:space="preserve">&lt;ruby&gt;&lt;rt&gt;&lt;/rt&gt;&lt;/ruby&gt;
</v>
      </c>
      <c r="N687" s="317" t="str">
        <f t="shared" ca="1" si="190"/>
        <v xml:space="preserve">&lt;ruby&gt;&lt;rt&gt;&lt;/rt&gt;&lt;/ruby&gt;
</v>
      </c>
      <c r="O687" s="317" t="str">
        <f t="shared" ca="1" si="191"/>
        <v xml:space="preserve">&lt;ruby&gt;&lt;rt&gt;&lt;/rt&gt;&lt;/ruby&gt;
</v>
      </c>
      <c r="P687" s="317" t="str">
        <f t="shared" ca="1" si="191"/>
        <v xml:space="preserve">&lt;ruby&gt;&lt;rt&gt;&lt;/rt&gt;&lt;/ruby&gt;
</v>
      </c>
      <c r="Q687" s="318" t="str">
        <f t="shared" ca="1" si="192"/>
        <v xml:space="preserve">&lt;ruby&gt;&lt;rtc&gt;&lt;/rtc&gt;&lt;/ruby&gt;
</v>
      </c>
      <c r="R687" s="318" t="str">
        <f t="shared" ca="1" si="193"/>
        <v xml:space="preserve">&lt;ruby&gt;&lt;rt&gt;&lt;/rt&gt;&lt;rtc&gt;&lt;/rtc&gt;&lt;/ruby&gt;
</v>
      </c>
      <c r="S687" s="285"/>
      <c r="T687" s="319" t="b">
        <f t="shared" si="187"/>
        <v>0</v>
      </c>
      <c r="U687" s="319" t="b">
        <f t="shared" si="194"/>
        <v>0</v>
      </c>
      <c r="V687" s="319" t="b">
        <f t="shared" si="195"/>
        <v>1</v>
      </c>
      <c r="W687" s="319" t="b">
        <f t="shared" si="196"/>
        <v>1</v>
      </c>
      <c r="X687" s="319" t="b">
        <f t="shared" si="197"/>
        <v>0</v>
      </c>
      <c r="Y687" s="370"/>
      <c r="Z687" s="377" t="str">
        <f t="shared" si="188"/>
        <v/>
      </c>
      <c r="AA687" s="373" t="str">
        <f t="array" ref="AA687">IF( $Z687="", "", INDEX(白話字聲母資料表, $Z687, $AA$5))</f>
        <v/>
      </c>
      <c r="AB687" s="370"/>
      <c r="AC687" s="377" t="str">
        <f t="shared" si="198"/>
        <v/>
      </c>
      <c r="AD687" s="373" t="str">
        <f t="array" ref="AD687">IF( $W687, "", INDEX(白話字韻母資料表, AC687, $AD$5))</f>
        <v/>
      </c>
      <c r="AE687" s="373" t="str">
        <f t="array" ref="AE687">IF( $W687, "", IF( INDEX(白話字韻母資料表, AC687, $AE$5) = "入聲", TRUE, FALSE) )</f>
        <v/>
      </c>
      <c r="AF687" s="374" t="str">
        <f t="shared" si="199"/>
        <v/>
      </c>
      <c r="AG687" s="374" t="str">
        <f t="shared" si="200"/>
        <v/>
      </c>
      <c r="AH687" s="374" t="str">
        <f t="array" ref="AH687">IF( $W687, "", INDEX(白話字韻母資料表, $AC687, $AH$5))</f>
        <v/>
      </c>
      <c r="AI687" s="374" t="str">
        <f t="array" ref="AI687">IF($W687, "", INDEX(白話字韻母八聲調資料表, $AD687, $AG687))</f>
        <v/>
      </c>
      <c r="AJ687" s="370"/>
      <c r="AK687" s="373" t="b">
        <f t="shared" si="201"/>
        <v>0</v>
      </c>
      <c r="AL687" s="373" t="str">
        <f>IF( $AK687, IFERROR( IF(MATCH( $E687, 顎音化聲母!$H$9:$H$37, 0), TRUE, FALSE), FALSE), "")</f>
        <v/>
      </c>
      <c r="AM687" s="373" t="str">
        <f t="array" ref="AM687">IF( AND($AK687, $AL687), INDEX(顎音化聲母資料表, MATCH( $D687 &amp; $E687, 顎音化聲母!$L$5:$L$136, 0), 3), "")</f>
        <v/>
      </c>
      <c r="AN687" s="373" t="str">
        <f t="shared" si="202"/>
        <v/>
      </c>
      <c r="AO687" s="374" t="str">
        <f t="array" ref="AO687">IF($AN687="", "", IF( $AM687&lt;&gt;"", $AM687,INDEX(白話字聲母資料表, $AN687, $AO$5)))</f>
        <v/>
      </c>
      <c r="AP687" s="374" t="str">
        <f t="array" ref="AP687">IF($W687, "", INDEX(方音八音反切資料表, $AD687, $AG687))</f>
        <v/>
      </c>
      <c r="AQ687" s="370"/>
      <c r="AR687" s="374" t="str">
        <f t="array" ref="AR687">IF($V687, "", INDEX(白話字聲母資料表, $Z687, $AR$5))</f>
        <v/>
      </c>
      <c r="AS687" s="375" t="str">
        <f t="array" ref="AS687">IF($W687, "", INDEX(白話字韻母資料表, $AC687, $AR$5))</f>
        <v/>
      </c>
      <c r="AT687" s="374" t="str">
        <f t="array" ref="AT687">IF($W687, "", INDEX(台羅韻母八聲調資料表, $AD687, $AG687))</f>
        <v/>
      </c>
      <c r="AU687" s="370"/>
      <c r="AV687" s="374" t="str">
        <f t="array" ref="AV687">IF($V687, "", INDEX(白話字聲母資料表, $Z687, $AV$5))</f>
        <v/>
      </c>
      <c r="AW687" s="375" t="str">
        <f t="array" ref="AW687">IF($W687, "", INDEX(白話字韻母資料表, $AC687, $AW$5))</f>
        <v/>
      </c>
      <c r="AX687" s="374" t="str">
        <f t="array" ref="AX687">IF($W687, "", INDEX(閩拼韻母八聲調資料表, $AD687, $AG687))</f>
        <v/>
      </c>
    </row>
    <row r="688" spans="2:50">
      <c r="B688" s="380">
        <f t="shared" si="148"/>
        <v>680</v>
      </c>
      <c r="C688" s="314" t="str">
        <f>MID(文章!$D$4, B688, 1)</f>
        <v/>
      </c>
      <c r="D688" s="365"/>
      <c r="E688" s="365"/>
      <c r="F688" s="365"/>
      <c r="G688" s="315" t="str">
        <f t="array" ref="G688">IF( OR($T688, NOT($U688), $W688), "", $AA688 &amp; $AH688 &amp; INDEX(中文數值資料表, $AG688, 2) )</f>
        <v/>
      </c>
      <c r="H688" s="321" t="str">
        <f t="shared" si="149"/>
        <v/>
      </c>
      <c r="I688" s="322" t="str">
        <f t="shared" si="150"/>
        <v/>
      </c>
      <c r="J688" s="323" t="str">
        <f t="shared" si="151"/>
        <v/>
      </c>
      <c r="K688" s="316" t="str">
        <f t="shared" si="152"/>
        <v/>
      </c>
      <c r="L688" s="317" t="str">
        <f t="shared" ca="1" si="203"/>
        <v xml:space="preserve">\ltjruby{}{}\
</v>
      </c>
      <c r="M688" s="317" t="str">
        <f t="shared" ca="1" si="189"/>
        <v xml:space="preserve">&lt;ruby&gt;&lt;rt&gt;&lt;/rt&gt;&lt;/ruby&gt;
</v>
      </c>
      <c r="N688" s="317" t="str">
        <f t="shared" ca="1" si="190"/>
        <v xml:space="preserve">&lt;ruby&gt;&lt;rt&gt;&lt;/rt&gt;&lt;/ruby&gt;
</v>
      </c>
      <c r="O688" s="317" t="str">
        <f t="shared" ca="1" si="191"/>
        <v xml:space="preserve">&lt;ruby&gt;&lt;rt&gt;&lt;/rt&gt;&lt;/ruby&gt;
</v>
      </c>
      <c r="P688" s="317" t="str">
        <f t="shared" ca="1" si="191"/>
        <v xml:space="preserve">&lt;ruby&gt;&lt;rt&gt;&lt;/rt&gt;&lt;/ruby&gt;
</v>
      </c>
      <c r="Q688" s="318" t="str">
        <f t="shared" ca="1" si="192"/>
        <v xml:space="preserve">&lt;ruby&gt;&lt;rtc&gt;&lt;/rtc&gt;&lt;/ruby&gt;
</v>
      </c>
      <c r="R688" s="318" t="str">
        <f t="shared" ca="1" si="193"/>
        <v xml:space="preserve">&lt;ruby&gt;&lt;rt&gt;&lt;/rt&gt;&lt;rtc&gt;&lt;/rtc&gt;&lt;/ruby&gt;
</v>
      </c>
      <c r="S688" s="285"/>
      <c r="T688" s="319" t="b">
        <f t="shared" si="187"/>
        <v>0</v>
      </c>
      <c r="U688" s="319" t="b">
        <f t="shared" si="194"/>
        <v>0</v>
      </c>
      <c r="V688" s="319" t="b">
        <f t="shared" si="195"/>
        <v>1</v>
      </c>
      <c r="W688" s="319" t="b">
        <f t="shared" si="196"/>
        <v>1</v>
      </c>
      <c r="X688" s="319" t="b">
        <f t="shared" si="197"/>
        <v>0</v>
      </c>
      <c r="Y688" s="370"/>
      <c r="Z688" s="377" t="str">
        <f t="shared" si="188"/>
        <v/>
      </c>
      <c r="AA688" s="373" t="str">
        <f t="array" ref="AA688">IF( $Z688="", "", INDEX(白話字聲母資料表, $Z688, $AA$5))</f>
        <v/>
      </c>
      <c r="AB688" s="370"/>
      <c r="AC688" s="377" t="str">
        <f t="shared" si="198"/>
        <v/>
      </c>
      <c r="AD688" s="373" t="str">
        <f t="array" ref="AD688">IF( $W688, "", INDEX(白話字韻母資料表, AC688, $AD$5))</f>
        <v/>
      </c>
      <c r="AE688" s="373" t="str">
        <f t="array" ref="AE688">IF( $W688, "", IF( INDEX(白話字韻母資料表, AC688, $AE$5) = "入聲", TRUE, FALSE) )</f>
        <v/>
      </c>
      <c r="AF688" s="374" t="str">
        <f t="shared" si="199"/>
        <v/>
      </c>
      <c r="AG688" s="374" t="str">
        <f t="shared" si="200"/>
        <v/>
      </c>
      <c r="AH688" s="374" t="str">
        <f t="array" ref="AH688">IF( $W688, "", INDEX(白話字韻母資料表, $AC688, $AH$5))</f>
        <v/>
      </c>
      <c r="AI688" s="374" t="str">
        <f t="array" ref="AI688">IF($W688, "", INDEX(白話字韻母八聲調資料表, $AD688, $AG688))</f>
        <v/>
      </c>
      <c r="AJ688" s="370"/>
      <c r="AK688" s="373" t="b">
        <f t="shared" si="201"/>
        <v>0</v>
      </c>
      <c r="AL688" s="373" t="str">
        <f>IF( $AK688, IFERROR( IF(MATCH( $E688, 顎音化聲母!$H$9:$H$37, 0), TRUE, FALSE), FALSE), "")</f>
        <v/>
      </c>
      <c r="AM688" s="373" t="str">
        <f t="array" ref="AM688">IF( AND($AK688, $AL688), INDEX(顎音化聲母資料表, MATCH( $D688 &amp; $E688, 顎音化聲母!$L$5:$L$136, 0), 3), "")</f>
        <v/>
      </c>
      <c r="AN688" s="373" t="str">
        <f t="shared" si="202"/>
        <v/>
      </c>
      <c r="AO688" s="374" t="str">
        <f t="array" ref="AO688">IF($AN688="", "", IF( $AM688&lt;&gt;"", $AM688,INDEX(白話字聲母資料表, $AN688, $AO$5)))</f>
        <v/>
      </c>
      <c r="AP688" s="374" t="str">
        <f t="array" ref="AP688">IF($W688, "", INDEX(方音八音反切資料表, $AD688, $AG688))</f>
        <v/>
      </c>
      <c r="AQ688" s="370"/>
      <c r="AR688" s="374" t="str">
        <f t="array" ref="AR688">IF($V688, "", INDEX(白話字聲母資料表, $Z688, $AR$5))</f>
        <v/>
      </c>
      <c r="AS688" s="375" t="str">
        <f t="array" ref="AS688">IF($W688, "", INDEX(白話字韻母資料表, $AC688, $AR$5))</f>
        <v/>
      </c>
      <c r="AT688" s="374" t="str">
        <f t="array" ref="AT688">IF($W688, "", INDEX(台羅韻母八聲調資料表, $AD688, $AG688))</f>
        <v/>
      </c>
      <c r="AU688" s="370"/>
      <c r="AV688" s="374" t="str">
        <f t="array" ref="AV688">IF($V688, "", INDEX(白話字聲母資料表, $Z688, $AV$5))</f>
        <v/>
      </c>
      <c r="AW688" s="375" t="str">
        <f t="array" ref="AW688">IF($W688, "", INDEX(白話字韻母資料表, $AC688, $AW$5))</f>
        <v/>
      </c>
      <c r="AX688" s="374" t="str">
        <f t="array" ref="AX688">IF($W688, "", INDEX(閩拼韻母八聲調資料表, $AD688, $AG688))</f>
        <v/>
      </c>
    </row>
    <row r="689" spans="2:50">
      <c r="B689" s="380">
        <f t="shared" si="148"/>
        <v>681</v>
      </c>
      <c r="C689" s="314" t="str">
        <f>MID(文章!$D$4, B689, 1)</f>
        <v/>
      </c>
      <c r="D689" s="365"/>
      <c r="E689" s="365"/>
      <c r="F689" s="365"/>
      <c r="G689" s="315" t="str">
        <f t="array" ref="G689">IF( OR($T689, NOT($U689), $W689), "", $AA689 &amp; $AH689 &amp; INDEX(中文數值資料表, $AG689, 2) )</f>
        <v/>
      </c>
      <c r="H689" s="321" t="str">
        <f t="shared" si="149"/>
        <v/>
      </c>
      <c r="I689" s="322" t="str">
        <f t="shared" si="150"/>
        <v/>
      </c>
      <c r="J689" s="323" t="str">
        <f t="shared" si="151"/>
        <v/>
      </c>
      <c r="K689" s="316" t="str">
        <f t="shared" si="152"/>
        <v/>
      </c>
      <c r="L689" s="317" t="str">
        <f t="shared" ca="1" si="203"/>
        <v xml:space="preserve">\ltjruby{}{}\
</v>
      </c>
      <c r="M689" s="317" t="str">
        <f t="shared" ca="1" si="189"/>
        <v xml:space="preserve">&lt;ruby&gt;&lt;rt&gt;&lt;/rt&gt;&lt;/ruby&gt;
</v>
      </c>
      <c r="N689" s="317" t="str">
        <f t="shared" ca="1" si="190"/>
        <v xml:space="preserve">&lt;ruby&gt;&lt;rt&gt;&lt;/rt&gt;&lt;/ruby&gt;
</v>
      </c>
      <c r="O689" s="317" t="str">
        <f t="shared" ca="1" si="191"/>
        <v xml:space="preserve">&lt;ruby&gt;&lt;rt&gt;&lt;/rt&gt;&lt;/ruby&gt;
</v>
      </c>
      <c r="P689" s="317" t="str">
        <f t="shared" ca="1" si="191"/>
        <v xml:space="preserve">&lt;ruby&gt;&lt;rt&gt;&lt;/rt&gt;&lt;/ruby&gt;
</v>
      </c>
      <c r="Q689" s="318" t="str">
        <f t="shared" ca="1" si="192"/>
        <v xml:space="preserve">&lt;ruby&gt;&lt;rtc&gt;&lt;/rtc&gt;&lt;/ruby&gt;
</v>
      </c>
      <c r="R689" s="318" t="str">
        <f t="shared" ca="1" si="193"/>
        <v xml:space="preserve">&lt;ruby&gt;&lt;rt&gt;&lt;/rt&gt;&lt;rtc&gt;&lt;/rtc&gt;&lt;/ruby&gt;
</v>
      </c>
      <c r="S689" s="285"/>
      <c r="T689" s="319" t="b">
        <f t="shared" si="187"/>
        <v>0</v>
      </c>
      <c r="U689" s="319" t="b">
        <f t="shared" si="194"/>
        <v>0</v>
      </c>
      <c r="V689" s="319" t="b">
        <f t="shared" si="195"/>
        <v>1</v>
      </c>
      <c r="W689" s="319" t="b">
        <f t="shared" si="196"/>
        <v>1</v>
      </c>
      <c r="X689" s="319" t="b">
        <f t="shared" si="197"/>
        <v>0</v>
      </c>
      <c r="Y689" s="370"/>
      <c r="Z689" s="377" t="str">
        <f t="shared" si="188"/>
        <v/>
      </c>
      <c r="AA689" s="373" t="str">
        <f t="array" ref="AA689">IF( $Z689="", "", INDEX(白話字聲母資料表, $Z689, $AA$5))</f>
        <v/>
      </c>
      <c r="AB689" s="370"/>
      <c r="AC689" s="377" t="str">
        <f t="shared" si="198"/>
        <v/>
      </c>
      <c r="AD689" s="373" t="str">
        <f t="array" ref="AD689">IF( $W689, "", INDEX(白話字韻母資料表, AC689, $AD$5))</f>
        <v/>
      </c>
      <c r="AE689" s="373" t="str">
        <f t="array" ref="AE689">IF( $W689, "", IF( INDEX(白話字韻母資料表, AC689, $AE$5) = "入聲", TRUE, FALSE) )</f>
        <v/>
      </c>
      <c r="AF689" s="374" t="str">
        <f t="shared" si="199"/>
        <v/>
      </c>
      <c r="AG689" s="374" t="str">
        <f t="shared" si="200"/>
        <v/>
      </c>
      <c r="AH689" s="374" t="str">
        <f t="array" ref="AH689">IF( $W689, "", INDEX(白話字韻母資料表, $AC689, $AH$5))</f>
        <v/>
      </c>
      <c r="AI689" s="374" t="str">
        <f t="array" ref="AI689">IF($W689, "", INDEX(白話字韻母八聲調資料表, $AD689, $AG689))</f>
        <v/>
      </c>
      <c r="AJ689" s="370"/>
      <c r="AK689" s="373" t="b">
        <f t="shared" si="201"/>
        <v>0</v>
      </c>
      <c r="AL689" s="373" t="str">
        <f>IF( $AK689, IFERROR( IF(MATCH( $E689, 顎音化聲母!$H$9:$H$37, 0), TRUE, FALSE), FALSE), "")</f>
        <v/>
      </c>
      <c r="AM689" s="373" t="str">
        <f t="array" ref="AM689">IF( AND($AK689, $AL689), INDEX(顎音化聲母資料表, MATCH( $D689 &amp; $E689, 顎音化聲母!$L$5:$L$136, 0), 3), "")</f>
        <v/>
      </c>
      <c r="AN689" s="373" t="str">
        <f t="shared" si="202"/>
        <v/>
      </c>
      <c r="AO689" s="374" t="str">
        <f t="array" ref="AO689">IF($AN689="", "", IF( $AM689&lt;&gt;"", $AM689,INDEX(白話字聲母資料表, $AN689, $AO$5)))</f>
        <v/>
      </c>
      <c r="AP689" s="374" t="str">
        <f t="array" ref="AP689">IF($W689, "", INDEX(方音八音反切資料表, $AD689, $AG689))</f>
        <v/>
      </c>
      <c r="AQ689" s="370"/>
      <c r="AR689" s="374" t="str">
        <f t="array" ref="AR689">IF($V689, "", INDEX(白話字聲母資料表, $Z689, $AR$5))</f>
        <v/>
      </c>
      <c r="AS689" s="375" t="str">
        <f t="array" ref="AS689">IF($W689, "", INDEX(白話字韻母資料表, $AC689, $AR$5))</f>
        <v/>
      </c>
      <c r="AT689" s="374" t="str">
        <f t="array" ref="AT689">IF($W689, "", INDEX(台羅韻母八聲調資料表, $AD689, $AG689))</f>
        <v/>
      </c>
      <c r="AU689" s="370"/>
      <c r="AV689" s="374" t="str">
        <f t="array" ref="AV689">IF($V689, "", INDEX(白話字聲母資料表, $Z689, $AV$5))</f>
        <v/>
      </c>
      <c r="AW689" s="375" t="str">
        <f t="array" ref="AW689">IF($W689, "", INDEX(白話字韻母資料表, $AC689, $AW$5))</f>
        <v/>
      </c>
      <c r="AX689" s="374" t="str">
        <f t="array" ref="AX689">IF($W689, "", INDEX(閩拼韻母八聲調資料表, $AD689, $AG689))</f>
        <v/>
      </c>
    </row>
    <row r="690" spans="2:50">
      <c r="B690" s="380">
        <f t="shared" si="148"/>
        <v>682</v>
      </c>
      <c r="C690" s="314" t="str">
        <f>MID(文章!$D$4, B690, 1)</f>
        <v/>
      </c>
      <c r="D690" s="365"/>
      <c r="E690" s="365"/>
      <c r="F690" s="365"/>
      <c r="G690" s="315" t="str">
        <f t="array" ref="G690">IF( OR($T690, NOT($U690), $W690), "", $AA690 &amp; $AH690 &amp; INDEX(中文數值資料表, $AG690, 2) )</f>
        <v/>
      </c>
      <c r="H690" s="321" t="str">
        <f t="shared" si="149"/>
        <v/>
      </c>
      <c r="I690" s="322" t="str">
        <f t="shared" si="150"/>
        <v/>
      </c>
      <c r="J690" s="323" t="str">
        <f t="shared" si="151"/>
        <v/>
      </c>
      <c r="K690" s="316" t="str">
        <f t="shared" si="152"/>
        <v/>
      </c>
      <c r="L690" s="317" t="str">
        <f t="shared" ca="1" si="203"/>
        <v xml:space="preserve">\ltjruby{}{}\
</v>
      </c>
      <c r="M690" s="317" t="str">
        <f t="shared" ca="1" si="189"/>
        <v xml:space="preserve">&lt;ruby&gt;&lt;rt&gt;&lt;/rt&gt;&lt;/ruby&gt;
</v>
      </c>
      <c r="N690" s="317" t="str">
        <f t="shared" ca="1" si="190"/>
        <v xml:space="preserve">&lt;ruby&gt;&lt;rt&gt;&lt;/rt&gt;&lt;/ruby&gt;
</v>
      </c>
      <c r="O690" s="317" t="str">
        <f t="shared" ca="1" si="191"/>
        <v xml:space="preserve">&lt;ruby&gt;&lt;rt&gt;&lt;/rt&gt;&lt;/ruby&gt;
</v>
      </c>
      <c r="P690" s="317" t="str">
        <f t="shared" ca="1" si="191"/>
        <v xml:space="preserve">&lt;ruby&gt;&lt;rt&gt;&lt;/rt&gt;&lt;/ruby&gt;
</v>
      </c>
      <c r="Q690" s="318" t="str">
        <f t="shared" ca="1" si="192"/>
        <v xml:space="preserve">&lt;ruby&gt;&lt;rtc&gt;&lt;/rtc&gt;&lt;/ruby&gt;
</v>
      </c>
      <c r="R690" s="318" t="str">
        <f t="shared" ca="1" si="193"/>
        <v xml:space="preserve">&lt;ruby&gt;&lt;rt&gt;&lt;/rt&gt;&lt;rtc&gt;&lt;/rtc&gt;&lt;/ruby&gt;
</v>
      </c>
      <c r="S690" s="285"/>
      <c r="T690" s="319" t="b">
        <f t="shared" si="187"/>
        <v>0</v>
      </c>
      <c r="U690" s="319" t="b">
        <f t="shared" si="194"/>
        <v>0</v>
      </c>
      <c r="V690" s="319" t="b">
        <f t="shared" si="195"/>
        <v>1</v>
      </c>
      <c r="W690" s="319" t="b">
        <f t="shared" si="196"/>
        <v>1</v>
      </c>
      <c r="X690" s="319" t="b">
        <f t="shared" si="197"/>
        <v>0</v>
      </c>
      <c r="Y690" s="370"/>
      <c r="Z690" s="377" t="str">
        <f t="shared" si="188"/>
        <v/>
      </c>
      <c r="AA690" s="373" t="str">
        <f t="array" ref="AA690">IF( $Z690="", "", INDEX(白話字聲母資料表, $Z690, $AA$5))</f>
        <v/>
      </c>
      <c r="AB690" s="370"/>
      <c r="AC690" s="377" t="str">
        <f t="shared" si="198"/>
        <v/>
      </c>
      <c r="AD690" s="373" t="str">
        <f t="array" ref="AD690">IF( $W690, "", INDEX(白話字韻母資料表, AC690, $AD$5))</f>
        <v/>
      </c>
      <c r="AE690" s="373" t="str">
        <f t="array" ref="AE690">IF( $W690, "", IF( INDEX(白話字韻母資料表, AC690, $AE$5) = "入聲", TRUE, FALSE) )</f>
        <v/>
      </c>
      <c r="AF690" s="374" t="str">
        <f t="shared" si="199"/>
        <v/>
      </c>
      <c r="AG690" s="374" t="str">
        <f t="shared" si="200"/>
        <v/>
      </c>
      <c r="AH690" s="374" t="str">
        <f t="array" ref="AH690">IF( $W690, "", INDEX(白話字韻母資料表, $AC690, $AH$5))</f>
        <v/>
      </c>
      <c r="AI690" s="374" t="str">
        <f t="array" ref="AI690">IF($W690, "", INDEX(白話字韻母八聲調資料表, $AD690, $AG690))</f>
        <v/>
      </c>
      <c r="AJ690" s="370"/>
      <c r="AK690" s="373" t="b">
        <f t="shared" si="201"/>
        <v>0</v>
      </c>
      <c r="AL690" s="373" t="str">
        <f>IF( $AK690, IFERROR( IF(MATCH( $E690, 顎音化聲母!$H$9:$H$37, 0), TRUE, FALSE), FALSE), "")</f>
        <v/>
      </c>
      <c r="AM690" s="373" t="str">
        <f t="array" ref="AM690">IF( AND($AK690, $AL690), INDEX(顎音化聲母資料表, MATCH( $D690 &amp; $E690, 顎音化聲母!$L$5:$L$136, 0), 3), "")</f>
        <v/>
      </c>
      <c r="AN690" s="373" t="str">
        <f t="shared" si="202"/>
        <v/>
      </c>
      <c r="AO690" s="374" t="str">
        <f t="array" ref="AO690">IF($AN690="", "", IF( $AM690&lt;&gt;"", $AM690,INDEX(白話字聲母資料表, $AN690, $AO$5)))</f>
        <v/>
      </c>
      <c r="AP690" s="374" t="str">
        <f t="array" ref="AP690">IF($W690, "", INDEX(方音八音反切資料表, $AD690, $AG690))</f>
        <v/>
      </c>
      <c r="AQ690" s="370"/>
      <c r="AR690" s="374" t="str">
        <f t="array" ref="AR690">IF($V690, "", INDEX(白話字聲母資料表, $Z690, $AR$5))</f>
        <v/>
      </c>
      <c r="AS690" s="375" t="str">
        <f t="array" ref="AS690">IF($W690, "", INDEX(白話字韻母資料表, $AC690, $AR$5))</f>
        <v/>
      </c>
      <c r="AT690" s="374" t="str">
        <f t="array" ref="AT690">IF($W690, "", INDEX(台羅韻母八聲調資料表, $AD690, $AG690))</f>
        <v/>
      </c>
      <c r="AU690" s="370"/>
      <c r="AV690" s="374" t="str">
        <f t="array" ref="AV690">IF($V690, "", INDEX(白話字聲母資料表, $Z690, $AV$5))</f>
        <v/>
      </c>
      <c r="AW690" s="375" t="str">
        <f t="array" ref="AW690">IF($W690, "", INDEX(白話字韻母資料表, $AC690, $AW$5))</f>
        <v/>
      </c>
      <c r="AX690" s="374" t="str">
        <f t="array" ref="AX690">IF($W690, "", INDEX(閩拼韻母八聲調資料表, $AD690, $AG690))</f>
        <v/>
      </c>
    </row>
    <row r="691" spans="2:50">
      <c r="B691" s="380">
        <f t="shared" si="148"/>
        <v>683</v>
      </c>
      <c r="C691" s="314" t="str">
        <f>MID(文章!$D$4, B691, 1)</f>
        <v/>
      </c>
      <c r="D691" s="365"/>
      <c r="E691" s="365"/>
      <c r="F691" s="365"/>
      <c r="G691" s="315" t="str">
        <f t="array" ref="G691">IF( OR($T691, NOT($U691), $W691), "", $AA691 &amp; $AH691 &amp; INDEX(中文數值資料表, $AG691, 2) )</f>
        <v/>
      </c>
      <c r="H691" s="321" t="str">
        <f t="shared" si="149"/>
        <v/>
      </c>
      <c r="I691" s="322" t="str">
        <f t="shared" si="150"/>
        <v/>
      </c>
      <c r="J691" s="323" t="str">
        <f t="shared" si="151"/>
        <v/>
      </c>
      <c r="K691" s="316" t="str">
        <f t="shared" si="152"/>
        <v/>
      </c>
      <c r="L691" s="317" t="str">
        <f t="shared" ca="1" si="203"/>
        <v xml:space="preserve">\ltjruby{}{}\
</v>
      </c>
      <c r="M691" s="317" t="str">
        <f t="shared" ca="1" si="189"/>
        <v xml:space="preserve">&lt;ruby&gt;&lt;rt&gt;&lt;/rt&gt;&lt;/ruby&gt;
</v>
      </c>
      <c r="N691" s="317" t="str">
        <f t="shared" ca="1" si="190"/>
        <v xml:space="preserve">&lt;ruby&gt;&lt;rt&gt;&lt;/rt&gt;&lt;/ruby&gt;
</v>
      </c>
      <c r="O691" s="317" t="str">
        <f t="shared" ca="1" si="191"/>
        <v xml:space="preserve">&lt;ruby&gt;&lt;rt&gt;&lt;/rt&gt;&lt;/ruby&gt;
</v>
      </c>
      <c r="P691" s="317" t="str">
        <f t="shared" ca="1" si="191"/>
        <v xml:space="preserve">&lt;ruby&gt;&lt;rt&gt;&lt;/rt&gt;&lt;/ruby&gt;
</v>
      </c>
      <c r="Q691" s="318" t="str">
        <f t="shared" ca="1" si="192"/>
        <v xml:space="preserve">&lt;ruby&gt;&lt;rtc&gt;&lt;/rtc&gt;&lt;/ruby&gt;
</v>
      </c>
      <c r="R691" s="318" t="str">
        <f t="shared" ca="1" si="193"/>
        <v xml:space="preserve">&lt;ruby&gt;&lt;rt&gt;&lt;/rt&gt;&lt;rtc&gt;&lt;/rtc&gt;&lt;/ruby&gt;
</v>
      </c>
      <c r="S691" s="285"/>
      <c r="T691" s="319" t="b">
        <f t="shared" si="187"/>
        <v>0</v>
      </c>
      <c r="U691" s="319" t="b">
        <f t="shared" si="194"/>
        <v>0</v>
      </c>
      <c r="V691" s="319" t="b">
        <f t="shared" si="195"/>
        <v>1</v>
      </c>
      <c r="W691" s="319" t="b">
        <f t="shared" si="196"/>
        <v>1</v>
      </c>
      <c r="X691" s="319" t="b">
        <f t="shared" si="197"/>
        <v>0</v>
      </c>
      <c r="Y691" s="370"/>
      <c r="Z691" s="377" t="str">
        <f t="shared" si="188"/>
        <v/>
      </c>
      <c r="AA691" s="373" t="str">
        <f t="array" ref="AA691">IF( $Z691="", "", INDEX(白話字聲母資料表, $Z691, $AA$5))</f>
        <v/>
      </c>
      <c r="AB691" s="370"/>
      <c r="AC691" s="377" t="str">
        <f t="shared" si="198"/>
        <v/>
      </c>
      <c r="AD691" s="373" t="str">
        <f t="array" ref="AD691">IF( $W691, "", INDEX(白話字韻母資料表, AC691, $AD$5))</f>
        <v/>
      </c>
      <c r="AE691" s="373" t="str">
        <f t="array" ref="AE691">IF( $W691, "", IF( INDEX(白話字韻母資料表, AC691, $AE$5) = "入聲", TRUE, FALSE) )</f>
        <v/>
      </c>
      <c r="AF691" s="374" t="str">
        <f t="shared" si="199"/>
        <v/>
      </c>
      <c r="AG691" s="374" t="str">
        <f t="shared" si="200"/>
        <v/>
      </c>
      <c r="AH691" s="374" t="str">
        <f t="array" ref="AH691">IF( $W691, "", INDEX(白話字韻母資料表, $AC691, $AH$5))</f>
        <v/>
      </c>
      <c r="AI691" s="374" t="str">
        <f t="array" ref="AI691">IF($W691, "", INDEX(白話字韻母八聲調資料表, $AD691, $AG691))</f>
        <v/>
      </c>
      <c r="AJ691" s="370"/>
      <c r="AK691" s="373" t="b">
        <f t="shared" si="201"/>
        <v>0</v>
      </c>
      <c r="AL691" s="373" t="str">
        <f>IF( $AK691, IFERROR( IF(MATCH( $E691, 顎音化聲母!$H$9:$H$37, 0), TRUE, FALSE), FALSE), "")</f>
        <v/>
      </c>
      <c r="AM691" s="373" t="str">
        <f t="array" ref="AM691">IF( AND($AK691, $AL691), INDEX(顎音化聲母資料表, MATCH( $D691 &amp; $E691, 顎音化聲母!$L$5:$L$136, 0), 3), "")</f>
        <v/>
      </c>
      <c r="AN691" s="373" t="str">
        <f t="shared" si="202"/>
        <v/>
      </c>
      <c r="AO691" s="374" t="str">
        <f t="array" ref="AO691">IF($AN691="", "", IF( $AM691&lt;&gt;"", $AM691,INDEX(白話字聲母資料表, $AN691, $AO$5)))</f>
        <v/>
      </c>
      <c r="AP691" s="374" t="str">
        <f t="array" ref="AP691">IF($W691, "", INDEX(方音八音反切資料表, $AD691, $AG691))</f>
        <v/>
      </c>
      <c r="AQ691" s="370"/>
      <c r="AR691" s="374" t="str">
        <f t="array" ref="AR691">IF($V691, "", INDEX(白話字聲母資料表, $Z691, $AR$5))</f>
        <v/>
      </c>
      <c r="AS691" s="375" t="str">
        <f t="array" ref="AS691">IF($W691, "", INDEX(白話字韻母資料表, $AC691, $AR$5))</f>
        <v/>
      </c>
      <c r="AT691" s="374" t="str">
        <f t="array" ref="AT691">IF($W691, "", INDEX(台羅韻母八聲調資料表, $AD691, $AG691))</f>
        <v/>
      </c>
      <c r="AU691" s="370"/>
      <c r="AV691" s="374" t="str">
        <f t="array" ref="AV691">IF($V691, "", INDEX(白話字聲母資料表, $Z691, $AV$5))</f>
        <v/>
      </c>
      <c r="AW691" s="375" t="str">
        <f t="array" ref="AW691">IF($W691, "", INDEX(白話字韻母資料表, $AC691, $AW$5))</f>
        <v/>
      </c>
      <c r="AX691" s="374" t="str">
        <f t="array" ref="AX691">IF($W691, "", INDEX(閩拼韻母八聲調資料表, $AD691, $AG691))</f>
        <v/>
      </c>
    </row>
    <row r="692" spans="2:50">
      <c r="B692" s="380">
        <f t="shared" si="148"/>
        <v>684</v>
      </c>
      <c r="C692" s="314" t="str">
        <f>MID(文章!$D$4, B692, 1)</f>
        <v/>
      </c>
      <c r="D692" s="365"/>
      <c r="E692" s="365"/>
      <c r="F692" s="365"/>
      <c r="G692" s="315" t="str">
        <f t="array" ref="G692">IF( OR($T692, NOT($U692), $W692), "", $AA692 &amp; $AH692 &amp; INDEX(中文數值資料表, $AG692, 2) )</f>
        <v/>
      </c>
      <c r="H692" s="321" t="str">
        <f t="shared" si="149"/>
        <v/>
      </c>
      <c r="I692" s="322" t="str">
        <f t="shared" si="150"/>
        <v/>
      </c>
      <c r="J692" s="323" t="str">
        <f t="shared" si="151"/>
        <v/>
      </c>
      <c r="K692" s="316" t="str">
        <f t="shared" si="152"/>
        <v/>
      </c>
      <c r="L692" s="317" t="str">
        <f t="shared" ca="1" si="203"/>
        <v xml:space="preserve">\ltjruby{}{}\
</v>
      </c>
      <c r="M692" s="317" t="str">
        <f t="shared" ca="1" si="189"/>
        <v xml:space="preserve">&lt;ruby&gt;&lt;rt&gt;&lt;/rt&gt;&lt;/ruby&gt;
</v>
      </c>
      <c r="N692" s="317" t="str">
        <f t="shared" ca="1" si="190"/>
        <v xml:space="preserve">&lt;ruby&gt;&lt;rt&gt;&lt;/rt&gt;&lt;/ruby&gt;
</v>
      </c>
      <c r="O692" s="317" t="str">
        <f t="shared" ca="1" si="191"/>
        <v xml:space="preserve">&lt;ruby&gt;&lt;rt&gt;&lt;/rt&gt;&lt;/ruby&gt;
</v>
      </c>
      <c r="P692" s="317" t="str">
        <f t="shared" ca="1" si="191"/>
        <v xml:space="preserve">&lt;ruby&gt;&lt;rt&gt;&lt;/rt&gt;&lt;/ruby&gt;
</v>
      </c>
      <c r="Q692" s="318" t="str">
        <f t="shared" ca="1" si="192"/>
        <v xml:space="preserve">&lt;ruby&gt;&lt;rtc&gt;&lt;/rtc&gt;&lt;/ruby&gt;
</v>
      </c>
      <c r="R692" s="318" t="str">
        <f t="shared" ca="1" si="193"/>
        <v xml:space="preserve">&lt;ruby&gt;&lt;rt&gt;&lt;/rt&gt;&lt;rtc&gt;&lt;/rtc&gt;&lt;/ruby&gt;
</v>
      </c>
      <c r="S692" s="285"/>
      <c r="T692" s="319" t="b">
        <f t="shared" si="187"/>
        <v>0</v>
      </c>
      <c r="U692" s="319" t="b">
        <f t="shared" si="194"/>
        <v>0</v>
      </c>
      <c r="V692" s="319" t="b">
        <f t="shared" si="195"/>
        <v>1</v>
      </c>
      <c r="W692" s="319" t="b">
        <f t="shared" si="196"/>
        <v>1</v>
      </c>
      <c r="X692" s="319" t="b">
        <f t="shared" si="197"/>
        <v>0</v>
      </c>
      <c r="Y692" s="370"/>
      <c r="Z692" s="377" t="str">
        <f t="shared" si="188"/>
        <v/>
      </c>
      <c r="AA692" s="373" t="str">
        <f t="array" ref="AA692">IF( $Z692="", "", INDEX(白話字聲母資料表, $Z692, $AA$5))</f>
        <v/>
      </c>
      <c r="AB692" s="370"/>
      <c r="AC692" s="377" t="str">
        <f t="shared" si="198"/>
        <v/>
      </c>
      <c r="AD692" s="373" t="str">
        <f t="array" ref="AD692">IF( $W692, "", INDEX(白話字韻母資料表, AC692, $AD$5))</f>
        <v/>
      </c>
      <c r="AE692" s="373" t="str">
        <f t="array" ref="AE692">IF( $W692, "", IF( INDEX(白話字韻母資料表, AC692, $AE$5) = "入聲", TRUE, FALSE) )</f>
        <v/>
      </c>
      <c r="AF692" s="374" t="str">
        <f t="shared" si="199"/>
        <v/>
      </c>
      <c r="AG692" s="374" t="str">
        <f t="shared" si="200"/>
        <v/>
      </c>
      <c r="AH692" s="374" t="str">
        <f t="array" ref="AH692">IF( $W692, "", INDEX(白話字韻母資料表, $AC692, $AH$5))</f>
        <v/>
      </c>
      <c r="AI692" s="374" t="str">
        <f t="array" ref="AI692">IF($W692, "", INDEX(白話字韻母八聲調資料表, $AD692, $AG692))</f>
        <v/>
      </c>
      <c r="AJ692" s="370"/>
      <c r="AK692" s="373" t="b">
        <f t="shared" si="201"/>
        <v>0</v>
      </c>
      <c r="AL692" s="373" t="str">
        <f>IF( $AK692, IFERROR( IF(MATCH( $E692, 顎音化聲母!$H$9:$H$37, 0), TRUE, FALSE), FALSE), "")</f>
        <v/>
      </c>
      <c r="AM692" s="373" t="str">
        <f t="array" ref="AM692">IF( AND($AK692, $AL692), INDEX(顎音化聲母資料表, MATCH( $D692 &amp; $E692, 顎音化聲母!$L$5:$L$136, 0), 3), "")</f>
        <v/>
      </c>
      <c r="AN692" s="373" t="str">
        <f t="shared" si="202"/>
        <v/>
      </c>
      <c r="AO692" s="374" t="str">
        <f t="array" ref="AO692">IF($AN692="", "", IF( $AM692&lt;&gt;"", $AM692,INDEX(白話字聲母資料表, $AN692, $AO$5)))</f>
        <v/>
      </c>
      <c r="AP692" s="374" t="str">
        <f t="array" ref="AP692">IF($W692, "", INDEX(方音八音反切資料表, $AD692, $AG692))</f>
        <v/>
      </c>
      <c r="AQ692" s="370"/>
      <c r="AR692" s="374" t="str">
        <f t="array" ref="AR692">IF($V692, "", INDEX(白話字聲母資料表, $Z692, $AR$5))</f>
        <v/>
      </c>
      <c r="AS692" s="375" t="str">
        <f t="array" ref="AS692">IF($W692, "", INDEX(白話字韻母資料表, $AC692, $AR$5))</f>
        <v/>
      </c>
      <c r="AT692" s="374" t="str">
        <f t="array" ref="AT692">IF($W692, "", INDEX(台羅韻母八聲調資料表, $AD692, $AG692))</f>
        <v/>
      </c>
      <c r="AU692" s="370"/>
      <c r="AV692" s="374" t="str">
        <f t="array" ref="AV692">IF($V692, "", INDEX(白話字聲母資料表, $Z692, $AV$5))</f>
        <v/>
      </c>
      <c r="AW692" s="375" t="str">
        <f t="array" ref="AW692">IF($W692, "", INDEX(白話字韻母資料表, $AC692, $AW$5))</f>
        <v/>
      </c>
      <c r="AX692" s="374" t="str">
        <f t="array" ref="AX692">IF($W692, "", INDEX(閩拼韻母八聲調資料表, $AD692, $AG692))</f>
        <v/>
      </c>
    </row>
    <row r="693" spans="2:50">
      <c r="B693" s="380">
        <f t="shared" si="148"/>
        <v>685</v>
      </c>
      <c r="C693" s="314" t="str">
        <f>MID(文章!$D$4, B693, 1)</f>
        <v/>
      </c>
      <c r="D693" s="365"/>
      <c r="E693" s="365"/>
      <c r="F693" s="365"/>
      <c r="G693" s="315" t="str">
        <f t="array" ref="G693">IF( OR($T693, NOT($U693), $W693), "", $AA693 &amp; $AH693 &amp; INDEX(中文數值資料表, $AG693, 2) )</f>
        <v/>
      </c>
      <c r="H693" s="321" t="str">
        <f t="shared" si="149"/>
        <v/>
      </c>
      <c r="I693" s="322" t="str">
        <f t="shared" si="150"/>
        <v/>
      </c>
      <c r="J693" s="323" t="str">
        <f t="shared" si="151"/>
        <v/>
      </c>
      <c r="K693" s="316" t="str">
        <f t="shared" si="152"/>
        <v/>
      </c>
      <c r="L693" s="317" t="str">
        <f t="shared" ca="1" si="203"/>
        <v xml:space="preserve">\ltjruby{}{}\
</v>
      </c>
      <c r="M693" s="317" t="str">
        <f t="shared" ca="1" si="189"/>
        <v xml:space="preserve">&lt;ruby&gt;&lt;rt&gt;&lt;/rt&gt;&lt;/ruby&gt;
</v>
      </c>
      <c r="N693" s="317" t="str">
        <f t="shared" ca="1" si="190"/>
        <v xml:space="preserve">&lt;ruby&gt;&lt;rt&gt;&lt;/rt&gt;&lt;/ruby&gt;
</v>
      </c>
      <c r="O693" s="317" t="str">
        <f t="shared" ca="1" si="191"/>
        <v xml:space="preserve">&lt;ruby&gt;&lt;rt&gt;&lt;/rt&gt;&lt;/ruby&gt;
</v>
      </c>
      <c r="P693" s="317" t="str">
        <f t="shared" ca="1" si="191"/>
        <v xml:space="preserve">&lt;ruby&gt;&lt;rt&gt;&lt;/rt&gt;&lt;/ruby&gt;
</v>
      </c>
      <c r="Q693" s="318" t="str">
        <f t="shared" ca="1" si="192"/>
        <v xml:space="preserve">&lt;ruby&gt;&lt;rtc&gt;&lt;/rtc&gt;&lt;/ruby&gt;
</v>
      </c>
      <c r="R693" s="318" t="str">
        <f t="shared" ca="1" si="193"/>
        <v xml:space="preserve">&lt;ruby&gt;&lt;rt&gt;&lt;/rt&gt;&lt;rtc&gt;&lt;/rtc&gt;&lt;/ruby&gt;
</v>
      </c>
      <c r="S693" s="285"/>
      <c r="T693" s="319" t="b">
        <f t="shared" si="187"/>
        <v>0</v>
      </c>
      <c r="U693" s="319" t="b">
        <f t="shared" si="194"/>
        <v>0</v>
      </c>
      <c r="V693" s="319" t="b">
        <f t="shared" si="195"/>
        <v>1</v>
      </c>
      <c r="W693" s="319" t="b">
        <f t="shared" si="196"/>
        <v>1</v>
      </c>
      <c r="X693" s="319" t="b">
        <f t="shared" si="197"/>
        <v>0</v>
      </c>
      <c r="Y693" s="370"/>
      <c r="Z693" s="377" t="str">
        <f t="shared" si="188"/>
        <v/>
      </c>
      <c r="AA693" s="373" t="str">
        <f t="array" ref="AA693">IF( $Z693="", "", INDEX(白話字聲母資料表, $Z693, $AA$5))</f>
        <v/>
      </c>
      <c r="AB693" s="370"/>
      <c r="AC693" s="377" t="str">
        <f t="shared" si="198"/>
        <v/>
      </c>
      <c r="AD693" s="373" t="str">
        <f t="array" ref="AD693">IF( $W693, "", INDEX(白話字韻母資料表, AC693, $AD$5))</f>
        <v/>
      </c>
      <c r="AE693" s="373" t="str">
        <f t="array" ref="AE693">IF( $W693, "", IF( INDEX(白話字韻母資料表, AC693, $AE$5) = "入聲", TRUE, FALSE) )</f>
        <v/>
      </c>
      <c r="AF693" s="374" t="str">
        <f t="shared" si="199"/>
        <v/>
      </c>
      <c r="AG693" s="374" t="str">
        <f t="shared" si="200"/>
        <v/>
      </c>
      <c r="AH693" s="374" t="str">
        <f t="array" ref="AH693">IF( $W693, "", INDEX(白話字韻母資料表, $AC693, $AH$5))</f>
        <v/>
      </c>
      <c r="AI693" s="374" t="str">
        <f t="array" ref="AI693">IF($W693, "", INDEX(白話字韻母八聲調資料表, $AD693, $AG693))</f>
        <v/>
      </c>
      <c r="AJ693" s="370"/>
      <c r="AK693" s="373" t="b">
        <f t="shared" si="201"/>
        <v>0</v>
      </c>
      <c r="AL693" s="373" t="str">
        <f>IF( $AK693, IFERROR( IF(MATCH( $E693, 顎音化聲母!$H$9:$H$37, 0), TRUE, FALSE), FALSE), "")</f>
        <v/>
      </c>
      <c r="AM693" s="373" t="str">
        <f t="array" ref="AM693">IF( AND($AK693, $AL693), INDEX(顎音化聲母資料表, MATCH( $D693 &amp; $E693, 顎音化聲母!$L$5:$L$136, 0), 3), "")</f>
        <v/>
      </c>
      <c r="AN693" s="373" t="str">
        <f t="shared" si="202"/>
        <v/>
      </c>
      <c r="AO693" s="374" t="str">
        <f t="array" ref="AO693">IF($AN693="", "", IF( $AM693&lt;&gt;"", $AM693,INDEX(白話字聲母資料表, $AN693, $AO$5)))</f>
        <v/>
      </c>
      <c r="AP693" s="374" t="str">
        <f t="array" ref="AP693">IF($W693, "", INDEX(方音八音反切資料表, $AD693, $AG693))</f>
        <v/>
      </c>
      <c r="AQ693" s="370"/>
      <c r="AR693" s="374" t="str">
        <f t="array" ref="AR693">IF($V693, "", INDEX(白話字聲母資料表, $Z693, $AR$5))</f>
        <v/>
      </c>
      <c r="AS693" s="375" t="str">
        <f t="array" ref="AS693">IF($W693, "", INDEX(白話字韻母資料表, $AC693, $AR$5))</f>
        <v/>
      </c>
      <c r="AT693" s="374" t="str">
        <f t="array" ref="AT693">IF($W693, "", INDEX(台羅韻母八聲調資料表, $AD693, $AG693))</f>
        <v/>
      </c>
      <c r="AU693" s="370"/>
      <c r="AV693" s="374" t="str">
        <f t="array" ref="AV693">IF($V693, "", INDEX(白話字聲母資料表, $Z693, $AV$5))</f>
        <v/>
      </c>
      <c r="AW693" s="375" t="str">
        <f t="array" ref="AW693">IF($W693, "", INDEX(白話字韻母資料表, $AC693, $AW$5))</f>
        <v/>
      </c>
      <c r="AX693" s="374" t="str">
        <f t="array" ref="AX693">IF($W693, "", INDEX(閩拼韻母八聲調資料表, $AD693, $AG693))</f>
        <v/>
      </c>
    </row>
    <row r="694" spans="2:50">
      <c r="B694" s="380">
        <f t="shared" si="148"/>
        <v>686</v>
      </c>
      <c r="C694" s="314" t="str">
        <f>MID(文章!$D$4, B694, 1)</f>
        <v/>
      </c>
      <c r="D694" s="365"/>
      <c r="E694" s="365"/>
      <c r="F694" s="365"/>
      <c r="G694" s="315" t="str">
        <f t="array" ref="G694">IF( OR($T694, NOT($U694), $W694), "", $AA694 &amp; $AH694 &amp; INDEX(中文數值資料表, $AG694, 2) )</f>
        <v/>
      </c>
      <c r="H694" s="321" t="str">
        <f t="shared" si="149"/>
        <v/>
      </c>
      <c r="I694" s="322" t="str">
        <f t="shared" si="150"/>
        <v/>
      </c>
      <c r="J694" s="323" t="str">
        <f t="shared" si="151"/>
        <v/>
      </c>
      <c r="K694" s="316" t="str">
        <f t="shared" si="152"/>
        <v/>
      </c>
      <c r="L694" s="317" t="str">
        <f t="shared" ca="1" si="203"/>
        <v xml:space="preserve">\ltjruby{}{}\
</v>
      </c>
      <c r="M694" s="317" t="str">
        <f t="shared" ca="1" si="189"/>
        <v xml:space="preserve">&lt;ruby&gt;&lt;rt&gt;&lt;/rt&gt;&lt;/ruby&gt;
</v>
      </c>
      <c r="N694" s="317" t="str">
        <f t="shared" ca="1" si="190"/>
        <v xml:space="preserve">&lt;ruby&gt;&lt;rt&gt;&lt;/rt&gt;&lt;/ruby&gt;
</v>
      </c>
      <c r="O694" s="317" t="str">
        <f t="shared" ca="1" si="191"/>
        <v xml:space="preserve">&lt;ruby&gt;&lt;rt&gt;&lt;/rt&gt;&lt;/ruby&gt;
</v>
      </c>
      <c r="P694" s="317" t="str">
        <f t="shared" ca="1" si="191"/>
        <v xml:space="preserve">&lt;ruby&gt;&lt;rt&gt;&lt;/rt&gt;&lt;/ruby&gt;
</v>
      </c>
      <c r="Q694" s="318" t="str">
        <f t="shared" ca="1" si="192"/>
        <v xml:space="preserve">&lt;ruby&gt;&lt;rtc&gt;&lt;/rtc&gt;&lt;/ruby&gt;
</v>
      </c>
      <c r="R694" s="318" t="str">
        <f t="shared" ca="1" si="193"/>
        <v xml:space="preserve">&lt;ruby&gt;&lt;rt&gt;&lt;/rt&gt;&lt;rtc&gt;&lt;/rtc&gt;&lt;/ruby&gt;
</v>
      </c>
      <c r="S694" s="285"/>
      <c r="T694" s="319" t="b">
        <f t="shared" si="187"/>
        <v>0</v>
      </c>
      <c r="U694" s="319" t="b">
        <f t="shared" si="194"/>
        <v>0</v>
      </c>
      <c r="V694" s="319" t="b">
        <f t="shared" si="195"/>
        <v>1</v>
      </c>
      <c r="W694" s="319" t="b">
        <f t="shared" si="196"/>
        <v>1</v>
      </c>
      <c r="X694" s="319" t="b">
        <f t="shared" si="197"/>
        <v>0</v>
      </c>
      <c r="Y694" s="370"/>
      <c r="Z694" s="377" t="str">
        <f t="shared" si="188"/>
        <v/>
      </c>
      <c r="AA694" s="373" t="str">
        <f t="array" ref="AA694">IF( $Z694="", "", INDEX(白話字聲母資料表, $Z694, $AA$5))</f>
        <v/>
      </c>
      <c r="AB694" s="370"/>
      <c r="AC694" s="377" t="str">
        <f t="shared" si="198"/>
        <v/>
      </c>
      <c r="AD694" s="373" t="str">
        <f t="array" ref="AD694">IF( $W694, "", INDEX(白話字韻母資料表, AC694, $AD$5))</f>
        <v/>
      </c>
      <c r="AE694" s="373" t="str">
        <f t="array" ref="AE694">IF( $W694, "", IF( INDEX(白話字韻母資料表, AC694, $AE$5) = "入聲", TRUE, FALSE) )</f>
        <v/>
      </c>
      <c r="AF694" s="374" t="str">
        <f t="shared" si="199"/>
        <v/>
      </c>
      <c r="AG694" s="374" t="str">
        <f t="shared" si="200"/>
        <v/>
      </c>
      <c r="AH694" s="374" t="str">
        <f t="array" ref="AH694">IF( $W694, "", INDEX(白話字韻母資料表, $AC694, $AH$5))</f>
        <v/>
      </c>
      <c r="AI694" s="374" t="str">
        <f t="array" ref="AI694">IF($W694, "", INDEX(白話字韻母八聲調資料表, $AD694, $AG694))</f>
        <v/>
      </c>
      <c r="AJ694" s="370"/>
      <c r="AK694" s="373" t="b">
        <f t="shared" si="201"/>
        <v>0</v>
      </c>
      <c r="AL694" s="373" t="str">
        <f>IF( $AK694, IFERROR( IF(MATCH( $E694, 顎音化聲母!$H$9:$H$37, 0), TRUE, FALSE), FALSE), "")</f>
        <v/>
      </c>
      <c r="AM694" s="373" t="str">
        <f t="array" ref="AM694">IF( AND($AK694, $AL694), INDEX(顎音化聲母資料表, MATCH( $D694 &amp; $E694, 顎音化聲母!$L$5:$L$136, 0), 3), "")</f>
        <v/>
      </c>
      <c r="AN694" s="373" t="str">
        <f t="shared" si="202"/>
        <v/>
      </c>
      <c r="AO694" s="374" t="str">
        <f t="array" ref="AO694">IF($AN694="", "", IF( $AM694&lt;&gt;"", $AM694,INDEX(白話字聲母資料表, $AN694, $AO$5)))</f>
        <v/>
      </c>
      <c r="AP694" s="374" t="str">
        <f t="array" ref="AP694">IF($W694, "", INDEX(方音八音反切資料表, $AD694, $AG694))</f>
        <v/>
      </c>
      <c r="AQ694" s="370"/>
      <c r="AR694" s="374" t="str">
        <f t="array" ref="AR694">IF($V694, "", INDEX(白話字聲母資料表, $Z694, $AR$5))</f>
        <v/>
      </c>
      <c r="AS694" s="375" t="str">
        <f t="array" ref="AS694">IF($W694, "", INDEX(白話字韻母資料表, $AC694, $AR$5))</f>
        <v/>
      </c>
      <c r="AT694" s="374" t="str">
        <f t="array" ref="AT694">IF($W694, "", INDEX(台羅韻母八聲調資料表, $AD694, $AG694))</f>
        <v/>
      </c>
      <c r="AU694" s="370"/>
      <c r="AV694" s="374" t="str">
        <f t="array" ref="AV694">IF($V694, "", INDEX(白話字聲母資料表, $Z694, $AV$5))</f>
        <v/>
      </c>
      <c r="AW694" s="375" t="str">
        <f t="array" ref="AW694">IF($W694, "", INDEX(白話字韻母資料表, $AC694, $AW$5))</f>
        <v/>
      </c>
      <c r="AX694" s="374" t="str">
        <f t="array" ref="AX694">IF($W694, "", INDEX(閩拼韻母八聲調資料表, $AD694, $AG694))</f>
        <v/>
      </c>
    </row>
    <row r="695" spans="2:50">
      <c r="B695" s="380">
        <f t="shared" si="148"/>
        <v>687</v>
      </c>
      <c r="C695" s="314" t="str">
        <f>MID(文章!$D$4, B695, 1)</f>
        <v/>
      </c>
      <c r="D695" s="365"/>
      <c r="E695" s="365"/>
      <c r="F695" s="365"/>
      <c r="G695" s="315" t="str">
        <f t="array" ref="G695">IF( OR($T695, NOT($U695), $W695), "", $AA695 &amp; $AH695 &amp; INDEX(中文數值資料表, $AG695, 2) )</f>
        <v/>
      </c>
      <c r="H695" s="321" t="str">
        <f t="shared" si="149"/>
        <v/>
      </c>
      <c r="I695" s="322" t="str">
        <f t="shared" si="150"/>
        <v/>
      </c>
      <c r="J695" s="323" t="str">
        <f t="shared" si="151"/>
        <v/>
      </c>
      <c r="K695" s="316" t="str">
        <f t="shared" si="152"/>
        <v/>
      </c>
      <c r="L695" s="317" t="str">
        <f t="shared" ca="1" si="203"/>
        <v xml:space="preserve">\ltjruby{}{}\
</v>
      </c>
      <c r="M695" s="317" t="str">
        <f t="shared" ca="1" si="189"/>
        <v xml:space="preserve">&lt;ruby&gt;&lt;rt&gt;&lt;/rt&gt;&lt;/ruby&gt;
</v>
      </c>
      <c r="N695" s="317" t="str">
        <f t="shared" ca="1" si="190"/>
        <v xml:space="preserve">&lt;ruby&gt;&lt;rt&gt;&lt;/rt&gt;&lt;/ruby&gt;
</v>
      </c>
      <c r="O695" s="317" t="str">
        <f t="shared" ca="1" si="191"/>
        <v xml:space="preserve">&lt;ruby&gt;&lt;rt&gt;&lt;/rt&gt;&lt;/ruby&gt;
</v>
      </c>
      <c r="P695" s="317" t="str">
        <f t="shared" ca="1" si="191"/>
        <v xml:space="preserve">&lt;ruby&gt;&lt;rt&gt;&lt;/rt&gt;&lt;/ruby&gt;
</v>
      </c>
      <c r="Q695" s="318" t="str">
        <f t="shared" ca="1" si="192"/>
        <v xml:space="preserve">&lt;ruby&gt;&lt;rtc&gt;&lt;/rtc&gt;&lt;/ruby&gt;
</v>
      </c>
      <c r="R695" s="318" t="str">
        <f t="shared" ca="1" si="193"/>
        <v xml:space="preserve">&lt;ruby&gt;&lt;rt&gt;&lt;/rt&gt;&lt;rtc&gt;&lt;/rtc&gt;&lt;/ruby&gt;
</v>
      </c>
      <c r="S695" s="285"/>
      <c r="T695" s="319" t="b">
        <f t="shared" si="187"/>
        <v>0</v>
      </c>
      <c r="U695" s="319" t="b">
        <f t="shared" si="194"/>
        <v>0</v>
      </c>
      <c r="V695" s="319" t="b">
        <f t="shared" si="195"/>
        <v>1</v>
      </c>
      <c r="W695" s="319" t="b">
        <f t="shared" si="196"/>
        <v>1</v>
      </c>
      <c r="X695" s="319" t="b">
        <f t="shared" si="197"/>
        <v>0</v>
      </c>
      <c r="Y695" s="370"/>
      <c r="Z695" s="377" t="str">
        <f t="shared" si="188"/>
        <v/>
      </c>
      <c r="AA695" s="373" t="str">
        <f t="array" ref="AA695">IF( $Z695="", "", INDEX(白話字聲母資料表, $Z695, $AA$5))</f>
        <v/>
      </c>
      <c r="AB695" s="370"/>
      <c r="AC695" s="377" t="str">
        <f t="shared" si="198"/>
        <v/>
      </c>
      <c r="AD695" s="373" t="str">
        <f t="array" ref="AD695">IF( $W695, "", INDEX(白話字韻母資料表, AC695, $AD$5))</f>
        <v/>
      </c>
      <c r="AE695" s="373" t="str">
        <f t="array" ref="AE695">IF( $W695, "", IF( INDEX(白話字韻母資料表, AC695, $AE$5) = "入聲", TRUE, FALSE) )</f>
        <v/>
      </c>
      <c r="AF695" s="374" t="str">
        <f t="shared" si="199"/>
        <v/>
      </c>
      <c r="AG695" s="374" t="str">
        <f t="shared" si="200"/>
        <v/>
      </c>
      <c r="AH695" s="374" t="str">
        <f t="array" ref="AH695">IF( $W695, "", INDEX(白話字韻母資料表, $AC695, $AH$5))</f>
        <v/>
      </c>
      <c r="AI695" s="374" t="str">
        <f t="array" ref="AI695">IF($W695, "", INDEX(白話字韻母八聲調資料表, $AD695, $AG695))</f>
        <v/>
      </c>
      <c r="AJ695" s="370"/>
      <c r="AK695" s="373" t="b">
        <f t="shared" si="201"/>
        <v>0</v>
      </c>
      <c r="AL695" s="373" t="str">
        <f>IF( $AK695, IFERROR( IF(MATCH( $E695, 顎音化聲母!$H$9:$H$37, 0), TRUE, FALSE), FALSE), "")</f>
        <v/>
      </c>
      <c r="AM695" s="373" t="str">
        <f t="array" ref="AM695">IF( AND($AK695, $AL695), INDEX(顎音化聲母資料表, MATCH( $D695 &amp; $E695, 顎音化聲母!$L$5:$L$136, 0), 3), "")</f>
        <v/>
      </c>
      <c r="AN695" s="373" t="str">
        <f t="shared" si="202"/>
        <v/>
      </c>
      <c r="AO695" s="374" t="str">
        <f t="array" ref="AO695">IF($AN695="", "", IF( $AM695&lt;&gt;"", $AM695,INDEX(白話字聲母資料表, $AN695, $AO$5)))</f>
        <v/>
      </c>
      <c r="AP695" s="374" t="str">
        <f t="array" ref="AP695">IF($W695, "", INDEX(方音八音反切資料表, $AD695, $AG695))</f>
        <v/>
      </c>
      <c r="AQ695" s="370"/>
      <c r="AR695" s="374" t="str">
        <f t="array" ref="AR695">IF($V695, "", INDEX(白話字聲母資料表, $Z695, $AR$5))</f>
        <v/>
      </c>
      <c r="AS695" s="375" t="str">
        <f t="array" ref="AS695">IF($W695, "", INDEX(白話字韻母資料表, $AC695, $AR$5))</f>
        <v/>
      </c>
      <c r="AT695" s="374" t="str">
        <f t="array" ref="AT695">IF($W695, "", INDEX(台羅韻母八聲調資料表, $AD695, $AG695))</f>
        <v/>
      </c>
      <c r="AU695" s="370"/>
      <c r="AV695" s="374" t="str">
        <f t="array" ref="AV695">IF($V695, "", INDEX(白話字聲母資料表, $Z695, $AV$5))</f>
        <v/>
      </c>
      <c r="AW695" s="375" t="str">
        <f t="array" ref="AW695">IF($W695, "", INDEX(白話字韻母資料表, $AC695, $AW$5))</f>
        <v/>
      </c>
      <c r="AX695" s="374" t="str">
        <f t="array" ref="AX695">IF($W695, "", INDEX(閩拼韻母八聲調資料表, $AD695, $AG695))</f>
        <v/>
      </c>
    </row>
    <row r="696" spans="2:50">
      <c r="B696" s="380">
        <f t="shared" si="148"/>
        <v>688</v>
      </c>
      <c r="C696" s="314" t="str">
        <f>MID(文章!$D$4, B696, 1)</f>
        <v/>
      </c>
      <c r="D696" s="365"/>
      <c r="E696" s="365"/>
      <c r="F696" s="365"/>
      <c r="G696" s="315" t="str">
        <f t="array" ref="G696">IF( OR($T696, NOT($U696), $W696), "", $AA696 &amp; $AH696 &amp; INDEX(中文數值資料表, $AG696, 2) )</f>
        <v/>
      </c>
      <c r="H696" s="321" t="str">
        <f t="shared" si="149"/>
        <v/>
      </c>
      <c r="I696" s="322" t="str">
        <f t="shared" si="150"/>
        <v/>
      </c>
      <c r="J696" s="323" t="str">
        <f t="shared" si="151"/>
        <v/>
      </c>
      <c r="K696" s="316" t="str">
        <f t="shared" si="152"/>
        <v/>
      </c>
      <c r="L696" s="317" t="str">
        <f t="shared" ca="1" si="203"/>
        <v xml:space="preserve">\ltjruby{}{}\
</v>
      </c>
      <c r="M696" s="317" t="str">
        <f t="shared" ca="1" si="189"/>
        <v xml:space="preserve">&lt;ruby&gt;&lt;rt&gt;&lt;/rt&gt;&lt;/ruby&gt;
</v>
      </c>
      <c r="N696" s="317" t="str">
        <f t="shared" ca="1" si="190"/>
        <v xml:space="preserve">&lt;ruby&gt;&lt;rt&gt;&lt;/rt&gt;&lt;/ruby&gt;
</v>
      </c>
      <c r="O696" s="317" t="str">
        <f t="shared" ca="1" si="191"/>
        <v xml:space="preserve">&lt;ruby&gt;&lt;rt&gt;&lt;/rt&gt;&lt;/ruby&gt;
</v>
      </c>
      <c r="P696" s="317" t="str">
        <f t="shared" ca="1" si="191"/>
        <v xml:space="preserve">&lt;ruby&gt;&lt;rt&gt;&lt;/rt&gt;&lt;/ruby&gt;
</v>
      </c>
      <c r="Q696" s="318" t="str">
        <f t="shared" ca="1" si="192"/>
        <v xml:space="preserve">&lt;ruby&gt;&lt;rtc&gt;&lt;/rtc&gt;&lt;/ruby&gt;
</v>
      </c>
      <c r="R696" s="318" t="str">
        <f t="shared" ca="1" si="193"/>
        <v xml:space="preserve">&lt;ruby&gt;&lt;rt&gt;&lt;/rt&gt;&lt;rtc&gt;&lt;/rtc&gt;&lt;/ruby&gt;
</v>
      </c>
      <c r="S696" s="285"/>
      <c r="T696" s="319" t="b">
        <f t="shared" si="187"/>
        <v>0</v>
      </c>
      <c r="U696" s="319" t="b">
        <f t="shared" si="194"/>
        <v>0</v>
      </c>
      <c r="V696" s="319" t="b">
        <f t="shared" si="195"/>
        <v>1</v>
      </c>
      <c r="W696" s="319" t="b">
        <f t="shared" si="196"/>
        <v>1</v>
      </c>
      <c r="X696" s="319" t="b">
        <f t="shared" si="197"/>
        <v>0</v>
      </c>
      <c r="Y696" s="370"/>
      <c r="Z696" s="377" t="str">
        <f t="shared" si="188"/>
        <v/>
      </c>
      <c r="AA696" s="373" t="str">
        <f t="array" ref="AA696">IF( $Z696="", "", INDEX(白話字聲母資料表, $Z696, $AA$5))</f>
        <v/>
      </c>
      <c r="AB696" s="370"/>
      <c r="AC696" s="377" t="str">
        <f t="shared" si="198"/>
        <v/>
      </c>
      <c r="AD696" s="373" t="str">
        <f t="array" ref="AD696">IF( $W696, "", INDEX(白話字韻母資料表, AC696, $AD$5))</f>
        <v/>
      </c>
      <c r="AE696" s="373" t="str">
        <f t="array" ref="AE696">IF( $W696, "", IF( INDEX(白話字韻母資料表, AC696, $AE$5) = "入聲", TRUE, FALSE) )</f>
        <v/>
      </c>
      <c r="AF696" s="374" t="str">
        <f t="shared" si="199"/>
        <v/>
      </c>
      <c r="AG696" s="374" t="str">
        <f t="shared" si="200"/>
        <v/>
      </c>
      <c r="AH696" s="374" t="str">
        <f t="array" ref="AH696">IF( $W696, "", INDEX(白話字韻母資料表, $AC696, $AH$5))</f>
        <v/>
      </c>
      <c r="AI696" s="374" t="str">
        <f t="array" ref="AI696">IF($W696, "", INDEX(白話字韻母八聲調資料表, $AD696, $AG696))</f>
        <v/>
      </c>
      <c r="AJ696" s="370"/>
      <c r="AK696" s="373" t="b">
        <f t="shared" si="201"/>
        <v>0</v>
      </c>
      <c r="AL696" s="373" t="str">
        <f>IF( $AK696, IFERROR( IF(MATCH( $E696, 顎音化聲母!$H$9:$H$37, 0), TRUE, FALSE), FALSE), "")</f>
        <v/>
      </c>
      <c r="AM696" s="373" t="str">
        <f t="array" ref="AM696">IF( AND($AK696, $AL696), INDEX(顎音化聲母資料表, MATCH( $D696 &amp; $E696, 顎音化聲母!$L$5:$L$136, 0), 3), "")</f>
        <v/>
      </c>
      <c r="AN696" s="373" t="str">
        <f t="shared" si="202"/>
        <v/>
      </c>
      <c r="AO696" s="374" t="str">
        <f t="array" ref="AO696">IF($AN696="", "", IF( $AM696&lt;&gt;"", $AM696,INDEX(白話字聲母資料表, $AN696, $AO$5)))</f>
        <v/>
      </c>
      <c r="AP696" s="374" t="str">
        <f t="array" ref="AP696">IF($W696, "", INDEX(方音八音反切資料表, $AD696, $AG696))</f>
        <v/>
      </c>
      <c r="AQ696" s="370"/>
      <c r="AR696" s="374" t="str">
        <f t="array" ref="AR696">IF($V696, "", INDEX(白話字聲母資料表, $Z696, $AR$5))</f>
        <v/>
      </c>
      <c r="AS696" s="375" t="str">
        <f t="array" ref="AS696">IF($W696, "", INDEX(白話字韻母資料表, $AC696, $AR$5))</f>
        <v/>
      </c>
      <c r="AT696" s="374" t="str">
        <f t="array" ref="AT696">IF($W696, "", INDEX(台羅韻母八聲調資料表, $AD696, $AG696))</f>
        <v/>
      </c>
      <c r="AU696" s="370"/>
      <c r="AV696" s="374" t="str">
        <f t="array" ref="AV696">IF($V696, "", INDEX(白話字聲母資料表, $Z696, $AV$5))</f>
        <v/>
      </c>
      <c r="AW696" s="375" t="str">
        <f t="array" ref="AW696">IF($W696, "", INDEX(白話字韻母資料表, $AC696, $AW$5))</f>
        <v/>
      </c>
      <c r="AX696" s="374" t="str">
        <f t="array" ref="AX696">IF($W696, "", INDEX(閩拼韻母八聲調資料表, $AD696, $AG696))</f>
        <v/>
      </c>
    </row>
    <row r="697" spans="2:50">
      <c r="B697" s="380">
        <f t="shared" si="148"/>
        <v>689</v>
      </c>
      <c r="C697" s="314" t="str">
        <f>MID(文章!$D$4, B697, 1)</f>
        <v/>
      </c>
      <c r="D697" s="365"/>
      <c r="E697" s="365"/>
      <c r="F697" s="365"/>
      <c r="G697" s="315" t="str">
        <f t="array" ref="G697">IF( OR($T697, NOT($U697), $W697), "", $AA697 &amp; $AH697 &amp; INDEX(中文數值資料表, $AG697, 2) )</f>
        <v/>
      </c>
      <c r="H697" s="321" t="str">
        <f t="shared" si="149"/>
        <v/>
      </c>
      <c r="I697" s="322" t="str">
        <f t="shared" si="150"/>
        <v/>
      </c>
      <c r="J697" s="323" t="str">
        <f t="shared" si="151"/>
        <v/>
      </c>
      <c r="K697" s="316" t="str">
        <f t="shared" si="152"/>
        <v/>
      </c>
      <c r="L697" s="317" t="str">
        <f t="shared" ca="1" si="203"/>
        <v xml:space="preserve">\ltjruby{}{}\
</v>
      </c>
      <c r="M697" s="317" t="str">
        <f t="shared" ca="1" si="189"/>
        <v xml:space="preserve">&lt;ruby&gt;&lt;rt&gt;&lt;/rt&gt;&lt;/ruby&gt;
</v>
      </c>
      <c r="N697" s="317" t="str">
        <f t="shared" ca="1" si="190"/>
        <v xml:space="preserve">&lt;ruby&gt;&lt;rt&gt;&lt;/rt&gt;&lt;/ruby&gt;
</v>
      </c>
      <c r="O697" s="317" t="str">
        <f t="shared" ca="1" si="191"/>
        <v xml:space="preserve">&lt;ruby&gt;&lt;rt&gt;&lt;/rt&gt;&lt;/ruby&gt;
</v>
      </c>
      <c r="P697" s="317" t="str">
        <f t="shared" ca="1" si="191"/>
        <v xml:space="preserve">&lt;ruby&gt;&lt;rt&gt;&lt;/rt&gt;&lt;/ruby&gt;
</v>
      </c>
      <c r="Q697" s="318" t="str">
        <f t="shared" ca="1" si="192"/>
        <v xml:space="preserve">&lt;ruby&gt;&lt;rtc&gt;&lt;/rtc&gt;&lt;/ruby&gt;
</v>
      </c>
      <c r="R697" s="318" t="str">
        <f t="shared" ca="1" si="193"/>
        <v xml:space="preserve">&lt;ruby&gt;&lt;rt&gt;&lt;/rt&gt;&lt;rtc&gt;&lt;/rtc&gt;&lt;/ruby&gt;
</v>
      </c>
      <c r="S697" s="285"/>
      <c r="T697" s="319" t="b">
        <f t="shared" si="187"/>
        <v>0</v>
      </c>
      <c r="U697" s="319" t="b">
        <f t="shared" si="194"/>
        <v>0</v>
      </c>
      <c r="V697" s="319" t="b">
        <f t="shared" si="195"/>
        <v>1</v>
      </c>
      <c r="W697" s="319" t="b">
        <f t="shared" si="196"/>
        <v>1</v>
      </c>
      <c r="X697" s="319" t="b">
        <f t="shared" si="197"/>
        <v>0</v>
      </c>
      <c r="Y697" s="370"/>
      <c r="Z697" s="377" t="str">
        <f t="shared" si="188"/>
        <v/>
      </c>
      <c r="AA697" s="373" t="str">
        <f t="array" ref="AA697">IF( $Z697="", "", INDEX(白話字聲母資料表, $Z697, $AA$5))</f>
        <v/>
      </c>
      <c r="AB697" s="370"/>
      <c r="AC697" s="377" t="str">
        <f t="shared" si="198"/>
        <v/>
      </c>
      <c r="AD697" s="373" t="str">
        <f t="array" ref="AD697">IF( $W697, "", INDEX(白話字韻母資料表, AC697, $AD$5))</f>
        <v/>
      </c>
      <c r="AE697" s="373" t="str">
        <f t="array" ref="AE697">IF( $W697, "", IF( INDEX(白話字韻母資料表, AC697, $AE$5) = "入聲", TRUE, FALSE) )</f>
        <v/>
      </c>
      <c r="AF697" s="374" t="str">
        <f t="shared" si="199"/>
        <v/>
      </c>
      <c r="AG697" s="374" t="str">
        <f t="shared" si="200"/>
        <v/>
      </c>
      <c r="AH697" s="374" t="str">
        <f t="array" ref="AH697">IF( $W697, "", INDEX(白話字韻母資料表, $AC697, $AH$5))</f>
        <v/>
      </c>
      <c r="AI697" s="374" t="str">
        <f t="array" ref="AI697">IF($W697, "", INDEX(白話字韻母八聲調資料表, $AD697, $AG697))</f>
        <v/>
      </c>
      <c r="AJ697" s="370"/>
      <c r="AK697" s="373" t="b">
        <f t="shared" si="201"/>
        <v>0</v>
      </c>
      <c r="AL697" s="373" t="str">
        <f>IF( $AK697, IFERROR( IF(MATCH( $E697, 顎音化聲母!$H$9:$H$37, 0), TRUE, FALSE), FALSE), "")</f>
        <v/>
      </c>
      <c r="AM697" s="373" t="str">
        <f t="array" ref="AM697">IF( AND($AK697, $AL697), INDEX(顎音化聲母資料表, MATCH( $D697 &amp; $E697, 顎音化聲母!$L$5:$L$136, 0), 3), "")</f>
        <v/>
      </c>
      <c r="AN697" s="373" t="str">
        <f t="shared" si="202"/>
        <v/>
      </c>
      <c r="AO697" s="374" t="str">
        <f t="array" ref="AO697">IF($AN697="", "", IF( $AM697&lt;&gt;"", $AM697,INDEX(白話字聲母資料表, $AN697, $AO$5)))</f>
        <v/>
      </c>
      <c r="AP697" s="374" t="str">
        <f t="array" ref="AP697">IF($W697, "", INDEX(方音八音反切資料表, $AD697, $AG697))</f>
        <v/>
      </c>
      <c r="AQ697" s="370"/>
      <c r="AR697" s="374" t="str">
        <f t="array" ref="AR697">IF($V697, "", INDEX(白話字聲母資料表, $Z697, $AR$5))</f>
        <v/>
      </c>
      <c r="AS697" s="375" t="str">
        <f t="array" ref="AS697">IF($W697, "", INDEX(白話字韻母資料表, $AC697, $AR$5))</f>
        <v/>
      </c>
      <c r="AT697" s="374" t="str">
        <f t="array" ref="AT697">IF($W697, "", INDEX(台羅韻母八聲調資料表, $AD697, $AG697))</f>
        <v/>
      </c>
      <c r="AU697" s="370"/>
      <c r="AV697" s="374" t="str">
        <f t="array" ref="AV697">IF($V697, "", INDEX(白話字聲母資料表, $Z697, $AV$5))</f>
        <v/>
      </c>
      <c r="AW697" s="375" t="str">
        <f t="array" ref="AW697">IF($W697, "", INDEX(白話字韻母資料表, $AC697, $AW$5))</f>
        <v/>
      </c>
      <c r="AX697" s="374" t="str">
        <f t="array" ref="AX697">IF($W697, "", INDEX(閩拼韻母八聲調資料表, $AD697, $AG697))</f>
        <v/>
      </c>
    </row>
    <row r="698" spans="2:50">
      <c r="B698" s="380">
        <f t="shared" si="148"/>
        <v>690</v>
      </c>
      <c r="C698" s="314" t="str">
        <f>MID(文章!$D$4, B698, 1)</f>
        <v/>
      </c>
      <c r="D698" s="365"/>
      <c r="E698" s="365"/>
      <c r="F698" s="365"/>
      <c r="G698" s="315" t="str">
        <f t="array" ref="G698">IF( OR($T698, NOT($U698), $W698), "", $AA698 &amp; $AH698 &amp; INDEX(中文數值資料表, $AG698, 2) )</f>
        <v/>
      </c>
      <c r="H698" s="321" t="str">
        <f t="shared" si="149"/>
        <v/>
      </c>
      <c r="I698" s="322" t="str">
        <f t="shared" si="150"/>
        <v/>
      </c>
      <c r="J698" s="323" t="str">
        <f t="shared" si="151"/>
        <v/>
      </c>
      <c r="K698" s="316" t="str">
        <f t="shared" si="152"/>
        <v/>
      </c>
      <c r="L698" s="317" t="str">
        <f t="shared" ca="1" si="203"/>
        <v xml:space="preserve">\ltjruby{}{}\
</v>
      </c>
      <c r="M698" s="317" t="str">
        <f t="shared" ca="1" si="189"/>
        <v xml:space="preserve">&lt;ruby&gt;&lt;rt&gt;&lt;/rt&gt;&lt;/ruby&gt;
</v>
      </c>
      <c r="N698" s="317" t="str">
        <f t="shared" ca="1" si="190"/>
        <v xml:space="preserve">&lt;ruby&gt;&lt;rt&gt;&lt;/rt&gt;&lt;/ruby&gt;
</v>
      </c>
      <c r="O698" s="317" t="str">
        <f t="shared" ca="1" si="191"/>
        <v xml:space="preserve">&lt;ruby&gt;&lt;rt&gt;&lt;/rt&gt;&lt;/ruby&gt;
</v>
      </c>
      <c r="P698" s="317" t="str">
        <f t="shared" ca="1" si="191"/>
        <v xml:space="preserve">&lt;ruby&gt;&lt;rt&gt;&lt;/rt&gt;&lt;/ruby&gt;
</v>
      </c>
      <c r="Q698" s="318" t="str">
        <f t="shared" ca="1" si="192"/>
        <v xml:space="preserve">&lt;ruby&gt;&lt;rtc&gt;&lt;/rtc&gt;&lt;/ruby&gt;
</v>
      </c>
      <c r="R698" s="318" t="str">
        <f t="shared" ca="1" si="193"/>
        <v xml:space="preserve">&lt;ruby&gt;&lt;rt&gt;&lt;/rt&gt;&lt;rtc&gt;&lt;/rtc&gt;&lt;/ruby&gt;
</v>
      </c>
      <c r="S698" s="285"/>
      <c r="T698" s="319" t="b">
        <f t="shared" si="187"/>
        <v>0</v>
      </c>
      <c r="U698" s="319" t="b">
        <f t="shared" si="194"/>
        <v>0</v>
      </c>
      <c r="V698" s="319" t="b">
        <f t="shared" si="195"/>
        <v>1</v>
      </c>
      <c r="W698" s="319" t="b">
        <f t="shared" si="196"/>
        <v>1</v>
      </c>
      <c r="X698" s="319" t="b">
        <f t="shared" si="197"/>
        <v>0</v>
      </c>
      <c r="Y698" s="370"/>
      <c r="Z698" s="377" t="str">
        <f t="shared" si="188"/>
        <v/>
      </c>
      <c r="AA698" s="373" t="str">
        <f t="array" ref="AA698">IF( $Z698="", "", INDEX(白話字聲母資料表, $Z698, $AA$5))</f>
        <v/>
      </c>
      <c r="AB698" s="370"/>
      <c r="AC698" s="377" t="str">
        <f t="shared" si="198"/>
        <v/>
      </c>
      <c r="AD698" s="373" t="str">
        <f t="array" ref="AD698">IF( $W698, "", INDEX(白話字韻母資料表, AC698, $AD$5))</f>
        <v/>
      </c>
      <c r="AE698" s="373" t="str">
        <f t="array" ref="AE698">IF( $W698, "", IF( INDEX(白話字韻母資料表, AC698, $AE$5) = "入聲", TRUE, FALSE) )</f>
        <v/>
      </c>
      <c r="AF698" s="374" t="str">
        <f t="shared" si="199"/>
        <v/>
      </c>
      <c r="AG698" s="374" t="str">
        <f t="shared" si="200"/>
        <v/>
      </c>
      <c r="AH698" s="374" t="str">
        <f t="array" ref="AH698">IF( $W698, "", INDEX(白話字韻母資料表, $AC698, $AH$5))</f>
        <v/>
      </c>
      <c r="AI698" s="374" t="str">
        <f t="array" ref="AI698">IF($W698, "", INDEX(白話字韻母八聲調資料表, $AD698, $AG698))</f>
        <v/>
      </c>
      <c r="AJ698" s="370"/>
      <c r="AK698" s="373" t="b">
        <f t="shared" si="201"/>
        <v>0</v>
      </c>
      <c r="AL698" s="373" t="str">
        <f>IF( $AK698, IFERROR( IF(MATCH( $E698, 顎音化聲母!$H$9:$H$37, 0), TRUE, FALSE), FALSE), "")</f>
        <v/>
      </c>
      <c r="AM698" s="373" t="str">
        <f t="array" ref="AM698">IF( AND($AK698, $AL698), INDEX(顎音化聲母資料表, MATCH( $D698 &amp; $E698, 顎音化聲母!$L$5:$L$136, 0), 3), "")</f>
        <v/>
      </c>
      <c r="AN698" s="373" t="str">
        <f t="shared" si="202"/>
        <v/>
      </c>
      <c r="AO698" s="374" t="str">
        <f t="array" ref="AO698">IF($AN698="", "", IF( $AM698&lt;&gt;"", $AM698,INDEX(白話字聲母資料表, $AN698, $AO$5)))</f>
        <v/>
      </c>
      <c r="AP698" s="374" t="str">
        <f t="array" ref="AP698">IF($W698, "", INDEX(方音八音反切資料表, $AD698, $AG698))</f>
        <v/>
      </c>
      <c r="AQ698" s="370"/>
      <c r="AR698" s="374" t="str">
        <f t="array" ref="AR698">IF($V698, "", INDEX(白話字聲母資料表, $Z698, $AR$5))</f>
        <v/>
      </c>
      <c r="AS698" s="375" t="str">
        <f t="array" ref="AS698">IF($W698, "", INDEX(白話字韻母資料表, $AC698, $AR$5))</f>
        <v/>
      </c>
      <c r="AT698" s="374" t="str">
        <f t="array" ref="AT698">IF($W698, "", INDEX(台羅韻母八聲調資料表, $AD698, $AG698))</f>
        <v/>
      </c>
      <c r="AU698" s="370"/>
      <c r="AV698" s="374" t="str">
        <f t="array" ref="AV698">IF($V698, "", INDEX(白話字聲母資料表, $Z698, $AV$5))</f>
        <v/>
      </c>
      <c r="AW698" s="375" t="str">
        <f t="array" ref="AW698">IF($W698, "", INDEX(白話字韻母資料表, $AC698, $AW$5))</f>
        <v/>
      </c>
      <c r="AX698" s="374" t="str">
        <f t="array" ref="AX698">IF($W698, "", INDEX(閩拼韻母八聲調資料表, $AD698, $AG698))</f>
        <v/>
      </c>
    </row>
    <row r="699" spans="2:50">
      <c r="B699" s="380">
        <f t="shared" si="148"/>
        <v>691</v>
      </c>
      <c r="C699" s="314" t="str">
        <f>MID(文章!$D$4, B699, 1)</f>
        <v/>
      </c>
      <c r="D699" s="365"/>
      <c r="E699" s="365"/>
      <c r="F699" s="365"/>
      <c r="G699" s="315" t="str">
        <f t="array" ref="G699">IF( OR($T699, NOT($U699), $W699), "", $AA699 &amp; $AH699 &amp; INDEX(中文數值資料表, $AG699, 2) )</f>
        <v/>
      </c>
      <c r="H699" s="321" t="str">
        <f t="shared" si="149"/>
        <v/>
      </c>
      <c r="I699" s="322" t="str">
        <f t="shared" si="150"/>
        <v/>
      </c>
      <c r="J699" s="323" t="str">
        <f t="shared" si="151"/>
        <v/>
      </c>
      <c r="K699" s="316" t="str">
        <f t="shared" si="152"/>
        <v/>
      </c>
      <c r="L699" s="317" t="str">
        <f t="shared" ca="1" si="203"/>
        <v xml:space="preserve">\ltjruby{}{}\
</v>
      </c>
      <c r="M699" s="317" t="str">
        <f t="shared" ca="1" si="189"/>
        <v xml:space="preserve">&lt;ruby&gt;&lt;rt&gt;&lt;/rt&gt;&lt;/ruby&gt;
</v>
      </c>
      <c r="N699" s="317" t="str">
        <f t="shared" ca="1" si="190"/>
        <v xml:space="preserve">&lt;ruby&gt;&lt;rt&gt;&lt;/rt&gt;&lt;/ruby&gt;
</v>
      </c>
      <c r="O699" s="317" t="str">
        <f t="shared" ca="1" si="191"/>
        <v xml:space="preserve">&lt;ruby&gt;&lt;rt&gt;&lt;/rt&gt;&lt;/ruby&gt;
</v>
      </c>
      <c r="P699" s="317" t="str">
        <f t="shared" ca="1" si="191"/>
        <v xml:space="preserve">&lt;ruby&gt;&lt;rt&gt;&lt;/rt&gt;&lt;/ruby&gt;
</v>
      </c>
      <c r="Q699" s="318" t="str">
        <f t="shared" ca="1" si="192"/>
        <v xml:space="preserve">&lt;ruby&gt;&lt;rtc&gt;&lt;/rtc&gt;&lt;/ruby&gt;
</v>
      </c>
      <c r="R699" s="318" t="str">
        <f t="shared" ca="1" si="193"/>
        <v xml:space="preserve">&lt;ruby&gt;&lt;rt&gt;&lt;/rt&gt;&lt;rtc&gt;&lt;/rtc&gt;&lt;/ruby&gt;
</v>
      </c>
      <c r="S699" s="285"/>
      <c r="T699" s="319" t="b">
        <f t="shared" si="187"/>
        <v>0</v>
      </c>
      <c r="U699" s="319" t="b">
        <f t="shared" si="194"/>
        <v>0</v>
      </c>
      <c r="V699" s="319" t="b">
        <f t="shared" si="195"/>
        <v>1</v>
      </c>
      <c r="W699" s="319" t="b">
        <f t="shared" si="196"/>
        <v>1</v>
      </c>
      <c r="X699" s="319" t="b">
        <f t="shared" si="197"/>
        <v>0</v>
      </c>
      <c r="Y699" s="370"/>
      <c r="Z699" s="377" t="str">
        <f t="shared" si="188"/>
        <v/>
      </c>
      <c r="AA699" s="373" t="str">
        <f t="array" ref="AA699">IF( $Z699="", "", INDEX(白話字聲母資料表, $Z699, $AA$5))</f>
        <v/>
      </c>
      <c r="AB699" s="370"/>
      <c r="AC699" s="377" t="str">
        <f t="shared" si="198"/>
        <v/>
      </c>
      <c r="AD699" s="373" t="str">
        <f t="array" ref="AD699">IF( $W699, "", INDEX(白話字韻母資料表, AC699, $AD$5))</f>
        <v/>
      </c>
      <c r="AE699" s="373" t="str">
        <f t="array" ref="AE699">IF( $W699, "", IF( INDEX(白話字韻母資料表, AC699, $AE$5) = "入聲", TRUE, FALSE) )</f>
        <v/>
      </c>
      <c r="AF699" s="374" t="str">
        <f t="shared" si="199"/>
        <v/>
      </c>
      <c r="AG699" s="374" t="str">
        <f t="shared" si="200"/>
        <v/>
      </c>
      <c r="AH699" s="374" t="str">
        <f t="array" ref="AH699">IF( $W699, "", INDEX(白話字韻母資料表, $AC699, $AH$5))</f>
        <v/>
      </c>
      <c r="AI699" s="374" t="str">
        <f t="array" ref="AI699">IF($W699, "", INDEX(白話字韻母八聲調資料表, $AD699, $AG699))</f>
        <v/>
      </c>
      <c r="AJ699" s="370"/>
      <c r="AK699" s="373" t="b">
        <f t="shared" si="201"/>
        <v>0</v>
      </c>
      <c r="AL699" s="373" t="str">
        <f>IF( $AK699, IFERROR( IF(MATCH( $E699, 顎音化聲母!$H$9:$H$37, 0), TRUE, FALSE), FALSE), "")</f>
        <v/>
      </c>
      <c r="AM699" s="373" t="str">
        <f t="array" ref="AM699">IF( AND($AK699, $AL699), INDEX(顎音化聲母資料表, MATCH( $D699 &amp; $E699, 顎音化聲母!$L$5:$L$136, 0), 3), "")</f>
        <v/>
      </c>
      <c r="AN699" s="373" t="str">
        <f t="shared" si="202"/>
        <v/>
      </c>
      <c r="AO699" s="374" t="str">
        <f t="array" ref="AO699">IF($AN699="", "", IF( $AM699&lt;&gt;"", $AM699,INDEX(白話字聲母資料表, $AN699, $AO$5)))</f>
        <v/>
      </c>
      <c r="AP699" s="374" t="str">
        <f t="array" ref="AP699">IF($W699, "", INDEX(方音八音反切資料表, $AD699, $AG699))</f>
        <v/>
      </c>
      <c r="AQ699" s="370"/>
      <c r="AR699" s="374" t="str">
        <f t="array" ref="AR699">IF($V699, "", INDEX(白話字聲母資料表, $Z699, $AR$5))</f>
        <v/>
      </c>
      <c r="AS699" s="375" t="str">
        <f t="array" ref="AS699">IF($W699, "", INDEX(白話字韻母資料表, $AC699, $AR$5))</f>
        <v/>
      </c>
      <c r="AT699" s="374" t="str">
        <f t="array" ref="AT699">IF($W699, "", INDEX(台羅韻母八聲調資料表, $AD699, $AG699))</f>
        <v/>
      </c>
      <c r="AU699" s="370"/>
      <c r="AV699" s="374" t="str">
        <f t="array" ref="AV699">IF($V699, "", INDEX(白話字聲母資料表, $Z699, $AV$5))</f>
        <v/>
      </c>
      <c r="AW699" s="375" t="str">
        <f t="array" ref="AW699">IF($W699, "", INDEX(白話字韻母資料表, $AC699, $AW$5))</f>
        <v/>
      </c>
      <c r="AX699" s="374" t="str">
        <f t="array" ref="AX699">IF($W699, "", INDEX(閩拼韻母八聲調資料表, $AD699, $AG699))</f>
        <v/>
      </c>
    </row>
    <row r="700" spans="2:50">
      <c r="B700" s="380">
        <f t="shared" si="148"/>
        <v>692</v>
      </c>
      <c r="C700" s="314" t="str">
        <f>MID(文章!$D$4, B700, 1)</f>
        <v/>
      </c>
      <c r="D700" s="365"/>
      <c r="E700" s="365"/>
      <c r="F700" s="365"/>
      <c r="G700" s="315" t="str">
        <f t="array" ref="G700">IF( OR($T700, NOT($U700), $W700), "", $AA700 &amp; $AH700 &amp; INDEX(中文數值資料表, $AG700, 2) )</f>
        <v/>
      </c>
      <c r="H700" s="321" t="str">
        <f t="shared" si="149"/>
        <v/>
      </c>
      <c r="I700" s="322" t="str">
        <f t="shared" si="150"/>
        <v/>
      </c>
      <c r="J700" s="323" t="str">
        <f t="shared" si="151"/>
        <v/>
      </c>
      <c r="K700" s="316" t="str">
        <f t="shared" si="152"/>
        <v/>
      </c>
      <c r="L700" s="317" t="str">
        <f t="shared" ca="1" si="203"/>
        <v xml:space="preserve">\ltjruby{}{}\
</v>
      </c>
      <c r="M700" s="317" t="str">
        <f t="shared" ca="1" si="189"/>
        <v xml:space="preserve">&lt;ruby&gt;&lt;rt&gt;&lt;/rt&gt;&lt;/ruby&gt;
</v>
      </c>
      <c r="N700" s="317" t="str">
        <f t="shared" ca="1" si="190"/>
        <v xml:space="preserve">&lt;ruby&gt;&lt;rt&gt;&lt;/rt&gt;&lt;/ruby&gt;
</v>
      </c>
      <c r="O700" s="317" t="str">
        <f t="shared" ca="1" si="191"/>
        <v xml:space="preserve">&lt;ruby&gt;&lt;rt&gt;&lt;/rt&gt;&lt;/ruby&gt;
</v>
      </c>
      <c r="P700" s="317" t="str">
        <f t="shared" ca="1" si="191"/>
        <v xml:space="preserve">&lt;ruby&gt;&lt;rt&gt;&lt;/rt&gt;&lt;/ruby&gt;
</v>
      </c>
      <c r="Q700" s="318" t="str">
        <f t="shared" ca="1" si="192"/>
        <v xml:space="preserve">&lt;ruby&gt;&lt;rtc&gt;&lt;/rtc&gt;&lt;/ruby&gt;
</v>
      </c>
      <c r="R700" s="318" t="str">
        <f t="shared" ca="1" si="193"/>
        <v xml:space="preserve">&lt;ruby&gt;&lt;rt&gt;&lt;/rt&gt;&lt;rtc&gt;&lt;/rtc&gt;&lt;/ruby&gt;
</v>
      </c>
      <c r="S700" s="285"/>
      <c r="T700" s="319" t="b">
        <f t="shared" si="187"/>
        <v>0</v>
      </c>
      <c r="U700" s="319" t="b">
        <f t="shared" si="194"/>
        <v>0</v>
      </c>
      <c r="V700" s="319" t="b">
        <f t="shared" si="195"/>
        <v>1</v>
      </c>
      <c r="W700" s="319" t="b">
        <f t="shared" si="196"/>
        <v>1</v>
      </c>
      <c r="X700" s="319" t="b">
        <f t="shared" si="197"/>
        <v>0</v>
      </c>
      <c r="Y700" s="370"/>
      <c r="Z700" s="377" t="str">
        <f t="shared" si="188"/>
        <v/>
      </c>
      <c r="AA700" s="373" t="str">
        <f t="array" ref="AA700">IF( $Z700="", "", INDEX(白話字聲母資料表, $Z700, $AA$5))</f>
        <v/>
      </c>
      <c r="AB700" s="370"/>
      <c r="AC700" s="377" t="str">
        <f t="shared" si="198"/>
        <v/>
      </c>
      <c r="AD700" s="373" t="str">
        <f t="array" ref="AD700">IF( $W700, "", INDEX(白話字韻母資料表, AC700, $AD$5))</f>
        <v/>
      </c>
      <c r="AE700" s="373" t="str">
        <f t="array" ref="AE700">IF( $W700, "", IF( INDEX(白話字韻母資料表, AC700, $AE$5) = "入聲", TRUE, FALSE) )</f>
        <v/>
      </c>
      <c r="AF700" s="374" t="str">
        <f t="shared" si="199"/>
        <v/>
      </c>
      <c r="AG700" s="374" t="str">
        <f t="shared" si="200"/>
        <v/>
      </c>
      <c r="AH700" s="374" t="str">
        <f t="array" ref="AH700">IF( $W700, "", INDEX(白話字韻母資料表, $AC700, $AH$5))</f>
        <v/>
      </c>
      <c r="AI700" s="374" t="str">
        <f t="array" ref="AI700">IF($W700, "", INDEX(白話字韻母八聲調資料表, $AD700, $AG700))</f>
        <v/>
      </c>
      <c r="AJ700" s="370"/>
      <c r="AK700" s="373" t="b">
        <f t="shared" si="201"/>
        <v>0</v>
      </c>
      <c r="AL700" s="373" t="str">
        <f>IF( $AK700, IFERROR( IF(MATCH( $E700, 顎音化聲母!$H$9:$H$37, 0), TRUE, FALSE), FALSE), "")</f>
        <v/>
      </c>
      <c r="AM700" s="373" t="str">
        <f t="array" ref="AM700">IF( AND($AK700, $AL700), INDEX(顎音化聲母資料表, MATCH( $D700 &amp; $E700, 顎音化聲母!$L$5:$L$136, 0), 3), "")</f>
        <v/>
      </c>
      <c r="AN700" s="373" t="str">
        <f t="shared" si="202"/>
        <v/>
      </c>
      <c r="AO700" s="374" t="str">
        <f t="array" ref="AO700">IF($AN700="", "", IF( $AM700&lt;&gt;"", $AM700,INDEX(白話字聲母資料表, $AN700, $AO$5)))</f>
        <v/>
      </c>
      <c r="AP700" s="374" t="str">
        <f t="array" ref="AP700">IF($W700, "", INDEX(方音八音反切資料表, $AD700, $AG700))</f>
        <v/>
      </c>
      <c r="AQ700" s="370"/>
      <c r="AR700" s="374" t="str">
        <f t="array" ref="AR700">IF($V700, "", INDEX(白話字聲母資料表, $Z700, $AR$5))</f>
        <v/>
      </c>
      <c r="AS700" s="375" t="str">
        <f t="array" ref="AS700">IF($W700, "", INDEX(白話字韻母資料表, $AC700, $AR$5))</f>
        <v/>
      </c>
      <c r="AT700" s="374" t="str">
        <f t="array" ref="AT700">IF($W700, "", INDEX(台羅韻母八聲調資料表, $AD700, $AG700))</f>
        <v/>
      </c>
      <c r="AU700" s="370"/>
      <c r="AV700" s="374" t="str">
        <f t="array" ref="AV700">IF($V700, "", INDEX(白話字聲母資料表, $Z700, $AV$5))</f>
        <v/>
      </c>
      <c r="AW700" s="375" t="str">
        <f t="array" ref="AW700">IF($W700, "", INDEX(白話字韻母資料表, $AC700, $AW$5))</f>
        <v/>
      </c>
      <c r="AX700" s="374" t="str">
        <f t="array" ref="AX700">IF($W700, "", INDEX(閩拼韻母八聲調資料表, $AD700, $AG700))</f>
        <v/>
      </c>
    </row>
    <row r="701" spans="2:50">
      <c r="B701" s="380">
        <f t="shared" si="148"/>
        <v>693</v>
      </c>
      <c r="C701" s="314" t="str">
        <f>MID(文章!$D$4, B701, 1)</f>
        <v/>
      </c>
      <c r="D701" s="365"/>
      <c r="E701" s="365"/>
      <c r="F701" s="365"/>
      <c r="G701" s="315" t="str">
        <f t="array" ref="G701">IF( OR($T701, NOT($U701), $W701), "", $AA701 &amp; $AH701 &amp; INDEX(中文數值資料表, $AG701, 2) )</f>
        <v/>
      </c>
      <c r="H701" s="321" t="str">
        <f t="shared" si="149"/>
        <v/>
      </c>
      <c r="I701" s="322" t="str">
        <f t="shared" si="150"/>
        <v/>
      </c>
      <c r="J701" s="323" t="str">
        <f t="shared" si="151"/>
        <v/>
      </c>
      <c r="K701" s="316" t="str">
        <f t="shared" si="152"/>
        <v/>
      </c>
      <c r="L701" s="317" t="str">
        <f t="shared" ca="1" si="203"/>
        <v xml:space="preserve">\ltjruby{}{}\
</v>
      </c>
      <c r="M701" s="317" t="str">
        <f t="shared" ca="1" si="189"/>
        <v xml:space="preserve">&lt;ruby&gt;&lt;rt&gt;&lt;/rt&gt;&lt;/ruby&gt;
</v>
      </c>
      <c r="N701" s="317" t="str">
        <f t="shared" ca="1" si="190"/>
        <v xml:space="preserve">&lt;ruby&gt;&lt;rt&gt;&lt;/rt&gt;&lt;/ruby&gt;
</v>
      </c>
      <c r="O701" s="317" t="str">
        <f t="shared" ca="1" si="191"/>
        <v xml:space="preserve">&lt;ruby&gt;&lt;rt&gt;&lt;/rt&gt;&lt;/ruby&gt;
</v>
      </c>
      <c r="P701" s="317" t="str">
        <f t="shared" ca="1" si="191"/>
        <v xml:space="preserve">&lt;ruby&gt;&lt;rt&gt;&lt;/rt&gt;&lt;/ruby&gt;
</v>
      </c>
      <c r="Q701" s="318" t="str">
        <f t="shared" ca="1" si="192"/>
        <v xml:space="preserve">&lt;ruby&gt;&lt;rtc&gt;&lt;/rtc&gt;&lt;/ruby&gt;
</v>
      </c>
      <c r="R701" s="318" t="str">
        <f t="shared" ca="1" si="193"/>
        <v xml:space="preserve">&lt;ruby&gt;&lt;rt&gt;&lt;/rt&gt;&lt;rtc&gt;&lt;/rtc&gt;&lt;/ruby&gt;
</v>
      </c>
      <c r="S701" s="285"/>
      <c r="T701" s="319" t="b">
        <f t="shared" si="187"/>
        <v>0</v>
      </c>
      <c r="U701" s="319" t="b">
        <f t="shared" si="194"/>
        <v>0</v>
      </c>
      <c r="V701" s="319" t="b">
        <f t="shared" si="195"/>
        <v>1</v>
      </c>
      <c r="W701" s="319" t="b">
        <f t="shared" si="196"/>
        <v>1</v>
      </c>
      <c r="X701" s="319" t="b">
        <f t="shared" si="197"/>
        <v>0</v>
      </c>
      <c r="Y701" s="370"/>
      <c r="Z701" s="377" t="str">
        <f t="shared" si="188"/>
        <v/>
      </c>
      <c r="AA701" s="373" t="str">
        <f t="array" ref="AA701">IF( $Z701="", "", INDEX(白話字聲母資料表, $Z701, $AA$5))</f>
        <v/>
      </c>
      <c r="AB701" s="370"/>
      <c r="AC701" s="377" t="str">
        <f t="shared" si="198"/>
        <v/>
      </c>
      <c r="AD701" s="373" t="str">
        <f t="array" ref="AD701">IF( $W701, "", INDEX(白話字韻母資料表, AC701, $AD$5))</f>
        <v/>
      </c>
      <c r="AE701" s="373" t="str">
        <f t="array" ref="AE701">IF( $W701, "", IF( INDEX(白話字韻母資料表, AC701, $AE$5) = "入聲", TRUE, FALSE) )</f>
        <v/>
      </c>
      <c r="AF701" s="374" t="str">
        <f t="shared" si="199"/>
        <v/>
      </c>
      <c r="AG701" s="374" t="str">
        <f t="shared" si="200"/>
        <v/>
      </c>
      <c r="AH701" s="374" t="str">
        <f t="array" ref="AH701">IF( $W701, "", INDEX(白話字韻母資料表, $AC701, $AH$5))</f>
        <v/>
      </c>
      <c r="AI701" s="374" t="str">
        <f t="array" ref="AI701">IF($W701, "", INDEX(白話字韻母八聲調資料表, $AD701, $AG701))</f>
        <v/>
      </c>
      <c r="AJ701" s="370"/>
      <c r="AK701" s="373" t="b">
        <f t="shared" si="201"/>
        <v>0</v>
      </c>
      <c r="AL701" s="373" t="str">
        <f>IF( $AK701, IFERROR( IF(MATCH( $E701, 顎音化聲母!$H$9:$H$37, 0), TRUE, FALSE), FALSE), "")</f>
        <v/>
      </c>
      <c r="AM701" s="373" t="str">
        <f t="array" ref="AM701">IF( AND($AK701, $AL701), INDEX(顎音化聲母資料表, MATCH( $D701 &amp; $E701, 顎音化聲母!$L$5:$L$136, 0), 3), "")</f>
        <v/>
      </c>
      <c r="AN701" s="373" t="str">
        <f t="shared" si="202"/>
        <v/>
      </c>
      <c r="AO701" s="374" t="str">
        <f t="array" ref="AO701">IF($AN701="", "", IF( $AM701&lt;&gt;"", $AM701,INDEX(白話字聲母資料表, $AN701, $AO$5)))</f>
        <v/>
      </c>
      <c r="AP701" s="374" t="str">
        <f t="array" ref="AP701">IF($W701, "", INDEX(方音八音反切資料表, $AD701, $AG701))</f>
        <v/>
      </c>
      <c r="AQ701" s="370"/>
      <c r="AR701" s="374" t="str">
        <f t="array" ref="AR701">IF($V701, "", INDEX(白話字聲母資料表, $Z701, $AR$5))</f>
        <v/>
      </c>
      <c r="AS701" s="375" t="str">
        <f t="array" ref="AS701">IF($W701, "", INDEX(白話字韻母資料表, $AC701, $AR$5))</f>
        <v/>
      </c>
      <c r="AT701" s="374" t="str">
        <f t="array" ref="AT701">IF($W701, "", INDEX(台羅韻母八聲調資料表, $AD701, $AG701))</f>
        <v/>
      </c>
      <c r="AU701" s="370"/>
      <c r="AV701" s="374" t="str">
        <f t="array" ref="AV701">IF($V701, "", INDEX(白話字聲母資料表, $Z701, $AV$5))</f>
        <v/>
      </c>
      <c r="AW701" s="375" t="str">
        <f t="array" ref="AW701">IF($W701, "", INDEX(白話字韻母資料表, $AC701, $AW$5))</f>
        <v/>
      </c>
      <c r="AX701" s="374" t="str">
        <f t="array" ref="AX701">IF($W701, "", INDEX(閩拼韻母八聲調資料表, $AD701, $AG701))</f>
        <v/>
      </c>
    </row>
    <row r="702" spans="2:50">
      <c r="B702" s="380">
        <f t="shared" si="148"/>
        <v>694</v>
      </c>
      <c r="C702" s="314" t="str">
        <f>MID(文章!$D$4, B702, 1)</f>
        <v/>
      </c>
      <c r="D702" s="365"/>
      <c r="E702" s="365"/>
      <c r="F702" s="365"/>
      <c r="G702" s="315" t="str">
        <f t="array" ref="G702">IF( OR($T702, NOT($U702), $W702), "", $AA702 &amp; $AH702 &amp; INDEX(中文數值資料表, $AG702, 2) )</f>
        <v/>
      </c>
      <c r="H702" s="321" t="str">
        <f t="shared" si="149"/>
        <v/>
      </c>
      <c r="I702" s="322" t="str">
        <f t="shared" si="150"/>
        <v/>
      </c>
      <c r="J702" s="323" t="str">
        <f t="shared" si="151"/>
        <v/>
      </c>
      <c r="K702" s="316" t="str">
        <f t="shared" si="152"/>
        <v/>
      </c>
      <c r="L702" s="317" t="str">
        <f t="shared" ca="1" si="203"/>
        <v xml:space="preserve">\ltjruby{}{}\
</v>
      </c>
      <c r="M702" s="317" t="str">
        <f t="shared" ca="1" si="189"/>
        <v xml:space="preserve">&lt;ruby&gt;&lt;rt&gt;&lt;/rt&gt;&lt;/ruby&gt;
</v>
      </c>
      <c r="N702" s="317" t="str">
        <f t="shared" ca="1" si="190"/>
        <v xml:space="preserve">&lt;ruby&gt;&lt;rt&gt;&lt;/rt&gt;&lt;/ruby&gt;
</v>
      </c>
      <c r="O702" s="317" t="str">
        <f t="shared" ca="1" si="191"/>
        <v xml:space="preserve">&lt;ruby&gt;&lt;rt&gt;&lt;/rt&gt;&lt;/ruby&gt;
</v>
      </c>
      <c r="P702" s="317" t="str">
        <f t="shared" ca="1" si="191"/>
        <v xml:space="preserve">&lt;ruby&gt;&lt;rt&gt;&lt;/rt&gt;&lt;/ruby&gt;
</v>
      </c>
      <c r="Q702" s="318" t="str">
        <f t="shared" ca="1" si="192"/>
        <v xml:space="preserve">&lt;ruby&gt;&lt;rtc&gt;&lt;/rtc&gt;&lt;/ruby&gt;
</v>
      </c>
      <c r="R702" s="318" t="str">
        <f t="shared" ca="1" si="193"/>
        <v xml:space="preserve">&lt;ruby&gt;&lt;rt&gt;&lt;/rt&gt;&lt;rtc&gt;&lt;/rtc&gt;&lt;/ruby&gt;
</v>
      </c>
      <c r="S702" s="285"/>
      <c r="T702" s="319" t="b">
        <f t="shared" si="187"/>
        <v>0</v>
      </c>
      <c r="U702" s="319" t="b">
        <f t="shared" si="194"/>
        <v>0</v>
      </c>
      <c r="V702" s="319" t="b">
        <f t="shared" si="195"/>
        <v>1</v>
      </c>
      <c r="W702" s="319" t="b">
        <f t="shared" si="196"/>
        <v>1</v>
      </c>
      <c r="X702" s="319" t="b">
        <f t="shared" si="197"/>
        <v>0</v>
      </c>
      <c r="Y702" s="370"/>
      <c r="Z702" s="377" t="str">
        <f t="shared" si="188"/>
        <v/>
      </c>
      <c r="AA702" s="373" t="str">
        <f t="array" ref="AA702">IF( $Z702="", "", INDEX(白話字聲母資料表, $Z702, $AA$5))</f>
        <v/>
      </c>
      <c r="AB702" s="370"/>
      <c r="AC702" s="377" t="str">
        <f t="shared" si="198"/>
        <v/>
      </c>
      <c r="AD702" s="373" t="str">
        <f t="array" ref="AD702">IF( $W702, "", INDEX(白話字韻母資料表, AC702, $AD$5))</f>
        <v/>
      </c>
      <c r="AE702" s="373" t="str">
        <f t="array" ref="AE702">IF( $W702, "", IF( INDEX(白話字韻母資料表, AC702, $AE$5) = "入聲", TRUE, FALSE) )</f>
        <v/>
      </c>
      <c r="AF702" s="374" t="str">
        <f t="shared" si="199"/>
        <v/>
      </c>
      <c r="AG702" s="374" t="str">
        <f t="shared" si="200"/>
        <v/>
      </c>
      <c r="AH702" s="374" t="str">
        <f t="array" ref="AH702">IF( $W702, "", INDEX(白話字韻母資料表, $AC702, $AH$5))</f>
        <v/>
      </c>
      <c r="AI702" s="374" t="str">
        <f t="array" ref="AI702">IF($W702, "", INDEX(白話字韻母八聲調資料表, $AD702, $AG702))</f>
        <v/>
      </c>
      <c r="AJ702" s="370"/>
      <c r="AK702" s="373" t="b">
        <f t="shared" si="201"/>
        <v>0</v>
      </c>
      <c r="AL702" s="373" t="str">
        <f>IF( $AK702, IFERROR( IF(MATCH( $E702, 顎音化聲母!$H$9:$H$37, 0), TRUE, FALSE), FALSE), "")</f>
        <v/>
      </c>
      <c r="AM702" s="373" t="str">
        <f t="array" ref="AM702">IF( AND($AK702, $AL702), INDEX(顎音化聲母資料表, MATCH( $D702 &amp; $E702, 顎音化聲母!$L$5:$L$136, 0), 3), "")</f>
        <v/>
      </c>
      <c r="AN702" s="373" t="str">
        <f t="shared" si="202"/>
        <v/>
      </c>
      <c r="AO702" s="374" t="str">
        <f t="array" ref="AO702">IF($AN702="", "", IF( $AM702&lt;&gt;"", $AM702,INDEX(白話字聲母資料表, $AN702, $AO$5)))</f>
        <v/>
      </c>
      <c r="AP702" s="374" t="str">
        <f t="array" ref="AP702">IF($W702, "", INDEX(方音八音反切資料表, $AD702, $AG702))</f>
        <v/>
      </c>
      <c r="AQ702" s="370"/>
      <c r="AR702" s="374" t="str">
        <f t="array" ref="AR702">IF($V702, "", INDEX(白話字聲母資料表, $Z702, $AR$5))</f>
        <v/>
      </c>
      <c r="AS702" s="375" t="str">
        <f t="array" ref="AS702">IF($W702, "", INDEX(白話字韻母資料表, $AC702, $AR$5))</f>
        <v/>
      </c>
      <c r="AT702" s="374" t="str">
        <f t="array" ref="AT702">IF($W702, "", INDEX(台羅韻母八聲調資料表, $AD702, $AG702))</f>
        <v/>
      </c>
      <c r="AU702" s="370"/>
      <c r="AV702" s="374" t="str">
        <f t="array" ref="AV702">IF($V702, "", INDEX(白話字聲母資料表, $Z702, $AV$5))</f>
        <v/>
      </c>
      <c r="AW702" s="375" t="str">
        <f t="array" ref="AW702">IF($W702, "", INDEX(白話字韻母資料表, $AC702, $AW$5))</f>
        <v/>
      </c>
      <c r="AX702" s="374" t="str">
        <f t="array" ref="AX702">IF($W702, "", INDEX(閩拼韻母八聲調資料表, $AD702, $AG702))</f>
        <v/>
      </c>
    </row>
    <row r="703" spans="2:50">
      <c r="B703" s="380">
        <f t="shared" si="148"/>
        <v>695</v>
      </c>
      <c r="C703" s="314" t="str">
        <f>MID(文章!$D$4, B703, 1)</f>
        <v/>
      </c>
      <c r="D703" s="365"/>
      <c r="E703" s="365"/>
      <c r="F703" s="365"/>
      <c r="G703" s="315" t="str">
        <f t="array" ref="G703">IF( OR($T703, NOT($U703), $W703), "", $AA703 &amp; $AH703 &amp; INDEX(中文數值資料表, $AG703, 2) )</f>
        <v/>
      </c>
      <c r="H703" s="321" t="str">
        <f t="shared" si="149"/>
        <v/>
      </c>
      <c r="I703" s="322" t="str">
        <f t="shared" si="150"/>
        <v/>
      </c>
      <c r="J703" s="323" t="str">
        <f t="shared" si="151"/>
        <v/>
      </c>
      <c r="K703" s="316" t="str">
        <f t="shared" si="152"/>
        <v/>
      </c>
      <c r="L703" s="317" t="str">
        <f t="shared" ca="1" si="203"/>
        <v xml:space="preserve">\ltjruby{}{}\
</v>
      </c>
      <c r="M703" s="317" t="str">
        <f t="shared" ca="1" si="189"/>
        <v xml:space="preserve">&lt;ruby&gt;&lt;rt&gt;&lt;/rt&gt;&lt;/ruby&gt;
</v>
      </c>
      <c r="N703" s="317" t="str">
        <f t="shared" ca="1" si="190"/>
        <v xml:space="preserve">&lt;ruby&gt;&lt;rt&gt;&lt;/rt&gt;&lt;/ruby&gt;
</v>
      </c>
      <c r="O703" s="317" t="str">
        <f t="shared" ca="1" si="191"/>
        <v xml:space="preserve">&lt;ruby&gt;&lt;rt&gt;&lt;/rt&gt;&lt;/ruby&gt;
</v>
      </c>
      <c r="P703" s="317" t="str">
        <f t="shared" ca="1" si="191"/>
        <v xml:space="preserve">&lt;ruby&gt;&lt;rt&gt;&lt;/rt&gt;&lt;/ruby&gt;
</v>
      </c>
      <c r="Q703" s="318" t="str">
        <f t="shared" ca="1" si="192"/>
        <v xml:space="preserve">&lt;ruby&gt;&lt;rtc&gt;&lt;/rtc&gt;&lt;/ruby&gt;
</v>
      </c>
      <c r="R703" s="318" t="str">
        <f t="shared" ca="1" si="193"/>
        <v xml:space="preserve">&lt;ruby&gt;&lt;rt&gt;&lt;/rt&gt;&lt;rtc&gt;&lt;/rtc&gt;&lt;/ruby&gt;
</v>
      </c>
      <c r="S703" s="285"/>
      <c r="T703" s="319" t="b">
        <f t="shared" si="187"/>
        <v>0</v>
      </c>
      <c r="U703" s="319" t="b">
        <f t="shared" si="194"/>
        <v>0</v>
      </c>
      <c r="V703" s="319" t="b">
        <f t="shared" si="195"/>
        <v>1</v>
      </c>
      <c r="W703" s="319" t="b">
        <f t="shared" si="196"/>
        <v>1</v>
      </c>
      <c r="X703" s="319" t="b">
        <f t="shared" si="197"/>
        <v>0</v>
      </c>
      <c r="Y703" s="370"/>
      <c r="Z703" s="377" t="str">
        <f t="shared" si="188"/>
        <v/>
      </c>
      <c r="AA703" s="373" t="str">
        <f t="array" ref="AA703">IF( $Z703="", "", INDEX(白話字聲母資料表, $Z703, $AA$5))</f>
        <v/>
      </c>
      <c r="AB703" s="370"/>
      <c r="AC703" s="377" t="str">
        <f t="shared" si="198"/>
        <v/>
      </c>
      <c r="AD703" s="373" t="str">
        <f t="array" ref="AD703">IF( $W703, "", INDEX(白話字韻母資料表, AC703, $AD$5))</f>
        <v/>
      </c>
      <c r="AE703" s="373" t="str">
        <f t="array" ref="AE703">IF( $W703, "", IF( INDEX(白話字韻母資料表, AC703, $AE$5) = "入聲", TRUE, FALSE) )</f>
        <v/>
      </c>
      <c r="AF703" s="374" t="str">
        <f t="shared" si="199"/>
        <v/>
      </c>
      <c r="AG703" s="374" t="str">
        <f t="shared" si="200"/>
        <v/>
      </c>
      <c r="AH703" s="374" t="str">
        <f t="array" ref="AH703">IF( $W703, "", INDEX(白話字韻母資料表, $AC703, $AH$5))</f>
        <v/>
      </c>
      <c r="AI703" s="374" t="str">
        <f t="array" ref="AI703">IF($W703, "", INDEX(白話字韻母八聲調資料表, $AD703, $AG703))</f>
        <v/>
      </c>
      <c r="AJ703" s="370"/>
      <c r="AK703" s="373" t="b">
        <f t="shared" si="201"/>
        <v>0</v>
      </c>
      <c r="AL703" s="373" t="str">
        <f>IF( $AK703, IFERROR( IF(MATCH( $E703, 顎音化聲母!$H$9:$H$37, 0), TRUE, FALSE), FALSE), "")</f>
        <v/>
      </c>
      <c r="AM703" s="373" t="str">
        <f t="array" ref="AM703">IF( AND($AK703, $AL703), INDEX(顎音化聲母資料表, MATCH( $D703 &amp; $E703, 顎音化聲母!$L$5:$L$136, 0), 3), "")</f>
        <v/>
      </c>
      <c r="AN703" s="373" t="str">
        <f t="shared" si="202"/>
        <v/>
      </c>
      <c r="AO703" s="374" t="str">
        <f t="array" ref="AO703">IF($AN703="", "", IF( $AM703&lt;&gt;"", $AM703,INDEX(白話字聲母資料表, $AN703, $AO$5)))</f>
        <v/>
      </c>
      <c r="AP703" s="374" t="str">
        <f t="array" ref="AP703">IF($W703, "", INDEX(方音八音反切資料表, $AD703, $AG703))</f>
        <v/>
      </c>
      <c r="AQ703" s="370"/>
      <c r="AR703" s="374" t="str">
        <f t="array" ref="AR703">IF($V703, "", INDEX(白話字聲母資料表, $Z703, $AR$5))</f>
        <v/>
      </c>
      <c r="AS703" s="375" t="str">
        <f t="array" ref="AS703">IF($W703, "", INDEX(白話字韻母資料表, $AC703, $AR$5))</f>
        <v/>
      </c>
      <c r="AT703" s="374" t="str">
        <f t="array" ref="AT703">IF($W703, "", INDEX(台羅韻母八聲調資料表, $AD703, $AG703))</f>
        <v/>
      </c>
      <c r="AU703" s="370"/>
      <c r="AV703" s="374" t="str">
        <f t="array" ref="AV703">IF($V703, "", INDEX(白話字聲母資料表, $Z703, $AV$5))</f>
        <v/>
      </c>
      <c r="AW703" s="375" t="str">
        <f t="array" ref="AW703">IF($W703, "", INDEX(白話字韻母資料表, $AC703, $AW$5))</f>
        <v/>
      </c>
      <c r="AX703" s="374" t="str">
        <f t="array" ref="AX703">IF($W703, "", INDEX(閩拼韻母八聲調資料表, $AD703, $AG703))</f>
        <v/>
      </c>
    </row>
    <row r="704" spans="2:50">
      <c r="B704" s="380">
        <f t="shared" si="148"/>
        <v>696</v>
      </c>
      <c r="C704" s="314" t="str">
        <f>MID(文章!$D$4, B704, 1)</f>
        <v/>
      </c>
      <c r="D704" s="365"/>
      <c r="E704" s="365"/>
      <c r="F704" s="365"/>
      <c r="G704" s="315" t="str">
        <f t="array" ref="G704">IF( OR($T704, NOT($U704), $W704), "", $AA704 &amp; $AH704 &amp; INDEX(中文數值資料表, $AG704, 2) )</f>
        <v/>
      </c>
      <c r="H704" s="321" t="str">
        <f t="shared" si="149"/>
        <v/>
      </c>
      <c r="I704" s="322" t="str">
        <f t="shared" si="150"/>
        <v/>
      </c>
      <c r="J704" s="323" t="str">
        <f t="shared" si="151"/>
        <v/>
      </c>
      <c r="K704" s="316" t="str">
        <f t="shared" si="152"/>
        <v/>
      </c>
      <c r="L704" s="317" t="str">
        <f t="shared" ca="1" si="203"/>
        <v xml:space="preserve">\ltjruby{}{}\
</v>
      </c>
      <c r="M704" s="317" t="str">
        <f t="shared" ca="1" si="189"/>
        <v xml:space="preserve">&lt;ruby&gt;&lt;rt&gt;&lt;/rt&gt;&lt;/ruby&gt;
</v>
      </c>
      <c r="N704" s="317" t="str">
        <f t="shared" ca="1" si="190"/>
        <v xml:space="preserve">&lt;ruby&gt;&lt;rt&gt;&lt;/rt&gt;&lt;/ruby&gt;
</v>
      </c>
      <c r="O704" s="317" t="str">
        <f t="shared" ca="1" si="191"/>
        <v xml:space="preserve">&lt;ruby&gt;&lt;rt&gt;&lt;/rt&gt;&lt;/ruby&gt;
</v>
      </c>
      <c r="P704" s="317" t="str">
        <f t="shared" ca="1" si="191"/>
        <v xml:space="preserve">&lt;ruby&gt;&lt;rt&gt;&lt;/rt&gt;&lt;/ruby&gt;
</v>
      </c>
      <c r="Q704" s="318" t="str">
        <f t="shared" ca="1" si="192"/>
        <v xml:space="preserve">&lt;ruby&gt;&lt;rtc&gt;&lt;/rtc&gt;&lt;/ruby&gt;
</v>
      </c>
      <c r="R704" s="318" t="str">
        <f t="shared" ca="1" si="193"/>
        <v xml:space="preserve">&lt;ruby&gt;&lt;rt&gt;&lt;/rt&gt;&lt;rtc&gt;&lt;/rtc&gt;&lt;/ruby&gt;
</v>
      </c>
      <c r="S704" s="285"/>
      <c r="T704" s="319" t="b">
        <f t="shared" si="187"/>
        <v>0</v>
      </c>
      <c r="U704" s="319" t="b">
        <f t="shared" si="194"/>
        <v>0</v>
      </c>
      <c r="V704" s="319" t="b">
        <f t="shared" si="195"/>
        <v>1</v>
      </c>
      <c r="W704" s="319" t="b">
        <f t="shared" si="196"/>
        <v>1</v>
      </c>
      <c r="X704" s="319" t="b">
        <f t="shared" si="197"/>
        <v>0</v>
      </c>
      <c r="Y704" s="370"/>
      <c r="Z704" s="377" t="str">
        <f t="shared" si="188"/>
        <v/>
      </c>
      <c r="AA704" s="373" t="str">
        <f t="array" ref="AA704">IF( $Z704="", "", INDEX(白話字聲母資料表, $Z704, $AA$5))</f>
        <v/>
      </c>
      <c r="AB704" s="370"/>
      <c r="AC704" s="377" t="str">
        <f t="shared" si="198"/>
        <v/>
      </c>
      <c r="AD704" s="373" t="str">
        <f t="array" ref="AD704">IF( $W704, "", INDEX(白話字韻母資料表, AC704, $AD$5))</f>
        <v/>
      </c>
      <c r="AE704" s="373" t="str">
        <f t="array" ref="AE704">IF( $W704, "", IF( INDEX(白話字韻母資料表, AC704, $AE$5) = "入聲", TRUE, FALSE) )</f>
        <v/>
      </c>
      <c r="AF704" s="374" t="str">
        <f t="shared" si="199"/>
        <v/>
      </c>
      <c r="AG704" s="374" t="str">
        <f t="shared" si="200"/>
        <v/>
      </c>
      <c r="AH704" s="374" t="str">
        <f t="array" ref="AH704">IF( $W704, "", INDEX(白話字韻母資料表, $AC704, $AH$5))</f>
        <v/>
      </c>
      <c r="AI704" s="374" t="str">
        <f t="array" ref="AI704">IF($W704, "", INDEX(白話字韻母八聲調資料表, $AD704, $AG704))</f>
        <v/>
      </c>
      <c r="AJ704" s="370"/>
      <c r="AK704" s="373" t="b">
        <f t="shared" si="201"/>
        <v>0</v>
      </c>
      <c r="AL704" s="373" t="str">
        <f>IF( $AK704, IFERROR( IF(MATCH( $E704, 顎音化聲母!$H$9:$H$37, 0), TRUE, FALSE), FALSE), "")</f>
        <v/>
      </c>
      <c r="AM704" s="373" t="str">
        <f t="array" ref="AM704">IF( AND($AK704, $AL704), INDEX(顎音化聲母資料表, MATCH( $D704 &amp; $E704, 顎音化聲母!$L$5:$L$136, 0), 3), "")</f>
        <v/>
      </c>
      <c r="AN704" s="373" t="str">
        <f t="shared" si="202"/>
        <v/>
      </c>
      <c r="AO704" s="374" t="str">
        <f t="array" ref="AO704">IF($AN704="", "", IF( $AM704&lt;&gt;"", $AM704,INDEX(白話字聲母資料表, $AN704, $AO$5)))</f>
        <v/>
      </c>
      <c r="AP704" s="374" t="str">
        <f t="array" ref="AP704">IF($W704, "", INDEX(方音八音反切資料表, $AD704, $AG704))</f>
        <v/>
      </c>
      <c r="AQ704" s="370"/>
      <c r="AR704" s="374" t="str">
        <f t="array" ref="AR704">IF($V704, "", INDEX(白話字聲母資料表, $Z704, $AR$5))</f>
        <v/>
      </c>
      <c r="AS704" s="375" t="str">
        <f t="array" ref="AS704">IF($W704, "", INDEX(白話字韻母資料表, $AC704, $AR$5))</f>
        <v/>
      </c>
      <c r="AT704" s="374" t="str">
        <f t="array" ref="AT704">IF($W704, "", INDEX(台羅韻母八聲調資料表, $AD704, $AG704))</f>
        <v/>
      </c>
      <c r="AU704" s="370"/>
      <c r="AV704" s="374" t="str">
        <f t="array" ref="AV704">IF($V704, "", INDEX(白話字聲母資料表, $Z704, $AV$5))</f>
        <v/>
      </c>
      <c r="AW704" s="375" t="str">
        <f t="array" ref="AW704">IF($W704, "", INDEX(白話字韻母資料表, $AC704, $AW$5))</f>
        <v/>
      </c>
      <c r="AX704" s="374" t="str">
        <f t="array" ref="AX704">IF($W704, "", INDEX(閩拼韻母八聲調資料表, $AD704, $AG704))</f>
        <v/>
      </c>
    </row>
    <row r="705" spans="2:50">
      <c r="B705" s="380">
        <f t="shared" si="148"/>
        <v>697</v>
      </c>
      <c r="C705" s="314" t="str">
        <f>MID(文章!$D$4, B705, 1)</f>
        <v/>
      </c>
      <c r="D705" s="365"/>
      <c r="E705" s="365"/>
      <c r="F705" s="365"/>
      <c r="G705" s="315" t="str">
        <f t="array" ref="G705">IF( OR($T705, NOT($U705), $W705), "", $AA705 &amp; $AH705 &amp; INDEX(中文數值資料表, $AG705, 2) )</f>
        <v/>
      </c>
      <c r="H705" s="321" t="str">
        <f t="shared" si="149"/>
        <v/>
      </c>
      <c r="I705" s="322" t="str">
        <f t="shared" si="150"/>
        <v/>
      </c>
      <c r="J705" s="323" t="str">
        <f t="shared" si="151"/>
        <v/>
      </c>
      <c r="K705" s="316" t="str">
        <f t="shared" si="152"/>
        <v/>
      </c>
      <c r="L705" s="317" t="str">
        <f t="shared" ca="1" si="203"/>
        <v xml:space="preserve">\ltjruby{}{}\
</v>
      </c>
      <c r="M705" s="317" t="str">
        <f t="shared" ca="1" si="189"/>
        <v xml:space="preserve">&lt;ruby&gt;&lt;rt&gt;&lt;/rt&gt;&lt;/ruby&gt;
</v>
      </c>
      <c r="N705" s="317" t="str">
        <f t="shared" ca="1" si="190"/>
        <v xml:space="preserve">&lt;ruby&gt;&lt;rt&gt;&lt;/rt&gt;&lt;/ruby&gt;
</v>
      </c>
      <c r="O705" s="317" t="str">
        <f t="shared" ca="1" si="191"/>
        <v xml:space="preserve">&lt;ruby&gt;&lt;rt&gt;&lt;/rt&gt;&lt;/ruby&gt;
</v>
      </c>
      <c r="P705" s="317" t="str">
        <f t="shared" ca="1" si="191"/>
        <v xml:space="preserve">&lt;ruby&gt;&lt;rt&gt;&lt;/rt&gt;&lt;/ruby&gt;
</v>
      </c>
      <c r="Q705" s="318" t="str">
        <f t="shared" ca="1" si="192"/>
        <v xml:space="preserve">&lt;ruby&gt;&lt;rtc&gt;&lt;/rtc&gt;&lt;/ruby&gt;
</v>
      </c>
      <c r="R705" s="318" t="str">
        <f t="shared" ca="1" si="193"/>
        <v xml:space="preserve">&lt;ruby&gt;&lt;rt&gt;&lt;/rt&gt;&lt;rtc&gt;&lt;/rtc&gt;&lt;/ruby&gt;
</v>
      </c>
      <c r="S705" s="285"/>
      <c r="T705" s="319" t="b">
        <f t="shared" si="187"/>
        <v>0</v>
      </c>
      <c r="U705" s="319" t="b">
        <f t="shared" si="194"/>
        <v>0</v>
      </c>
      <c r="V705" s="319" t="b">
        <f t="shared" si="195"/>
        <v>1</v>
      </c>
      <c r="W705" s="319" t="b">
        <f t="shared" si="196"/>
        <v>1</v>
      </c>
      <c r="X705" s="319" t="b">
        <f t="shared" si="197"/>
        <v>0</v>
      </c>
      <c r="Y705" s="370"/>
      <c r="Z705" s="377" t="str">
        <f t="shared" si="188"/>
        <v/>
      </c>
      <c r="AA705" s="373" t="str">
        <f t="array" ref="AA705">IF( $Z705="", "", INDEX(白話字聲母資料表, $Z705, $AA$5))</f>
        <v/>
      </c>
      <c r="AB705" s="370"/>
      <c r="AC705" s="377" t="str">
        <f t="shared" si="198"/>
        <v/>
      </c>
      <c r="AD705" s="373" t="str">
        <f t="array" ref="AD705">IF( $W705, "", INDEX(白話字韻母資料表, AC705, $AD$5))</f>
        <v/>
      </c>
      <c r="AE705" s="373" t="str">
        <f t="array" ref="AE705">IF( $W705, "", IF( INDEX(白話字韻母資料表, AC705, $AE$5) = "入聲", TRUE, FALSE) )</f>
        <v/>
      </c>
      <c r="AF705" s="374" t="str">
        <f t="shared" si="199"/>
        <v/>
      </c>
      <c r="AG705" s="374" t="str">
        <f t="shared" si="200"/>
        <v/>
      </c>
      <c r="AH705" s="374" t="str">
        <f t="array" ref="AH705">IF( $W705, "", INDEX(白話字韻母資料表, $AC705, $AH$5))</f>
        <v/>
      </c>
      <c r="AI705" s="374" t="str">
        <f t="array" ref="AI705">IF($W705, "", INDEX(白話字韻母八聲調資料表, $AD705, $AG705))</f>
        <v/>
      </c>
      <c r="AJ705" s="370"/>
      <c r="AK705" s="373" t="b">
        <f t="shared" si="201"/>
        <v>0</v>
      </c>
      <c r="AL705" s="373" t="str">
        <f>IF( $AK705, IFERROR( IF(MATCH( $E705, 顎音化聲母!$H$9:$H$37, 0), TRUE, FALSE), FALSE), "")</f>
        <v/>
      </c>
      <c r="AM705" s="373" t="str">
        <f t="array" ref="AM705">IF( AND($AK705, $AL705), INDEX(顎音化聲母資料表, MATCH( $D705 &amp; $E705, 顎音化聲母!$L$5:$L$136, 0), 3), "")</f>
        <v/>
      </c>
      <c r="AN705" s="373" t="str">
        <f t="shared" si="202"/>
        <v/>
      </c>
      <c r="AO705" s="374" t="str">
        <f t="array" ref="AO705">IF($AN705="", "", IF( $AM705&lt;&gt;"", $AM705,INDEX(白話字聲母資料表, $AN705, $AO$5)))</f>
        <v/>
      </c>
      <c r="AP705" s="374" t="str">
        <f t="array" ref="AP705">IF($W705, "", INDEX(方音八音反切資料表, $AD705, $AG705))</f>
        <v/>
      </c>
      <c r="AQ705" s="370"/>
      <c r="AR705" s="374" t="str">
        <f t="array" ref="AR705">IF($V705, "", INDEX(白話字聲母資料表, $Z705, $AR$5))</f>
        <v/>
      </c>
      <c r="AS705" s="375" t="str">
        <f t="array" ref="AS705">IF($W705, "", INDEX(白話字韻母資料表, $AC705, $AR$5))</f>
        <v/>
      </c>
      <c r="AT705" s="374" t="str">
        <f t="array" ref="AT705">IF($W705, "", INDEX(台羅韻母八聲調資料表, $AD705, $AG705))</f>
        <v/>
      </c>
      <c r="AU705" s="370"/>
      <c r="AV705" s="374" t="str">
        <f t="array" ref="AV705">IF($V705, "", INDEX(白話字聲母資料表, $Z705, $AV$5))</f>
        <v/>
      </c>
      <c r="AW705" s="375" t="str">
        <f t="array" ref="AW705">IF($W705, "", INDEX(白話字韻母資料表, $AC705, $AW$5))</f>
        <v/>
      </c>
      <c r="AX705" s="374" t="str">
        <f t="array" ref="AX705">IF($W705, "", INDEX(閩拼韻母八聲調資料表, $AD705, $AG705))</f>
        <v/>
      </c>
    </row>
    <row r="706" spans="2:50">
      <c r="B706" s="380">
        <f t="shared" si="148"/>
        <v>698</v>
      </c>
      <c r="C706" s="314" t="str">
        <f>MID(文章!$D$4, B706, 1)</f>
        <v/>
      </c>
      <c r="D706" s="365"/>
      <c r="E706" s="365"/>
      <c r="F706" s="365"/>
      <c r="G706" s="315" t="str">
        <f t="array" ref="G706">IF( OR($T706, NOT($U706), $W706), "", $AA706 &amp; $AH706 &amp; INDEX(中文數值資料表, $AG706, 2) )</f>
        <v/>
      </c>
      <c r="H706" s="321" t="str">
        <f t="shared" si="149"/>
        <v/>
      </c>
      <c r="I706" s="322" t="str">
        <f t="shared" si="150"/>
        <v/>
      </c>
      <c r="J706" s="323" t="str">
        <f t="shared" si="151"/>
        <v/>
      </c>
      <c r="K706" s="316" t="str">
        <f t="shared" si="152"/>
        <v/>
      </c>
      <c r="L706" s="317" t="str">
        <f t="shared" ca="1" si="203"/>
        <v xml:space="preserve">\ltjruby{}{}\
</v>
      </c>
      <c r="M706" s="317" t="str">
        <f t="shared" ca="1" si="189"/>
        <v xml:space="preserve">&lt;ruby&gt;&lt;rt&gt;&lt;/rt&gt;&lt;/ruby&gt;
</v>
      </c>
      <c r="N706" s="317" t="str">
        <f t="shared" ca="1" si="190"/>
        <v xml:space="preserve">&lt;ruby&gt;&lt;rt&gt;&lt;/rt&gt;&lt;/ruby&gt;
</v>
      </c>
      <c r="O706" s="317" t="str">
        <f t="shared" ca="1" si="191"/>
        <v xml:space="preserve">&lt;ruby&gt;&lt;rt&gt;&lt;/rt&gt;&lt;/ruby&gt;
</v>
      </c>
      <c r="P706" s="317" t="str">
        <f t="shared" ca="1" si="191"/>
        <v xml:space="preserve">&lt;ruby&gt;&lt;rt&gt;&lt;/rt&gt;&lt;/ruby&gt;
</v>
      </c>
      <c r="Q706" s="318" t="str">
        <f t="shared" ca="1" si="192"/>
        <v xml:space="preserve">&lt;ruby&gt;&lt;rtc&gt;&lt;/rtc&gt;&lt;/ruby&gt;
</v>
      </c>
      <c r="R706" s="318" t="str">
        <f t="shared" ca="1" si="193"/>
        <v xml:space="preserve">&lt;ruby&gt;&lt;rt&gt;&lt;/rt&gt;&lt;rtc&gt;&lt;/rtc&gt;&lt;/ruby&gt;
</v>
      </c>
      <c r="S706" s="285"/>
      <c r="T706" s="319" t="b">
        <f t="shared" si="187"/>
        <v>0</v>
      </c>
      <c r="U706" s="319" t="b">
        <f t="shared" si="194"/>
        <v>0</v>
      </c>
      <c r="V706" s="319" t="b">
        <f t="shared" si="195"/>
        <v>1</v>
      </c>
      <c r="W706" s="319" t="b">
        <f t="shared" si="196"/>
        <v>1</v>
      </c>
      <c r="X706" s="319" t="b">
        <f t="shared" si="197"/>
        <v>0</v>
      </c>
      <c r="Y706" s="370"/>
      <c r="Z706" s="377" t="str">
        <f t="shared" si="188"/>
        <v/>
      </c>
      <c r="AA706" s="373" t="str">
        <f t="array" ref="AA706">IF( $Z706="", "", INDEX(白話字聲母資料表, $Z706, $AA$5))</f>
        <v/>
      </c>
      <c r="AB706" s="370"/>
      <c r="AC706" s="377" t="str">
        <f t="shared" si="198"/>
        <v/>
      </c>
      <c r="AD706" s="373" t="str">
        <f t="array" ref="AD706">IF( $W706, "", INDEX(白話字韻母資料表, AC706, $AD$5))</f>
        <v/>
      </c>
      <c r="AE706" s="373" t="str">
        <f t="array" ref="AE706">IF( $W706, "", IF( INDEX(白話字韻母資料表, AC706, $AE$5) = "入聲", TRUE, FALSE) )</f>
        <v/>
      </c>
      <c r="AF706" s="374" t="str">
        <f t="shared" si="199"/>
        <v/>
      </c>
      <c r="AG706" s="374" t="str">
        <f t="shared" si="200"/>
        <v/>
      </c>
      <c r="AH706" s="374" t="str">
        <f t="array" ref="AH706">IF( $W706, "", INDEX(白話字韻母資料表, $AC706, $AH$5))</f>
        <v/>
      </c>
      <c r="AI706" s="374" t="str">
        <f t="array" ref="AI706">IF($W706, "", INDEX(白話字韻母八聲調資料表, $AD706, $AG706))</f>
        <v/>
      </c>
      <c r="AJ706" s="370"/>
      <c r="AK706" s="373" t="b">
        <f t="shared" si="201"/>
        <v>0</v>
      </c>
      <c r="AL706" s="373" t="str">
        <f>IF( $AK706, IFERROR( IF(MATCH( $E706, 顎音化聲母!$H$9:$H$37, 0), TRUE, FALSE), FALSE), "")</f>
        <v/>
      </c>
      <c r="AM706" s="373" t="str">
        <f t="array" ref="AM706">IF( AND($AK706, $AL706), INDEX(顎音化聲母資料表, MATCH( $D706 &amp; $E706, 顎音化聲母!$L$5:$L$136, 0), 3), "")</f>
        <v/>
      </c>
      <c r="AN706" s="373" t="str">
        <f t="shared" si="202"/>
        <v/>
      </c>
      <c r="AO706" s="374" t="str">
        <f t="array" ref="AO706">IF($AN706="", "", IF( $AM706&lt;&gt;"", $AM706,INDEX(白話字聲母資料表, $AN706, $AO$5)))</f>
        <v/>
      </c>
      <c r="AP706" s="374" t="str">
        <f t="array" ref="AP706">IF($W706, "", INDEX(方音八音反切資料表, $AD706, $AG706))</f>
        <v/>
      </c>
      <c r="AQ706" s="370"/>
      <c r="AR706" s="374" t="str">
        <f t="array" ref="AR706">IF($V706, "", INDEX(白話字聲母資料表, $Z706, $AR$5))</f>
        <v/>
      </c>
      <c r="AS706" s="375" t="str">
        <f t="array" ref="AS706">IF($W706, "", INDEX(白話字韻母資料表, $AC706, $AR$5))</f>
        <v/>
      </c>
      <c r="AT706" s="374" t="str">
        <f t="array" ref="AT706">IF($W706, "", INDEX(台羅韻母八聲調資料表, $AD706, $AG706))</f>
        <v/>
      </c>
      <c r="AU706" s="370"/>
      <c r="AV706" s="374" t="str">
        <f t="array" ref="AV706">IF($V706, "", INDEX(白話字聲母資料表, $Z706, $AV$5))</f>
        <v/>
      </c>
      <c r="AW706" s="375" t="str">
        <f t="array" ref="AW706">IF($W706, "", INDEX(白話字韻母資料表, $AC706, $AW$5))</f>
        <v/>
      </c>
      <c r="AX706" s="374" t="str">
        <f t="array" ref="AX706">IF($W706, "", INDEX(閩拼韻母八聲調資料表, $AD706, $AG706))</f>
        <v/>
      </c>
    </row>
    <row r="707" spans="2:50">
      <c r="B707" s="380">
        <f t="shared" si="148"/>
        <v>699</v>
      </c>
      <c r="C707" s="314" t="str">
        <f>MID(文章!$D$4, B707, 1)</f>
        <v/>
      </c>
      <c r="D707" s="365"/>
      <c r="E707" s="365"/>
      <c r="F707" s="365"/>
      <c r="G707" s="315" t="str">
        <f t="array" ref="G707">IF( OR($T707, NOT($U707), $W707), "", $AA707 &amp; $AH707 &amp; INDEX(中文數值資料表, $AG707, 2) )</f>
        <v/>
      </c>
      <c r="H707" s="321" t="str">
        <f t="shared" si="149"/>
        <v/>
      </c>
      <c r="I707" s="322" t="str">
        <f t="shared" si="150"/>
        <v/>
      </c>
      <c r="J707" s="323" t="str">
        <f t="shared" si="151"/>
        <v/>
      </c>
      <c r="K707" s="316" t="str">
        <f t="shared" si="152"/>
        <v/>
      </c>
      <c r="L707" s="317" t="str">
        <f t="shared" ca="1" si="203"/>
        <v xml:space="preserve">\ltjruby{}{}\
</v>
      </c>
      <c r="M707" s="317" t="str">
        <f t="shared" ca="1" si="189"/>
        <v xml:space="preserve">&lt;ruby&gt;&lt;rt&gt;&lt;/rt&gt;&lt;/ruby&gt;
</v>
      </c>
      <c r="N707" s="317" t="str">
        <f t="shared" ca="1" si="190"/>
        <v xml:space="preserve">&lt;ruby&gt;&lt;rt&gt;&lt;/rt&gt;&lt;/ruby&gt;
</v>
      </c>
      <c r="O707" s="317" t="str">
        <f t="shared" ca="1" si="191"/>
        <v xml:space="preserve">&lt;ruby&gt;&lt;rt&gt;&lt;/rt&gt;&lt;/ruby&gt;
</v>
      </c>
      <c r="P707" s="317" t="str">
        <f t="shared" ca="1" si="191"/>
        <v xml:space="preserve">&lt;ruby&gt;&lt;rt&gt;&lt;/rt&gt;&lt;/ruby&gt;
</v>
      </c>
      <c r="Q707" s="318" t="str">
        <f t="shared" ca="1" si="192"/>
        <v xml:space="preserve">&lt;ruby&gt;&lt;rtc&gt;&lt;/rtc&gt;&lt;/ruby&gt;
</v>
      </c>
      <c r="R707" s="318" t="str">
        <f t="shared" ca="1" si="193"/>
        <v xml:space="preserve">&lt;ruby&gt;&lt;rt&gt;&lt;/rt&gt;&lt;rtc&gt;&lt;/rtc&gt;&lt;/ruby&gt;
</v>
      </c>
      <c r="S707" s="285"/>
      <c r="T707" s="319" t="b">
        <f t="shared" si="187"/>
        <v>0</v>
      </c>
      <c r="U707" s="319" t="b">
        <f t="shared" si="194"/>
        <v>0</v>
      </c>
      <c r="V707" s="319" t="b">
        <f t="shared" si="195"/>
        <v>1</v>
      </c>
      <c r="W707" s="319" t="b">
        <f t="shared" si="196"/>
        <v>1</v>
      </c>
      <c r="X707" s="319" t="b">
        <f t="shared" si="197"/>
        <v>0</v>
      </c>
      <c r="Y707" s="370"/>
      <c r="Z707" s="377" t="str">
        <f t="shared" si="188"/>
        <v/>
      </c>
      <c r="AA707" s="373" t="str">
        <f t="array" ref="AA707">IF( $Z707="", "", INDEX(白話字聲母資料表, $Z707, $AA$5))</f>
        <v/>
      </c>
      <c r="AB707" s="370"/>
      <c r="AC707" s="377" t="str">
        <f t="shared" si="198"/>
        <v/>
      </c>
      <c r="AD707" s="373" t="str">
        <f t="array" ref="AD707">IF( $W707, "", INDEX(白話字韻母資料表, AC707, $AD$5))</f>
        <v/>
      </c>
      <c r="AE707" s="373" t="str">
        <f t="array" ref="AE707">IF( $W707, "", IF( INDEX(白話字韻母資料表, AC707, $AE$5) = "入聲", TRUE, FALSE) )</f>
        <v/>
      </c>
      <c r="AF707" s="374" t="str">
        <f t="shared" si="199"/>
        <v/>
      </c>
      <c r="AG707" s="374" t="str">
        <f t="shared" si="200"/>
        <v/>
      </c>
      <c r="AH707" s="374" t="str">
        <f t="array" ref="AH707">IF( $W707, "", INDEX(白話字韻母資料表, $AC707, $AH$5))</f>
        <v/>
      </c>
      <c r="AI707" s="374" t="str">
        <f t="array" ref="AI707">IF($W707, "", INDEX(白話字韻母八聲調資料表, $AD707, $AG707))</f>
        <v/>
      </c>
      <c r="AJ707" s="370"/>
      <c r="AK707" s="373" t="b">
        <f t="shared" si="201"/>
        <v>0</v>
      </c>
      <c r="AL707" s="373" t="str">
        <f>IF( $AK707, IFERROR( IF(MATCH( $E707, 顎音化聲母!$H$9:$H$37, 0), TRUE, FALSE), FALSE), "")</f>
        <v/>
      </c>
      <c r="AM707" s="373" t="str">
        <f t="array" ref="AM707">IF( AND($AK707, $AL707), INDEX(顎音化聲母資料表, MATCH( $D707 &amp; $E707, 顎音化聲母!$L$5:$L$136, 0), 3), "")</f>
        <v/>
      </c>
      <c r="AN707" s="373" t="str">
        <f t="shared" si="202"/>
        <v/>
      </c>
      <c r="AO707" s="374" t="str">
        <f t="array" ref="AO707">IF($AN707="", "", IF( $AM707&lt;&gt;"", $AM707,INDEX(白話字聲母資料表, $AN707, $AO$5)))</f>
        <v/>
      </c>
      <c r="AP707" s="374" t="str">
        <f t="array" ref="AP707">IF($W707, "", INDEX(方音八音反切資料表, $AD707, $AG707))</f>
        <v/>
      </c>
      <c r="AQ707" s="370"/>
      <c r="AR707" s="374" t="str">
        <f t="array" ref="AR707">IF($V707, "", INDEX(白話字聲母資料表, $Z707, $AR$5))</f>
        <v/>
      </c>
      <c r="AS707" s="375" t="str">
        <f t="array" ref="AS707">IF($W707, "", INDEX(白話字韻母資料表, $AC707, $AR$5))</f>
        <v/>
      </c>
      <c r="AT707" s="374" t="str">
        <f t="array" ref="AT707">IF($W707, "", INDEX(台羅韻母八聲調資料表, $AD707, $AG707))</f>
        <v/>
      </c>
      <c r="AU707" s="370"/>
      <c r="AV707" s="374" t="str">
        <f t="array" ref="AV707">IF($V707, "", INDEX(白話字聲母資料表, $Z707, $AV$5))</f>
        <v/>
      </c>
      <c r="AW707" s="375" t="str">
        <f t="array" ref="AW707">IF($W707, "", INDEX(白話字韻母資料表, $AC707, $AW$5))</f>
        <v/>
      </c>
      <c r="AX707" s="374" t="str">
        <f t="array" ref="AX707">IF($W707, "", INDEX(閩拼韻母八聲調資料表, $AD707, $AG707))</f>
        <v/>
      </c>
    </row>
    <row r="708" spans="2:50">
      <c r="B708" s="380">
        <f t="shared" si="148"/>
        <v>700</v>
      </c>
      <c r="C708" s="314" t="str">
        <f>MID(文章!$D$4, B708, 1)</f>
        <v/>
      </c>
      <c r="D708" s="365"/>
      <c r="E708" s="365"/>
      <c r="F708" s="365"/>
      <c r="G708" s="315" t="str">
        <f t="array" ref="G708">IF( OR($T708, NOT($U708), $W708), "", $AA708 &amp; $AH708 &amp; INDEX(中文數值資料表, $AG708, 2) )</f>
        <v/>
      </c>
      <c r="H708" s="321" t="str">
        <f t="shared" si="149"/>
        <v/>
      </c>
      <c r="I708" s="322" t="str">
        <f t="shared" si="150"/>
        <v/>
      </c>
      <c r="J708" s="323" t="str">
        <f t="shared" si="151"/>
        <v/>
      </c>
      <c r="K708" s="316" t="str">
        <f t="shared" si="152"/>
        <v/>
      </c>
      <c r="L708" s="317" t="str">
        <f t="shared" ca="1" si="203"/>
        <v xml:space="preserve">\ltjruby{}{}\
</v>
      </c>
      <c r="M708" s="317" t="str">
        <f t="shared" ca="1" si="189"/>
        <v xml:space="preserve">&lt;ruby&gt;&lt;rt&gt;&lt;/rt&gt;&lt;/ruby&gt;
</v>
      </c>
      <c r="N708" s="317" t="str">
        <f t="shared" ca="1" si="190"/>
        <v xml:space="preserve">&lt;ruby&gt;&lt;rt&gt;&lt;/rt&gt;&lt;/ruby&gt;
</v>
      </c>
      <c r="O708" s="317" t="str">
        <f t="shared" ca="1" si="191"/>
        <v xml:space="preserve">&lt;ruby&gt;&lt;rt&gt;&lt;/rt&gt;&lt;/ruby&gt;
</v>
      </c>
      <c r="P708" s="317" t="str">
        <f t="shared" ca="1" si="191"/>
        <v xml:space="preserve">&lt;ruby&gt;&lt;rt&gt;&lt;/rt&gt;&lt;/ruby&gt;
</v>
      </c>
      <c r="Q708" s="318" t="str">
        <f t="shared" ca="1" si="192"/>
        <v xml:space="preserve">&lt;ruby&gt;&lt;rtc&gt;&lt;/rtc&gt;&lt;/ruby&gt;
</v>
      </c>
      <c r="R708" s="318" t="str">
        <f t="shared" ca="1" si="193"/>
        <v xml:space="preserve">&lt;ruby&gt;&lt;rt&gt;&lt;/rt&gt;&lt;rtc&gt;&lt;/rtc&gt;&lt;/ruby&gt;
</v>
      </c>
      <c r="S708" s="285"/>
      <c r="T708" s="319" t="b">
        <f t="shared" si="187"/>
        <v>0</v>
      </c>
      <c r="U708" s="319" t="b">
        <f t="shared" si="194"/>
        <v>0</v>
      </c>
      <c r="V708" s="319" t="b">
        <f t="shared" si="195"/>
        <v>1</v>
      </c>
      <c r="W708" s="319" t="b">
        <f t="shared" si="196"/>
        <v>1</v>
      </c>
      <c r="X708" s="319" t="b">
        <f t="shared" si="197"/>
        <v>0</v>
      </c>
      <c r="Y708" s="370"/>
      <c r="Z708" s="377" t="str">
        <f t="shared" si="188"/>
        <v/>
      </c>
      <c r="AA708" s="373" t="str">
        <f t="array" ref="AA708">IF( $Z708="", "", INDEX(白話字聲母資料表, $Z708, $AA$5))</f>
        <v/>
      </c>
      <c r="AB708" s="370"/>
      <c r="AC708" s="377" t="str">
        <f t="shared" si="198"/>
        <v/>
      </c>
      <c r="AD708" s="373" t="str">
        <f t="array" ref="AD708">IF( $W708, "", INDEX(白話字韻母資料表, AC708, $AD$5))</f>
        <v/>
      </c>
      <c r="AE708" s="373" t="str">
        <f t="array" ref="AE708">IF( $W708, "", IF( INDEX(白話字韻母資料表, AC708, $AE$5) = "入聲", TRUE, FALSE) )</f>
        <v/>
      </c>
      <c r="AF708" s="374" t="str">
        <f t="shared" si="199"/>
        <v/>
      </c>
      <c r="AG708" s="374" t="str">
        <f t="shared" si="200"/>
        <v/>
      </c>
      <c r="AH708" s="374" t="str">
        <f t="array" ref="AH708">IF( $W708, "", INDEX(白話字韻母資料表, $AC708, $AH$5))</f>
        <v/>
      </c>
      <c r="AI708" s="374" t="str">
        <f t="array" ref="AI708">IF($W708, "", INDEX(白話字韻母八聲調資料表, $AD708, $AG708))</f>
        <v/>
      </c>
      <c r="AJ708" s="370"/>
      <c r="AK708" s="373" t="b">
        <f t="shared" si="201"/>
        <v>0</v>
      </c>
      <c r="AL708" s="373" t="str">
        <f>IF( $AK708, IFERROR( IF(MATCH( $E708, 顎音化聲母!$H$9:$H$37, 0), TRUE, FALSE), FALSE), "")</f>
        <v/>
      </c>
      <c r="AM708" s="373" t="str">
        <f t="array" ref="AM708">IF( AND($AK708, $AL708), INDEX(顎音化聲母資料表, MATCH( $D708 &amp; $E708, 顎音化聲母!$L$5:$L$136, 0), 3), "")</f>
        <v/>
      </c>
      <c r="AN708" s="373" t="str">
        <f t="shared" si="202"/>
        <v/>
      </c>
      <c r="AO708" s="374" t="str">
        <f t="array" ref="AO708">IF($AN708="", "", IF( $AM708&lt;&gt;"", $AM708,INDEX(白話字聲母資料表, $AN708, $AO$5)))</f>
        <v/>
      </c>
      <c r="AP708" s="374" t="str">
        <f t="array" ref="AP708">IF($W708, "", INDEX(方音八音反切資料表, $AD708, $AG708))</f>
        <v/>
      </c>
      <c r="AQ708" s="370"/>
      <c r="AR708" s="374" t="str">
        <f t="array" ref="AR708">IF($V708, "", INDEX(白話字聲母資料表, $Z708, $AR$5))</f>
        <v/>
      </c>
      <c r="AS708" s="375" t="str">
        <f t="array" ref="AS708">IF($W708, "", INDEX(白話字韻母資料表, $AC708, $AR$5))</f>
        <v/>
      </c>
      <c r="AT708" s="374" t="str">
        <f t="array" ref="AT708">IF($W708, "", INDEX(台羅韻母八聲調資料表, $AD708, $AG708))</f>
        <v/>
      </c>
      <c r="AU708" s="370"/>
      <c r="AV708" s="374" t="str">
        <f t="array" ref="AV708">IF($V708, "", INDEX(白話字聲母資料表, $Z708, $AV$5))</f>
        <v/>
      </c>
      <c r="AW708" s="375" t="str">
        <f t="array" ref="AW708">IF($W708, "", INDEX(白話字韻母資料表, $AC708, $AW$5))</f>
        <v/>
      </c>
      <c r="AX708" s="374" t="str">
        <f t="array" ref="AX708">IF($W708, "", INDEX(閩拼韻母八聲調資料表, $AD708, $AG708))</f>
        <v/>
      </c>
    </row>
    <row r="709" spans="2:50">
      <c r="B709" s="380">
        <f t="shared" si="148"/>
        <v>701</v>
      </c>
      <c r="C709" s="314" t="str">
        <f>MID(文章!$D$4, B709, 1)</f>
        <v/>
      </c>
      <c r="D709" s="365"/>
      <c r="E709" s="365"/>
      <c r="F709" s="365"/>
      <c r="G709" s="315" t="str">
        <f t="array" ref="G709">IF( OR($T709, NOT($U709), $W709), "", $AA709 &amp; $AH709 &amp; INDEX(中文數值資料表, $AG709, 2) )</f>
        <v/>
      </c>
      <c r="H709" s="321" t="str">
        <f t="shared" si="149"/>
        <v/>
      </c>
      <c r="I709" s="322" t="str">
        <f t="shared" si="150"/>
        <v/>
      </c>
      <c r="J709" s="323" t="str">
        <f t="shared" si="151"/>
        <v/>
      </c>
      <c r="K709" s="316" t="str">
        <f t="shared" si="152"/>
        <v/>
      </c>
      <c r="L709" s="317" t="str">
        <f t="shared" ca="1" si="203"/>
        <v xml:space="preserve">\ltjruby{}{}\
</v>
      </c>
      <c r="M709" s="317" t="str">
        <f t="shared" ca="1" si="189"/>
        <v xml:space="preserve">&lt;ruby&gt;&lt;rt&gt;&lt;/rt&gt;&lt;/ruby&gt;
</v>
      </c>
      <c r="N709" s="317" t="str">
        <f t="shared" ca="1" si="190"/>
        <v xml:space="preserve">&lt;ruby&gt;&lt;rt&gt;&lt;/rt&gt;&lt;/ruby&gt;
</v>
      </c>
      <c r="O709" s="317" t="str">
        <f t="shared" ca="1" si="191"/>
        <v xml:space="preserve">&lt;ruby&gt;&lt;rt&gt;&lt;/rt&gt;&lt;/ruby&gt;
</v>
      </c>
      <c r="P709" s="317" t="str">
        <f t="shared" ca="1" si="191"/>
        <v xml:space="preserve">&lt;ruby&gt;&lt;rt&gt;&lt;/rt&gt;&lt;/ruby&gt;
</v>
      </c>
      <c r="Q709" s="318" t="str">
        <f t="shared" ca="1" si="192"/>
        <v xml:space="preserve">&lt;ruby&gt;&lt;rtc&gt;&lt;/rtc&gt;&lt;/ruby&gt;
</v>
      </c>
      <c r="R709" s="318" t="str">
        <f t="shared" ca="1" si="193"/>
        <v xml:space="preserve">&lt;ruby&gt;&lt;rt&gt;&lt;/rt&gt;&lt;rtc&gt;&lt;/rtc&gt;&lt;/ruby&gt;
</v>
      </c>
      <c r="S709" s="285"/>
      <c r="T709" s="319" t="b">
        <f t="shared" si="187"/>
        <v>0</v>
      </c>
      <c r="U709" s="319" t="b">
        <f t="shared" si="194"/>
        <v>0</v>
      </c>
      <c r="V709" s="319" t="b">
        <f t="shared" si="195"/>
        <v>1</v>
      </c>
      <c r="W709" s="319" t="b">
        <f t="shared" si="196"/>
        <v>1</v>
      </c>
      <c r="X709" s="319" t="b">
        <f t="shared" si="197"/>
        <v>0</v>
      </c>
      <c r="Y709" s="370"/>
      <c r="Z709" s="377" t="str">
        <f t="shared" si="188"/>
        <v/>
      </c>
      <c r="AA709" s="373" t="str">
        <f t="array" ref="AA709">IF( $Z709="", "", INDEX(白話字聲母資料表, $Z709, $AA$5))</f>
        <v/>
      </c>
      <c r="AB709" s="370"/>
      <c r="AC709" s="377" t="str">
        <f t="shared" si="198"/>
        <v/>
      </c>
      <c r="AD709" s="373" t="str">
        <f t="array" ref="AD709">IF( $W709, "", INDEX(白話字韻母資料表, AC709, $AD$5))</f>
        <v/>
      </c>
      <c r="AE709" s="373" t="str">
        <f t="array" ref="AE709">IF( $W709, "", IF( INDEX(白話字韻母資料表, AC709, $AE$5) = "入聲", TRUE, FALSE) )</f>
        <v/>
      </c>
      <c r="AF709" s="374" t="str">
        <f t="shared" si="199"/>
        <v/>
      </c>
      <c r="AG709" s="374" t="str">
        <f t="shared" si="200"/>
        <v/>
      </c>
      <c r="AH709" s="374" t="str">
        <f t="array" ref="AH709">IF( $W709, "", INDEX(白話字韻母資料表, $AC709, $AH$5))</f>
        <v/>
      </c>
      <c r="AI709" s="374" t="str">
        <f t="array" ref="AI709">IF($W709, "", INDEX(白話字韻母八聲調資料表, $AD709, $AG709))</f>
        <v/>
      </c>
      <c r="AJ709" s="370"/>
      <c r="AK709" s="373" t="b">
        <f t="shared" si="201"/>
        <v>0</v>
      </c>
      <c r="AL709" s="373" t="str">
        <f>IF( $AK709, IFERROR( IF(MATCH( $E709, 顎音化聲母!$H$9:$H$37, 0), TRUE, FALSE), FALSE), "")</f>
        <v/>
      </c>
      <c r="AM709" s="373" t="str">
        <f t="array" ref="AM709">IF( AND($AK709, $AL709), INDEX(顎音化聲母資料表, MATCH( $D709 &amp; $E709, 顎音化聲母!$L$5:$L$136, 0), 3), "")</f>
        <v/>
      </c>
      <c r="AN709" s="373" t="str">
        <f t="shared" si="202"/>
        <v/>
      </c>
      <c r="AO709" s="374" t="str">
        <f t="array" ref="AO709">IF($AN709="", "", IF( $AM709&lt;&gt;"", $AM709,INDEX(白話字聲母資料表, $AN709, $AO$5)))</f>
        <v/>
      </c>
      <c r="AP709" s="374" t="str">
        <f t="array" ref="AP709">IF($W709, "", INDEX(方音八音反切資料表, $AD709, $AG709))</f>
        <v/>
      </c>
      <c r="AQ709" s="370"/>
      <c r="AR709" s="374" t="str">
        <f t="array" ref="AR709">IF($V709, "", INDEX(白話字聲母資料表, $Z709, $AR$5))</f>
        <v/>
      </c>
      <c r="AS709" s="375" t="str">
        <f t="array" ref="AS709">IF($W709, "", INDEX(白話字韻母資料表, $AC709, $AR$5))</f>
        <v/>
      </c>
      <c r="AT709" s="374" t="str">
        <f t="array" ref="AT709">IF($W709, "", INDEX(台羅韻母八聲調資料表, $AD709, $AG709))</f>
        <v/>
      </c>
      <c r="AU709" s="370"/>
      <c r="AV709" s="374" t="str">
        <f t="array" ref="AV709">IF($V709, "", INDEX(白話字聲母資料表, $Z709, $AV$5))</f>
        <v/>
      </c>
      <c r="AW709" s="375" t="str">
        <f t="array" ref="AW709">IF($W709, "", INDEX(白話字韻母資料表, $AC709, $AW$5))</f>
        <v/>
      </c>
      <c r="AX709" s="374" t="str">
        <f t="array" ref="AX709">IF($W709, "", INDEX(閩拼韻母八聲調資料表, $AD709, $AG709))</f>
        <v/>
      </c>
    </row>
    <row r="710" spans="2:50">
      <c r="B710" s="380">
        <f t="shared" si="148"/>
        <v>702</v>
      </c>
      <c r="C710" s="314" t="str">
        <f>MID(文章!$D$4, B710, 1)</f>
        <v/>
      </c>
      <c r="D710" s="365"/>
      <c r="E710" s="365"/>
      <c r="F710" s="365"/>
      <c r="G710" s="315" t="str">
        <f t="array" ref="G710">IF( OR($T710, NOT($U710), $W710), "", $AA710 &amp; $AH710 &amp; INDEX(中文數值資料表, $AG710, 2) )</f>
        <v/>
      </c>
      <c r="H710" s="321" t="str">
        <f t="shared" si="149"/>
        <v/>
      </c>
      <c r="I710" s="322" t="str">
        <f t="shared" si="150"/>
        <v/>
      </c>
      <c r="J710" s="323" t="str">
        <f t="shared" si="151"/>
        <v/>
      </c>
      <c r="K710" s="316" t="str">
        <f t="shared" si="152"/>
        <v/>
      </c>
      <c r="L710" s="317" t="str">
        <f t="shared" ca="1" si="203"/>
        <v xml:space="preserve">\ltjruby{}{}\
</v>
      </c>
      <c r="M710" s="317" t="str">
        <f t="shared" ca="1" si="189"/>
        <v xml:space="preserve">&lt;ruby&gt;&lt;rt&gt;&lt;/rt&gt;&lt;/ruby&gt;
</v>
      </c>
      <c r="N710" s="317" t="str">
        <f t="shared" ca="1" si="190"/>
        <v xml:space="preserve">&lt;ruby&gt;&lt;rt&gt;&lt;/rt&gt;&lt;/ruby&gt;
</v>
      </c>
      <c r="O710" s="317" t="str">
        <f t="shared" ca="1" si="191"/>
        <v xml:space="preserve">&lt;ruby&gt;&lt;rt&gt;&lt;/rt&gt;&lt;/ruby&gt;
</v>
      </c>
      <c r="P710" s="317" t="str">
        <f t="shared" ca="1" si="191"/>
        <v xml:space="preserve">&lt;ruby&gt;&lt;rt&gt;&lt;/rt&gt;&lt;/ruby&gt;
</v>
      </c>
      <c r="Q710" s="318" t="str">
        <f t="shared" ca="1" si="192"/>
        <v xml:space="preserve">&lt;ruby&gt;&lt;rtc&gt;&lt;/rtc&gt;&lt;/ruby&gt;
</v>
      </c>
      <c r="R710" s="318" t="str">
        <f t="shared" ca="1" si="193"/>
        <v xml:space="preserve">&lt;ruby&gt;&lt;rt&gt;&lt;/rt&gt;&lt;rtc&gt;&lt;/rtc&gt;&lt;/ruby&gt;
</v>
      </c>
      <c r="S710" s="285"/>
      <c r="T710" s="319" t="b">
        <f t="shared" si="187"/>
        <v>0</v>
      </c>
      <c r="U710" s="319" t="b">
        <f t="shared" si="194"/>
        <v>0</v>
      </c>
      <c r="V710" s="319" t="b">
        <f t="shared" si="195"/>
        <v>1</v>
      </c>
      <c r="W710" s="319" t="b">
        <f t="shared" si="196"/>
        <v>1</v>
      </c>
      <c r="X710" s="319" t="b">
        <f t="shared" si="197"/>
        <v>0</v>
      </c>
      <c r="Y710" s="370"/>
      <c r="Z710" s="377" t="str">
        <f t="shared" si="188"/>
        <v/>
      </c>
      <c r="AA710" s="373" t="str">
        <f t="array" ref="AA710">IF( $Z710="", "", INDEX(白話字聲母資料表, $Z710, $AA$5))</f>
        <v/>
      </c>
      <c r="AB710" s="370"/>
      <c r="AC710" s="377" t="str">
        <f t="shared" si="198"/>
        <v/>
      </c>
      <c r="AD710" s="373" t="str">
        <f t="array" ref="AD710">IF( $W710, "", INDEX(白話字韻母資料表, AC710, $AD$5))</f>
        <v/>
      </c>
      <c r="AE710" s="373" t="str">
        <f t="array" ref="AE710">IF( $W710, "", IF( INDEX(白話字韻母資料表, AC710, $AE$5) = "入聲", TRUE, FALSE) )</f>
        <v/>
      </c>
      <c r="AF710" s="374" t="str">
        <f t="shared" si="199"/>
        <v/>
      </c>
      <c r="AG710" s="374" t="str">
        <f t="shared" si="200"/>
        <v/>
      </c>
      <c r="AH710" s="374" t="str">
        <f t="array" ref="AH710">IF( $W710, "", INDEX(白話字韻母資料表, $AC710, $AH$5))</f>
        <v/>
      </c>
      <c r="AI710" s="374" t="str">
        <f t="array" ref="AI710">IF($W710, "", INDEX(白話字韻母八聲調資料表, $AD710, $AG710))</f>
        <v/>
      </c>
      <c r="AJ710" s="370"/>
      <c r="AK710" s="373" t="b">
        <f t="shared" si="201"/>
        <v>0</v>
      </c>
      <c r="AL710" s="373" t="str">
        <f>IF( $AK710, IFERROR( IF(MATCH( $E710, 顎音化聲母!$H$9:$H$37, 0), TRUE, FALSE), FALSE), "")</f>
        <v/>
      </c>
      <c r="AM710" s="373" t="str">
        <f t="array" ref="AM710">IF( AND($AK710, $AL710), INDEX(顎音化聲母資料表, MATCH( $D710 &amp; $E710, 顎音化聲母!$L$5:$L$136, 0), 3), "")</f>
        <v/>
      </c>
      <c r="AN710" s="373" t="str">
        <f t="shared" si="202"/>
        <v/>
      </c>
      <c r="AO710" s="374" t="str">
        <f t="array" ref="AO710">IF($AN710="", "", IF( $AM710&lt;&gt;"", $AM710,INDEX(白話字聲母資料表, $AN710, $AO$5)))</f>
        <v/>
      </c>
      <c r="AP710" s="374" t="str">
        <f t="array" ref="AP710">IF($W710, "", INDEX(方音八音反切資料表, $AD710, $AG710))</f>
        <v/>
      </c>
      <c r="AQ710" s="370"/>
      <c r="AR710" s="374" t="str">
        <f t="array" ref="AR710">IF($V710, "", INDEX(白話字聲母資料表, $Z710, $AR$5))</f>
        <v/>
      </c>
      <c r="AS710" s="375" t="str">
        <f t="array" ref="AS710">IF($W710, "", INDEX(白話字韻母資料表, $AC710, $AR$5))</f>
        <v/>
      </c>
      <c r="AT710" s="374" t="str">
        <f t="array" ref="AT710">IF($W710, "", INDEX(台羅韻母八聲調資料表, $AD710, $AG710))</f>
        <v/>
      </c>
      <c r="AU710" s="370"/>
      <c r="AV710" s="374" t="str">
        <f t="array" ref="AV710">IF($V710, "", INDEX(白話字聲母資料表, $Z710, $AV$5))</f>
        <v/>
      </c>
      <c r="AW710" s="375" t="str">
        <f t="array" ref="AW710">IF($W710, "", INDEX(白話字韻母資料表, $AC710, $AW$5))</f>
        <v/>
      </c>
      <c r="AX710" s="374" t="str">
        <f t="array" ref="AX710">IF($W710, "", INDEX(閩拼韻母八聲調資料表, $AD710, $AG710))</f>
        <v/>
      </c>
    </row>
    <row r="711" spans="2:50">
      <c r="B711" s="380">
        <f t="shared" si="148"/>
        <v>703</v>
      </c>
      <c r="C711" s="314" t="str">
        <f>MID(文章!$D$4, B711, 1)</f>
        <v/>
      </c>
      <c r="D711" s="365"/>
      <c r="E711" s="365"/>
      <c r="F711" s="365"/>
      <c r="G711" s="315" t="str">
        <f t="array" ref="G711">IF( OR($T711, NOT($U711), $W711), "", $AA711 &amp; $AH711 &amp; INDEX(中文數值資料表, $AG711, 2) )</f>
        <v/>
      </c>
      <c r="H711" s="321" t="str">
        <f t="shared" si="149"/>
        <v/>
      </c>
      <c r="I711" s="322" t="str">
        <f t="shared" si="150"/>
        <v/>
      </c>
      <c r="J711" s="323" t="str">
        <f t="shared" si="151"/>
        <v/>
      </c>
      <c r="K711" s="316" t="str">
        <f t="shared" si="152"/>
        <v/>
      </c>
      <c r="L711" s="317" t="str">
        <f t="shared" ca="1" si="203"/>
        <v xml:space="preserve">\ltjruby{}{}\
</v>
      </c>
      <c r="M711" s="317" t="str">
        <f t="shared" ca="1" si="189"/>
        <v xml:space="preserve">&lt;ruby&gt;&lt;rt&gt;&lt;/rt&gt;&lt;/ruby&gt;
</v>
      </c>
      <c r="N711" s="317" t="str">
        <f t="shared" ca="1" si="190"/>
        <v xml:space="preserve">&lt;ruby&gt;&lt;rt&gt;&lt;/rt&gt;&lt;/ruby&gt;
</v>
      </c>
      <c r="O711" s="317" t="str">
        <f t="shared" ca="1" si="191"/>
        <v xml:space="preserve">&lt;ruby&gt;&lt;rt&gt;&lt;/rt&gt;&lt;/ruby&gt;
</v>
      </c>
      <c r="P711" s="317" t="str">
        <f t="shared" ca="1" si="191"/>
        <v xml:space="preserve">&lt;ruby&gt;&lt;rt&gt;&lt;/rt&gt;&lt;/ruby&gt;
</v>
      </c>
      <c r="Q711" s="318" t="str">
        <f t="shared" ca="1" si="192"/>
        <v xml:space="preserve">&lt;ruby&gt;&lt;rtc&gt;&lt;/rtc&gt;&lt;/ruby&gt;
</v>
      </c>
      <c r="R711" s="318" t="str">
        <f t="shared" ca="1" si="193"/>
        <v xml:space="preserve">&lt;ruby&gt;&lt;rt&gt;&lt;/rt&gt;&lt;rtc&gt;&lt;/rtc&gt;&lt;/ruby&gt;
</v>
      </c>
      <c r="S711" s="285"/>
      <c r="T711" s="319" t="b">
        <f t="shared" si="187"/>
        <v>0</v>
      </c>
      <c r="U711" s="319" t="b">
        <f t="shared" si="194"/>
        <v>0</v>
      </c>
      <c r="V711" s="319" t="b">
        <f t="shared" si="195"/>
        <v>1</v>
      </c>
      <c r="W711" s="319" t="b">
        <f t="shared" si="196"/>
        <v>1</v>
      </c>
      <c r="X711" s="319" t="b">
        <f t="shared" si="197"/>
        <v>0</v>
      </c>
      <c r="Y711" s="370"/>
      <c r="Z711" s="377" t="str">
        <f t="shared" si="188"/>
        <v/>
      </c>
      <c r="AA711" s="373" t="str">
        <f t="array" ref="AA711">IF( $Z711="", "", INDEX(白話字聲母資料表, $Z711, $AA$5))</f>
        <v/>
      </c>
      <c r="AB711" s="370"/>
      <c r="AC711" s="377" t="str">
        <f t="shared" si="198"/>
        <v/>
      </c>
      <c r="AD711" s="373" t="str">
        <f t="array" ref="AD711">IF( $W711, "", INDEX(白話字韻母資料表, AC711, $AD$5))</f>
        <v/>
      </c>
      <c r="AE711" s="373" t="str">
        <f t="array" ref="AE711">IF( $W711, "", IF( INDEX(白話字韻母資料表, AC711, $AE$5) = "入聲", TRUE, FALSE) )</f>
        <v/>
      </c>
      <c r="AF711" s="374" t="str">
        <f t="shared" si="199"/>
        <v/>
      </c>
      <c r="AG711" s="374" t="str">
        <f t="shared" si="200"/>
        <v/>
      </c>
      <c r="AH711" s="374" t="str">
        <f t="array" ref="AH711">IF( $W711, "", INDEX(白話字韻母資料表, $AC711, $AH$5))</f>
        <v/>
      </c>
      <c r="AI711" s="374" t="str">
        <f t="array" ref="AI711">IF($W711, "", INDEX(白話字韻母八聲調資料表, $AD711, $AG711))</f>
        <v/>
      </c>
      <c r="AJ711" s="370"/>
      <c r="AK711" s="373" t="b">
        <f t="shared" si="201"/>
        <v>0</v>
      </c>
      <c r="AL711" s="373" t="str">
        <f>IF( $AK711, IFERROR( IF(MATCH( $E711, 顎音化聲母!$H$9:$H$37, 0), TRUE, FALSE), FALSE), "")</f>
        <v/>
      </c>
      <c r="AM711" s="373" t="str">
        <f t="array" ref="AM711">IF( AND($AK711, $AL711), INDEX(顎音化聲母資料表, MATCH( $D711 &amp; $E711, 顎音化聲母!$L$5:$L$136, 0), 3), "")</f>
        <v/>
      </c>
      <c r="AN711" s="373" t="str">
        <f t="shared" si="202"/>
        <v/>
      </c>
      <c r="AO711" s="374" t="str">
        <f t="array" ref="AO711">IF($AN711="", "", IF( $AM711&lt;&gt;"", $AM711,INDEX(白話字聲母資料表, $AN711, $AO$5)))</f>
        <v/>
      </c>
      <c r="AP711" s="374" t="str">
        <f t="array" ref="AP711">IF($W711, "", INDEX(方音八音反切資料表, $AD711, $AG711))</f>
        <v/>
      </c>
      <c r="AQ711" s="370"/>
      <c r="AR711" s="374" t="str">
        <f t="array" ref="AR711">IF($V711, "", INDEX(白話字聲母資料表, $Z711, $AR$5))</f>
        <v/>
      </c>
      <c r="AS711" s="375" t="str">
        <f t="array" ref="AS711">IF($W711, "", INDEX(白話字韻母資料表, $AC711, $AR$5))</f>
        <v/>
      </c>
      <c r="AT711" s="374" t="str">
        <f t="array" ref="AT711">IF($W711, "", INDEX(台羅韻母八聲調資料表, $AD711, $AG711))</f>
        <v/>
      </c>
      <c r="AU711" s="370"/>
      <c r="AV711" s="374" t="str">
        <f t="array" ref="AV711">IF($V711, "", INDEX(白話字聲母資料表, $Z711, $AV$5))</f>
        <v/>
      </c>
      <c r="AW711" s="375" t="str">
        <f t="array" ref="AW711">IF($W711, "", INDEX(白話字韻母資料表, $AC711, $AW$5))</f>
        <v/>
      </c>
      <c r="AX711" s="374" t="str">
        <f t="array" ref="AX711">IF($W711, "", INDEX(閩拼韻母八聲調資料表, $AD711, $AG711))</f>
        <v/>
      </c>
    </row>
    <row r="712" spans="2:50">
      <c r="B712" s="380">
        <f t="shared" si="148"/>
        <v>704</v>
      </c>
      <c r="C712" s="314" t="str">
        <f>MID(文章!$D$4, B712, 1)</f>
        <v/>
      </c>
      <c r="D712" s="365"/>
      <c r="E712" s="365"/>
      <c r="F712" s="365"/>
      <c r="G712" s="315" t="str">
        <f t="array" ref="G712">IF( OR($T712, NOT($U712), $W712), "", $AA712 &amp; $AH712 &amp; INDEX(中文數值資料表, $AG712, 2) )</f>
        <v/>
      </c>
      <c r="H712" s="321" t="str">
        <f t="shared" si="149"/>
        <v/>
      </c>
      <c r="I712" s="322" t="str">
        <f t="shared" si="150"/>
        <v/>
      </c>
      <c r="J712" s="323" t="str">
        <f t="shared" si="151"/>
        <v/>
      </c>
      <c r="K712" s="316" t="str">
        <f t="shared" si="152"/>
        <v/>
      </c>
      <c r="L712" s="317" t="str">
        <f t="shared" ca="1" si="203"/>
        <v xml:space="preserve">\ltjruby{}{}\
</v>
      </c>
      <c r="M712" s="317" t="str">
        <f t="shared" ca="1" si="189"/>
        <v xml:space="preserve">&lt;ruby&gt;&lt;rt&gt;&lt;/rt&gt;&lt;/ruby&gt;
</v>
      </c>
      <c r="N712" s="317" t="str">
        <f t="shared" ca="1" si="190"/>
        <v xml:space="preserve">&lt;ruby&gt;&lt;rt&gt;&lt;/rt&gt;&lt;/ruby&gt;
</v>
      </c>
      <c r="O712" s="317" t="str">
        <f t="shared" ca="1" si="191"/>
        <v xml:space="preserve">&lt;ruby&gt;&lt;rt&gt;&lt;/rt&gt;&lt;/ruby&gt;
</v>
      </c>
      <c r="P712" s="317" t="str">
        <f t="shared" ca="1" si="191"/>
        <v xml:space="preserve">&lt;ruby&gt;&lt;rt&gt;&lt;/rt&gt;&lt;/ruby&gt;
</v>
      </c>
      <c r="Q712" s="318" t="str">
        <f t="shared" ca="1" si="192"/>
        <v xml:space="preserve">&lt;ruby&gt;&lt;rtc&gt;&lt;/rtc&gt;&lt;/ruby&gt;
</v>
      </c>
      <c r="R712" s="318" t="str">
        <f t="shared" ca="1" si="193"/>
        <v xml:space="preserve">&lt;ruby&gt;&lt;rt&gt;&lt;/rt&gt;&lt;rtc&gt;&lt;/rtc&gt;&lt;/ruby&gt;
</v>
      </c>
      <c r="S712" s="285"/>
      <c r="T712" s="319" t="b">
        <f t="shared" si="187"/>
        <v>0</v>
      </c>
      <c r="U712" s="319" t="b">
        <f t="shared" si="194"/>
        <v>0</v>
      </c>
      <c r="V712" s="319" t="b">
        <f t="shared" si="195"/>
        <v>1</v>
      </c>
      <c r="W712" s="319" t="b">
        <f t="shared" si="196"/>
        <v>1</v>
      </c>
      <c r="X712" s="319" t="b">
        <f t="shared" si="197"/>
        <v>0</v>
      </c>
      <c r="Y712" s="370"/>
      <c r="Z712" s="377" t="str">
        <f t="shared" si="188"/>
        <v/>
      </c>
      <c r="AA712" s="373" t="str">
        <f t="array" ref="AA712">IF( $Z712="", "", INDEX(白話字聲母資料表, $Z712, $AA$5))</f>
        <v/>
      </c>
      <c r="AB712" s="370"/>
      <c r="AC712" s="377" t="str">
        <f t="shared" si="198"/>
        <v/>
      </c>
      <c r="AD712" s="373" t="str">
        <f t="array" ref="AD712">IF( $W712, "", INDEX(白話字韻母資料表, AC712, $AD$5))</f>
        <v/>
      </c>
      <c r="AE712" s="373" t="str">
        <f t="array" ref="AE712">IF( $W712, "", IF( INDEX(白話字韻母資料表, AC712, $AE$5) = "入聲", TRUE, FALSE) )</f>
        <v/>
      </c>
      <c r="AF712" s="374" t="str">
        <f t="shared" si="199"/>
        <v/>
      </c>
      <c r="AG712" s="374" t="str">
        <f t="shared" si="200"/>
        <v/>
      </c>
      <c r="AH712" s="374" t="str">
        <f t="array" ref="AH712">IF( $W712, "", INDEX(白話字韻母資料表, $AC712, $AH$5))</f>
        <v/>
      </c>
      <c r="AI712" s="374" t="str">
        <f t="array" ref="AI712">IF($W712, "", INDEX(白話字韻母八聲調資料表, $AD712, $AG712))</f>
        <v/>
      </c>
      <c r="AJ712" s="370"/>
      <c r="AK712" s="373" t="b">
        <f t="shared" si="201"/>
        <v>0</v>
      </c>
      <c r="AL712" s="373" t="str">
        <f>IF( $AK712, IFERROR( IF(MATCH( $E712, 顎音化聲母!$H$9:$H$37, 0), TRUE, FALSE), FALSE), "")</f>
        <v/>
      </c>
      <c r="AM712" s="373" t="str">
        <f t="array" ref="AM712">IF( AND($AK712, $AL712), INDEX(顎音化聲母資料表, MATCH( $D712 &amp; $E712, 顎音化聲母!$L$5:$L$136, 0), 3), "")</f>
        <v/>
      </c>
      <c r="AN712" s="373" t="str">
        <f t="shared" si="202"/>
        <v/>
      </c>
      <c r="AO712" s="374" t="str">
        <f t="array" ref="AO712">IF($AN712="", "", IF( $AM712&lt;&gt;"", $AM712,INDEX(白話字聲母資料表, $AN712, $AO$5)))</f>
        <v/>
      </c>
      <c r="AP712" s="374" t="str">
        <f t="array" ref="AP712">IF($W712, "", INDEX(方音八音反切資料表, $AD712, $AG712))</f>
        <v/>
      </c>
      <c r="AQ712" s="370"/>
      <c r="AR712" s="374" t="str">
        <f t="array" ref="AR712">IF($V712, "", INDEX(白話字聲母資料表, $Z712, $AR$5))</f>
        <v/>
      </c>
      <c r="AS712" s="375" t="str">
        <f t="array" ref="AS712">IF($W712, "", INDEX(白話字韻母資料表, $AC712, $AR$5))</f>
        <v/>
      </c>
      <c r="AT712" s="374" t="str">
        <f t="array" ref="AT712">IF($W712, "", INDEX(台羅韻母八聲調資料表, $AD712, $AG712))</f>
        <v/>
      </c>
      <c r="AU712" s="370"/>
      <c r="AV712" s="374" t="str">
        <f t="array" ref="AV712">IF($V712, "", INDEX(白話字聲母資料表, $Z712, $AV$5))</f>
        <v/>
      </c>
      <c r="AW712" s="375" t="str">
        <f t="array" ref="AW712">IF($W712, "", INDEX(白話字韻母資料表, $AC712, $AW$5))</f>
        <v/>
      </c>
      <c r="AX712" s="374" t="str">
        <f t="array" ref="AX712">IF($W712, "", INDEX(閩拼韻母八聲調資料表, $AD712, $AG712))</f>
        <v/>
      </c>
    </row>
    <row r="713" spans="2:50">
      <c r="B713" s="380">
        <f t="shared" si="148"/>
        <v>705</v>
      </c>
      <c r="C713" s="314" t="str">
        <f>MID(文章!$D$4, B713, 1)</f>
        <v/>
      </c>
      <c r="D713" s="365"/>
      <c r="E713" s="365"/>
      <c r="F713" s="365"/>
      <c r="G713" s="315" t="str">
        <f t="array" ref="G713">IF( OR($T713, NOT($U713), $W713), "", $AA713 &amp; $AH713 &amp; INDEX(中文數值資料表, $AG713, 2) )</f>
        <v/>
      </c>
      <c r="H713" s="321" t="str">
        <f t="shared" si="149"/>
        <v/>
      </c>
      <c r="I713" s="322" t="str">
        <f t="shared" si="150"/>
        <v/>
      </c>
      <c r="J713" s="323" t="str">
        <f t="shared" si="151"/>
        <v/>
      </c>
      <c r="K713" s="316" t="str">
        <f t="shared" si="152"/>
        <v/>
      </c>
      <c r="L713" s="317" t="str">
        <f t="shared" ca="1" si="203"/>
        <v xml:space="preserve">\ltjruby{}{}\
</v>
      </c>
      <c r="M713" s="317" t="str">
        <f t="shared" ca="1" si="189"/>
        <v xml:space="preserve">&lt;ruby&gt;&lt;rt&gt;&lt;/rt&gt;&lt;/ruby&gt;
</v>
      </c>
      <c r="N713" s="317" t="str">
        <f t="shared" ca="1" si="190"/>
        <v xml:space="preserve">&lt;ruby&gt;&lt;rt&gt;&lt;/rt&gt;&lt;/ruby&gt;
</v>
      </c>
      <c r="O713" s="317" t="str">
        <f t="shared" ca="1" si="191"/>
        <v xml:space="preserve">&lt;ruby&gt;&lt;rt&gt;&lt;/rt&gt;&lt;/ruby&gt;
</v>
      </c>
      <c r="P713" s="317" t="str">
        <f t="shared" ca="1" si="191"/>
        <v xml:space="preserve">&lt;ruby&gt;&lt;rt&gt;&lt;/rt&gt;&lt;/ruby&gt;
</v>
      </c>
      <c r="Q713" s="318" t="str">
        <f t="shared" ca="1" si="192"/>
        <v xml:space="preserve">&lt;ruby&gt;&lt;rtc&gt;&lt;/rtc&gt;&lt;/ruby&gt;
</v>
      </c>
      <c r="R713" s="318" t="str">
        <f t="shared" ca="1" si="193"/>
        <v xml:space="preserve">&lt;ruby&gt;&lt;rt&gt;&lt;/rt&gt;&lt;rtc&gt;&lt;/rtc&gt;&lt;/ruby&gt;
</v>
      </c>
      <c r="S713" s="285"/>
      <c r="T713" s="319" t="b">
        <f t="shared" ref="T713:T776" si="204">IFERROR( IF( MATCH($C713, 標題符號清單, 0) &gt; 0, TRUE, FALSE), FALSE)</f>
        <v>0</v>
      </c>
      <c r="U713" s="319" t="b">
        <f t="shared" si="194"/>
        <v>0</v>
      </c>
      <c r="V713" s="319" t="b">
        <f t="shared" si="195"/>
        <v>1</v>
      </c>
      <c r="W713" s="319" t="b">
        <f t="shared" si="196"/>
        <v>1</v>
      </c>
      <c r="X713" s="319" t="b">
        <f t="shared" si="197"/>
        <v>0</v>
      </c>
      <c r="Y713" s="370"/>
      <c r="Z713" s="377" t="str">
        <f t="shared" ref="Z713:Z776" si="205">IF(OR($T713, NOT($U713)), "", IF($D713="", 18, MATCH($D713, 白話字聲母清單, 0)) )</f>
        <v/>
      </c>
      <c r="AA713" s="373" t="str">
        <f t="array" ref="AA713">IF( $Z713="", "", INDEX(白話字聲母資料表, $Z713, $AA$5))</f>
        <v/>
      </c>
      <c r="AB713" s="370"/>
      <c r="AC713" s="377" t="str">
        <f t="shared" si="198"/>
        <v/>
      </c>
      <c r="AD713" s="373" t="str">
        <f t="array" ref="AD713">IF( $W713, "", INDEX(白話字韻母資料表, AC713, $AD$5))</f>
        <v/>
      </c>
      <c r="AE713" s="373" t="str">
        <f t="array" ref="AE713">IF( $W713, "", IF( INDEX(白話字韻母資料表, AC713, $AE$5) = "入聲", TRUE, FALSE) )</f>
        <v/>
      </c>
      <c r="AF713" s="374" t="str">
        <f t="shared" si="199"/>
        <v/>
      </c>
      <c r="AG713" s="374" t="str">
        <f t="shared" si="200"/>
        <v/>
      </c>
      <c r="AH713" s="374" t="str">
        <f t="array" ref="AH713">IF( $W713, "", INDEX(白話字韻母資料表, $AC713, $AH$5))</f>
        <v/>
      </c>
      <c r="AI713" s="374" t="str">
        <f t="array" ref="AI713">IF($W713, "", INDEX(白話字韻母八聲調資料表, $AD713, $AG713))</f>
        <v/>
      </c>
      <c r="AJ713" s="370"/>
      <c r="AK713" s="373" t="b">
        <f t="shared" si="201"/>
        <v>0</v>
      </c>
      <c r="AL713" s="373" t="str">
        <f>IF( $AK713, IFERROR( IF(MATCH( $E713, 顎音化聲母!$H$9:$H$37, 0), TRUE, FALSE), FALSE), "")</f>
        <v/>
      </c>
      <c r="AM713" s="373" t="str">
        <f t="array" ref="AM713">IF( AND($AK713, $AL713), INDEX(顎音化聲母資料表, MATCH( $D713 &amp; $E713, 顎音化聲母!$L$5:$L$136, 0), 3), "")</f>
        <v/>
      </c>
      <c r="AN713" s="373" t="str">
        <f t="shared" si="202"/>
        <v/>
      </c>
      <c r="AO713" s="374" t="str">
        <f t="array" ref="AO713">IF($AN713="", "", IF( $AM713&lt;&gt;"", $AM713,INDEX(白話字聲母資料表, $AN713, $AO$5)))</f>
        <v/>
      </c>
      <c r="AP713" s="374" t="str">
        <f t="array" ref="AP713">IF($W713, "", INDEX(方音八音反切資料表, $AD713, $AG713))</f>
        <v/>
      </c>
      <c r="AQ713" s="370"/>
      <c r="AR713" s="374" t="str">
        <f t="array" ref="AR713">IF($V713, "", INDEX(白話字聲母資料表, $Z713, $AR$5))</f>
        <v/>
      </c>
      <c r="AS713" s="375" t="str">
        <f t="array" ref="AS713">IF($W713, "", INDEX(白話字韻母資料表, $AC713, $AR$5))</f>
        <v/>
      </c>
      <c r="AT713" s="374" t="str">
        <f t="array" ref="AT713">IF($W713, "", INDEX(台羅韻母八聲調資料表, $AD713, $AG713))</f>
        <v/>
      </c>
      <c r="AU713" s="370"/>
      <c r="AV713" s="374" t="str">
        <f t="array" ref="AV713">IF($V713, "", INDEX(白話字聲母資料表, $Z713, $AV$5))</f>
        <v/>
      </c>
      <c r="AW713" s="375" t="str">
        <f t="array" ref="AW713">IF($W713, "", INDEX(白話字韻母資料表, $AC713, $AW$5))</f>
        <v/>
      </c>
      <c r="AX713" s="374" t="str">
        <f t="array" ref="AX713">IF($W713, "", INDEX(閩拼韻母八聲調資料表, $AD713, $AG713))</f>
        <v/>
      </c>
    </row>
    <row r="714" spans="2:50">
      <c r="B714" s="380">
        <f t="shared" si="148"/>
        <v>706</v>
      </c>
      <c r="C714" s="314" t="str">
        <f>MID(文章!$D$4, B714, 1)</f>
        <v/>
      </c>
      <c r="D714" s="365"/>
      <c r="E714" s="365"/>
      <c r="F714" s="365"/>
      <c r="G714" s="315" t="str">
        <f t="array" ref="G714">IF( OR($T714, NOT($U714), $W714), "", $AA714 &amp; $AH714 &amp; INDEX(中文數值資料表, $AG714, 2) )</f>
        <v/>
      </c>
      <c r="H714" s="321" t="str">
        <f t="shared" si="149"/>
        <v/>
      </c>
      <c r="I714" s="322" t="str">
        <f t="shared" si="150"/>
        <v/>
      </c>
      <c r="J714" s="323" t="str">
        <f t="shared" si="151"/>
        <v/>
      </c>
      <c r="K714" s="316" t="str">
        <f t="shared" si="152"/>
        <v/>
      </c>
      <c r="L714" s="317" t="str">
        <f t="shared" ca="1" si="203"/>
        <v xml:space="preserve">\ltjruby{}{}\
</v>
      </c>
      <c r="M714" s="317" t="str">
        <f t="shared" ref="M714:M777" ca="1" si="206">IF( $T714, ($C714 &amp; CHAR(10)), IF($C714=CHAR(10), (CHAR(10) &amp; "&lt;/p&gt;" &amp; CHAR(10) &amp; "&lt;p&gt;" &amp; CHAR(10)), "&lt;ruby&gt;" &amp; $C714 &amp; "&lt;rt&gt;" &amp; INDIRECT( ADDRESS(ROW(), COLUMN() - $O$5) ) &amp; "&lt;/rt&gt;&lt;/ruby&gt;" &amp; CHAR(10))
)</f>
        <v xml:space="preserve">&lt;ruby&gt;&lt;rt&gt;&lt;/rt&gt;&lt;/ruby&gt;
</v>
      </c>
      <c r="N714" s="317" t="str">
        <f t="shared" ref="N714:N777" ca="1" si="207">IF( $T714, ($C714 &amp; CHAR(10)), IF($C714=CHAR(10), (CHAR(10) &amp; "&lt;/p&gt;" &amp; CHAR(10) &amp; "&lt;p&gt;" &amp; CHAR(10)), "&lt;ruby&gt;" &amp; $C714 &amp; "&lt;rt&gt;" &amp; INDIRECT( ADDRESS(ROW(), COLUMN() - $N$5) ) &amp; "&lt;/rt&gt;&lt;/ruby&gt;" &amp; CHAR(10)))</f>
        <v xml:space="preserve">&lt;ruby&gt;&lt;rt&gt;&lt;/rt&gt;&lt;/ruby&gt;
</v>
      </c>
      <c r="O714" s="317" t="str">
        <f t="shared" ref="O714:P777" ca="1" si="208">IF( $T714, ($C714 &amp; CHAR(10)), IF($C714=CHAR(10), (CHAR(10) &amp; "&lt;/p&gt;" &amp; CHAR(10) &amp; "&lt;p&gt;" &amp; CHAR(10)), "&lt;ruby&gt;" &amp; $C714 &amp; "&lt;rt&gt;" &amp; INDIRECT( ADDRESS(ROW(), COLUMN() - $O$5) ) &amp; "&lt;/rt&gt;&lt;/ruby&gt;" &amp; CHAR(10)))</f>
        <v xml:space="preserve">&lt;ruby&gt;&lt;rt&gt;&lt;/rt&gt;&lt;/ruby&gt;
</v>
      </c>
      <c r="P714" s="317" t="str">
        <f t="shared" ca="1" si="208"/>
        <v xml:space="preserve">&lt;ruby&gt;&lt;rt&gt;&lt;/rt&gt;&lt;/ruby&gt;
</v>
      </c>
      <c r="Q714" s="318" t="str">
        <f t="shared" ref="Q714:Q777" ca="1" si="209">IF( $T714, ($C714 &amp; CHAR(10)), IF($C714=CHAR(10), (CHAR(10) &amp; "&lt;/p&gt;" &amp; CHAR(10) &amp; "&lt;p&gt;" &amp; CHAR(10)), "&lt;ruby&gt;" &amp; $C714 &amp; "&lt;rtc&gt;" &amp; INDIRECT( ADDRESS(ROW(), COLUMN() - $Q$5) ) &amp; "&lt;/rtc&gt;&lt;/ruby&gt;" &amp; CHAR(10)))</f>
        <v xml:space="preserve">&lt;ruby&gt;&lt;rtc&gt;&lt;/rtc&gt;&lt;/ruby&gt;
</v>
      </c>
      <c r="R714" s="318" t="str">
        <f t="shared" ref="R714:R777" ca="1" si="210">IF( $T714, ($C714 &amp; CHAR(10)), IF($C714=CHAR(10), (CHAR(10) &amp; "&lt;/p&gt;" &amp; CHAR(10) &amp; "&lt;p&gt;" &amp; CHAR(10)), "&lt;ruby&gt;" &amp; $C714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714" s="285"/>
      <c r="T714" s="319" t="b">
        <f t="shared" si="204"/>
        <v>0</v>
      </c>
      <c r="U714" s="319" t="b">
        <f t="shared" ref="U714:U777" si="211">AND( NOT($T714), $C714&lt;&gt;"", $C714&lt;&gt;CHAR(10) )</f>
        <v>0</v>
      </c>
      <c r="V714" s="319" t="b">
        <f t="shared" ref="V714:V777" si="212">IF( OR($T714, NOT($U714)), TRUE, IF($D714="", TRUE, FALSE) )</f>
        <v>1</v>
      </c>
      <c r="W714" s="319" t="b">
        <f t="shared" ref="W714:W777" si="213">IF( OR($T714, NOT($U714)), TRUE, IF($E714="", TRUE, FALSE))</f>
        <v>1</v>
      </c>
      <c r="X714" s="319" t="b">
        <f t="shared" ref="X714:X777" si="214">AND($U714, $F714="")</f>
        <v>0</v>
      </c>
      <c r="Y714" s="370"/>
      <c r="Z714" s="377" t="str">
        <f t="shared" si="205"/>
        <v/>
      </c>
      <c r="AA714" s="373" t="str">
        <f t="array" ref="AA714">IF( $Z714="", "", INDEX(白話字聲母資料表, $Z714, $AA$5))</f>
        <v/>
      </c>
      <c r="AB714" s="370"/>
      <c r="AC714" s="377" t="str">
        <f t="shared" ref="AC714:AC777" si="215">IF( $W714, "", MATCH(E714, 白話字韻母清單, 0) )</f>
        <v/>
      </c>
      <c r="AD714" s="373" t="str">
        <f t="array" ref="AD714">IF( $W714, "", INDEX(白話字韻母資料表, AC714, $AD$5))</f>
        <v/>
      </c>
      <c r="AE714" s="373" t="str">
        <f t="array" ref="AE714">IF( $W714, "", IF( INDEX(白話字韻母資料表, AC714, $AE$5) = "入聲", TRUE, FALSE) )</f>
        <v/>
      </c>
      <c r="AF714" s="374" t="str">
        <f t="shared" ref="AF714:AF777" si="216">IF($U714=FALSE, "", IF($AE714=TRUE, 4, 1))</f>
        <v/>
      </c>
      <c r="AG714" s="374" t="str">
        <f t="shared" ref="AG714:AG777" si="217">IF($T714, "", IF($F714="", $AF714, $F714))</f>
        <v/>
      </c>
      <c r="AH714" s="374" t="str">
        <f t="array" ref="AH714">IF( $W714, "", INDEX(白話字韻母資料表, $AC714, $AH$5))</f>
        <v/>
      </c>
      <c r="AI714" s="374" t="str">
        <f t="array" ref="AI714">IF($W714, "", INDEX(白話字韻母八聲調資料表, $AD714, $AG714))</f>
        <v/>
      </c>
      <c r="AJ714" s="370"/>
      <c r="AK714" s="373" t="b">
        <f t="shared" ref="AK714:AK777" si="218">IF( OR($D714="ch", $D714="chh", $D714="j", $D714="s"), TRUE, FALSE)</f>
        <v>0</v>
      </c>
      <c r="AL714" s="373" t="str">
        <f>IF( $AK714, IFERROR( IF(MATCH( $E714, 顎音化聲母!$H$9:$H$37, 0), TRUE, FALSE), FALSE), "")</f>
        <v/>
      </c>
      <c r="AM714" s="373" t="str">
        <f t="array" ref="AM714">IF( AND($AK714, $AL714), INDEX(顎音化聲母資料表, MATCH( $D714 &amp; $E714, 顎音化聲母!$L$5:$L$136, 0), 3), "")</f>
        <v/>
      </c>
      <c r="AN714" s="373" t="str">
        <f t="shared" ref="AN714:AN777" si="219">IF($V714, "", Z714)</f>
        <v/>
      </c>
      <c r="AO714" s="374" t="str">
        <f t="array" ref="AO714">IF($AN714="", "", IF( $AM714&lt;&gt;"", $AM714,INDEX(白話字聲母資料表, $AN714, $AO$5)))</f>
        <v/>
      </c>
      <c r="AP714" s="374" t="str">
        <f t="array" ref="AP714">IF($W714, "", INDEX(方音八音反切資料表, $AD714, $AG714))</f>
        <v/>
      </c>
      <c r="AQ714" s="370"/>
      <c r="AR714" s="374" t="str">
        <f t="array" ref="AR714">IF($V714, "", INDEX(白話字聲母資料表, $Z714, $AR$5))</f>
        <v/>
      </c>
      <c r="AS714" s="375" t="str">
        <f t="array" ref="AS714">IF($W714, "", INDEX(白話字韻母資料表, $AC714, $AR$5))</f>
        <v/>
      </c>
      <c r="AT714" s="374" t="str">
        <f t="array" ref="AT714">IF($W714, "", INDEX(台羅韻母八聲調資料表, $AD714, $AG714))</f>
        <v/>
      </c>
      <c r="AU714" s="370"/>
      <c r="AV714" s="374" t="str">
        <f t="array" ref="AV714">IF($V714, "", INDEX(白話字聲母資料表, $Z714, $AV$5))</f>
        <v/>
      </c>
      <c r="AW714" s="375" t="str">
        <f t="array" ref="AW714">IF($W714, "", INDEX(白話字韻母資料表, $AC714, $AW$5))</f>
        <v/>
      </c>
      <c r="AX714" s="374" t="str">
        <f t="array" ref="AX714">IF($W714, "", INDEX(閩拼韻母八聲調資料表, $AD714, $AG714))</f>
        <v/>
      </c>
    </row>
    <row r="715" spans="2:50">
      <c r="B715" s="380">
        <f t="shared" si="148"/>
        <v>707</v>
      </c>
      <c r="C715" s="314" t="str">
        <f>MID(文章!$D$4, B715, 1)</f>
        <v/>
      </c>
      <c r="D715" s="365"/>
      <c r="E715" s="365"/>
      <c r="F715" s="365"/>
      <c r="G715" s="315" t="str">
        <f t="array" ref="G715">IF( OR($T715, NOT($U715), $W715), "", $AA715 &amp; $AH715 &amp; INDEX(中文數值資料表, $AG715, 2) )</f>
        <v/>
      </c>
      <c r="H715" s="321" t="str">
        <f t="shared" si="149"/>
        <v/>
      </c>
      <c r="I715" s="322" t="str">
        <f t="shared" si="150"/>
        <v/>
      </c>
      <c r="J715" s="323" t="str">
        <f t="shared" si="151"/>
        <v/>
      </c>
      <c r="K715" s="316" t="str">
        <f t="shared" si="152"/>
        <v/>
      </c>
      <c r="L715" s="317" t="str">
        <f t="shared" ref="L715:L778" ca="1" si="220">IF( $T715, "\ltjruby{" &amp; $C715 &amp; "}{}\" &amp; CHAR(10), IF($C715=CHAR(10), "\vskip 0.5 cm" &amp; CHAR(10), "\ltjruby{" &amp; $C715 &amp; "}{" &amp; INDIRECT( ADDRESS(ROW(), COLUMN() - $L$5) ) &amp; "}\" &amp; CHAR(10)))</f>
        <v xml:space="preserve">\ltjruby{}{}\
</v>
      </c>
      <c r="M715" s="317" t="str">
        <f t="shared" ca="1" si="206"/>
        <v xml:space="preserve">&lt;ruby&gt;&lt;rt&gt;&lt;/rt&gt;&lt;/ruby&gt;
</v>
      </c>
      <c r="N715" s="317" t="str">
        <f t="shared" ca="1" si="207"/>
        <v xml:space="preserve">&lt;ruby&gt;&lt;rt&gt;&lt;/rt&gt;&lt;/ruby&gt;
</v>
      </c>
      <c r="O715" s="317" t="str">
        <f t="shared" ca="1" si="208"/>
        <v xml:space="preserve">&lt;ruby&gt;&lt;rt&gt;&lt;/rt&gt;&lt;/ruby&gt;
</v>
      </c>
      <c r="P715" s="317" t="str">
        <f t="shared" ca="1" si="208"/>
        <v xml:space="preserve">&lt;ruby&gt;&lt;rt&gt;&lt;/rt&gt;&lt;/ruby&gt;
</v>
      </c>
      <c r="Q715" s="318" t="str">
        <f t="shared" ca="1" si="209"/>
        <v xml:space="preserve">&lt;ruby&gt;&lt;rtc&gt;&lt;/rtc&gt;&lt;/ruby&gt;
</v>
      </c>
      <c r="R715" s="318" t="str">
        <f t="shared" ca="1" si="210"/>
        <v xml:space="preserve">&lt;ruby&gt;&lt;rt&gt;&lt;/rt&gt;&lt;rtc&gt;&lt;/rtc&gt;&lt;/ruby&gt;
</v>
      </c>
      <c r="S715" s="285"/>
      <c r="T715" s="319" t="b">
        <f t="shared" si="204"/>
        <v>0</v>
      </c>
      <c r="U715" s="319" t="b">
        <f t="shared" si="211"/>
        <v>0</v>
      </c>
      <c r="V715" s="319" t="b">
        <f t="shared" si="212"/>
        <v>1</v>
      </c>
      <c r="W715" s="319" t="b">
        <f t="shared" si="213"/>
        <v>1</v>
      </c>
      <c r="X715" s="319" t="b">
        <f t="shared" si="214"/>
        <v>0</v>
      </c>
      <c r="Y715" s="370"/>
      <c r="Z715" s="377" t="str">
        <f t="shared" si="205"/>
        <v/>
      </c>
      <c r="AA715" s="373" t="str">
        <f t="array" ref="AA715">IF( $Z715="", "", INDEX(白話字聲母資料表, $Z715, $AA$5))</f>
        <v/>
      </c>
      <c r="AB715" s="370"/>
      <c r="AC715" s="377" t="str">
        <f t="shared" si="215"/>
        <v/>
      </c>
      <c r="AD715" s="373" t="str">
        <f t="array" ref="AD715">IF( $W715, "", INDEX(白話字韻母資料表, AC715, $AD$5))</f>
        <v/>
      </c>
      <c r="AE715" s="373" t="str">
        <f t="array" ref="AE715">IF( $W715, "", IF( INDEX(白話字韻母資料表, AC715, $AE$5) = "入聲", TRUE, FALSE) )</f>
        <v/>
      </c>
      <c r="AF715" s="374" t="str">
        <f t="shared" si="216"/>
        <v/>
      </c>
      <c r="AG715" s="374" t="str">
        <f t="shared" si="217"/>
        <v/>
      </c>
      <c r="AH715" s="374" t="str">
        <f t="array" ref="AH715">IF( $W715, "", INDEX(白話字韻母資料表, $AC715, $AH$5))</f>
        <v/>
      </c>
      <c r="AI715" s="374" t="str">
        <f t="array" ref="AI715">IF($W715, "", INDEX(白話字韻母八聲調資料表, $AD715, $AG715))</f>
        <v/>
      </c>
      <c r="AJ715" s="370"/>
      <c r="AK715" s="373" t="b">
        <f t="shared" si="218"/>
        <v>0</v>
      </c>
      <c r="AL715" s="373" t="str">
        <f>IF( $AK715, IFERROR( IF(MATCH( $E715, 顎音化聲母!$H$9:$H$37, 0), TRUE, FALSE), FALSE), "")</f>
        <v/>
      </c>
      <c r="AM715" s="373" t="str">
        <f t="array" ref="AM715">IF( AND($AK715, $AL715), INDEX(顎音化聲母資料表, MATCH( $D715 &amp; $E715, 顎音化聲母!$L$5:$L$136, 0), 3), "")</f>
        <v/>
      </c>
      <c r="AN715" s="373" t="str">
        <f t="shared" si="219"/>
        <v/>
      </c>
      <c r="AO715" s="374" t="str">
        <f t="array" ref="AO715">IF($AN715="", "", IF( $AM715&lt;&gt;"", $AM715,INDEX(白話字聲母資料表, $AN715, $AO$5)))</f>
        <v/>
      </c>
      <c r="AP715" s="374" t="str">
        <f t="array" ref="AP715">IF($W715, "", INDEX(方音八音反切資料表, $AD715, $AG715))</f>
        <v/>
      </c>
      <c r="AQ715" s="370"/>
      <c r="AR715" s="374" t="str">
        <f t="array" ref="AR715">IF($V715, "", INDEX(白話字聲母資料表, $Z715, $AR$5))</f>
        <v/>
      </c>
      <c r="AS715" s="375" t="str">
        <f t="array" ref="AS715">IF($W715, "", INDEX(白話字韻母資料表, $AC715, $AR$5))</f>
        <v/>
      </c>
      <c r="AT715" s="374" t="str">
        <f t="array" ref="AT715">IF($W715, "", INDEX(台羅韻母八聲調資料表, $AD715, $AG715))</f>
        <v/>
      </c>
      <c r="AU715" s="370"/>
      <c r="AV715" s="374" t="str">
        <f t="array" ref="AV715">IF($V715, "", INDEX(白話字聲母資料表, $Z715, $AV$5))</f>
        <v/>
      </c>
      <c r="AW715" s="375" t="str">
        <f t="array" ref="AW715">IF($W715, "", INDEX(白話字韻母資料表, $AC715, $AW$5))</f>
        <v/>
      </c>
      <c r="AX715" s="374" t="str">
        <f t="array" ref="AX715">IF($W715, "", INDEX(閩拼韻母八聲調資料表, $AD715, $AG715))</f>
        <v/>
      </c>
    </row>
    <row r="716" spans="2:50">
      <c r="B716" s="380">
        <f t="shared" si="148"/>
        <v>708</v>
      </c>
      <c r="C716" s="314" t="str">
        <f>MID(文章!$D$4, B716, 1)</f>
        <v/>
      </c>
      <c r="D716" s="365"/>
      <c r="E716" s="365"/>
      <c r="F716" s="365"/>
      <c r="G716" s="315" t="str">
        <f t="array" ref="G716">IF( OR($T716, NOT($U716), $W716), "", $AA716 &amp; $AH716 &amp; INDEX(中文數值資料表, $AG716, 2) )</f>
        <v/>
      </c>
      <c r="H716" s="321" t="str">
        <f t="shared" si="149"/>
        <v/>
      </c>
      <c r="I716" s="322" t="str">
        <f t="shared" si="150"/>
        <v/>
      </c>
      <c r="J716" s="323" t="str">
        <f t="shared" si="151"/>
        <v/>
      </c>
      <c r="K716" s="316" t="str">
        <f t="shared" si="152"/>
        <v/>
      </c>
      <c r="L716" s="317" t="str">
        <f t="shared" ca="1" si="220"/>
        <v xml:space="preserve">\ltjruby{}{}\
</v>
      </c>
      <c r="M716" s="317" t="str">
        <f t="shared" ca="1" si="206"/>
        <v xml:space="preserve">&lt;ruby&gt;&lt;rt&gt;&lt;/rt&gt;&lt;/ruby&gt;
</v>
      </c>
      <c r="N716" s="317" t="str">
        <f t="shared" ca="1" si="207"/>
        <v xml:space="preserve">&lt;ruby&gt;&lt;rt&gt;&lt;/rt&gt;&lt;/ruby&gt;
</v>
      </c>
      <c r="O716" s="317" t="str">
        <f t="shared" ca="1" si="208"/>
        <v xml:space="preserve">&lt;ruby&gt;&lt;rt&gt;&lt;/rt&gt;&lt;/ruby&gt;
</v>
      </c>
      <c r="P716" s="317" t="str">
        <f t="shared" ca="1" si="208"/>
        <v xml:space="preserve">&lt;ruby&gt;&lt;rt&gt;&lt;/rt&gt;&lt;/ruby&gt;
</v>
      </c>
      <c r="Q716" s="318" t="str">
        <f t="shared" ca="1" si="209"/>
        <v xml:space="preserve">&lt;ruby&gt;&lt;rtc&gt;&lt;/rtc&gt;&lt;/ruby&gt;
</v>
      </c>
      <c r="R716" s="318" t="str">
        <f t="shared" ca="1" si="210"/>
        <v xml:space="preserve">&lt;ruby&gt;&lt;rt&gt;&lt;/rt&gt;&lt;rtc&gt;&lt;/rtc&gt;&lt;/ruby&gt;
</v>
      </c>
      <c r="S716" s="285"/>
      <c r="T716" s="319" t="b">
        <f t="shared" si="204"/>
        <v>0</v>
      </c>
      <c r="U716" s="319" t="b">
        <f t="shared" si="211"/>
        <v>0</v>
      </c>
      <c r="V716" s="319" t="b">
        <f t="shared" si="212"/>
        <v>1</v>
      </c>
      <c r="W716" s="319" t="b">
        <f t="shared" si="213"/>
        <v>1</v>
      </c>
      <c r="X716" s="319" t="b">
        <f t="shared" si="214"/>
        <v>0</v>
      </c>
      <c r="Y716" s="370"/>
      <c r="Z716" s="377" t="str">
        <f t="shared" si="205"/>
        <v/>
      </c>
      <c r="AA716" s="373" t="str">
        <f t="array" ref="AA716">IF( $Z716="", "", INDEX(白話字聲母資料表, $Z716, $AA$5))</f>
        <v/>
      </c>
      <c r="AB716" s="370"/>
      <c r="AC716" s="377" t="str">
        <f t="shared" si="215"/>
        <v/>
      </c>
      <c r="AD716" s="373" t="str">
        <f t="array" ref="AD716">IF( $W716, "", INDEX(白話字韻母資料表, AC716, $AD$5))</f>
        <v/>
      </c>
      <c r="AE716" s="373" t="str">
        <f t="array" ref="AE716">IF( $W716, "", IF( INDEX(白話字韻母資料表, AC716, $AE$5) = "入聲", TRUE, FALSE) )</f>
        <v/>
      </c>
      <c r="AF716" s="374" t="str">
        <f t="shared" si="216"/>
        <v/>
      </c>
      <c r="AG716" s="374" t="str">
        <f t="shared" si="217"/>
        <v/>
      </c>
      <c r="AH716" s="374" t="str">
        <f t="array" ref="AH716">IF( $W716, "", INDEX(白話字韻母資料表, $AC716, $AH$5))</f>
        <v/>
      </c>
      <c r="AI716" s="374" t="str">
        <f t="array" ref="AI716">IF($W716, "", INDEX(白話字韻母八聲調資料表, $AD716, $AG716))</f>
        <v/>
      </c>
      <c r="AJ716" s="370"/>
      <c r="AK716" s="373" t="b">
        <f t="shared" si="218"/>
        <v>0</v>
      </c>
      <c r="AL716" s="373" t="str">
        <f>IF( $AK716, IFERROR( IF(MATCH( $E716, 顎音化聲母!$H$9:$H$37, 0), TRUE, FALSE), FALSE), "")</f>
        <v/>
      </c>
      <c r="AM716" s="373" t="str">
        <f t="array" ref="AM716">IF( AND($AK716, $AL716), INDEX(顎音化聲母資料表, MATCH( $D716 &amp; $E716, 顎音化聲母!$L$5:$L$136, 0), 3), "")</f>
        <v/>
      </c>
      <c r="AN716" s="373" t="str">
        <f t="shared" si="219"/>
        <v/>
      </c>
      <c r="AO716" s="374" t="str">
        <f t="array" ref="AO716">IF($AN716="", "", IF( $AM716&lt;&gt;"", $AM716,INDEX(白話字聲母資料表, $AN716, $AO$5)))</f>
        <v/>
      </c>
      <c r="AP716" s="374" t="str">
        <f t="array" ref="AP716">IF($W716, "", INDEX(方音八音反切資料表, $AD716, $AG716))</f>
        <v/>
      </c>
      <c r="AQ716" s="370"/>
      <c r="AR716" s="374" t="str">
        <f t="array" ref="AR716">IF($V716, "", INDEX(白話字聲母資料表, $Z716, $AR$5))</f>
        <v/>
      </c>
      <c r="AS716" s="375" t="str">
        <f t="array" ref="AS716">IF($W716, "", INDEX(白話字韻母資料表, $AC716, $AR$5))</f>
        <v/>
      </c>
      <c r="AT716" s="374" t="str">
        <f t="array" ref="AT716">IF($W716, "", INDEX(台羅韻母八聲調資料表, $AD716, $AG716))</f>
        <v/>
      </c>
      <c r="AU716" s="370"/>
      <c r="AV716" s="374" t="str">
        <f t="array" ref="AV716">IF($V716, "", INDEX(白話字聲母資料表, $Z716, $AV$5))</f>
        <v/>
      </c>
      <c r="AW716" s="375" t="str">
        <f t="array" ref="AW716">IF($W716, "", INDEX(白話字韻母資料表, $AC716, $AW$5))</f>
        <v/>
      </c>
      <c r="AX716" s="374" t="str">
        <f t="array" ref="AX716">IF($W716, "", INDEX(閩拼韻母八聲調資料表, $AD716, $AG716))</f>
        <v/>
      </c>
    </row>
    <row r="717" spans="2:50">
      <c r="B717" s="380">
        <f t="shared" si="148"/>
        <v>709</v>
      </c>
      <c r="C717" s="314" t="str">
        <f>MID(文章!$D$4, B717, 1)</f>
        <v/>
      </c>
      <c r="D717" s="365"/>
      <c r="E717" s="365"/>
      <c r="F717" s="365"/>
      <c r="G717" s="315" t="str">
        <f t="array" ref="G717">IF( OR($T717, NOT($U717), $W717), "", $AA717 &amp; $AH717 &amp; INDEX(中文數值資料表, $AG717, 2) )</f>
        <v/>
      </c>
      <c r="H717" s="321" t="str">
        <f t="shared" si="149"/>
        <v/>
      </c>
      <c r="I717" s="322" t="str">
        <f t="shared" si="150"/>
        <v/>
      </c>
      <c r="J717" s="323" t="str">
        <f t="shared" si="151"/>
        <v/>
      </c>
      <c r="K717" s="316" t="str">
        <f t="shared" si="152"/>
        <v/>
      </c>
      <c r="L717" s="317" t="str">
        <f t="shared" ca="1" si="220"/>
        <v xml:space="preserve">\ltjruby{}{}\
</v>
      </c>
      <c r="M717" s="317" t="str">
        <f t="shared" ca="1" si="206"/>
        <v xml:space="preserve">&lt;ruby&gt;&lt;rt&gt;&lt;/rt&gt;&lt;/ruby&gt;
</v>
      </c>
      <c r="N717" s="317" t="str">
        <f t="shared" ca="1" si="207"/>
        <v xml:space="preserve">&lt;ruby&gt;&lt;rt&gt;&lt;/rt&gt;&lt;/ruby&gt;
</v>
      </c>
      <c r="O717" s="317" t="str">
        <f t="shared" ca="1" si="208"/>
        <v xml:space="preserve">&lt;ruby&gt;&lt;rt&gt;&lt;/rt&gt;&lt;/ruby&gt;
</v>
      </c>
      <c r="P717" s="317" t="str">
        <f t="shared" ca="1" si="208"/>
        <v xml:space="preserve">&lt;ruby&gt;&lt;rt&gt;&lt;/rt&gt;&lt;/ruby&gt;
</v>
      </c>
      <c r="Q717" s="318" t="str">
        <f t="shared" ca="1" si="209"/>
        <v xml:space="preserve">&lt;ruby&gt;&lt;rtc&gt;&lt;/rtc&gt;&lt;/ruby&gt;
</v>
      </c>
      <c r="R717" s="318" t="str">
        <f t="shared" ca="1" si="210"/>
        <v xml:space="preserve">&lt;ruby&gt;&lt;rt&gt;&lt;/rt&gt;&lt;rtc&gt;&lt;/rtc&gt;&lt;/ruby&gt;
</v>
      </c>
      <c r="S717" s="285"/>
      <c r="T717" s="319" t="b">
        <f t="shared" si="204"/>
        <v>0</v>
      </c>
      <c r="U717" s="319" t="b">
        <f t="shared" si="211"/>
        <v>0</v>
      </c>
      <c r="V717" s="319" t="b">
        <f t="shared" si="212"/>
        <v>1</v>
      </c>
      <c r="W717" s="319" t="b">
        <f t="shared" si="213"/>
        <v>1</v>
      </c>
      <c r="X717" s="319" t="b">
        <f t="shared" si="214"/>
        <v>0</v>
      </c>
      <c r="Y717" s="370"/>
      <c r="Z717" s="377" t="str">
        <f t="shared" si="205"/>
        <v/>
      </c>
      <c r="AA717" s="373" t="str">
        <f t="array" ref="AA717">IF( $Z717="", "", INDEX(白話字聲母資料表, $Z717, $AA$5))</f>
        <v/>
      </c>
      <c r="AB717" s="370"/>
      <c r="AC717" s="377" t="str">
        <f t="shared" si="215"/>
        <v/>
      </c>
      <c r="AD717" s="373" t="str">
        <f t="array" ref="AD717">IF( $W717, "", INDEX(白話字韻母資料表, AC717, $AD$5))</f>
        <v/>
      </c>
      <c r="AE717" s="373" t="str">
        <f t="array" ref="AE717">IF( $W717, "", IF( INDEX(白話字韻母資料表, AC717, $AE$5) = "入聲", TRUE, FALSE) )</f>
        <v/>
      </c>
      <c r="AF717" s="374" t="str">
        <f t="shared" si="216"/>
        <v/>
      </c>
      <c r="AG717" s="374" t="str">
        <f t="shared" si="217"/>
        <v/>
      </c>
      <c r="AH717" s="374" t="str">
        <f t="array" ref="AH717">IF( $W717, "", INDEX(白話字韻母資料表, $AC717, $AH$5))</f>
        <v/>
      </c>
      <c r="AI717" s="374" t="str">
        <f t="array" ref="AI717">IF($W717, "", INDEX(白話字韻母八聲調資料表, $AD717, $AG717))</f>
        <v/>
      </c>
      <c r="AJ717" s="370"/>
      <c r="AK717" s="373" t="b">
        <f t="shared" si="218"/>
        <v>0</v>
      </c>
      <c r="AL717" s="373" t="str">
        <f>IF( $AK717, IFERROR( IF(MATCH( $E717, 顎音化聲母!$H$9:$H$37, 0), TRUE, FALSE), FALSE), "")</f>
        <v/>
      </c>
      <c r="AM717" s="373" t="str">
        <f t="array" ref="AM717">IF( AND($AK717, $AL717), INDEX(顎音化聲母資料表, MATCH( $D717 &amp; $E717, 顎音化聲母!$L$5:$L$136, 0), 3), "")</f>
        <v/>
      </c>
      <c r="AN717" s="373" t="str">
        <f t="shared" si="219"/>
        <v/>
      </c>
      <c r="AO717" s="374" t="str">
        <f t="array" ref="AO717">IF($AN717="", "", IF( $AM717&lt;&gt;"", $AM717,INDEX(白話字聲母資料表, $AN717, $AO$5)))</f>
        <v/>
      </c>
      <c r="AP717" s="374" t="str">
        <f t="array" ref="AP717">IF($W717, "", INDEX(方音八音反切資料表, $AD717, $AG717))</f>
        <v/>
      </c>
      <c r="AQ717" s="370"/>
      <c r="AR717" s="374" t="str">
        <f t="array" ref="AR717">IF($V717, "", INDEX(白話字聲母資料表, $Z717, $AR$5))</f>
        <v/>
      </c>
      <c r="AS717" s="375" t="str">
        <f t="array" ref="AS717">IF($W717, "", INDEX(白話字韻母資料表, $AC717, $AR$5))</f>
        <v/>
      </c>
      <c r="AT717" s="374" t="str">
        <f t="array" ref="AT717">IF($W717, "", INDEX(台羅韻母八聲調資料表, $AD717, $AG717))</f>
        <v/>
      </c>
      <c r="AU717" s="370"/>
      <c r="AV717" s="374" t="str">
        <f t="array" ref="AV717">IF($V717, "", INDEX(白話字聲母資料表, $Z717, $AV$5))</f>
        <v/>
      </c>
      <c r="AW717" s="375" t="str">
        <f t="array" ref="AW717">IF($W717, "", INDEX(白話字韻母資料表, $AC717, $AW$5))</f>
        <v/>
      </c>
      <c r="AX717" s="374" t="str">
        <f t="array" ref="AX717">IF($W717, "", INDEX(閩拼韻母八聲調資料表, $AD717, $AG717))</f>
        <v/>
      </c>
    </row>
    <row r="718" spans="2:50">
      <c r="B718" s="380">
        <f t="shared" si="148"/>
        <v>710</v>
      </c>
      <c r="C718" s="314" t="str">
        <f>MID(文章!$D$4, B718, 1)</f>
        <v/>
      </c>
      <c r="D718" s="365"/>
      <c r="E718" s="365"/>
      <c r="F718" s="365"/>
      <c r="G718" s="315" t="str">
        <f t="array" ref="G718">IF( OR($T718, NOT($U718), $W718), "", $AA718 &amp; $AH718 &amp; INDEX(中文數值資料表, $AG718, 2) )</f>
        <v/>
      </c>
      <c r="H718" s="321" t="str">
        <f t="shared" si="149"/>
        <v/>
      </c>
      <c r="I718" s="322" t="str">
        <f t="shared" si="150"/>
        <v/>
      </c>
      <c r="J718" s="323" t="str">
        <f t="shared" si="151"/>
        <v/>
      </c>
      <c r="K718" s="316" t="str">
        <f t="shared" si="152"/>
        <v/>
      </c>
      <c r="L718" s="317" t="str">
        <f t="shared" ca="1" si="220"/>
        <v xml:space="preserve">\ltjruby{}{}\
</v>
      </c>
      <c r="M718" s="317" t="str">
        <f t="shared" ca="1" si="206"/>
        <v xml:space="preserve">&lt;ruby&gt;&lt;rt&gt;&lt;/rt&gt;&lt;/ruby&gt;
</v>
      </c>
      <c r="N718" s="317" t="str">
        <f t="shared" ca="1" si="207"/>
        <v xml:space="preserve">&lt;ruby&gt;&lt;rt&gt;&lt;/rt&gt;&lt;/ruby&gt;
</v>
      </c>
      <c r="O718" s="317" t="str">
        <f t="shared" ca="1" si="208"/>
        <v xml:space="preserve">&lt;ruby&gt;&lt;rt&gt;&lt;/rt&gt;&lt;/ruby&gt;
</v>
      </c>
      <c r="P718" s="317" t="str">
        <f t="shared" ca="1" si="208"/>
        <v xml:space="preserve">&lt;ruby&gt;&lt;rt&gt;&lt;/rt&gt;&lt;/ruby&gt;
</v>
      </c>
      <c r="Q718" s="318" t="str">
        <f t="shared" ca="1" si="209"/>
        <v xml:space="preserve">&lt;ruby&gt;&lt;rtc&gt;&lt;/rtc&gt;&lt;/ruby&gt;
</v>
      </c>
      <c r="R718" s="318" t="str">
        <f t="shared" ca="1" si="210"/>
        <v xml:space="preserve">&lt;ruby&gt;&lt;rt&gt;&lt;/rt&gt;&lt;rtc&gt;&lt;/rtc&gt;&lt;/ruby&gt;
</v>
      </c>
      <c r="S718" s="285"/>
      <c r="T718" s="319" t="b">
        <f t="shared" si="204"/>
        <v>0</v>
      </c>
      <c r="U718" s="319" t="b">
        <f t="shared" si="211"/>
        <v>0</v>
      </c>
      <c r="V718" s="319" t="b">
        <f t="shared" si="212"/>
        <v>1</v>
      </c>
      <c r="W718" s="319" t="b">
        <f t="shared" si="213"/>
        <v>1</v>
      </c>
      <c r="X718" s="319" t="b">
        <f t="shared" si="214"/>
        <v>0</v>
      </c>
      <c r="Y718" s="370"/>
      <c r="Z718" s="377" t="str">
        <f t="shared" si="205"/>
        <v/>
      </c>
      <c r="AA718" s="373" t="str">
        <f t="array" ref="AA718">IF( $Z718="", "", INDEX(白話字聲母資料表, $Z718, $AA$5))</f>
        <v/>
      </c>
      <c r="AB718" s="370"/>
      <c r="AC718" s="377" t="str">
        <f t="shared" si="215"/>
        <v/>
      </c>
      <c r="AD718" s="373" t="str">
        <f t="array" ref="AD718">IF( $W718, "", INDEX(白話字韻母資料表, AC718, $AD$5))</f>
        <v/>
      </c>
      <c r="AE718" s="373" t="str">
        <f t="array" ref="AE718">IF( $W718, "", IF( INDEX(白話字韻母資料表, AC718, $AE$5) = "入聲", TRUE, FALSE) )</f>
        <v/>
      </c>
      <c r="AF718" s="374" t="str">
        <f t="shared" si="216"/>
        <v/>
      </c>
      <c r="AG718" s="374" t="str">
        <f t="shared" si="217"/>
        <v/>
      </c>
      <c r="AH718" s="374" t="str">
        <f t="array" ref="AH718">IF( $W718, "", INDEX(白話字韻母資料表, $AC718, $AH$5))</f>
        <v/>
      </c>
      <c r="AI718" s="374" t="str">
        <f t="array" ref="AI718">IF($W718, "", INDEX(白話字韻母八聲調資料表, $AD718, $AG718))</f>
        <v/>
      </c>
      <c r="AJ718" s="370"/>
      <c r="AK718" s="373" t="b">
        <f t="shared" si="218"/>
        <v>0</v>
      </c>
      <c r="AL718" s="373" t="str">
        <f>IF( $AK718, IFERROR( IF(MATCH( $E718, 顎音化聲母!$H$9:$H$37, 0), TRUE, FALSE), FALSE), "")</f>
        <v/>
      </c>
      <c r="AM718" s="373" t="str">
        <f t="array" ref="AM718">IF( AND($AK718, $AL718), INDEX(顎音化聲母資料表, MATCH( $D718 &amp; $E718, 顎音化聲母!$L$5:$L$136, 0), 3), "")</f>
        <v/>
      </c>
      <c r="AN718" s="373" t="str">
        <f t="shared" si="219"/>
        <v/>
      </c>
      <c r="AO718" s="374" t="str">
        <f t="array" ref="AO718">IF($AN718="", "", IF( $AM718&lt;&gt;"", $AM718,INDEX(白話字聲母資料表, $AN718, $AO$5)))</f>
        <v/>
      </c>
      <c r="AP718" s="374" t="str">
        <f t="array" ref="AP718">IF($W718, "", INDEX(方音八音反切資料表, $AD718, $AG718))</f>
        <v/>
      </c>
      <c r="AQ718" s="370"/>
      <c r="AR718" s="374" t="str">
        <f t="array" ref="AR718">IF($V718, "", INDEX(白話字聲母資料表, $Z718, $AR$5))</f>
        <v/>
      </c>
      <c r="AS718" s="375" t="str">
        <f t="array" ref="AS718">IF($W718, "", INDEX(白話字韻母資料表, $AC718, $AR$5))</f>
        <v/>
      </c>
      <c r="AT718" s="374" t="str">
        <f t="array" ref="AT718">IF($W718, "", INDEX(台羅韻母八聲調資料表, $AD718, $AG718))</f>
        <v/>
      </c>
      <c r="AU718" s="370"/>
      <c r="AV718" s="374" t="str">
        <f t="array" ref="AV718">IF($V718, "", INDEX(白話字聲母資料表, $Z718, $AV$5))</f>
        <v/>
      </c>
      <c r="AW718" s="375" t="str">
        <f t="array" ref="AW718">IF($W718, "", INDEX(白話字韻母資料表, $AC718, $AW$5))</f>
        <v/>
      </c>
      <c r="AX718" s="374" t="str">
        <f t="array" ref="AX718">IF($W718, "", INDEX(閩拼韻母八聲調資料表, $AD718, $AG718))</f>
        <v/>
      </c>
    </row>
    <row r="719" spans="2:50">
      <c r="B719" s="380">
        <f t="shared" si="148"/>
        <v>711</v>
      </c>
      <c r="C719" s="314" t="str">
        <f>MID(文章!$D$4, B719, 1)</f>
        <v/>
      </c>
      <c r="D719" s="365"/>
      <c r="E719" s="365"/>
      <c r="F719" s="365"/>
      <c r="G719" s="315" t="str">
        <f t="array" ref="G719">IF( OR($T719, NOT($U719), $W719), "", $AA719 &amp; $AH719 &amp; INDEX(中文數值資料表, $AG719, 2) )</f>
        <v/>
      </c>
      <c r="H719" s="321" t="str">
        <f t="shared" si="149"/>
        <v/>
      </c>
      <c r="I719" s="322" t="str">
        <f t="shared" si="150"/>
        <v/>
      </c>
      <c r="J719" s="323" t="str">
        <f t="shared" si="151"/>
        <v/>
      </c>
      <c r="K719" s="316" t="str">
        <f t="shared" si="152"/>
        <v/>
      </c>
      <c r="L719" s="317" t="str">
        <f t="shared" ca="1" si="220"/>
        <v xml:space="preserve">\ltjruby{}{}\
</v>
      </c>
      <c r="M719" s="317" t="str">
        <f t="shared" ca="1" si="206"/>
        <v xml:space="preserve">&lt;ruby&gt;&lt;rt&gt;&lt;/rt&gt;&lt;/ruby&gt;
</v>
      </c>
      <c r="N719" s="317" t="str">
        <f t="shared" ca="1" si="207"/>
        <v xml:space="preserve">&lt;ruby&gt;&lt;rt&gt;&lt;/rt&gt;&lt;/ruby&gt;
</v>
      </c>
      <c r="O719" s="317" t="str">
        <f t="shared" ca="1" si="208"/>
        <v xml:space="preserve">&lt;ruby&gt;&lt;rt&gt;&lt;/rt&gt;&lt;/ruby&gt;
</v>
      </c>
      <c r="P719" s="317" t="str">
        <f t="shared" ca="1" si="208"/>
        <v xml:space="preserve">&lt;ruby&gt;&lt;rt&gt;&lt;/rt&gt;&lt;/ruby&gt;
</v>
      </c>
      <c r="Q719" s="318" t="str">
        <f t="shared" ca="1" si="209"/>
        <v xml:space="preserve">&lt;ruby&gt;&lt;rtc&gt;&lt;/rtc&gt;&lt;/ruby&gt;
</v>
      </c>
      <c r="R719" s="318" t="str">
        <f t="shared" ca="1" si="210"/>
        <v xml:space="preserve">&lt;ruby&gt;&lt;rt&gt;&lt;/rt&gt;&lt;rtc&gt;&lt;/rtc&gt;&lt;/ruby&gt;
</v>
      </c>
      <c r="S719" s="285"/>
      <c r="T719" s="319" t="b">
        <f t="shared" si="204"/>
        <v>0</v>
      </c>
      <c r="U719" s="319" t="b">
        <f t="shared" si="211"/>
        <v>0</v>
      </c>
      <c r="V719" s="319" t="b">
        <f t="shared" si="212"/>
        <v>1</v>
      </c>
      <c r="W719" s="319" t="b">
        <f t="shared" si="213"/>
        <v>1</v>
      </c>
      <c r="X719" s="319" t="b">
        <f t="shared" si="214"/>
        <v>0</v>
      </c>
      <c r="Y719" s="370"/>
      <c r="Z719" s="377" t="str">
        <f t="shared" si="205"/>
        <v/>
      </c>
      <c r="AA719" s="373" t="str">
        <f t="array" ref="AA719">IF( $Z719="", "", INDEX(白話字聲母資料表, $Z719, $AA$5))</f>
        <v/>
      </c>
      <c r="AB719" s="370"/>
      <c r="AC719" s="377" t="str">
        <f t="shared" si="215"/>
        <v/>
      </c>
      <c r="AD719" s="373" t="str">
        <f t="array" ref="AD719">IF( $W719, "", INDEX(白話字韻母資料表, AC719, $AD$5))</f>
        <v/>
      </c>
      <c r="AE719" s="373" t="str">
        <f t="array" ref="AE719">IF( $W719, "", IF( INDEX(白話字韻母資料表, AC719, $AE$5) = "入聲", TRUE, FALSE) )</f>
        <v/>
      </c>
      <c r="AF719" s="374" t="str">
        <f t="shared" si="216"/>
        <v/>
      </c>
      <c r="AG719" s="374" t="str">
        <f t="shared" si="217"/>
        <v/>
      </c>
      <c r="AH719" s="374" t="str">
        <f t="array" ref="AH719">IF( $W719, "", INDEX(白話字韻母資料表, $AC719, $AH$5))</f>
        <v/>
      </c>
      <c r="AI719" s="374" t="str">
        <f t="array" ref="AI719">IF($W719, "", INDEX(白話字韻母八聲調資料表, $AD719, $AG719))</f>
        <v/>
      </c>
      <c r="AJ719" s="370"/>
      <c r="AK719" s="373" t="b">
        <f t="shared" si="218"/>
        <v>0</v>
      </c>
      <c r="AL719" s="373" t="str">
        <f>IF( $AK719, IFERROR( IF(MATCH( $E719, 顎音化聲母!$H$9:$H$37, 0), TRUE, FALSE), FALSE), "")</f>
        <v/>
      </c>
      <c r="AM719" s="373" t="str">
        <f t="array" ref="AM719">IF( AND($AK719, $AL719), INDEX(顎音化聲母資料表, MATCH( $D719 &amp; $E719, 顎音化聲母!$L$5:$L$136, 0), 3), "")</f>
        <v/>
      </c>
      <c r="AN719" s="373" t="str">
        <f t="shared" si="219"/>
        <v/>
      </c>
      <c r="AO719" s="374" t="str">
        <f t="array" ref="AO719">IF($AN719="", "", IF( $AM719&lt;&gt;"", $AM719,INDEX(白話字聲母資料表, $AN719, $AO$5)))</f>
        <v/>
      </c>
      <c r="AP719" s="374" t="str">
        <f t="array" ref="AP719">IF($W719, "", INDEX(方音八音反切資料表, $AD719, $AG719))</f>
        <v/>
      </c>
      <c r="AQ719" s="370"/>
      <c r="AR719" s="374" t="str">
        <f t="array" ref="AR719">IF($V719, "", INDEX(白話字聲母資料表, $Z719, $AR$5))</f>
        <v/>
      </c>
      <c r="AS719" s="375" t="str">
        <f t="array" ref="AS719">IF($W719, "", INDEX(白話字韻母資料表, $AC719, $AR$5))</f>
        <v/>
      </c>
      <c r="AT719" s="374" t="str">
        <f t="array" ref="AT719">IF($W719, "", INDEX(台羅韻母八聲調資料表, $AD719, $AG719))</f>
        <v/>
      </c>
      <c r="AU719" s="370"/>
      <c r="AV719" s="374" t="str">
        <f t="array" ref="AV719">IF($V719, "", INDEX(白話字聲母資料表, $Z719, $AV$5))</f>
        <v/>
      </c>
      <c r="AW719" s="375" t="str">
        <f t="array" ref="AW719">IF($W719, "", INDEX(白話字韻母資料表, $AC719, $AW$5))</f>
        <v/>
      </c>
      <c r="AX719" s="374" t="str">
        <f t="array" ref="AX719">IF($W719, "", INDEX(閩拼韻母八聲調資料表, $AD719, $AG719))</f>
        <v/>
      </c>
    </row>
    <row r="720" spans="2:50">
      <c r="B720" s="380">
        <f t="shared" si="148"/>
        <v>712</v>
      </c>
      <c r="C720" s="314" t="str">
        <f>MID(文章!$D$4, B720, 1)</f>
        <v/>
      </c>
      <c r="D720" s="365"/>
      <c r="E720" s="365"/>
      <c r="F720" s="365"/>
      <c r="G720" s="315" t="str">
        <f t="array" ref="G720">IF( OR($T720, NOT($U720), $W720), "", $AA720 &amp; $AH720 &amp; INDEX(中文數值資料表, $AG720, 2) )</f>
        <v/>
      </c>
      <c r="H720" s="321" t="str">
        <f t="shared" si="149"/>
        <v/>
      </c>
      <c r="I720" s="322" t="str">
        <f t="shared" si="150"/>
        <v/>
      </c>
      <c r="J720" s="323" t="str">
        <f t="shared" si="151"/>
        <v/>
      </c>
      <c r="K720" s="316" t="str">
        <f t="shared" si="152"/>
        <v/>
      </c>
      <c r="L720" s="317" t="str">
        <f t="shared" ca="1" si="220"/>
        <v xml:space="preserve">\ltjruby{}{}\
</v>
      </c>
      <c r="M720" s="317" t="str">
        <f t="shared" ca="1" si="206"/>
        <v xml:space="preserve">&lt;ruby&gt;&lt;rt&gt;&lt;/rt&gt;&lt;/ruby&gt;
</v>
      </c>
      <c r="N720" s="317" t="str">
        <f t="shared" ca="1" si="207"/>
        <v xml:space="preserve">&lt;ruby&gt;&lt;rt&gt;&lt;/rt&gt;&lt;/ruby&gt;
</v>
      </c>
      <c r="O720" s="317" t="str">
        <f t="shared" ca="1" si="208"/>
        <v xml:space="preserve">&lt;ruby&gt;&lt;rt&gt;&lt;/rt&gt;&lt;/ruby&gt;
</v>
      </c>
      <c r="P720" s="317" t="str">
        <f t="shared" ca="1" si="208"/>
        <v xml:space="preserve">&lt;ruby&gt;&lt;rt&gt;&lt;/rt&gt;&lt;/ruby&gt;
</v>
      </c>
      <c r="Q720" s="318" t="str">
        <f t="shared" ca="1" si="209"/>
        <v xml:space="preserve">&lt;ruby&gt;&lt;rtc&gt;&lt;/rtc&gt;&lt;/ruby&gt;
</v>
      </c>
      <c r="R720" s="318" t="str">
        <f t="shared" ca="1" si="210"/>
        <v xml:space="preserve">&lt;ruby&gt;&lt;rt&gt;&lt;/rt&gt;&lt;rtc&gt;&lt;/rtc&gt;&lt;/ruby&gt;
</v>
      </c>
      <c r="S720" s="285"/>
      <c r="T720" s="319" t="b">
        <f t="shared" si="204"/>
        <v>0</v>
      </c>
      <c r="U720" s="319" t="b">
        <f t="shared" si="211"/>
        <v>0</v>
      </c>
      <c r="V720" s="319" t="b">
        <f t="shared" si="212"/>
        <v>1</v>
      </c>
      <c r="W720" s="319" t="b">
        <f t="shared" si="213"/>
        <v>1</v>
      </c>
      <c r="X720" s="319" t="b">
        <f t="shared" si="214"/>
        <v>0</v>
      </c>
      <c r="Y720" s="370"/>
      <c r="Z720" s="377" t="str">
        <f t="shared" si="205"/>
        <v/>
      </c>
      <c r="AA720" s="373" t="str">
        <f t="array" ref="AA720">IF( $Z720="", "", INDEX(白話字聲母資料表, $Z720, $AA$5))</f>
        <v/>
      </c>
      <c r="AB720" s="370"/>
      <c r="AC720" s="377" t="str">
        <f t="shared" si="215"/>
        <v/>
      </c>
      <c r="AD720" s="373" t="str">
        <f t="array" ref="AD720">IF( $W720, "", INDEX(白話字韻母資料表, AC720, $AD$5))</f>
        <v/>
      </c>
      <c r="AE720" s="373" t="str">
        <f t="array" ref="AE720">IF( $W720, "", IF( INDEX(白話字韻母資料表, AC720, $AE$5) = "入聲", TRUE, FALSE) )</f>
        <v/>
      </c>
      <c r="AF720" s="374" t="str">
        <f t="shared" si="216"/>
        <v/>
      </c>
      <c r="AG720" s="374" t="str">
        <f t="shared" si="217"/>
        <v/>
      </c>
      <c r="AH720" s="374" t="str">
        <f t="array" ref="AH720">IF( $W720, "", INDEX(白話字韻母資料表, $AC720, $AH$5))</f>
        <v/>
      </c>
      <c r="AI720" s="374" t="str">
        <f t="array" ref="AI720">IF($W720, "", INDEX(白話字韻母八聲調資料表, $AD720, $AG720))</f>
        <v/>
      </c>
      <c r="AJ720" s="370"/>
      <c r="AK720" s="373" t="b">
        <f t="shared" si="218"/>
        <v>0</v>
      </c>
      <c r="AL720" s="373" t="str">
        <f>IF( $AK720, IFERROR( IF(MATCH( $E720, 顎音化聲母!$H$9:$H$37, 0), TRUE, FALSE), FALSE), "")</f>
        <v/>
      </c>
      <c r="AM720" s="373" t="str">
        <f t="array" ref="AM720">IF( AND($AK720, $AL720), INDEX(顎音化聲母資料表, MATCH( $D720 &amp; $E720, 顎音化聲母!$L$5:$L$136, 0), 3), "")</f>
        <v/>
      </c>
      <c r="AN720" s="373" t="str">
        <f t="shared" si="219"/>
        <v/>
      </c>
      <c r="AO720" s="374" t="str">
        <f t="array" ref="AO720">IF($AN720="", "", IF( $AM720&lt;&gt;"", $AM720,INDEX(白話字聲母資料表, $AN720, $AO$5)))</f>
        <v/>
      </c>
      <c r="AP720" s="374" t="str">
        <f t="array" ref="AP720">IF($W720, "", INDEX(方音八音反切資料表, $AD720, $AG720))</f>
        <v/>
      </c>
      <c r="AQ720" s="370"/>
      <c r="AR720" s="374" t="str">
        <f t="array" ref="AR720">IF($V720, "", INDEX(白話字聲母資料表, $Z720, $AR$5))</f>
        <v/>
      </c>
      <c r="AS720" s="375" t="str">
        <f t="array" ref="AS720">IF($W720, "", INDEX(白話字韻母資料表, $AC720, $AR$5))</f>
        <v/>
      </c>
      <c r="AT720" s="374" t="str">
        <f t="array" ref="AT720">IF($W720, "", INDEX(台羅韻母八聲調資料表, $AD720, $AG720))</f>
        <v/>
      </c>
      <c r="AU720" s="370"/>
      <c r="AV720" s="374" t="str">
        <f t="array" ref="AV720">IF($V720, "", INDEX(白話字聲母資料表, $Z720, $AV$5))</f>
        <v/>
      </c>
      <c r="AW720" s="375" t="str">
        <f t="array" ref="AW720">IF($W720, "", INDEX(白話字韻母資料表, $AC720, $AW$5))</f>
        <v/>
      </c>
      <c r="AX720" s="374" t="str">
        <f t="array" ref="AX720">IF($W720, "", INDEX(閩拼韻母八聲調資料表, $AD720, $AG720))</f>
        <v/>
      </c>
    </row>
    <row r="721" spans="2:50">
      <c r="B721" s="380">
        <f t="shared" si="148"/>
        <v>713</v>
      </c>
      <c r="C721" s="314" t="str">
        <f>MID(文章!$D$4, B721, 1)</f>
        <v/>
      </c>
      <c r="D721" s="365"/>
      <c r="E721" s="365"/>
      <c r="F721" s="365"/>
      <c r="G721" s="315" t="str">
        <f t="array" ref="G721">IF( OR($T721, NOT($U721), $W721), "", $AA721 &amp; $AH721 &amp; INDEX(中文數值資料表, $AG721, 2) )</f>
        <v/>
      </c>
      <c r="H721" s="321" t="str">
        <f t="shared" si="149"/>
        <v/>
      </c>
      <c r="I721" s="322" t="str">
        <f t="shared" si="150"/>
        <v/>
      </c>
      <c r="J721" s="323" t="str">
        <f t="shared" si="151"/>
        <v/>
      </c>
      <c r="K721" s="316" t="str">
        <f t="shared" si="152"/>
        <v/>
      </c>
      <c r="L721" s="317" t="str">
        <f t="shared" ca="1" si="220"/>
        <v xml:space="preserve">\ltjruby{}{}\
</v>
      </c>
      <c r="M721" s="317" t="str">
        <f t="shared" ca="1" si="206"/>
        <v xml:space="preserve">&lt;ruby&gt;&lt;rt&gt;&lt;/rt&gt;&lt;/ruby&gt;
</v>
      </c>
      <c r="N721" s="317" t="str">
        <f t="shared" ca="1" si="207"/>
        <v xml:space="preserve">&lt;ruby&gt;&lt;rt&gt;&lt;/rt&gt;&lt;/ruby&gt;
</v>
      </c>
      <c r="O721" s="317" t="str">
        <f t="shared" ca="1" si="208"/>
        <v xml:space="preserve">&lt;ruby&gt;&lt;rt&gt;&lt;/rt&gt;&lt;/ruby&gt;
</v>
      </c>
      <c r="P721" s="317" t="str">
        <f t="shared" ca="1" si="208"/>
        <v xml:space="preserve">&lt;ruby&gt;&lt;rt&gt;&lt;/rt&gt;&lt;/ruby&gt;
</v>
      </c>
      <c r="Q721" s="318" t="str">
        <f t="shared" ca="1" si="209"/>
        <v xml:space="preserve">&lt;ruby&gt;&lt;rtc&gt;&lt;/rtc&gt;&lt;/ruby&gt;
</v>
      </c>
      <c r="R721" s="318" t="str">
        <f t="shared" ca="1" si="210"/>
        <v xml:space="preserve">&lt;ruby&gt;&lt;rt&gt;&lt;/rt&gt;&lt;rtc&gt;&lt;/rtc&gt;&lt;/ruby&gt;
</v>
      </c>
      <c r="S721" s="285"/>
      <c r="T721" s="319" t="b">
        <f t="shared" si="204"/>
        <v>0</v>
      </c>
      <c r="U721" s="319" t="b">
        <f t="shared" si="211"/>
        <v>0</v>
      </c>
      <c r="V721" s="319" t="b">
        <f t="shared" si="212"/>
        <v>1</v>
      </c>
      <c r="W721" s="319" t="b">
        <f t="shared" si="213"/>
        <v>1</v>
      </c>
      <c r="X721" s="319" t="b">
        <f t="shared" si="214"/>
        <v>0</v>
      </c>
      <c r="Y721" s="370"/>
      <c r="Z721" s="377" t="str">
        <f t="shared" si="205"/>
        <v/>
      </c>
      <c r="AA721" s="373" t="str">
        <f t="array" ref="AA721">IF( $Z721="", "", INDEX(白話字聲母資料表, $Z721, $AA$5))</f>
        <v/>
      </c>
      <c r="AB721" s="370"/>
      <c r="AC721" s="377" t="str">
        <f t="shared" si="215"/>
        <v/>
      </c>
      <c r="AD721" s="373" t="str">
        <f t="array" ref="AD721">IF( $W721, "", INDEX(白話字韻母資料表, AC721, $AD$5))</f>
        <v/>
      </c>
      <c r="AE721" s="373" t="str">
        <f t="array" ref="AE721">IF( $W721, "", IF( INDEX(白話字韻母資料表, AC721, $AE$5) = "入聲", TRUE, FALSE) )</f>
        <v/>
      </c>
      <c r="AF721" s="374" t="str">
        <f t="shared" si="216"/>
        <v/>
      </c>
      <c r="AG721" s="374" t="str">
        <f t="shared" si="217"/>
        <v/>
      </c>
      <c r="AH721" s="374" t="str">
        <f t="array" ref="AH721">IF( $W721, "", INDEX(白話字韻母資料表, $AC721, $AH$5))</f>
        <v/>
      </c>
      <c r="AI721" s="374" t="str">
        <f t="array" ref="AI721">IF($W721, "", INDEX(白話字韻母八聲調資料表, $AD721, $AG721))</f>
        <v/>
      </c>
      <c r="AJ721" s="370"/>
      <c r="AK721" s="373" t="b">
        <f t="shared" si="218"/>
        <v>0</v>
      </c>
      <c r="AL721" s="373" t="str">
        <f>IF( $AK721, IFERROR( IF(MATCH( $E721, 顎音化聲母!$H$9:$H$37, 0), TRUE, FALSE), FALSE), "")</f>
        <v/>
      </c>
      <c r="AM721" s="373" t="str">
        <f t="array" ref="AM721">IF( AND($AK721, $AL721), INDEX(顎音化聲母資料表, MATCH( $D721 &amp; $E721, 顎音化聲母!$L$5:$L$136, 0), 3), "")</f>
        <v/>
      </c>
      <c r="AN721" s="373" t="str">
        <f t="shared" si="219"/>
        <v/>
      </c>
      <c r="AO721" s="374" t="str">
        <f t="array" ref="AO721">IF($AN721="", "", IF( $AM721&lt;&gt;"", $AM721,INDEX(白話字聲母資料表, $AN721, $AO$5)))</f>
        <v/>
      </c>
      <c r="AP721" s="374" t="str">
        <f t="array" ref="AP721">IF($W721, "", INDEX(方音八音反切資料表, $AD721, $AG721))</f>
        <v/>
      </c>
      <c r="AQ721" s="370"/>
      <c r="AR721" s="374" t="str">
        <f t="array" ref="AR721">IF($V721, "", INDEX(白話字聲母資料表, $Z721, $AR$5))</f>
        <v/>
      </c>
      <c r="AS721" s="375" t="str">
        <f t="array" ref="AS721">IF($W721, "", INDEX(白話字韻母資料表, $AC721, $AR$5))</f>
        <v/>
      </c>
      <c r="AT721" s="374" t="str">
        <f t="array" ref="AT721">IF($W721, "", INDEX(台羅韻母八聲調資料表, $AD721, $AG721))</f>
        <v/>
      </c>
      <c r="AU721" s="370"/>
      <c r="AV721" s="374" t="str">
        <f t="array" ref="AV721">IF($V721, "", INDEX(白話字聲母資料表, $Z721, $AV$5))</f>
        <v/>
      </c>
      <c r="AW721" s="375" t="str">
        <f t="array" ref="AW721">IF($W721, "", INDEX(白話字韻母資料表, $AC721, $AW$5))</f>
        <v/>
      </c>
      <c r="AX721" s="374" t="str">
        <f t="array" ref="AX721">IF($W721, "", INDEX(閩拼韻母八聲調資料表, $AD721, $AG721))</f>
        <v/>
      </c>
    </row>
    <row r="722" spans="2:50">
      <c r="B722" s="380">
        <f t="shared" si="148"/>
        <v>714</v>
      </c>
      <c r="C722" s="314" t="str">
        <f>MID(文章!$D$4, B722, 1)</f>
        <v/>
      </c>
      <c r="D722" s="365"/>
      <c r="E722" s="365"/>
      <c r="F722" s="365"/>
      <c r="G722" s="315" t="str">
        <f t="array" ref="G722">IF( OR($T722, NOT($U722), $W722), "", $AA722 &amp; $AH722 &amp; INDEX(中文數值資料表, $AG722, 2) )</f>
        <v/>
      </c>
      <c r="H722" s="321" t="str">
        <f t="shared" si="149"/>
        <v/>
      </c>
      <c r="I722" s="322" t="str">
        <f t="shared" si="150"/>
        <v/>
      </c>
      <c r="J722" s="323" t="str">
        <f t="shared" si="151"/>
        <v/>
      </c>
      <c r="K722" s="316" t="str">
        <f t="shared" si="152"/>
        <v/>
      </c>
      <c r="L722" s="317" t="str">
        <f t="shared" ca="1" si="220"/>
        <v xml:space="preserve">\ltjruby{}{}\
</v>
      </c>
      <c r="M722" s="317" t="str">
        <f t="shared" ca="1" si="206"/>
        <v xml:space="preserve">&lt;ruby&gt;&lt;rt&gt;&lt;/rt&gt;&lt;/ruby&gt;
</v>
      </c>
      <c r="N722" s="317" t="str">
        <f t="shared" ca="1" si="207"/>
        <v xml:space="preserve">&lt;ruby&gt;&lt;rt&gt;&lt;/rt&gt;&lt;/ruby&gt;
</v>
      </c>
      <c r="O722" s="317" t="str">
        <f t="shared" ca="1" si="208"/>
        <v xml:space="preserve">&lt;ruby&gt;&lt;rt&gt;&lt;/rt&gt;&lt;/ruby&gt;
</v>
      </c>
      <c r="P722" s="317" t="str">
        <f t="shared" ca="1" si="208"/>
        <v xml:space="preserve">&lt;ruby&gt;&lt;rt&gt;&lt;/rt&gt;&lt;/ruby&gt;
</v>
      </c>
      <c r="Q722" s="318" t="str">
        <f t="shared" ca="1" si="209"/>
        <v xml:space="preserve">&lt;ruby&gt;&lt;rtc&gt;&lt;/rtc&gt;&lt;/ruby&gt;
</v>
      </c>
      <c r="R722" s="318" t="str">
        <f t="shared" ca="1" si="210"/>
        <v xml:space="preserve">&lt;ruby&gt;&lt;rt&gt;&lt;/rt&gt;&lt;rtc&gt;&lt;/rtc&gt;&lt;/ruby&gt;
</v>
      </c>
      <c r="S722" s="285"/>
      <c r="T722" s="319" t="b">
        <f t="shared" si="204"/>
        <v>0</v>
      </c>
      <c r="U722" s="319" t="b">
        <f t="shared" si="211"/>
        <v>0</v>
      </c>
      <c r="V722" s="319" t="b">
        <f t="shared" si="212"/>
        <v>1</v>
      </c>
      <c r="W722" s="319" t="b">
        <f t="shared" si="213"/>
        <v>1</v>
      </c>
      <c r="X722" s="319" t="b">
        <f t="shared" si="214"/>
        <v>0</v>
      </c>
      <c r="Y722" s="370"/>
      <c r="Z722" s="377" t="str">
        <f t="shared" si="205"/>
        <v/>
      </c>
      <c r="AA722" s="373" t="str">
        <f t="array" ref="AA722">IF( $Z722="", "", INDEX(白話字聲母資料表, $Z722, $AA$5))</f>
        <v/>
      </c>
      <c r="AB722" s="370"/>
      <c r="AC722" s="377" t="str">
        <f t="shared" si="215"/>
        <v/>
      </c>
      <c r="AD722" s="373" t="str">
        <f t="array" ref="AD722">IF( $W722, "", INDEX(白話字韻母資料表, AC722, $AD$5))</f>
        <v/>
      </c>
      <c r="AE722" s="373" t="str">
        <f t="array" ref="AE722">IF( $W722, "", IF( INDEX(白話字韻母資料表, AC722, $AE$5) = "入聲", TRUE, FALSE) )</f>
        <v/>
      </c>
      <c r="AF722" s="374" t="str">
        <f t="shared" si="216"/>
        <v/>
      </c>
      <c r="AG722" s="374" t="str">
        <f t="shared" si="217"/>
        <v/>
      </c>
      <c r="AH722" s="374" t="str">
        <f t="array" ref="AH722">IF( $W722, "", INDEX(白話字韻母資料表, $AC722, $AH$5))</f>
        <v/>
      </c>
      <c r="AI722" s="374" t="str">
        <f t="array" ref="AI722">IF($W722, "", INDEX(白話字韻母八聲調資料表, $AD722, $AG722))</f>
        <v/>
      </c>
      <c r="AJ722" s="370"/>
      <c r="AK722" s="373" t="b">
        <f t="shared" si="218"/>
        <v>0</v>
      </c>
      <c r="AL722" s="373" t="str">
        <f>IF( $AK722, IFERROR( IF(MATCH( $E722, 顎音化聲母!$H$9:$H$37, 0), TRUE, FALSE), FALSE), "")</f>
        <v/>
      </c>
      <c r="AM722" s="373" t="str">
        <f t="array" ref="AM722">IF( AND($AK722, $AL722), INDEX(顎音化聲母資料表, MATCH( $D722 &amp; $E722, 顎音化聲母!$L$5:$L$136, 0), 3), "")</f>
        <v/>
      </c>
      <c r="AN722" s="373" t="str">
        <f t="shared" si="219"/>
        <v/>
      </c>
      <c r="AO722" s="374" t="str">
        <f t="array" ref="AO722">IF($AN722="", "", IF( $AM722&lt;&gt;"", $AM722,INDEX(白話字聲母資料表, $AN722, $AO$5)))</f>
        <v/>
      </c>
      <c r="AP722" s="374" t="str">
        <f t="array" ref="AP722">IF($W722, "", INDEX(方音八音反切資料表, $AD722, $AG722))</f>
        <v/>
      </c>
      <c r="AQ722" s="370"/>
      <c r="AR722" s="374" t="str">
        <f t="array" ref="AR722">IF($V722, "", INDEX(白話字聲母資料表, $Z722, $AR$5))</f>
        <v/>
      </c>
      <c r="AS722" s="375" t="str">
        <f t="array" ref="AS722">IF($W722, "", INDEX(白話字韻母資料表, $AC722, $AR$5))</f>
        <v/>
      </c>
      <c r="AT722" s="374" t="str">
        <f t="array" ref="AT722">IF($W722, "", INDEX(台羅韻母八聲調資料表, $AD722, $AG722))</f>
        <v/>
      </c>
      <c r="AU722" s="370"/>
      <c r="AV722" s="374" t="str">
        <f t="array" ref="AV722">IF($V722, "", INDEX(白話字聲母資料表, $Z722, $AV$5))</f>
        <v/>
      </c>
      <c r="AW722" s="375" t="str">
        <f t="array" ref="AW722">IF($W722, "", INDEX(白話字韻母資料表, $AC722, $AW$5))</f>
        <v/>
      </c>
      <c r="AX722" s="374" t="str">
        <f t="array" ref="AX722">IF($W722, "", INDEX(閩拼韻母八聲調資料表, $AD722, $AG722))</f>
        <v/>
      </c>
    </row>
    <row r="723" spans="2:50">
      <c r="B723" s="380">
        <f t="shared" si="148"/>
        <v>715</v>
      </c>
      <c r="C723" s="314" t="str">
        <f>MID(文章!$D$4, B723, 1)</f>
        <v/>
      </c>
      <c r="D723" s="365"/>
      <c r="E723" s="365"/>
      <c r="F723" s="365"/>
      <c r="G723" s="315" t="str">
        <f t="array" ref="G723">IF( OR($T723, NOT($U723), $W723), "", $AA723 &amp; $AH723 &amp; INDEX(中文數值資料表, $AG723, 2) )</f>
        <v/>
      </c>
      <c r="H723" s="321" t="str">
        <f t="shared" si="149"/>
        <v/>
      </c>
      <c r="I723" s="322" t="str">
        <f t="shared" si="150"/>
        <v/>
      </c>
      <c r="J723" s="323" t="str">
        <f t="shared" si="151"/>
        <v/>
      </c>
      <c r="K723" s="316" t="str">
        <f t="shared" si="152"/>
        <v/>
      </c>
      <c r="L723" s="317" t="str">
        <f t="shared" ca="1" si="220"/>
        <v xml:space="preserve">\ltjruby{}{}\
</v>
      </c>
      <c r="M723" s="317" t="str">
        <f t="shared" ca="1" si="206"/>
        <v xml:space="preserve">&lt;ruby&gt;&lt;rt&gt;&lt;/rt&gt;&lt;/ruby&gt;
</v>
      </c>
      <c r="N723" s="317" t="str">
        <f t="shared" ca="1" si="207"/>
        <v xml:space="preserve">&lt;ruby&gt;&lt;rt&gt;&lt;/rt&gt;&lt;/ruby&gt;
</v>
      </c>
      <c r="O723" s="317" t="str">
        <f t="shared" ca="1" si="208"/>
        <v xml:space="preserve">&lt;ruby&gt;&lt;rt&gt;&lt;/rt&gt;&lt;/ruby&gt;
</v>
      </c>
      <c r="P723" s="317" t="str">
        <f t="shared" ca="1" si="208"/>
        <v xml:space="preserve">&lt;ruby&gt;&lt;rt&gt;&lt;/rt&gt;&lt;/ruby&gt;
</v>
      </c>
      <c r="Q723" s="318" t="str">
        <f t="shared" ca="1" si="209"/>
        <v xml:space="preserve">&lt;ruby&gt;&lt;rtc&gt;&lt;/rtc&gt;&lt;/ruby&gt;
</v>
      </c>
      <c r="R723" s="318" t="str">
        <f t="shared" ca="1" si="210"/>
        <v xml:space="preserve">&lt;ruby&gt;&lt;rt&gt;&lt;/rt&gt;&lt;rtc&gt;&lt;/rtc&gt;&lt;/ruby&gt;
</v>
      </c>
      <c r="S723" s="285"/>
      <c r="T723" s="319" t="b">
        <f t="shared" si="204"/>
        <v>0</v>
      </c>
      <c r="U723" s="319" t="b">
        <f t="shared" si="211"/>
        <v>0</v>
      </c>
      <c r="V723" s="319" t="b">
        <f t="shared" si="212"/>
        <v>1</v>
      </c>
      <c r="W723" s="319" t="b">
        <f t="shared" si="213"/>
        <v>1</v>
      </c>
      <c r="X723" s="319" t="b">
        <f t="shared" si="214"/>
        <v>0</v>
      </c>
      <c r="Y723" s="370"/>
      <c r="Z723" s="377" t="str">
        <f t="shared" si="205"/>
        <v/>
      </c>
      <c r="AA723" s="373" t="str">
        <f t="array" ref="AA723">IF( $Z723="", "", INDEX(白話字聲母資料表, $Z723, $AA$5))</f>
        <v/>
      </c>
      <c r="AB723" s="370"/>
      <c r="AC723" s="377" t="str">
        <f t="shared" si="215"/>
        <v/>
      </c>
      <c r="AD723" s="373" t="str">
        <f t="array" ref="AD723">IF( $W723, "", INDEX(白話字韻母資料表, AC723, $AD$5))</f>
        <v/>
      </c>
      <c r="AE723" s="373" t="str">
        <f t="array" ref="AE723">IF( $W723, "", IF( INDEX(白話字韻母資料表, AC723, $AE$5) = "入聲", TRUE, FALSE) )</f>
        <v/>
      </c>
      <c r="AF723" s="374" t="str">
        <f t="shared" si="216"/>
        <v/>
      </c>
      <c r="AG723" s="374" t="str">
        <f t="shared" si="217"/>
        <v/>
      </c>
      <c r="AH723" s="374" t="str">
        <f t="array" ref="AH723">IF( $W723, "", INDEX(白話字韻母資料表, $AC723, $AH$5))</f>
        <v/>
      </c>
      <c r="AI723" s="374" t="str">
        <f t="array" ref="AI723">IF($W723, "", INDEX(白話字韻母八聲調資料表, $AD723, $AG723))</f>
        <v/>
      </c>
      <c r="AJ723" s="370"/>
      <c r="AK723" s="373" t="b">
        <f t="shared" si="218"/>
        <v>0</v>
      </c>
      <c r="AL723" s="373" t="str">
        <f>IF( $AK723, IFERROR( IF(MATCH( $E723, 顎音化聲母!$H$9:$H$37, 0), TRUE, FALSE), FALSE), "")</f>
        <v/>
      </c>
      <c r="AM723" s="373" t="str">
        <f t="array" ref="AM723">IF( AND($AK723, $AL723), INDEX(顎音化聲母資料表, MATCH( $D723 &amp; $E723, 顎音化聲母!$L$5:$L$136, 0), 3), "")</f>
        <v/>
      </c>
      <c r="AN723" s="373" t="str">
        <f t="shared" si="219"/>
        <v/>
      </c>
      <c r="AO723" s="374" t="str">
        <f t="array" ref="AO723">IF($AN723="", "", IF( $AM723&lt;&gt;"", $AM723,INDEX(白話字聲母資料表, $AN723, $AO$5)))</f>
        <v/>
      </c>
      <c r="AP723" s="374" t="str">
        <f t="array" ref="AP723">IF($W723, "", INDEX(方音八音反切資料表, $AD723, $AG723))</f>
        <v/>
      </c>
      <c r="AQ723" s="370"/>
      <c r="AR723" s="374" t="str">
        <f t="array" ref="AR723">IF($V723, "", INDEX(白話字聲母資料表, $Z723, $AR$5))</f>
        <v/>
      </c>
      <c r="AS723" s="375" t="str">
        <f t="array" ref="AS723">IF($W723, "", INDEX(白話字韻母資料表, $AC723, $AR$5))</f>
        <v/>
      </c>
      <c r="AT723" s="374" t="str">
        <f t="array" ref="AT723">IF($W723, "", INDEX(台羅韻母八聲調資料表, $AD723, $AG723))</f>
        <v/>
      </c>
      <c r="AU723" s="370"/>
      <c r="AV723" s="374" t="str">
        <f t="array" ref="AV723">IF($V723, "", INDEX(白話字聲母資料表, $Z723, $AV$5))</f>
        <v/>
      </c>
      <c r="AW723" s="375" t="str">
        <f t="array" ref="AW723">IF($W723, "", INDEX(白話字韻母資料表, $AC723, $AW$5))</f>
        <v/>
      </c>
      <c r="AX723" s="374" t="str">
        <f t="array" ref="AX723">IF($W723, "", INDEX(閩拼韻母八聲調資料表, $AD723, $AG723))</f>
        <v/>
      </c>
    </row>
    <row r="724" spans="2:50">
      <c r="B724" s="380">
        <f t="shared" si="148"/>
        <v>716</v>
      </c>
      <c r="C724" s="314" t="str">
        <f>MID(文章!$D$4, B724, 1)</f>
        <v/>
      </c>
      <c r="D724" s="365"/>
      <c r="E724" s="365"/>
      <c r="F724" s="365"/>
      <c r="G724" s="315" t="str">
        <f t="array" ref="G724">IF( OR($T724, NOT($U724), $W724), "", $AA724 &amp; $AH724 &amp; INDEX(中文數值資料表, $AG724, 2) )</f>
        <v/>
      </c>
      <c r="H724" s="321" t="str">
        <f t="shared" si="149"/>
        <v/>
      </c>
      <c r="I724" s="322" t="str">
        <f t="shared" si="150"/>
        <v/>
      </c>
      <c r="J724" s="323" t="str">
        <f t="shared" si="151"/>
        <v/>
      </c>
      <c r="K724" s="316" t="str">
        <f t="shared" si="152"/>
        <v/>
      </c>
      <c r="L724" s="317" t="str">
        <f t="shared" ca="1" si="220"/>
        <v xml:space="preserve">\ltjruby{}{}\
</v>
      </c>
      <c r="M724" s="317" t="str">
        <f t="shared" ca="1" si="206"/>
        <v xml:space="preserve">&lt;ruby&gt;&lt;rt&gt;&lt;/rt&gt;&lt;/ruby&gt;
</v>
      </c>
      <c r="N724" s="317" t="str">
        <f t="shared" ca="1" si="207"/>
        <v xml:space="preserve">&lt;ruby&gt;&lt;rt&gt;&lt;/rt&gt;&lt;/ruby&gt;
</v>
      </c>
      <c r="O724" s="317" t="str">
        <f t="shared" ca="1" si="208"/>
        <v xml:space="preserve">&lt;ruby&gt;&lt;rt&gt;&lt;/rt&gt;&lt;/ruby&gt;
</v>
      </c>
      <c r="P724" s="317" t="str">
        <f t="shared" ca="1" si="208"/>
        <v xml:space="preserve">&lt;ruby&gt;&lt;rt&gt;&lt;/rt&gt;&lt;/ruby&gt;
</v>
      </c>
      <c r="Q724" s="318" t="str">
        <f t="shared" ca="1" si="209"/>
        <v xml:space="preserve">&lt;ruby&gt;&lt;rtc&gt;&lt;/rtc&gt;&lt;/ruby&gt;
</v>
      </c>
      <c r="R724" s="318" t="str">
        <f t="shared" ca="1" si="210"/>
        <v xml:space="preserve">&lt;ruby&gt;&lt;rt&gt;&lt;/rt&gt;&lt;rtc&gt;&lt;/rtc&gt;&lt;/ruby&gt;
</v>
      </c>
      <c r="S724" s="285"/>
      <c r="T724" s="319" t="b">
        <f t="shared" si="204"/>
        <v>0</v>
      </c>
      <c r="U724" s="319" t="b">
        <f t="shared" si="211"/>
        <v>0</v>
      </c>
      <c r="V724" s="319" t="b">
        <f t="shared" si="212"/>
        <v>1</v>
      </c>
      <c r="W724" s="319" t="b">
        <f t="shared" si="213"/>
        <v>1</v>
      </c>
      <c r="X724" s="319" t="b">
        <f t="shared" si="214"/>
        <v>0</v>
      </c>
      <c r="Y724" s="370"/>
      <c r="Z724" s="377" t="str">
        <f t="shared" si="205"/>
        <v/>
      </c>
      <c r="AA724" s="373" t="str">
        <f t="array" ref="AA724">IF( $Z724="", "", INDEX(白話字聲母資料表, $Z724, $AA$5))</f>
        <v/>
      </c>
      <c r="AB724" s="370"/>
      <c r="AC724" s="377" t="str">
        <f t="shared" si="215"/>
        <v/>
      </c>
      <c r="AD724" s="373" t="str">
        <f t="array" ref="AD724">IF( $W724, "", INDEX(白話字韻母資料表, AC724, $AD$5))</f>
        <v/>
      </c>
      <c r="AE724" s="373" t="str">
        <f t="array" ref="AE724">IF( $W724, "", IF( INDEX(白話字韻母資料表, AC724, $AE$5) = "入聲", TRUE, FALSE) )</f>
        <v/>
      </c>
      <c r="AF724" s="374" t="str">
        <f t="shared" si="216"/>
        <v/>
      </c>
      <c r="AG724" s="374" t="str">
        <f t="shared" si="217"/>
        <v/>
      </c>
      <c r="AH724" s="374" t="str">
        <f t="array" ref="AH724">IF( $W724, "", INDEX(白話字韻母資料表, $AC724, $AH$5))</f>
        <v/>
      </c>
      <c r="AI724" s="374" t="str">
        <f t="array" ref="AI724">IF($W724, "", INDEX(白話字韻母八聲調資料表, $AD724, $AG724))</f>
        <v/>
      </c>
      <c r="AJ724" s="370"/>
      <c r="AK724" s="373" t="b">
        <f t="shared" si="218"/>
        <v>0</v>
      </c>
      <c r="AL724" s="373" t="str">
        <f>IF( $AK724, IFERROR( IF(MATCH( $E724, 顎音化聲母!$H$9:$H$37, 0), TRUE, FALSE), FALSE), "")</f>
        <v/>
      </c>
      <c r="AM724" s="373" t="str">
        <f t="array" ref="AM724">IF( AND($AK724, $AL724), INDEX(顎音化聲母資料表, MATCH( $D724 &amp; $E724, 顎音化聲母!$L$5:$L$136, 0), 3), "")</f>
        <v/>
      </c>
      <c r="AN724" s="373" t="str">
        <f t="shared" si="219"/>
        <v/>
      </c>
      <c r="AO724" s="374" t="str">
        <f t="array" ref="AO724">IF($AN724="", "", IF( $AM724&lt;&gt;"", $AM724,INDEX(白話字聲母資料表, $AN724, $AO$5)))</f>
        <v/>
      </c>
      <c r="AP724" s="374" t="str">
        <f t="array" ref="AP724">IF($W724, "", INDEX(方音八音反切資料表, $AD724, $AG724))</f>
        <v/>
      </c>
      <c r="AQ724" s="370"/>
      <c r="AR724" s="374" t="str">
        <f t="array" ref="AR724">IF($V724, "", INDEX(白話字聲母資料表, $Z724, $AR$5))</f>
        <v/>
      </c>
      <c r="AS724" s="375" t="str">
        <f t="array" ref="AS724">IF($W724, "", INDEX(白話字韻母資料表, $AC724, $AR$5))</f>
        <v/>
      </c>
      <c r="AT724" s="374" t="str">
        <f t="array" ref="AT724">IF($W724, "", INDEX(台羅韻母八聲調資料表, $AD724, $AG724))</f>
        <v/>
      </c>
      <c r="AU724" s="370"/>
      <c r="AV724" s="374" t="str">
        <f t="array" ref="AV724">IF($V724, "", INDEX(白話字聲母資料表, $Z724, $AV$5))</f>
        <v/>
      </c>
      <c r="AW724" s="375" t="str">
        <f t="array" ref="AW724">IF($W724, "", INDEX(白話字韻母資料表, $AC724, $AW$5))</f>
        <v/>
      </c>
      <c r="AX724" s="374" t="str">
        <f t="array" ref="AX724">IF($W724, "", INDEX(閩拼韻母八聲調資料表, $AD724, $AG724))</f>
        <v/>
      </c>
    </row>
    <row r="725" spans="2:50">
      <c r="B725" s="380">
        <f t="shared" si="148"/>
        <v>717</v>
      </c>
      <c r="C725" s="314" t="str">
        <f>MID(文章!$D$4, B725, 1)</f>
        <v/>
      </c>
      <c r="D725" s="365"/>
      <c r="E725" s="365"/>
      <c r="F725" s="365"/>
      <c r="G725" s="315" t="str">
        <f t="array" ref="G725">IF( OR($T725, NOT($U725), $W725), "", $AA725 &amp; $AH725 &amp; INDEX(中文數值資料表, $AG725, 2) )</f>
        <v/>
      </c>
      <c r="H725" s="321" t="str">
        <f t="shared" si="149"/>
        <v/>
      </c>
      <c r="I725" s="322" t="str">
        <f t="shared" si="150"/>
        <v/>
      </c>
      <c r="J725" s="323" t="str">
        <f t="shared" si="151"/>
        <v/>
      </c>
      <c r="K725" s="316" t="str">
        <f t="shared" si="152"/>
        <v/>
      </c>
      <c r="L725" s="317" t="str">
        <f t="shared" ca="1" si="220"/>
        <v xml:space="preserve">\ltjruby{}{}\
</v>
      </c>
      <c r="M725" s="317" t="str">
        <f t="shared" ca="1" si="206"/>
        <v xml:space="preserve">&lt;ruby&gt;&lt;rt&gt;&lt;/rt&gt;&lt;/ruby&gt;
</v>
      </c>
      <c r="N725" s="317" t="str">
        <f t="shared" ca="1" si="207"/>
        <v xml:space="preserve">&lt;ruby&gt;&lt;rt&gt;&lt;/rt&gt;&lt;/ruby&gt;
</v>
      </c>
      <c r="O725" s="317" t="str">
        <f t="shared" ca="1" si="208"/>
        <v xml:space="preserve">&lt;ruby&gt;&lt;rt&gt;&lt;/rt&gt;&lt;/ruby&gt;
</v>
      </c>
      <c r="P725" s="317" t="str">
        <f t="shared" ca="1" si="208"/>
        <v xml:space="preserve">&lt;ruby&gt;&lt;rt&gt;&lt;/rt&gt;&lt;/ruby&gt;
</v>
      </c>
      <c r="Q725" s="318" t="str">
        <f t="shared" ca="1" si="209"/>
        <v xml:space="preserve">&lt;ruby&gt;&lt;rtc&gt;&lt;/rtc&gt;&lt;/ruby&gt;
</v>
      </c>
      <c r="R725" s="318" t="str">
        <f t="shared" ca="1" si="210"/>
        <v xml:space="preserve">&lt;ruby&gt;&lt;rt&gt;&lt;/rt&gt;&lt;rtc&gt;&lt;/rtc&gt;&lt;/ruby&gt;
</v>
      </c>
      <c r="S725" s="285"/>
      <c r="T725" s="319" t="b">
        <f t="shared" si="204"/>
        <v>0</v>
      </c>
      <c r="U725" s="319" t="b">
        <f t="shared" si="211"/>
        <v>0</v>
      </c>
      <c r="V725" s="319" t="b">
        <f t="shared" si="212"/>
        <v>1</v>
      </c>
      <c r="W725" s="319" t="b">
        <f t="shared" si="213"/>
        <v>1</v>
      </c>
      <c r="X725" s="319" t="b">
        <f t="shared" si="214"/>
        <v>0</v>
      </c>
      <c r="Y725" s="370"/>
      <c r="Z725" s="377" t="str">
        <f t="shared" si="205"/>
        <v/>
      </c>
      <c r="AA725" s="373" t="str">
        <f t="array" ref="AA725">IF( $Z725="", "", INDEX(白話字聲母資料表, $Z725, $AA$5))</f>
        <v/>
      </c>
      <c r="AB725" s="370"/>
      <c r="AC725" s="377" t="str">
        <f t="shared" si="215"/>
        <v/>
      </c>
      <c r="AD725" s="373" t="str">
        <f t="array" ref="AD725">IF( $W725, "", INDEX(白話字韻母資料表, AC725, $AD$5))</f>
        <v/>
      </c>
      <c r="AE725" s="373" t="str">
        <f t="array" ref="AE725">IF( $W725, "", IF( INDEX(白話字韻母資料表, AC725, $AE$5) = "入聲", TRUE, FALSE) )</f>
        <v/>
      </c>
      <c r="AF725" s="374" t="str">
        <f t="shared" si="216"/>
        <v/>
      </c>
      <c r="AG725" s="374" t="str">
        <f t="shared" si="217"/>
        <v/>
      </c>
      <c r="AH725" s="374" t="str">
        <f t="array" ref="AH725">IF( $W725, "", INDEX(白話字韻母資料表, $AC725, $AH$5))</f>
        <v/>
      </c>
      <c r="AI725" s="374" t="str">
        <f t="array" ref="AI725">IF($W725, "", INDEX(白話字韻母八聲調資料表, $AD725, $AG725))</f>
        <v/>
      </c>
      <c r="AJ725" s="370"/>
      <c r="AK725" s="373" t="b">
        <f t="shared" si="218"/>
        <v>0</v>
      </c>
      <c r="AL725" s="373" t="str">
        <f>IF( $AK725, IFERROR( IF(MATCH( $E725, 顎音化聲母!$H$9:$H$37, 0), TRUE, FALSE), FALSE), "")</f>
        <v/>
      </c>
      <c r="AM725" s="373" t="str">
        <f t="array" ref="AM725">IF( AND($AK725, $AL725), INDEX(顎音化聲母資料表, MATCH( $D725 &amp; $E725, 顎音化聲母!$L$5:$L$136, 0), 3), "")</f>
        <v/>
      </c>
      <c r="AN725" s="373" t="str">
        <f t="shared" si="219"/>
        <v/>
      </c>
      <c r="AO725" s="374" t="str">
        <f t="array" ref="AO725">IF($AN725="", "", IF( $AM725&lt;&gt;"", $AM725,INDEX(白話字聲母資料表, $AN725, $AO$5)))</f>
        <v/>
      </c>
      <c r="AP725" s="374" t="str">
        <f t="array" ref="AP725">IF($W725, "", INDEX(方音八音反切資料表, $AD725, $AG725))</f>
        <v/>
      </c>
      <c r="AQ725" s="370"/>
      <c r="AR725" s="374" t="str">
        <f t="array" ref="AR725">IF($V725, "", INDEX(白話字聲母資料表, $Z725, $AR$5))</f>
        <v/>
      </c>
      <c r="AS725" s="375" t="str">
        <f t="array" ref="AS725">IF($W725, "", INDEX(白話字韻母資料表, $AC725, $AR$5))</f>
        <v/>
      </c>
      <c r="AT725" s="374" t="str">
        <f t="array" ref="AT725">IF($W725, "", INDEX(台羅韻母八聲調資料表, $AD725, $AG725))</f>
        <v/>
      </c>
      <c r="AU725" s="370"/>
      <c r="AV725" s="374" t="str">
        <f t="array" ref="AV725">IF($V725, "", INDEX(白話字聲母資料表, $Z725, $AV$5))</f>
        <v/>
      </c>
      <c r="AW725" s="375" t="str">
        <f t="array" ref="AW725">IF($W725, "", INDEX(白話字韻母資料表, $AC725, $AW$5))</f>
        <v/>
      </c>
      <c r="AX725" s="374" t="str">
        <f t="array" ref="AX725">IF($W725, "", INDEX(閩拼韻母八聲調資料表, $AD725, $AG725))</f>
        <v/>
      </c>
    </row>
    <row r="726" spans="2:50">
      <c r="B726" s="380">
        <f t="shared" si="148"/>
        <v>718</v>
      </c>
      <c r="C726" s="314" t="str">
        <f>MID(文章!$D$4, B726, 1)</f>
        <v/>
      </c>
      <c r="D726" s="365"/>
      <c r="E726" s="365"/>
      <c r="F726" s="365"/>
      <c r="G726" s="315" t="str">
        <f t="array" ref="G726">IF( OR($T726, NOT($U726), $W726), "", $AA726 &amp; $AH726 &amp; INDEX(中文數值資料表, $AG726, 2) )</f>
        <v/>
      </c>
      <c r="H726" s="321" t="str">
        <f t="shared" si="149"/>
        <v/>
      </c>
      <c r="I726" s="322" t="str">
        <f t="shared" si="150"/>
        <v/>
      </c>
      <c r="J726" s="323" t="str">
        <f t="shared" si="151"/>
        <v/>
      </c>
      <c r="K726" s="316" t="str">
        <f t="shared" si="152"/>
        <v/>
      </c>
      <c r="L726" s="317" t="str">
        <f t="shared" ca="1" si="220"/>
        <v xml:space="preserve">\ltjruby{}{}\
</v>
      </c>
      <c r="M726" s="317" t="str">
        <f t="shared" ca="1" si="206"/>
        <v xml:space="preserve">&lt;ruby&gt;&lt;rt&gt;&lt;/rt&gt;&lt;/ruby&gt;
</v>
      </c>
      <c r="N726" s="317" t="str">
        <f t="shared" ca="1" si="207"/>
        <v xml:space="preserve">&lt;ruby&gt;&lt;rt&gt;&lt;/rt&gt;&lt;/ruby&gt;
</v>
      </c>
      <c r="O726" s="317" t="str">
        <f t="shared" ca="1" si="208"/>
        <v xml:space="preserve">&lt;ruby&gt;&lt;rt&gt;&lt;/rt&gt;&lt;/ruby&gt;
</v>
      </c>
      <c r="P726" s="317" t="str">
        <f t="shared" ca="1" si="208"/>
        <v xml:space="preserve">&lt;ruby&gt;&lt;rt&gt;&lt;/rt&gt;&lt;/ruby&gt;
</v>
      </c>
      <c r="Q726" s="318" t="str">
        <f t="shared" ca="1" si="209"/>
        <v xml:space="preserve">&lt;ruby&gt;&lt;rtc&gt;&lt;/rtc&gt;&lt;/ruby&gt;
</v>
      </c>
      <c r="R726" s="318" t="str">
        <f t="shared" ca="1" si="210"/>
        <v xml:space="preserve">&lt;ruby&gt;&lt;rt&gt;&lt;/rt&gt;&lt;rtc&gt;&lt;/rtc&gt;&lt;/ruby&gt;
</v>
      </c>
      <c r="S726" s="285"/>
      <c r="T726" s="319" t="b">
        <f t="shared" si="204"/>
        <v>0</v>
      </c>
      <c r="U726" s="319" t="b">
        <f t="shared" si="211"/>
        <v>0</v>
      </c>
      <c r="V726" s="319" t="b">
        <f t="shared" si="212"/>
        <v>1</v>
      </c>
      <c r="W726" s="319" t="b">
        <f t="shared" si="213"/>
        <v>1</v>
      </c>
      <c r="X726" s="319" t="b">
        <f t="shared" si="214"/>
        <v>0</v>
      </c>
      <c r="Y726" s="370"/>
      <c r="Z726" s="377" t="str">
        <f t="shared" si="205"/>
        <v/>
      </c>
      <c r="AA726" s="373" t="str">
        <f t="array" ref="AA726">IF( $Z726="", "", INDEX(白話字聲母資料表, $Z726, $AA$5))</f>
        <v/>
      </c>
      <c r="AB726" s="370"/>
      <c r="AC726" s="377" t="str">
        <f t="shared" si="215"/>
        <v/>
      </c>
      <c r="AD726" s="373" t="str">
        <f t="array" ref="AD726">IF( $W726, "", INDEX(白話字韻母資料表, AC726, $AD$5))</f>
        <v/>
      </c>
      <c r="AE726" s="373" t="str">
        <f t="array" ref="AE726">IF( $W726, "", IF( INDEX(白話字韻母資料表, AC726, $AE$5) = "入聲", TRUE, FALSE) )</f>
        <v/>
      </c>
      <c r="AF726" s="374" t="str">
        <f t="shared" si="216"/>
        <v/>
      </c>
      <c r="AG726" s="374" t="str">
        <f t="shared" si="217"/>
        <v/>
      </c>
      <c r="AH726" s="374" t="str">
        <f t="array" ref="AH726">IF( $W726, "", INDEX(白話字韻母資料表, $AC726, $AH$5))</f>
        <v/>
      </c>
      <c r="AI726" s="374" t="str">
        <f t="array" ref="AI726">IF($W726, "", INDEX(白話字韻母八聲調資料表, $AD726, $AG726))</f>
        <v/>
      </c>
      <c r="AJ726" s="370"/>
      <c r="AK726" s="373" t="b">
        <f t="shared" si="218"/>
        <v>0</v>
      </c>
      <c r="AL726" s="373" t="str">
        <f>IF( $AK726, IFERROR( IF(MATCH( $E726, 顎音化聲母!$H$9:$H$37, 0), TRUE, FALSE), FALSE), "")</f>
        <v/>
      </c>
      <c r="AM726" s="373" t="str">
        <f t="array" ref="AM726">IF( AND($AK726, $AL726), INDEX(顎音化聲母資料表, MATCH( $D726 &amp; $E726, 顎音化聲母!$L$5:$L$136, 0), 3), "")</f>
        <v/>
      </c>
      <c r="AN726" s="373" t="str">
        <f t="shared" si="219"/>
        <v/>
      </c>
      <c r="AO726" s="374" t="str">
        <f t="array" ref="AO726">IF($AN726="", "", IF( $AM726&lt;&gt;"", $AM726,INDEX(白話字聲母資料表, $AN726, $AO$5)))</f>
        <v/>
      </c>
      <c r="AP726" s="374" t="str">
        <f t="array" ref="AP726">IF($W726, "", INDEX(方音八音反切資料表, $AD726, $AG726))</f>
        <v/>
      </c>
      <c r="AQ726" s="370"/>
      <c r="AR726" s="374" t="str">
        <f t="array" ref="AR726">IF($V726, "", INDEX(白話字聲母資料表, $Z726, $AR$5))</f>
        <v/>
      </c>
      <c r="AS726" s="375" t="str">
        <f t="array" ref="AS726">IF($W726, "", INDEX(白話字韻母資料表, $AC726, $AR$5))</f>
        <v/>
      </c>
      <c r="AT726" s="374" t="str">
        <f t="array" ref="AT726">IF($W726, "", INDEX(台羅韻母八聲調資料表, $AD726, $AG726))</f>
        <v/>
      </c>
      <c r="AU726" s="370"/>
      <c r="AV726" s="374" t="str">
        <f t="array" ref="AV726">IF($V726, "", INDEX(白話字聲母資料表, $Z726, $AV$5))</f>
        <v/>
      </c>
      <c r="AW726" s="375" t="str">
        <f t="array" ref="AW726">IF($W726, "", INDEX(白話字韻母資料表, $AC726, $AW$5))</f>
        <v/>
      </c>
      <c r="AX726" s="374" t="str">
        <f t="array" ref="AX726">IF($W726, "", INDEX(閩拼韻母八聲調資料表, $AD726, $AG726))</f>
        <v/>
      </c>
    </row>
    <row r="727" spans="2:50">
      <c r="B727" s="380">
        <f t="shared" si="148"/>
        <v>719</v>
      </c>
      <c r="C727" s="314" t="str">
        <f>MID(文章!$D$4, B727, 1)</f>
        <v/>
      </c>
      <c r="D727" s="365"/>
      <c r="E727" s="365"/>
      <c r="F727" s="365"/>
      <c r="G727" s="315" t="str">
        <f t="array" ref="G727">IF( OR($T727, NOT($U727), $W727), "", $AA727 &amp; $AH727 &amp; INDEX(中文數值資料表, $AG727, 2) )</f>
        <v/>
      </c>
      <c r="H727" s="321" t="str">
        <f t="shared" si="149"/>
        <v/>
      </c>
      <c r="I727" s="322" t="str">
        <f t="shared" si="150"/>
        <v/>
      </c>
      <c r="J727" s="323" t="str">
        <f t="shared" si="151"/>
        <v/>
      </c>
      <c r="K727" s="316" t="str">
        <f t="shared" si="152"/>
        <v/>
      </c>
      <c r="L727" s="317" t="str">
        <f t="shared" ca="1" si="220"/>
        <v xml:space="preserve">\ltjruby{}{}\
</v>
      </c>
      <c r="M727" s="317" t="str">
        <f t="shared" ca="1" si="206"/>
        <v xml:space="preserve">&lt;ruby&gt;&lt;rt&gt;&lt;/rt&gt;&lt;/ruby&gt;
</v>
      </c>
      <c r="N727" s="317" t="str">
        <f t="shared" ca="1" si="207"/>
        <v xml:space="preserve">&lt;ruby&gt;&lt;rt&gt;&lt;/rt&gt;&lt;/ruby&gt;
</v>
      </c>
      <c r="O727" s="317" t="str">
        <f t="shared" ca="1" si="208"/>
        <v xml:space="preserve">&lt;ruby&gt;&lt;rt&gt;&lt;/rt&gt;&lt;/ruby&gt;
</v>
      </c>
      <c r="P727" s="317" t="str">
        <f t="shared" ca="1" si="208"/>
        <v xml:space="preserve">&lt;ruby&gt;&lt;rt&gt;&lt;/rt&gt;&lt;/ruby&gt;
</v>
      </c>
      <c r="Q727" s="318" t="str">
        <f t="shared" ca="1" si="209"/>
        <v xml:space="preserve">&lt;ruby&gt;&lt;rtc&gt;&lt;/rtc&gt;&lt;/ruby&gt;
</v>
      </c>
      <c r="R727" s="318" t="str">
        <f t="shared" ca="1" si="210"/>
        <v xml:space="preserve">&lt;ruby&gt;&lt;rt&gt;&lt;/rt&gt;&lt;rtc&gt;&lt;/rtc&gt;&lt;/ruby&gt;
</v>
      </c>
      <c r="S727" s="285"/>
      <c r="T727" s="319" t="b">
        <f t="shared" si="204"/>
        <v>0</v>
      </c>
      <c r="U727" s="319" t="b">
        <f t="shared" si="211"/>
        <v>0</v>
      </c>
      <c r="V727" s="319" t="b">
        <f t="shared" si="212"/>
        <v>1</v>
      </c>
      <c r="W727" s="319" t="b">
        <f t="shared" si="213"/>
        <v>1</v>
      </c>
      <c r="X727" s="319" t="b">
        <f t="shared" si="214"/>
        <v>0</v>
      </c>
      <c r="Y727" s="370"/>
      <c r="Z727" s="377" t="str">
        <f t="shared" si="205"/>
        <v/>
      </c>
      <c r="AA727" s="373" t="str">
        <f t="array" ref="AA727">IF( $Z727="", "", INDEX(白話字聲母資料表, $Z727, $AA$5))</f>
        <v/>
      </c>
      <c r="AB727" s="370"/>
      <c r="AC727" s="377" t="str">
        <f t="shared" si="215"/>
        <v/>
      </c>
      <c r="AD727" s="373" t="str">
        <f t="array" ref="AD727">IF( $W727, "", INDEX(白話字韻母資料表, AC727, $AD$5))</f>
        <v/>
      </c>
      <c r="AE727" s="373" t="str">
        <f t="array" ref="AE727">IF( $W727, "", IF( INDEX(白話字韻母資料表, AC727, $AE$5) = "入聲", TRUE, FALSE) )</f>
        <v/>
      </c>
      <c r="AF727" s="374" t="str">
        <f t="shared" si="216"/>
        <v/>
      </c>
      <c r="AG727" s="374" t="str">
        <f t="shared" si="217"/>
        <v/>
      </c>
      <c r="AH727" s="374" t="str">
        <f t="array" ref="AH727">IF( $W727, "", INDEX(白話字韻母資料表, $AC727, $AH$5))</f>
        <v/>
      </c>
      <c r="AI727" s="374" t="str">
        <f t="array" ref="AI727">IF($W727, "", INDEX(白話字韻母八聲調資料表, $AD727, $AG727))</f>
        <v/>
      </c>
      <c r="AJ727" s="370"/>
      <c r="AK727" s="373" t="b">
        <f t="shared" si="218"/>
        <v>0</v>
      </c>
      <c r="AL727" s="373" t="str">
        <f>IF( $AK727, IFERROR( IF(MATCH( $E727, 顎音化聲母!$H$9:$H$37, 0), TRUE, FALSE), FALSE), "")</f>
        <v/>
      </c>
      <c r="AM727" s="373" t="str">
        <f t="array" ref="AM727">IF( AND($AK727, $AL727), INDEX(顎音化聲母資料表, MATCH( $D727 &amp; $E727, 顎音化聲母!$L$5:$L$136, 0), 3), "")</f>
        <v/>
      </c>
      <c r="AN727" s="373" t="str">
        <f t="shared" si="219"/>
        <v/>
      </c>
      <c r="AO727" s="374" t="str">
        <f t="array" ref="AO727">IF($AN727="", "", IF( $AM727&lt;&gt;"", $AM727,INDEX(白話字聲母資料表, $AN727, $AO$5)))</f>
        <v/>
      </c>
      <c r="AP727" s="374" t="str">
        <f t="array" ref="AP727">IF($W727, "", INDEX(方音八音反切資料表, $AD727, $AG727))</f>
        <v/>
      </c>
      <c r="AQ727" s="370"/>
      <c r="AR727" s="374" t="str">
        <f t="array" ref="AR727">IF($V727, "", INDEX(白話字聲母資料表, $Z727, $AR$5))</f>
        <v/>
      </c>
      <c r="AS727" s="375" t="str">
        <f t="array" ref="AS727">IF($W727, "", INDEX(白話字韻母資料表, $AC727, $AR$5))</f>
        <v/>
      </c>
      <c r="AT727" s="374" t="str">
        <f t="array" ref="AT727">IF($W727, "", INDEX(台羅韻母八聲調資料表, $AD727, $AG727))</f>
        <v/>
      </c>
      <c r="AU727" s="370"/>
      <c r="AV727" s="374" t="str">
        <f t="array" ref="AV727">IF($V727, "", INDEX(白話字聲母資料表, $Z727, $AV$5))</f>
        <v/>
      </c>
      <c r="AW727" s="375" t="str">
        <f t="array" ref="AW727">IF($W727, "", INDEX(白話字韻母資料表, $AC727, $AW$5))</f>
        <v/>
      </c>
      <c r="AX727" s="374" t="str">
        <f t="array" ref="AX727">IF($W727, "", INDEX(閩拼韻母八聲調資料表, $AD727, $AG727))</f>
        <v/>
      </c>
    </row>
    <row r="728" spans="2:50">
      <c r="B728" s="380">
        <f t="shared" si="148"/>
        <v>720</v>
      </c>
      <c r="C728" s="314" t="str">
        <f>MID(文章!$D$4, B728, 1)</f>
        <v/>
      </c>
      <c r="D728" s="365"/>
      <c r="E728" s="365"/>
      <c r="F728" s="365"/>
      <c r="G728" s="315" t="str">
        <f t="array" ref="G728">IF( OR($T728, NOT($U728), $W728), "", $AA728 &amp; $AH728 &amp; INDEX(中文數值資料表, $AG728, 2) )</f>
        <v/>
      </c>
      <c r="H728" s="321" t="str">
        <f t="shared" si="149"/>
        <v/>
      </c>
      <c r="I728" s="322" t="str">
        <f t="shared" si="150"/>
        <v/>
      </c>
      <c r="J728" s="323" t="str">
        <f t="shared" si="151"/>
        <v/>
      </c>
      <c r="K728" s="316" t="str">
        <f t="shared" si="152"/>
        <v/>
      </c>
      <c r="L728" s="317" t="str">
        <f t="shared" ca="1" si="220"/>
        <v xml:space="preserve">\ltjruby{}{}\
</v>
      </c>
      <c r="M728" s="317" t="str">
        <f t="shared" ca="1" si="206"/>
        <v xml:space="preserve">&lt;ruby&gt;&lt;rt&gt;&lt;/rt&gt;&lt;/ruby&gt;
</v>
      </c>
      <c r="N728" s="317" t="str">
        <f t="shared" ca="1" si="207"/>
        <v xml:space="preserve">&lt;ruby&gt;&lt;rt&gt;&lt;/rt&gt;&lt;/ruby&gt;
</v>
      </c>
      <c r="O728" s="317" t="str">
        <f t="shared" ca="1" si="208"/>
        <v xml:space="preserve">&lt;ruby&gt;&lt;rt&gt;&lt;/rt&gt;&lt;/ruby&gt;
</v>
      </c>
      <c r="P728" s="317" t="str">
        <f t="shared" ca="1" si="208"/>
        <v xml:space="preserve">&lt;ruby&gt;&lt;rt&gt;&lt;/rt&gt;&lt;/ruby&gt;
</v>
      </c>
      <c r="Q728" s="318" t="str">
        <f t="shared" ca="1" si="209"/>
        <v xml:space="preserve">&lt;ruby&gt;&lt;rtc&gt;&lt;/rtc&gt;&lt;/ruby&gt;
</v>
      </c>
      <c r="R728" s="318" t="str">
        <f t="shared" ca="1" si="210"/>
        <v xml:space="preserve">&lt;ruby&gt;&lt;rt&gt;&lt;/rt&gt;&lt;rtc&gt;&lt;/rtc&gt;&lt;/ruby&gt;
</v>
      </c>
      <c r="S728" s="285"/>
      <c r="T728" s="319" t="b">
        <f t="shared" si="204"/>
        <v>0</v>
      </c>
      <c r="U728" s="319" t="b">
        <f t="shared" si="211"/>
        <v>0</v>
      </c>
      <c r="V728" s="319" t="b">
        <f t="shared" si="212"/>
        <v>1</v>
      </c>
      <c r="W728" s="319" t="b">
        <f t="shared" si="213"/>
        <v>1</v>
      </c>
      <c r="X728" s="319" t="b">
        <f t="shared" si="214"/>
        <v>0</v>
      </c>
      <c r="Y728" s="370"/>
      <c r="Z728" s="377" t="str">
        <f t="shared" si="205"/>
        <v/>
      </c>
      <c r="AA728" s="373" t="str">
        <f t="array" ref="AA728">IF( $Z728="", "", INDEX(白話字聲母資料表, $Z728, $AA$5))</f>
        <v/>
      </c>
      <c r="AB728" s="370"/>
      <c r="AC728" s="377" t="str">
        <f t="shared" si="215"/>
        <v/>
      </c>
      <c r="AD728" s="373" t="str">
        <f t="array" ref="AD728">IF( $W728, "", INDEX(白話字韻母資料表, AC728, $AD$5))</f>
        <v/>
      </c>
      <c r="AE728" s="373" t="str">
        <f t="array" ref="AE728">IF( $W728, "", IF( INDEX(白話字韻母資料表, AC728, $AE$5) = "入聲", TRUE, FALSE) )</f>
        <v/>
      </c>
      <c r="AF728" s="374" t="str">
        <f t="shared" si="216"/>
        <v/>
      </c>
      <c r="AG728" s="374" t="str">
        <f t="shared" si="217"/>
        <v/>
      </c>
      <c r="AH728" s="374" t="str">
        <f t="array" ref="AH728">IF( $W728, "", INDEX(白話字韻母資料表, $AC728, $AH$5))</f>
        <v/>
      </c>
      <c r="AI728" s="374" t="str">
        <f t="array" ref="AI728">IF($W728, "", INDEX(白話字韻母八聲調資料表, $AD728, $AG728))</f>
        <v/>
      </c>
      <c r="AJ728" s="370"/>
      <c r="AK728" s="373" t="b">
        <f t="shared" si="218"/>
        <v>0</v>
      </c>
      <c r="AL728" s="373" t="str">
        <f>IF( $AK728, IFERROR( IF(MATCH( $E728, 顎音化聲母!$H$9:$H$37, 0), TRUE, FALSE), FALSE), "")</f>
        <v/>
      </c>
      <c r="AM728" s="373" t="str">
        <f t="array" ref="AM728">IF( AND($AK728, $AL728), INDEX(顎音化聲母資料表, MATCH( $D728 &amp; $E728, 顎音化聲母!$L$5:$L$136, 0), 3), "")</f>
        <v/>
      </c>
      <c r="AN728" s="373" t="str">
        <f t="shared" si="219"/>
        <v/>
      </c>
      <c r="AO728" s="374" t="str">
        <f t="array" ref="AO728">IF($AN728="", "", IF( $AM728&lt;&gt;"", $AM728,INDEX(白話字聲母資料表, $AN728, $AO$5)))</f>
        <v/>
      </c>
      <c r="AP728" s="374" t="str">
        <f t="array" ref="AP728">IF($W728, "", INDEX(方音八音反切資料表, $AD728, $AG728))</f>
        <v/>
      </c>
      <c r="AQ728" s="370"/>
      <c r="AR728" s="374" t="str">
        <f t="array" ref="AR728">IF($V728, "", INDEX(白話字聲母資料表, $Z728, $AR$5))</f>
        <v/>
      </c>
      <c r="AS728" s="375" t="str">
        <f t="array" ref="AS728">IF($W728, "", INDEX(白話字韻母資料表, $AC728, $AR$5))</f>
        <v/>
      </c>
      <c r="AT728" s="374" t="str">
        <f t="array" ref="AT728">IF($W728, "", INDEX(台羅韻母八聲調資料表, $AD728, $AG728))</f>
        <v/>
      </c>
      <c r="AU728" s="370"/>
      <c r="AV728" s="374" t="str">
        <f t="array" ref="AV728">IF($V728, "", INDEX(白話字聲母資料表, $Z728, $AV$5))</f>
        <v/>
      </c>
      <c r="AW728" s="375" t="str">
        <f t="array" ref="AW728">IF($W728, "", INDEX(白話字韻母資料表, $AC728, $AW$5))</f>
        <v/>
      </c>
      <c r="AX728" s="374" t="str">
        <f t="array" ref="AX728">IF($W728, "", INDEX(閩拼韻母八聲調資料表, $AD728, $AG728))</f>
        <v/>
      </c>
    </row>
    <row r="729" spans="2:50">
      <c r="B729" s="380">
        <f t="shared" si="148"/>
        <v>721</v>
      </c>
      <c r="C729" s="314" t="str">
        <f>MID(文章!$D$4, B729, 1)</f>
        <v/>
      </c>
      <c r="D729" s="365"/>
      <c r="E729" s="365"/>
      <c r="F729" s="365"/>
      <c r="G729" s="315" t="str">
        <f t="array" ref="G729">IF( OR($T729, NOT($U729), $W729), "", $AA729 &amp; $AH729 &amp; INDEX(中文數值資料表, $AG729, 2) )</f>
        <v/>
      </c>
      <c r="H729" s="321" t="str">
        <f t="shared" si="149"/>
        <v/>
      </c>
      <c r="I729" s="322" t="str">
        <f t="shared" si="150"/>
        <v/>
      </c>
      <c r="J729" s="323" t="str">
        <f t="shared" si="151"/>
        <v/>
      </c>
      <c r="K729" s="316" t="str">
        <f t="shared" si="152"/>
        <v/>
      </c>
      <c r="L729" s="317" t="str">
        <f t="shared" ca="1" si="220"/>
        <v xml:space="preserve">\ltjruby{}{}\
</v>
      </c>
      <c r="M729" s="317" t="str">
        <f t="shared" ca="1" si="206"/>
        <v xml:space="preserve">&lt;ruby&gt;&lt;rt&gt;&lt;/rt&gt;&lt;/ruby&gt;
</v>
      </c>
      <c r="N729" s="317" t="str">
        <f t="shared" ca="1" si="207"/>
        <v xml:space="preserve">&lt;ruby&gt;&lt;rt&gt;&lt;/rt&gt;&lt;/ruby&gt;
</v>
      </c>
      <c r="O729" s="317" t="str">
        <f t="shared" ca="1" si="208"/>
        <v xml:space="preserve">&lt;ruby&gt;&lt;rt&gt;&lt;/rt&gt;&lt;/ruby&gt;
</v>
      </c>
      <c r="P729" s="317" t="str">
        <f t="shared" ca="1" si="208"/>
        <v xml:space="preserve">&lt;ruby&gt;&lt;rt&gt;&lt;/rt&gt;&lt;/ruby&gt;
</v>
      </c>
      <c r="Q729" s="318" t="str">
        <f t="shared" ca="1" si="209"/>
        <v xml:space="preserve">&lt;ruby&gt;&lt;rtc&gt;&lt;/rtc&gt;&lt;/ruby&gt;
</v>
      </c>
      <c r="R729" s="318" t="str">
        <f t="shared" ca="1" si="210"/>
        <v xml:space="preserve">&lt;ruby&gt;&lt;rt&gt;&lt;/rt&gt;&lt;rtc&gt;&lt;/rtc&gt;&lt;/ruby&gt;
</v>
      </c>
      <c r="S729" s="285"/>
      <c r="T729" s="319" t="b">
        <f t="shared" si="204"/>
        <v>0</v>
      </c>
      <c r="U729" s="319" t="b">
        <f t="shared" si="211"/>
        <v>0</v>
      </c>
      <c r="V729" s="319" t="b">
        <f t="shared" si="212"/>
        <v>1</v>
      </c>
      <c r="W729" s="319" t="b">
        <f t="shared" si="213"/>
        <v>1</v>
      </c>
      <c r="X729" s="319" t="b">
        <f t="shared" si="214"/>
        <v>0</v>
      </c>
      <c r="Y729" s="370"/>
      <c r="Z729" s="377" t="str">
        <f t="shared" si="205"/>
        <v/>
      </c>
      <c r="AA729" s="373" t="str">
        <f t="array" ref="AA729">IF( $Z729="", "", INDEX(白話字聲母資料表, $Z729, $AA$5))</f>
        <v/>
      </c>
      <c r="AB729" s="370"/>
      <c r="AC729" s="377" t="str">
        <f t="shared" si="215"/>
        <v/>
      </c>
      <c r="AD729" s="373" t="str">
        <f t="array" ref="AD729">IF( $W729, "", INDEX(白話字韻母資料表, AC729, $AD$5))</f>
        <v/>
      </c>
      <c r="AE729" s="373" t="str">
        <f t="array" ref="AE729">IF( $W729, "", IF( INDEX(白話字韻母資料表, AC729, $AE$5) = "入聲", TRUE, FALSE) )</f>
        <v/>
      </c>
      <c r="AF729" s="374" t="str">
        <f t="shared" si="216"/>
        <v/>
      </c>
      <c r="AG729" s="374" t="str">
        <f t="shared" si="217"/>
        <v/>
      </c>
      <c r="AH729" s="374" t="str">
        <f t="array" ref="AH729">IF( $W729, "", INDEX(白話字韻母資料表, $AC729, $AH$5))</f>
        <v/>
      </c>
      <c r="AI729" s="374" t="str">
        <f t="array" ref="AI729">IF($W729, "", INDEX(白話字韻母八聲調資料表, $AD729, $AG729))</f>
        <v/>
      </c>
      <c r="AJ729" s="370"/>
      <c r="AK729" s="373" t="b">
        <f t="shared" si="218"/>
        <v>0</v>
      </c>
      <c r="AL729" s="373" t="str">
        <f>IF( $AK729, IFERROR( IF(MATCH( $E729, 顎音化聲母!$H$9:$H$37, 0), TRUE, FALSE), FALSE), "")</f>
        <v/>
      </c>
      <c r="AM729" s="373" t="str">
        <f t="array" ref="AM729">IF( AND($AK729, $AL729), INDEX(顎音化聲母資料表, MATCH( $D729 &amp; $E729, 顎音化聲母!$L$5:$L$136, 0), 3), "")</f>
        <v/>
      </c>
      <c r="AN729" s="373" t="str">
        <f t="shared" si="219"/>
        <v/>
      </c>
      <c r="AO729" s="374" t="str">
        <f t="array" ref="AO729">IF($AN729="", "", IF( $AM729&lt;&gt;"", $AM729,INDEX(白話字聲母資料表, $AN729, $AO$5)))</f>
        <v/>
      </c>
      <c r="AP729" s="374" t="str">
        <f t="array" ref="AP729">IF($W729, "", INDEX(方音八音反切資料表, $AD729, $AG729))</f>
        <v/>
      </c>
      <c r="AQ729" s="370"/>
      <c r="AR729" s="374" t="str">
        <f t="array" ref="AR729">IF($V729, "", INDEX(白話字聲母資料表, $Z729, $AR$5))</f>
        <v/>
      </c>
      <c r="AS729" s="375" t="str">
        <f t="array" ref="AS729">IF($W729, "", INDEX(白話字韻母資料表, $AC729, $AR$5))</f>
        <v/>
      </c>
      <c r="AT729" s="374" t="str">
        <f t="array" ref="AT729">IF($W729, "", INDEX(台羅韻母八聲調資料表, $AD729, $AG729))</f>
        <v/>
      </c>
      <c r="AU729" s="370"/>
      <c r="AV729" s="374" t="str">
        <f t="array" ref="AV729">IF($V729, "", INDEX(白話字聲母資料表, $Z729, $AV$5))</f>
        <v/>
      </c>
      <c r="AW729" s="375" t="str">
        <f t="array" ref="AW729">IF($W729, "", INDEX(白話字韻母資料表, $AC729, $AW$5))</f>
        <v/>
      </c>
      <c r="AX729" s="374" t="str">
        <f t="array" ref="AX729">IF($W729, "", INDEX(閩拼韻母八聲調資料表, $AD729, $AG729))</f>
        <v/>
      </c>
    </row>
    <row r="730" spans="2:50">
      <c r="B730" s="380">
        <f t="shared" si="148"/>
        <v>722</v>
      </c>
      <c r="C730" s="314" t="str">
        <f>MID(文章!$D$4, B730, 1)</f>
        <v/>
      </c>
      <c r="D730" s="365"/>
      <c r="E730" s="365"/>
      <c r="F730" s="365"/>
      <c r="G730" s="315" t="str">
        <f t="array" ref="G730">IF( OR($T730, NOT($U730), $W730), "", $AA730 &amp; $AH730 &amp; INDEX(中文數值資料表, $AG730, 2) )</f>
        <v/>
      </c>
      <c r="H730" s="321" t="str">
        <f t="shared" si="149"/>
        <v/>
      </c>
      <c r="I730" s="322" t="str">
        <f t="shared" si="150"/>
        <v/>
      </c>
      <c r="J730" s="323" t="str">
        <f t="shared" si="151"/>
        <v/>
      </c>
      <c r="K730" s="316" t="str">
        <f t="shared" si="152"/>
        <v/>
      </c>
      <c r="L730" s="317" t="str">
        <f t="shared" ca="1" si="220"/>
        <v xml:space="preserve">\ltjruby{}{}\
</v>
      </c>
      <c r="M730" s="317" t="str">
        <f t="shared" ca="1" si="206"/>
        <v xml:space="preserve">&lt;ruby&gt;&lt;rt&gt;&lt;/rt&gt;&lt;/ruby&gt;
</v>
      </c>
      <c r="N730" s="317" t="str">
        <f t="shared" ca="1" si="207"/>
        <v xml:space="preserve">&lt;ruby&gt;&lt;rt&gt;&lt;/rt&gt;&lt;/ruby&gt;
</v>
      </c>
      <c r="O730" s="317" t="str">
        <f t="shared" ca="1" si="208"/>
        <v xml:space="preserve">&lt;ruby&gt;&lt;rt&gt;&lt;/rt&gt;&lt;/ruby&gt;
</v>
      </c>
      <c r="P730" s="317" t="str">
        <f t="shared" ca="1" si="208"/>
        <v xml:space="preserve">&lt;ruby&gt;&lt;rt&gt;&lt;/rt&gt;&lt;/ruby&gt;
</v>
      </c>
      <c r="Q730" s="318" t="str">
        <f t="shared" ca="1" si="209"/>
        <v xml:space="preserve">&lt;ruby&gt;&lt;rtc&gt;&lt;/rtc&gt;&lt;/ruby&gt;
</v>
      </c>
      <c r="R730" s="318" t="str">
        <f t="shared" ca="1" si="210"/>
        <v xml:space="preserve">&lt;ruby&gt;&lt;rt&gt;&lt;/rt&gt;&lt;rtc&gt;&lt;/rtc&gt;&lt;/ruby&gt;
</v>
      </c>
      <c r="S730" s="285"/>
      <c r="T730" s="319" t="b">
        <f t="shared" si="204"/>
        <v>0</v>
      </c>
      <c r="U730" s="319" t="b">
        <f t="shared" si="211"/>
        <v>0</v>
      </c>
      <c r="V730" s="319" t="b">
        <f t="shared" si="212"/>
        <v>1</v>
      </c>
      <c r="W730" s="319" t="b">
        <f t="shared" si="213"/>
        <v>1</v>
      </c>
      <c r="X730" s="319" t="b">
        <f t="shared" si="214"/>
        <v>0</v>
      </c>
      <c r="Y730" s="370"/>
      <c r="Z730" s="377" t="str">
        <f t="shared" si="205"/>
        <v/>
      </c>
      <c r="AA730" s="373" t="str">
        <f t="array" ref="AA730">IF( $Z730="", "", INDEX(白話字聲母資料表, $Z730, $AA$5))</f>
        <v/>
      </c>
      <c r="AB730" s="370"/>
      <c r="AC730" s="377" t="str">
        <f t="shared" si="215"/>
        <v/>
      </c>
      <c r="AD730" s="373" t="str">
        <f t="array" ref="AD730">IF( $W730, "", INDEX(白話字韻母資料表, AC730, $AD$5))</f>
        <v/>
      </c>
      <c r="AE730" s="373" t="str">
        <f t="array" ref="AE730">IF( $W730, "", IF( INDEX(白話字韻母資料表, AC730, $AE$5) = "入聲", TRUE, FALSE) )</f>
        <v/>
      </c>
      <c r="AF730" s="374" t="str">
        <f t="shared" si="216"/>
        <v/>
      </c>
      <c r="AG730" s="374" t="str">
        <f t="shared" si="217"/>
        <v/>
      </c>
      <c r="AH730" s="374" t="str">
        <f t="array" ref="AH730">IF( $W730, "", INDEX(白話字韻母資料表, $AC730, $AH$5))</f>
        <v/>
      </c>
      <c r="AI730" s="374" t="str">
        <f t="array" ref="AI730">IF($W730, "", INDEX(白話字韻母八聲調資料表, $AD730, $AG730))</f>
        <v/>
      </c>
      <c r="AJ730" s="370"/>
      <c r="AK730" s="373" t="b">
        <f t="shared" si="218"/>
        <v>0</v>
      </c>
      <c r="AL730" s="373" t="str">
        <f>IF( $AK730, IFERROR( IF(MATCH( $E730, 顎音化聲母!$H$9:$H$37, 0), TRUE, FALSE), FALSE), "")</f>
        <v/>
      </c>
      <c r="AM730" s="373" t="str">
        <f t="array" ref="AM730">IF( AND($AK730, $AL730), INDEX(顎音化聲母資料表, MATCH( $D730 &amp; $E730, 顎音化聲母!$L$5:$L$136, 0), 3), "")</f>
        <v/>
      </c>
      <c r="AN730" s="373" t="str">
        <f t="shared" si="219"/>
        <v/>
      </c>
      <c r="AO730" s="374" t="str">
        <f t="array" ref="AO730">IF($AN730="", "", IF( $AM730&lt;&gt;"", $AM730,INDEX(白話字聲母資料表, $AN730, $AO$5)))</f>
        <v/>
      </c>
      <c r="AP730" s="374" t="str">
        <f t="array" ref="AP730">IF($W730, "", INDEX(方音八音反切資料表, $AD730, $AG730))</f>
        <v/>
      </c>
      <c r="AQ730" s="370"/>
      <c r="AR730" s="374" t="str">
        <f t="array" ref="AR730">IF($V730, "", INDEX(白話字聲母資料表, $Z730, $AR$5))</f>
        <v/>
      </c>
      <c r="AS730" s="375" t="str">
        <f t="array" ref="AS730">IF($W730, "", INDEX(白話字韻母資料表, $AC730, $AR$5))</f>
        <v/>
      </c>
      <c r="AT730" s="374" t="str">
        <f t="array" ref="AT730">IF($W730, "", INDEX(台羅韻母八聲調資料表, $AD730, $AG730))</f>
        <v/>
      </c>
      <c r="AU730" s="370"/>
      <c r="AV730" s="374" t="str">
        <f t="array" ref="AV730">IF($V730, "", INDEX(白話字聲母資料表, $Z730, $AV$5))</f>
        <v/>
      </c>
      <c r="AW730" s="375" t="str">
        <f t="array" ref="AW730">IF($W730, "", INDEX(白話字韻母資料表, $AC730, $AW$5))</f>
        <v/>
      </c>
      <c r="AX730" s="374" t="str">
        <f t="array" ref="AX730">IF($W730, "", INDEX(閩拼韻母八聲調資料表, $AD730, $AG730))</f>
        <v/>
      </c>
    </row>
    <row r="731" spans="2:50">
      <c r="B731" s="380">
        <f t="shared" si="148"/>
        <v>723</v>
      </c>
      <c r="C731" s="314" t="str">
        <f>MID(文章!$D$4, B731, 1)</f>
        <v/>
      </c>
      <c r="D731" s="365"/>
      <c r="E731" s="365"/>
      <c r="F731" s="365"/>
      <c r="G731" s="315" t="str">
        <f t="array" ref="G731">IF( OR($T731, NOT($U731), $W731), "", $AA731 &amp; $AH731 &amp; INDEX(中文數值資料表, $AG731, 2) )</f>
        <v/>
      </c>
      <c r="H731" s="321" t="str">
        <f t="shared" si="149"/>
        <v/>
      </c>
      <c r="I731" s="322" t="str">
        <f t="shared" si="150"/>
        <v/>
      </c>
      <c r="J731" s="323" t="str">
        <f t="shared" si="151"/>
        <v/>
      </c>
      <c r="K731" s="316" t="str">
        <f t="shared" si="152"/>
        <v/>
      </c>
      <c r="L731" s="317" t="str">
        <f t="shared" ca="1" si="220"/>
        <v xml:space="preserve">\ltjruby{}{}\
</v>
      </c>
      <c r="M731" s="317" t="str">
        <f t="shared" ca="1" si="206"/>
        <v xml:space="preserve">&lt;ruby&gt;&lt;rt&gt;&lt;/rt&gt;&lt;/ruby&gt;
</v>
      </c>
      <c r="N731" s="317" t="str">
        <f t="shared" ca="1" si="207"/>
        <v xml:space="preserve">&lt;ruby&gt;&lt;rt&gt;&lt;/rt&gt;&lt;/ruby&gt;
</v>
      </c>
      <c r="O731" s="317" t="str">
        <f t="shared" ca="1" si="208"/>
        <v xml:space="preserve">&lt;ruby&gt;&lt;rt&gt;&lt;/rt&gt;&lt;/ruby&gt;
</v>
      </c>
      <c r="P731" s="317" t="str">
        <f t="shared" ca="1" si="208"/>
        <v xml:space="preserve">&lt;ruby&gt;&lt;rt&gt;&lt;/rt&gt;&lt;/ruby&gt;
</v>
      </c>
      <c r="Q731" s="318" t="str">
        <f t="shared" ca="1" si="209"/>
        <v xml:space="preserve">&lt;ruby&gt;&lt;rtc&gt;&lt;/rtc&gt;&lt;/ruby&gt;
</v>
      </c>
      <c r="R731" s="318" t="str">
        <f t="shared" ca="1" si="210"/>
        <v xml:space="preserve">&lt;ruby&gt;&lt;rt&gt;&lt;/rt&gt;&lt;rtc&gt;&lt;/rtc&gt;&lt;/ruby&gt;
</v>
      </c>
      <c r="S731" s="285"/>
      <c r="T731" s="319" t="b">
        <f t="shared" si="204"/>
        <v>0</v>
      </c>
      <c r="U731" s="319" t="b">
        <f t="shared" si="211"/>
        <v>0</v>
      </c>
      <c r="V731" s="319" t="b">
        <f t="shared" si="212"/>
        <v>1</v>
      </c>
      <c r="W731" s="319" t="b">
        <f t="shared" si="213"/>
        <v>1</v>
      </c>
      <c r="X731" s="319" t="b">
        <f t="shared" si="214"/>
        <v>0</v>
      </c>
      <c r="Y731" s="370"/>
      <c r="Z731" s="377" t="str">
        <f t="shared" si="205"/>
        <v/>
      </c>
      <c r="AA731" s="373" t="str">
        <f t="array" ref="AA731">IF( $Z731="", "", INDEX(白話字聲母資料表, $Z731, $AA$5))</f>
        <v/>
      </c>
      <c r="AB731" s="370"/>
      <c r="AC731" s="377" t="str">
        <f t="shared" si="215"/>
        <v/>
      </c>
      <c r="AD731" s="373" t="str">
        <f t="array" ref="AD731">IF( $W731, "", INDEX(白話字韻母資料表, AC731, $AD$5))</f>
        <v/>
      </c>
      <c r="AE731" s="373" t="str">
        <f t="array" ref="AE731">IF( $W731, "", IF( INDEX(白話字韻母資料表, AC731, $AE$5) = "入聲", TRUE, FALSE) )</f>
        <v/>
      </c>
      <c r="AF731" s="374" t="str">
        <f t="shared" si="216"/>
        <v/>
      </c>
      <c r="AG731" s="374" t="str">
        <f t="shared" si="217"/>
        <v/>
      </c>
      <c r="AH731" s="374" t="str">
        <f t="array" ref="AH731">IF( $W731, "", INDEX(白話字韻母資料表, $AC731, $AH$5))</f>
        <v/>
      </c>
      <c r="AI731" s="374" t="str">
        <f t="array" ref="AI731">IF($W731, "", INDEX(白話字韻母八聲調資料表, $AD731, $AG731))</f>
        <v/>
      </c>
      <c r="AJ731" s="370"/>
      <c r="AK731" s="373" t="b">
        <f t="shared" si="218"/>
        <v>0</v>
      </c>
      <c r="AL731" s="373" t="str">
        <f>IF( $AK731, IFERROR( IF(MATCH( $E731, 顎音化聲母!$H$9:$H$37, 0), TRUE, FALSE), FALSE), "")</f>
        <v/>
      </c>
      <c r="AM731" s="373" t="str">
        <f t="array" ref="AM731">IF( AND($AK731, $AL731), INDEX(顎音化聲母資料表, MATCH( $D731 &amp; $E731, 顎音化聲母!$L$5:$L$136, 0), 3), "")</f>
        <v/>
      </c>
      <c r="AN731" s="373" t="str">
        <f t="shared" si="219"/>
        <v/>
      </c>
      <c r="AO731" s="374" t="str">
        <f t="array" ref="AO731">IF($AN731="", "", IF( $AM731&lt;&gt;"", $AM731,INDEX(白話字聲母資料表, $AN731, $AO$5)))</f>
        <v/>
      </c>
      <c r="AP731" s="374" t="str">
        <f t="array" ref="AP731">IF($W731, "", INDEX(方音八音反切資料表, $AD731, $AG731))</f>
        <v/>
      </c>
      <c r="AQ731" s="370"/>
      <c r="AR731" s="374" t="str">
        <f t="array" ref="AR731">IF($V731, "", INDEX(白話字聲母資料表, $Z731, $AR$5))</f>
        <v/>
      </c>
      <c r="AS731" s="375" t="str">
        <f t="array" ref="AS731">IF($W731, "", INDEX(白話字韻母資料表, $AC731, $AR$5))</f>
        <v/>
      </c>
      <c r="AT731" s="374" t="str">
        <f t="array" ref="AT731">IF($W731, "", INDEX(台羅韻母八聲調資料表, $AD731, $AG731))</f>
        <v/>
      </c>
      <c r="AU731" s="370"/>
      <c r="AV731" s="374" t="str">
        <f t="array" ref="AV731">IF($V731, "", INDEX(白話字聲母資料表, $Z731, $AV$5))</f>
        <v/>
      </c>
      <c r="AW731" s="375" t="str">
        <f t="array" ref="AW731">IF($W731, "", INDEX(白話字韻母資料表, $AC731, $AW$5))</f>
        <v/>
      </c>
      <c r="AX731" s="374" t="str">
        <f t="array" ref="AX731">IF($W731, "", INDEX(閩拼韻母八聲調資料表, $AD731, $AG731))</f>
        <v/>
      </c>
    </row>
    <row r="732" spans="2:50">
      <c r="B732" s="380">
        <f t="shared" si="148"/>
        <v>724</v>
      </c>
      <c r="C732" s="314" t="str">
        <f>MID(文章!$D$4, B732, 1)</f>
        <v/>
      </c>
      <c r="D732" s="365"/>
      <c r="E732" s="365"/>
      <c r="F732" s="365"/>
      <c r="G732" s="315" t="str">
        <f t="array" ref="G732">IF( OR($T732, NOT($U732), $W732), "", $AA732 &amp; $AH732 &amp; INDEX(中文數值資料表, $AG732, 2) )</f>
        <v/>
      </c>
      <c r="H732" s="321" t="str">
        <f t="shared" si="149"/>
        <v/>
      </c>
      <c r="I732" s="322" t="str">
        <f t="shared" si="150"/>
        <v/>
      </c>
      <c r="J732" s="323" t="str">
        <f t="shared" si="151"/>
        <v/>
      </c>
      <c r="K732" s="316" t="str">
        <f t="shared" si="152"/>
        <v/>
      </c>
      <c r="L732" s="317" t="str">
        <f t="shared" ca="1" si="220"/>
        <v xml:space="preserve">\ltjruby{}{}\
</v>
      </c>
      <c r="M732" s="317" t="str">
        <f t="shared" ca="1" si="206"/>
        <v xml:space="preserve">&lt;ruby&gt;&lt;rt&gt;&lt;/rt&gt;&lt;/ruby&gt;
</v>
      </c>
      <c r="N732" s="317" t="str">
        <f t="shared" ca="1" si="207"/>
        <v xml:space="preserve">&lt;ruby&gt;&lt;rt&gt;&lt;/rt&gt;&lt;/ruby&gt;
</v>
      </c>
      <c r="O732" s="317" t="str">
        <f t="shared" ca="1" si="208"/>
        <v xml:space="preserve">&lt;ruby&gt;&lt;rt&gt;&lt;/rt&gt;&lt;/ruby&gt;
</v>
      </c>
      <c r="P732" s="317" t="str">
        <f t="shared" ca="1" si="208"/>
        <v xml:space="preserve">&lt;ruby&gt;&lt;rt&gt;&lt;/rt&gt;&lt;/ruby&gt;
</v>
      </c>
      <c r="Q732" s="318" t="str">
        <f t="shared" ca="1" si="209"/>
        <v xml:space="preserve">&lt;ruby&gt;&lt;rtc&gt;&lt;/rtc&gt;&lt;/ruby&gt;
</v>
      </c>
      <c r="R732" s="318" t="str">
        <f t="shared" ca="1" si="210"/>
        <v xml:space="preserve">&lt;ruby&gt;&lt;rt&gt;&lt;/rt&gt;&lt;rtc&gt;&lt;/rtc&gt;&lt;/ruby&gt;
</v>
      </c>
      <c r="S732" s="285"/>
      <c r="T732" s="319" t="b">
        <f t="shared" si="204"/>
        <v>0</v>
      </c>
      <c r="U732" s="319" t="b">
        <f t="shared" si="211"/>
        <v>0</v>
      </c>
      <c r="V732" s="319" t="b">
        <f t="shared" si="212"/>
        <v>1</v>
      </c>
      <c r="W732" s="319" t="b">
        <f t="shared" si="213"/>
        <v>1</v>
      </c>
      <c r="X732" s="319" t="b">
        <f t="shared" si="214"/>
        <v>0</v>
      </c>
      <c r="Y732" s="370"/>
      <c r="Z732" s="377" t="str">
        <f t="shared" si="205"/>
        <v/>
      </c>
      <c r="AA732" s="373" t="str">
        <f t="array" ref="AA732">IF( $Z732="", "", INDEX(白話字聲母資料表, $Z732, $AA$5))</f>
        <v/>
      </c>
      <c r="AB732" s="370"/>
      <c r="AC732" s="377" t="str">
        <f t="shared" si="215"/>
        <v/>
      </c>
      <c r="AD732" s="373" t="str">
        <f t="array" ref="AD732">IF( $W732, "", INDEX(白話字韻母資料表, AC732, $AD$5))</f>
        <v/>
      </c>
      <c r="AE732" s="373" t="str">
        <f t="array" ref="AE732">IF( $W732, "", IF( INDEX(白話字韻母資料表, AC732, $AE$5) = "入聲", TRUE, FALSE) )</f>
        <v/>
      </c>
      <c r="AF732" s="374" t="str">
        <f t="shared" si="216"/>
        <v/>
      </c>
      <c r="AG732" s="374" t="str">
        <f t="shared" si="217"/>
        <v/>
      </c>
      <c r="AH732" s="374" t="str">
        <f t="array" ref="AH732">IF( $W732, "", INDEX(白話字韻母資料表, $AC732, $AH$5))</f>
        <v/>
      </c>
      <c r="AI732" s="374" t="str">
        <f t="array" ref="AI732">IF($W732, "", INDEX(白話字韻母八聲調資料表, $AD732, $AG732))</f>
        <v/>
      </c>
      <c r="AJ732" s="370"/>
      <c r="AK732" s="373" t="b">
        <f t="shared" si="218"/>
        <v>0</v>
      </c>
      <c r="AL732" s="373" t="str">
        <f>IF( $AK732, IFERROR( IF(MATCH( $E732, 顎音化聲母!$H$9:$H$37, 0), TRUE, FALSE), FALSE), "")</f>
        <v/>
      </c>
      <c r="AM732" s="373" t="str">
        <f t="array" ref="AM732">IF( AND($AK732, $AL732), INDEX(顎音化聲母資料表, MATCH( $D732 &amp; $E732, 顎音化聲母!$L$5:$L$136, 0), 3), "")</f>
        <v/>
      </c>
      <c r="AN732" s="373" t="str">
        <f t="shared" si="219"/>
        <v/>
      </c>
      <c r="AO732" s="374" t="str">
        <f t="array" ref="AO732">IF($AN732="", "", IF( $AM732&lt;&gt;"", $AM732,INDEX(白話字聲母資料表, $AN732, $AO$5)))</f>
        <v/>
      </c>
      <c r="AP732" s="374" t="str">
        <f t="array" ref="AP732">IF($W732, "", INDEX(方音八音反切資料表, $AD732, $AG732))</f>
        <v/>
      </c>
      <c r="AQ732" s="370"/>
      <c r="AR732" s="374" t="str">
        <f t="array" ref="AR732">IF($V732, "", INDEX(白話字聲母資料表, $Z732, $AR$5))</f>
        <v/>
      </c>
      <c r="AS732" s="375" t="str">
        <f t="array" ref="AS732">IF($W732, "", INDEX(白話字韻母資料表, $AC732, $AR$5))</f>
        <v/>
      </c>
      <c r="AT732" s="374" t="str">
        <f t="array" ref="AT732">IF($W732, "", INDEX(台羅韻母八聲調資料表, $AD732, $AG732))</f>
        <v/>
      </c>
      <c r="AU732" s="370"/>
      <c r="AV732" s="374" t="str">
        <f t="array" ref="AV732">IF($V732, "", INDEX(白話字聲母資料表, $Z732, $AV$5))</f>
        <v/>
      </c>
      <c r="AW732" s="375" t="str">
        <f t="array" ref="AW732">IF($W732, "", INDEX(白話字韻母資料表, $AC732, $AW$5))</f>
        <v/>
      </c>
      <c r="AX732" s="374" t="str">
        <f t="array" ref="AX732">IF($W732, "", INDEX(閩拼韻母八聲調資料表, $AD732, $AG732))</f>
        <v/>
      </c>
    </row>
    <row r="733" spans="2:50">
      <c r="B733" s="380">
        <f t="shared" si="148"/>
        <v>725</v>
      </c>
      <c r="C733" s="314" t="str">
        <f>MID(文章!$D$4, B733, 1)</f>
        <v/>
      </c>
      <c r="D733" s="365"/>
      <c r="E733" s="365"/>
      <c r="F733" s="365"/>
      <c r="G733" s="315" t="str">
        <f t="array" ref="G733">IF( OR($T733, NOT($U733), $W733), "", $AA733 &amp; $AH733 &amp; INDEX(中文數值資料表, $AG733, 2) )</f>
        <v/>
      </c>
      <c r="H733" s="321" t="str">
        <f t="shared" si="149"/>
        <v/>
      </c>
      <c r="I733" s="322" t="str">
        <f t="shared" si="150"/>
        <v/>
      </c>
      <c r="J733" s="323" t="str">
        <f t="shared" si="151"/>
        <v/>
      </c>
      <c r="K733" s="316" t="str">
        <f t="shared" si="152"/>
        <v/>
      </c>
      <c r="L733" s="317" t="str">
        <f t="shared" ca="1" si="220"/>
        <v xml:space="preserve">\ltjruby{}{}\
</v>
      </c>
      <c r="M733" s="317" t="str">
        <f t="shared" ca="1" si="206"/>
        <v xml:space="preserve">&lt;ruby&gt;&lt;rt&gt;&lt;/rt&gt;&lt;/ruby&gt;
</v>
      </c>
      <c r="N733" s="317" t="str">
        <f t="shared" ca="1" si="207"/>
        <v xml:space="preserve">&lt;ruby&gt;&lt;rt&gt;&lt;/rt&gt;&lt;/ruby&gt;
</v>
      </c>
      <c r="O733" s="317" t="str">
        <f t="shared" ca="1" si="208"/>
        <v xml:space="preserve">&lt;ruby&gt;&lt;rt&gt;&lt;/rt&gt;&lt;/ruby&gt;
</v>
      </c>
      <c r="P733" s="317" t="str">
        <f t="shared" ca="1" si="208"/>
        <v xml:space="preserve">&lt;ruby&gt;&lt;rt&gt;&lt;/rt&gt;&lt;/ruby&gt;
</v>
      </c>
      <c r="Q733" s="318" t="str">
        <f t="shared" ca="1" si="209"/>
        <v xml:space="preserve">&lt;ruby&gt;&lt;rtc&gt;&lt;/rtc&gt;&lt;/ruby&gt;
</v>
      </c>
      <c r="R733" s="318" t="str">
        <f t="shared" ca="1" si="210"/>
        <v xml:space="preserve">&lt;ruby&gt;&lt;rt&gt;&lt;/rt&gt;&lt;rtc&gt;&lt;/rtc&gt;&lt;/ruby&gt;
</v>
      </c>
      <c r="S733" s="285"/>
      <c r="T733" s="319" t="b">
        <f t="shared" si="204"/>
        <v>0</v>
      </c>
      <c r="U733" s="319" t="b">
        <f t="shared" si="211"/>
        <v>0</v>
      </c>
      <c r="V733" s="319" t="b">
        <f t="shared" si="212"/>
        <v>1</v>
      </c>
      <c r="W733" s="319" t="b">
        <f t="shared" si="213"/>
        <v>1</v>
      </c>
      <c r="X733" s="319" t="b">
        <f t="shared" si="214"/>
        <v>0</v>
      </c>
      <c r="Y733" s="370"/>
      <c r="Z733" s="377" t="str">
        <f t="shared" si="205"/>
        <v/>
      </c>
      <c r="AA733" s="373" t="str">
        <f t="array" ref="AA733">IF( $Z733="", "", INDEX(白話字聲母資料表, $Z733, $AA$5))</f>
        <v/>
      </c>
      <c r="AB733" s="370"/>
      <c r="AC733" s="377" t="str">
        <f t="shared" si="215"/>
        <v/>
      </c>
      <c r="AD733" s="373" t="str">
        <f t="array" ref="AD733">IF( $W733, "", INDEX(白話字韻母資料表, AC733, $AD$5))</f>
        <v/>
      </c>
      <c r="AE733" s="373" t="str">
        <f t="array" ref="AE733">IF( $W733, "", IF( INDEX(白話字韻母資料表, AC733, $AE$5) = "入聲", TRUE, FALSE) )</f>
        <v/>
      </c>
      <c r="AF733" s="374" t="str">
        <f t="shared" si="216"/>
        <v/>
      </c>
      <c r="AG733" s="374" t="str">
        <f t="shared" si="217"/>
        <v/>
      </c>
      <c r="AH733" s="374" t="str">
        <f t="array" ref="AH733">IF( $W733, "", INDEX(白話字韻母資料表, $AC733, $AH$5))</f>
        <v/>
      </c>
      <c r="AI733" s="374" t="str">
        <f t="array" ref="AI733">IF($W733, "", INDEX(白話字韻母八聲調資料表, $AD733, $AG733))</f>
        <v/>
      </c>
      <c r="AJ733" s="370"/>
      <c r="AK733" s="373" t="b">
        <f t="shared" si="218"/>
        <v>0</v>
      </c>
      <c r="AL733" s="373" t="str">
        <f>IF( $AK733, IFERROR( IF(MATCH( $E733, 顎音化聲母!$H$9:$H$37, 0), TRUE, FALSE), FALSE), "")</f>
        <v/>
      </c>
      <c r="AM733" s="373" t="str">
        <f t="array" ref="AM733">IF( AND($AK733, $AL733), INDEX(顎音化聲母資料表, MATCH( $D733 &amp; $E733, 顎音化聲母!$L$5:$L$136, 0), 3), "")</f>
        <v/>
      </c>
      <c r="AN733" s="373" t="str">
        <f t="shared" si="219"/>
        <v/>
      </c>
      <c r="AO733" s="374" t="str">
        <f t="array" ref="AO733">IF($AN733="", "", IF( $AM733&lt;&gt;"", $AM733,INDEX(白話字聲母資料表, $AN733, $AO$5)))</f>
        <v/>
      </c>
      <c r="AP733" s="374" t="str">
        <f t="array" ref="AP733">IF($W733, "", INDEX(方音八音反切資料表, $AD733, $AG733))</f>
        <v/>
      </c>
      <c r="AQ733" s="370"/>
      <c r="AR733" s="374" t="str">
        <f t="array" ref="AR733">IF($V733, "", INDEX(白話字聲母資料表, $Z733, $AR$5))</f>
        <v/>
      </c>
      <c r="AS733" s="375" t="str">
        <f t="array" ref="AS733">IF($W733, "", INDEX(白話字韻母資料表, $AC733, $AR$5))</f>
        <v/>
      </c>
      <c r="AT733" s="374" t="str">
        <f t="array" ref="AT733">IF($W733, "", INDEX(台羅韻母八聲調資料表, $AD733, $AG733))</f>
        <v/>
      </c>
      <c r="AU733" s="370"/>
      <c r="AV733" s="374" t="str">
        <f t="array" ref="AV733">IF($V733, "", INDEX(白話字聲母資料表, $Z733, $AV$5))</f>
        <v/>
      </c>
      <c r="AW733" s="375" t="str">
        <f t="array" ref="AW733">IF($W733, "", INDEX(白話字韻母資料表, $AC733, $AW$5))</f>
        <v/>
      </c>
      <c r="AX733" s="374" t="str">
        <f t="array" ref="AX733">IF($W733, "", INDEX(閩拼韻母八聲調資料表, $AD733, $AG733))</f>
        <v/>
      </c>
    </row>
    <row r="734" spans="2:50">
      <c r="B734" s="380">
        <f t="shared" si="148"/>
        <v>726</v>
      </c>
      <c r="C734" s="314" t="str">
        <f>MID(文章!$D$4, B734, 1)</f>
        <v/>
      </c>
      <c r="D734" s="365"/>
      <c r="E734" s="365"/>
      <c r="F734" s="365"/>
      <c r="G734" s="315" t="str">
        <f t="array" ref="G734">IF( OR($T734, NOT($U734), $W734), "", $AA734 &amp; $AH734 &amp; INDEX(中文數值資料表, $AG734, 2) )</f>
        <v/>
      </c>
      <c r="H734" s="321" t="str">
        <f t="shared" si="149"/>
        <v/>
      </c>
      <c r="I734" s="322" t="str">
        <f t="shared" si="150"/>
        <v/>
      </c>
      <c r="J734" s="323" t="str">
        <f t="shared" si="151"/>
        <v/>
      </c>
      <c r="K734" s="316" t="str">
        <f t="shared" si="152"/>
        <v/>
      </c>
      <c r="L734" s="317" t="str">
        <f t="shared" ca="1" si="220"/>
        <v xml:space="preserve">\ltjruby{}{}\
</v>
      </c>
      <c r="M734" s="317" t="str">
        <f t="shared" ca="1" si="206"/>
        <v xml:space="preserve">&lt;ruby&gt;&lt;rt&gt;&lt;/rt&gt;&lt;/ruby&gt;
</v>
      </c>
      <c r="N734" s="317" t="str">
        <f t="shared" ca="1" si="207"/>
        <v xml:space="preserve">&lt;ruby&gt;&lt;rt&gt;&lt;/rt&gt;&lt;/ruby&gt;
</v>
      </c>
      <c r="O734" s="317" t="str">
        <f t="shared" ca="1" si="208"/>
        <v xml:space="preserve">&lt;ruby&gt;&lt;rt&gt;&lt;/rt&gt;&lt;/ruby&gt;
</v>
      </c>
      <c r="P734" s="317" t="str">
        <f t="shared" ca="1" si="208"/>
        <v xml:space="preserve">&lt;ruby&gt;&lt;rt&gt;&lt;/rt&gt;&lt;/ruby&gt;
</v>
      </c>
      <c r="Q734" s="318" t="str">
        <f t="shared" ca="1" si="209"/>
        <v xml:space="preserve">&lt;ruby&gt;&lt;rtc&gt;&lt;/rtc&gt;&lt;/ruby&gt;
</v>
      </c>
      <c r="R734" s="318" t="str">
        <f t="shared" ca="1" si="210"/>
        <v xml:space="preserve">&lt;ruby&gt;&lt;rt&gt;&lt;/rt&gt;&lt;rtc&gt;&lt;/rtc&gt;&lt;/ruby&gt;
</v>
      </c>
      <c r="S734" s="285"/>
      <c r="T734" s="319" t="b">
        <f t="shared" si="204"/>
        <v>0</v>
      </c>
      <c r="U734" s="319" t="b">
        <f t="shared" si="211"/>
        <v>0</v>
      </c>
      <c r="V734" s="319" t="b">
        <f t="shared" si="212"/>
        <v>1</v>
      </c>
      <c r="W734" s="319" t="b">
        <f t="shared" si="213"/>
        <v>1</v>
      </c>
      <c r="X734" s="319" t="b">
        <f t="shared" si="214"/>
        <v>0</v>
      </c>
      <c r="Y734" s="370"/>
      <c r="Z734" s="377" t="str">
        <f t="shared" si="205"/>
        <v/>
      </c>
      <c r="AA734" s="373" t="str">
        <f t="array" ref="AA734">IF( $Z734="", "", INDEX(白話字聲母資料表, $Z734, $AA$5))</f>
        <v/>
      </c>
      <c r="AB734" s="370"/>
      <c r="AC734" s="377" t="str">
        <f t="shared" si="215"/>
        <v/>
      </c>
      <c r="AD734" s="373" t="str">
        <f t="array" ref="AD734">IF( $W734, "", INDEX(白話字韻母資料表, AC734, $AD$5))</f>
        <v/>
      </c>
      <c r="AE734" s="373" t="str">
        <f t="array" ref="AE734">IF( $W734, "", IF( INDEX(白話字韻母資料表, AC734, $AE$5) = "入聲", TRUE, FALSE) )</f>
        <v/>
      </c>
      <c r="AF734" s="374" t="str">
        <f t="shared" si="216"/>
        <v/>
      </c>
      <c r="AG734" s="374" t="str">
        <f t="shared" si="217"/>
        <v/>
      </c>
      <c r="AH734" s="374" t="str">
        <f t="array" ref="AH734">IF( $W734, "", INDEX(白話字韻母資料表, $AC734, $AH$5))</f>
        <v/>
      </c>
      <c r="AI734" s="374" t="str">
        <f t="array" ref="AI734">IF($W734, "", INDEX(白話字韻母八聲調資料表, $AD734, $AG734))</f>
        <v/>
      </c>
      <c r="AJ734" s="370"/>
      <c r="AK734" s="373" t="b">
        <f t="shared" si="218"/>
        <v>0</v>
      </c>
      <c r="AL734" s="373" t="str">
        <f>IF( $AK734, IFERROR( IF(MATCH( $E734, 顎音化聲母!$H$9:$H$37, 0), TRUE, FALSE), FALSE), "")</f>
        <v/>
      </c>
      <c r="AM734" s="373" t="str">
        <f t="array" ref="AM734">IF( AND($AK734, $AL734), INDEX(顎音化聲母資料表, MATCH( $D734 &amp; $E734, 顎音化聲母!$L$5:$L$136, 0), 3), "")</f>
        <v/>
      </c>
      <c r="AN734" s="373" t="str">
        <f t="shared" si="219"/>
        <v/>
      </c>
      <c r="AO734" s="374" t="str">
        <f t="array" ref="AO734">IF($AN734="", "", IF( $AM734&lt;&gt;"", $AM734,INDEX(白話字聲母資料表, $AN734, $AO$5)))</f>
        <v/>
      </c>
      <c r="AP734" s="374" t="str">
        <f t="array" ref="AP734">IF($W734, "", INDEX(方音八音反切資料表, $AD734, $AG734))</f>
        <v/>
      </c>
      <c r="AQ734" s="370"/>
      <c r="AR734" s="374" t="str">
        <f t="array" ref="AR734">IF($V734, "", INDEX(白話字聲母資料表, $Z734, $AR$5))</f>
        <v/>
      </c>
      <c r="AS734" s="375" t="str">
        <f t="array" ref="AS734">IF($W734, "", INDEX(白話字韻母資料表, $AC734, $AR$5))</f>
        <v/>
      </c>
      <c r="AT734" s="374" t="str">
        <f t="array" ref="AT734">IF($W734, "", INDEX(台羅韻母八聲調資料表, $AD734, $AG734))</f>
        <v/>
      </c>
      <c r="AU734" s="370"/>
      <c r="AV734" s="374" t="str">
        <f t="array" ref="AV734">IF($V734, "", INDEX(白話字聲母資料表, $Z734, $AV$5))</f>
        <v/>
      </c>
      <c r="AW734" s="375" t="str">
        <f t="array" ref="AW734">IF($W734, "", INDEX(白話字韻母資料表, $AC734, $AW$5))</f>
        <v/>
      </c>
      <c r="AX734" s="374" t="str">
        <f t="array" ref="AX734">IF($W734, "", INDEX(閩拼韻母八聲調資料表, $AD734, $AG734))</f>
        <v/>
      </c>
    </row>
    <row r="735" spans="2:50">
      <c r="B735" s="380">
        <f t="shared" si="148"/>
        <v>727</v>
      </c>
      <c r="C735" s="314" t="str">
        <f>MID(文章!$D$4, B735, 1)</f>
        <v/>
      </c>
      <c r="D735" s="365"/>
      <c r="E735" s="365"/>
      <c r="F735" s="365"/>
      <c r="G735" s="315" t="str">
        <f t="array" ref="G735">IF( OR($T735, NOT($U735), $W735), "", $AA735 &amp; $AH735 &amp; INDEX(中文數值資料表, $AG735, 2) )</f>
        <v/>
      </c>
      <c r="H735" s="321" t="str">
        <f t="shared" si="149"/>
        <v/>
      </c>
      <c r="I735" s="322" t="str">
        <f t="shared" si="150"/>
        <v/>
      </c>
      <c r="J735" s="323" t="str">
        <f t="shared" si="151"/>
        <v/>
      </c>
      <c r="K735" s="316" t="str">
        <f t="shared" si="152"/>
        <v/>
      </c>
      <c r="L735" s="317" t="str">
        <f t="shared" ca="1" si="220"/>
        <v xml:space="preserve">\ltjruby{}{}\
</v>
      </c>
      <c r="M735" s="317" t="str">
        <f t="shared" ca="1" si="206"/>
        <v xml:space="preserve">&lt;ruby&gt;&lt;rt&gt;&lt;/rt&gt;&lt;/ruby&gt;
</v>
      </c>
      <c r="N735" s="317" t="str">
        <f t="shared" ca="1" si="207"/>
        <v xml:space="preserve">&lt;ruby&gt;&lt;rt&gt;&lt;/rt&gt;&lt;/ruby&gt;
</v>
      </c>
      <c r="O735" s="317" t="str">
        <f t="shared" ca="1" si="208"/>
        <v xml:space="preserve">&lt;ruby&gt;&lt;rt&gt;&lt;/rt&gt;&lt;/ruby&gt;
</v>
      </c>
      <c r="P735" s="317" t="str">
        <f t="shared" ca="1" si="208"/>
        <v xml:space="preserve">&lt;ruby&gt;&lt;rt&gt;&lt;/rt&gt;&lt;/ruby&gt;
</v>
      </c>
      <c r="Q735" s="318" t="str">
        <f t="shared" ca="1" si="209"/>
        <v xml:space="preserve">&lt;ruby&gt;&lt;rtc&gt;&lt;/rtc&gt;&lt;/ruby&gt;
</v>
      </c>
      <c r="R735" s="318" t="str">
        <f t="shared" ca="1" si="210"/>
        <v xml:space="preserve">&lt;ruby&gt;&lt;rt&gt;&lt;/rt&gt;&lt;rtc&gt;&lt;/rtc&gt;&lt;/ruby&gt;
</v>
      </c>
      <c r="S735" s="285"/>
      <c r="T735" s="319" t="b">
        <f t="shared" si="204"/>
        <v>0</v>
      </c>
      <c r="U735" s="319" t="b">
        <f t="shared" si="211"/>
        <v>0</v>
      </c>
      <c r="V735" s="319" t="b">
        <f t="shared" si="212"/>
        <v>1</v>
      </c>
      <c r="W735" s="319" t="b">
        <f t="shared" si="213"/>
        <v>1</v>
      </c>
      <c r="X735" s="319" t="b">
        <f t="shared" si="214"/>
        <v>0</v>
      </c>
      <c r="Y735" s="370"/>
      <c r="Z735" s="377" t="str">
        <f t="shared" si="205"/>
        <v/>
      </c>
      <c r="AA735" s="373" t="str">
        <f t="array" ref="AA735">IF( $Z735="", "", INDEX(白話字聲母資料表, $Z735, $AA$5))</f>
        <v/>
      </c>
      <c r="AB735" s="370"/>
      <c r="AC735" s="377" t="str">
        <f t="shared" si="215"/>
        <v/>
      </c>
      <c r="AD735" s="373" t="str">
        <f t="array" ref="AD735">IF( $W735, "", INDEX(白話字韻母資料表, AC735, $AD$5))</f>
        <v/>
      </c>
      <c r="AE735" s="373" t="str">
        <f t="array" ref="AE735">IF( $W735, "", IF( INDEX(白話字韻母資料表, AC735, $AE$5) = "入聲", TRUE, FALSE) )</f>
        <v/>
      </c>
      <c r="AF735" s="374" t="str">
        <f t="shared" si="216"/>
        <v/>
      </c>
      <c r="AG735" s="374" t="str">
        <f t="shared" si="217"/>
        <v/>
      </c>
      <c r="AH735" s="374" t="str">
        <f t="array" ref="AH735">IF( $W735, "", INDEX(白話字韻母資料表, $AC735, $AH$5))</f>
        <v/>
      </c>
      <c r="AI735" s="374" t="str">
        <f t="array" ref="AI735">IF($W735, "", INDEX(白話字韻母八聲調資料表, $AD735, $AG735))</f>
        <v/>
      </c>
      <c r="AJ735" s="370"/>
      <c r="AK735" s="373" t="b">
        <f t="shared" si="218"/>
        <v>0</v>
      </c>
      <c r="AL735" s="373" t="str">
        <f>IF( $AK735, IFERROR( IF(MATCH( $E735, 顎音化聲母!$H$9:$H$37, 0), TRUE, FALSE), FALSE), "")</f>
        <v/>
      </c>
      <c r="AM735" s="373" t="str">
        <f t="array" ref="AM735">IF( AND($AK735, $AL735), INDEX(顎音化聲母資料表, MATCH( $D735 &amp; $E735, 顎音化聲母!$L$5:$L$136, 0), 3), "")</f>
        <v/>
      </c>
      <c r="AN735" s="373" t="str">
        <f t="shared" si="219"/>
        <v/>
      </c>
      <c r="AO735" s="374" t="str">
        <f t="array" ref="AO735">IF($AN735="", "", IF( $AM735&lt;&gt;"", $AM735,INDEX(白話字聲母資料表, $AN735, $AO$5)))</f>
        <v/>
      </c>
      <c r="AP735" s="374" t="str">
        <f t="array" ref="AP735">IF($W735, "", INDEX(方音八音反切資料表, $AD735, $AG735))</f>
        <v/>
      </c>
      <c r="AQ735" s="370"/>
      <c r="AR735" s="374" t="str">
        <f t="array" ref="AR735">IF($V735, "", INDEX(白話字聲母資料表, $Z735, $AR$5))</f>
        <v/>
      </c>
      <c r="AS735" s="375" t="str">
        <f t="array" ref="AS735">IF($W735, "", INDEX(白話字韻母資料表, $AC735, $AR$5))</f>
        <v/>
      </c>
      <c r="AT735" s="374" t="str">
        <f t="array" ref="AT735">IF($W735, "", INDEX(台羅韻母八聲調資料表, $AD735, $AG735))</f>
        <v/>
      </c>
      <c r="AU735" s="370"/>
      <c r="AV735" s="374" t="str">
        <f t="array" ref="AV735">IF($V735, "", INDEX(白話字聲母資料表, $Z735, $AV$5))</f>
        <v/>
      </c>
      <c r="AW735" s="375" t="str">
        <f t="array" ref="AW735">IF($W735, "", INDEX(白話字韻母資料表, $AC735, $AW$5))</f>
        <v/>
      </c>
      <c r="AX735" s="374" t="str">
        <f t="array" ref="AX735">IF($W735, "", INDEX(閩拼韻母八聲調資料表, $AD735, $AG735))</f>
        <v/>
      </c>
    </row>
    <row r="736" spans="2:50">
      <c r="B736" s="380">
        <f t="shared" si="148"/>
        <v>728</v>
      </c>
      <c r="C736" s="314" t="str">
        <f>MID(文章!$D$4, B736, 1)</f>
        <v/>
      </c>
      <c r="D736" s="365"/>
      <c r="E736" s="365"/>
      <c r="F736" s="365"/>
      <c r="G736" s="315" t="str">
        <f t="array" ref="G736">IF( OR($T736, NOT($U736), $W736), "", $AA736 &amp; $AH736 &amp; INDEX(中文數值資料表, $AG736, 2) )</f>
        <v/>
      </c>
      <c r="H736" s="321" t="str">
        <f t="shared" si="149"/>
        <v/>
      </c>
      <c r="I736" s="322" t="str">
        <f t="shared" si="150"/>
        <v/>
      </c>
      <c r="J736" s="323" t="str">
        <f t="shared" si="151"/>
        <v/>
      </c>
      <c r="K736" s="316" t="str">
        <f t="shared" si="152"/>
        <v/>
      </c>
      <c r="L736" s="317" t="str">
        <f t="shared" ca="1" si="220"/>
        <v xml:space="preserve">\ltjruby{}{}\
</v>
      </c>
      <c r="M736" s="317" t="str">
        <f t="shared" ca="1" si="206"/>
        <v xml:space="preserve">&lt;ruby&gt;&lt;rt&gt;&lt;/rt&gt;&lt;/ruby&gt;
</v>
      </c>
      <c r="N736" s="317" t="str">
        <f t="shared" ca="1" si="207"/>
        <v xml:space="preserve">&lt;ruby&gt;&lt;rt&gt;&lt;/rt&gt;&lt;/ruby&gt;
</v>
      </c>
      <c r="O736" s="317" t="str">
        <f t="shared" ca="1" si="208"/>
        <v xml:space="preserve">&lt;ruby&gt;&lt;rt&gt;&lt;/rt&gt;&lt;/ruby&gt;
</v>
      </c>
      <c r="P736" s="317" t="str">
        <f t="shared" ca="1" si="208"/>
        <v xml:space="preserve">&lt;ruby&gt;&lt;rt&gt;&lt;/rt&gt;&lt;/ruby&gt;
</v>
      </c>
      <c r="Q736" s="318" t="str">
        <f t="shared" ca="1" si="209"/>
        <v xml:space="preserve">&lt;ruby&gt;&lt;rtc&gt;&lt;/rtc&gt;&lt;/ruby&gt;
</v>
      </c>
      <c r="R736" s="318" t="str">
        <f t="shared" ca="1" si="210"/>
        <v xml:space="preserve">&lt;ruby&gt;&lt;rt&gt;&lt;/rt&gt;&lt;rtc&gt;&lt;/rtc&gt;&lt;/ruby&gt;
</v>
      </c>
      <c r="S736" s="285"/>
      <c r="T736" s="319" t="b">
        <f t="shared" si="204"/>
        <v>0</v>
      </c>
      <c r="U736" s="319" t="b">
        <f t="shared" si="211"/>
        <v>0</v>
      </c>
      <c r="V736" s="319" t="b">
        <f t="shared" si="212"/>
        <v>1</v>
      </c>
      <c r="W736" s="319" t="b">
        <f t="shared" si="213"/>
        <v>1</v>
      </c>
      <c r="X736" s="319" t="b">
        <f t="shared" si="214"/>
        <v>0</v>
      </c>
      <c r="Y736" s="370"/>
      <c r="Z736" s="377" t="str">
        <f t="shared" si="205"/>
        <v/>
      </c>
      <c r="AA736" s="373" t="str">
        <f t="array" ref="AA736">IF( $Z736="", "", INDEX(白話字聲母資料表, $Z736, $AA$5))</f>
        <v/>
      </c>
      <c r="AB736" s="370"/>
      <c r="AC736" s="377" t="str">
        <f t="shared" si="215"/>
        <v/>
      </c>
      <c r="AD736" s="373" t="str">
        <f t="array" ref="AD736">IF( $W736, "", INDEX(白話字韻母資料表, AC736, $AD$5))</f>
        <v/>
      </c>
      <c r="AE736" s="373" t="str">
        <f t="array" ref="AE736">IF( $W736, "", IF( INDEX(白話字韻母資料表, AC736, $AE$5) = "入聲", TRUE, FALSE) )</f>
        <v/>
      </c>
      <c r="AF736" s="374" t="str">
        <f t="shared" si="216"/>
        <v/>
      </c>
      <c r="AG736" s="374" t="str">
        <f t="shared" si="217"/>
        <v/>
      </c>
      <c r="AH736" s="374" t="str">
        <f t="array" ref="AH736">IF( $W736, "", INDEX(白話字韻母資料表, $AC736, $AH$5))</f>
        <v/>
      </c>
      <c r="AI736" s="374" t="str">
        <f t="array" ref="AI736">IF($W736, "", INDEX(白話字韻母八聲調資料表, $AD736, $AG736))</f>
        <v/>
      </c>
      <c r="AJ736" s="370"/>
      <c r="AK736" s="373" t="b">
        <f t="shared" si="218"/>
        <v>0</v>
      </c>
      <c r="AL736" s="373" t="str">
        <f>IF( $AK736, IFERROR( IF(MATCH( $E736, 顎音化聲母!$H$9:$H$37, 0), TRUE, FALSE), FALSE), "")</f>
        <v/>
      </c>
      <c r="AM736" s="373" t="str">
        <f t="array" ref="AM736">IF( AND($AK736, $AL736), INDEX(顎音化聲母資料表, MATCH( $D736 &amp; $E736, 顎音化聲母!$L$5:$L$136, 0), 3), "")</f>
        <v/>
      </c>
      <c r="AN736" s="373" t="str">
        <f t="shared" si="219"/>
        <v/>
      </c>
      <c r="AO736" s="374" t="str">
        <f t="array" ref="AO736">IF($AN736="", "", IF( $AM736&lt;&gt;"", $AM736,INDEX(白話字聲母資料表, $AN736, $AO$5)))</f>
        <v/>
      </c>
      <c r="AP736" s="374" t="str">
        <f t="array" ref="AP736">IF($W736, "", INDEX(方音八音反切資料表, $AD736, $AG736))</f>
        <v/>
      </c>
      <c r="AQ736" s="370"/>
      <c r="AR736" s="374" t="str">
        <f t="array" ref="AR736">IF($V736, "", INDEX(白話字聲母資料表, $Z736, $AR$5))</f>
        <v/>
      </c>
      <c r="AS736" s="375" t="str">
        <f t="array" ref="AS736">IF($W736, "", INDEX(白話字韻母資料表, $AC736, $AR$5))</f>
        <v/>
      </c>
      <c r="AT736" s="374" t="str">
        <f t="array" ref="AT736">IF($W736, "", INDEX(台羅韻母八聲調資料表, $AD736, $AG736))</f>
        <v/>
      </c>
      <c r="AU736" s="370"/>
      <c r="AV736" s="374" t="str">
        <f t="array" ref="AV736">IF($V736, "", INDEX(白話字聲母資料表, $Z736, $AV$5))</f>
        <v/>
      </c>
      <c r="AW736" s="375" t="str">
        <f t="array" ref="AW736">IF($W736, "", INDEX(白話字韻母資料表, $AC736, $AW$5))</f>
        <v/>
      </c>
      <c r="AX736" s="374" t="str">
        <f t="array" ref="AX736">IF($W736, "", INDEX(閩拼韻母八聲調資料表, $AD736, $AG736))</f>
        <v/>
      </c>
    </row>
    <row r="737" spans="2:50">
      <c r="B737" s="380">
        <f t="shared" si="148"/>
        <v>729</v>
      </c>
      <c r="C737" s="314" t="str">
        <f>MID(文章!$D$4, B737, 1)</f>
        <v/>
      </c>
      <c r="D737" s="365"/>
      <c r="E737" s="365"/>
      <c r="F737" s="365"/>
      <c r="G737" s="315" t="str">
        <f t="array" ref="G737">IF( OR($T737, NOT($U737), $W737), "", $AA737 &amp; $AH737 &amp; INDEX(中文數值資料表, $AG737, 2) )</f>
        <v/>
      </c>
      <c r="H737" s="321" t="str">
        <f t="shared" si="149"/>
        <v/>
      </c>
      <c r="I737" s="322" t="str">
        <f t="shared" si="150"/>
        <v/>
      </c>
      <c r="J737" s="323" t="str">
        <f t="shared" si="151"/>
        <v/>
      </c>
      <c r="K737" s="316" t="str">
        <f t="shared" si="152"/>
        <v/>
      </c>
      <c r="L737" s="317" t="str">
        <f t="shared" ca="1" si="220"/>
        <v xml:space="preserve">\ltjruby{}{}\
</v>
      </c>
      <c r="M737" s="317" t="str">
        <f t="shared" ca="1" si="206"/>
        <v xml:space="preserve">&lt;ruby&gt;&lt;rt&gt;&lt;/rt&gt;&lt;/ruby&gt;
</v>
      </c>
      <c r="N737" s="317" t="str">
        <f t="shared" ca="1" si="207"/>
        <v xml:space="preserve">&lt;ruby&gt;&lt;rt&gt;&lt;/rt&gt;&lt;/ruby&gt;
</v>
      </c>
      <c r="O737" s="317" t="str">
        <f t="shared" ca="1" si="208"/>
        <v xml:space="preserve">&lt;ruby&gt;&lt;rt&gt;&lt;/rt&gt;&lt;/ruby&gt;
</v>
      </c>
      <c r="P737" s="317" t="str">
        <f t="shared" ca="1" si="208"/>
        <v xml:space="preserve">&lt;ruby&gt;&lt;rt&gt;&lt;/rt&gt;&lt;/ruby&gt;
</v>
      </c>
      <c r="Q737" s="318" t="str">
        <f t="shared" ca="1" si="209"/>
        <v xml:space="preserve">&lt;ruby&gt;&lt;rtc&gt;&lt;/rtc&gt;&lt;/ruby&gt;
</v>
      </c>
      <c r="R737" s="318" t="str">
        <f t="shared" ca="1" si="210"/>
        <v xml:space="preserve">&lt;ruby&gt;&lt;rt&gt;&lt;/rt&gt;&lt;rtc&gt;&lt;/rtc&gt;&lt;/ruby&gt;
</v>
      </c>
      <c r="S737" s="285"/>
      <c r="T737" s="319" t="b">
        <f t="shared" si="204"/>
        <v>0</v>
      </c>
      <c r="U737" s="319" t="b">
        <f t="shared" si="211"/>
        <v>0</v>
      </c>
      <c r="V737" s="319" t="b">
        <f t="shared" si="212"/>
        <v>1</v>
      </c>
      <c r="W737" s="319" t="b">
        <f t="shared" si="213"/>
        <v>1</v>
      </c>
      <c r="X737" s="319" t="b">
        <f t="shared" si="214"/>
        <v>0</v>
      </c>
      <c r="Y737" s="370"/>
      <c r="Z737" s="377" t="str">
        <f t="shared" si="205"/>
        <v/>
      </c>
      <c r="AA737" s="373" t="str">
        <f t="array" ref="AA737">IF( $Z737="", "", INDEX(白話字聲母資料表, $Z737, $AA$5))</f>
        <v/>
      </c>
      <c r="AB737" s="370"/>
      <c r="AC737" s="377" t="str">
        <f t="shared" si="215"/>
        <v/>
      </c>
      <c r="AD737" s="373" t="str">
        <f t="array" ref="AD737">IF( $W737, "", INDEX(白話字韻母資料表, AC737, $AD$5))</f>
        <v/>
      </c>
      <c r="AE737" s="373" t="str">
        <f t="array" ref="AE737">IF( $W737, "", IF( INDEX(白話字韻母資料表, AC737, $AE$5) = "入聲", TRUE, FALSE) )</f>
        <v/>
      </c>
      <c r="AF737" s="374" t="str">
        <f t="shared" si="216"/>
        <v/>
      </c>
      <c r="AG737" s="374" t="str">
        <f t="shared" si="217"/>
        <v/>
      </c>
      <c r="AH737" s="374" t="str">
        <f t="array" ref="AH737">IF( $W737, "", INDEX(白話字韻母資料表, $AC737, $AH$5))</f>
        <v/>
      </c>
      <c r="AI737" s="374" t="str">
        <f t="array" ref="AI737">IF($W737, "", INDEX(白話字韻母八聲調資料表, $AD737, $AG737))</f>
        <v/>
      </c>
      <c r="AJ737" s="370"/>
      <c r="AK737" s="373" t="b">
        <f t="shared" si="218"/>
        <v>0</v>
      </c>
      <c r="AL737" s="373" t="str">
        <f>IF( $AK737, IFERROR( IF(MATCH( $E737, 顎音化聲母!$H$9:$H$37, 0), TRUE, FALSE), FALSE), "")</f>
        <v/>
      </c>
      <c r="AM737" s="373" t="str">
        <f t="array" ref="AM737">IF( AND($AK737, $AL737), INDEX(顎音化聲母資料表, MATCH( $D737 &amp; $E737, 顎音化聲母!$L$5:$L$136, 0), 3), "")</f>
        <v/>
      </c>
      <c r="AN737" s="373" t="str">
        <f t="shared" si="219"/>
        <v/>
      </c>
      <c r="AO737" s="374" t="str">
        <f t="array" ref="AO737">IF($AN737="", "", IF( $AM737&lt;&gt;"", $AM737,INDEX(白話字聲母資料表, $AN737, $AO$5)))</f>
        <v/>
      </c>
      <c r="AP737" s="374" t="str">
        <f t="array" ref="AP737">IF($W737, "", INDEX(方音八音反切資料表, $AD737, $AG737))</f>
        <v/>
      </c>
      <c r="AQ737" s="370"/>
      <c r="AR737" s="374" t="str">
        <f t="array" ref="AR737">IF($V737, "", INDEX(白話字聲母資料表, $Z737, $AR$5))</f>
        <v/>
      </c>
      <c r="AS737" s="375" t="str">
        <f t="array" ref="AS737">IF($W737, "", INDEX(白話字韻母資料表, $AC737, $AR$5))</f>
        <v/>
      </c>
      <c r="AT737" s="374" t="str">
        <f t="array" ref="AT737">IF($W737, "", INDEX(台羅韻母八聲調資料表, $AD737, $AG737))</f>
        <v/>
      </c>
      <c r="AU737" s="370"/>
      <c r="AV737" s="374" t="str">
        <f t="array" ref="AV737">IF($V737, "", INDEX(白話字聲母資料表, $Z737, $AV$5))</f>
        <v/>
      </c>
      <c r="AW737" s="375" t="str">
        <f t="array" ref="AW737">IF($W737, "", INDEX(白話字韻母資料表, $AC737, $AW$5))</f>
        <v/>
      </c>
      <c r="AX737" s="374" t="str">
        <f t="array" ref="AX737">IF($W737, "", INDEX(閩拼韻母八聲調資料表, $AD737, $AG737))</f>
        <v/>
      </c>
    </row>
    <row r="738" spans="2:50">
      <c r="B738" s="380">
        <f t="shared" si="148"/>
        <v>730</v>
      </c>
      <c r="C738" s="314" t="str">
        <f>MID(文章!$D$4, B738, 1)</f>
        <v/>
      </c>
      <c r="D738" s="365"/>
      <c r="E738" s="365"/>
      <c r="F738" s="365"/>
      <c r="G738" s="315" t="str">
        <f t="array" ref="G738">IF( OR($T738, NOT($U738), $W738), "", $AA738 &amp; $AH738 &amp; INDEX(中文數值資料表, $AG738, 2) )</f>
        <v/>
      </c>
      <c r="H738" s="321" t="str">
        <f t="shared" si="149"/>
        <v/>
      </c>
      <c r="I738" s="322" t="str">
        <f t="shared" si="150"/>
        <v/>
      </c>
      <c r="J738" s="323" t="str">
        <f t="shared" si="151"/>
        <v/>
      </c>
      <c r="K738" s="316" t="str">
        <f t="shared" si="152"/>
        <v/>
      </c>
      <c r="L738" s="317" t="str">
        <f t="shared" ca="1" si="220"/>
        <v xml:space="preserve">\ltjruby{}{}\
</v>
      </c>
      <c r="M738" s="317" t="str">
        <f t="shared" ca="1" si="206"/>
        <v xml:space="preserve">&lt;ruby&gt;&lt;rt&gt;&lt;/rt&gt;&lt;/ruby&gt;
</v>
      </c>
      <c r="N738" s="317" t="str">
        <f t="shared" ca="1" si="207"/>
        <v xml:space="preserve">&lt;ruby&gt;&lt;rt&gt;&lt;/rt&gt;&lt;/ruby&gt;
</v>
      </c>
      <c r="O738" s="317" t="str">
        <f t="shared" ca="1" si="208"/>
        <v xml:space="preserve">&lt;ruby&gt;&lt;rt&gt;&lt;/rt&gt;&lt;/ruby&gt;
</v>
      </c>
      <c r="P738" s="317" t="str">
        <f t="shared" ca="1" si="208"/>
        <v xml:space="preserve">&lt;ruby&gt;&lt;rt&gt;&lt;/rt&gt;&lt;/ruby&gt;
</v>
      </c>
      <c r="Q738" s="318" t="str">
        <f t="shared" ca="1" si="209"/>
        <v xml:space="preserve">&lt;ruby&gt;&lt;rtc&gt;&lt;/rtc&gt;&lt;/ruby&gt;
</v>
      </c>
      <c r="R738" s="318" t="str">
        <f t="shared" ca="1" si="210"/>
        <v xml:space="preserve">&lt;ruby&gt;&lt;rt&gt;&lt;/rt&gt;&lt;rtc&gt;&lt;/rtc&gt;&lt;/ruby&gt;
</v>
      </c>
      <c r="S738" s="285"/>
      <c r="T738" s="319" t="b">
        <f t="shared" si="204"/>
        <v>0</v>
      </c>
      <c r="U738" s="319" t="b">
        <f t="shared" si="211"/>
        <v>0</v>
      </c>
      <c r="V738" s="319" t="b">
        <f t="shared" si="212"/>
        <v>1</v>
      </c>
      <c r="W738" s="319" t="b">
        <f t="shared" si="213"/>
        <v>1</v>
      </c>
      <c r="X738" s="319" t="b">
        <f t="shared" si="214"/>
        <v>0</v>
      </c>
      <c r="Y738" s="370"/>
      <c r="Z738" s="377" t="str">
        <f t="shared" si="205"/>
        <v/>
      </c>
      <c r="AA738" s="373" t="str">
        <f t="array" ref="AA738">IF( $Z738="", "", INDEX(白話字聲母資料表, $Z738, $AA$5))</f>
        <v/>
      </c>
      <c r="AB738" s="370"/>
      <c r="AC738" s="377" t="str">
        <f t="shared" si="215"/>
        <v/>
      </c>
      <c r="AD738" s="373" t="str">
        <f t="array" ref="AD738">IF( $W738, "", INDEX(白話字韻母資料表, AC738, $AD$5))</f>
        <v/>
      </c>
      <c r="AE738" s="373" t="str">
        <f t="array" ref="AE738">IF( $W738, "", IF( INDEX(白話字韻母資料表, AC738, $AE$5) = "入聲", TRUE, FALSE) )</f>
        <v/>
      </c>
      <c r="AF738" s="374" t="str">
        <f t="shared" si="216"/>
        <v/>
      </c>
      <c r="AG738" s="374" t="str">
        <f t="shared" si="217"/>
        <v/>
      </c>
      <c r="AH738" s="374" t="str">
        <f t="array" ref="AH738">IF( $W738, "", INDEX(白話字韻母資料表, $AC738, $AH$5))</f>
        <v/>
      </c>
      <c r="AI738" s="374" t="str">
        <f t="array" ref="AI738">IF($W738, "", INDEX(白話字韻母八聲調資料表, $AD738, $AG738))</f>
        <v/>
      </c>
      <c r="AJ738" s="370"/>
      <c r="AK738" s="373" t="b">
        <f t="shared" si="218"/>
        <v>0</v>
      </c>
      <c r="AL738" s="373" t="str">
        <f>IF( $AK738, IFERROR( IF(MATCH( $E738, 顎音化聲母!$H$9:$H$37, 0), TRUE, FALSE), FALSE), "")</f>
        <v/>
      </c>
      <c r="AM738" s="373" t="str">
        <f t="array" ref="AM738">IF( AND($AK738, $AL738), INDEX(顎音化聲母資料表, MATCH( $D738 &amp; $E738, 顎音化聲母!$L$5:$L$136, 0), 3), "")</f>
        <v/>
      </c>
      <c r="AN738" s="373" t="str">
        <f t="shared" si="219"/>
        <v/>
      </c>
      <c r="AO738" s="374" t="str">
        <f t="array" ref="AO738">IF($AN738="", "", IF( $AM738&lt;&gt;"", $AM738,INDEX(白話字聲母資料表, $AN738, $AO$5)))</f>
        <v/>
      </c>
      <c r="AP738" s="374" t="str">
        <f t="array" ref="AP738">IF($W738, "", INDEX(方音八音反切資料表, $AD738, $AG738))</f>
        <v/>
      </c>
      <c r="AQ738" s="370"/>
      <c r="AR738" s="374" t="str">
        <f t="array" ref="AR738">IF($V738, "", INDEX(白話字聲母資料表, $Z738, $AR$5))</f>
        <v/>
      </c>
      <c r="AS738" s="375" t="str">
        <f t="array" ref="AS738">IF($W738, "", INDEX(白話字韻母資料表, $AC738, $AR$5))</f>
        <v/>
      </c>
      <c r="AT738" s="374" t="str">
        <f t="array" ref="AT738">IF($W738, "", INDEX(台羅韻母八聲調資料表, $AD738, $AG738))</f>
        <v/>
      </c>
      <c r="AU738" s="370"/>
      <c r="AV738" s="374" t="str">
        <f t="array" ref="AV738">IF($V738, "", INDEX(白話字聲母資料表, $Z738, $AV$5))</f>
        <v/>
      </c>
      <c r="AW738" s="375" t="str">
        <f t="array" ref="AW738">IF($W738, "", INDEX(白話字韻母資料表, $AC738, $AW$5))</f>
        <v/>
      </c>
      <c r="AX738" s="374" t="str">
        <f t="array" ref="AX738">IF($W738, "", INDEX(閩拼韻母八聲調資料表, $AD738, $AG738))</f>
        <v/>
      </c>
    </row>
    <row r="739" spans="2:50">
      <c r="B739" s="380">
        <f t="shared" si="148"/>
        <v>731</v>
      </c>
      <c r="C739" s="314" t="str">
        <f>MID(文章!$D$4, B739, 1)</f>
        <v/>
      </c>
      <c r="D739" s="365"/>
      <c r="E739" s="365"/>
      <c r="F739" s="365"/>
      <c r="G739" s="315" t="str">
        <f t="array" ref="G739">IF( OR($T739, NOT($U739), $W739), "", $AA739 &amp; $AH739 &amp; INDEX(中文數值資料表, $AG739, 2) )</f>
        <v/>
      </c>
      <c r="H739" s="321" t="str">
        <f t="shared" si="149"/>
        <v/>
      </c>
      <c r="I739" s="322" t="str">
        <f t="shared" si="150"/>
        <v/>
      </c>
      <c r="J739" s="323" t="str">
        <f t="shared" si="151"/>
        <v/>
      </c>
      <c r="K739" s="316" t="str">
        <f t="shared" si="152"/>
        <v/>
      </c>
      <c r="L739" s="317" t="str">
        <f t="shared" ca="1" si="220"/>
        <v xml:space="preserve">\ltjruby{}{}\
</v>
      </c>
      <c r="M739" s="317" t="str">
        <f t="shared" ca="1" si="206"/>
        <v xml:space="preserve">&lt;ruby&gt;&lt;rt&gt;&lt;/rt&gt;&lt;/ruby&gt;
</v>
      </c>
      <c r="N739" s="317" t="str">
        <f t="shared" ca="1" si="207"/>
        <v xml:space="preserve">&lt;ruby&gt;&lt;rt&gt;&lt;/rt&gt;&lt;/ruby&gt;
</v>
      </c>
      <c r="O739" s="317" t="str">
        <f t="shared" ca="1" si="208"/>
        <v xml:space="preserve">&lt;ruby&gt;&lt;rt&gt;&lt;/rt&gt;&lt;/ruby&gt;
</v>
      </c>
      <c r="P739" s="317" t="str">
        <f t="shared" ca="1" si="208"/>
        <v xml:space="preserve">&lt;ruby&gt;&lt;rt&gt;&lt;/rt&gt;&lt;/ruby&gt;
</v>
      </c>
      <c r="Q739" s="318" t="str">
        <f t="shared" ca="1" si="209"/>
        <v xml:space="preserve">&lt;ruby&gt;&lt;rtc&gt;&lt;/rtc&gt;&lt;/ruby&gt;
</v>
      </c>
      <c r="R739" s="318" t="str">
        <f t="shared" ca="1" si="210"/>
        <v xml:space="preserve">&lt;ruby&gt;&lt;rt&gt;&lt;/rt&gt;&lt;rtc&gt;&lt;/rtc&gt;&lt;/ruby&gt;
</v>
      </c>
      <c r="S739" s="285"/>
      <c r="T739" s="319" t="b">
        <f t="shared" si="204"/>
        <v>0</v>
      </c>
      <c r="U739" s="319" t="b">
        <f t="shared" si="211"/>
        <v>0</v>
      </c>
      <c r="V739" s="319" t="b">
        <f t="shared" si="212"/>
        <v>1</v>
      </c>
      <c r="W739" s="319" t="b">
        <f t="shared" si="213"/>
        <v>1</v>
      </c>
      <c r="X739" s="319" t="b">
        <f t="shared" si="214"/>
        <v>0</v>
      </c>
      <c r="Y739" s="370"/>
      <c r="Z739" s="377" t="str">
        <f t="shared" si="205"/>
        <v/>
      </c>
      <c r="AA739" s="373" t="str">
        <f t="array" ref="AA739">IF( $Z739="", "", INDEX(白話字聲母資料表, $Z739, $AA$5))</f>
        <v/>
      </c>
      <c r="AB739" s="370"/>
      <c r="AC739" s="377" t="str">
        <f t="shared" si="215"/>
        <v/>
      </c>
      <c r="AD739" s="373" t="str">
        <f t="array" ref="AD739">IF( $W739, "", INDEX(白話字韻母資料表, AC739, $AD$5))</f>
        <v/>
      </c>
      <c r="AE739" s="373" t="str">
        <f t="array" ref="AE739">IF( $W739, "", IF( INDEX(白話字韻母資料表, AC739, $AE$5) = "入聲", TRUE, FALSE) )</f>
        <v/>
      </c>
      <c r="AF739" s="374" t="str">
        <f t="shared" si="216"/>
        <v/>
      </c>
      <c r="AG739" s="374" t="str">
        <f t="shared" si="217"/>
        <v/>
      </c>
      <c r="AH739" s="374" t="str">
        <f t="array" ref="AH739">IF( $W739, "", INDEX(白話字韻母資料表, $AC739, $AH$5))</f>
        <v/>
      </c>
      <c r="AI739" s="374" t="str">
        <f t="array" ref="AI739">IF($W739, "", INDEX(白話字韻母八聲調資料表, $AD739, $AG739))</f>
        <v/>
      </c>
      <c r="AJ739" s="370"/>
      <c r="AK739" s="373" t="b">
        <f t="shared" si="218"/>
        <v>0</v>
      </c>
      <c r="AL739" s="373" t="str">
        <f>IF( $AK739, IFERROR( IF(MATCH( $E739, 顎音化聲母!$H$9:$H$37, 0), TRUE, FALSE), FALSE), "")</f>
        <v/>
      </c>
      <c r="AM739" s="373" t="str">
        <f t="array" ref="AM739">IF( AND($AK739, $AL739), INDEX(顎音化聲母資料表, MATCH( $D739 &amp; $E739, 顎音化聲母!$L$5:$L$136, 0), 3), "")</f>
        <v/>
      </c>
      <c r="AN739" s="373" t="str">
        <f t="shared" si="219"/>
        <v/>
      </c>
      <c r="AO739" s="374" t="str">
        <f t="array" ref="AO739">IF($AN739="", "", IF( $AM739&lt;&gt;"", $AM739,INDEX(白話字聲母資料表, $AN739, $AO$5)))</f>
        <v/>
      </c>
      <c r="AP739" s="374" t="str">
        <f t="array" ref="AP739">IF($W739, "", INDEX(方音八音反切資料表, $AD739, $AG739))</f>
        <v/>
      </c>
      <c r="AQ739" s="370"/>
      <c r="AR739" s="374" t="str">
        <f t="array" ref="AR739">IF($V739, "", INDEX(白話字聲母資料表, $Z739, $AR$5))</f>
        <v/>
      </c>
      <c r="AS739" s="375" t="str">
        <f t="array" ref="AS739">IF($W739, "", INDEX(白話字韻母資料表, $AC739, $AR$5))</f>
        <v/>
      </c>
      <c r="AT739" s="374" t="str">
        <f t="array" ref="AT739">IF($W739, "", INDEX(台羅韻母八聲調資料表, $AD739, $AG739))</f>
        <v/>
      </c>
      <c r="AU739" s="370"/>
      <c r="AV739" s="374" t="str">
        <f t="array" ref="AV739">IF($V739, "", INDEX(白話字聲母資料表, $Z739, $AV$5))</f>
        <v/>
      </c>
      <c r="AW739" s="375" t="str">
        <f t="array" ref="AW739">IF($W739, "", INDEX(白話字韻母資料表, $AC739, $AW$5))</f>
        <v/>
      </c>
      <c r="AX739" s="374" t="str">
        <f t="array" ref="AX739">IF($W739, "", INDEX(閩拼韻母八聲調資料表, $AD739, $AG739))</f>
        <v/>
      </c>
    </row>
    <row r="740" spans="2:50">
      <c r="B740" s="380">
        <f t="shared" si="148"/>
        <v>732</v>
      </c>
      <c r="C740" s="314" t="str">
        <f>MID(文章!$D$4, B740, 1)</f>
        <v/>
      </c>
      <c r="D740" s="365"/>
      <c r="E740" s="365"/>
      <c r="F740" s="365"/>
      <c r="G740" s="315" t="str">
        <f t="array" ref="G740">IF( OR($T740, NOT($U740), $W740), "", $AA740 &amp; $AH740 &amp; INDEX(中文數值資料表, $AG740, 2) )</f>
        <v/>
      </c>
      <c r="H740" s="321" t="str">
        <f t="shared" si="149"/>
        <v/>
      </c>
      <c r="I740" s="322" t="str">
        <f t="shared" si="150"/>
        <v/>
      </c>
      <c r="J740" s="323" t="str">
        <f t="shared" si="151"/>
        <v/>
      </c>
      <c r="K740" s="316" t="str">
        <f t="shared" si="152"/>
        <v/>
      </c>
      <c r="L740" s="317" t="str">
        <f t="shared" ca="1" si="220"/>
        <v xml:space="preserve">\ltjruby{}{}\
</v>
      </c>
      <c r="M740" s="317" t="str">
        <f t="shared" ca="1" si="206"/>
        <v xml:space="preserve">&lt;ruby&gt;&lt;rt&gt;&lt;/rt&gt;&lt;/ruby&gt;
</v>
      </c>
      <c r="N740" s="317" t="str">
        <f t="shared" ca="1" si="207"/>
        <v xml:space="preserve">&lt;ruby&gt;&lt;rt&gt;&lt;/rt&gt;&lt;/ruby&gt;
</v>
      </c>
      <c r="O740" s="317" t="str">
        <f t="shared" ca="1" si="208"/>
        <v xml:space="preserve">&lt;ruby&gt;&lt;rt&gt;&lt;/rt&gt;&lt;/ruby&gt;
</v>
      </c>
      <c r="P740" s="317" t="str">
        <f t="shared" ca="1" si="208"/>
        <v xml:space="preserve">&lt;ruby&gt;&lt;rt&gt;&lt;/rt&gt;&lt;/ruby&gt;
</v>
      </c>
      <c r="Q740" s="318" t="str">
        <f t="shared" ca="1" si="209"/>
        <v xml:space="preserve">&lt;ruby&gt;&lt;rtc&gt;&lt;/rtc&gt;&lt;/ruby&gt;
</v>
      </c>
      <c r="R740" s="318" t="str">
        <f t="shared" ca="1" si="210"/>
        <v xml:space="preserve">&lt;ruby&gt;&lt;rt&gt;&lt;/rt&gt;&lt;rtc&gt;&lt;/rtc&gt;&lt;/ruby&gt;
</v>
      </c>
      <c r="S740" s="285"/>
      <c r="T740" s="319" t="b">
        <f t="shared" si="204"/>
        <v>0</v>
      </c>
      <c r="U740" s="319" t="b">
        <f t="shared" si="211"/>
        <v>0</v>
      </c>
      <c r="V740" s="319" t="b">
        <f t="shared" si="212"/>
        <v>1</v>
      </c>
      <c r="W740" s="319" t="b">
        <f t="shared" si="213"/>
        <v>1</v>
      </c>
      <c r="X740" s="319" t="b">
        <f t="shared" si="214"/>
        <v>0</v>
      </c>
      <c r="Y740" s="370"/>
      <c r="Z740" s="377" t="str">
        <f t="shared" si="205"/>
        <v/>
      </c>
      <c r="AA740" s="373" t="str">
        <f t="array" ref="AA740">IF( $Z740="", "", INDEX(白話字聲母資料表, $Z740, $AA$5))</f>
        <v/>
      </c>
      <c r="AB740" s="370"/>
      <c r="AC740" s="377" t="str">
        <f t="shared" si="215"/>
        <v/>
      </c>
      <c r="AD740" s="373" t="str">
        <f t="array" ref="AD740">IF( $W740, "", INDEX(白話字韻母資料表, AC740, $AD$5))</f>
        <v/>
      </c>
      <c r="AE740" s="373" t="str">
        <f t="array" ref="AE740">IF( $W740, "", IF( INDEX(白話字韻母資料表, AC740, $AE$5) = "入聲", TRUE, FALSE) )</f>
        <v/>
      </c>
      <c r="AF740" s="374" t="str">
        <f t="shared" si="216"/>
        <v/>
      </c>
      <c r="AG740" s="374" t="str">
        <f t="shared" si="217"/>
        <v/>
      </c>
      <c r="AH740" s="374" t="str">
        <f t="array" ref="AH740">IF( $W740, "", INDEX(白話字韻母資料表, $AC740, $AH$5))</f>
        <v/>
      </c>
      <c r="AI740" s="374" t="str">
        <f t="array" ref="AI740">IF($W740, "", INDEX(白話字韻母八聲調資料表, $AD740, $AG740))</f>
        <v/>
      </c>
      <c r="AJ740" s="370"/>
      <c r="AK740" s="373" t="b">
        <f t="shared" si="218"/>
        <v>0</v>
      </c>
      <c r="AL740" s="373" t="str">
        <f>IF( $AK740, IFERROR( IF(MATCH( $E740, 顎音化聲母!$H$9:$H$37, 0), TRUE, FALSE), FALSE), "")</f>
        <v/>
      </c>
      <c r="AM740" s="373" t="str">
        <f t="array" ref="AM740">IF( AND($AK740, $AL740), INDEX(顎音化聲母資料表, MATCH( $D740 &amp; $E740, 顎音化聲母!$L$5:$L$136, 0), 3), "")</f>
        <v/>
      </c>
      <c r="AN740" s="373" t="str">
        <f t="shared" si="219"/>
        <v/>
      </c>
      <c r="AO740" s="374" t="str">
        <f t="array" ref="AO740">IF($AN740="", "", IF( $AM740&lt;&gt;"", $AM740,INDEX(白話字聲母資料表, $AN740, $AO$5)))</f>
        <v/>
      </c>
      <c r="AP740" s="374" t="str">
        <f t="array" ref="AP740">IF($W740, "", INDEX(方音八音反切資料表, $AD740, $AG740))</f>
        <v/>
      </c>
      <c r="AQ740" s="370"/>
      <c r="AR740" s="374" t="str">
        <f t="array" ref="AR740">IF($V740, "", INDEX(白話字聲母資料表, $Z740, $AR$5))</f>
        <v/>
      </c>
      <c r="AS740" s="375" t="str">
        <f t="array" ref="AS740">IF($W740, "", INDEX(白話字韻母資料表, $AC740, $AR$5))</f>
        <v/>
      </c>
      <c r="AT740" s="374" t="str">
        <f t="array" ref="AT740">IF($W740, "", INDEX(台羅韻母八聲調資料表, $AD740, $AG740))</f>
        <v/>
      </c>
      <c r="AU740" s="370"/>
      <c r="AV740" s="374" t="str">
        <f t="array" ref="AV740">IF($V740, "", INDEX(白話字聲母資料表, $Z740, $AV$5))</f>
        <v/>
      </c>
      <c r="AW740" s="375" t="str">
        <f t="array" ref="AW740">IF($W740, "", INDEX(白話字韻母資料表, $AC740, $AW$5))</f>
        <v/>
      </c>
      <c r="AX740" s="374" t="str">
        <f t="array" ref="AX740">IF($W740, "", INDEX(閩拼韻母八聲調資料表, $AD740, $AG740))</f>
        <v/>
      </c>
    </row>
    <row r="741" spans="2:50">
      <c r="B741" s="380">
        <f t="shared" si="148"/>
        <v>733</v>
      </c>
      <c r="C741" s="314" t="str">
        <f>MID(文章!$D$4, B741, 1)</f>
        <v/>
      </c>
      <c r="D741" s="365"/>
      <c r="E741" s="365"/>
      <c r="F741" s="365"/>
      <c r="G741" s="315" t="str">
        <f t="array" ref="G741">IF( OR($T741, NOT($U741), $W741), "", $AA741 &amp; $AH741 &amp; INDEX(中文數值資料表, $AG741, 2) )</f>
        <v/>
      </c>
      <c r="H741" s="321" t="str">
        <f t="shared" si="149"/>
        <v/>
      </c>
      <c r="I741" s="322" t="str">
        <f t="shared" si="150"/>
        <v/>
      </c>
      <c r="J741" s="323" t="str">
        <f t="shared" si="151"/>
        <v/>
      </c>
      <c r="K741" s="316" t="str">
        <f t="shared" si="152"/>
        <v/>
      </c>
      <c r="L741" s="317" t="str">
        <f t="shared" ca="1" si="220"/>
        <v xml:space="preserve">\ltjruby{}{}\
</v>
      </c>
      <c r="M741" s="317" t="str">
        <f t="shared" ca="1" si="206"/>
        <v xml:space="preserve">&lt;ruby&gt;&lt;rt&gt;&lt;/rt&gt;&lt;/ruby&gt;
</v>
      </c>
      <c r="N741" s="317" t="str">
        <f t="shared" ca="1" si="207"/>
        <v xml:space="preserve">&lt;ruby&gt;&lt;rt&gt;&lt;/rt&gt;&lt;/ruby&gt;
</v>
      </c>
      <c r="O741" s="317" t="str">
        <f t="shared" ca="1" si="208"/>
        <v xml:space="preserve">&lt;ruby&gt;&lt;rt&gt;&lt;/rt&gt;&lt;/ruby&gt;
</v>
      </c>
      <c r="P741" s="317" t="str">
        <f t="shared" ca="1" si="208"/>
        <v xml:space="preserve">&lt;ruby&gt;&lt;rt&gt;&lt;/rt&gt;&lt;/ruby&gt;
</v>
      </c>
      <c r="Q741" s="318" t="str">
        <f t="shared" ca="1" si="209"/>
        <v xml:space="preserve">&lt;ruby&gt;&lt;rtc&gt;&lt;/rtc&gt;&lt;/ruby&gt;
</v>
      </c>
      <c r="R741" s="318" t="str">
        <f t="shared" ca="1" si="210"/>
        <v xml:space="preserve">&lt;ruby&gt;&lt;rt&gt;&lt;/rt&gt;&lt;rtc&gt;&lt;/rtc&gt;&lt;/ruby&gt;
</v>
      </c>
      <c r="S741" s="285"/>
      <c r="T741" s="319" t="b">
        <f t="shared" si="204"/>
        <v>0</v>
      </c>
      <c r="U741" s="319" t="b">
        <f t="shared" si="211"/>
        <v>0</v>
      </c>
      <c r="V741" s="319" t="b">
        <f t="shared" si="212"/>
        <v>1</v>
      </c>
      <c r="W741" s="319" t="b">
        <f t="shared" si="213"/>
        <v>1</v>
      </c>
      <c r="X741" s="319" t="b">
        <f t="shared" si="214"/>
        <v>0</v>
      </c>
      <c r="Y741" s="370"/>
      <c r="Z741" s="377" t="str">
        <f t="shared" si="205"/>
        <v/>
      </c>
      <c r="AA741" s="373" t="str">
        <f t="array" ref="AA741">IF( $Z741="", "", INDEX(白話字聲母資料表, $Z741, $AA$5))</f>
        <v/>
      </c>
      <c r="AB741" s="370"/>
      <c r="AC741" s="377" t="str">
        <f t="shared" si="215"/>
        <v/>
      </c>
      <c r="AD741" s="373" t="str">
        <f t="array" ref="AD741">IF( $W741, "", INDEX(白話字韻母資料表, AC741, $AD$5))</f>
        <v/>
      </c>
      <c r="AE741" s="373" t="str">
        <f t="array" ref="AE741">IF( $W741, "", IF( INDEX(白話字韻母資料表, AC741, $AE$5) = "入聲", TRUE, FALSE) )</f>
        <v/>
      </c>
      <c r="AF741" s="374" t="str">
        <f t="shared" si="216"/>
        <v/>
      </c>
      <c r="AG741" s="374" t="str">
        <f t="shared" si="217"/>
        <v/>
      </c>
      <c r="AH741" s="374" t="str">
        <f t="array" ref="AH741">IF( $W741, "", INDEX(白話字韻母資料表, $AC741, $AH$5))</f>
        <v/>
      </c>
      <c r="AI741" s="374" t="str">
        <f t="array" ref="AI741">IF($W741, "", INDEX(白話字韻母八聲調資料表, $AD741, $AG741))</f>
        <v/>
      </c>
      <c r="AJ741" s="370"/>
      <c r="AK741" s="373" t="b">
        <f t="shared" si="218"/>
        <v>0</v>
      </c>
      <c r="AL741" s="373" t="str">
        <f>IF( $AK741, IFERROR( IF(MATCH( $E741, 顎音化聲母!$H$9:$H$37, 0), TRUE, FALSE), FALSE), "")</f>
        <v/>
      </c>
      <c r="AM741" s="373" t="str">
        <f t="array" ref="AM741">IF( AND($AK741, $AL741), INDEX(顎音化聲母資料表, MATCH( $D741 &amp; $E741, 顎音化聲母!$L$5:$L$136, 0), 3), "")</f>
        <v/>
      </c>
      <c r="AN741" s="373" t="str">
        <f t="shared" si="219"/>
        <v/>
      </c>
      <c r="AO741" s="374" t="str">
        <f t="array" ref="AO741">IF($AN741="", "", IF( $AM741&lt;&gt;"", $AM741,INDEX(白話字聲母資料表, $AN741, $AO$5)))</f>
        <v/>
      </c>
      <c r="AP741" s="374" t="str">
        <f t="array" ref="AP741">IF($W741, "", INDEX(方音八音反切資料表, $AD741, $AG741))</f>
        <v/>
      </c>
      <c r="AQ741" s="370"/>
      <c r="AR741" s="374" t="str">
        <f t="array" ref="AR741">IF($V741, "", INDEX(白話字聲母資料表, $Z741, $AR$5))</f>
        <v/>
      </c>
      <c r="AS741" s="375" t="str">
        <f t="array" ref="AS741">IF($W741, "", INDEX(白話字韻母資料表, $AC741, $AR$5))</f>
        <v/>
      </c>
      <c r="AT741" s="374" t="str">
        <f t="array" ref="AT741">IF($W741, "", INDEX(台羅韻母八聲調資料表, $AD741, $AG741))</f>
        <v/>
      </c>
      <c r="AU741" s="370"/>
      <c r="AV741" s="374" t="str">
        <f t="array" ref="AV741">IF($V741, "", INDEX(白話字聲母資料表, $Z741, $AV$5))</f>
        <v/>
      </c>
      <c r="AW741" s="375" t="str">
        <f t="array" ref="AW741">IF($W741, "", INDEX(白話字韻母資料表, $AC741, $AW$5))</f>
        <v/>
      </c>
      <c r="AX741" s="374" t="str">
        <f t="array" ref="AX741">IF($W741, "", INDEX(閩拼韻母八聲調資料表, $AD741, $AG741))</f>
        <v/>
      </c>
    </row>
    <row r="742" spans="2:50">
      <c r="B742" s="380">
        <f t="shared" si="148"/>
        <v>734</v>
      </c>
      <c r="C742" s="314" t="str">
        <f>MID(文章!$D$4, B742, 1)</f>
        <v/>
      </c>
      <c r="D742" s="365"/>
      <c r="E742" s="365"/>
      <c r="F742" s="365"/>
      <c r="G742" s="315" t="str">
        <f t="array" ref="G742">IF( OR($T742, NOT($U742), $W742), "", $AA742 &amp; $AH742 &amp; INDEX(中文數值資料表, $AG742, 2) )</f>
        <v/>
      </c>
      <c r="H742" s="321" t="str">
        <f t="shared" si="149"/>
        <v/>
      </c>
      <c r="I742" s="322" t="str">
        <f t="shared" si="150"/>
        <v/>
      </c>
      <c r="J742" s="323" t="str">
        <f t="shared" si="151"/>
        <v/>
      </c>
      <c r="K742" s="316" t="str">
        <f t="shared" si="152"/>
        <v/>
      </c>
      <c r="L742" s="317" t="str">
        <f t="shared" ca="1" si="220"/>
        <v xml:space="preserve">\ltjruby{}{}\
</v>
      </c>
      <c r="M742" s="317" t="str">
        <f t="shared" ca="1" si="206"/>
        <v xml:space="preserve">&lt;ruby&gt;&lt;rt&gt;&lt;/rt&gt;&lt;/ruby&gt;
</v>
      </c>
      <c r="N742" s="317" t="str">
        <f t="shared" ca="1" si="207"/>
        <v xml:space="preserve">&lt;ruby&gt;&lt;rt&gt;&lt;/rt&gt;&lt;/ruby&gt;
</v>
      </c>
      <c r="O742" s="317" t="str">
        <f t="shared" ca="1" si="208"/>
        <v xml:space="preserve">&lt;ruby&gt;&lt;rt&gt;&lt;/rt&gt;&lt;/ruby&gt;
</v>
      </c>
      <c r="P742" s="317" t="str">
        <f t="shared" ca="1" si="208"/>
        <v xml:space="preserve">&lt;ruby&gt;&lt;rt&gt;&lt;/rt&gt;&lt;/ruby&gt;
</v>
      </c>
      <c r="Q742" s="318" t="str">
        <f t="shared" ca="1" si="209"/>
        <v xml:space="preserve">&lt;ruby&gt;&lt;rtc&gt;&lt;/rtc&gt;&lt;/ruby&gt;
</v>
      </c>
      <c r="R742" s="318" t="str">
        <f t="shared" ca="1" si="210"/>
        <v xml:space="preserve">&lt;ruby&gt;&lt;rt&gt;&lt;/rt&gt;&lt;rtc&gt;&lt;/rtc&gt;&lt;/ruby&gt;
</v>
      </c>
      <c r="S742" s="285"/>
      <c r="T742" s="319" t="b">
        <f t="shared" si="204"/>
        <v>0</v>
      </c>
      <c r="U742" s="319" t="b">
        <f t="shared" si="211"/>
        <v>0</v>
      </c>
      <c r="V742" s="319" t="b">
        <f t="shared" si="212"/>
        <v>1</v>
      </c>
      <c r="W742" s="319" t="b">
        <f t="shared" si="213"/>
        <v>1</v>
      </c>
      <c r="X742" s="319" t="b">
        <f t="shared" si="214"/>
        <v>0</v>
      </c>
      <c r="Y742" s="370"/>
      <c r="Z742" s="377" t="str">
        <f t="shared" si="205"/>
        <v/>
      </c>
      <c r="AA742" s="373" t="str">
        <f t="array" ref="AA742">IF( $Z742="", "", INDEX(白話字聲母資料表, $Z742, $AA$5))</f>
        <v/>
      </c>
      <c r="AB742" s="370"/>
      <c r="AC742" s="377" t="str">
        <f t="shared" si="215"/>
        <v/>
      </c>
      <c r="AD742" s="373" t="str">
        <f t="array" ref="AD742">IF( $W742, "", INDEX(白話字韻母資料表, AC742, $AD$5))</f>
        <v/>
      </c>
      <c r="AE742" s="373" t="str">
        <f t="array" ref="AE742">IF( $W742, "", IF( INDEX(白話字韻母資料表, AC742, $AE$5) = "入聲", TRUE, FALSE) )</f>
        <v/>
      </c>
      <c r="AF742" s="374" t="str">
        <f t="shared" si="216"/>
        <v/>
      </c>
      <c r="AG742" s="374" t="str">
        <f t="shared" si="217"/>
        <v/>
      </c>
      <c r="AH742" s="374" t="str">
        <f t="array" ref="AH742">IF( $W742, "", INDEX(白話字韻母資料表, $AC742, $AH$5))</f>
        <v/>
      </c>
      <c r="AI742" s="374" t="str">
        <f t="array" ref="AI742">IF($W742, "", INDEX(白話字韻母八聲調資料表, $AD742, $AG742))</f>
        <v/>
      </c>
      <c r="AJ742" s="370"/>
      <c r="AK742" s="373" t="b">
        <f t="shared" si="218"/>
        <v>0</v>
      </c>
      <c r="AL742" s="373" t="str">
        <f>IF( $AK742, IFERROR( IF(MATCH( $E742, 顎音化聲母!$H$9:$H$37, 0), TRUE, FALSE), FALSE), "")</f>
        <v/>
      </c>
      <c r="AM742" s="373" t="str">
        <f t="array" ref="AM742">IF( AND($AK742, $AL742), INDEX(顎音化聲母資料表, MATCH( $D742 &amp; $E742, 顎音化聲母!$L$5:$L$136, 0), 3), "")</f>
        <v/>
      </c>
      <c r="AN742" s="373" t="str">
        <f t="shared" si="219"/>
        <v/>
      </c>
      <c r="AO742" s="374" t="str">
        <f t="array" ref="AO742">IF($AN742="", "", IF( $AM742&lt;&gt;"", $AM742,INDEX(白話字聲母資料表, $AN742, $AO$5)))</f>
        <v/>
      </c>
      <c r="AP742" s="374" t="str">
        <f t="array" ref="AP742">IF($W742, "", INDEX(方音八音反切資料表, $AD742, $AG742))</f>
        <v/>
      </c>
      <c r="AQ742" s="370"/>
      <c r="AR742" s="374" t="str">
        <f t="array" ref="AR742">IF($V742, "", INDEX(白話字聲母資料表, $Z742, $AR$5))</f>
        <v/>
      </c>
      <c r="AS742" s="375" t="str">
        <f t="array" ref="AS742">IF($W742, "", INDEX(白話字韻母資料表, $AC742, $AR$5))</f>
        <v/>
      </c>
      <c r="AT742" s="374" t="str">
        <f t="array" ref="AT742">IF($W742, "", INDEX(台羅韻母八聲調資料表, $AD742, $AG742))</f>
        <v/>
      </c>
      <c r="AU742" s="370"/>
      <c r="AV742" s="374" t="str">
        <f t="array" ref="AV742">IF($V742, "", INDEX(白話字聲母資料表, $Z742, $AV$5))</f>
        <v/>
      </c>
      <c r="AW742" s="375" t="str">
        <f t="array" ref="AW742">IF($W742, "", INDEX(白話字韻母資料表, $AC742, $AW$5))</f>
        <v/>
      </c>
      <c r="AX742" s="374" t="str">
        <f t="array" ref="AX742">IF($W742, "", INDEX(閩拼韻母八聲調資料表, $AD742, $AG742))</f>
        <v/>
      </c>
    </row>
    <row r="743" spans="2:50">
      <c r="B743" s="380">
        <f t="shared" si="148"/>
        <v>735</v>
      </c>
      <c r="C743" s="314" t="str">
        <f>MID(文章!$D$4, B743, 1)</f>
        <v/>
      </c>
      <c r="D743" s="365"/>
      <c r="E743" s="365"/>
      <c r="F743" s="365"/>
      <c r="G743" s="315" t="str">
        <f t="array" ref="G743">IF( OR($T743, NOT($U743), $W743), "", $AA743 &amp; $AH743 &amp; INDEX(中文數值資料表, $AG743, 2) )</f>
        <v/>
      </c>
      <c r="H743" s="321" t="str">
        <f t="shared" si="149"/>
        <v/>
      </c>
      <c r="I743" s="322" t="str">
        <f t="shared" si="150"/>
        <v/>
      </c>
      <c r="J743" s="323" t="str">
        <f t="shared" si="151"/>
        <v/>
      </c>
      <c r="K743" s="316" t="str">
        <f t="shared" si="152"/>
        <v/>
      </c>
      <c r="L743" s="317" t="str">
        <f t="shared" ca="1" si="220"/>
        <v xml:space="preserve">\ltjruby{}{}\
</v>
      </c>
      <c r="M743" s="317" t="str">
        <f t="shared" ca="1" si="206"/>
        <v xml:space="preserve">&lt;ruby&gt;&lt;rt&gt;&lt;/rt&gt;&lt;/ruby&gt;
</v>
      </c>
      <c r="N743" s="317" t="str">
        <f t="shared" ca="1" si="207"/>
        <v xml:space="preserve">&lt;ruby&gt;&lt;rt&gt;&lt;/rt&gt;&lt;/ruby&gt;
</v>
      </c>
      <c r="O743" s="317" t="str">
        <f t="shared" ca="1" si="208"/>
        <v xml:space="preserve">&lt;ruby&gt;&lt;rt&gt;&lt;/rt&gt;&lt;/ruby&gt;
</v>
      </c>
      <c r="P743" s="317" t="str">
        <f t="shared" ca="1" si="208"/>
        <v xml:space="preserve">&lt;ruby&gt;&lt;rt&gt;&lt;/rt&gt;&lt;/ruby&gt;
</v>
      </c>
      <c r="Q743" s="318" t="str">
        <f t="shared" ca="1" si="209"/>
        <v xml:space="preserve">&lt;ruby&gt;&lt;rtc&gt;&lt;/rtc&gt;&lt;/ruby&gt;
</v>
      </c>
      <c r="R743" s="318" t="str">
        <f t="shared" ca="1" si="210"/>
        <v xml:space="preserve">&lt;ruby&gt;&lt;rt&gt;&lt;/rt&gt;&lt;rtc&gt;&lt;/rtc&gt;&lt;/ruby&gt;
</v>
      </c>
      <c r="S743" s="285"/>
      <c r="T743" s="319" t="b">
        <f t="shared" si="204"/>
        <v>0</v>
      </c>
      <c r="U743" s="319" t="b">
        <f t="shared" si="211"/>
        <v>0</v>
      </c>
      <c r="V743" s="319" t="b">
        <f t="shared" si="212"/>
        <v>1</v>
      </c>
      <c r="W743" s="319" t="b">
        <f t="shared" si="213"/>
        <v>1</v>
      </c>
      <c r="X743" s="319" t="b">
        <f t="shared" si="214"/>
        <v>0</v>
      </c>
      <c r="Y743" s="370"/>
      <c r="Z743" s="377" t="str">
        <f t="shared" si="205"/>
        <v/>
      </c>
      <c r="AA743" s="373" t="str">
        <f t="array" ref="AA743">IF( $Z743="", "", INDEX(白話字聲母資料表, $Z743, $AA$5))</f>
        <v/>
      </c>
      <c r="AB743" s="370"/>
      <c r="AC743" s="377" t="str">
        <f t="shared" si="215"/>
        <v/>
      </c>
      <c r="AD743" s="373" t="str">
        <f t="array" ref="AD743">IF( $W743, "", INDEX(白話字韻母資料表, AC743, $AD$5))</f>
        <v/>
      </c>
      <c r="AE743" s="373" t="str">
        <f t="array" ref="AE743">IF( $W743, "", IF( INDEX(白話字韻母資料表, AC743, $AE$5) = "入聲", TRUE, FALSE) )</f>
        <v/>
      </c>
      <c r="AF743" s="374" t="str">
        <f t="shared" si="216"/>
        <v/>
      </c>
      <c r="AG743" s="374" t="str">
        <f t="shared" si="217"/>
        <v/>
      </c>
      <c r="AH743" s="374" t="str">
        <f t="array" ref="AH743">IF( $W743, "", INDEX(白話字韻母資料表, $AC743, $AH$5))</f>
        <v/>
      </c>
      <c r="AI743" s="374" t="str">
        <f t="array" ref="AI743">IF($W743, "", INDEX(白話字韻母八聲調資料表, $AD743, $AG743))</f>
        <v/>
      </c>
      <c r="AJ743" s="370"/>
      <c r="AK743" s="373" t="b">
        <f t="shared" si="218"/>
        <v>0</v>
      </c>
      <c r="AL743" s="373" t="str">
        <f>IF( $AK743, IFERROR( IF(MATCH( $E743, 顎音化聲母!$H$9:$H$37, 0), TRUE, FALSE), FALSE), "")</f>
        <v/>
      </c>
      <c r="AM743" s="373" t="str">
        <f t="array" ref="AM743">IF( AND($AK743, $AL743), INDEX(顎音化聲母資料表, MATCH( $D743 &amp; $E743, 顎音化聲母!$L$5:$L$136, 0), 3), "")</f>
        <v/>
      </c>
      <c r="AN743" s="373" t="str">
        <f t="shared" si="219"/>
        <v/>
      </c>
      <c r="AO743" s="374" t="str">
        <f t="array" ref="AO743">IF($AN743="", "", IF( $AM743&lt;&gt;"", $AM743,INDEX(白話字聲母資料表, $AN743, $AO$5)))</f>
        <v/>
      </c>
      <c r="AP743" s="374" t="str">
        <f t="array" ref="AP743">IF($W743, "", INDEX(方音八音反切資料表, $AD743, $AG743))</f>
        <v/>
      </c>
      <c r="AQ743" s="370"/>
      <c r="AR743" s="374" t="str">
        <f t="array" ref="AR743">IF($V743, "", INDEX(白話字聲母資料表, $Z743, $AR$5))</f>
        <v/>
      </c>
      <c r="AS743" s="375" t="str">
        <f t="array" ref="AS743">IF($W743, "", INDEX(白話字韻母資料表, $AC743, $AR$5))</f>
        <v/>
      </c>
      <c r="AT743" s="374" t="str">
        <f t="array" ref="AT743">IF($W743, "", INDEX(台羅韻母八聲調資料表, $AD743, $AG743))</f>
        <v/>
      </c>
      <c r="AU743" s="370"/>
      <c r="AV743" s="374" t="str">
        <f t="array" ref="AV743">IF($V743, "", INDEX(白話字聲母資料表, $Z743, $AV$5))</f>
        <v/>
      </c>
      <c r="AW743" s="375" t="str">
        <f t="array" ref="AW743">IF($W743, "", INDEX(白話字韻母資料表, $AC743, $AW$5))</f>
        <v/>
      </c>
      <c r="AX743" s="374" t="str">
        <f t="array" ref="AX743">IF($W743, "", INDEX(閩拼韻母八聲調資料表, $AD743, $AG743))</f>
        <v/>
      </c>
    </row>
    <row r="744" spans="2:50">
      <c r="B744" s="380">
        <f t="shared" si="148"/>
        <v>736</v>
      </c>
      <c r="C744" s="314" t="str">
        <f>MID(文章!$D$4, B744, 1)</f>
        <v/>
      </c>
      <c r="D744" s="365"/>
      <c r="E744" s="365"/>
      <c r="F744" s="365"/>
      <c r="G744" s="315" t="str">
        <f t="array" ref="G744">IF( OR($T744, NOT($U744), $W744), "", $AA744 &amp; $AH744 &amp; INDEX(中文數值資料表, $AG744, 2) )</f>
        <v/>
      </c>
      <c r="H744" s="321" t="str">
        <f t="shared" si="149"/>
        <v/>
      </c>
      <c r="I744" s="322" t="str">
        <f t="shared" si="150"/>
        <v/>
      </c>
      <c r="J744" s="323" t="str">
        <f t="shared" si="151"/>
        <v/>
      </c>
      <c r="K744" s="316" t="str">
        <f t="shared" si="152"/>
        <v/>
      </c>
      <c r="L744" s="317" t="str">
        <f t="shared" ca="1" si="220"/>
        <v xml:space="preserve">\ltjruby{}{}\
</v>
      </c>
      <c r="M744" s="317" t="str">
        <f t="shared" ca="1" si="206"/>
        <v xml:space="preserve">&lt;ruby&gt;&lt;rt&gt;&lt;/rt&gt;&lt;/ruby&gt;
</v>
      </c>
      <c r="N744" s="317" t="str">
        <f t="shared" ca="1" si="207"/>
        <v xml:space="preserve">&lt;ruby&gt;&lt;rt&gt;&lt;/rt&gt;&lt;/ruby&gt;
</v>
      </c>
      <c r="O744" s="317" t="str">
        <f t="shared" ca="1" si="208"/>
        <v xml:space="preserve">&lt;ruby&gt;&lt;rt&gt;&lt;/rt&gt;&lt;/ruby&gt;
</v>
      </c>
      <c r="P744" s="317" t="str">
        <f t="shared" ca="1" si="208"/>
        <v xml:space="preserve">&lt;ruby&gt;&lt;rt&gt;&lt;/rt&gt;&lt;/ruby&gt;
</v>
      </c>
      <c r="Q744" s="318" t="str">
        <f t="shared" ca="1" si="209"/>
        <v xml:space="preserve">&lt;ruby&gt;&lt;rtc&gt;&lt;/rtc&gt;&lt;/ruby&gt;
</v>
      </c>
      <c r="R744" s="318" t="str">
        <f t="shared" ca="1" si="210"/>
        <v xml:space="preserve">&lt;ruby&gt;&lt;rt&gt;&lt;/rt&gt;&lt;rtc&gt;&lt;/rtc&gt;&lt;/ruby&gt;
</v>
      </c>
      <c r="S744" s="285"/>
      <c r="T744" s="319" t="b">
        <f t="shared" si="204"/>
        <v>0</v>
      </c>
      <c r="U744" s="319" t="b">
        <f t="shared" si="211"/>
        <v>0</v>
      </c>
      <c r="V744" s="319" t="b">
        <f t="shared" si="212"/>
        <v>1</v>
      </c>
      <c r="W744" s="319" t="b">
        <f t="shared" si="213"/>
        <v>1</v>
      </c>
      <c r="X744" s="319" t="b">
        <f t="shared" si="214"/>
        <v>0</v>
      </c>
      <c r="Y744" s="370"/>
      <c r="Z744" s="377" t="str">
        <f t="shared" si="205"/>
        <v/>
      </c>
      <c r="AA744" s="373" t="str">
        <f t="array" ref="AA744">IF( $Z744="", "", INDEX(白話字聲母資料表, $Z744, $AA$5))</f>
        <v/>
      </c>
      <c r="AB744" s="370"/>
      <c r="AC744" s="377" t="str">
        <f t="shared" si="215"/>
        <v/>
      </c>
      <c r="AD744" s="373" t="str">
        <f t="array" ref="AD744">IF( $W744, "", INDEX(白話字韻母資料表, AC744, $AD$5))</f>
        <v/>
      </c>
      <c r="AE744" s="373" t="str">
        <f t="array" ref="AE744">IF( $W744, "", IF( INDEX(白話字韻母資料表, AC744, $AE$5) = "入聲", TRUE, FALSE) )</f>
        <v/>
      </c>
      <c r="AF744" s="374" t="str">
        <f t="shared" si="216"/>
        <v/>
      </c>
      <c r="AG744" s="374" t="str">
        <f t="shared" si="217"/>
        <v/>
      </c>
      <c r="AH744" s="374" t="str">
        <f t="array" ref="AH744">IF( $W744, "", INDEX(白話字韻母資料表, $AC744, $AH$5))</f>
        <v/>
      </c>
      <c r="AI744" s="374" t="str">
        <f t="array" ref="AI744">IF($W744, "", INDEX(白話字韻母八聲調資料表, $AD744, $AG744))</f>
        <v/>
      </c>
      <c r="AJ744" s="370"/>
      <c r="AK744" s="373" t="b">
        <f t="shared" si="218"/>
        <v>0</v>
      </c>
      <c r="AL744" s="373" t="str">
        <f>IF( $AK744, IFERROR( IF(MATCH( $E744, 顎音化聲母!$H$9:$H$37, 0), TRUE, FALSE), FALSE), "")</f>
        <v/>
      </c>
      <c r="AM744" s="373" t="str">
        <f t="array" ref="AM744">IF( AND($AK744, $AL744), INDEX(顎音化聲母資料表, MATCH( $D744 &amp; $E744, 顎音化聲母!$L$5:$L$136, 0), 3), "")</f>
        <v/>
      </c>
      <c r="AN744" s="373" t="str">
        <f t="shared" si="219"/>
        <v/>
      </c>
      <c r="AO744" s="374" t="str">
        <f t="array" ref="AO744">IF($AN744="", "", IF( $AM744&lt;&gt;"", $AM744,INDEX(白話字聲母資料表, $AN744, $AO$5)))</f>
        <v/>
      </c>
      <c r="AP744" s="374" t="str">
        <f t="array" ref="AP744">IF($W744, "", INDEX(方音八音反切資料表, $AD744, $AG744))</f>
        <v/>
      </c>
      <c r="AQ744" s="370"/>
      <c r="AR744" s="374" t="str">
        <f t="array" ref="AR744">IF($V744, "", INDEX(白話字聲母資料表, $Z744, $AR$5))</f>
        <v/>
      </c>
      <c r="AS744" s="375" t="str">
        <f t="array" ref="AS744">IF($W744, "", INDEX(白話字韻母資料表, $AC744, $AR$5))</f>
        <v/>
      </c>
      <c r="AT744" s="374" t="str">
        <f t="array" ref="AT744">IF($W744, "", INDEX(台羅韻母八聲調資料表, $AD744, $AG744))</f>
        <v/>
      </c>
      <c r="AU744" s="370"/>
      <c r="AV744" s="374" t="str">
        <f t="array" ref="AV744">IF($V744, "", INDEX(白話字聲母資料表, $Z744, $AV$5))</f>
        <v/>
      </c>
      <c r="AW744" s="375" t="str">
        <f t="array" ref="AW744">IF($W744, "", INDEX(白話字韻母資料表, $AC744, $AW$5))</f>
        <v/>
      </c>
      <c r="AX744" s="374" t="str">
        <f t="array" ref="AX744">IF($W744, "", INDEX(閩拼韻母八聲調資料表, $AD744, $AG744))</f>
        <v/>
      </c>
    </row>
    <row r="745" spans="2:50">
      <c r="B745" s="380">
        <f t="shared" si="148"/>
        <v>737</v>
      </c>
      <c r="C745" s="314" t="str">
        <f>MID(文章!$D$4, B745, 1)</f>
        <v/>
      </c>
      <c r="D745" s="365"/>
      <c r="E745" s="365"/>
      <c r="F745" s="365"/>
      <c r="G745" s="315" t="str">
        <f t="array" ref="G745">IF( OR($T745, NOT($U745), $W745), "", $AA745 &amp; $AH745 &amp; INDEX(中文數值資料表, $AG745, 2) )</f>
        <v/>
      </c>
      <c r="H745" s="321" t="str">
        <f t="shared" si="149"/>
        <v/>
      </c>
      <c r="I745" s="322" t="str">
        <f t="shared" si="150"/>
        <v/>
      </c>
      <c r="J745" s="323" t="str">
        <f t="shared" si="151"/>
        <v/>
      </c>
      <c r="K745" s="316" t="str">
        <f t="shared" si="152"/>
        <v/>
      </c>
      <c r="L745" s="317" t="str">
        <f t="shared" ca="1" si="220"/>
        <v xml:space="preserve">\ltjruby{}{}\
</v>
      </c>
      <c r="M745" s="317" t="str">
        <f t="shared" ca="1" si="206"/>
        <v xml:space="preserve">&lt;ruby&gt;&lt;rt&gt;&lt;/rt&gt;&lt;/ruby&gt;
</v>
      </c>
      <c r="N745" s="317" t="str">
        <f t="shared" ca="1" si="207"/>
        <v xml:space="preserve">&lt;ruby&gt;&lt;rt&gt;&lt;/rt&gt;&lt;/ruby&gt;
</v>
      </c>
      <c r="O745" s="317" t="str">
        <f t="shared" ca="1" si="208"/>
        <v xml:space="preserve">&lt;ruby&gt;&lt;rt&gt;&lt;/rt&gt;&lt;/ruby&gt;
</v>
      </c>
      <c r="P745" s="317" t="str">
        <f t="shared" ca="1" si="208"/>
        <v xml:space="preserve">&lt;ruby&gt;&lt;rt&gt;&lt;/rt&gt;&lt;/ruby&gt;
</v>
      </c>
      <c r="Q745" s="318" t="str">
        <f t="shared" ca="1" si="209"/>
        <v xml:space="preserve">&lt;ruby&gt;&lt;rtc&gt;&lt;/rtc&gt;&lt;/ruby&gt;
</v>
      </c>
      <c r="R745" s="318" t="str">
        <f t="shared" ca="1" si="210"/>
        <v xml:space="preserve">&lt;ruby&gt;&lt;rt&gt;&lt;/rt&gt;&lt;rtc&gt;&lt;/rtc&gt;&lt;/ruby&gt;
</v>
      </c>
      <c r="S745" s="285"/>
      <c r="T745" s="319" t="b">
        <f t="shared" si="204"/>
        <v>0</v>
      </c>
      <c r="U745" s="319" t="b">
        <f t="shared" si="211"/>
        <v>0</v>
      </c>
      <c r="V745" s="319" t="b">
        <f t="shared" si="212"/>
        <v>1</v>
      </c>
      <c r="W745" s="319" t="b">
        <f t="shared" si="213"/>
        <v>1</v>
      </c>
      <c r="X745" s="319" t="b">
        <f t="shared" si="214"/>
        <v>0</v>
      </c>
      <c r="Y745" s="370"/>
      <c r="Z745" s="377" t="str">
        <f t="shared" si="205"/>
        <v/>
      </c>
      <c r="AA745" s="373" t="str">
        <f t="array" ref="AA745">IF( $Z745="", "", INDEX(白話字聲母資料表, $Z745, $AA$5))</f>
        <v/>
      </c>
      <c r="AB745" s="370"/>
      <c r="AC745" s="377" t="str">
        <f t="shared" si="215"/>
        <v/>
      </c>
      <c r="AD745" s="373" t="str">
        <f t="array" ref="AD745">IF( $W745, "", INDEX(白話字韻母資料表, AC745, $AD$5))</f>
        <v/>
      </c>
      <c r="AE745" s="373" t="str">
        <f t="array" ref="AE745">IF( $W745, "", IF( INDEX(白話字韻母資料表, AC745, $AE$5) = "入聲", TRUE, FALSE) )</f>
        <v/>
      </c>
      <c r="AF745" s="374" t="str">
        <f t="shared" si="216"/>
        <v/>
      </c>
      <c r="AG745" s="374" t="str">
        <f t="shared" si="217"/>
        <v/>
      </c>
      <c r="AH745" s="374" t="str">
        <f t="array" ref="AH745">IF( $W745, "", INDEX(白話字韻母資料表, $AC745, $AH$5))</f>
        <v/>
      </c>
      <c r="AI745" s="374" t="str">
        <f t="array" ref="AI745">IF($W745, "", INDEX(白話字韻母八聲調資料表, $AD745, $AG745))</f>
        <v/>
      </c>
      <c r="AJ745" s="370"/>
      <c r="AK745" s="373" t="b">
        <f t="shared" si="218"/>
        <v>0</v>
      </c>
      <c r="AL745" s="373" t="str">
        <f>IF( $AK745, IFERROR( IF(MATCH( $E745, 顎音化聲母!$H$9:$H$37, 0), TRUE, FALSE), FALSE), "")</f>
        <v/>
      </c>
      <c r="AM745" s="373" t="str">
        <f t="array" ref="AM745">IF( AND($AK745, $AL745), INDEX(顎音化聲母資料表, MATCH( $D745 &amp; $E745, 顎音化聲母!$L$5:$L$136, 0), 3), "")</f>
        <v/>
      </c>
      <c r="AN745" s="373" t="str">
        <f t="shared" si="219"/>
        <v/>
      </c>
      <c r="AO745" s="374" t="str">
        <f t="array" ref="AO745">IF($AN745="", "", IF( $AM745&lt;&gt;"", $AM745,INDEX(白話字聲母資料表, $AN745, $AO$5)))</f>
        <v/>
      </c>
      <c r="AP745" s="374" t="str">
        <f t="array" ref="AP745">IF($W745, "", INDEX(方音八音反切資料表, $AD745, $AG745))</f>
        <v/>
      </c>
      <c r="AQ745" s="370"/>
      <c r="AR745" s="374" t="str">
        <f t="array" ref="AR745">IF($V745, "", INDEX(白話字聲母資料表, $Z745, $AR$5))</f>
        <v/>
      </c>
      <c r="AS745" s="375" t="str">
        <f t="array" ref="AS745">IF($W745, "", INDEX(白話字韻母資料表, $AC745, $AR$5))</f>
        <v/>
      </c>
      <c r="AT745" s="374" t="str">
        <f t="array" ref="AT745">IF($W745, "", INDEX(台羅韻母八聲調資料表, $AD745, $AG745))</f>
        <v/>
      </c>
      <c r="AU745" s="370"/>
      <c r="AV745" s="374" t="str">
        <f t="array" ref="AV745">IF($V745, "", INDEX(白話字聲母資料表, $Z745, $AV$5))</f>
        <v/>
      </c>
      <c r="AW745" s="375" t="str">
        <f t="array" ref="AW745">IF($W745, "", INDEX(白話字韻母資料表, $AC745, $AW$5))</f>
        <v/>
      </c>
      <c r="AX745" s="374" t="str">
        <f t="array" ref="AX745">IF($W745, "", INDEX(閩拼韻母八聲調資料表, $AD745, $AG745))</f>
        <v/>
      </c>
    </row>
    <row r="746" spans="2:50">
      <c r="B746" s="380">
        <f t="shared" si="148"/>
        <v>738</v>
      </c>
      <c r="C746" s="314" t="str">
        <f>MID(文章!$D$4, B746, 1)</f>
        <v/>
      </c>
      <c r="D746" s="365"/>
      <c r="E746" s="365"/>
      <c r="F746" s="365"/>
      <c r="G746" s="315" t="str">
        <f t="array" ref="G746">IF( OR($T746, NOT($U746), $W746), "", $AA746 &amp; $AH746 &amp; INDEX(中文數值資料表, $AG746, 2) )</f>
        <v/>
      </c>
      <c r="H746" s="321" t="str">
        <f t="shared" si="149"/>
        <v/>
      </c>
      <c r="I746" s="322" t="str">
        <f t="shared" si="150"/>
        <v/>
      </c>
      <c r="J746" s="323" t="str">
        <f t="shared" si="151"/>
        <v/>
      </c>
      <c r="K746" s="316" t="str">
        <f t="shared" si="152"/>
        <v/>
      </c>
      <c r="L746" s="317" t="str">
        <f t="shared" ca="1" si="220"/>
        <v xml:space="preserve">\ltjruby{}{}\
</v>
      </c>
      <c r="M746" s="317" t="str">
        <f t="shared" ca="1" si="206"/>
        <v xml:space="preserve">&lt;ruby&gt;&lt;rt&gt;&lt;/rt&gt;&lt;/ruby&gt;
</v>
      </c>
      <c r="N746" s="317" t="str">
        <f t="shared" ca="1" si="207"/>
        <v xml:space="preserve">&lt;ruby&gt;&lt;rt&gt;&lt;/rt&gt;&lt;/ruby&gt;
</v>
      </c>
      <c r="O746" s="317" t="str">
        <f t="shared" ca="1" si="208"/>
        <v xml:space="preserve">&lt;ruby&gt;&lt;rt&gt;&lt;/rt&gt;&lt;/ruby&gt;
</v>
      </c>
      <c r="P746" s="317" t="str">
        <f t="shared" ca="1" si="208"/>
        <v xml:space="preserve">&lt;ruby&gt;&lt;rt&gt;&lt;/rt&gt;&lt;/ruby&gt;
</v>
      </c>
      <c r="Q746" s="318" t="str">
        <f t="shared" ca="1" si="209"/>
        <v xml:space="preserve">&lt;ruby&gt;&lt;rtc&gt;&lt;/rtc&gt;&lt;/ruby&gt;
</v>
      </c>
      <c r="R746" s="318" t="str">
        <f t="shared" ca="1" si="210"/>
        <v xml:space="preserve">&lt;ruby&gt;&lt;rt&gt;&lt;/rt&gt;&lt;rtc&gt;&lt;/rtc&gt;&lt;/ruby&gt;
</v>
      </c>
      <c r="S746" s="285"/>
      <c r="T746" s="319" t="b">
        <f t="shared" si="204"/>
        <v>0</v>
      </c>
      <c r="U746" s="319" t="b">
        <f t="shared" si="211"/>
        <v>0</v>
      </c>
      <c r="V746" s="319" t="b">
        <f t="shared" si="212"/>
        <v>1</v>
      </c>
      <c r="W746" s="319" t="b">
        <f t="shared" si="213"/>
        <v>1</v>
      </c>
      <c r="X746" s="319" t="b">
        <f t="shared" si="214"/>
        <v>0</v>
      </c>
      <c r="Y746" s="370"/>
      <c r="Z746" s="377" t="str">
        <f t="shared" si="205"/>
        <v/>
      </c>
      <c r="AA746" s="373" t="str">
        <f t="array" ref="AA746">IF( $Z746="", "", INDEX(白話字聲母資料表, $Z746, $AA$5))</f>
        <v/>
      </c>
      <c r="AB746" s="370"/>
      <c r="AC746" s="377" t="str">
        <f t="shared" si="215"/>
        <v/>
      </c>
      <c r="AD746" s="373" t="str">
        <f t="array" ref="AD746">IF( $W746, "", INDEX(白話字韻母資料表, AC746, $AD$5))</f>
        <v/>
      </c>
      <c r="AE746" s="373" t="str">
        <f t="array" ref="AE746">IF( $W746, "", IF( INDEX(白話字韻母資料表, AC746, $AE$5) = "入聲", TRUE, FALSE) )</f>
        <v/>
      </c>
      <c r="AF746" s="374" t="str">
        <f t="shared" si="216"/>
        <v/>
      </c>
      <c r="AG746" s="374" t="str">
        <f t="shared" si="217"/>
        <v/>
      </c>
      <c r="AH746" s="374" t="str">
        <f t="array" ref="AH746">IF( $W746, "", INDEX(白話字韻母資料表, $AC746, $AH$5))</f>
        <v/>
      </c>
      <c r="AI746" s="374" t="str">
        <f t="array" ref="AI746">IF($W746, "", INDEX(白話字韻母八聲調資料表, $AD746, $AG746))</f>
        <v/>
      </c>
      <c r="AJ746" s="370"/>
      <c r="AK746" s="373" t="b">
        <f t="shared" si="218"/>
        <v>0</v>
      </c>
      <c r="AL746" s="373" t="str">
        <f>IF( $AK746, IFERROR( IF(MATCH( $E746, 顎音化聲母!$H$9:$H$37, 0), TRUE, FALSE), FALSE), "")</f>
        <v/>
      </c>
      <c r="AM746" s="373" t="str">
        <f t="array" ref="AM746">IF( AND($AK746, $AL746), INDEX(顎音化聲母資料表, MATCH( $D746 &amp; $E746, 顎音化聲母!$L$5:$L$136, 0), 3), "")</f>
        <v/>
      </c>
      <c r="AN746" s="373" t="str">
        <f t="shared" si="219"/>
        <v/>
      </c>
      <c r="AO746" s="374" t="str">
        <f t="array" ref="AO746">IF($AN746="", "", IF( $AM746&lt;&gt;"", $AM746,INDEX(白話字聲母資料表, $AN746, $AO$5)))</f>
        <v/>
      </c>
      <c r="AP746" s="374" t="str">
        <f t="array" ref="AP746">IF($W746, "", INDEX(方音八音反切資料表, $AD746, $AG746))</f>
        <v/>
      </c>
      <c r="AQ746" s="370"/>
      <c r="AR746" s="374" t="str">
        <f t="array" ref="AR746">IF($V746, "", INDEX(白話字聲母資料表, $Z746, $AR$5))</f>
        <v/>
      </c>
      <c r="AS746" s="375" t="str">
        <f t="array" ref="AS746">IF($W746, "", INDEX(白話字韻母資料表, $AC746, $AR$5))</f>
        <v/>
      </c>
      <c r="AT746" s="374" t="str">
        <f t="array" ref="AT746">IF($W746, "", INDEX(台羅韻母八聲調資料表, $AD746, $AG746))</f>
        <v/>
      </c>
      <c r="AU746" s="370"/>
      <c r="AV746" s="374" t="str">
        <f t="array" ref="AV746">IF($V746, "", INDEX(白話字聲母資料表, $Z746, $AV$5))</f>
        <v/>
      </c>
      <c r="AW746" s="375" t="str">
        <f t="array" ref="AW746">IF($W746, "", INDEX(白話字韻母資料表, $AC746, $AW$5))</f>
        <v/>
      </c>
      <c r="AX746" s="374" t="str">
        <f t="array" ref="AX746">IF($W746, "", INDEX(閩拼韻母八聲調資料表, $AD746, $AG746))</f>
        <v/>
      </c>
    </row>
    <row r="747" spans="2:50">
      <c r="B747" s="380">
        <f t="shared" si="148"/>
        <v>739</v>
      </c>
      <c r="C747" s="314" t="str">
        <f>MID(文章!$D$4, B747, 1)</f>
        <v/>
      </c>
      <c r="D747" s="365"/>
      <c r="E747" s="365"/>
      <c r="F747" s="365"/>
      <c r="G747" s="315" t="str">
        <f t="array" ref="G747">IF( OR($T747, NOT($U747), $W747), "", $AA747 &amp; $AH747 &amp; INDEX(中文數值資料表, $AG747, 2) )</f>
        <v/>
      </c>
      <c r="H747" s="321" t="str">
        <f t="shared" si="149"/>
        <v/>
      </c>
      <c r="I747" s="322" t="str">
        <f t="shared" si="150"/>
        <v/>
      </c>
      <c r="J747" s="323" t="str">
        <f t="shared" si="151"/>
        <v/>
      </c>
      <c r="K747" s="316" t="str">
        <f t="shared" si="152"/>
        <v/>
      </c>
      <c r="L747" s="317" t="str">
        <f t="shared" ca="1" si="220"/>
        <v xml:space="preserve">\ltjruby{}{}\
</v>
      </c>
      <c r="M747" s="317" t="str">
        <f t="shared" ca="1" si="206"/>
        <v xml:space="preserve">&lt;ruby&gt;&lt;rt&gt;&lt;/rt&gt;&lt;/ruby&gt;
</v>
      </c>
      <c r="N747" s="317" t="str">
        <f t="shared" ca="1" si="207"/>
        <v xml:space="preserve">&lt;ruby&gt;&lt;rt&gt;&lt;/rt&gt;&lt;/ruby&gt;
</v>
      </c>
      <c r="O747" s="317" t="str">
        <f t="shared" ca="1" si="208"/>
        <v xml:space="preserve">&lt;ruby&gt;&lt;rt&gt;&lt;/rt&gt;&lt;/ruby&gt;
</v>
      </c>
      <c r="P747" s="317" t="str">
        <f t="shared" ca="1" si="208"/>
        <v xml:space="preserve">&lt;ruby&gt;&lt;rt&gt;&lt;/rt&gt;&lt;/ruby&gt;
</v>
      </c>
      <c r="Q747" s="318" t="str">
        <f t="shared" ca="1" si="209"/>
        <v xml:space="preserve">&lt;ruby&gt;&lt;rtc&gt;&lt;/rtc&gt;&lt;/ruby&gt;
</v>
      </c>
      <c r="R747" s="318" t="str">
        <f t="shared" ca="1" si="210"/>
        <v xml:space="preserve">&lt;ruby&gt;&lt;rt&gt;&lt;/rt&gt;&lt;rtc&gt;&lt;/rtc&gt;&lt;/ruby&gt;
</v>
      </c>
      <c r="S747" s="285"/>
      <c r="T747" s="319" t="b">
        <f t="shared" si="204"/>
        <v>0</v>
      </c>
      <c r="U747" s="319" t="b">
        <f t="shared" si="211"/>
        <v>0</v>
      </c>
      <c r="V747" s="319" t="b">
        <f t="shared" si="212"/>
        <v>1</v>
      </c>
      <c r="W747" s="319" t="b">
        <f t="shared" si="213"/>
        <v>1</v>
      </c>
      <c r="X747" s="319" t="b">
        <f t="shared" si="214"/>
        <v>0</v>
      </c>
      <c r="Y747" s="370"/>
      <c r="Z747" s="377" t="str">
        <f t="shared" si="205"/>
        <v/>
      </c>
      <c r="AA747" s="373" t="str">
        <f t="array" ref="AA747">IF( $Z747="", "", INDEX(白話字聲母資料表, $Z747, $AA$5))</f>
        <v/>
      </c>
      <c r="AB747" s="370"/>
      <c r="AC747" s="377" t="str">
        <f t="shared" si="215"/>
        <v/>
      </c>
      <c r="AD747" s="373" t="str">
        <f t="array" ref="AD747">IF( $W747, "", INDEX(白話字韻母資料表, AC747, $AD$5))</f>
        <v/>
      </c>
      <c r="AE747" s="373" t="str">
        <f t="array" ref="AE747">IF( $W747, "", IF( INDEX(白話字韻母資料表, AC747, $AE$5) = "入聲", TRUE, FALSE) )</f>
        <v/>
      </c>
      <c r="AF747" s="374" t="str">
        <f t="shared" si="216"/>
        <v/>
      </c>
      <c r="AG747" s="374" t="str">
        <f t="shared" si="217"/>
        <v/>
      </c>
      <c r="AH747" s="374" t="str">
        <f t="array" ref="AH747">IF( $W747, "", INDEX(白話字韻母資料表, $AC747, $AH$5))</f>
        <v/>
      </c>
      <c r="AI747" s="374" t="str">
        <f t="array" ref="AI747">IF($W747, "", INDEX(白話字韻母八聲調資料表, $AD747, $AG747))</f>
        <v/>
      </c>
      <c r="AJ747" s="370"/>
      <c r="AK747" s="373" t="b">
        <f t="shared" si="218"/>
        <v>0</v>
      </c>
      <c r="AL747" s="373" t="str">
        <f>IF( $AK747, IFERROR( IF(MATCH( $E747, 顎音化聲母!$H$9:$H$37, 0), TRUE, FALSE), FALSE), "")</f>
        <v/>
      </c>
      <c r="AM747" s="373" t="str">
        <f t="array" ref="AM747">IF( AND($AK747, $AL747), INDEX(顎音化聲母資料表, MATCH( $D747 &amp; $E747, 顎音化聲母!$L$5:$L$136, 0), 3), "")</f>
        <v/>
      </c>
      <c r="AN747" s="373" t="str">
        <f t="shared" si="219"/>
        <v/>
      </c>
      <c r="AO747" s="374" t="str">
        <f t="array" ref="AO747">IF($AN747="", "", IF( $AM747&lt;&gt;"", $AM747,INDEX(白話字聲母資料表, $AN747, $AO$5)))</f>
        <v/>
      </c>
      <c r="AP747" s="374" t="str">
        <f t="array" ref="AP747">IF($W747, "", INDEX(方音八音反切資料表, $AD747, $AG747))</f>
        <v/>
      </c>
      <c r="AQ747" s="370"/>
      <c r="AR747" s="374" t="str">
        <f t="array" ref="AR747">IF($V747, "", INDEX(白話字聲母資料表, $Z747, $AR$5))</f>
        <v/>
      </c>
      <c r="AS747" s="375" t="str">
        <f t="array" ref="AS747">IF($W747, "", INDEX(白話字韻母資料表, $AC747, $AR$5))</f>
        <v/>
      </c>
      <c r="AT747" s="374" t="str">
        <f t="array" ref="AT747">IF($W747, "", INDEX(台羅韻母八聲調資料表, $AD747, $AG747))</f>
        <v/>
      </c>
      <c r="AU747" s="370"/>
      <c r="AV747" s="374" t="str">
        <f t="array" ref="AV747">IF($V747, "", INDEX(白話字聲母資料表, $Z747, $AV$5))</f>
        <v/>
      </c>
      <c r="AW747" s="375" t="str">
        <f t="array" ref="AW747">IF($W747, "", INDEX(白話字韻母資料表, $AC747, $AW$5))</f>
        <v/>
      </c>
      <c r="AX747" s="374" t="str">
        <f t="array" ref="AX747">IF($W747, "", INDEX(閩拼韻母八聲調資料表, $AD747, $AG747))</f>
        <v/>
      </c>
    </row>
    <row r="748" spans="2:50">
      <c r="B748" s="380">
        <f t="shared" si="148"/>
        <v>740</v>
      </c>
      <c r="C748" s="314" t="str">
        <f>MID(文章!$D$4, B748, 1)</f>
        <v/>
      </c>
      <c r="D748" s="365"/>
      <c r="E748" s="365"/>
      <c r="F748" s="365"/>
      <c r="G748" s="315" t="str">
        <f t="array" ref="G748">IF( OR($T748, NOT($U748), $W748), "", $AA748 &amp; $AH748 &amp; INDEX(中文數值資料表, $AG748, 2) )</f>
        <v/>
      </c>
      <c r="H748" s="321" t="str">
        <f t="shared" si="149"/>
        <v/>
      </c>
      <c r="I748" s="322" t="str">
        <f t="shared" si="150"/>
        <v/>
      </c>
      <c r="J748" s="323" t="str">
        <f t="shared" si="151"/>
        <v/>
      </c>
      <c r="K748" s="316" t="str">
        <f t="shared" si="152"/>
        <v/>
      </c>
      <c r="L748" s="317" t="str">
        <f t="shared" ca="1" si="220"/>
        <v xml:space="preserve">\ltjruby{}{}\
</v>
      </c>
      <c r="M748" s="317" t="str">
        <f t="shared" ca="1" si="206"/>
        <v xml:space="preserve">&lt;ruby&gt;&lt;rt&gt;&lt;/rt&gt;&lt;/ruby&gt;
</v>
      </c>
      <c r="N748" s="317" t="str">
        <f t="shared" ca="1" si="207"/>
        <v xml:space="preserve">&lt;ruby&gt;&lt;rt&gt;&lt;/rt&gt;&lt;/ruby&gt;
</v>
      </c>
      <c r="O748" s="317" t="str">
        <f t="shared" ca="1" si="208"/>
        <v xml:space="preserve">&lt;ruby&gt;&lt;rt&gt;&lt;/rt&gt;&lt;/ruby&gt;
</v>
      </c>
      <c r="P748" s="317" t="str">
        <f t="shared" ca="1" si="208"/>
        <v xml:space="preserve">&lt;ruby&gt;&lt;rt&gt;&lt;/rt&gt;&lt;/ruby&gt;
</v>
      </c>
      <c r="Q748" s="318" t="str">
        <f t="shared" ca="1" si="209"/>
        <v xml:space="preserve">&lt;ruby&gt;&lt;rtc&gt;&lt;/rtc&gt;&lt;/ruby&gt;
</v>
      </c>
      <c r="R748" s="318" t="str">
        <f t="shared" ca="1" si="210"/>
        <v xml:space="preserve">&lt;ruby&gt;&lt;rt&gt;&lt;/rt&gt;&lt;rtc&gt;&lt;/rtc&gt;&lt;/ruby&gt;
</v>
      </c>
      <c r="S748" s="285"/>
      <c r="T748" s="319" t="b">
        <f t="shared" si="204"/>
        <v>0</v>
      </c>
      <c r="U748" s="319" t="b">
        <f t="shared" si="211"/>
        <v>0</v>
      </c>
      <c r="V748" s="319" t="b">
        <f t="shared" si="212"/>
        <v>1</v>
      </c>
      <c r="W748" s="319" t="b">
        <f t="shared" si="213"/>
        <v>1</v>
      </c>
      <c r="X748" s="319" t="b">
        <f t="shared" si="214"/>
        <v>0</v>
      </c>
      <c r="Y748" s="370"/>
      <c r="Z748" s="377" t="str">
        <f t="shared" si="205"/>
        <v/>
      </c>
      <c r="AA748" s="373" t="str">
        <f t="array" ref="AA748">IF( $Z748="", "", INDEX(白話字聲母資料表, $Z748, $AA$5))</f>
        <v/>
      </c>
      <c r="AB748" s="370"/>
      <c r="AC748" s="377" t="str">
        <f t="shared" si="215"/>
        <v/>
      </c>
      <c r="AD748" s="373" t="str">
        <f t="array" ref="AD748">IF( $W748, "", INDEX(白話字韻母資料表, AC748, $AD$5))</f>
        <v/>
      </c>
      <c r="AE748" s="373" t="str">
        <f t="array" ref="AE748">IF( $W748, "", IF( INDEX(白話字韻母資料表, AC748, $AE$5) = "入聲", TRUE, FALSE) )</f>
        <v/>
      </c>
      <c r="AF748" s="374" t="str">
        <f t="shared" si="216"/>
        <v/>
      </c>
      <c r="AG748" s="374" t="str">
        <f t="shared" si="217"/>
        <v/>
      </c>
      <c r="AH748" s="374" t="str">
        <f t="array" ref="AH748">IF( $W748, "", INDEX(白話字韻母資料表, $AC748, $AH$5))</f>
        <v/>
      </c>
      <c r="AI748" s="374" t="str">
        <f t="array" ref="AI748">IF($W748, "", INDEX(白話字韻母八聲調資料表, $AD748, $AG748))</f>
        <v/>
      </c>
      <c r="AJ748" s="370"/>
      <c r="AK748" s="373" t="b">
        <f t="shared" si="218"/>
        <v>0</v>
      </c>
      <c r="AL748" s="373" t="str">
        <f>IF( $AK748, IFERROR( IF(MATCH( $E748, 顎音化聲母!$H$9:$H$37, 0), TRUE, FALSE), FALSE), "")</f>
        <v/>
      </c>
      <c r="AM748" s="373" t="str">
        <f t="array" ref="AM748">IF( AND($AK748, $AL748), INDEX(顎音化聲母資料表, MATCH( $D748 &amp; $E748, 顎音化聲母!$L$5:$L$136, 0), 3), "")</f>
        <v/>
      </c>
      <c r="AN748" s="373" t="str">
        <f t="shared" si="219"/>
        <v/>
      </c>
      <c r="AO748" s="374" t="str">
        <f t="array" ref="AO748">IF($AN748="", "", IF( $AM748&lt;&gt;"", $AM748,INDEX(白話字聲母資料表, $AN748, $AO$5)))</f>
        <v/>
      </c>
      <c r="AP748" s="374" t="str">
        <f t="array" ref="AP748">IF($W748, "", INDEX(方音八音反切資料表, $AD748, $AG748))</f>
        <v/>
      </c>
      <c r="AQ748" s="370"/>
      <c r="AR748" s="374" t="str">
        <f t="array" ref="AR748">IF($V748, "", INDEX(白話字聲母資料表, $Z748, $AR$5))</f>
        <v/>
      </c>
      <c r="AS748" s="375" t="str">
        <f t="array" ref="AS748">IF($W748, "", INDEX(白話字韻母資料表, $AC748, $AR$5))</f>
        <v/>
      </c>
      <c r="AT748" s="374" t="str">
        <f t="array" ref="AT748">IF($W748, "", INDEX(台羅韻母八聲調資料表, $AD748, $AG748))</f>
        <v/>
      </c>
      <c r="AU748" s="370"/>
      <c r="AV748" s="374" t="str">
        <f t="array" ref="AV748">IF($V748, "", INDEX(白話字聲母資料表, $Z748, $AV$5))</f>
        <v/>
      </c>
      <c r="AW748" s="375" t="str">
        <f t="array" ref="AW748">IF($W748, "", INDEX(白話字韻母資料表, $AC748, $AW$5))</f>
        <v/>
      </c>
      <c r="AX748" s="374" t="str">
        <f t="array" ref="AX748">IF($W748, "", INDEX(閩拼韻母八聲調資料表, $AD748, $AG748))</f>
        <v/>
      </c>
    </row>
    <row r="749" spans="2:50">
      <c r="B749" s="380">
        <f t="shared" si="148"/>
        <v>741</v>
      </c>
      <c r="C749" s="314" t="str">
        <f>MID(文章!$D$4, B749, 1)</f>
        <v/>
      </c>
      <c r="D749" s="365"/>
      <c r="E749" s="365"/>
      <c r="F749" s="365"/>
      <c r="G749" s="315" t="str">
        <f t="array" ref="G749">IF( OR($T749, NOT($U749), $W749), "", $AA749 &amp; $AH749 &amp; INDEX(中文數值資料表, $AG749, 2) )</f>
        <v/>
      </c>
      <c r="H749" s="321" t="str">
        <f t="shared" si="149"/>
        <v/>
      </c>
      <c r="I749" s="322" t="str">
        <f t="shared" si="150"/>
        <v/>
      </c>
      <c r="J749" s="323" t="str">
        <f t="shared" si="151"/>
        <v/>
      </c>
      <c r="K749" s="316" t="str">
        <f t="shared" si="152"/>
        <v/>
      </c>
      <c r="L749" s="317" t="str">
        <f t="shared" ca="1" si="220"/>
        <v xml:space="preserve">\ltjruby{}{}\
</v>
      </c>
      <c r="M749" s="317" t="str">
        <f t="shared" ca="1" si="206"/>
        <v xml:space="preserve">&lt;ruby&gt;&lt;rt&gt;&lt;/rt&gt;&lt;/ruby&gt;
</v>
      </c>
      <c r="N749" s="317" t="str">
        <f t="shared" ca="1" si="207"/>
        <v xml:space="preserve">&lt;ruby&gt;&lt;rt&gt;&lt;/rt&gt;&lt;/ruby&gt;
</v>
      </c>
      <c r="O749" s="317" t="str">
        <f t="shared" ca="1" si="208"/>
        <v xml:space="preserve">&lt;ruby&gt;&lt;rt&gt;&lt;/rt&gt;&lt;/ruby&gt;
</v>
      </c>
      <c r="P749" s="317" t="str">
        <f t="shared" ca="1" si="208"/>
        <v xml:space="preserve">&lt;ruby&gt;&lt;rt&gt;&lt;/rt&gt;&lt;/ruby&gt;
</v>
      </c>
      <c r="Q749" s="318" t="str">
        <f t="shared" ca="1" si="209"/>
        <v xml:space="preserve">&lt;ruby&gt;&lt;rtc&gt;&lt;/rtc&gt;&lt;/ruby&gt;
</v>
      </c>
      <c r="R749" s="318" t="str">
        <f t="shared" ca="1" si="210"/>
        <v xml:space="preserve">&lt;ruby&gt;&lt;rt&gt;&lt;/rt&gt;&lt;rtc&gt;&lt;/rtc&gt;&lt;/ruby&gt;
</v>
      </c>
      <c r="S749" s="285"/>
      <c r="T749" s="319" t="b">
        <f t="shared" si="204"/>
        <v>0</v>
      </c>
      <c r="U749" s="319" t="b">
        <f t="shared" si="211"/>
        <v>0</v>
      </c>
      <c r="V749" s="319" t="b">
        <f t="shared" si="212"/>
        <v>1</v>
      </c>
      <c r="W749" s="319" t="b">
        <f t="shared" si="213"/>
        <v>1</v>
      </c>
      <c r="X749" s="319" t="b">
        <f t="shared" si="214"/>
        <v>0</v>
      </c>
      <c r="Y749" s="370"/>
      <c r="Z749" s="377" t="str">
        <f t="shared" si="205"/>
        <v/>
      </c>
      <c r="AA749" s="373" t="str">
        <f t="array" ref="AA749">IF( $Z749="", "", INDEX(白話字聲母資料表, $Z749, $AA$5))</f>
        <v/>
      </c>
      <c r="AB749" s="370"/>
      <c r="AC749" s="377" t="str">
        <f t="shared" si="215"/>
        <v/>
      </c>
      <c r="AD749" s="373" t="str">
        <f t="array" ref="AD749">IF( $W749, "", INDEX(白話字韻母資料表, AC749, $AD$5))</f>
        <v/>
      </c>
      <c r="AE749" s="373" t="str">
        <f t="array" ref="AE749">IF( $W749, "", IF( INDEX(白話字韻母資料表, AC749, $AE$5) = "入聲", TRUE, FALSE) )</f>
        <v/>
      </c>
      <c r="AF749" s="374" t="str">
        <f t="shared" si="216"/>
        <v/>
      </c>
      <c r="AG749" s="374" t="str">
        <f t="shared" si="217"/>
        <v/>
      </c>
      <c r="AH749" s="374" t="str">
        <f t="array" ref="AH749">IF( $W749, "", INDEX(白話字韻母資料表, $AC749, $AH$5))</f>
        <v/>
      </c>
      <c r="AI749" s="374" t="str">
        <f t="array" ref="AI749">IF($W749, "", INDEX(白話字韻母八聲調資料表, $AD749, $AG749))</f>
        <v/>
      </c>
      <c r="AJ749" s="370"/>
      <c r="AK749" s="373" t="b">
        <f t="shared" si="218"/>
        <v>0</v>
      </c>
      <c r="AL749" s="373" t="str">
        <f>IF( $AK749, IFERROR( IF(MATCH( $E749, 顎音化聲母!$H$9:$H$37, 0), TRUE, FALSE), FALSE), "")</f>
        <v/>
      </c>
      <c r="AM749" s="373" t="str">
        <f t="array" ref="AM749">IF( AND($AK749, $AL749), INDEX(顎音化聲母資料表, MATCH( $D749 &amp; $E749, 顎音化聲母!$L$5:$L$136, 0), 3), "")</f>
        <v/>
      </c>
      <c r="AN749" s="373" t="str">
        <f t="shared" si="219"/>
        <v/>
      </c>
      <c r="AO749" s="374" t="str">
        <f t="array" ref="AO749">IF($AN749="", "", IF( $AM749&lt;&gt;"", $AM749,INDEX(白話字聲母資料表, $AN749, $AO$5)))</f>
        <v/>
      </c>
      <c r="AP749" s="374" t="str">
        <f t="array" ref="AP749">IF($W749, "", INDEX(方音八音反切資料表, $AD749, $AG749))</f>
        <v/>
      </c>
      <c r="AQ749" s="370"/>
      <c r="AR749" s="374" t="str">
        <f t="array" ref="AR749">IF($V749, "", INDEX(白話字聲母資料表, $Z749, $AR$5))</f>
        <v/>
      </c>
      <c r="AS749" s="375" t="str">
        <f t="array" ref="AS749">IF($W749, "", INDEX(白話字韻母資料表, $AC749, $AR$5))</f>
        <v/>
      </c>
      <c r="AT749" s="374" t="str">
        <f t="array" ref="AT749">IF($W749, "", INDEX(台羅韻母八聲調資料表, $AD749, $AG749))</f>
        <v/>
      </c>
      <c r="AU749" s="370"/>
      <c r="AV749" s="374" t="str">
        <f t="array" ref="AV749">IF($V749, "", INDEX(白話字聲母資料表, $Z749, $AV$5))</f>
        <v/>
      </c>
      <c r="AW749" s="375" t="str">
        <f t="array" ref="AW749">IF($W749, "", INDEX(白話字韻母資料表, $AC749, $AW$5))</f>
        <v/>
      </c>
      <c r="AX749" s="374" t="str">
        <f t="array" ref="AX749">IF($W749, "", INDEX(閩拼韻母八聲調資料表, $AD749, $AG749))</f>
        <v/>
      </c>
    </row>
    <row r="750" spans="2:50">
      <c r="B750" s="380">
        <f t="shared" si="148"/>
        <v>742</v>
      </c>
      <c r="C750" s="314" t="str">
        <f>MID(文章!$D$4, B750, 1)</f>
        <v/>
      </c>
      <c r="D750" s="365"/>
      <c r="E750" s="365"/>
      <c r="F750" s="365"/>
      <c r="G750" s="315" t="str">
        <f t="array" ref="G750">IF( OR($T750, NOT($U750), $W750), "", $AA750 &amp; $AH750 &amp; INDEX(中文數值資料表, $AG750, 2) )</f>
        <v/>
      </c>
      <c r="H750" s="321" t="str">
        <f t="shared" si="149"/>
        <v/>
      </c>
      <c r="I750" s="322" t="str">
        <f t="shared" si="150"/>
        <v/>
      </c>
      <c r="J750" s="323" t="str">
        <f t="shared" si="151"/>
        <v/>
      </c>
      <c r="K750" s="316" t="str">
        <f t="shared" si="152"/>
        <v/>
      </c>
      <c r="L750" s="317" t="str">
        <f t="shared" ca="1" si="220"/>
        <v xml:space="preserve">\ltjruby{}{}\
</v>
      </c>
      <c r="M750" s="317" t="str">
        <f t="shared" ca="1" si="206"/>
        <v xml:space="preserve">&lt;ruby&gt;&lt;rt&gt;&lt;/rt&gt;&lt;/ruby&gt;
</v>
      </c>
      <c r="N750" s="317" t="str">
        <f t="shared" ca="1" si="207"/>
        <v xml:space="preserve">&lt;ruby&gt;&lt;rt&gt;&lt;/rt&gt;&lt;/ruby&gt;
</v>
      </c>
      <c r="O750" s="317" t="str">
        <f t="shared" ca="1" si="208"/>
        <v xml:space="preserve">&lt;ruby&gt;&lt;rt&gt;&lt;/rt&gt;&lt;/ruby&gt;
</v>
      </c>
      <c r="P750" s="317" t="str">
        <f t="shared" ca="1" si="208"/>
        <v xml:space="preserve">&lt;ruby&gt;&lt;rt&gt;&lt;/rt&gt;&lt;/ruby&gt;
</v>
      </c>
      <c r="Q750" s="318" t="str">
        <f t="shared" ca="1" si="209"/>
        <v xml:space="preserve">&lt;ruby&gt;&lt;rtc&gt;&lt;/rtc&gt;&lt;/ruby&gt;
</v>
      </c>
      <c r="R750" s="318" t="str">
        <f t="shared" ca="1" si="210"/>
        <v xml:space="preserve">&lt;ruby&gt;&lt;rt&gt;&lt;/rt&gt;&lt;rtc&gt;&lt;/rtc&gt;&lt;/ruby&gt;
</v>
      </c>
      <c r="S750" s="285"/>
      <c r="T750" s="319" t="b">
        <f t="shared" si="204"/>
        <v>0</v>
      </c>
      <c r="U750" s="319" t="b">
        <f t="shared" si="211"/>
        <v>0</v>
      </c>
      <c r="V750" s="319" t="b">
        <f t="shared" si="212"/>
        <v>1</v>
      </c>
      <c r="W750" s="319" t="b">
        <f t="shared" si="213"/>
        <v>1</v>
      </c>
      <c r="X750" s="319" t="b">
        <f t="shared" si="214"/>
        <v>0</v>
      </c>
      <c r="Y750" s="370"/>
      <c r="Z750" s="377" t="str">
        <f t="shared" si="205"/>
        <v/>
      </c>
      <c r="AA750" s="373" t="str">
        <f t="array" ref="AA750">IF( $Z750="", "", INDEX(白話字聲母資料表, $Z750, $AA$5))</f>
        <v/>
      </c>
      <c r="AB750" s="370"/>
      <c r="AC750" s="377" t="str">
        <f t="shared" si="215"/>
        <v/>
      </c>
      <c r="AD750" s="373" t="str">
        <f t="array" ref="AD750">IF( $W750, "", INDEX(白話字韻母資料表, AC750, $AD$5))</f>
        <v/>
      </c>
      <c r="AE750" s="373" t="str">
        <f t="array" ref="AE750">IF( $W750, "", IF( INDEX(白話字韻母資料表, AC750, $AE$5) = "入聲", TRUE, FALSE) )</f>
        <v/>
      </c>
      <c r="AF750" s="374" t="str">
        <f t="shared" si="216"/>
        <v/>
      </c>
      <c r="AG750" s="374" t="str">
        <f t="shared" si="217"/>
        <v/>
      </c>
      <c r="AH750" s="374" t="str">
        <f t="array" ref="AH750">IF( $W750, "", INDEX(白話字韻母資料表, $AC750, $AH$5))</f>
        <v/>
      </c>
      <c r="AI750" s="374" t="str">
        <f t="array" ref="AI750">IF($W750, "", INDEX(白話字韻母八聲調資料表, $AD750, $AG750))</f>
        <v/>
      </c>
      <c r="AJ750" s="370"/>
      <c r="AK750" s="373" t="b">
        <f t="shared" si="218"/>
        <v>0</v>
      </c>
      <c r="AL750" s="373" t="str">
        <f>IF( $AK750, IFERROR( IF(MATCH( $E750, 顎音化聲母!$H$9:$H$37, 0), TRUE, FALSE), FALSE), "")</f>
        <v/>
      </c>
      <c r="AM750" s="373" t="str">
        <f t="array" ref="AM750">IF( AND($AK750, $AL750), INDEX(顎音化聲母資料表, MATCH( $D750 &amp; $E750, 顎音化聲母!$L$5:$L$136, 0), 3), "")</f>
        <v/>
      </c>
      <c r="AN750" s="373" t="str">
        <f t="shared" si="219"/>
        <v/>
      </c>
      <c r="AO750" s="374" t="str">
        <f t="array" ref="AO750">IF($AN750="", "", IF( $AM750&lt;&gt;"", $AM750,INDEX(白話字聲母資料表, $AN750, $AO$5)))</f>
        <v/>
      </c>
      <c r="AP750" s="374" t="str">
        <f t="array" ref="AP750">IF($W750, "", INDEX(方音八音反切資料表, $AD750, $AG750))</f>
        <v/>
      </c>
      <c r="AQ750" s="370"/>
      <c r="AR750" s="374" t="str">
        <f t="array" ref="AR750">IF($V750, "", INDEX(白話字聲母資料表, $Z750, $AR$5))</f>
        <v/>
      </c>
      <c r="AS750" s="375" t="str">
        <f t="array" ref="AS750">IF($W750, "", INDEX(白話字韻母資料表, $AC750, $AR$5))</f>
        <v/>
      </c>
      <c r="AT750" s="374" t="str">
        <f t="array" ref="AT750">IF($W750, "", INDEX(台羅韻母八聲調資料表, $AD750, $AG750))</f>
        <v/>
      </c>
      <c r="AU750" s="370"/>
      <c r="AV750" s="374" t="str">
        <f t="array" ref="AV750">IF($V750, "", INDEX(白話字聲母資料表, $Z750, $AV$5))</f>
        <v/>
      </c>
      <c r="AW750" s="375" t="str">
        <f t="array" ref="AW750">IF($W750, "", INDEX(白話字韻母資料表, $AC750, $AW$5))</f>
        <v/>
      </c>
      <c r="AX750" s="374" t="str">
        <f t="array" ref="AX750">IF($W750, "", INDEX(閩拼韻母八聲調資料表, $AD750, $AG750))</f>
        <v/>
      </c>
    </row>
    <row r="751" spans="2:50">
      <c r="B751" s="380">
        <f t="shared" si="148"/>
        <v>743</v>
      </c>
      <c r="C751" s="314" t="str">
        <f>MID(文章!$D$4, B751, 1)</f>
        <v/>
      </c>
      <c r="D751" s="365"/>
      <c r="E751" s="365"/>
      <c r="F751" s="365"/>
      <c r="G751" s="315" t="str">
        <f t="array" ref="G751">IF( OR($T751, NOT($U751), $W751), "", $AA751 &amp; $AH751 &amp; INDEX(中文數值資料表, $AG751, 2) )</f>
        <v/>
      </c>
      <c r="H751" s="321" t="str">
        <f t="shared" si="149"/>
        <v/>
      </c>
      <c r="I751" s="322" t="str">
        <f t="shared" si="150"/>
        <v/>
      </c>
      <c r="J751" s="323" t="str">
        <f t="shared" si="151"/>
        <v/>
      </c>
      <c r="K751" s="316" t="str">
        <f t="shared" si="152"/>
        <v/>
      </c>
      <c r="L751" s="317" t="str">
        <f t="shared" ca="1" si="220"/>
        <v xml:space="preserve">\ltjruby{}{}\
</v>
      </c>
      <c r="M751" s="317" t="str">
        <f t="shared" ca="1" si="206"/>
        <v xml:space="preserve">&lt;ruby&gt;&lt;rt&gt;&lt;/rt&gt;&lt;/ruby&gt;
</v>
      </c>
      <c r="N751" s="317" t="str">
        <f t="shared" ca="1" si="207"/>
        <v xml:space="preserve">&lt;ruby&gt;&lt;rt&gt;&lt;/rt&gt;&lt;/ruby&gt;
</v>
      </c>
      <c r="O751" s="317" t="str">
        <f t="shared" ca="1" si="208"/>
        <v xml:space="preserve">&lt;ruby&gt;&lt;rt&gt;&lt;/rt&gt;&lt;/ruby&gt;
</v>
      </c>
      <c r="P751" s="317" t="str">
        <f t="shared" ca="1" si="208"/>
        <v xml:space="preserve">&lt;ruby&gt;&lt;rt&gt;&lt;/rt&gt;&lt;/ruby&gt;
</v>
      </c>
      <c r="Q751" s="318" t="str">
        <f t="shared" ca="1" si="209"/>
        <v xml:space="preserve">&lt;ruby&gt;&lt;rtc&gt;&lt;/rtc&gt;&lt;/ruby&gt;
</v>
      </c>
      <c r="R751" s="318" t="str">
        <f t="shared" ca="1" si="210"/>
        <v xml:space="preserve">&lt;ruby&gt;&lt;rt&gt;&lt;/rt&gt;&lt;rtc&gt;&lt;/rtc&gt;&lt;/ruby&gt;
</v>
      </c>
      <c r="S751" s="285"/>
      <c r="T751" s="319" t="b">
        <f t="shared" si="204"/>
        <v>0</v>
      </c>
      <c r="U751" s="319" t="b">
        <f t="shared" si="211"/>
        <v>0</v>
      </c>
      <c r="V751" s="319" t="b">
        <f t="shared" si="212"/>
        <v>1</v>
      </c>
      <c r="W751" s="319" t="b">
        <f t="shared" si="213"/>
        <v>1</v>
      </c>
      <c r="X751" s="319" t="b">
        <f t="shared" si="214"/>
        <v>0</v>
      </c>
      <c r="Y751" s="370"/>
      <c r="Z751" s="377" t="str">
        <f t="shared" si="205"/>
        <v/>
      </c>
      <c r="AA751" s="373" t="str">
        <f t="array" ref="AA751">IF( $Z751="", "", INDEX(白話字聲母資料表, $Z751, $AA$5))</f>
        <v/>
      </c>
      <c r="AB751" s="370"/>
      <c r="AC751" s="377" t="str">
        <f t="shared" si="215"/>
        <v/>
      </c>
      <c r="AD751" s="373" t="str">
        <f t="array" ref="AD751">IF( $W751, "", INDEX(白話字韻母資料表, AC751, $AD$5))</f>
        <v/>
      </c>
      <c r="AE751" s="373" t="str">
        <f t="array" ref="AE751">IF( $W751, "", IF( INDEX(白話字韻母資料表, AC751, $AE$5) = "入聲", TRUE, FALSE) )</f>
        <v/>
      </c>
      <c r="AF751" s="374" t="str">
        <f t="shared" si="216"/>
        <v/>
      </c>
      <c r="AG751" s="374" t="str">
        <f t="shared" si="217"/>
        <v/>
      </c>
      <c r="AH751" s="374" t="str">
        <f t="array" ref="AH751">IF( $W751, "", INDEX(白話字韻母資料表, $AC751, $AH$5))</f>
        <v/>
      </c>
      <c r="AI751" s="374" t="str">
        <f t="array" ref="AI751">IF($W751, "", INDEX(白話字韻母八聲調資料表, $AD751, $AG751))</f>
        <v/>
      </c>
      <c r="AJ751" s="370"/>
      <c r="AK751" s="373" t="b">
        <f t="shared" si="218"/>
        <v>0</v>
      </c>
      <c r="AL751" s="373" t="str">
        <f>IF( $AK751, IFERROR( IF(MATCH( $E751, 顎音化聲母!$H$9:$H$37, 0), TRUE, FALSE), FALSE), "")</f>
        <v/>
      </c>
      <c r="AM751" s="373" t="str">
        <f t="array" ref="AM751">IF( AND($AK751, $AL751), INDEX(顎音化聲母資料表, MATCH( $D751 &amp; $E751, 顎音化聲母!$L$5:$L$136, 0), 3), "")</f>
        <v/>
      </c>
      <c r="AN751" s="373" t="str">
        <f t="shared" si="219"/>
        <v/>
      </c>
      <c r="AO751" s="374" t="str">
        <f t="array" ref="AO751">IF($AN751="", "", IF( $AM751&lt;&gt;"", $AM751,INDEX(白話字聲母資料表, $AN751, $AO$5)))</f>
        <v/>
      </c>
      <c r="AP751" s="374" t="str">
        <f t="array" ref="AP751">IF($W751, "", INDEX(方音八音反切資料表, $AD751, $AG751))</f>
        <v/>
      </c>
      <c r="AQ751" s="370"/>
      <c r="AR751" s="374" t="str">
        <f t="array" ref="AR751">IF($V751, "", INDEX(白話字聲母資料表, $Z751, $AR$5))</f>
        <v/>
      </c>
      <c r="AS751" s="375" t="str">
        <f t="array" ref="AS751">IF($W751, "", INDEX(白話字韻母資料表, $AC751, $AR$5))</f>
        <v/>
      </c>
      <c r="AT751" s="374" t="str">
        <f t="array" ref="AT751">IF($W751, "", INDEX(台羅韻母八聲調資料表, $AD751, $AG751))</f>
        <v/>
      </c>
      <c r="AU751" s="370"/>
      <c r="AV751" s="374" t="str">
        <f t="array" ref="AV751">IF($V751, "", INDEX(白話字聲母資料表, $Z751, $AV$5))</f>
        <v/>
      </c>
      <c r="AW751" s="375" t="str">
        <f t="array" ref="AW751">IF($W751, "", INDEX(白話字韻母資料表, $AC751, $AW$5))</f>
        <v/>
      </c>
      <c r="AX751" s="374" t="str">
        <f t="array" ref="AX751">IF($W751, "", INDEX(閩拼韻母八聲調資料表, $AD751, $AG751))</f>
        <v/>
      </c>
    </row>
    <row r="752" spans="2:50">
      <c r="B752" s="380">
        <f t="shared" si="148"/>
        <v>744</v>
      </c>
      <c r="C752" s="314" t="str">
        <f>MID(文章!$D$4, B752, 1)</f>
        <v/>
      </c>
      <c r="D752" s="365"/>
      <c r="E752" s="365"/>
      <c r="F752" s="365"/>
      <c r="G752" s="315" t="str">
        <f t="array" ref="G752">IF( OR($T752, NOT($U752), $W752), "", $AA752 &amp; $AH752 &amp; INDEX(中文數值資料表, $AG752, 2) )</f>
        <v/>
      </c>
      <c r="H752" s="321" t="str">
        <f t="shared" si="149"/>
        <v/>
      </c>
      <c r="I752" s="322" t="str">
        <f t="shared" si="150"/>
        <v/>
      </c>
      <c r="J752" s="323" t="str">
        <f t="shared" si="151"/>
        <v/>
      </c>
      <c r="K752" s="316" t="str">
        <f t="shared" si="152"/>
        <v/>
      </c>
      <c r="L752" s="317" t="str">
        <f t="shared" ca="1" si="220"/>
        <v xml:space="preserve">\ltjruby{}{}\
</v>
      </c>
      <c r="M752" s="317" t="str">
        <f t="shared" ca="1" si="206"/>
        <v xml:space="preserve">&lt;ruby&gt;&lt;rt&gt;&lt;/rt&gt;&lt;/ruby&gt;
</v>
      </c>
      <c r="N752" s="317" t="str">
        <f t="shared" ca="1" si="207"/>
        <v xml:space="preserve">&lt;ruby&gt;&lt;rt&gt;&lt;/rt&gt;&lt;/ruby&gt;
</v>
      </c>
      <c r="O752" s="317" t="str">
        <f t="shared" ca="1" si="208"/>
        <v xml:space="preserve">&lt;ruby&gt;&lt;rt&gt;&lt;/rt&gt;&lt;/ruby&gt;
</v>
      </c>
      <c r="P752" s="317" t="str">
        <f t="shared" ca="1" si="208"/>
        <v xml:space="preserve">&lt;ruby&gt;&lt;rt&gt;&lt;/rt&gt;&lt;/ruby&gt;
</v>
      </c>
      <c r="Q752" s="318" t="str">
        <f t="shared" ca="1" si="209"/>
        <v xml:space="preserve">&lt;ruby&gt;&lt;rtc&gt;&lt;/rtc&gt;&lt;/ruby&gt;
</v>
      </c>
      <c r="R752" s="318" t="str">
        <f t="shared" ca="1" si="210"/>
        <v xml:space="preserve">&lt;ruby&gt;&lt;rt&gt;&lt;/rt&gt;&lt;rtc&gt;&lt;/rtc&gt;&lt;/ruby&gt;
</v>
      </c>
      <c r="S752" s="285"/>
      <c r="T752" s="319" t="b">
        <f t="shared" si="204"/>
        <v>0</v>
      </c>
      <c r="U752" s="319" t="b">
        <f t="shared" si="211"/>
        <v>0</v>
      </c>
      <c r="V752" s="319" t="b">
        <f t="shared" si="212"/>
        <v>1</v>
      </c>
      <c r="W752" s="319" t="b">
        <f t="shared" si="213"/>
        <v>1</v>
      </c>
      <c r="X752" s="319" t="b">
        <f t="shared" si="214"/>
        <v>0</v>
      </c>
      <c r="Y752" s="370"/>
      <c r="Z752" s="377" t="str">
        <f t="shared" si="205"/>
        <v/>
      </c>
      <c r="AA752" s="373" t="str">
        <f t="array" ref="AA752">IF( $Z752="", "", INDEX(白話字聲母資料表, $Z752, $AA$5))</f>
        <v/>
      </c>
      <c r="AB752" s="370"/>
      <c r="AC752" s="377" t="str">
        <f t="shared" si="215"/>
        <v/>
      </c>
      <c r="AD752" s="373" t="str">
        <f t="array" ref="AD752">IF( $W752, "", INDEX(白話字韻母資料表, AC752, $AD$5))</f>
        <v/>
      </c>
      <c r="AE752" s="373" t="str">
        <f t="array" ref="AE752">IF( $W752, "", IF( INDEX(白話字韻母資料表, AC752, $AE$5) = "入聲", TRUE, FALSE) )</f>
        <v/>
      </c>
      <c r="AF752" s="374" t="str">
        <f t="shared" si="216"/>
        <v/>
      </c>
      <c r="AG752" s="374" t="str">
        <f t="shared" si="217"/>
        <v/>
      </c>
      <c r="AH752" s="374" t="str">
        <f t="array" ref="AH752">IF( $W752, "", INDEX(白話字韻母資料表, $AC752, $AH$5))</f>
        <v/>
      </c>
      <c r="AI752" s="374" t="str">
        <f t="array" ref="AI752">IF($W752, "", INDEX(白話字韻母八聲調資料表, $AD752, $AG752))</f>
        <v/>
      </c>
      <c r="AJ752" s="370"/>
      <c r="AK752" s="373" t="b">
        <f t="shared" si="218"/>
        <v>0</v>
      </c>
      <c r="AL752" s="373" t="str">
        <f>IF( $AK752, IFERROR( IF(MATCH( $E752, 顎音化聲母!$H$9:$H$37, 0), TRUE, FALSE), FALSE), "")</f>
        <v/>
      </c>
      <c r="AM752" s="373" t="str">
        <f t="array" ref="AM752">IF( AND($AK752, $AL752), INDEX(顎音化聲母資料表, MATCH( $D752 &amp; $E752, 顎音化聲母!$L$5:$L$136, 0), 3), "")</f>
        <v/>
      </c>
      <c r="AN752" s="373" t="str">
        <f t="shared" si="219"/>
        <v/>
      </c>
      <c r="AO752" s="374" t="str">
        <f t="array" ref="AO752">IF($AN752="", "", IF( $AM752&lt;&gt;"", $AM752,INDEX(白話字聲母資料表, $AN752, $AO$5)))</f>
        <v/>
      </c>
      <c r="AP752" s="374" t="str">
        <f t="array" ref="AP752">IF($W752, "", INDEX(方音八音反切資料表, $AD752, $AG752))</f>
        <v/>
      </c>
      <c r="AQ752" s="370"/>
      <c r="AR752" s="374" t="str">
        <f t="array" ref="AR752">IF($V752, "", INDEX(白話字聲母資料表, $Z752, $AR$5))</f>
        <v/>
      </c>
      <c r="AS752" s="375" t="str">
        <f t="array" ref="AS752">IF($W752, "", INDEX(白話字韻母資料表, $AC752, $AR$5))</f>
        <v/>
      </c>
      <c r="AT752" s="374" t="str">
        <f t="array" ref="AT752">IF($W752, "", INDEX(台羅韻母八聲調資料表, $AD752, $AG752))</f>
        <v/>
      </c>
      <c r="AU752" s="370"/>
      <c r="AV752" s="374" t="str">
        <f t="array" ref="AV752">IF($V752, "", INDEX(白話字聲母資料表, $Z752, $AV$5))</f>
        <v/>
      </c>
      <c r="AW752" s="375" t="str">
        <f t="array" ref="AW752">IF($W752, "", INDEX(白話字韻母資料表, $AC752, $AW$5))</f>
        <v/>
      </c>
      <c r="AX752" s="374" t="str">
        <f t="array" ref="AX752">IF($W752, "", INDEX(閩拼韻母八聲調資料表, $AD752, $AG752))</f>
        <v/>
      </c>
    </row>
    <row r="753" spans="2:50">
      <c r="B753" s="380">
        <f t="shared" si="148"/>
        <v>745</v>
      </c>
      <c r="C753" s="314" t="str">
        <f>MID(文章!$D$4, B753, 1)</f>
        <v/>
      </c>
      <c r="D753" s="365"/>
      <c r="E753" s="365"/>
      <c r="F753" s="365"/>
      <c r="G753" s="315" t="str">
        <f t="array" ref="G753">IF( OR($T753, NOT($U753), $W753), "", $AA753 &amp; $AH753 &amp; INDEX(中文數值資料表, $AG753, 2) )</f>
        <v/>
      </c>
      <c r="H753" s="321" t="str">
        <f t="shared" si="149"/>
        <v/>
      </c>
      <c r="I753" s="322" t="str">
        <f t="shared" si="150"/>
        <v/>
      </c>
      <c r="J753" s="323" t="str">
        <f t="shared" si="151"/>
        <v/>
      </c>
      <c r="K753" s="316" t="str">
        <f t="shared" si="152"/>
        <v/>
      </c>
      <c r="L753" s="317" t="str">
        <f t="shared" ca="1" si="220"/>
        <v xml:space="preserve">\ltjruby{}{}\
</v>
      </c>
      <c r="M753" s="317" t="str">
        <f t="shared" ca="1" si="206"/>
        <v xml:space="preserve">&lt;ruby&gt;&lt;rt&gt;&lt;/rt&gt;&lt;/ruby&gt;
</v>
      </c>
      <c r="N753" s="317" t="str">
        <f t="shared" ca="1" si="207"/>
        <v xml:space="preserve">&lt;ruby&gt;&lt;rt&gt;&lt;/rt&gt;&lt;/ruby&gt;
</v>
      </c>
      <c r="O753" s="317" t="str">
        <f t="shared" ca="1" si="208"/>
        <v xml:space="preserve">&lt;ruby&gt;&lt;rt&gt;&lt;/rt&gt;&lt;/ruby&gt;
</v>
      </c>
      <c r="P753" s="317" t="str">
        <f t="shared" ca="1" si="208"/>
        <v xml:space="preserve">&lt;ruby&gt;&lt;rt&gt;&lt;/rt&gt;&lt;/ruby&gt;
</v>
      </c>
      <c r="Q753" s="318" t="str">
        <f t="shared" ca="1" si="209"/>
        <v xml:space="preserve">&lt;ruby&gt;&lt;rtc&gt;&lt;/rtc&gt;&lt;/ruby&gt;
</v>
      </c>
      <c r="R753" s="318" t="str">
        <f t="shared" ca="1" si="210"/>
        <v xml:space="preserve">&lt;ruby&gt;&lt;rt&gt;&lt;/rt&gt;&lt;rtc&gt;&lt;/rtc&gt;&lt;/ruby&gt;
</v>
      </c>
      <c r="S753" s="285"/>
      <c r="T753" s="319" t="b">
        <f t="shared" si="204"/>
        <v>0</v>
      </c>
      <c r="U753" s="319" t="b">
        <f t="shared" si="211"/>
        <v>0</v>
      </c>
      <c r="V753" s="319" t="b">
        <f t="shared" si="212"/>
        <v>1</v>
      </c>
      <c r="W753" s="319" t="b">
        <f t="shared" si="213"/>
        <v>1</v>
      </c>
      <c r="X753" s="319" t="b">
        <f t="shared" si="214"/>
        <v>0</v>
      </c>
      <c r="Y753" s="370"/>
      <c r="Z753" s="377" t="str">
        <f t="shared" si="205"/>
        <v/>
      </c>
      <c r="AA753" s="373" t="str">
        <f t="array" ref="AA753">IF( $Z753="", "", INDEX(白話字聲母資料表, $Z753, $AA$5))</f>
        <v/>
      </c>
      <c r="AB753" s="370"/>
      <c r="AC753" s="377" t="str">
        <f t="shared" si="215"/>
        <v/>
      </c>
      <c r="AD753" s="373" t="str">
        <f t="array" ref="AD753">IF( $W753, "", INDEX(白話字韻母資料表, AC753, $AD$5))</f>
        <v/>
      </c>
      <c r="AE753" s="373" t="str">
        <f t="array" ref="AE753">IF( $W753, "", IF( INDEX(白話字韻母資料表, AC753, $AE$5) = "入聲", TRUE, FALSE) )</f>
        <v/>
      </c>
      <c r="AF753" s="374" t="str">
        <f t="shared" si="216"/>
        <v/>
      </c>
      <c r="AG753" s="374" t="str">
        <f t="shared" si="217"/>
        <v/>
      </c>
      <c r="AH753" s="374" t="str">
        <f t="array" ref="AH753">IF( $W753, "", INDEX(白話字韻母資料表, $AC753, $AH$5))</f>
        <v/>
      </c>
      <c r="AI753" s="374" t="str">
        <f t="array" ref="AI753">IF($W753, "", INDEX(白話字韻母八聲調資料表, $AD753, $AG753))</f>
        <v/>
      </c>
      <c r="AJ753" s="370"/>
      <c r="AK753" s="373" t="b">
        <f t="shared" si="218"/>
        <v>0</v>
      </c>
      <c r="AL753" s="373" t="str">
        <f>IF( $AK753, IFERROR( IF(MATCH( $E753, 顎音化聲母!$H$9:$H$37, 0), TRUE, FALSE), FALSE), "")</f>
        <v/>
      </c>
      <c r="AM753" s="373" t="str">
        <f t="array" ref="AM753">IF( AND($AK753, $AL753), INDEX(顎音化聲母資料表, MATCH( $D753 &amp; $E753, 顎音化聲母!$L$5:$L$136, 0), 3), "")</f>
        <v/>
      </c>
      <c r="AN753" s="373" t="str">
        <f t="shared" si="219"/>
        <v/>
      </c>
      <c r="AO753" s="374" t="str">
        <f t="array" ref="AO753">IF($AN753="", "", IF( $AM753&lt;&gt;"", $AM753,INDEX(白話字聲母資料表, $AN753, $AO$5)))</f>
        <v/>
      </c>
      <c r="AP753" s="374" t="str">
        <f t="array" ref="AP753">IF($W753, "", INDEX(方音八音反切資料表, $AD753, $AG753))</f>
        <v/>
      </c>
      <c r="AQ753" s="370"/>
      <c r="AR753" s="374" t="str">
        <f t="array" ref="AR753">IF($V753, "", INDEX(白話字聲母資料表, $Z753, $AR$5))</f>
        <v/>
      </c>
      <c r="AS753" s="375" t="str">
        <f t="array" ref="AS753">IF($W753, "", INDEX(白話字韻母資料表, $AC753, $AR$5))</f>
        <v/>
      </c>
      <c r="AT753" s="374" t="str">
        <f t="array" ref="AT753">IF($W753, "", INDEX(台羅韻母八聲調資料表, $AD753, $AG753))</f>
        <v/>
      </c>
      <c r="AU753" s="370"/>
      <c r="AV753" s="374" t="str">
        <f t="array" ref="AV753">IF($V753, "", INDEX(白話字聲母資料表, $Z753, $AV$5))</f>
        <v/>
      </c>
      <c r="AW753" s="375" t="str">
        <f t="array" ref="AW753">IF($W753, "", INDEX(白話字韻母資料表, $AC753, $AW$5))</f>
        <v/>
      </c>
      <c r="AX753" s="374" t="str">
        <f t="array" ref="AX753">IF($W753, "", INDEX(閩拼韻母八聲調資料表, $AD753, $AG753))</f>
        <v/>
      </c>
    </row>
    <row r="754" spans="2:50">
      <c r="B754" s="380">
        <f t="shared" si="148"/>
        <v>746</v>
      </c>
      <c r="C754" s="314" t="str">
        <f>MID(文章!$D$4, B754, 1)</f>
        <v/>
      </c>
      <c r="D754" s="365"/>
      <c r="E754" s="365"/>
      <c r="F754" s="365"/>
      <c r="G754" s="315" t="str">
        <f t="array" ref="G754">IF( OR($T754, NOT($U754), $W754), "", $AA754 &amp; $AH754 &amp; INDEX(中文數值資料表, $AG754, 2) )</f>
        <v/>
      </c>
      <c r="H754" s="321" t="str">
        <f t="shared" si="149"/>
        <v/>
      </c>
      <c r="I754" s="322" t="str">
        <f t="shared" si="150"/>
        <v/>
      </c>
      <c r="J754" s="323" t="str">
        <f t="shared" si="151"/>
        <v/>
      </c>
      <c r="K754" s="316" t="str">
        <f t="shared" si="152"/>
        <v/>
      </c>
      <c r="L754" s="317" t="str">
        <f t="shared" ca="1" si="220"/>
        <v xml:space="preserve">\ltjruby{}{}\
</v>
      </c>
      <c r="M754" s="317" t="str">
        <f t="shared" ca="1" si="206"/>
        <v xml:space="preserve">&lt;ruby&gt;&lt;rt&gt;&lt;/rt&gt;&lt;/ruby&gt;
</v>
      </c>
      <c r="N754" s="317" t="str">
        <f t="shared" ca="1" si="207"/>
        <v xml:space="preserve">&lt;ruby&gt;&lt;rt&gt;&lt;/rt&gt;&lt;/ruby&gt;
</v>
      </c>
      <c r="O754" s="317" t="str">
        <f t="shared" ca="1" si="208"/>
        <v xml:space="preserve">&lt;ruby&gt;&lt;rt&gt;&lt;/rt&gt;&lt;/ruby&gt;
</v>
      </c>
      <c r="P754" s="317" t="str">
        <f t="shared" ca="1" si="208"/>
        <v xml:space="preserve">&lt;ruby&gt;&lt;rt&gt;&lt;/rt&gt;&lt;/ruby&gt;
</v>
      </c>
      <c r="Q754" s="318" t="str">
        <f t="shared" ca="1" si="209"/>
        <v xml:space="preserve">&lt;ruby&gt;&lt;rtc&gt;&lt;/rtc&gt;&lt;/ruby&gt;
</v>
      </c>
      <c r="R754" s="318" t="str">
        <f t="shared" ca="1" si="210"/>
        <v xml:space="preserve">&lt;ruby&gt;&lt;rt&gt;&lt;/rt&gt;&lt;rtc&gt;&lt;/rtc&gt;&lt;/ruby&gt;
</v>
      </c>
      <c r="S754" s="285"/>
      <c r="T754" s="319" t="b">
        <f t="shared" si="204"/>
        <v>0</v>
      </c>
      <c r="U754" s="319" t="b">
        <f t="shared" si="211"/>
        <v>0</v>
      </c>
      <c r="V754" s="319" t="b">
        <f t="shared" si="212"/>
        <v>1</v>
      </c>
      <c r="W754" s="319" t="b">
        <f t="shared" si="213"/>
        <v>1</v>
      </c>
      <c r="X754" s="319" t="b">
        <f t="shared" si="214"/>
        <v>0</v>
      </c>
      <c r="Y754" s="370"/>
      <c r="Z754" s="377" t="str">
        <f t="shared" si="205"/>
        <v/>
      </c>
      <c r="AA754" s="373" t="str">
        <f t="array" ref="AA754">IF( $Z754="", "", INDEX(白話字聲母資料表, $Z754, $AA$5))</f>
        <v/>
      </c>
      <c r="AB754" s="370"/>
      <c r="AC754" s="377" t="str">
        <f t="shared" si="215"/>
        <v/>
      </c>
      <c r="AD754" s="373" t="str">
        <f t="array" ref="AD754">IF( $W754, "", INDEX(白話字韻母資料表, AC754, $AD$5))</f>
        <v/>
      </c>
      <c r="AE754" s="373" t="str">
        <f t="array" ref="AE754">IF( $W754, "", IF( INDEX(白話字韻母資料表, AC754, $AE$5) = "入聲", TRUE, FALSE) )</f>
        <v/>
      </c>
      <c r="AF754" s="374" t="str">
        <f t="shared" si="216"/>
        <v/>
      </c>
      <c r="AG754" s="374" t="str">
        <f t="shared" si="217"/>
        <v/>
      </c>
      <c r="AH754" s="374" t="str">
        <f t="array" ref="AH754">IF( $W754, "", INDEX(白話字韻母資料表, $AC754, $AH$5))</f>
        <v/>
      </c>
      <c r="AI754" s="374" t="str">
        <f t="array" ref="AI754">IF($W754, "", INDEX(白話字韻母八聲調資料表, $AD754, $AG754))</f>
        <v/>
      </c>
      <c r="AJ754" s="370"/>
      <c r="AK754" s="373" t="b">
        <f t="shared" si="218"/>
        <v>0</v>
      </c>
      <c r="AL754" s="373" t="str">
        <f>IF( $AK754, IFERROR( IF(MATCH( $E754, 顎音化聲母!$H$9:$H$37, 0), TRUE, FALSE), FALSE), "")</f>
        <v/>
      </c>
      <c r="AM754" s="373" t="str">
        <f t="array" ref="AM754">IF( AND($AK754, $AL754), INDEX(顎音化聲母資料表, MATCH( $D754 &amp; $E754, 顎音化聲母!$L$5:$L$136, 0), 3), "")</f>
        <v/>
      </c>
      <c r="AN754" s="373" t="str">
        <f t="shared" si="219"/>
        <v/>
      </c>
      <c r="AO754" s="374" t="str">
        <f t="array" ref="AO754">IF($AN754="", "", IF( $AM754&lt;&gt;"", $AM754,INDEX(白話字聲母資料表, $AN754, $AO$5)))</f>
        <v/>
      </c>
      <c r="AP754" s="374" t="str">
        <f t="array" ref="AP754">IF($W754, "", INDEX(方音八音反切資料表, $AD754, $AG754))</f>
        <v/>
      </c>
      <c r="AQ754" s="370"/>
      <c r="AR754" s="374" t="str">
        <f t="array" ref="AR754">IF($V754, "", INDEX(白話字聲母資料表, $Z754, $AR$5))</f>
        <v/>
      </c>
      <c r="AS754" s="375" t="str">
        <f t="array" ref="AS754">IF($W754, "", INDEX(白話字韻母資料表, $AC754, $AR$5))</f>
        <v/>
      </c>
      <c r="AT754" s="374" t="str">
        <f t="array" ref="AT754">IF($W754, "", INDEX(台羅韻母八聲調資料表, $AD754, $AG754))</f>
        <v/>
      </c>
      <c r="AU754" s="370"/>
      <c r="AV754" s="374" t="str">
        <f t="array" ref="AV754">IF($V754, "", INDEX(白話字聲母資料表, $Z754, $AV$5))</f>
        <v/>
      </c>
      <c r="AW754" s="375" t="str">
        <f t="array" ref="AW754">IF($W754, "", INDEX(白話字韻母資料表, $AC754, $AW$5))</f>
        <v/>
      </c>
      <c r="AX754" s="374" t="str">
        <f t="array" ref="AX754">IF($W754, "", INDEX(閩拼韻母八聲調資料表, $AD754, $AG754))</f>
        <v/>
      </c>
    </row>
    <row r="755" spans="2:50">
      <c r="B755" s="380">
        <f t="shared" si="148"/>
        <v>747</v>
      </c>
      <c r="C755" s="314" t="str">
        <f>MID(文章!$D$4, B755, 1)</f>
        <v/>
      </c>
      <c r="D755" s="365"/>
      <c r="E755" s="365"/>
      <c r="F755" s="365"/>
      <c r="G755" s="315" t="str">
        <f t="array" ref="G755">IF( OR($T755, NOT($U755), $W755), "", $AA755 &amp; $AH755 &amp; INDEX(中文數值資料表, $AG755, 2) )</f>
        <v/>
      </c>
      <c r="H755" s="321" t="str">
        <f t="shared" si="149"/>
        <v/>
      </c>
      <c r="I755" s="322" t="str">
        <f t="shared" si="150"/>
        <v/>
      </c>
      <c r="J755" s="323" t="str">
        <f t="shared" si="151"/>
        <v/>
      </c>
      <c r="K755" s="316" t="str">
        <f t="shared" si="152"/>
        <v/>
      </c>
      <c r="L755" s="317" t="str">
        <f t="shared" ca="1" si="220"/>
        <v xml:space="preserve">\ltjruby{}{}\
</v>
      </c>
      <c r="M755" s="317" t="str">
        <f t="shared" ca="1" si="206"/>
        <v xml:space="preserve">&lt;ruby&gt;&lt;rt&gt;&lt;/rt&gt;&lt;/ruby&gt;
</v>
      </c>
      <c r="N755" s="317" t="str">
        <f t="shared" ca="1" si="207"/>
        <v xml:space="preserve">&lt;ruby&gt;&lt;rt&gt;&lt;/rt&gt;&lt;/ruby&gt;
</v>
      </c>
      <c r="O755" s="317" t="str">
        <f t="shared" ca="1" si="208"/>
        <v xml:space="preserve">&lt;ruby&gt;&lt;rt&gt;&lt;/rt&gt;&lt;/ruby&gt;
</v>
      </c>
      <c r="P755" s="317" t="str">
        <f t="shared" ca="1" si="208"/>
        <v xml:space="preserve">&lt;ruby&gt;&lt;rt&gt;&lt;/rt&gt;&lt;/ruby&gt;
</v>
      </c>
      <c r="Q755" s="318" t="str">
        <f t="shared" ca="1" si="209"/>
        <v xml:space="preserve">&lt;ruby&gt;&lt;rtc&gt;&lt;/rtc&gt;&lt;/ruby&gt;
</v>
      </c>
      <c r="R755" s="318" t="str">
        <f t="shared" ca="1" si="210"/>
        <v xml:space="preserve">&lt;ruby&gt;&lt;rt&gt;&lt;/rt&gt;&lt;rtc&gt;&lt;/rtc&gt;&lt;/ruby&gt;
</v>
      </c>
      <c r="S755" s="285"/>
      <c r="T755" s="319" t="b">
        <f t="shared" si="204"/>
        <v>0</v>
      </c>
      <c r="U755" s="319" t="b">
        <f t="shared" si="211"/>
        <v>0</v>
      </c>
      <c r="V755" s="319" t="b">
        <f t="shared" si="212"/>
        <v>1</v>
      </c>
      <c r="W755" s="319" t="b">
        <f t="shared" si="213"/>
        <v>1</v>
      </c>
      <c r="X755" s="319" t="b">
        <f t="shared" si="214"/>
        <v>0</v>
      </c>
      <c r="Y755" s="370"/>
      <c r="Z755" s="377" t="str">
        <f t="shared" si="205"/>
        <v/>
      </c>
      <c r="AA755" s="373" t="str">
        <f t="array" ref="AA755">IF( $Z755="", "", INDEX(白話字聲母資料表, $Z755, $AA$5))</f>
        <v/>
      </c>
      <c r="AB755" s="370"/>
      <c r="AC755" s="377" t="str">
        <f t="shared" si="215"/>
        <v/>
      </c>
      <c r="AD755" s="373" t="str">
        <f t="array" ref="AD755">IF( $W755, "", INDEX(白話字韻母資料表, AC755, $AD$5))</f>
        <v/>
      </c>
      <c r="AE755" s="373" t="str">
        <f t="array" ref="AE755">IF( $W755, "", IF( INDEX(白話字韻母資料表, AC755, $AE$5) = "入聲", TRUE, FALSE) )</f>
        <v/>
      </c>
      <c r="AF755" s="374" t="str">
        <f t="shared" si="216"/>
        <v/>
      </c>
      <c r="AG755" s="374" t="str">
        <f t="shared" si="217"/>
        <v/>
      </c>
      <c r="AH755" s="374" t="str">
        <f t="array" ref="AH755">IF( $W755, "", INDEX(白話字韻母資料表, $AC755, $AH$5))</f>
        <v/>
      </c>
      <c r="AI755" s="374" t="str">
        <f t="array" ref="AI755">IF($W755, "", INDEX(白話字韻母八聲調資料表, $AD755, $AG755))</f>
        <v/>
      </c>
      <c r="AJ755" s="370"/>
      <c r="AK755" s="373" t="b">
        <f t="shared" si="218"/>
        <v>0</v>
      </c>
      <c r="AL755" s="373" t="str">
        <f>IF( $AK755, IFERROR( IF(MATCH( $E755, 顎音化聲母!$H$9:$H$37, 0), TRUE, FALSE), FALSE), "")</f>
        <v/>
      </c>
      <c r="AM755" s="373" t="str">
        <f t="array" ref="AM755">IF( AND($AK755, $AL755), INDEX(顎音化聲母資料表, MATCH( $D755 &amp; $E755, 顎音化聲母!$L$5:$L$136, 0), 3), "")</f>
        <v/>
      </c>
      <c r="AN755" s="373" t="str">
        <f t="shared" si="219"/>
        <v/>
      </c>
      <c r="AO755" s="374" t="str">
        <f t="array" ref="AO755">IF($AN755="", "", IF( $AM755&lt;&gt;"", $AM755,INDEX(白話字聲母資料表, $AN755, $AO$5)))</f>
        <v/>
      </c>
      <c r="AP755" s="374" t="str">
        <f t="array" ref="AP755">IF($W755, "", INDEX(方音八音反切資料表, $AD755, $AG755))</f>
        <v/>
      </c>
      <c r="AQ755" s="370"/>
      <c r="AR755" s="374" t="str">
        <f t="array" ref="AR755">IF($V755, "", INDEX(白話字聲母資料表, $Z755, $AR$5))</f>
        <v/>
      </c>
      <c r="AS755" s="375" t="str">
        <f t="array" ref="AS755">IF($W755, "", INDEX(白話字韻母資料表, $AC755, $AR$5))</f>
        <v/>
      </c>
      <c r="AT755" s="374" t="str">
        <f t="array" ref="AT755">IF($W755, "", INDEX(台羅韻母八聲調資料表, $AD755, $AG755))</f>
        <v/>
      </c>
      <c r="AU755" s="370"/>
      <c r="AV755" s="374" t="str">
        <f t="array" ref="AV755">IF($V755, "", INDEX(白話字聲母資料表, $Z755, $AV$5))</f>
        <v/>
      </c>
      <c r="AW755" s="375" t="str">
        <f t="array" ref="AW755">IF($W755, "", INDEX(白話字韻母資料表, $AC755, $AW$5))</f>
        <v/>
      </c>
      <c r="AX755" s="374" t="str">
        <f t="array" ref="AX755">IF($W755, "", INDEX(閩拼韻母八聲調資料表, $AD755, $AG755))</f>
        <v/>
      </c>
    </row>
    <row r="756" spans="2:50">
      <c r="B756" s="380">
        <f t="shared" si="148"/>
        <v>748</v>
      </c>
      <c r="C756" s="314" t="str">
        <f>MID(文章!$D$4, B756, 1)</f>
        <v/>
      </c>
      <c r="D756" s="365"/>
      <c r="E756" s="365"/>
      <c r="F756" s="365"/>
      <c r="G756" s="315" t="str">
        <f t="array" ref="G756">IF( OR($T756, NOT($U756), $W756), "", $AA756 &amp; $AH756 &amp; INDEX(中文數值資料表, $AG756, 2) )</f>
        <v/>
      </c>
      <c r="H756" s="321" t="str">
        <f t="shared" si="149"/>
        <v/>
      </c>
      <c r="I756" s="322" t="str">
        <f t="shared" si="150"/>
        <v/>
      </c>
      <c r="J756" s="323" t="str">
        <f t="shared" si="151"/>
        <v/>
      </c>
      <c r="K756" s="316" t="str">
        <f t="shared" si="152"/>
        <v/>
      </c>
      <c r="L756" s="317" t="str">
        <f t="shared" ca="1" si="220"/>
        <v xml:space="preserve">\ltjruby{}{}\
</v>
      </c>
      <c r="M756" s="317" t="str">
        <f t="shared" ca="1" si="206"/>
        <v xml:space="preserve">&lt;ruby&gt;&lt;rt&gt;&lt;/rt&gt;&lt;/ruby&gt;
</v>
      </c>
      <c r="N756" s="317" t="str">
        <f t="shared" ca="1" si="207"/>
        <v xml:space="preserve">&lt;ruby&gt;&lt;rt&gt;&lt;/rt&gt;&lt;/ruby&gt;
</v>
      </c>
      <c r="O756" s="317" t="str">
        <f t="shared" ca="1" si="208"/>
        <v xml:space="preserve">&lt;ruby&gt;&lt;rt&gt;&lt;/rt&gt;&lt;/ruby&gt;
</v>
      </c>
      <c r="P756" s="317" t="str">
        <f t="shared" ca="1" si="208"/>
        <v xml:space="preserve">&lt;ruby&gt;&lt;rt&gt;&lt;/rt&gt;&lt;/ruby&gt;
</v>
      </c>
      <c r="Q756" s="318" t="str">
        <f t="shared" ca="1" si="209"/>
        <v xml:space="preserve">&lt;ruby&gt;&lt;rtc&gt;&lt;/rtc&gt;&lt;/ruby&gt;
</v>
      </c>
      <c r="R756" s="318" t="str">
        <f t="shared" ca="1" si="210"/>
        <v xml:space="preserve">&lt;ruby&gt;&lt;rt&gt;&lt;/rt&gt;&lt;rtc&gt;&lt;/rtc&gt;&lt;/ruby&gt;
</v>
      </c>
      <c r="S756" s="285"/>
      <c r="T756" s="319" t="b">
        <f t="shared" si="204"/>
        <v>0</v>
      </c>
      <c r="U756" s="319" t="b">
        <f t="shared" si="211"/>
        <v>0</v>
      </c>
      <c r="V756" s="319" t="b">
        <f t="shared" si="212"/>
        <v>1</v>
      </c>
      <c r="W756" s="319" t="b">
        <f t="shared" si="213"/>
        <v>1</v>
      </c>
      <c r="X756" s="319" t="b">
        <f t="shared" si="214"/>
        <v>0</v>
      </c>
      <c r="Y756" s="370"/>
      <c r="Z756" s="377" t="str">
        <f t="shared" si="205"/>
        <v/>
      </c>
      <c r="AA756" s="373" t="str">
        <f t="array" ref="AA756">IF( $Z756="", "", INDEX(白話字聲母資料表, $Z756, $AA$5))</f>
        <v/>
      </c>
      <c r="AB756" s="370"/>
      <c r="AC756" s="377" t="str">
        <f t="shared" si="215"/>
        <v/>
      </c>
      <c r="AD756" s="373" t="str">
        <f t="array" ref="AD756">IF( $W756, "", INDEX(白話字韻母資料表, AC756, $AD$5))</f>
        <v/>
      </c>
      <c r="AE756" s="373" t="str">
        <f t="array" ref="AE756">IF( $W756, "", IF( INDEX(白話字韻母資料表, AC756, $AE$5) = "入聲", TRUE, FALSE) )</f>
        <v/>
      </c>
      <c r="AF756" s="374" t="str">
        <f t="shared" si="216"/>
        <v/>
      </c>
      <c r="AG756" s="374" t="str">
        <f t="shared" si="217"/>
        <v/>
      </c>
      <c r="AH756" s="374" t="str">
        <f t="array" ref="AH756">IF( $W756, "", INDEX(白話字韻母資料表, $AC756, $AH$5))</f>
        <v/>
      </c>
      <c r="AI756" s="374" t="str">
        <f t="array" ref="AI756">IF($W756, "", INDEX(白話字韻母八聲調資料表, $AD756, $AG756))</f>
        <v/>
      </c>
      <c r="AJ756" s="370"/>
      <c r="AK756" s="373" t="b">
        <f t="shared" si="218"/>
        <v>0</v>
      </c>
      <c r="AL756" s="373" t="str">
        <f>IF( $AK756, IFERROR( IF(MATCH( $E756, 顎音化聲母!$H$9:$H$37, 0), TRUE, FALSE), FALSE), "")</f>
        <v/>
      </c>
      <c r="AM756" s="373" t="str">
        <f t="array" ref="AM756">IF( AND($AK756, $AL756), INDEX(顎音化聲母資料表, MATCH( $D756 &amp; $E756, 顎音化聲母!$L$5:$L$136, 0), 3), "")</f>
        <v/>
      </c>
      <c r="AN756" s="373" t="str">
        <f t="shared" si="219"/>
        <v/>
      </c>
      <c r="AO756" s="374" t="str">
        <f t="array" ref="AO756">IF($AN756="", "", IF( $AM756&lt;&gt;"", $AM756,INDEX(白話字聲母資料表, $AN756, $AO$5)))</f>
        <v/>
      </c>
      <c r="AP756" s="374" t="str">
        <f t="array" ref="AP756">IF($W756, "", INDEX(方音八音反切資料表, $AD756, $AG756))</f>
        <v/>
      </c>
      <c r="AQ756" s="370"/>
      <c r="AR756" s="374" t="str">
        <f t="array" ref="AR756">IF($V756, "", INDEX(白話字聲母資料表, $Z756, $AR$5))</f>
        <v/>
      </c>
      <c r="AS756" s="375" t="str">
        <f t="array" ref="AS756">IF($W756, "", INDEX(白話字韻母資料表, $AC756, $AR$5))</f>
        <v/>
      </c>
      <c r="AT756" s="374" t="str">
        <f t="array" ref="AT756">IF($W756, "", INDEX(台羅韻母八聲調資料表, $AD756, $AG756))</f>
        <v/>
      </c>
      <c r="AU756" s="370"/>
      <c r="AV756" s="374" t="str">
        <f t="array" ref="AV756">IF($V756, "", INDEX(白話字聲母資料表, $Z756, $AV$5))</f>
        <v/>
      </c>
      <c r="AW756" s="375" t="str">
        <f t="array" ref="AW756">IF($W756, "", INDEX(白話字韻母資料表, $AC756, $AW$5))</f>
        <v/>
      </c>
      <c r="AX756" s="374" t="str">
        <f t="array" ref="AX756">IF($W756, "", INDEX(閩拼韻母八聲調資料表, $AD756, $AG756))</f>
        <v/>
      </c>
    </row>
    <row r="757" spans="2:50">
      <c r="B757" s="380">
        <f t="shared" si="148"/>
        <v>749</v>
      </c>
      <c r="C757" s="314" t="str">
        <f>MID(文章!$D$4, B757, 1)</f>
        <v/>
      </c>
      <c r="D757" s="365"/>
      <c r="E757" s="365"/>
      <c r="F757" s="365"/>
      <c r="G757" s="315" t="str">
        <f t="array" ref="G757">IF( OR($T757, NOT($U757), $W757), "", $AA757 &amp; $AH757 &amp; INDEX(中文數值資料表, $AG757, 2) )</f>
        <v/>
      </c>
      <c r="H757" s="321" t="str">
        <f t="shared" si="149"/>
        <v/>
      </c>
      <c r="I757" s="322" t="str">
        <f t="shared" si="150"/>
        <v/>
      </c>
      <c r="J757" s="323" t="str">
        <f t="shared" si="151"/>
        <v/>
      </c>
      <c r="K757" s="316" t="str">
        <f t="shared" si="152"/>
        <v/>
      </c>
      <c r="L757" s="317" t="str">
        <f t="shared" ca="1" si="220"/>
        <v xml:space="preserve">\ltjruby{}{}\
</v>
      </c>
      <c r="M757" s="317" t="str">
        <f t="shared" ca="1" si="206"/>
        <v xml:space="preserve">&lt;ruby&gt;&lt;rt&gt;&lt;/rt&gt;&lt;/ruby&gt;
</v>
      </c>
      <c r="N757" s="317" t="str">
        <f t="shared" ca="1" si="207"/>
        <v xml:space="preserve">&lt;ruby&gt;&lt;rt&gt;&lt;/rt&gt;&lt;/ruby&gt;
</v>
      </c>
      <c r="O757" s="317" t="str">
        <f t="shared" ca="1" si="208"/>
        <v xml:space="preserve">&lt;ruby&gt;&lt;rt&gt;&lt;/rt&gt;&lt;/ruby&gt;
</v>
      </c>
      <c r="P757" s="317" t="str">
        <f t="shared" ca="1" si="208"/>
        <v xml:space="preserve">&lt;ruby&gt;&lt;rt&gt;&lt;/rt&gt;&lt;/ruby&gt;
</v>
      </c>
      <c r="Q757" s="318" t="str">
        <f t="shared" ca="1" si="209"/>
        <v xml:space="preserve">&lt;ruby&gt;&lt;rtc&gt;&lt;/rtc&gt;&lt;/ruby&gt;
</v>
      </c>
      <c r="R757" s="318" t="str">
        <f t="shared" ca="1" si="210"/>
        <v xml:space="preserve">&lt;ruby&gt;&lt;rt&gt;&lt;/rt&gt;&lt;rtc&gt;&lt;/rtc&gt;&lt;/ruby&gt;
</v>
      </c>
      <c r="S757" s="285"/>
      <c r="T757" s="319" t="b">
        <f t="shared" si="204"/>
        <v>0</v>
      </c>
      <c r="U757" s="319" t="b">
        <f t="shared" si="211"/>
        <v>0</v>
      </c>
      <c r="V757" s="319" t="b">
        <f t="shared" si="212"/>
        <v>1</v>
      </c>
      <c r="W757" s="319" t="b">
        <f t="shared" si="213"/>
        <v>1</v>
      </c>
      <c r="X757" s="319" t="b">
        <f t="shared" si="214"/>
        <v>0</v>
      </c>
      <c r="Y757" s="370"/>
      <c r="Z757" s="377" t="str">
        <f t="shared" si="205"/>
        <v/>
      </c>
      <c r="AA757" s="373" t="str">
        <f t="array" ref="AA757">IF( $Z757="", "", INDEX(白話字聲母資料表, $Z757, $AA$5))</f>
        <v/>
      </c>
      <c r="AB757" s="370"/>
      <c r="AC757" s="377" t="str">
        <f t="shared" si="215"/>
        <v/>
      </c>
      <c r="AD757" s="373" t="str">
        <f t="array" ref="AD757">IF( $W757, "", INDEX(白話字韻母資料表, AC757, $AD$5))</f>
        <v/>
      </c>
      <c r="AE757" s="373" t="str">
        <f t="array" ref="AE757">IF( $W757, "", IF( INDEX(白話字韻母資料表, AC757, $AE$5) = "入聲", TRUE, FALSE) )</f>
        <v/>
      </c>
      <c r="AF757" s="374" t="str">
        <f t="shared" si="216"/>
        <v/>
      </c>
      <c r="AG757" s="374" t="str">
        <f t="shared" si="217"/>
        <v/>
      </c>
      <c r="AH757" s="374" t="str">
        <f t="array" ref="AH757">IF( $W757, "", INDEX(白話字韻母資料表, $AC757, $AH$5))</f>
        <v/>
      </c>
      <c r="AI757" s="374" t="str">
        <f t="array" ref="AI757">IF($W757, "", INDEX(白話字韻母八聲調資料表, $AD757, $AG757))</f>
        <v/>
      </c>
      <c r="AJ757" s="370"/>
      <c r="AK757" s="373" t="b">
        <f t="shared" si="218"/>
        <v>0</v>
      </c>
      <c r="AL757" s="373" t="str">
        <f>IF( $AK757, IFERROR( IF(MATCH( $E757, 顎音化聲母!$H$9:$H$37, 0), TRUE, FALSE), FALSE), "")</f>
        <v/>
      </c>
      <c r="AM757" s="373" t="str">
        <f t="array" ref="AM757">IF( AND($AK757, $AL757), INDEX(顎音化聲母資料表, MATCH( $D757 &amp; $E757, 顎音化聲母!$L$5:$L$136, 0), 3), "")</f>
        <v/>
      </c>
      <c r="AN757" s="373" t="str">
        <f t="shared" si="219"/>
        <v/>
      </c>
      <c r="AO757" s="374" t="str">
        <f t="array" ref="AO757">IF($AN757="", "", IF( $AM757&lt;&gt;"", $AM757,INDEX(白話字聲母資料表, $AN757, $AO$5)))</f>
        <v/>
      </c>
      <c r="AP757" s="374" t="str">
        <f t="array" ref="AP757">IF($W757, "", INDEX(方音八音反切資料表, $AD757, $AG757))</f>
        <v/>
      </c>
      <c r="AQ757" s="370"/>
      <c r="AR757" s="374" t="str">
        <f t="array" ref="AR757">IF($V757, "", INDEX(白話字聲母資料表, $Z757, $AR$5))</f>
        <v/>
      </c>
      <c r="AS757" s="375" t="str">
        <f t="array" ref="AS757">IF($W757, "", INDEX(白話字韻母資料表, $AC757, $AR$5))</f>
        <v/>
      </c>
      <c r="AT757" s="374" t="str">
        <f t="array" ref="AT757">IF($W757, "", INDEX(台羅韻母八聲調資料表, $AD757, $AG757))</f>
        <v/>
      </c>
      <c r="AU757" s="370"/>
      <c r="AV757" s="374" t="str">
        <f t="array" ref="AV757">IF($V757, "", INDEX(白話字聲母資料表, $Z757, $AV$5))</f>
        <v/>
      </c>
      <c r="AW757" s="375" t="str">
        <f t="array" ref="AW757">IF($W757, "", INDEX(白話字韻母資料表, $AC757, $AW$5))</f>
        <v/>
      </c>
      <c r="AX757" s="374" t="str">
        <f t="array" ref="AX757">IF($W757, "", INDEX(閩拼韻母八聲調資料表, $AD757, $AG757))</f>
        <v/>
      </c>
    </row>
    <row r="758" spans="2:50">
      <c r="B758" s="380">
        <f t="shared" si="148"/>
        <v>750</v>
      </c>
      <c r="C758" s="314" t="str">
        <f>MID(文章!$D$4, B758, 1)</f>
        <v/>
      </c>
      <c r="D758" s="365"/>
      <c r="E758" s="365"/>
      <c r="F758" s="365"/>
      <c r="G758" s="315" t="str">
        <f t="array" ref="G758">IF( OR($T758, NOT($U758), $W758), "", $AA758 &amp; $AH758 &amp; INDEX(中文數值資料表, $AG758, 2) )</f>
        <v/>
      </c>
      <c r="H758" s="321" t="str">
        <f t="shared" si="149"/>
        <v/>
      </c>
      <c r="I758" s="322" t="str">
        <f t="shared" si="150"/>
        <v/>
      </c>
      <c r="J758" s="323" t="str">
        <f t="shared" si="151"/>
        <v/>
      </c>
      <c r="K758" s="316" t="str">
        <f t="shared" si="152"/>
        <v/>
      </c>
      <c r="L758" s="317" t="str">
        <f t="shared" ca="1" si="220"/>
        <v xml:space="preserve">\ltjruby{}{}\
</v>
      </c>
      <c r="M758" s="317" t="str">
        <f t="shared" ca="1" si="206"/>
        <v xml:space="preserve">&lt;ruby&gt;&lt;rt&gt;&lt;/rt&gt;&lt;/ruby&gt;
</v>
      </c>
      <c r="N758" s="317" t="str">
        <f t="shared" ca="1" si="207"/>
        <v xml:space="preserve">&lt;ruby&gt;&lt;rt&gt;&lt;/rt&gt;&lt;/ruby&gt;
</v>
      </c>
      <c r="O758" s="317" t="str">
        <f t="shared" ca="1" si="208"/>
        <v xml:space="preserve">&lt;ruby&gt;&lt;rt&gt;&lt;/rt&gt;&lt;/ruby&gt;
</v>
      </c>
      <c r="P758" s="317" t="str">
        <f t="shared" ca="1" si="208"/>
        <v xml:space="preserve">&lt;ruby&gt;&lt;rt&gt;&lt;/rt&gt;&lt;/ruby&gt;
</v>
      </c>
      <c r="Q758" s="318" t="str">
        <f t="shared" ca="1" si="209"/>
        <v xml:space="preserve">&lt;ruby&gt;&lt;rtc&gt;&lt;/rtc&gt;&lt;/ruby&gt;
</v>
      </c>
      <c r="R758" s="318" t="str">
        <f t="shared" ca="1" si="210"/>
        <v xml:space="preserve">&lt;ruby&gt;&lt;rt&gt;&lt;/rt&gt;&lt;rtc&gt;&lt;/rtc&gt;&lt;/ruby&gt;
</v>
      </c>
      <c r="S758" s="285"/>
      <c r="T758" s="319" t="b">
        <f t="shared" si="204"/>
        <v>0</v>
      </c>
      <c r="U758" s="319" t="b">
        <f t="shared" si="211"/>
        <v>0</v>
      </c>
      <c r="V758" s="319" t="b">
        <f t="shared" si="212"/>
        <v>1</v>
      </c>
      <c r="W758" s="319" t="b">
        <f t="shared" si="213"/>
        <v>1</v>
      </c>
      <c r="X758" s="319" t="b">
        <f t="shared" si="214"/>
        <v>0</v>
      </c>
      <c r="Y758" s="370"/>
      <c r="Z758" s="377" t="str">
        <f t="shared" si="205"/>
        <v/>
      </c>
      <c r="AA758" s="373" t="str">
        <f t="array" ref="AA758">IF( $Z758="", "", INDEX(白話字聲母資料表, $Z758, $AA$5))</f>
        <v/>
      </c>
      <c r="AB758" s="370"/>
      <c r="AC758" s="377" t="str">
        <f t="shared" si="215"/>
        <v/>
      </c>
      <c r="AD758" s="373" t="str">
        <f t="array" ref="AD758">IF( $W758, "", INDEX(白話字韻母資料表, AC758, $AD$5))</f>
        <v/>
      </c>
      <c r="AE758" s="373" t="str">
        <f t="array" ref="AE758">IF( $W758, "", IF( INDEX(白話字韻母資料表, AC758, $AE$5) = "入聲", TRUE, FALSE) )</f>
        <v/>
      </c>
      <c r="AF758" s="374" t="str">
        <f t="shared" si="216"/>
        <v/>
      </c>
      <c r="AG758" s="374" t="str">
        <f t="shared" si="217"/>
        <v/>
      </c>
      <c r="AH758" s="374" t="str">
        <f t="array" ref="AH758">IF( $W758, "", INDEX(白話字韻母資料表, $AC758, $AH$5))</f>
        <v/>
      </c>
      <c r="AI758" s="374" t="str">
        <f t="array" ref="AI758">IF($W758, "", INDEX(白話字韻母八聲調資料表, $AD758, $AG758))</f>
        <v/>
      </c>
      <c r="AJ758" s="370"/>
      <c r="AK758" s="373" t="b">
        <f t="shared" si="218"/>
        <v>0</v>
      </c>
      <c r="AL758" s="373" t="str">
        <f>IF( $AK758, IFERROR( IF(MATCH( $E758, 顎音化聲母!$H$9:$H$37, 0), TRUE, FALSE), FALSE), "")</f>
        <v/>
      </c>
      <c r="AM758" s="373" t="str">
        <f t="array" ref="AM758">IF( AND($AK758, $AL758), INDEX(顎音化聲母資料表, MATCH( $D758 &amp; $E758, 顎音化聲母!$L$5:$L$136, 0), 3), "")</f>
        <v/>
      </c>
      <c r="AN758" s="373" t="str">
        <f t="shared" si="219"/>
        <v/>
      </c>
      <c r="AO758" s="374" t="str">
        <f t="array" ref="AO758">IF($AN758="", "", IF( $AM758&lt;&gt;"", $AM758,INDEX(白話字聲母資料表, $AN758, $AO$5)))</f>
        <v/>
      </c>
      <c r="AP758" s="374" t="str">
        <f t="array" ref="AP758">IF($W758, "", INDEX(方音八音反切資料表, $AD758, $AG758))</f>
        <v/>
      </c>
      <c r="AQ758" s="370"/>
      <c r="AR758" s="374" t="str">
        <f t="array" ref="AR758">IF($V758, "", INDEX(白話字聲母資料表, $Z758, $AR$5))</f>
        <v/>
      </c>
      <c r="AS758" s="375" t="str">
        <f t="array" ref="AS758">IF($W758, "", INDEX(白話字韻母資料表, $AC758, $AR$5))</f>
        <v/>
      </c>
      <c r="AT758" s="374" t="str">
        <f t="array" ref="AT758">IF($W758, "", INDEX(台羅韻母八聲調資料表, $AD758, $AG758))</f>
        <v/>
      </c>
      <c r="AU758" s="370"/>
      <c r="AV758" s="374" t="str">
        <f t="array" ref="AV758">IF($V758, "", INDEX(白話字聲母資料表, $Z758, $AV$5))</f>
        <v/>
      </c>
      <c r="AW758" s="375" t="str">
        <f t="array" ref="AW758">IF($W758, "", INDEX(白話字韻母資料表, $AC758, $AW$5))</f>
        <v/>
      </c>
      <c r="AX758" s="374" t="str">
        <f t="array" ref="AX758">IF($W758, "", INDEX(閩拼韻母八聲調資料表, $AD758, $AG758))</f>
        <v/>
      </c>
    </row>
    <row r="759" spans="2:50">
      <c r="B759" s="380">
        <f t="shared" si="148"/>
        <v>751</v>
      </c>
      <c r="C759" s="314" t="str">
        <f>MID(文章!$D$4, B759, 1)</f>
        <v/>
      </c>
      <c r="D759" s="365"/>
      <c r="E759" s="365"/>
      <c r="F759" s="365"/>
      <c r="G759" s="315" t="str">
        <f t="array" ref="G759">IF( OR($T759, NOT($U759), $W759), "", $AA759 &amp; $AH759 &amp; INDEX(中文數值資料表, $AG759, 2) )</f>
        <v/>
      </c>
      <c r="H759" s="321" t="str">
        <f t="shared" si="149"/>
        <v/>
      </c>
      <c r="I759" s="322" t="str">
        <f t="shared" si="150"/>
        <v/>
      </c>
      <c r="J759" s="323" t="str">
        <f t="shared" si="151"/>
        <v/>
      </c>
      <c r="K759" s="316" t="str">
        <f t="shared" si="152"/>
        <v/>
      </c>
      <c r="L759" s="317" t="str">
        <f t="shared" ca="1" si="220"/>
        <v xml:space="preserve">\ltjruby{}{}\
</v>
      </c>
      <c r="M759" s="317" t="str">
        <f t="shared" ca="1" si="206"/>
        <v xml:space="preserve">&lt;ruby&gt;&lt;rt&gt;&lt;/rt&gt;&lt;/ruby&gt;
</v>
      </c>
      <c r="N759" s="317" t="str">
        <f t="shared" ca="1" si="207"/>
        <v xml:space="preserve">&lt;ruby&gt;&lt;rt&gt;&lt;/rt&gt;&lt;/ruby&gt;
</v>
      </c>
      <c r="O759" s="317" t="str">
        <f t="shared" ca="1" si="208"/>
        <v xml:space="preserve">&lt;ruby&gt;&lt;rt&gt;&lt;/rt&gt;&lt;/ruby&gt;
</v>
      </c>
      <c r="P759" s="317" t="str">
        <f t="shared" ca="1" si="208"/>
        <v xml:space="preserve">&lt;ruby&gt;&lt;rt&gt;&lt;/rt&gt;&lt;/ruby&gt;
</v>
      </c>
      <c r="Q759" s="318" t="str">
        <f t="shared" ca="1" si="209"/>
        <v xml:space="preserve">&lt;ruby&gt;&lt;rtc&gt;&lt;/rtc&gt;&lt;/ruby&gt;
</v>
      </c>
      <c r="R759" s="318" t="str">
        <f t="shared" ca="1" si="210"/>
        <v xml:space="preserve">&lt;ruby&gt;&lt;rt&gt;&lt;/rt&gt;&lt;rtc&gt;&lt;/rtc&gt;&lt;/ruby&gt;
</v>
      </c>
      <c r="S759" s="285"/>
      <c r="T759" s="319" t="b">
        <f t="shared" si="204"/>
        <v>0</v>
      </c>
      <c r="U759" s="319" t="b">
        <f t="shared" si="211"/>
        <v>0</v>
      </c>
      <c r="V759" s="319" t="b">
        <f t="shared" si="212"/>
        <v>1</v>
      </c>
      <c r="W759" s="319" t="b">
        <f t="shared" si="213"/>
        <v>1</v>
      </c>
      <c r="X759" s="319" t="b">
        <f t="shared" si="214"/>
        <v>0</v>
      </c>
      <c r="Y759" s="370"/>
      <c r="Z759" s="377" t="str">
        <f t="shared" si="205"/>
        <v/>
      </c>
      <c r="AA759" s="373" t="str">
        <f t="array" ref="AA759">IF( $Z759="", "", INDEX(白話字聲母資料表, $Z759, $AA$5))</f>
        <v/>
      </c>
      <c r="AB759" s="370"/>
      <c r="AC759" s="377" t="str">
        <f t="shared" si="215"/>
        <v/>
      </c>
      <c r="AD759" s="373" t="str">
        <f t="array" ref="AD759">IF( $W759, "", INDEX(白話字韻母資料表, AC759, $AD$5))</f>
        <v/>
      </c>
      <c r="AE759" s="373" t="str">
        <f t="array" ref="AE759">IF( $W759, "", IF( INDEX(白話字韻母資料表, AC759, $AE$5) = "入聲", TRUE, FALSE) )</f>
        <v/>
      </c>
      <c r="AF759" s="374" t="str">
        <f t="shared" si="216"/>
        <v/>
      </c>
      <c r="AG759" s="374" t="str">
        <f t="shared" si="217"/>
        <v/>
      </c>
      <c r="AH759" s="374" t="str">
        <f t="array" ref="AH759">IF( $W759, "", INDEX(白話字韻母資料表, $AC759, $AH$5))</f>
        <v/>
      </c>
      <c r="AI759" s="374" t="str">
        <f t="array" ref="AI759">IF($W759, "", INDEX(白話字韻母八聲調資料表, $AD759, $AG759))</f>
        <v/>
      </c>
      <c r="AJ759" s="370"/>
      <c r="AK759" s="373" t="b">
        <f t="shared" si="218"/>
        <v>0</v>
      </c>
      <c r="AL759" s="373" t="str">
        <f>IF( $AK759, IFERROR( IF(MATCH( $E759, 顎音化聲母!$H$9:$H$37, 0), TRUE, FALSE), FALSE), "")</f>
        <v/>
      </c>
      <c r="AM759" s="373" t="str">
        <f t="array" ref="AM759">IF( AND($AK759, $AL759), INDEX(顎音化聲母資料表, MATCH( $D759 &amp; $E759, 顎音化聲母!$L$5:$L$136, 0), 3), "")</f>
        <v/>
      </c>
      <c r="AN759" s="373" t="str">
        <f t="shared" si="219"/>
        <v/>
      </c>
      <c r="AO759" s="374" t="str">
        <f t="array" ref="AO759">IF($AN759="", "", IF( $AM759&lt;&gt;"", $AM759,INDEX(白話字聲母資料表, $AN759, $AO$5)))</f>
        <v/>
      </c>
      <c r="AP759" s="374" t="str">
        <f t="array" ref="AP759">IF($W759, "", INDEX(方音八音反切資料表, $AD759, $AG759))</f>
        <v/>
      </c>
      <c r="AQ759" s="370"/>
      <c r="AR759" s="374" t="str">
        <f t="array" ref="AR759">IF($V759, "", INDEX(白話字聲母資料表, $Z759, $AR$5))</f>
        <v/>
      </c>
      <c r="AS759" s="375" t="str">
        <f t="array" ref="AS759">IF($W759, "", INDEX(白話字韻母資料表, $AC759, $AR$5))</f>
        <v/>
      </c>
      <c r="AT759" s="374" t="str">
        <f t="array" ref="AT759">IF($W759, "", INDEX(台羅韻母八聲調資料表, $AD759, $AG759))</f>
        <v/>
      </c>
      <c r="AU759" s="370"/>
      <c r="AV759" s="374" t="str">
        <f t="array" ref="AV759">IF($V759, "", INDEX(白話字聲母資料表, $Z759, $AV$5))</f>
        <v/>
      </c>
      <c r="AW759" s="375" t="str">
        <f t="array" ref="AW759">IF($W759, "", INDEX(白話字韻母資料表, $AC759, $AW$5))</f>
        <v/>
      </c>
      <c r="AX759" s="374" t="str">
        <f t="array" ref="AX759">IF($W759, "", INDEX(閩拼韻母八聲調資料表, $AD759, $AG759))</f>
        <v/>
      </c>
    </row>
    <row r="760" spans="2:50">
      <c r="B760" s="380">
        <f t="shared" si="148"/>
        <v>752</v>
      </c>
      <c r="C760" s="314" t="str">
        <f>MID(文章!$D$4, B760, 1)</f>
        <v/>
      </c>
      <c r="D760" s="365"/>
      <c r="E760" s="365"/>
      <c r="F760" s="365"/>
      <c r="G760" s="315" t="str">
        <f t="array" ref="G760">IF( OR($T760, NOT($U760), $W760), "", $AA760 &amp; $AH760 &amp; INDEX(中文數值資料表, $AG760, 2) )</f>
        <v/>
      </c>
      <c r="H760" s="321" t="str">
        <f t="shared" si="149"/>
        <v/>
      </c>
      <c r="I760" s="322" t="str">
        <f t="shared" si="150"/>
        <v/>
      </c>
      <c r="J760" s="323" t="str">
        <f t="shared" si="151"/>
        <v/>
      </c>
      <c r="K760" s="316" t="str">
        <f t="shared" si="152"/>
        <v/>
      </c>
      <c r="L760" s="317" t="str">
        <f t="shared" ca="1" si="220"/>
        <v xml:space="preserve">\ltjruby{}{}\
</v>
      </c>
      <c r="M760" s="317" t="str">
        <f t="shared" ca="1" si="206"/>
        <v xml:space="preserve">&lt;ruby&gt;&lt;rt&gt;&lt;/rt&gt;&lt;/ruby&gt;
</v>
      </c>
      <c r="N760" s="317" t="str">
        <f t="shared" ca="1" si="207"/>
        <v xml:space="preserve">&lt;ruby&gt;&lt;rt&gt;&lt;/rt&gt;&lt;/ruby&gt;
</v>
      </c>
      <c r="O760" s="317" t="str">
        <f t="shared" ca="1" si="208"/>
        <v xml:space="preserve">&lt;ruby&gt;&lt;rt&gt;&lt;/rt&gt;&lt;/ruby&gt;
</v>
      </c>
      <c r="P760" s="317" t="str">
        <f t="shared" ca="1" si="208"/>
        <v xml:space="preserve">&lt;ruby&gt;&lt;rt&gt;&lt;/rt&gt;&lt;/ruby&gt;
</v>
      </c>
      <c r="Q760" s="318" t="str">
        <f t="shared" ca="1" si="209"/>
        <v xml:space="preserve">&lt;ruby&gt;&lt;rtc&gt;&lt;/rtc&gt;&lt;/ruby&gt;
</v>
      </c>
      <c r="R760" s="318" t="str">
        <f t="shared" ca="1" si="210"/>
        <v xml:space="preserve">&lt;ruby&gt;&lt;rt&gt;&lt;/rt&gt;&lt;rtc&gt;&lt;/rtc&gt;&lt;/ruby&gt;
</v>
      </c>
      <c r="S760" s="285"/>
      <c r="T760" s="319" t="b">
        <f t="shared" si="204"/>
        <v>0</v>
      </c>
      <c r="U760" s="319" t="b">
        <f t="shared" si="211"/>
        <v>0</v>
      </c>
      <c r="V760" s="319" t="b">
        <f t="shared" si="212"/>
        <v>1</v>
      </c>
      <c r="W760" s="319" t="b">
        <f t="shared" si="213"/>
        <v>1</v>
      </c>
      <c r="X760" s="319" t="b">
        <f t="shared" si="214"/>
        <v>0</v>
      </c>
      <c r="Y760" s="370"/>
      <c r="Z760" s="377" t="str">
        <f t="shared" si="205"/>
        <v/>
      </c>
      <c r="AA760" s="373" t="str">
        <f t="array" ref="AA760">IF( $Z760="", "", INDEX(白話字聲母資料表, $Z760, $AA$5))</f>
        <v/>
      </c>
      <c r="AB760" s="370"/>
      <c r="AC760" s="377" t="str">
        <f t="shared" si="215"/>
        <v/>
      </c>
      <c r="AD760" s="373" t="str">
        <f t="array" ref="AD760">IF( $W760, "", INDEX(白話字韻母資料表, AC760, $AD$5))</f>
        <v/>
      </c>
      <c r="AE760" s="373" t="str">
        <f t="array" ref="AE760">IF( $W760, "", IF( INDEX(白話字韻母資料表, AC760, $AE$5) = "入聲", TRUE, FALSE) )</f>
        <v/>
      </c>
      <c r="AF760" s="374" t="str">
        <f t="shared" si="216"/>
        <v/>
      </c>
      <c r="AG760" s="374" t="str">
        <f t="shared" si="217"/>
        <v/>
      </c>
      <c r="AH760" s="374" t="str">
        <f t="array" ref="AH760">IF( $W760, "", INDEX(白話字韻母資料表, $AC760, $AH$5))</f>
        <v/>
      </c>
      <c r="AI760" s="374" t="str">
        <f t="array" ref="AI760">IF($W760, "", INDEX(白話字韻母八聲調資料表, $AD760, $AG760))</f>
        <v/>
      </c>
      <c r="AJ760" s="370"/>
      <c r="AK760" s="373" t="b">
        <f t="shared" si="218"/>
        <v>0</v>
      </c>
      <c r="AL760" s="373" t="str">
        <f>IF( $AK760, IFERROR( IF(MATCH( $E760, 顎音化聲母!$H$9:$H$37, 0), TRUE, FALSE), FALSE), "")</f>
        <v/>
      </c>
      <c r="AM760" s="373" t="str">
        <f t="array" ref="AM760">IF( AND($AK760, $AL760), INDEX(顎音化聲母資料表, MATCH( $D760 &amp; $E760, 顎音化聲母!$L$5:$L$136, 0), 3), "")</f>
        <v/>
      </c>
      <c r="AN760" s="373" t="str">
        <f t="shared" si="219"/>
        <v/>
      </c>
      <c r="AO760" s="374" t="str">
        <f t="array" ref="AO760">IF($AN760="", "", IF( $AM760&lt;&gt;"", $AM760,INDEX(白話字聲母資料表, $AN760, $AO$5)))</f>
        <v/>
      </c>
      <c r="AP760" s="374" t="str">
        <f t="array" ref="AP760">IF($W760, "", INDEX(方音八音反切資料表, $AD760, $AG760))</f>
        <v/>
      </c>
      <c r="AQ760" s="370"/>
      <c r="AR760" s="374" t="str">
        <f t="array" ref="AR760">IF($V760, "", INDEX(白話字聲母資料表, $Z760, $AR$5))</f>
        <v/>
      </c>
      <c r="AS760" s="375" t="str">
        <f t="array" ref="AS760">IF($W760, "", INDEX(白話字韻母資料表, $AC760, $AR$5))</f>
        <v/>
      </c>
      <c r="AT760" s="374" t="str">
        <f t="array" ref="AT760">IF($W760, "", INDEX(台羅韻母八聲調資料表, $AD760, $AG760))</f>
        <v/>
      </c>
      <c r="AU760" s="370"/>
      <c r="AV760" s="374" t="str">
        <f t="array" ref="AV760">IF($V760, "", INDEX(白話字聲母資料表, $Z760, $AV$5))</f>
        <v/>
      </c>
      <c r="AW760" s="375" t="str">
        <f t="array" ref="AW760">IF($W760, "", INDEX(白話字韻母資料表, $AC760, $AW$5))</f>
        <v/>
      </c>
      <c r="AX760" s="374" t="str">
        <f t="array" ref="AX760">IF($W760, "", INDEX(閩拼韻母八聲調資料表, $AD760, $AG760))</f>
        <v/>
      </c>
    </row>
    <row r="761" spans="2:50">
      <c r="B761" s="380">
        <f t="shared" si="148"/>
        <v>753</v>
      </c>
      <c r="C761" s="314" t="str">
        <f>MID(文章!$D$4, B761, 1)</f>
        <v/>
      </c>
      <c r="D761" s="365"/>
      <c r="E761" s="365"/>
      <c r="F761" s="365"/>
      <c r="G761" s="315" t="str">
        <f t="array" ref="G761">IF( OR($T761, NOT($U761), $W761), "", $AA761 &amp; $AH761 &amp; INDEX(中文數值資料表, $AG761, 2) )</f>
        <v/>
      </c>
      <c r="H761" s="321" t="str">
        <f t="shared" si="149"/>
        <v/>
      </c>
      <c r="I761" s="322" t="str">
        <f t="shared" si="150"/>
        <v/>
      </c>
      <c r="J761" s="323" t="str">
        <f t="shared" si="151"/>
        <v/>
      </c>
      <c r="K761" s="316" t="str">
        <f t="shared" si="152"/>
        <v/>
      </c>
      <c r="L761" s="317" t="str">
        <f t="shared" ca="1" si="220"/>
        <v xml:space="preserve">\ltjruby{}{}\
</v>
      </c>
      <c r="M761" s="317" t="str">
        <f t="shared" ca="1" si="206"/>
        <v xml:space="preserve">&lt;ruby&gt;&lt;rt&gt;&lt;/rt&gt;&lt;/ruby&gt;
</v>
      </c>
      <c r="N761" s="317" t="str">
        <f t="shared" ca="1" si="207"/>
        <v xml:space="preserve">&lt;ruby&gt;&lt;rt&gt;&lt;/rt&gt;&lt;/ruby&gt;
</v>
      </c>
      <c r="O761" s="317" t="str">
        <f t="shared" ca="1" si="208"/>
        <v xml:space="preserve">&lt;ruby&gt;&lt;rt&gt;&lt;/rt&gt;&lt;/ruby&gt;
</v>
      </c>
      <c r="P761" s="317" t="str">
        <f t="shared" ca="1" si="208"/>
        <v xml:space="preserve">&lt;ruby&gt;&lt;rt&gt;&lt;/rt&gt;&lt;/ruby&gt;
</v>
      </c>
      <c r="Q761" s="318" t="str">
        <f t="shared" ca="1" si="209"/>
        <v xml:space="preserve">&lt;ruby&gt;&lt;rtc&gt;&lt;/rtc&gt;&lt;/ruby&gt;
</v>
      </c>
      <c r="R761" s="318" t="str">
        <f t="shared" ca="1" si="210"/>
        <v xml:space="preserve">&lt;ruby&gt;&lt;rt&gt;&lt;/rt&gt;&lt;rtc&gt;&lt;/rtc&gt;&lt;/ruby&gt;
</v>
      </c>
      <c r="S761" s="285"/>
      <c r="T761" s="319" t="b">
        <f t="shared" si="204"/>
        <v>0</v>
      </c>
      <c r="U761" s="319" t="b">
        <f t="shared" si="211"/>
        <v>0</v>
      </c>
      <c r="V761" s="319" t="b">
        <f t="shared" si="212"/>
        <v>1</v>
      </c>
      <c r="W761" s="319" t="b">
        <f t="shared" si="213"/>
        <v>1</v>
      </c>
      <c r="X761" s="319" t="b">
        <f t="shared" si="214"/>
        <v>0</v>
      </c>
      <c r="Y761" s="370"/>
      <c r="Z761" s="377" t="str">
        <f t="shared" si="205"/>
        <v/>
      </c>
      <c r="AA761" s="373" t="str">
        <f t="array" ref="AA761">IF( $Z761="", "", INDEX(白話字聲母資料表, $Z761, $AA$5))</f>
        <v/>
      </c>
      <c r="AB761" s="370"/>
      <c r="AC761" s="377" t="str">
        <f t="shared" si="215"/>
        <v/>
      </c>
      <c r="AD761" s="373" t="str">
        <f t="array" ref="AD761">IF( $W761, "", INDEX(白話字韻母資料表, AC761, $AD$5))</f>
        <v/>
      </c>
      <c r="AE761" s="373" t="str">
        <f t="array" ref="AE761">IF( $W761, "", IF( INDEX(白話字韻母資料表, AC761, $AE$5) = "入聲", TRUE, FALSE) )</f>
        <v/>
      </c>
      <c r="AF761" s="374" t="str">
        <f t="shared" si="216"/>
        <v/>
      </c>
      <c r="AG761" s="374" t="str">
        <f t="shared" si="217"/>
        <v/>
      </c>
      <c r="AH761" s="374" t="str">
        <f t="array" ref="AH761">IF( $W761, "", INDEX(白話字韻母資料表, $AC761, $AH$5))</f>
        <v/>
      </c>
      <c r="AI761" s="374" t="str">
        <f t="array" ref="AI761">IF($W761, "", INDEX(白話字韻母八聲調資料表, $AD761, $AG761))</f>
        <v/>
      </c>
      <c r="AJ761" s="370"/>
      <c r="AK761" s="373" t="b">
        <f t="shared" si="218"/>
        <v>0</v>
      </c>
      <c r="AL761" s="373" t="str">
        <f>IF( $AK761, IFERROR( IF(MATCH( $E761, 顎音化聲母!$H$9:$H$37, 0), TRUE, FALSE), FALSE), "")</f>
        <v/>
      </c>
      <c r="AM761" s="373" t="str">
        <f t="array" ref="AM761">IF( AND($AK761, $AL761), INDEX(顎音化聲母資料表, MATCH( $D761 &amp; $E761, 顎音化聲母!$L$5:$L$136, 0), 3), "")</f>
        <v/>
      </c>
      <c r="AN761" s="373" t="str">
        <f t="shared" si="219"/>
        <v/>
      </c>
      <c r="AO761" s="374" t="str">
        <f t="array" ref="AO761">IF($AN761="", "", IF( $AM761&lt;&gt;"", $AM761,INDEX(白話字聲母資料表, $AN761, $AO$5)))</f>
        <v/>
      </c>
      <c r="AP761" s="374" t="str">
        <f t="array" ref="AP761">IF($W761, "", INDEX(方音八音反切資料表, $AD761, $AG761))</f>
        <v/>
      </c>
      <c r="AQ761" s="370"/>
      <c r="AR761" s="374" t="str">
        <f t="array" ref="AR761">IF($V761, "", INDEX(白話字聲母資料表, $Z761, $AR$5))</f>
        <v/>
      </c>
      <c r="AS761" s="375" t="str">
        <f t="array" ref="AS761">IF($W761, "", INDEX(白話字韻母資料表, $AC761, $AR$5))</f>
        <v/>
      </c>
      <c r="AT761" s="374" t="str">
        <f t="array" ref="AT761">IF($W761, "", INDEX(台羅韻母八聲調資料表, $AD761, $AG761))</f>
        <v/>
      </c>
      <c r="AU761" s="370"/>
      <c r="AV761" s="374" t="str">
        <f t="array" ref="AV761">IF($V761, "", INDEX(白話字聲母資料表, $Z761, $AV$5))</f>
        <v/>
      </c>
      <c r="AW761" s="375" t="str">
        <f t="array" ref="AW761">IF($W761, "", INDEX(白話字韻母資料表, $AC761, $AW$5))</f>
        <v/>
      </c>
      <c r="AX761" s="374" t="str">
        <f t="array" ref="AX761">IF($W761, "", INDEX(閩拼韻母八聲調資料表, $AD761, $AG761))</f>
        <v/>
      </c>
    </row>
    <row r="762" spans="2:50">
      <c r="B762" s="380">
        <f t="shared" si="148"/>
        <v>754</v>
      </c>
      <c r="C762" s="314" t="str">
        <f>MID(文章!$D$4, B762, 1)</f>
        <v/>
      </c>
      <c r="D762" s="365"/>
      <c r="E762" s="365"/>
      <c r="F762" s="365"/>
      <c r="G762" s="315" t="str">
        <f t="array" ref="G762">IF( OR($T762, NOT($U762), $W762), "", $AA762 &amp; $AH762 &amp; INDEX(中文數值資料表, $AG762, 2) )</f>
        <v/>
      </c>
      <c r="H762" s="321" t="str">
        <f t="shared" si="149"/>
        <v/>
      </c>
      <c r="I762" s="322" t="str">
        <f t="shared" si="150"/>
        <v/>
      </c>
      <c r="J762" s="323" t="str">
        <f t="shared" si="151"/>
        <v/>
      </c>
      <c r="K762" s="316" t="str">
        <f t="shared" si="152"/>
        <v/>
      </c>
      <c r="L762" s="317" t="str">
        <f t="shared" ca="1" si="220"/>
        <v xml:space="preserve">\ltjruby{}{}\
</v>
      </c>
      <c r="M762" s="317" t="str">
        <f t="shared" ca="1" si="206"/>
        <v xml:space="preserve">&lt;ruby&gt;&lt;rt&gt;&lt;/rt&gt;&lt;/ruby&gt;
</v>
      </c>
      <c r="N762" s="317" t="str">
        <f t="shared" ca="1" si="207"/>
        <v xml:space="preserve">&lt;ruby&gt;&lt;rt&gt;&lt;/rt&gt;&lt;/ruby&gt;
</v>
      </c>
      <c r="O762" s="317" t="str">
        <f t="shared" ca="1" si="208"/>
        <v xml:space="preserve">&lt;ruby&gt;&lt;rt&gt;&lt;/rt&gt;&lt;/ruby&gt;
</v>
      </c>
      <c r="P762" s="317" t="str">
        <f t="shared" ca="1" si="208"/>
        <v xml:space="preserve">&lt;ruby&gt;&lt;rt&gt;&lt;/rt&gt;&lt;/ruby&gt;
</v>
      </c>
      <c r="Q762" s="318" t="str">
        <f t="shared" ca="1" si="209"/>
        <v xml:space="preserve">&lt;ruby&gt;&lt;rtc&gt;&lt;/rtc&gt;&lt;/ruby&gt;
</v>
      </c>
      <c r="R762" s="318" t="str">
        <f t="shared" ca="1" si="210"/>
        <v xml:space="preserve">&lt;ruby&gt;&lt;rt&gt;&lt;/rt&gt;&lt;rtc&gt;&lt;/rtc&gt;&lt;/ruby&gt;
</v>
      </c>
      <c r="S762" s="285"/>
      <c r="T762" s="319" t="b">
        <f t="shared" si="204"/>
        <v>0</v>
      </c>
      <c r="U762" s="319" t="b">
        <f t="shared" si="211"/>
        <v>0</v>
      </c>
      <c r="V762" s="319" t="b">
        <f t="shared" si="212"/>
        <v>1</v>
      </c>
      <c r="W762" s="319" t="b">
        <f t="shared" si="213"/>
        <v>1</v>
      </c>
      <c r="X762" s="319" t="b">
        <f t="shared" si="214"/>
        <v>0</v>
      </c>
      <c r="Y762" s="370"/>
      <c r="Z762" s="377" t="str">
        <f t="shared" si="205"/>
        <v/>
      </c>
      <c r="AA762" s="373" t="str">
        <f t="array" ref="AA762">IF( $Z762="", "", INDEX(白話字聲母資料表, $Z762, $AA$5))</f>
        <v/>
      </c>
      <c r="AB762" s="370"/>
      <c r="AC762" s="377" t="str">
        <f t="shared" si="215"/>
        <v/>
      </c>
      <c r="AD762" s="373" t="str">
        <f t="array" ref="AD762">IF( $W762, "", INDEX(白話字韻母資料表, AC762, $AD$5))</f>
        <v/>
      </c>
      <c r="AE762" s="373" t="str">
        <f t="array" ref="AE762">IF( $W762, "", IF( INDEX(白話字韻母資料表, AC762, $AE$5) = "入聲", TRUE, FALSE) )</f>
        <v/>
      </c>
      <c r="AF762" s="374" t="str">
        <f t="shared" si="216"/>
        <v/>
      </c>
      <c r="AG762" s="374" t="str">
        <f t="shared" si="217"/>
        <v/>
      </c>
      <c r="AH762" s="374" t="str">
        <f t="array" ref="AH762">IF( $W762, "", INDEX(白話字韻母資料表, $AC762, $AH$5))</f>
        <v/>
      </c>
      <c r="AI762" s="374" t="str">
        <f t="array" ref="AI762">IF($W762, "", INDEX(白話字韻母八聲調資料表, $AD762, $AG762))</f>
        <v/>
      </c>
      <c r="AJ762" s="370"/>
      <c r="AK762" s="373" t="b">
        <f t="shared" si="218"/>
        <v>0</v>
      </c>
      <c r="AL762" s="373" t="str">
        <f>IF( $AK762, IFERROR( IF(MATCH( $E762, 顎音化聲母!$H$9:$H$37, 0), TRUE, FALSE), FALSE), "")</f>
        <v/>
      </c>
      <c r="AM762" s="373" t="str">
        <f t="array" ref="AM762">IF( AND($AK762, $AL762), INDEX(顎音化聲母資料表, MATCH( $D762 &amp; $E762, 顎音化聲母!$L$5:$L$136, 0), 3), "")</f>
        <v/>
      </c>
      <c r="AN762" s="373" t="str">
        <f t="shared" si="219"/>
        <v/>
      </c>
      <c r="AO762" s="374" t="str">
        <f t="array" ref="AO762">IF($AN762="", "", IF( $AM762&lt;&gt;"", $AM762,INDEX(白話字聲母資料表, $AN762, $AO$5)))</f>
        <v/>
      </c>
      <c r="AP762" s="374" t="str">
        <f t="array" ref="AP762">IF($W762, "", INDEX(方音八音反切資料表, $AD762, $AG762))</f>
        <v/>
      </c>
      <c r="AQ762" s="370"/>
      <c r="AR762" s="374" t="str">
        <f t="array" ref="AR762">IF($V762, "", INDEX(白話字聲母資料表, $Z762, $AR$5))</f>
        <v/>
      </c>
      <c r="AS762" s="375" t="str">
        <f t="array" ref="AS762">IF($W762, "", INDEX(白話字韻母資料表, $AC762, $AR$5))</f>
        <v/>
      </c>
      <c r="AT762" s="374" t="str">
        <f t="array" ref="AT762">IF($W762, "", INDEX(台羅韻母八聲調資料表, $AD762, $AG762))</f>
        <v/>
      </c>
      <c r="AU762" s="370"/>
      <c r="AV762" s="374" t="str">
        <f t="array" ref="AV762">IF($V762, "", INDEX(白話字聲母資料表, $Z762, $AV$5))</f>
        <v/>
      </c>
      <c r="AW762" s="375" t="str">
        <f t="array" ref="AW762">IF($W762, "", INDEX(白話字韻母資料表, $AC762, $AW$5))</f>
        <v/>
      </c>
      <c r="AX762" s="374" t="str">
        <f t="array" ref="AX762">IF($W762, "", INDEX(閩拼韻母八聲調資料表, $AD762, $AG762))</f>
        <v/>
      </c>
    </row>
    <row r="763" spans="2:50">
      <c r="B763" s="380">
        <f t="shared" si="148"/>
        <v>755</v>
      </c>
      <c r="C763" s="314" t="str">
        <f>MID(文章!$D$4, B763, 1)</f>
        <v/>
      </c>
      <c r="D763" s="365"/>
      <c r="E763" s="365"/>
      <c r="F763" s="365"/>
      <c r="G763" s="315" t="str">
        <f t="array" ref="G763">IF( OR($T763, NOT($U763), $W763), "", $AA763 &amp; $AH763 &amp; INDEX(中文數值資料表, $AG763, 2) )</f>
        <v/>
      </c>
      <c r="H763" s="321" t="str">
        <f t="shared" si="149"/>
        <v/>
      </c>
      <c r="I763" s="322" t="str">
        <f t="shared" si="150"/>
        <v/>
      </c>
      <c r="J763" s="323" t="str">
        <f t="shared" si="151"/>
        <v/>
      </c>
      <c r="K763" s="316" t="str">
        <f t="shared" si="152"/>
        <v/>
      </c>
      <c r="L763" s="317" t="str">
        <f t="shared" ca="1" si="220"/>
        <v xml:space="preserve">\ltjruby{}{}\
</v>
      </c>
      <c r="M763" s="317" t="str">
        <f t="shared" ca="1" si="206"/>
        <v xml:space="preserve">&lt;ruby&gt;&lt;rt&gt;&lt;/rt&gt;&lt;/ruby&gt;
</v>
      </c>
      <c r="N763" s="317" t="str">
        <f t="shared" ca="1" si="207"/>
        <v xml:space="preserve">&lt;ruby&gt;&lt;rt&gt;&lt;/rt&gt;&lt;/ruby&gt;
</v>
      </c>
      <c r="O763" s="317" t="str">
        <f t="shared" ca="1" si="208"/>
        <v xml:space="preserve">&lt;ruby&gt;&lt;rt&gt;&lt;/rt&gt;&lt;/ruby&gt;
</v>
      </c>
      <c r="P763" s="317" t="str">
        <f t="shared" ca="1" si="208"/>
        <v xml:space="preserve">&lt;ruby&gt;&lt;rt&gt;&lt;/rt&gt;&lt;/ruby&gt;
</v>
      </c>
      <c r="Q763" s="318" t="str">
        <f t="shared" ca="1" si="209"/>
        <v xml:space="preserve">&lt;ruby&gt;&lt;rtc&gt;&lt;/rtc&gt;&lt;/ruby&gt;
</v>
      </c>
      <c r="R763" s="318" t="str">
        <f t="shared" ca="1" si="210"/>
        <v xml:space="preserve">&lt;ruby&gt;&lt;rt&gt;&lt;/rt&gt;&lt;rtc&gt;&lt;/rtc&gt;&lt;/ruby&gt;
</v>
      </c>
      <c r="S763" s="285"/>
      <c r="T763" s="319" t="b">
        <f t="shared" si="204"/>
        <v>0</v>
      </c>
      <c r="U763" s="319" t="b">
        <f t="shared" si="211"/>
        <v>0</v>
      </c>
      <c r="V763" s="319" t="b">
        <f t="shared" si="212"/>
        <v>1</v>
      </c>
      <c r="W763" s="319" t="b">
        <f t="shared" si="213"/>
        <v>1</v>
      </c>
      <c r="X763" s="319" t="b">
        <f t="shared" si="214"/>
        <v>0</v>
      </c>
      <c r="Y763" s="370"/>
      <c r="Z763" s="377" t="str">
        <f t="shared" si="205"/>
        <v/>
      </c>
      <c r="AA763" s="373" t="str">
        <f t="array" ref="AA763">IF( $Z763="", "", INDEX(白話字聲母資料表, $Z763, $AA$5))</f>
        <v/>
      </c>
      <c r="AB763" s="370"/>
      <c r="AC763" s="377" t="str">
        <f t="shared" si="215"/>
        <v/>
      </c>
      <c r="AD763" s="373" t="str">
        <f t="array" ref="AD763">IF( $W763, "", INDEX(白話字韻母資料表, AC763, $AD$5))</f>
        <v/>
      </c>
      <c r="AE763" s="373" t="str">
        <f t="array" ref="AE763">IF( $W763, "", IF( INDEX(白話字韻母資料表, AC763, $AE$5) = "入聲", TRUE, FALSE) )</f>
        <v/>
      </c>
      <c r="AF763" s="374" t="str">
        <f t="shared" si="216"/>
        <v/>
      </c>
      <c r="AG763" s="374" t="str">
        <f t="shared" si="217"/>
        <v/>
      </c>
      <c r="AH763" s="374" t="str">
        <f t="array" ref="AH763">IF( $W763, "", INDEX(白話字韻母資料表, $AC763, $AH$5))</f>
        <v/>
      </c>
      <c r="AI763" s="374" t="str">
        <f t="array" ref="AI763">IF($W763, "", INDEX(白話字韻母八聲調資料表, $AD763, $AG763))</f>
        <v/>
      </c>
      <c r="AJ763" s="370"/>
      <c r="AK763" s="373" t="b">
        <f t="shared" si="218"/>
        <v>0</v>
      </c>
      <c r="AL763" s="373" t="str">
        <f>IF( $AK763, IFERROR( IF(MATCH( $E763, 顎音化聲母!$H$9:$H$37, 0), TRUE, FALSE), FALSE), "")</f>
        <v/>
      </c>
      <c r="AM763" s="373" t="str">
        <f t="array" ref="AM763">IF( AND($AK763, $AL763), INDEX(顎音化聲母資料表, MATCH( $D763 &amp; $E763, 顎音化聲母!$L$5:$L$136, 0), 3), "")</f>
        <v/>
      </c>
      <c r="AN763" s="373" t="str">
        <f t="shared" si="219"/>
        <v/>
      </c>
      <c r="AO763" s="374" t="str">
        <f t="array" ref="AO763">IF($AN763="", "", IF( $AM763&lt;&gt;"", $AM763,INDEX(白話字聲母資料表, $AN763, $AO$5)))</f>
        <v/>
      </c>
      <c r="AP763" s="374" t="str">
        <f t="array" ref="AP763">IF($W763, "", INDEX(方音八音反切資料表, $AD763, $AG763))</f>
        <v/>
      </c>
      <c r="AQ763" s="370"/>
      <c r="AR763" s="374" t="str">
        <f t="array" ref="AR763">IF($V763, "", INDEX(白話字聲母資料表, $Z763, $AR$5))</f>
        <v/>
      </c>
      <c r="AS763" s="375" t="str">
        <f t="array" ref="AS763">IF($W763, "", INDEX(白話字韻母資料表, $AC763, $AR$5))</f>
        <v/>
      </c>
      <c r="AT763" s="374" t="str">
        <f t="array" ref="AT763">IF($W763, "", INDEX(台羅韻母八聲調資料表, $AD763, $AG763))</f>
        <v/>
      </c>
      <c r="AU763" s="370"/>
      <c r="AV763" s="374" t="str">
        <f t="array" ref="AV763">IF($V763, "", INDEX(白話字聲母資料表, $Z763, $AV$5))</f>
        <v/>
      </c>
      <c r="AW763" s="375" t="str">
        <f t="array" ref="AW763">IF($W763, "", INDEX(白話字韻母資料表, $AC763, $AW$5))</f>
        <v/>
      </c>
      <c r="AX763" s="374" t="str">
        <f t="array" ref="AX763">IF($W763, "", INDEX(閩拼韻母八聲調資料表, $AD763, $AG763))</f>
        <v/>
      </c>
    </row>
    <row r="764" spans="2:50">
      <c r="B764" s="380">
        <f t="shared" si="148"/>
        <v>756</v>
      </c>
      <c r="C764" s="314" t="str">
        <f>MID(文章!$D$4, B764, 1)</f>
        <v/>
      </c>
      <c r="D764" s="365"/>
      <c r="E764" s="365"/>
      <c r="F764" s="365"/>
      <c r="G764" s="315" t="str">
        <f t="array" ref="G764">IF( OR($T764, NOT($U764), $W764), "", $AA764 &amp; $AH764 &amp; INDEX(中文數值資料表, $AG764, 2) )</f>
        <v/>
      </c>
      <c r="H764" s="321" t="str">
        <f t="shared" si="149"/>
        <v/>
      </c>
      <c r="I764" s="322" t="str">
        <f t="shared" si="150"/>
        <v/>
      </c>
      <c r="J764" s="323" t="str">
        <f t="shared" si="151"/>
        <v/>
      </c>
      <c r="K764" s="316" t="str">
        <f t="shared" si="152"/>
        <v/>
      </c>
      <c r="L764" s="317" t="str">
        <f t="shared" ca="1" si="220"/>
        <v xml:space="preserve">\ltjruby{}{}\
</v>
      </c>
      <c r="M764" s="317" t="str">
        <f t="shared" ca="1" si="206"/>
        <v xml:space="preserve">&lt;ruby&gt;&lt;rt&gt;&lt;/rt&gt;&lt;/ruby&gt;
</v>
      </c>
      <c r="N764" s="317" t="str">
        <f t="shared" ca="1" si="207"/>
        <v xml:space="preserve">&lt;ruby&gt;&lt;rt&gt;&lt;/rt&gt;&lt;/ruby&gt;
</v>
      </c>
      <c r="O764" s="317" t="str">
        <f t="shared" ca="1" si="208"/>
        <v xml:space="preserve">&lt;ruby&gt;&lt;rt&gt;&lt;/rt&gt;&lt;/ruby&gt;
</v>
      </c>
      <c r="P764" s="317" t="str">
        <f t="shared" ca="1" si="208"/>
        <v xml:space="preserve">&lt;ruby&gt;&lt;rt&gt;&lt;/rt&gt;&lt;/ruby&gt;
</v>
      </c>
      <c r="Q764" s="318" t="str">
        <f t="shared" ca="1" si="209"/>
        <v xml:space="preserve">&lt;ruby&gt;&lt;rtc&gt;&lt;/rtc&gt;&lt;/ruby&gt;
</v>
      </c>
      <c r="R764" s="318" t="str">
        <f t="shared" ca="1" si="210"/>
        <v xml:space="preserve">&lt;ruby&gt;&lt;rt&gt;&lt;/rt&gt;&lt;rtc&gt;&lt;/rtc&gt;&lt;/ruby&gt;
</v>
      </c>
      <c r="S764" s="285"/>
      <c r="T764" s="319" t="b">
        <f t="shared" si="204"/>
        <v>0</v>
      </c>
      <c r="U764" s="319" t="b">
        <f t="shared" si="211"/>
        <v>0</v>
      </c>
      <c r="V764" s="319" t="b">
        <f t="shared" si="212"/>
        <v>1</v>
      </c>
      <c r="W764" s="319" t="b">
        <f t="shared" si="213"/>
        <v>1</v>
      </c>
      <c r="X764" s="319" t="b">
        <f t="shared" si="214"/>
        <v>0</v>
      </c>
      <c r="Y764" s="370"/>
      <c r="Z764" s="377" t="str">
        <f t="shared" si="205"/>
        <v/>
      </c>
      <c r="AA764" s="373" t="str">
        <f t="array" ref="AA764">IF( $Z764="", "", INDEX(白話字聲母資料表, $Z764, $AA$5))</f>
        <v/>
      </c>
      <c r="AB764" s="370"/>
      <c r="AC764" s="377" t="str">
        <f t="shared" si="215"/>
        <v/>
      </c>
      <c r="AD764" s="373" t="str">
        <f t="array" ref="AD764">IF( $W764, "", INDEX(白話字韻母資料表, AC764, $AD$5))</f>
        <v/>
      </c>
      <c r="AE764" s="373" t="str">
        <f t="array" ref="AE764">IF( $W764, "", IF( INDEX(白話字韻母資料表, AC764, $AE$5) = "入聲", TRUE, FALSE) )</f>
        <v/>
      </c>
      <c r="AF764" s="374" t="str">
        <f t="shared" si="216"/>
        <v/>
      </c>
      <c r="AG764" s="374" t="str">
        <f t="shared" si="217"/>
        <v/>
      </c>
      <c r="AH764" s="374" t="str">
        <f t="array" ref="AH764">IF( $W764, "", INDEX(白話字韻母資料表, $AC764, $AH$5))</f>
        <v/>
      </c>
      <c r="AI764" s="374" t="str">
        <f t="array" ref="AI764">IF($W764, "", INDEX(白話字韻母八聲調資料表, $AD764, $AG764))</f>
        <v/>
      </c>
      <c r="AJ764" s="370"/>
      <c r="AK764" s="373" t="b">
        <f t="shared" si="218"/>
        <v>0</v>
      </c>
      <c r="AL764" s="373" t="str">
        <f>IF( $AK764, IFERROR( IF(MATCH( $E764, 顎音化聲母!$H$9:$H$37, 0), TRUE, FALSE), FALSE), "")</f>
        <v/>
      </c>
      <c r="AM764" s="373" t="str">
        <f t="array" ref="AM764">IF( AND($AK764, $AL764), INDEX(顎音化聲母資料表, MATCH( $D764 &amp; $E764, 顎音化聲母!$L$5:$L$136, 0), 3), "")</f>
        <v/>
      </c>
      <c r="AN764" s="373" t="str">
        <f t="shared" si="219"/>
        <v/>
      </c>
      <c r="AO764" s="374" t="str">
        <f t="array" ref="AO764">IF($AN764="", "", IF( $AM764&lt;&gt;"", $AM764,INDEX(白話字聲母資料表, $AN764, $AO$5)))</f>
        <v/>
      </c>
      <c r="AP764" s="374" t="str">
        <f t="array" ref="AP764">IF($W764, "", INDEX(方音八音反切資料表, $AD764, $AG764))</f>
        <v/>
      </c>
      <c r="AQ764" s="370"/>
      <c r="AR764" s="374" t="str">
        <f t="array" ref="AR764">IF($V764, "", INDEX(白話字聲母資料表, $Z764, $AR$5))</f>
        <v/>
      </c>
      <c r="AS764" s="375" t="str">
        <f t="array" ref="AS764">IF($W764, "", INDEX(白話字韻母資料表, $AC764, $AR$5))</f>
        <v/>
      </c>
      <c r="AT764" s="374" t="str">
        <f t="array" ref="AT764">IF($W764, "", INDEX(台羅韻母八聲調資料表, $AD764, $AG764))</f>
        <v/>
      </c>
      <c r="AU764" s="370"/>
      <c r="AV764" s="374" t="str">
        <f t="array" ref="AV764">IF($V764, "", INDEX(白話字聲母資料表, $Z764, $AV$5))</f>
        <v/>
      </c>
      <c r="AW764" s="375" t="str">
        <f t="array" ref="AW764">IF($W764, "", INDEX(白話字韻母資料表, $AC764, $AW$5))</f>
        <v/>
      </c>
      <c r="AX764" s="374" t="str">
        <f t="array" ref="AX764">IF($W764, "", INDEX(閩拼韻母八聲調資料表, $AD764, $AG764))</f>
        <v/>
      </c>
    </row>
    <row r="765" spans="2:50">
      <c r="B765" s="380">
        <f t="shared" si="148"/>
        <v>757</v>
      </c>
      <c r="C765" s="314" t="str">
        <f>MID(文章!$D$4, B765, 1)</f>
        <v/>
      </c>
      <c r="D765" s="365"/>
      <c r="E765" s="365"/>
      <c r="F765" s="365"/>
      <c r="G765" s="315" t="str">
        <f t="array" ref="G765">IF( OR($T765, NOT($U765), $W765), "", $AA765 &amp; $AH765 &amp; INDEX(中文數值資料表, $AG765, 2) )</f>
        <v/>
      </c>
      <c r="H765" s="321" t="str">
        <f t="shared" si="149"/>
        <v/>
      </c>
      <c r="I765" s="322" t="str">
        <f t="shared" si="150"/>
        <v/>
      </c>
      <c r="J765" s="323" t="str">
        <f t="shared" si="151"/>
        <v/>
      </c>
      <c r="K765" s="316" t="str">
        <f t="shared" si="152"/>
        <v/>
      </c>
      <c r="L765" s="317" t="str">
        <f t="shared" ca="1" si="220"/>
        <v xml:space="preserve">\ltjruby{}{}\
</v>
      </c>
      <c r="M765" s="317" t="str">
        <f t="shared" ca="1" si="206"/>
        <v xml:space="preserve">&lt;ruby&gt;&lt;rt&gt;&lt;/rt&gt;&lt;/ruby&gt;
</v>
      </c>
      <c r="N765" s="317" t="str">
        <f t="shared" ca="1" si="207"/>
        <v xml:space="preserve">&lt;ruby&gt;&lt;rt&gt;&lt;/rt&gt;&lt;/ruby&gt;
</v>
      </c>
      <c r="O765" s="317" t="str">
        <f t="shared" ca="1" si="208"/>
        <v xml:space="preserve">&lt;ruby&gt;&lt;rt&gt;&lt;/rt&gt;&lt;/ruby&gt;
</v>
      </c>
      <c r="P765" s="317" t="str">
        <f t="shared" ca="1" si="208"/>
        <v xml:space="preserve">&lt;ruby&gt;&lt;rt&gt;&lt;/rt&gt;&lt;/ruby&gt;
</v>
      </c>
      <c r="Q765" s="318" t="str">
        <f t="shared" ca="1" si="209"/>
        <v xml:space="preserve">&lt;ruby&gt;&lt;rtc&gt;&lt;/rtc&gt;&lt;/ruby&gt;
</v>
      </c>
      <c r="R765" s="318" t="str">
        <f t="shared" ca="1" si="210"/>
        <v xml:space="preserve">&lt;ruby&gt;&lt;rt&gt;&lt;/rt&gt;&lt;rtc&gt;&lt;/rtc&gt;&lt;/ruby&gt;
</v>
      </c>
      <c r="S765" s="285"/>
      <c r="T765" s="319" t="b">
        <f t="shared" si="204"/>
        <v>0</v>
      </c>
      <c r="U765" s="319" t="b">
        <f t="shared" si="211"/>
        <v>0</v>
      </c>
      <c r="V765" s="319" t="b">
        <f t="shared" si="212"/>
        <v>1</v>
      </c>
      <c r="W765" s="319" t="b">
        <f t="shared" si="213"/>
        <v>1</v>
      </c>
      <c r="X765" s="319" t="b">
        <f t="shared" si="214"/>
        <v>0</v>
      </c>
      <c r="Y765" s="370"/>
      <c r="Z765" s="377" t="str">
        <f t="shared" si="205"/>
        <v/>
      </c>
      <c r="AA765" s="373" t="str">
        <f t="array" ref="AA765">IF( $Z765="", "", INDEX(白話字聲母資料表, $Z765, $AA$5))</f>
        <v/>
      </c>
      <c r="AB765" s="370"/>
      <c r="AC765" s="377" t="str">
        <f t="shared" si="215"/>
        <v/>
      </c>
      <c r="AD765" s="373" t="str">
        <f t="array" ref="AD765">IF( $W765, "", INDEX(白話字韻母資料表, AC765, $AD$5))</f>
        <v/>
      </c>
      <c r="AE765" s="373" t="str">
        <f t="array" ref="AE765">IF( $W765, "", IF( INDEX(白話字韻母資料表, AC765, $AE$5) = "入聲", TRUE, FALSE) )</f>
        <v/>
      </c>
      <c r="AF765" s="374" t="str">
        <f t="shared" si="216"/>
        <v/>
      </c>
      <c r="AG765" s="374" t="str">
        <f t="shared" si="217"/>
        <v/>
      </c>
      <c r="AH765" s="374" t="str">
        <f t="array" ref="AH765">IF( $W765, "", INDEX(白話字韻母資料表, $AC765, $AH$5))</f>
        <v/>
      </c>
      <c r="AI765" s="374" t="str">
        <f t="array" ref="AI765">IF($W765, "", INDEX(白話字韻母八聲調資料表, $AD765, $AG765))</f>
        <v/>
      </c>
      <c r="AJ765" s="370"/>
      <c r="AK765" s="373" t="b">
        <f t="shared" si="218"/>
        <v>0</v>
      </c>
      <c r="AL765" s="373" t="str">
        <f>IF( $AK765, IFERROR( IF(MATCH( $E765, 顎音化聲母!$H$9:$H$37, 0), TRUE, FALSE), FALSE), "")</f>
        <v/>
      </c>
      <c r="AM765" s="373" t="str">
        <f t="array" ref="AM765">IF( AND($AK765, $AL765), INDEX(顎音化聲母資料表, MATCH( $D765 &amp; $E765, 顎音化聲母!$L$5:$L$136, 0), 3), "")</f>
        <v/>
      </c>
      <c r="AN765" s="373" t="str">
        <f t="shared" si="219"/>
        <v/>
      </c>
      <c r="AO765" s="374" t="str">
        <f t="array" ref="AO765">IF($AN765="", "", IF( $AM765&lt;&gt;"", $AM765,INDEX(白話字聲母資料表, $AN765, $AO$5)))</f>
        <v/>
      </c>
      <c r="AP765" s="374" t="str">
        <f t="array" ref="AP765">IF($W765, "", INDEX(方音八音反切資料表, $AD765, $AG765))</f>
        <v/>
      </c>
      <c r="AQ765" s="370"/>
      <c r="AR765" s="374" t="str">
        <f t="array" ref="AR765">IF($V765, "", INDEX(白話字聲母資料表, $Z765, $AR$5))</f>
        <v/>
      </c>
      <c r="AS765" s="375" t="str">
        <f t="array" ref="AS765">IF($W765, "", INDEX(白話字韻母資料表, $AC765, $AR$5))</f>
        <v/>
      </c>
      <c r="AT765" s="374" t="str">
        <f t="array" ref="AT765">IF($W765, "", INDEX(台羅韻母八聲調資料表, $AD765, $AG765))</f>
        <v/>
      </c>
      <c r="AU765" s="370"/>
      <c r="AV765" s="374" t="str">
        <f t="array" ref="AV765">IF($V765, "", INDEX(白話字聲母資料表, $Z765, $AV$5))</f>
        <v/>
      </c>
      <c r="AW765" s="375" t="str">
        <f t="array" ref="AW765">IF($W765, "", INDEX(白話字韻母資料表, $AC765, $AW$5))</f>
        <v/>
      </c>
      <c r="AX765" s="374" t="str">
        <f t="array" ref="AX765">IF($W765, "", INDEX(閩拼韻母八聲調資料表, $AD765, $AG765))</f>
        <v/>
      </c>
    </row>
    <row r="766" spans="2:50">
      <c r="B766" s="380">
        <f t="shared" si="148"/>
        <v>758</v>
      </c>
      <c r="C766" s="314" t="str">
        <f>MID(文章!$D$4, B766, 1)</f>
        <v/>
      </c>
      <c r="D766" s="365"/>
      <c r="E766" s="365"/>
      <c r="F766" s="365"/>
      <c r="G766" s="315" t="str">
        <f t="array" ref="G766">IF( OR($T766, NOT($U766), $W766), "", $AA766 &amp; $AH766 &amp; INDEX(中文數值資料表, $AG766, 2) )</f>
        <v/>
      </c>
      <c r="H766" s="321" t="str">
        <f t="shared" si="149"/>
        <v/>
      </c>
      <c r="I766" s="322" t="str">
        <f t="shared" si="150"/>
        <v/>
      </c>
      <c r="J766" s="323" t="str">
        <f t="shared" si="151"/>
        <v/>
      </c>
      <c r="K766" s="316" t="str">
        <f t="shared" si="152"/>
        <v/>
      </c>
      <c r="L766" s="317" t="str">
        <f t="shared" ca="1" si="220"/>
        <v xml:space="preserve">\ltjruby{}{}\
</v>
      </c>
      <c r="M766" s="317" t="str">
        <f t="shared" ca="1" si="206"/>
        <v xml:space="preserve">&lt;ruby&gt;&lt;rt&gt;&lt;/rt&gt;&lt;/ruby&gt;
</v>
      </c>
      <c r="N766" s="317" t="str">
        <f t="shared" ca="1" si="207"/>
        <v xml:space="preserve">&lt;ruby&gt;&lt;rt&gt;&lt;/rt&gt;&lt;/ruby&gt;
</v>
      </c>
      <c r="O766" s="317" t="str">
        <f t="shared" ca="1" si="208"/>
        <v xml:space="preserve">&lt;ruby&gt;&lt;rt&gt;&lt;/rt&gt;&lt;/ruby&gt;
</v>
      </c>
      <c r="P766" s="317" t="str">
        <f t="shared" ca="1" si="208"/>
        <v xml:space="preserve">&lt;ruby&gt;&lt;rt&gt;&lt;/rt&gt;&lt;/ruby&gt;
</v>
      </c>
      <c r="Q766" s="318" t="str">
        <f t="shared" ca="1" si="209"/>
        <v xml:space="preserve">&lt;ruby&gt;&lt;rtc&gt;&lt;/rtc&gt;&lt;/ruby&gt;
</v>
      </c>
      <c r="R766" s="318" t="str">
        <f t="shared" ca="1" si="210"/>
        <v xml:space="preserve">&lt;ruby&gt;&lt;rt&gt;&lt;/rt&gt;&lt;rtc&gt;&lt;/rtc&gt;&lt;/ruby&gt;
</v>
      </c>
      <c r="S766" s="285"/>
      <c r="T766" s="319" t="b">
        <f t="shared" si="204"/>
        <v>0</v>
      </c>
      <c r="U766" s="319" t="b">
        <f t="shared" si="211"/>
        <v>0</v>
      </c>
      <c r="V766" s="319" t="b">
        <f t="shared" si="212"/>
        <v>1</v>
      </c>
      <c r="W766" s="319" t="b">
        <f t="shared" si="213"/>
        <v>1</v>
      </c>
      <c r="X766" s="319" t="b">
        <f t="shared" si="214"/>
        <v>0</v>
      </c>
      <c r="Y766" s="370"/>
      <c r="Z766" s="377" t="str">
        <f t="shared" si="205"/>
        <v/>
      </c>
      <c r="AA766" s="373" t="str">
        <f t="array" ref="AA766">IF( $Z766="", "", INDEX(白話字聲母資料表, $Z766, $AA$5))</f>
        <v/>
      </c>
      <c r="AB766" s="370"/>
      <c r="AC766" s="377" t="str">
        <f t="shared" si="215"/>
        <v/>
      </c>
      <c r="AD766" s="373" t="str">
        <f t="array" ref="AD766">IF( $W766, "", INDEX(白話字韻母資料表, AC766, $AD$5))</f>
        <v/>
      </c>
      <c r="AE766" s="373" t="str">
        <f t="array" ref="AE766">IF( $W766, "", IF( INDEX(白話字韻母資料表, AC766, $AE$5) = "入聲", TRUE, FALSE) )</f>
        <v/>
      </c>
      <c r="AF766" s="374" t="str">
        <f t="shared" si="216"/>
        <v/>
      </c>
      <c r="AG766" s="374" t="str">
        <f t="shared" si="217"/>
        <v/>
      </c>
      <c r="AH766" s="374" t="str">
        <f t="array" ref="AH766">IF( $W766, "", INDEX(白話字韻母資料表, $AC766, $AH$5))</f>
        <v/>
      </c>
      <c r="AI766" s="374" t="str">
        <f t="array" ref="AI766">IF($W766, "", INDEX(白話字韻母八聲調資料表, $AD766, $AG766))</f>
        <v/>
      </c>
      <c r="AJ766" s="370"/>
      <c r="AK766" s="373" t="b">
        <f t="shared" si="218"/>
        <v>0</v>
      </c>
      <c r="AL766" s="373" t="str">
        <f>IF( $AK766, IFERROR( IF(MATCH( $E766, 顎音化聲母!$H$9:$H$37, 0), TRUE, FALSE), FALSE), "")</f>
        <v/>
      </c>
      <c r="AM766" s="373" t="str">
        <f t="array" ref="AM766">IF( AND($AK766, $AL766), INDEX(顎音化聲母資料表, MATCH( $D766 &amp; $E766, 顎音化聲母!$L$5:$L$136, 0), 3), "")</f>
        <v/>
      </c>
      <c r="AN766" s="373" t="str">
        <f t="shared" si="219"/>
        <v/>
      </c>
      <c r="AO766" s="374" t="str">
        <f t="array" ref="AO766">IF($AN766="", "", IF( $AM766&lt;&gt;"", $AM766,INDEX(白話字聲母資料表, $AN766, $AO$5)))</f>
        <v/>
      </c>
      <c r="AP766" s="374" t="str">
        <f t="array" ref="AP766">IF($W766, "", INDEX(方音八音反切資料表, $AD766, $AG766))</f>
        <v/>
      </c>
      <c r="AQ766" s="370"/>
      <c r="AR766" s="374" t="str">
        <f t="array" ref="AR766">IF($V766, "", INDEX(白話字聲母資料表, $Z766, $AR$5))</f>
        <v/>
      </c>
      <c r="AS766" s="375" t="str">
        <f t="array" ref="AS766">IF($W766, "", INDEX(白話字韻母資料表, $AC766, $AR$5))</f>
        <v/>
      </c>
      <c r="AT766" s="374" t="str">
        <f t="array" ref="AT766">IF($W766, "", INDEX(台羅韻母八聲調資料表, $AD766, $AG766))</f>
        <v/>
      </c>
      <c r="AU766" s="370"/>
      <c r="AV766" s="374" t="str">
        <f t="array" ref="AV766">IF($V766, "", INDEX(白話字聲母資料表, $Z766, $AV$5))</f>
        <v/>
      </c>
      <c r="AW766" s="375" t="str">
        <f t="array" ref="AW766">IF($W766, "", INDEX(白話字韻母資料表, $AC766, $AW$5))</f>
        <v/>
      </c>
      <c r="AX766" s="374" t="str">
        <f t="array" ref="AX766">IF($W766, "", INDEX(閩拼韻母八聲調資料表, $AD766, $AG766))</f>
        <v/>
      </c>
    </row>
    <row r="767" spans="2:50">
      <c r="B767" s="380">
        <f t="shared" si="148"/>
        <v>759</v>
      </c>
      <c r="C767" s="314" t="str">
        <f>MID(文章!$D$4, B767, 1)</f>
        <v/>
      </c>
      <c r="D767" s="365"/>
      <c r="E767" s="365"/>
      <c r="F767" s="365"/>
      <c r="G767" s="315" t="str">
        <f t="array" ref="G767">IF( OR($T767, NOT($U767), $W767), "", $AA767 &amp; $AH767 &amp; INDEX(中文數值資料表, $AG767, 2) )</f>
        <v/>
      </c>
      <c r="H767" s="321" t="str">
        <f t="shared" si="149"/>
        <v/>
      </c>
      <c r="I767" s="322" t="str">
        <f t="shared" si="150"/>
        <v/>
      </c>
      <c r="J767" s="323" t="str">
        <f t="shared" si="151"/>
        <v/>
      </c>
      <c r="K767" s="316" t="str">
        <f t="shared" si="152"/>
        <v/>
      </c>
      <c r="L767" s="317" t="str">
        <f t="shared" ca="1" si="220"/>
        <v xml:space="preserve">\ltjruby{}{}\
</v>
      </c>
      <c r="M767" s="317" t="str">
        <f t="shared" ca="1" si="206"/>
        <v xml:space="preserve">&lt;ruby&gt;&lt;rt&gt;&lt;/rt&gt;&lt;/ruby&gt;
</v>
      </c>
      <c r="N767" s="317" t="str">
        <f t="shared" ca="1" si="207"/>
        <v xml:space="preserve">&lt;ruby&gt;&lt;rt&gt;&lt;/rt&gt;&lt;/ruby&gt;
</v>
      </c>
      <c r="O767" s="317" t="str">
        <f t="shared" ca="1" si="208"/>
        <v xml:space="preserve">&lt;ruby&gt;&lt;rt&gt;&lt;/rt&gt;&lt;/ruby&gt;
</v>
      </c>
      <c r="P767" s="317" t="str">
        <f t="shared" ca="1" si="208"/>
        <v xml:space="preserve">&lt;ruby&gt;&lt;rt&gt;&lt;/rt&gt;&lt;/ruby&gt;
</v>
      </c>
      <c r="Q767" s="318" t="str">
        <f t="shared" ca="1" si="209"/>
        <v xml:space="preserve">&lt;ruby&gt;&lt;rtc&gt;&lt;/rtc&gt;&lt;/ruby&gt;
</v>
      </c>
      <c r="R767" s="318" t="str">
        <f t="shared" ca="1" si="210"/>
        <v xml:space="preserve">&lt;ruby&gt;&lt;rt&gt;&lt;/rt&gt;&lt;rtc&gt;&lt;/rtc&gt;&lt;/ruby&gt;
</v>
      </c>
      <c r="S767" s="285"/>
      <c r="T767" s="319" t="b">
        <f t="shared" si="204"/>
        <v>0</v>
      </c>
      <c r="U767" s="319" t="b">
        <f t="shared" si="211"/>
        <v>0</v>
      </c>
      <c r="V767" s="319" t="b">
        <f t="shared" si="212"/>
        <v>1</v>
      </c>
      <c r="W767" s="319" t="b">
        <f t="shared" si="213"/>
        <v>1</v>
      </c>
      <c r="X767" s="319" t="b">
        <f t="shared" si="214"/>
        <v>0</v>
      </c>
      <c r="Y767" s="370"/>
      <c r="Z767" s="377" t="str">
        <f t="shared" si="205"/>
        <v/>
      </c>
      <c r="AA767" s="373" t="str">
        <f t="array" ref="AA767">IF( $Z767="", "", INDEX(白話字聲母資料表, $Z767, $AA$5))</f>
        <v/>
      </c>
      <c r="AB767" s="370"/>
      <c r="AC767" s="377" t="str">
        <f t="shared" si="215"/>
        <v/>
      </c>
      <c r="AD767" s="373" t="str">
        <f t="array" ref="AD767">IF( $W767, "", INDEX(白話字韻母資料表, AC767, $AD$5))</f>
        <v/>
      </c>
      <c r="AE767" s="373" t="str">
        <f t="array" ref="AE767">IF( $W767, "", IF( INDEX(白話字韻母資料表, AC767, $AE$5) = "入聲", TRUE, FALSE) )</f>
        <v/>
      </c>
      <c r="AF767" s="374" t="str">
        <f t="shared" si="216"/>
        <v/>
      </c>
      <c r="AG767" s="374" t="str">
        <f t="shared" si="217"/>
        <v/>
      </c>
      <c r="AH767" s="374" t="str">
        <f t="array" ref="AH767">IF( $W767, "", INDEX(白話字韻母資料表, $AC767, $AH$5))</f>
        <v/>
      </c>
      <c r="AI767" s="374" t="str">
        <f t="array" ref="AI767">IF($W767, "", INDEX(白話字韻母八聲調資料表, $AD767, $AG767))</f>
        <v/>
      </c>
      <c r="AJ767" s="370"/>
      <c r="AK767" s="373" t="b">
        <f t="shared" si="218"/>
        <v>0</v>
      </c>
      <c r="AL767" s="373" t="str">
        <f>IF( $AK767, IFERROR( IF(MATCH( $E767, 顎音化聲母!$H$9:$H$37, 0), TRUE, FALSE), FALSE), "")</f>
        <v/>
      </c>
      <c r="AM767" s="373" t="str">
        <f t="array" ref="AM767">IF( AND($AK767, $AL767), INDEX(顎音化聲母資料表, MATCH( $D767 &amp; $E767, 顎音化聲母!$L$5:$L$136, 0), 3), "")</f>
        <v/>
      </c>
      <c r="AN767" s="373" t="str">
        <f t="shared" si="219"/>
        <v/>
      </c>
      <c r="AO767" s="374" t="str">
        <f t="array" ref="AO767">IF($AN767="", "", IF( $AM767&lt;&gt;"", $AM767,INDEX(白話字聲母資料表, $AN767, $AO$5)))</f>
        <v/>
      </c>
      <c r="AP767" s="374" t="str">
        <f t="array" ref="AP767">IF($W767, "", INDEX(方音八音反切資料表, $AD767, $AG767))</f>
        <v/>
      </c>
      <c r="AQ767" s="370"/>
      <c r="AR767" s="374" t="str">
        <f t="array" ref="AR767">IF($V767, "", INDEX(白話字聲母資料表, $Z767, $AR$5))</f>
        <v/>
      </c>
      <c r="AS767" s="375" t="str">
        <f t="array" ref="AS767">IF($W767, "", INDEX(白話字韻母資料表, $AC767, $AR$5))</f>
        <v/>
      </c>
      <c r="AT767" s="374" t="str">
        <f t="array" ref="AT767">IF($W767, "", INDEX(台羅韻母八聲調資料表, $AD767, $AG767))</f>
        <v/>
      </c>
      <c r="AU767" s="370"/>
      <c r="AV767" s="374" t="str">
        <f t="array" ref="AV767">IF($V767, "", INDEX(白話字聲母資料表, $Z767, $AV$5))</f>
        <v/>
      </c>
      <c r="AW767" s="375" t="str">
        <f t="array" ref="AW767">IF($W767, "", INDEX(白話字韻母資料表, $AC767, $AW$5))</f>
        <v/>
      </c>
      <c r="AX767" s="374" t="str">
        <f t="array" ref="AX767">IF($W767, "", INDEX(閩拼韻母八聲調資料表, $AD767, $AG767))</f>
        <v/>
      </c>
    </row>
    <row r="768" spans="2:50">
      <c r="B768" s="380">
        <f t="shared" si="148"/>
        <v>760</v>
      </c>
      <c r="C768" s="314" t="str">
        <f>MID(文章!$D$4, B768, 1)</f>
        <v/>
      </c>
      <c r="D768" s="365"/>
      <c r="E768" s="365"/>
      <c r="F768" s="365"/>
      <c r="G768" s="315" t="str">
        <f t="array" ref="G768">IF( OR($T768, NOT($U768), $W768), "", $AA768 &amp; $AH768 &amp; INDEX(中文數值資料表, $AG768, 2) )</f>
        <v/>
      </c>
      <c r="H768" s="321" t="str">
        <f t="shared" si="149"/>
        <v/>
      </c>
      <c r="I768" s="322" t="str">
        <f t="shared" si="150"/>
        <v/>
      </c>
      <c r="J768" s="323" t="str">
        <f t="shared" si="151"/>
        <v/>
      </c>
      <c r="K768" s="316" t="str">
        <f t="shared" si="152"/>
        <v/>
      </c>
      <c r="L768" s="317" t="str">
        <f t="shared" ca="1" si="220"/>
        <v xml:space="preserve">\ltjruby{}{}\
</v>
      </c>
      <c r="M768" s="317" t="str">
        <f t="shared" ca="1" si="206"/>
        <v xml:space="preserve">&lt;ruby&gt;&lt;rt&gt;&lt;/rt&gt;&lt;/ruby&gt;
</v>
      </c>
      <c r="N768" s="317" t="str">
        <f t="shared" ca="1" si="207"/>
        <v xml:space="preserve">&lt;ruby&gt;&lt;rt&gt;&lt;/rt&gt;&lt;/ruby&gt;
</v>
      </c>
      <c r="O768" s="317" t="str">
        <f t="shared" ca="1" si="208"/>
        <v xml:space="preserve">&lt;ruby&gt;&lt;rt&gt;&lt;/rt&gt;&lt;/ruby&gt;
</v>
      </c>
      <c r="P768" s="317" t="str">
        <f t="shared" ca="1" si="208"/>
        <v xml:space="preserve">&lt;ruby&gt;&lt;rt&gt;&lt;/rt&gt;&lt;/ruby&gt;
</v>
      </c>
      <c r="Q768" s="318" t="str">
        <f t="shared" ca="1" si="209"/>
        <v xml:space="preserve">&lt;ruby&gt;&lt;rtc&gt;&lt;/rtc&gt;&lt;/ruby&gt;
</v>
      </c>
      <c r="R768" s="318" t="str">
        <f t="shared" ca="1" si="210"/>
        <v xml:space="preserve">&lt;ruby&gt;&lt;rt&gt;&lt;/rt&gt;&lt;rtc&gt;&lt;/rtc&gt;&lt;/ruby&gt;
</v>
      </c>
      <c r="S768" s="285"/>
      <c r="T768" s="319" t="b">
        <f t="shared" si="204"/>
        <v>0</v>
      </c>
      <c r="U768" s="319" t="b">
        <f t="shared" si="211"/>
        <v>0</v>
      </c>
      <c r="V768" s="319" t="b">
        <f t="shared" si="212"/>
        <v>1</v>
      </c>
      <c r="W768" s="319" t="b">
        <f t="shared" si="213"/>
        <v>1</v>
      </c>
      <c r="X768" s="319" t="b">
        <f t="shared" si="214"/>
        <v>0</v>
      </c>
      <c r="Y768" s="370"/>
      <c r="Z768" s="377" t="str">
        <f t="shared" si="205"/>
        <v/>
      </c>
      <c r="AA768" s="373" t="str">
        <f t="array" ref="AA768">IF( $Z768="", "", INDEX(白話字聲母資料表, $Z768, $AA$5))</f>
        <v/>
      </c>
      <c r="AB768" s="370"/>
      <c r="AC768" s="377" t="str">
        <f t="shared" si="215"/>
        <v/>
      </c>
      <c r="AD768" s="373" t="str">
        <f t="array" ref="AD768">IF( $W768, "", INDEX(白話字韻母資料表, AC768, $AD$5))</f>
        <v/>
      </c>
      <c r="AE768" s="373" t="str">
        <f t="array" ref="AE768">IF( $W768, "", IF( INDEX(白話字韻母資料表, AC768, $AE$5) = "入聲", TRUE, FALSE) )</f>
        <v/>
      </c>
      <c r="AF768" s="374" t="str">
        <f t="shared" si="216"/>
        <v/>
      </c>
      <c r="AG768" s="374" t="str">
        <f t="shared" si="217"/>
        <v/>
      </c>
      <c r="AH768" s="374" t="str">
        <f t="array" ref="AH768">IF( $W768, "", INDEX(白話字韻母資料表, $AC768, $AH$5))</f>
        <v/>
      </c>
      <c r="AI768" s="374" t="str">
        <f t="array" ref="AI768">IF($W768, "", INDEX(白話字韻母八聲調資料表, $AD768, $AG768))</f>
        <v/>
      </c>
      <c r="AJ768" s="370"/>
      <c r="AK768" s="373" t="b">
        <f t="shared" si="218"/>
        <v>0</v>
      </c>
      <c r="AL768" s="373" t="str">
        <f>IF( $AK768, IFERROR( IF(MATCH( $E768, 顎音化聲母!$H$9:$H$37, 0), TRUE, FALSE), FALSE), "")</f>
        <v/>
      </c>
      <c r="AM768" s="373" t="str">
        <f t="array" ref="AM768">IF( AND($AK768, $AL768), INDEX(顎音化聲母資料表, MATCH( $D768 &amp; $E768, 顎音化聲母!$L$5:$L$136, 0), 3), "")</f>
        <v/>
      </c>
      <c r="AN768" s="373" t="str">
        <f t="shared" si="219"/>
        <v/>
      </c>
      <c r="AO768" s="374" t="str">
        <f t="array" ref="AO768">IF($AN768="", "", IF( $AM768&lt;&gt;"", $AM768,INDEX(白話字聲母資料表, $AN768, $AO$5)))</f>
        <v/>
      </c>
      <c r="AP768" s="374" t="str">
        <f t="array" ref="AP768">IF($W768, "", INDEX(方音八音反切資料表, $AD768, $AG768))</f>
        <v/>
      </c>
      <c r="AQ768" s="370"/>
      <c r="AR768" s="374" t="str">
        <f t="array" ref="AR768">IF($V768, "", INDEX(白話字聲母資料表, $Z768, $AR$5))</f>
        <v/>
      </c>
      <c r="AS768" s="375" t="str">
        <f t="array" ref="AS768">IF($W768, "", INDEX(白話字韻母資料表, $AC768, $AR$5))</f>
        <v/>
      </c>
      <c r="AT768" s="374" t="str">
        <f t="array" ref="AT768">IF($W768, "", INDEX(台羅韻母八聲調資料表, $AD768, $AG768))</f>
        <v/>
      </c>
      <c r="AU768" s="370"/>
      <c r="AV768" s="374" t="str">
        <f t="array" ref="AV768">IF($V768, "", INDEX(白話字聲母資料表, $Z768, $AV$5))</f>
        <v/>
      </c>
      <c r="AW768" s="375" t="str">
        <f t="array" ref="AW768">IF($W768, "", INDEX(白話字韻母資料表, $AC768, $AW$5))</f>
        <v/>
      </c>
      <c r="AX768" s="374" t="str">
        <f t="array" ref="AX768">IF($W768, "", INDEX(閩拼韻母八聲調資料表, $AD768, $AG768))</f>
        <v/>
      </c>
    </row>
    <row r="769" spans="2:50">
      <c r="B769" s="380">
        <f t="shared" si="148"/>
        <v>761</v>
      </c>
      <c r="C769" s="314" t="str">
        <f>MID(文章!$D$4, B769, 1)</f>
        <v/>
      </c>
      <c r="D769" s="365"/>
      <c r="E769" s="365"/>
      <c r="F769" s="365"/>
      <c r="G769" s="315" t="str">
        <f t="array" ref="G769">IF( OR($T769, NOT($U769), $W769), "", $AA769 &amp; $AH769 &amp; INDEX(中文數值資料表, $AG769, 2) )</f>
        <v/>
      </c>
      <c r="H769" s="321" t="str">
        <f t="shared" si="149"/>
        <v/>
      </c>
      <c r="I769" s="322" t="str">
        <f t="shared" si="150"/>
        <v/>
      </c>
      <c r="J769" s="323" t="str">
        <f t="shared" si="151"/>
        <v/>
      </c>
      <c r="K769" s="316" t="str">
        <f t="shared" si="152"/>
        <v/>
      </c>
      <c r="L769" s="317" t="str">
        <f t="shared" ca="1" si="220"/>
        <v xml:space="preserve">\ltjruby{}{}\
</v>
      </c>
      <c r="M769" s="317" t="str">
        <f t="shared" ca="1" si="206"/>
        <v xml:space="preserve">&lt;ruby&gt;&lt;rt&gt;&lt;/rt&gt;&lt;/ruby&gt;
</v>
      </c>
      <c r="N769" s="317" t="str">
        <f t="shared" ca="1" si="207"/>
        <v xml:space="preserve">&lt;ruby&gt;&lt;rt&gt;&lt;/rt&gt;&lt;/ruby&gt;
</v>
      </c>
      <c r="O769" s="317" t="str">
        <f t="shared" ca="1" si="208"/>
        <v xml:space="preserve">&lt;ruby&gt;&lt;rt&gt;&lt;/rt&gt;&lt;/ruby&gt;
</v>
      </c>
      <c r="P769" s="317" t="str">
        <f t="shared" ca="1" si="208"/>
        <v xml:space="preserve">&lt;ruby&gt;&lt;rt&gt;&lt;/rt&gt;&lt;/ruby&gt;
</v>
      </c>
      <c r="Q769" s="318" t="str">
        <f t="shared" ca="1" si="209"/>
        <v xml:space="preserve">&lt;ruby&gt;&lt;rtc&gt;&lt;/rtc&gt;&lt;/ruby&gt;
</v>
      </c>
      <c r="R769" s="318" t="str">
        <f t="shared" ca="1" si="210"/>
        <v xml:space="preserve">&lt;ruby&gt;&lt;rt&gt;&lt;/rt&gt;&lt;rtc&gt;&lt;/rtc&gt;&lt;/ruby&gt;
</v>
      </c>
      <c r="S769" s="285"/>
      <c r="T769" s="319" t="b">
        <f t="shared" si="204"/>
        <v>0</v>
      </c>
      <c r="U769" s="319" t="b">
        <f t="shared" si="211"/>
        <v>0</v>
      </c>
      <c r="V769" s="319" t="b">
        <f t="shared" si="212"/>
        <v>1</v>
      </c>
      <c r="W769" s="319" t="b">
        <f t="shared" si="213"/>
        <v>1</v>
      </c>
      <c r="X769" s="319" t="b">
        <f t="shared" si="214"/>
        <v>0</v>
      </c>
      <c r="Y769" s="370"/>
      <c r="Z769" s="377" t="str">
        <f t="shared" si="205"/>
        <v/>
      </c>
      <c r="AA769" s="373" t="str">
        <f t="array" ref="AA769">IF( $Z769="", "", INDEX(白話字聲母資料表, $Z769, $AA$5))</f>
        <v/>
      </c>
      <c r="AB769" s="370"/>
      <c r="AC769" s="377" t="str">
        <f t="shared" si="215"/>
        <v/>
      </c>
      <c r="AD769" s="373" t="str">
        <f t="array" ref="AD769">IF( $W769, "", INDEX(白話字韻母資料表, AC769, $AD$5))</f>
        <v/>
      </c>
      <c r="AE769" s="373" t="str">
        <f t="array" ref="AE769">IF( $W769, "", IF( INDEX(白話字韻母資料表, AC769, $AE$5) = "入聲", TRUE, FALSE) )</f>
        <v/>
      </c>
      <c r="AF769" s="374" t="str">
        <f t="shared" si="216"/>
        <v/>
      </c>
      <c r="AG769" s="374" t="str">
        <f t="shared" si="217"/>
        <v/>
      </c>
      <c r="AH769" s="374" t="str">
        <f t="array" ref="AH769">IF( $W769, "", INDEX(白話字韻母資料表, $AC769, $AH$5))</f>
        <v/>
      </c>
      <c r="AI769" s="374" t="str">
        <f t="array" ref="AI769">IF($W769, "", INDEX(白話字韻母八聲調資料表, $AD769, $AG769))</f>
        <v/>
      </c>
      <c r="AJ769" s="370"/>
      <c r="AK769" s="373" t="b">
        <f t="shared" si="218"/>
        <v>0</v>
      </c>
      <c r="AL769" s="373" t="str">
        <f>IF( $AK769, IFERROR( IF(MATCH( $E769, 顎音化聲母!$H$9:$H$37, 0), TRUE, FALSE), FALSE), "")</f>
        <v/>
      </c>
      <c r="AM769" s="373" t="str">
        <f t="array" ref="AM769">IF( AND($AK769, $AL769), INDEX(顎音化聲母資料表, MATCH( $D769 &amp; $E769, 顎音化聲母!$L$5:$L$136, 0), 3), "")</f>
        <v/>
      </c>
      <c r="AN769" s="373" t="str">
        <f t="shared" si="219"/>
        <v/>
      </c>
      <c r="AO769" s="374" t="str">
        <f t="array" ref="AO769">IF($AN769="", "", IF( $AM769&lt;&gt;"", $AM769,INDEX(白話字聲母資料表, $AN769, $AO$5)))</f>
        <v/>
      </c>
      <c r="AP769" s="374" t="str">
        <f t="array" ref="AP769">IF($W769, "", INDEX(方音八音反切資料表, $AD769, $AG769))</f>
        <v/>
      </c>
      <c r="AQ769" s="370"/>
      <c r="AR769" s="374" t="str">
        <f t="array" ref="AR769">IF($V769, "", INDEX(白話字聲母資料表, $Z769, $AR$5))</f>
        <v/>
      </c>
      <c r="AS769" s="375" t="str">
        <f t="array" ref="AS769">IF($W769, "", INDEX(白話字韻母資料表, $AC769, $AR$5))</f>
        <v/>
      </c>
      <c r="AT769" s="374" t="str">
        <f t="array" ref="AT769">IF($W769, "", INDEX(台羅韻母八聲調資料表, $AD769, $AG769))</f>
        <v/>
      </c>
      <c r="AU769" s="370"/>
      <c r="AV769" s="374" t="str">
        <f t="array" ref="AV769">IF($V769, "", INDEX(白話字聲母資料表, $Z769, $AV$5))</f>
        <v/>
      </c>
      <c r="AW769" s="375" t="str">
        <f t="array" ref="AW769">IF($W769, "", INDEX(白話字韻母資料表, $AC769, $AW$5))</f>
        <v/>
      </c>
      <c r="AX769" s="374" t="str">
        <f t="array" ref="AX769">IF($W769, "", INDEX(閩拼韻母八聲調資料表, $AD769, $AG769))</f>
        <v/>
      </c>
    </row>
    <row r="770" spans="2:50">
      <c r="B770" s="380">
        <f t="shared" si="148"/>
        <v>762</v>
      </c>
      <c r="C770" s="314" t="str">
        <f>MID(文章!$D$4, B770, 1)</f>
        <v/>
      </c>
      <c r="D770" s="365"/>
      <c r="E770" s="365"/>
      <c r="F770" s="365"/>
      <c r="G770" s="315" t="str">
        <f t="array" ref="G770">IF( OR($T770, NOT($U770), $W770), "", $AA770 &amp; $AH770 &amp; INDEX(中文數值資料表, $AG770, 2) )</f>
        <v/>
      </c>
      <c r="H770" s="321" t="str">
        <f t="shared" si="149"/>
        <v/>
      </c>
      <c r="I770" s="322" t="str">
        <f t="shared" si="150"/>
        <v/>
      </c>
      <c r="J770" s="323" t="str">
        <f t="shared" si="151"/>
        <v/>
      </c>
      <c r="K770" s="316" t="str">
        <f t="shared" si="152"/>
        <v/>
      </c>
      <c r="L770" s="317" t="str">
        <f t="shared" ca="1" si="220"/>
        <v xml:space="preserve">\ltjruby{}{}\
</v>
      </c>
      <c r="M770" s="317" t="str">
        <f t="shared" ca="1" si="206"/>
        <v xml:space="preserve">&lt;ruby&gt;&lt;rt&gt;&lt;/rt&gt;&lt;/ruby&gt;
</v>
      </c>
      <c r="N770" s="317" t="str">
        <f t="shared" ca="1" si="207"/>
        <v xml:space="preserve">&lt;ruby&gt;&lt;rt&gt;&lt;/rt&gt;&lt;/ruby&gt;
</v>
      </c>
      <c r="O770" s="317" t="str">
        <f t="shared" ca="1" si="208"/>
        <v xml:space="preserve">&lt;ruby&gt;&lt;rt&gt;&lt;/rt&gt;&lt;/ruby&gt;
</v>
      </c>
      <c r="P770" s="317" t="str">
        <f t="shared" ca="1" si="208"/>
        <v xml:space="preserve">&lt;ruby&gt;&lt;rt&gt;&lt;/rt&gt;&lt;/ruby&gt;
</v>
      </c>
      <c r="Q770" s="318" t="str">
        <f t="shared" ca="1" si="209"/>
        <v xml:space="preserve">&lt;ruby&gt;&lt;rtc&gt;&lt;/rtc&gt;&lt;/ruby&gt;
</v>
      </c>
      <c r="R770" s="318" t="str">
        <f t="shared" ca="1" si="210"/>
        <v xml:space="preserve">&lt;ruby&gt;&lt;rt&gt;&lt;/rt&gt;&lt;rtc&gt;&lt;/rtc&gt;&lt;/ruby&gt;
</v>
      </c>
      <c r="S770" s="285"/>
      <c r="T770" s="319" t="b">
        <f t="shared" si="204"/>
        <v>0</v>
      </c>
      <c r="U770" s="319" t="b">
        <f t="shared" si="211"/>
        <v>0</v>
      </c>
      <c r="V770" s="319" t="b">
        <f t="shared" si="212"/>
        <v>1</v>
      </c>
      <c r="W770" s="319" t="b">
        <f t="shared" si="213"/>
        <v>1</v>
      </c>
      <c r="X770" s="319" t="b">
        <f t="shared" si="214"/>
        <v>0</v>
      </c>
      <c r="Y770" s="370"/>
      <c r="Z770" s="377" t="str">
        <f t="shared" si="205"/>
        <v/>
      </c>
      <c r="AA770" s="373" t="str">
        <f t="array" ref="AA770">IF( $Z770="", "", INDEX(白話字聲母資料表, $Z770, $AA$5))</f>
        <v/>
      </c>
      <c r="AB770" s="370"/>
      <c r="AC770" s="377" t="str">
        <f t="shared" si="215"/>
        <v/>
      </c>
      <c r="AD770" s="373" t="str">
        <f t="array" ref="AD770">IF( $W770, "", INDEX(白話字韻母資料表, AC770, $AD$5))</f>
        <v/>
      </c>
      <c r="AE770" s="373" t="str">
        <f t="array" ref="AE770">IF( $W770, "", IF( INDEX(白話字韻母資料表, AC770, $AE$5) = "入聲", TRUE, FALSE) )</f>
        <v/>
      </c>
      <c r="AF770" s="374" t="str">
        <f t="shared" si="216"/>
        <v/>
      </c>
      <c r="AG770" s="374" t="str">
        <f t="shared" si="217"/>
        <v/>
      </c>
      <c r="AH770" s="374" t="str">
        <f t="array" ref="AH770">IF( $W770, "", INDEX(白話字韻母資料表, $AC770, $AH$5))</f>
        <v/>
      </c>
      <c r="AI770" s="374" t="str">
        <f t="array" ref="AI770">IF($W770, "", INDEX(白話字韻母八聲調資料表, $AD770, $AG770))</f>
        <v/>
      </c>
      <c r="AJ770" s="370"/>
      <c r="AK770" s="373" t="b">
        <f t="shared" si="218"/>
        <v>0</v>
      </c>
      <c r="AL770" s="373" t="str">
        <f>IF( $AK770, IFERROR( IF(MATCH( $E770, 顎音化聲母!$H$9:$H$37, 0), TRUE, FALSE), FALSE), "")</f>
        <v/>
      </c>
      <c r="AM770" s="373" t="str">
        <f t="array" ref="AM770">IF( AND($AK770, $AL770), INDEX(顎音化聲母資料表, MATCH( $D770 &amp; $E770, 顎音化聲母!$L$5:$L$136, 0), 3), "")</f>
        <v/>
      </c>
      <c r="AN770" s="373" t="str">
        <f t="shared" si="219"/>
        <v/>
      </c>
      <c r="AO770" s="374" t="str">
        <f t="array" ref="AO770">IF($AN770="", "", IF( $AM770&lt;&gt;"", $AM770,INDEX(白話字聲母資料表, $AN770, $AO$5)))</f>
        <v/>
      </c>
      <c r="AP770" s="374" t="str">
        <f t="array" ref="AP770">IF($W770, "", INDEX(方音八音反切資料表, $AD770, $AG770))</f>
        <v/>
      </c>
      <c r="AQ770" s="370"/>
      <c r="AR770" s="374" t="str">
        <f t="array" ref="AR770">IF($V770, "", INDEX(白話字聲母資料表, $Z770, $AR$5))</f>
        <v/>
      </c>
      <c r="AS770" s="375" t="str">
        <f t="array" ref="AS770">IF($W770, "", INDEX(白話字韻母資料表, $AC770, $AR$5))</f>
        <v/>
      </c>
      <c r="AT770" s="374" t="str">
        <f t="array" ref="AT770">IF($W770, "", INDEX(台羅韻母八聲調資料表, $AD770, $AG770))</f>
        <v/>
      </c>
      <c r="AU770" s="370"/>
      <c r="AV770" s="374" t="str">
        <f t="array" ref="AV770">IF($V770, "", INDEX(白話字聲母資料表, $Z770, $AV$5))</f>
        <v/>
      </c>
      <c r="AW770" s="375" t="str">
        <f t="array" ref="AW770">IF($W770, "", INDEX(白話字韻母資料表, $AC770, $AW$5))</f>
        <v/>
      </c>
      <c r="AX770" s="374" t="str">
        <f t="array" ref="AX770">IF($W770, "", INDEX(閩拼韻母八聲調資料表, $AD770, $AG770))</f>
        <v/>
      </c>
    </row>
    <row r="771" spans="2:50">
      <c r="B771" s="380">
        <f t="shared" si="148"/>
        <v>763</v>
      </c>
      <c r="C771" s="314" t="str">
        <f>MID(文章!$D$4, B771, 1)</f>
        <v/>
      </c>
      <c r="D771" s="365"/>
      <c r="E771" s="365"/>
      <c r="F771" s="365"/>
      <c r="G771" s="315" t="str">
        <f t="array" ref="G771">IF( OR($T771, NOT($U771), $W771), "", $AA771 &amp; $AH771 &amp; INDEX(中文數值資料表, $AG771, 2) )</f>
        <v/>
      </c>
      <c r="H771" s="321" t="str">
        <f t="shared" si="149"/>
        <v/>
      </c>
      <c r="I771" s="322" t="str">
        <f t="shared" si="150"/>
        <v/>
      </c>
      <c r="J771" s="323" t="str">
        <f t="shared" si="151"/>
        <v/>
      </c>
      <c r="K771" s="316" t="str">
        <f t="shared" si="152"/>
        <v/>
      </c>
      <c r="L771" s="317" t="str">
        <f t="shared" ca="1" si="220"/>
        <v xml:space="preserve">\ltjruby{}{}\
</v>
      </c>
      <c r="M771" s="317" t="str">
        <f t="shared" ca="1" si="206"/>
        <v xml:space="preserve">&lt;ruby&gt;&lt;rt&gt;&lt;/rt&gt;&lt;/ruby&gt;
</v>
      </c>
      <c r="N771" s="317" t="str">
        <f t="shared" ca="1" si="207"/>
        <v xml:space="preserve">&lt;ruby&gt;&lt;rt&gt;&lt;/rt&gt;&lt;/ruby&gt;
</v>
      </c>
      <c r="O771" s="317" t="str">
        <f t="shared" ca="1" si="208"/>
        <v xml:space="preserve">&lt;ruby&gt;&lt;rt&gt;&lt;/rt&gt;&lt;/ruby&gt;
</v>
      </c>
      <c r="P771" s="317" t="str">
        <f t="shared" ca="1" si="208"/>
        <v xml:space="preserve">&lt;ruby&gt;&lt;rt&gt;&lt;/rt&gt;&lt;/ruby&gt;
</v>
      </c>
      <c r="Q771" s="318" t="str">
        <f t="shared" ca="1" si="209"/>
        <v xml:space="preserve">&lt;ruby&gt;&lt;rtc&gt;&lt;/rtc&gt;&lt;/ruby&gt;
</v>
      </c>
      <c r="R771" s="318" t="str">
        <f t="shared" ca="1" si="210"/>
        <v xml:space="preserve">&lt;ruby&gt;&lt;rt&gt;&lt;/rt&gt;&lt;rtc&gt;&lt;/rtc&gt;&lt;/ruby&gt;
</v>
      </c>
      <c r="S771" s="285"/>
      <c r="T771" s="319" t="b">
        <f t="shared" si="204"/>
        <v>0</v>
      </c>
      <c r="U771" s="319" t="b">
        <f t="shared" si="211"/>
        <v>0</v>
      </c>
      <c r="V771" s="319" t="b">
        <f t="shared" si="212"/>
        <v>1</v>
      </c>
      <c r="W771" s="319" t="b">
        <f t="shared" si="213"/>
        <v>1</v>
      </c>
      <c r="X771" s="319" t="b">
        <f t="shared" si="214"/>
        <v>0</v>
      </c>
      <c r="Y771" s="370"/>
      <c r="Z771" s="377" t="str">
        <f t="shared" si="205"/>
        <v/>
      </c>
      <c r="AA771" s="373" t="str">
        <f t="array" ref="AA771">IF( $Z771="", "", INDEX(白話字聲母資料表, $Z771, $AA$5))</f>
        <v/>
      </c>
      <c r="AB771" s="370"/>
      <c r="AC771" s="377" t="str">
        <f t="shared" si="215"/>
        <v/>
      </c>
      <c r="AD771" s="373" t="str">
        <f t="array" ref="AD771">IF( $W771, "", INDEX(白話字韻母資料表, AC771, $AD$5))</f>
        <v/>
      </c>
      <c r="AE771" s="373" t="str">
        <f t="array" ref="AE771">IF( $W771, "", IF( INDEX(白話字韻母資料表, AC771, $AE$5) = "入聲", TRUE, FALSE) )</f>
        <v/>
      </c>
      <c r="AF771" s="374" t="str">
        <f t="shared" si="216"/>
        <v/>
      </c>
      <c r="AG771" s="374" t="str">
        <f t="shared" si="217"/>
        <v/>
      </c>
      <c r="AH771" s="374" t="str">
        <f t="array" ref="AH771">IF( $W771, "", INDEX(白話字韻母資料表, $AC771, $AH$5))</f>
        <v/>
      </c>
      <c r="AI771" s="374" t="str">
        <f t="array" ref="AI771">IF($W771, "", INDEX(白話字韻母八聲調資料表, $AD771, $AG771))</f>
        <v/>
      </c>
      <c r="AJ771" s="370"/>
      <c r="AK771" s="373" t="b">
        <f t="shared" si="218"/>
        <v>0</v>
      </c>
      <c r="AL771" s="373" t="str">
        <f>IF( $AK771, IFERROR( IF(MATCH( $E771, 顎音化聲母!$H$9:$H$37, 0), TRUE, FALSE), FALSE), "")</f>
        <v/>
      </c>
      <c r="AM771" s="373" t="str">
        <f t="array" ref="AM771">IF( AND($AK771, $AL771), INDEX(顎音化聲母資料表, MATCH( $D771 &amp; $E771, 顎音化聲母!$L$5:$L$136, 0), 3), "")</f>
        <v/>
      </c>
      <c r="AN771" s="373" t="str">
        <f t="shared" si="219"/>
        <v/>
      </c>
      <c r="AO771" s="374" t="str">
        <f t="array" ref="AO771">IF($AN771="", "", IF( $AM771&lt;&gt;"", $AM771,INDEX(白話字聲母資料表, $AN771, $AO$5)))</f>
        <v/>
      </c>
      <c r="AP771" s="374" t="str">
        <f t="array" ref="AP771">IF($W771, "", INDEX(方音八音反切資料表, $AD771, $AG771))</f>
        <v/>
      </c>
      <c r="AQ771" s="370"/>
      <c r="AR771" s="374" t="str">
        <f t="array" ref="AR771">IF($V771, "", INDEX(白話字聲母資料表, $Z771, $AR$5))</f>
        <v/>
      </c>
      <c r="AS771" s="375" t="str">
        <f t="array" ref="AS771">IF($W771, "", INDEX(白話字韻母資料表, $AC771, $AR$5))</f>
        <v/>
      </c>
      <c r="AT771" s="374" t="str">
        <f t="array" ref="AT771">IF($W771, "", INDEX(台羅韻母八聲調資料表, $AD771, $AG771))</f>
        <v/>
      </c>
      <c r="AU771" s="370"/>
      <c r="AV771" s="374" t="str">
        <f t="array" ref="AV771">IF($V771, "", INDEX(白話字聲母資料表, $Z771, $AV$5))</f>
        <v/>
      </c>
      <c r="AW771" s="375" t="str">
        <f t="array" ref="AW771">IF($W771, "", INDEX(白話字韻母資料表, $AC771, $AW$5))</f>
        <v/>
      </c>
      <c r="AX771" s="374" t="str">
        <f t="array" ref="AX771">IF($W771, "", INDEX(閩拼韻母八聲調資料表, $AD771, $AG771))</f>
        <v/>
      </c>
    </row>
    <row r="772" spans="2:50">
      <c r="B772" s="380">
        <f t="shared" si="148"/>
        <v>764</v>
      </c>
      <c r="C772" s="314" t="str">
        <f>MID(文章!$D$4, B772, 1)</f>
        <v/>
      </c>
      <c r="D772" s="365"/>
      <c r="E772" s="365"/>
      <c r="F772" s="365"/>
      <c r="G772" s="315" t="str">
        <f t="array" ref="G772">IF( OR($T772, NOT($U772), $W772), "", $AA772 &amp; $AH772 &amp; INDEX(中文數值資料表, $AG772, 2) )</f>
        <v/>
      </c>
      <c r="H772" s="321" t="str">
        <f t="shared" si="149"/>
        <v/>
      </c>
      <c r="I772" s="322" t="str">
        <f t="shared" si="150"/>
        <v/>
      </c>
      <c r="J772" s="323" t="str">
        <f t="shared" si="151"/>
        <v/>
      </c>
      <c r="K772" s="316" t="str">
        <f t="shared" si="152"/>
        <v/>
      </c>
      <c r="L772" s="317" t="str">
        <f t="shared" ca="1" si="220"/>
        <v xml:space="preserve">\ltjruby{}{}\
</v>
      </c>
      <c r="M772" s="317" t="str">
        <f t="shared" ca="1" si="206"/>
        <v xml:space="preserve">&lt;ruby&gt;&lt;rt&gt;&lt;/rt&gt;&lt;/ruby&gt;
</v>
      </c>
      <c r="N772" s="317" t="str">
        <f t="shared" ca="1" si="207"/>
        <v xml:space="preserve">&lt;ruby&gt;&lt;rt&gt;&lt;/rt&gt;&lt;/ruby&gt;
</v>
      </c>
      <c r="O772" s="317" t="str">
        <f t="shared" ca="1" si="208"/>
        <v xml:space="preserve">&lt;ruby&gt;&lt;rt&gt;&lt;/rt&gt;&lt;/ruby&gt;
</v>
      </c>
      <c r="P772" s="317" t="str">
        <f t="shared" ca="1" si="208"/>
        <v xml:space="preserve">&lt;ruby&gt;&lt;rt&gt;&lt;/rt&gt;&lt;/ruby&gt;
</v>
      </c>
      <c r="Q772" s="318" t="str">
        <f t="shared" ca="1" si="209"/>
        <v xml:space="preserve">&lt;ruby&gt;&lt;rtc&gt;&lt;/rtc&gt;&lt;/ruby&gt;
</v>
      </c>
      <c r="R772" s="318" t="str">
        <f t="shared" ca="1" si="210"/>
        <v xml:space="preserve">&lt;ruby&gt;&lt;rt&gt;&lt;/rt&gt;&lt;rtc&gt;&lt;/rtc&gt;&lt;/ruby&gt;
</v>
      </c>
      <c r="S772" s="285"/>
      <c r="T772" s="319" t="b">
        <f t="shared" si="204"/>
        <v>0</v>
      </c>
      <c r="U772" s="319" t="b">
        <f t="shared" si="211"/>
        <v>0</v>
      </c>
      <c r="V772" s="319" t="b">
        <f t="shared" si="212"/>
        <v>1</v>
      </c>
      <c r="W772" s="319" t="b">
        <f t="shared" si="213"/>
        <v>1</v>
      </c>
      <c r="X772" s="319" t="b">
        <f t="shared" si="214"/>
        <v>0</v>
      </c>
      <c r="Y772" s="370"/>
      <c r="Z772" s="377" t="str">
        <f t="shared" si="205"/>
        <v/>
      </c>
      <c r="AA772" s="373" t="str">
        <f t="array" ref="AA772">IF( $Z772="", "", INDEX(白話字聲母資料表, $Z772, $AA$5))</f>
        <v/>
      </c>
      <c r="AB772" s="370"/>
      <c r="AC772" s="377" t="str">
        <f t="shared" si="215"/>
        <v/>
      </c>
      <c r="AD772" s="373" t="str">
        <f t="array" ref="AD772">IF( $W772, "", INDEX(白話字韻母資料表, AC772, $AD$5))</f>
        <v/>
      </c>
      <c r="AE772" s="373" t="str">
        <f t="array" ref="AE772">IF( $W772, "", IF( INDEX(白話字韻母資料表, AC772, $AE$5) = "入聲", TRUE, FALSE) )</f>
        <v/>
      </c>
      <c r="AF772" s="374" t="str">
        <f t="shared" si="216"/>
        <v/>
      </c>
      <c r="AG772" s="374" t="str">
        <f t="shared" si="217"/>
        <v/>
      </c>
      <c r="AH772" s="374" t="str">
        <f t="array" ref="AH772">IF( $W772, "", INDEX(白話字韻母資料表, $AC772, $AH$5))</f>
        <v/>
      </c>
      <c r="AI772" s="374" t="str">
        <f t="array" ref="AI772">IF($W772, "", INDEX(白話字韻母八聲調資料表, $AD772, $AG772))</f>
        <v/>
      </c>
      <c r="AJ772" s="370"/>
      <c r="AK772" s="373" t="b">
        <f t="shared" si="218"/>
        <v>0</v>
      </c>
      <c r="AL772" s="373" t="str">
        <f>IF( $AK772, IFERROR( IF(MATCH( $E772, 顎音化聲母!$H$9:$H$37, 0), TRUE, FALSE), FALSE), "")</f>
        <v/>
      </c>
      <c r="AM772" s="373" t="str">
        <f t="array" ref="AM772">IF( AND($AK772, $AL772), INDEX(顎音化聲母資料表, MATCH( $D772 &amp; $E772, 顎音化聲母!$L$5:$L$136, 0), 3), "")</f>
        <v/>
      </c>
      <c r="AN772" s="373" t="str">
        <f t="shared" si="219"/>
        <v/>
      </c>
      <c r="AO772" s="374" t="str">
        <f t="array" ref="AO772">IF($AN772="", "", IF( $AM772&lt;&gt;"", $AM772,INDEX(白話字聲母資料表, $AN772, $AO$5)))</f>
        <v/>
      </c>
      <c r="AP772" s="374" t="str">
        <f t="array" ref="AP772">IF($W772, "", INDEX(方音八音反切資料表, $AD772, $AG772))</f>
        <v/>
      </c>
      <c r="AQ772" s="370"/>
      <c r="AR772" s="374" t="str">
        <f t="array" ref="AR772">IF($V772, "", INDEX(白話字聲母資料表, $Z772, $AR$5))</f>
        <v/>
      </c>
      <c r="AS772" s="375" t="str">
        <f t="array" ref="AS772">IF($W772, "", INDEX(白話字韻母資料表, $AC772, $AR$5))</f>
        <v/>
      </c>
      <c r="AT772" s="374" t="str">
        <f t="array" ref="AT772">IF($W772, "", INDEX(台羅韻母八聲調資料表, $AD772, $AG772))</f>
        <v/>
      </c>
      <c r="AU772" s="370"/>
      <c r="AV772" s="374" t="str">
        <f t="array" ref="AV772">IF($V772, "", INDEX(白話字聲母資料表, $Z772, $AV$5))</f>
        <v/>
      </c>
      <c r="AW772" s="375" t="str">
        <f t="array" ref="AW772">IF($W772, "", INDEX(白話字韻母資料表, $AC772, $AW$5))</f>
        <v/>
      </c>
      <c r="AX772" s="374" t="str">
        <f t="array" ref="AX772">IF($W772, "", INDEX(閩拼韻母八聲調資料表, $AD772, $AG772))</f>
        <v/>
      </c>
    </row>
    <row r="773" spans="2:50">
      <c r="B773" s="380">
        <f t="shared" si="148"/>
        <v>765</v>
      </c>
      <c r="C773" s="314" t="str">
        <f>MID(文章!$D$4, B773, 1)</f>
        <v/>
      </c>
      <c r="D773" s="365"/>
      <c r="E773" s="365"/>
      <c r="F773" s="365"/>
      <c r="G773" s="315" t="str">
        <f t="array" ref="G773">IF( OR($T773, NOT($U773), $W773), "", $AA773 &amp; $AH773 &amp; INDEX(中文數值資料表, $AG773, 2) )</f>
        <v/>
      </c>
      <c r="H773" s="321" t="str">
        <f t="shared" si="149"/>
        <v/>
      </c>
      <c r="I773" s="322" t="str">
        <f t="shared" si="150"/>
        <v/>
      </c>
      <c r="J773" s="323" t="str">
        <f t="shared" si="151"/>
        <v/>
      </c>
      <c r="K773" s="316" t="str">
        <f t="shared" si="152"/>
        <v/>
      </c>
      <c r="L773" s="317" t="str">
        <f t="shared" ca="1" si="220"/>
        <v xml:space="preserve">\ltjruby{}{}\
</v>
      </c>
      <c r="M773" s="317" t="str">
        <f t="shared" ca="1" si="206"/>
        <v xml:space="preserve">&lt;ruby&gt;&lt;rt&gt;&lt;/rt&gt;&lt;/ruby&gt;
</v>
      </c>
      <c r="N773" s="317" t="str">
        <f t="shared" ca="1" si="207"/>
        <v xml:space="preserve">&lt;ruby&gt;&lt;rt&gt;&lt;/rt&gt;&lt;/ruby&gt;
</v>
      </c>
      <c r="O773" s="317" t="str">
        <f t="shared" ca="1" si="208"/>
        <v xml:space="preserve">&lt;ruby&gt;&lt;rt&gt;&lt;/rt&gt;&lt;/ruby&gt;
</v>
      </c>
      <c r="P773" s="317" t="str">
        <f t="shared" ca="1" si="208"/>
        <v xml:space="preserve">&lt;ruby&gt;&lt;rt&gt;&lt;/rt&gt;&lt;/ruby&gt;
</v>
      </c>
      <c r="Q773" s="318" t="str">
        <f t="shared" ca="1" si="209"/>
        <v xml:space="preserve">&lt;ruby&gt;&lt;rtc&gt;&lt;/rtc&gt;&lt;/ruby&gt;
</v>
      </c>
      <c r="R773" s="318" t="str">
        <f t="shared" ca="1" si="210"/>
        <v xml:space="preserve">&lt;ruby&gt;&lt;rt&gt;&lt;/rt&gt;&lt;rtc&gt;&lt;/rtc&gt;&lt;/ruby&gt;
</v>
      </c>
      <c r="S773" s="285"/>
      <c r="T773" s="319" t="b">
        <f t="shared" si="204"/>
        <v>0</v>
      </c>
      <c r="U773" s="319" t="b">
        <f t="shared" si="211"/>
        <v>0</v>
      </c>
      <c r="V773" s="319" t="b">
        <f t="shared" si="212"/>
        <v>1</v>
      </c>
      <c r="W773" s="319" t="b">
        <f t="shared" si="213"/>
        <v>1</v>
      </c>
      <c r="X773" s="319" t="b">
        <f t="shared" si="214"/>
        <v>0</v>
      </c>
      <c r="Y773" s="370"/>
      <c r="Z773" s="377" t="str">
        <f t="shared" si="205"/>
        <v/>
      </c>
      <c r="AA773" s="373" t="str">
        <f t="array" ref="AA773">IF( $Z773="", "", INDEX(白話字聲母資料表, $Z773, $AA$5))</f>
        <v/>
      </c>
      <c r="AB773" s="370"/>
      <c r="AC773" s="377" t="str">
        <f t="shared" si="215"/>
        <v/>
      </c>
      <c r="AD773" s="373" t="str">
        <f t="array" ref="AD773">IF( $W773, "", INDEX(白話字韻母資料表, AC773, $AD$5))</f>
        <v/>
      </c>
      <c r="AE773" s="373" t="str">
        <f t="array" ref="AE773">IF( $W773, "", IF( INDEX(白話字韻母資料表, AC773, $AE$5) = "入聲", TRUE, FALSE) )</f>
        <v/>
      </c>
      <c r="AF773" s="374" t="str">
        <f t="shared" si="216"/>
        <v/>
      </c>
      <c r="AG773" s="374" t="str">
        <f t="shared" si="217"/>
        <v/>
      </c>
      <c r="AH773" s="374" t="str">
        <f t="array" ref="AH773">IF( $W773, "", INDEX(白話字韻母資料表, $AC773, $AH$5))</f>
        <v/>
      </c>
      <c r="AI773" s="374" t="str">
        <f t="array" ref="AI773">IF($W773, "", INDEX(白話字韻母八聲調資料表, $AD773, $AG773))</f>
        <v/>
      </c>
      <c r="AJ773" s="370"/>
      <c r="AK773" s="373" t="b">
        <f t="shared" si="218"/>
        <v>0</v>
      </c>
      <c r="AL773" s="373" t="str">
        <f>IF( $AK773, IFERROR( IF(MATCH( $E773, 顎音化聲母!$H$9:$H$37, 0), TRUE, FALSE), FALSE), "")</f>
        <v/>
      </c>
      <c r="AM773" s="373" t="str">
        <f t="array" ref="AM773">IF( AND($AK773, $AL773), INDEX(顎音化聲母資料表, MATCH( $D773 &amp; $E773, 顎音化聲母!$L$5:$L$136, 0), 3), "")</f>
        <v/>
      </c>
      <c r="AN773" s="373" t="str">
        <f t="shared" si="219"/>
        <v/>
      </c>
      <c r="AO773" s="374" t="str">
        <f t="array" ref="AO773">IF($AN773="", "", IF( $AM773&lt;&gt;"", $AM773,INDEX(白話字聲母資料表, $AN773, $AO$5)))</f>
        <v/>
      </c>
      <c r="AP773" s="374" t="str">
        <f t="array" ref="AP773">IF($W773, "", INDEX(方音八音反切資料表, $AD773, $AG773))</f>
        <v/>
      </c>
      <c r="AQ773" s="370"/>
      <c r="AR773" s="374" t="str">
        <f t="array" ref="AR773">IF($V773, "", INDEX(白話字聲母資料表, $Z773, $AR$5))</f>
        <v/>
      </c>
      <c r="AS773" s="375" t="str">
        <f t="array" ref="AS773">IF($W773, "", INDEX(白話字韻母資料表, $AC773, $AR$5))</f>
        <v/>
      </c>
      <c r="AT773" s="374" t="str">
        <f t="array" ref="AT773">IF($W773, "", INDEX(台羅韻母八聲調資料表, $AD773, $AG773))</f>
        <v/>
      </c>
      <c r="AU773" s="370"/>
      <c r="AV773" s="374" t="str">
        <f t="array" ref="AV773">IF($V773, "", INDEX(白話字聲母資料表, $Z773, $AV$5))</f>
        <v/>
      </c>
      <c r="AW773" s="375" t="str">
        <f t="array" ref="AW773">IF($W773, "", INDEX(白話字韻母資料表, $AC773, $AW$5))</f>
        <v/>
      </c>
      <c r="AX773" s="374" t="str">
        <f t="array" ref="AX773">IF($W773, "", INDEX(閩拼韻母八聲調資料表, $AD773, $AG773))</f>
        <v/>
      </c>
    </row>
    <row r="774" spans="2:50">
      <c r="B774" s="380">
        <f t="shared" ref="B774:B1028" si="221">ROW() - ROW($8:$8)</f>
        <v>766</v>
      </c>
      <c r="C774" s="314" t="str">
        <f>MID(文章!$D$4, B774, 1)</f>
        <v/>
      </c>
      <c r="D774" s="365"/>
      <c r="E774" s="365"/>
      <c r="F774" s="365"/>
      <c r="G774" s="315" t="str">
        <f t="array" ref="G774">IF( OR($T774, NOT($U774), $W774), "", $AA774 &amp; $AH774 &amp; INDEX(中文數值資料表, $AG774, 2) )</f>
        <v/>
      </c>
      <c r="H774" s="321" t="str">
        <f t="shared" ref="H774:H1028" si="222">IF( NOT($T774), TRIM( $D774 &amp; $AI774), "")</f>
        <v/>
      </c>
      <c r="I774" s="322" t="str">
        <f t="shared" ref="I774:I1028" si="223">IF( NOT($T774), TRIM( $AR774 &amp; $AT774 ), "")</f>
        <v/>
      </c>
      <c r="J774" s="323" t="str">
        <f t="shared" ref="J774:J1028" si="224">IF( NOT($T774), TRIM($AV774 &amp; $AX774), "")</f>
        <v/>
      </c>
      <c r="K774" s="316" t="str">
        <f t="shared" ref="K774:K1028" si="225">IF( NOT($T774), TRIM($AO774 &amp; $AP774), "")</f>
        <v/>
      </c>
      <c r="L774" s="317" t="str">
        <f t="shared" ca="1" si="220"/>
        <v xml:space="preserve">\ltjruby{}{}\
</v>
      </c>
      <c r="M774" s="317" t="str">
        <f t="shared" ca="1" si="206"/>
        <v xml:space="preserve">&lt;ruby&gt;&lt;rt&gt;&lt;/rt&gt;&lt;/ruby&gt;
</v>
      </c>
      <c r="N774" s="317" t="str">
        <f t="shared" ca="1" si="207"/>
        <v xml:space="preserve">&lt;ruby&gt;&lt;rt&gt;&lt;/rt&gt;&lt;/ruby&gt;
</v>
      </c>
      <c r="O774" s="317" t="str">
        <f t="shared" ca="1" si="208"/>
        <v xml:space="preserve">&lt;ruby&gt;&lt;rt&gt;&lt;/rt&gt;&lt;/ruby&gt;
</v>
      </c>
      <c r="P774" s="317" t="str">
        <f t="shared" ca="1" si="208"/>
        <v xml:space="preserve">&lt;ruby&gt;&lt;rt&gt;&lt;/rt&gt;&lt;/ruby&gt;
</v>
      </c>
      <c r="Q774" s="318" t="str">
        <f t="shared" ca="1" si="209"/>
        <v xml:space="preserve">&lt;ruby&gt;&lt;rtc&gt;&lt;/rtc&gt;&lt;/ruby&gt;
</v>
      </c>
      <c r="R774" s="318" t="str">
        <f t="shared" ca="1" si="210"/>
        <v xml:space="preserve">&lt;ruby&gt;&lt;rt&gt;&lt;/rt&gt;&lt;rtc&gt;&lt;/rtc&gt;&lt;/ruby&gt;
</v>
      </c>
      <c r="S774" s="285"/>
      <c r="T774" s="319" t="b">
        <f t="shared" si="204"/>
        <v>0</v>
      </c>
      <c r="U774" s="319" t="b">
        <f t="shared" si="211"/>
        <v>0</v>
      </c>
      <c r="V774" s="319" t="b">
        <f t="shared" si="212"/>
        <v>1</v>
      </c>
      <c r="W774" s="319" t="b">
        <f t="shared" si="213"/>
        <v>1</v>
      </c>
      <c r="X774" s="319" t="b">
        <f t="shared" si="214"/>
        <v>0</v>
      </c>
      <c r="Y774" s="370"/>
      <c r="Z774" s="377" t="str">
        <f t="shared" si="205"/>
        <v/>
      </c>
      <c r="AA774" s="373" t="str">
        <f t="array" ref="AA774">IF( $Z774="", "", INDEX(白話字聲母資料表, $Z774, $AA$5))</f>
        <v/>
      </c>
      <c r="AB774" s="370"/>
      <c r="AC774" s="377" t="str">
        <f t="shared" si="215"/>
        <v/>
      </c>
      <c r="AD774" s="373" t="str">
        <f t="array" ref="AD774">IF( $W774, "", INDEX(白話字韻母資料表, AC774, $AD$5))</f>
        <v/>
      </c>
      <c r="AE774" s="373" t="str">
        <f t="array" ref="AE774">IF( $W774, "", IF( INDEX(白話字韻母資料表, AC774, $AE$5) = "入聲", TRUE, FALSE) )</f>
        <v/>
      </c>
      <c r="AF774" s="374" t="str">
        <f t="shared" si="216"/>
        <v/>
      </c>
      <c r="AG774" s="374" t="str">
        <f t="shared" si="217"/>
        <v/>
      </c>
      <c r="AH774" s="374" t="str">
        <f t="array" ref="AH774">IF( $W774, "", INDEX(白話字韻母資料表, $AC774, $AH$5))</f>
        <v/>
      </c>
      <c r="AI774" s="374" t="str">
        <f t="array" ref="AI774">IF($W774, "", INDEX(白話字韻母八聲調資料表, $AD774, $AG774))</f>
        <v/>
      </c>
      <c r="AJ774" s="370"/>
      <c r="AK774" s="373" t="b">
        <f t="shared" si="218"/>
        <v>0</v>
      </c>
      <c r="AL774" s="373" t="str">
        <f>IF( $AK774, IFERROR( IF(MATCH( $E774, 顎音化聲母!$H$9:$H$37, 0), TRUE, FALSE), FALSE), "")</f>
        <v/>
      </c>
      <c r="AM774" s="373" t="str">
        <f t="array" ref="AM774">IF( AND($AK774, $AL774), INDEX(顎音化聲母資料表, MATCH( $D774 &amp; $E774, 顎音化聲母!$L$5:$L$136, 0), 3), "")</f>
        <v/>
      </c>
      <c r="AN774" s="373" t="str">
        <f t="shared" si="219"/>
        <v/>
      </c>
      <c r="AO774" s="374" t="str">
        <f t="array" ref="AO774">IF($AN774="", "", IF( $AM774&lt;&gt;"", $AM774,INDEX(白話字聲母資料表, $AN774, $AO$5)))</f>
        <v/>
      </c>
      <c r="AP774" s="374" t="str">
        <f t="array" ref="AP774">IF($W774, "", INDEX(方音八音反切資料表, $AD774, $AG774))</f>
        <v/>
      </c>
      <c r="AQ774" s="370"/>
      <c r="AR774" s="374" t="str">
        <f t="array" ref="AR774">IF($V774, "", INDEX(白話字聲母資料表, $Z774, $AR$5))</f>
        <v/>
      </c>
      <c r="AS774" s="375" t="str">
        <f t="array" ref="AS774">IF($W774, "", INDEX(白話字韻母資料表, $AC774, $AR$5))</f>
        <v/>
      </c>
      <c r="AT774" s="374" t="str">
        <f t="array" ref="AT774">IF($W774, "", INDEX(台羅韻母八聲調資料表, $AD774, $AG774))</f>
        <v/>
      </c>
      <c r="AU774" s="370"/>
      <c r="AV774" s="374" t="str">
        <f t="array" ref="AV774">IF($V774, "", INDEX(白話字聲母資料表, $Z774, $AV$5))</f>
        <v/>
      </c>
      <c r="AW774" s="375" t="str">
        <f t="array" ref="AW774">IF($W774, "", INDEX(白話字韻母資料表, $AC774, $AW$5))</f>
        <v/>
      </c>
      <c r="AX774" s="374" t="str">
        <f t="array" ref="AX774">IF($W774, "", INDEX(閩拼韻母八聲調資料表, $AD774, $AG774))</f>
        <v/>
      </c>
    </row>
    <row r="775" spans="2:50">
      <c r="B775" s="380">
        <f t="shared" si="221"/>
        <v>767</v>
      </c>
      <c r="C775" s="314" t="str">
        <f>MID(文章!$D$4, B775, 1)</f>
        <v/>
      </c>
      <c r="D775" s="365"/>
      <c r="E775" s="365"/>
      <c r="F775" s="365"/>
      <c r="G775" s="315" t="str">
        <f t="array" ref="G775">IF( OR($T775, NOT($U775), $W775), "", $AA775 &amp; $AH775 &amp; INDEX(中文數值資料表, $AG775, 2) )</f>
        <v/>
      </c>
      <c r="H775" s="321" t="str">
        <f t="shared" si="222"/>
        <v/>
      </c>
      <c r="I775" s="322" t="str">
        <f t="shared" si="223"/>
        <v/>
      </c>
      <c r="J775" s="323" t="str">
        <f t="shared" si="224"/>
        <v/>
      </c>
      <c r="K775" s="316" t="str">
        <f t="shared" si="225"/>
        <v/>
      </c>
      <c r="L775" s="317" t="str">
        <f t="shared" ca="1" si="220"/>
        <v xml:space="preserve">\ltjruby{}{}\
</v>
      </c>
      <c r="M775" s="317" t="str">
        <f t="shared" ca="1" si="206"/>
        <v xml:space="preserve">&lt;ruby&gt;&lt;rt&gt;&lt;/rt&gt;&lt;/ruby&gt;
</v>
      </c>
      <c r="N775" s="317" t="str">
        <f t="shared" ca="1" si="207"/>
        <v xml:space="preserve">&lt;ruby&gt;&lt;rt&gt;&lt;/rt&gt;&lt;/ruby&gt;
</v>
      </c>
      <c r="O775" s="317" t="str">
        <f t="shared" ca="1" si="208"/>
        <v xml:space="preserve">&lt;ruby&gt;&lt;rt&gt;&lt;/rt&gt;&lt;/ruby&gt;
</v>
      </c>
      <c r="P775" s="317" t="str">
        <f t="shared" ca="1" si="208"/>
        <v xml:space="preserve">&lt;ruby&gt;&lt;rt&gt;&lt;/rt&gt;&lt;/ruby&gt;
</v>
      </c>
      <c r="Q775" s="318" t="str">
        <f t="shared" ca="1" si="209"/>
        <v xml:space="preserve">&lt;ruby&gt;&lt;rtc&gt;&lt;/rtc&gt;&lt;/ruby&gt;
</v>
      </c>
      <c r="R775" s="318" t="str">
        <f t="shared" ca="1" si="210"/>
        <v xml:space="preserve">&lt;ruby&gt;&lt;rt&gt;&lt;/rt&gt;&lt;rtc&gt;&lt;/rtc&gt;&lt;/ruby&gt;
</v>
      </c>
      <c r="S775" s="285"/>
      <c r="T775" s="319" t="b">
        <f t="shared" si="204"/>
        <v>0</v>
      </c>
      <c r="U775" s="319" t="b">
        <f t="shared" si="211"/>
        <v>0</v>
      </c>
      <c r="V775" s="319" t="b">
        <f t="shared" si="212"/>
        <v>1</v>
      </c>
      <c r="W775" s="319" t="b">
        <f t="shared" si="213"/>
        <v>1</v>
      </c>
      <c r="X775" s="319" t="b">
        <f t="shared" si="214"/>
        <v>0</v>
      </c>
      <c r="Y775" s="370"/>
      <c r="Z775" s="377" t="str">
        <f t="shared" si="205"/>
        <v/>
      </c>
      <c r="AA775" s="373" t="str">
        <f t="array" ref="AA775">IF( $Z775="", "", INDEX(白話字聲母資料表, $Z775, $AA$5))</f>
        <v/>
      </c>
      <c r="AB775" s="370"/>
      <c r="AC775" s="377" t="str">
        <f t="shared" si="215"/>
        <v/>
      </c>
      <c r="AD775" s="373" t="str">
        <f t="array" ref="AD775">IF( $W775, "", INDEX(白話字韻母資料表, AC775, $AD$5))</f>
        <v/>
      </c>
      <c r="AE775" s="373" t="str">
        <f t="array" ref="AE775">IF( $W775, "", IF( INDEX(白話字韻母資料表, AC775, $AE$5) = "入聲", TRUE, FALSE) )</f>
        <v/>
      </c>
      <c r="AF775" s="374" t="str">
        <f t="shared" si="216"/>
        <v/>
      </c>
      <c r="AG775" s="374" t="str">
        <f t="shared" si="217"/>
        <v/>
      </c>
      <c r="AH775" s="374" t="str">
        <f t="array" ref="AH775">IF( $W775, "", INDEX(白話字韻母資料表, $AC775, $AH$5))</f>
        <v/>
      </c>
      <c r="AI775" s="374" t="str">
        <f t="array" ref="AI775">IF($W775, "", INDEX(白話字韻母八聲調資料表, $AD775, $AG775))</f>
        <v/>
      </c>
      <c r="AJ775" s="370"/>
      <c r="AK775" s="373" t="b">
        <f t="shared" si="218"/>
        <v>0</v>
      </c>
      <c r="AL775" s="373" t="str">
        <f>IF( $AK775, IFERROR( IF(MATCH( $E775, 顎音化聲母!$H$9:$H$37, 0), TRUE, FALSE), FALSE), "")</f>
        <v/>
      </c>
      <c r="AM775" s="373" t="str">
        <f t="array" ref="AM775">IF( AND($AK775, $AL775), INDEX(顎音化聲母資料表, MATCH( $D775 &amp; $E775, 顎音化聲母!$L$5:$L$136, 0), 3), "")</f>
        <v/>
      </c>
      <c r="AN775" s="373" t="str">
        <f t="shared" si="219"/>
        <v/>
      </c>
      <c r="AO775" s="374" t="str">
        <f t="array" ref="AO775">IF($AN775="", "", IF( $AM775&lt;&gt;"", $AM775,INDEX(白話字聲母資料表, $AN775, $AO$5)))</f>
        <v/>
      </c>
      <c r="AP775" s="374" t="str">
        <f t="array" ref="AP775">IF($W775, "", INDEX(方音八音反切資料表, $AD775, $AG775))</f>
        <v/>
      </c>
      <c r="AQ775" s="370"/>
      <c r="AR775" s="374" t="str">
        <f t="array" ref="AR775">IF($V775, "", INDEX(白話字聲母資料表, $Z775, $AR$5))</f>
        <v/>
      </c>
      <c r="AS775" s="375" t="str">
        <f t="array" ref="AS775">IF($W775, "", INDEX(白話字韻母資料表, $AC775, $AR$5))</f>
        <v/>
      </c>
      <c r="AT775" s="374" t="str">
        <f t="array" ref="AT775">IF($W775, "", INDEX(台羅韻母八聲調資料表, $AD775, $AG775))</f>
        <v/>
      </c>
      <c r="AU775" s="370"/>
      <c r="AV775" s="374" t="str">
        <f t="array" ref="AV775">IF($V775, "", INDEX(白話字聲母資料表, $Z775, $AV$5))</f>
        <v/>
      </c>
      <c r="AW775" s="375" t="str">
        <f t="array" ref="AW775">IF($W775, "", INDEX(白話字韻母資料表, $AC775, $AW$5))</f>
        <v/>
      </c>
      <c r="AX775" s="374" t="str">
        <f t="array" ref="AX775">IF($W775, "", INDEX(閩拼韻母八聲調資料表, $AD775, $AG775))</f>
        <v/>
      </c>
    </row>
    <row r="776" spans="2:50">
      <c r="B776" s="380">
        <f t="shared" si="221"/>
        <v>768</v>
      </c>
      <c r="C776" s="314" t="str">
        <f>MID(文章!$D$4, B776, 1)</f>
        <v/>
      </c>
      <c r="D776" s="365"/>
      <c r="E776" s="365"/>
      <c r="F776" s="365"/>
      <c r="G776" s="315" t="str">
        <f t="array" ref="G776">IF( OR($T776, NOT($U776), $W776), "", $AA776 &amp; $AH776 &amp; INDEX(中文數值資料表, $AG776, 2) )</f>
        <v/>
      </c>
      <c r="H776" s="321" t="str">
        <f t="shared" si="222"/>
        <v/>
      </c>
      <c r="I776" s="322" t="str">
        <f t="shared" si="223"/>
        <v/>
      </c>
      <c r="J776" s="323" t="str">
        <f t="shared" si="224"/>
        <v/>
      </c>
      <c r="K776" s="316" t="str">
        <f t="shared" si="225"/>
        <v/>
      </c>
      <c r="L776" s="317" t="str">
        <f t="shared" ca="1" si="220"/>
        <v xml:space="preserve">\ltjruby{}{}\
</v>
      </c>
      <c r="M776" s="317" t="str">
        <f t="shared" ca="1" si="206"/>
        <v xml:space="preserve">&lt;ruby&gt;&lt;rt&gt;&lt;/rt&gt;&lt;/ruby&gt;
</v>
      </c>
      <c r="N776" s="317" t="str">
        <f t="shared" ca="1" si="207"/>
        <v xml:space="preserve">&lt;ruby&gt;&lt;rt&gt;&lt;/rt&gt;&lt;/ruby&gt;
</v>
      </c>
      <c r="O776" s="317" t="str">
        <f t="shared" ca="1" si="208"/>
        <v xml:space="preserve">&lt;ruby&gt;&lt;rt&gt;&lt;/rt&gt;&lt;/ruby&gt;
</v>
      </c>
      <c r="P776" s="317" t="str">
        <f t="shared" ca="1" si="208"/>
        <v xml:space="preserve">&lt;ruby&gt;&lt;rt&gt;&lt;/rt&gt;&lt;/ruby&gt;
</v>
      </c>
      <c r="Q776" s="318" t="str">
        <f t="shared" ca="1" si="209"/>
        <v xml:space="preserve">&lt;ruby&gt;&lt;rtc&gt;&lt;/rtc&gt;&lt;/ruby&gt;
</v>
      </c>
      <c r="R776" s="318" t="str">
        <f t="shared" ca="1" si="210"/>
        <v xml:space="preserve">&lt;ruby&gt;&lt;rt&gt;&lt;/rt&gt;&lt;rtc&gt;&lt;/rtc&gt;&lt;/ruby&gt;
</v>
      </c>
      <c r="S776" s="285"/>
      <c r="T776" s="319" t="b">
        <f t="shared" si="204"/>
        <v>0</v>
      </c>
      <c r="U776" s="319" t="b">
        <f t="shared" si="211"/>
        <v>0</v>
      </c>
      <c r="V776" s="319" t="b">
        <f t="shared" si="212"/>
        <v>1</v>
      </c>
      <c r="W776" s="319" t="b">
        <f t="shared" si="213"/>
        <v>1</v>
      </c>
      <c r="X776" s="319" t="b">
        <f t="shared" si="214"/>
        <v>0</v>
      </c>
      <c r="Y776" s="370"/>
      <c r="Z776" s="377" t="str">
        <f t="shared" si="205"/>
        <v/>
      </c>
      <c r="AA776" s="373" t="str">
        <f t="array" ref="AA776">IF( $Z776="", "", INDEX(白話字聲母資料表, $Z776, $AA$5))</f>
        <v/>
      </c>
      <c r="AB776" s="370"/>
      <c r="AC776" s="377" t="str">
        <f t="shared" si="215"/>
        <v/>
      </c>
      <c r="AD776" s="373" t="str">
        <f t="array" ref="AD776">IF( $W776, "", INDEX(白話字韻母資料表, AC776, $AD$5))</f>
        <v/>
      </c>
      <c r="AE776" s="373" t="str">
        <f t="array" ref="AE776">IF( $W776, "", IF( INDEX(白話字韻母資料表, AC776, $AE$5) = "入聲", TRUE, FALSE) )</f>
        <v/>
      </c>
      <c r="AF776" s="374" t="str">
        <f t="shared" si="216"/>
        <v/>
      </c>
      <c r="AG776" s="374" t="str">
        <f t="shared" si="217"/>
        <v/>
      </c>
      <c r="AH776" s="374" t="str">
        <f t="array" ref="AH776">IF( $W776, "", INDEX(白話字韻母資料表, $AC776, $AH$5))</f>
        <v/>
      </c>
      <c r="AI776" s="374" t="str">
        <f t="array" ref="AI776">IF($W776, "", INDEX(白話字韻母八聲調資料表, $AD776, $AG776))</f>
        <v/>
      </c>
      <c r="AJ776" s="370"/>
      <c r="AK776" s="373" t="b">
        <f t="shared" si="218"/>
        <v>0</v>
      </c>
      <c r="AL776" s="373" t="str">
        <f>IF( $AK776, IFERROR( IF(MATCH( $E776, 顎音化聲母!$H$9:$H$37, 0), TRUE, FALSE), FALSE), "")</f>
        <v/>
      </c>
      <c r="AM776" s="373" t="str">
        <f t="array" ref="AM776">IF( AND($AK776, $AL776), INDEX(顎音化聲母資料表, MATCH( $D776 &amp; $E776, 顎音化聲母!$L$5:$L$136, 0), 3), "")</f>
        <v/>
      </c>
      <c r="AN776" s="373" t="str">
        <f t="shared" si="219"/>
        <v/>
      </c>
      <c r="AO776" s="374" t="str">
        <f t="array" ref="AO776">IF($AN776="", "", IF( $AM776&lt;&gt;"", $AM776,INDEX(白話字聲母資料表, $AN776, $AO$5)))</f>
        <v/>
      </c>
      <c r="AP776" s="374" t="str">
        <f t="array" ref="AP776">IF($W776, "", INDEX(方音八音反切資料表, $AD776, $AG776))</f>
        <v/>
      </c>
      <c r="AQ776" s="370"/>
      <c r="AR776" s="374" t="str">
        <f t="array" ref="AR776">IF($V776, "", INDEX(白話字聲母資料表, $Z776, $AR$5))</f>
        <v/>
      </c>
      <c r="AS776" s="375" t="str">
        <f t="array" ref="AS776">IF($W776, "", INDEX(白話字韻母資料表, $AC776, $AR$5))</f>
        <v/>
      </c>
      <c r="AT776" s="374" t="str">
        <f t="array" ref="AT776">IF($W776, "", INDEX(台羅韻母八聲調資料表, $AD776, $AG776))</f>
        <v/>
      </c>
      <c r="AU776" s="370"/>
      <c r="AV776" s="374" t="str">
        <f t="array" ref="AV776">IF($V776, "", INDEX(白話字聲母資料表, $Z776, $AV$5))</f>
        <v/>
      </c>
      <c r="AW776" s="375" t="str">
        <f t="array" ref="AW776">IF($W776, "", INDEX(白話字韻母資料表, $AC776, $AW$5))</f>
        <v/>
      </c>
      <c r="AX776" s="374" t="str">
        <f t="array" ref="AX776">IF($W776, "", INDEX(閩拼韻母八聲調資料表, $AD776, $AG776))</f>
        <v/>
      </c>
    </row>
    <row r="777" spans="2:50">
      <c r="B777" s="380">
        <f t="shared" si="221"/>
        <v>769</v>
      </c>
      <c r="C777" s="314" t="str">
        <f>MID(文章!$D$4, B777, 1)</f>
        <v/>
      </c>
      <c r="D777" s="365"/>
      <c r="E777" s="365"/>
      <c r="F777" s="365"/>
      <c r="G777" s="315" t="str">
        <f t="array" ref="G777">IF( OR($T777, NOT($U777), $W777), "", $AA777 &amp; $AH777 &amp; INDEX(中文數值資料表, $AG777, 2) )</f>
        <v/>
      </c>
      <c r="H777" s="321" t="str">
        <f t="shared" si="222"/>
        <v/>
      </c>
      <c r="I777" s="322" t="str">
        <f t="shared" si="223"/>
        <v/>
      </c>
      <c r="J777" s="323" t="str">
        <f t="shared" si="224"/>
        <v/>
      </c>
      <c r="K777" s="316" t="str">
        <f t="shared" si="225"/>
        <v/>
      </c>
      <c r="L777" s="317" t="str">
        <f t="shared" ca="1" si="220"/>
        <v xml:space="preserve">\ltjruby{}{}\
</v>
      </c>
      <c r="M777" s="317" t="str">
        <f t="shared" ca="1" si="206"/>
        <v xml:space="preserve">&lt;ruby&gt;&lt;rt&gt;&lt;/rt&gt;&lt;/ruby&gt;
</v>
      </c>
      <c r="N777" s="317" t="str">
        <f t="shared" ca="1" si="207"/>
        <v xml:space="preserve">&lt;ruby&gt;&lt;rt&gt;&lt;/rt&gt;&lt;/ruby&gt;
</v>
      </c>
      <c r="O777" s="317" t="str">
        <f t="shared" ca="1" si="208"/>
        <v xml:space="preserve">&lt;ruby&gt;&lt;rt&gt;&lt;/rt&gt;&lt;/ruby&gt;
</v>
      </c>
      <c r="P777" s="317" t="str">
        <f t="shared" ca="1" si="208"/>
        <v xml:space="preserve">&lt;ruby&gt;&lt;rt&gt;&lt;/rt&gt;&lt;/ruby&gt;
</v>
      </c>
      <c r="Q777" s="318" t="str">
        <f t="shared" ca="1" si="209"/>
        <v xml:space="preserve">&lt;ruby&gt;&lt;rtc&gt;&lt;/rtc&gt;&lt;/ruby&gt;
</v>
      </c>
      <c r="R777" s="318" t="str">
        <f t="shared" ca="1" si="210"/>
        <v xml:space="preserve">&lt;ruby&gt;&lt;rt&gt;&lt;/rt&gt;&lt;rtc&gt;&lt;/rtc&gt;&lt;/ruby&gt;
</v>
      </c>
      <c r="S777" s="285"/>
      <c r="T777" s="319" t="b">
        <f t="shared" ref="T777:T840" si="226">IFERROR( IF( MATCH($C777, 標題符號清單, 0) &gt; 0, TRUE, FALSE), FALSE)</f>
        <v>0</v>
      </c>
      <c r="U777" s="319" t="b">
        <f t="shared" si="211"/>
        <v>0</v>
      </c>
      <c r="V777" s="319" t="b">
        <f t="shared" si="212"/>
        <v>1</v>
      </c>
      <c r="W777" s="319" t="b">
        <f t="shared" si="213"/>
        <v>1</v>
      </c>
      <c r="X777" s="319" t="b">
        <f t="shared" si="214"/>
        <v>0</v>
      </c>
      <c r="Y777" s="370"/>
      <c r="Z777" s="377" t="str">
        <f t="shared" ref="Z777:Z840" si="227">IF(OR($T777, NOT($U777)), "", IF($D777="", 18, MATCH($D777, 白話字聲母清單, 0)) )</f>
        <v/>
      </c>
      <c r="AA777" s="373" t="str">
        <f t="array" ref="AA777">IF( $Z777="", "", INDEX(白話字聲母資料表, $Z777, $AA$5))</f>
        <v/>
      </c>
      <c r="AB777" s="370"/>
      <c r="AC777" s="377" t="str">
        <f t="shared" si="215"/>
        <v/>
      </c>
      <c r="AD777" s="373" t="str">
        <f t="array" ref="AD777">IF( $W777, "", INDEX(白話字韻母資料表, AC777, $AD$5))</f>
        <v/>
      </c>
      <c r="AE777" s="373" t="str">
        <f t="array" ref="AE777">IF( $W777, "", IF( INDEX(白話字韻母資料表, AC777, $AE$5) = "入聲", TRUE, FALSE) )</f>
        <v/>
      </c>
      <c r="AF777" s="374" t="str">
        <f t="shared" si="216"/>
        <v/>
      </c>
      <c r="AG777" s="374" t="str">
        <f t="shared" si="217"/>
        <v/>
      </c>
      <c r="AH777" s="374" t="str">
        <f t="array" ref="AH777">IF( $W777, "", INDEX(白話字韻母資料表, $AC777, $AH$5))</f>
        <v/>
      </c>
      <c r="AI777" s="374" t="str">
        <f t="array" ref="AI777">IF($W777, "", INDEX(白話字韻母八聲調資料表, $AD777, $AG777))</f>
        <v/>
      </c>
      <c r="AJ777" s="370"/>
      <c r="AK777" s="373" t="b">
        <f t="shared" si="218"/>
        <v>0</v>
      </c>
      <c r="AL777" s="373" t="str">
        <f>IF( $AK777, IFERROR( IF(MATCH( $E777, 顎音化聲母!$H$9:$H$37, 0), TRUE, FALSE), FALSE), "")</f>
        <v/>
      </c>
      <c r="AM777" s="373" t="str">
        <f t="array" ref="AM777">IF( AND($AK777, $AL777), INDEX(顎音化聲母資料表, MATCH( $D777 &amp; $E777, 顎音化聲母!$L$5:$L$136, 0), 3), "")</f>
        <v/>
      </c>
      <c r="AN777" s="373" t="str">
        <f t="shared" si="219"/>
        <v/>
      </c>
      <c r="AO777" s="374" t="str">
        <f t="array" ref="AO777">IF($AN777="", "", IF( $AM777&lt;&gt;"", $AM777,INDEX(白話字聲母資料表, $AN777, $AO$5)))</f>
        <v/>
      </c>
      <c r="AP777" s="374" t="str">
        <f t="array" ref="AP777">IF($W777, "", INDEX(方音八音反切資料表, $AD777, $AG777))</f>
        <v/>
      </c>
      <c r="AQ777" s="370"/>
      <c r="AR777" s="374" t="str">
        <f t="array" ref="AR777">IF($V777, "", INDEX(白話字聲母資料表, $Z777, $AR$5))</f>
        <v/>
      </c>
      <c r="AS777" s="375" t="str">
        <f t="array" ref="AS777">IF($W777, "", INDEX(白話字韻母資料表, $AC777, $AR$5))</f>
        <v/>
      </c>
      <c r="AT777" s="374" t="str">
        <f t="array" ref="AT777">IF($W777, "", INDEX(台羅韻母八聲調資料表, $AD777, $AG777))</f>
        <v/>
      </c>
      <c r="AU777" s="370"/>
      <c r="AV777" s="374" t="str">
        <f t="array" ref="AV777">IF($V777, "", INDEX(白話字聲母資料表, $Z777, $AV$5))</f>
        <v/>
      </c>
      <c r="AW777" s="375" t="str">
        <f t="array" ref="AW777">IF($W777, "", INDEX(白話字韻母資料表, $AC777, $AW$5))</f>
        <v/>
      </c>
      <c r="AX777" s="374" t="str">
        <f t="array" ref="AX777">IF($W777, "", INDEX(閩拼韻母八聲調資料表, $AD777, $AG777))</f>
        <v/>
      </c>
    </row>
    <row r="778" spans="2:50">
      <c r="B778" s="380">
        <f t="shared" si="221"/>
        <v>770</v>
      </c>
      <c r="C778" s="314" t="str">
        <f>MID(文章!$D$4, B778, 1)</f>
        <v/>
      </c>
      <c r="D778" s="365"/>
      <c r="E778" s="365"/>
      <c r="F778" s="365"/>
      <c r="G778" s="315" t="str">
        <f t="array" ref="G778">IF( OR($T778, NOT($U778), $W778), "", $AA778 &amp; $AH778 &amp; INDEX(中文數值資料表, $AG778, 2) )</f>
        <v/>
      </c>
      <c r="H778" s="321" t="str">
        <f t="shared" si="222"/>
        <v/>
      </c>
      <c r="I778" s="322" t="str">
        <f t="shared" si="223"/>
        <v/>
      </c>
      <c r="J778" s="323" t="str">
        <f t="shared" si="224"/>
        <v/>
      </c>
      <c r="K778" s="316" t="str">
        <f t="shared" si="225"/>
        <v/>
      </c>
      <c r="L778" s="317" t="str">
        <f t="shared" ca="1" si="220"/>
        <v xml:space="preserve">\ltjruby{}{}\
</v>
      </c>
      <c r="M778" s="317" t="str">
        <f t="shared" ref="M778:M841" ca="1" si="228">IF( $T778, ($C778 &amp; CHAR(10)), IF($C778=CHAR(10), (CHAR(10) &amp; "&lt;/p&gt;" &amp; CHAR(10) &amp; "&lt;p&gt;" &amp; CHAR(10)), "&lt;ruby&gt;" &amp; $C778 &amp; "&lt;rt&gt;" &amp; INDIRECT( ADDRESS(ROW(), COLUMN() - $O$5) ) &amp; "&lt;/rt&gt;&lt;/ruby&gt;" &amp; CHAR(10))
)</f>
        <v xml:space="preserve">&lt;ruby&gt;&lt;rt&gt;&lt;/rt&gt;&lt;/ruby&gt;
</v>
      </c>
      <c r="N778" s="317" t="str">
        <f t="shared" ref="N778:N841" ca="1" si="229">IF( $T778, ($C778 &amp; CHAR(10)), IF($C778=CHAR(10), (CHAR(10) &amp; "&lt;/p&gt;" &amp; CHAR(10) &amp; "&lt;p&gt;" &amp; CHAR(10)), "&lt;ruby&gt;" &amp; $C778 &amp; "&lt;rt&gt;" &amp; INDIRECT( ADDRESS(ROW(), COLUMN() - $N$5) ) &amp; "&lt;/rt&gt;&lt;/ruby&gt;" &amp; CHAR(10)))</f>
        <v xml:space="preserve">&lt;ruby&gt;&lt;rt&gt;&lt;/rt&gt;&lt;/ruby&gt;
</v>
      </c>
      <c r="O778" s="317" t="str">
        <f t="shared" ref="O778:P841" ca="1" si="230">IF( $T778, ($C778 &amp; CHAR(10)), IF($C778=CHAR(10), (CHAR(10) &amp; "&lt;/p&gt;" &amp; CHAR(10) &amp; "&lt;p&gt;" &amp; CHAR(10)), "&lt;ruby&gt;" &amp; $C778 &amp; "&lt;rt&gt;" &amp; INDIRECT( ADDRESS(ROW(), COLUMN() - $O$5) ) &amp; "&lt;/rt&gt;&lt;/ruby&gt;" &amp; CHAR(10)))</f>
        <v xml:space="preserve">&lt;ruby&gt;&lt;rt&gt;&lt;/rt&gt;&lt;/ruby&gt;
</v>
      </c>
      <c r="P778" s="317" t="str">
        <f t="shared" ca="1" si="230"/>
        <v xml:space="preserve">&lt;ruby&gt;&lt;rt&gt;&lt;/rt&gt;&lt;/ruby&gt;
</v>
      </c>
      <c r="Q778" s="318" t="str">
        <f t="shared" ref="Q778:Q841" ca="1" si="231">IF( $T778, ($C778 &amp; CHAR(10)), IF($C778=CHAR(10), (CHAR(10) &amp; "&lt;/p&gt;" &amp; CHAR(10) &amp; "&lt;p&gt;" &amp; CHAR(10)), "&lt;ruby&gt;" &amp; $C778 &amp; "&lt;rtc&gt;" &amp; INDIRECT( ADDRESS(ROW(), COLUMN() - $Q$5) ) &amp; "&lt;/rtc&gt;&lt;/ruby&gt;" &amp; CHAR(10)))</f>
        <v xml:space="preserve">&lt;ruby&gt;&lt;rtc&gt;&lt;/rtc&gt;&lt;/ruby&gt;
</v>
      </c>
      <c r="R778" s="318" t="str">
        <f t="shared" ref="R778:R841" ca="1" si="232">IF( $T778, ($C778 &amp; CHAR(10)), IF($C778=CHAR(10), (CHAR(10) &amp; "&lt;/p&gt;" &amp; CHAR(10) &amp; "&lt;p&gt;" &amp; CHAR(10)), "&lt;ruby&gt;" &amp; $C778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778" s="285"/>
      <c r="T778" s="319" t="b">
        <f t="shared" si="226"/>
        <v>0</v>
      </c>
      <c r="U778" s="319" t="b">
        <f t="shared" ref="U778:U841" si="233">AND( NOT($T778), $C778&lt;&gt;"", $C778&lt;&gt;CHAR(10) )</f>
        <v>0</v>
      </c>
      <c r="V778" s="319" t="b">
        <f t="shared" ref="V778:V841" si="234">IF( OR($T778, NOT($U778)), TRUE, IF($D778="", TRUE, FALSE) )</f>
        <v>1</v>
      </c>
      <c r="W778" s="319" t="b">
        <f t="shared" ref="W778:W841" si="235">IF( OR($T778, NOT($U778)), TRUE, IF($E778="", TRUE, FALSE))</f>
        <v>1</v>
      </c>
      <c r="X778" s="319" t="b">
        <f t="shared" ref="X778:X841" si="236">AND($U778, $F778="")</f>
        <v>0</v>
      </c>
      <c r="Y778" s="370"/>
      <c r="Z778" s="377" t="str">
        <f t="shared" si="227"/>
        <v/>
      </c>
      <c r="AA778" s="373" t="str">
        <f t="array" ref="AA778">IF( $Z778="", "", INDEX(白話字聲母資料表, $Z778, $AA$5))</f>
        <v/>
      </c>
      <c r="AB778" s="370"/>
      <c r="AC778" s="377" t="str">
        <f t="shared" ref="AC778:AC841" si="237">IF( $W778, "", MATCH(E778, 白話字韻母清單, 0) )</f>
        <v/>
      </c>
      <c r="AD778" s="373" t="str">
        <f t="array" ref="AD778">IF( $W778, "", INDEX(白話字韻母資料表, AC778, $AD$5))</f>
        <v/>
      </c>
      <c r="AE778" s="373" t="str">
        <f t="array" ref="AE778">IF( $W778, "", IF( INDEX(白話字韻母資料表, AC778, $AE$5) = "入聲", TRUE, FALSE) )</f>
        <v/>
      </c>
      <c r="AF778" s="374" t="str">
        <f t="shared" ref="AF778:AF841" si="238">IF($U778=FALSE, "", IF($AE778=TRUE, 4, 1))</f>
        <v/>
      </c>
      <c r="AG778" s="374" t="str">
        <f t="shared" ref="AG778:AG841" si="239">IF($T778, "", IF($F778="", $AF778, $F778))</f>
        <v/>
      </c>
      <c r="AH778" s="374" t="str">
        <f t="array" ref="AH778">IF( $W778, "", INDEX(白話字韻母資料表, $AC778, $AH$5))</f>
        <v/>
      </c>
      <c r="AI778" s="374" t="str">
        <f t="array" ref="AI778">IF($W778, "", INDEX(白話字韻母八聲調資料表, $AD778, $AG778))</f>
        <v/>
      </c>
      <c r="AJ778" s="370"/>
      <c r="AK778" s="373" t="b">
        <f t="shared" ref="AK778:AK841" si="240">IF( OR($D778="ch", $D778="chh", $D778="j", $D778="s"), TRUE, FALSE)</f>
        <v>0</v>
      </c>
      <c r="AL778" s="373" t="str">
        <f>IF( $AK778, IFERROR( IF(MATCH( $E778, 顎音化聲母!$H$9:$H$37, 0), TRUE, FALSE), FALSE), "")</f>
        <v/>
      </c>
      <c r="AM778" s="373" t="str">
        <f t="array" ref="AM778">IF( AND($AK778, $AL778), INDEX(顎音化聲母資料表, MATCH( $D778 &amp; $E778, 顎音化聲母!$L$5:$L$136, 0), 3), "")</f>
        <v/>
      </c>
      <c r="AN778" s="373" t="str">
        <f t="shared" ref="AN778:AN841" si="241">IF($V778, "", Z778)</f>
        <v/>
      </c>
      <c r="AO778" s="374" t="str">
        <f t="array" ref="AO778">IF($AN778="", "", IF( $AM778&lt;&gt;"", $AM778,INDEX(白話字聲母資料表, $AN778, $AO$5)))</f>
        <v/>
      </c>
      <c r="AP778" s="374" t="str">
        <f t="array" ref="AP778">IF($W778, "", INDEX(方音八音反切資料表, $AD778, $AG778))</f>
        <v/>
      </c>
      <c r="AQ778" s="370"/>
      <c r="AR778" s="374" t="str">
        <f t="array" ref="AR778">IF($V778, "", INDEX(白話字聲母資料表, $Z778, $AR$5))</f>
        <v/>
      </c>
      <c r="AS778" s="375" t="str">
        <f t="array" ref="AS778">IF($W778, "", INDEX(白話字韻母資料表, $AC778, $AR$5))</f>
        <v/>
      </c>
      <c r="AT778" s="374" t="str">
        <f t="array" ref="AT778">IF($W778, "", INDEX(台羅韻母八聲調資料表, $AD778, $AG778))</f>
        <v/>
      </c>
      <c r="AU778" s="370"/>
      <c r="AV778" s="374" t="str">
        <f t="array" ref="AV778">IF($V778, "", INDEX(白話字聲母資料表, $Z778, $AV$5))</f>
        <v/>
      </c>
      <c r="AW778" s="375" t="str">
        <f t="array" ref="AW778">IF($W778, "", INDEX(白話字韻母資料表, $AC778, $AW$5))</f>
        <v/>
      </c>
      <c r="AX778" s="374" t="str">
        <f t="array" ref="AX778">IF($W778, "", INDEX(閩拼韻母八聲調資料表, $AD778, $AG778))</f>
        <v/>
      </c>
    </row>
    <row r="779" spans="2:50">
      <c r="B779" s="380">
        <f t="shared" si="221"/>
        <v>771</v>
      </c>
      <c r="C779" s="314" t="str">
        <f>MID(文章!$D$4, B779, 1)</f>
        <v/>
      </c>
      <c r="D779" s="365"/>
      <c r="E779" s="365"/>
      <c r="F779" s="365"/>
      <c r="G779" s="315" t="str">
        <f t="array" ref="G779">IF( OR($T779, NOT($U779), $W779), "", $AA779 &amp; $AH779 &amp; INDEX(中文數值資料表, $AG779, 2) )</f>
        <v/>
      </c>
      <c r="H779" s="321" t="str">
        <f t="shared" si="222"/>
        <v/>
      </c>
      <c r="I779" s="322" t="str">
        <f t="shared" si="223"/>
        <v/>
      </c>
      <c r="J779" s="323" t="str">
        <f t="shared" si="224"/>
        <v/>
      </c>
      <c r="K779" s="316" t="str">
        <f t="shared" si="225"/>
        <v/>
      </c>
      <c r="L779" s="317" t="str">
        <f t="shared" ref="L779:L842" ca="1" si="242">IF( $T779, "\ltjruby{" &amp; $C779 &amp; "}{}\" &amp; CHAR(10), IF($C779=CHAR(10), "\vskip 0.5 cm" &amp; CHAR(10), "\ltjruby{" &amp; $C779 &amp; "}{" &amp; INDIRECT( ADDRESS(ROW(), COLUMN() - $L$5) ) &amp; "}\" &amp; CHAR(10)))</f>
        <v xml:space="preserve">\ltjruby{}{}\
</v>
      </c>
      <c r="M779" s="317" t="str">
        <f t="shared" ca="1" si="228"/>
        <v xml:space="preserve">&lt;ruby&gt;&lt;rt&gt;&lt;/rt&gt;&lt;/ruby&gt;
</v>
      </c>
      <c r="N779" s="317" t="str">
        <f t="shared" ca="1" si="229"/>
        <v xml:space="preserve">&lt;ruby&gt;&lt;rt&gt;&lt;/rt&gt;&lt;/ruby&gt;
</v>
      </c>
      <c r="O779" s="317" t="str">
        <f t="shared" ca="1" si="230"/>
        <v xml:space="preserve">&lt;ruby&gt;&lt;rt&gt;&lt;/rt&gt;&lt;/ruby&gt;
</v>
      </c>
      <c r="P779" s="317" t="str">
        <f t="shared" ca="1" si="230"/>
        <v xml:space="preserve">&lt;ruby&gt;&lt;rt&gt;&lt;/rt&gt;&lt;/ruby&gt;
</v>
      </c>
      <c r="Q779" s="318" t="str">
        <f t="shared" ca="1" si="231"/>
        <v xml:space="preserve">&lt;ruby&gt;&lt;rtc&gt;&lt;/rtc&gt;&lt;/ruby&gt;
</v>
      </c>
      <c r="R779" s="318" t="str">
        <f t="shared" ca="1" si="232"/>
        <v xml:space="preserve">&lt;ruby&gt;&lt;rt&gt;&lt;/rt&gt;&lt;rtc&gt;&lt;/rtc&gt;&lt;/ruby&gt;
</v>
      </c>
      <c r="S779" s="285"/>
      <c r="T779" s="319" t="b">
        <f t="shared" si="226"/>
        <v>0</v>
      </c>
      <c r="U779" s="319" t="b">
        <f t="shared" si="233"/>
        <v>0</v>
      </c>
      <c r="V779" s="319" t="b">
        <f t="shared" si="234"/>
        <v>1</v>
      </c>
      <c r="W779" s="319" t="b">
        <f t="shared" si="235"/>
        <v>1</v>
      </c>
      <c r="X779" s="319" t="b">
        <f t="shared" si="236"/>
        <v>0</v>
      </c>
      <c r="Y779" s="370"/>
      <c r="Z779" s="377" t="str">
        <f t="shared" si="227"/>
        <v/>
      </c>
      <c r="AA779" s="373" t="str">
        <f t="array" ref="AA779">IF( $Z779="", "", INDEX(白話字聲母資料表, $Z779, $AA$5))</f>
        <v/>
      </c>
      <c r="AB779" s="370"/>
      <c r="AC779" s="377" t="str">
        <f t="shared" si="237"/>
        <v/>
      </c>
      <c r="AD779" s="373" t="str">
        <f t="array" ref="AD779">IF( $W779, "", INDEX(白話字韻母資料表, AC779, $AD$5))</f>
        <v/>
      </c>
      <c r="AE779" s="373" t="str">
        <f t="array" ref="AE779">IF( $W779, "", IF( INDEX(白話字韻母資料表, AC779, $AE$5) = "入聲", TRUE, FALSE) )</f>
        <v/>
      </c>
      <c r="AF779" s="374" t="str">
        <f t="shared" si="238"/>
        <v/>
      </c>
      <c r="AG779" s="374" t="str">
        <f t="shared" si="239"/>
        <v/>
      </c>
      <c r="AH779" s="374" t="str">
        <f t="array" ref="AH779">IF( $W779, "", INDEX(白話字韻母資料表, $AC779, $AH$5))</f>
        <v/>
      </c>
      <c r="AI779" s="374" t="str">
        <f t="array" ref="AI779">IF($W779, "", INDEX(白話字韻母八聲調資料表, $AD779, $AG779))</f>
        <v/>
      </c>
      <c r="AJ779" s="370"/>
      <c r="AK779" s="373" t="b">
        <f t="shared" si="240"/>
        <v>0</v>
      </c>
      <c r="AL779" s="373" t="str">
        <f>IF( $AK779, IFERROR( IF(MATCH( $E779, 顎音化聲母!$H$9:$H$37, 0), TRUE, FALSE), FALSE), "")</f>
        <v/>
      </c>
      <c r="AM779" s="373" t="str">
        <f t="array" ref="AM779">IF( AND($AK779, $AL779), INDEX(顎音化聲母資料表, MATCH( $D779 &amp; $E779, 顎音化聲母!$L$5:$L$136, 0), 3), "")</f>
        <v/>
      </c>
      <c r="AN779" s="373" t="str">
        <f t="shared" si="241"/>
        <v/>
      </c>
      <c r="AO779" s="374" t="str">
        <f t="array" ref="AO779">IF($AN779="", "", IF( $AM779&lt;&gt;"", $AM779,INDEX(白話字聲母資料表, $AN779, $AO$5)))</f>
        <v/>
      </c>
      <c r="AP779" s="374" t="str">
        <f t="array" ref="AP779">IF($W779, "", INDEX(方音八音反切資料表, $AD779, $AG779))</f>
        <v/>
      </c>
      <c r="AQ779" s="370"/>
      <c r="AR779" s="374" t="str">
        <f t="array" ref="AR779">IF($V779, "", INDEX(白話字聲母資料表, $Z779, $AR$5))</f>
        <v/>
      </c>
      <c r="AS779" s="375" t="str">
        <f t="array" ref="AS779">IF($W779, "", INDEX(白話字韻母資料表, $AC779, $AR$5))</f>
        <v/>
      </c>
      <c r="AT779" s="374" t="str">
        <f t="array" ref="AT779">IF($W779, "", INDEX(台羅韻母八聲調資料表, $AD779, $AG779))</f>
        <v/>
      </c>
      <c r="AU779" s="370"/>
      <c r="AV779" s="374" t="str">
        <f t="array" ref="AV779">IF($V779, "", INDEX(白話字聲母資料表, $Z779, $AV$5))</f>
        <v/>
      </c>
      <c r="AW779" s="375" t="str">
        <f t="array" ref="AW779">IF($W779, "", INDEX(白話字韻母資料表, $AC779, $AW$5))</f>
        <v/>
      </c>
      <c r="AX779" s="374" t="str">
        <f t="array" ref="AX779">IF($W779, "", INDEX(閩拼韻母八聲調資料表, $AD779, $AG779))</f>
        <v/>
      </c>
    </row>
    <row r="780" spans="2:50">
      <c r="B780" s="380">
        <f t="shared" si="221"/>
        <v>772</v>
      </c>
      <c r="C780" s="314" t="str">
        <f>MID(文章!$D$4, B780, 1)</f>
        <v/>
      </c>
      <c r="D780" s="365"/>
      <c r="E780" s="365"/>
      <c r="F780" s="365"/>
      <c r="G780" s="315" t="str">
        <f t="array" ref="G780">IF( OR($T780, NOT($U780), $W780), "", $AA780 &amp; $AH780 &amp; INDEX(中文數值資料表, $AG780, 2) )</f>
        <v/>
      </c>
      <c r="H780" s="321" t="str">
        <f t="shared" si="222"/>
        <v/>
      </c>
      <c r="I780" s="322" t="str">
        <f t="shared" si="223"/>
        <v/>
      </c>
      <c r="J780" s="323" t="str">
        <f t="shared" si="224"/>
        <v/>
      </c>
      <c r="K780" s="316" t="str">
        <f t="shared" si="225"/>
        <v/>
      </c>
      <c r="L780" s="317" t="str">
        <f t="shared" ca="1" si="242"/>
        <v xml:space="preserve">\ltjruby{}{}\
</v>
      </c>
      <c r="M780" s="317" t="str">
        <f t="shared" ca="1" si="228"/>
        <v xml:space="preserve">&lt;ruby&gt;&lt;rt&gt;&lt;/rt&gt;&lt;/ruby&gt;
</v>
      </c>
      <c r="N780" s="317" t="str">
        <f t="shared" ca="1" si="229"/>
        <v xml:space="preserve">&lt;ruby&gt;&lt;rt&gt;&lt;/rt&gt;&lt;/ruby&gt;
</v>
      </c>
      <c r="O780" s="317" t="str">
        <f t="shared" ca="1" si="230"/>
        <v xml:space="preserve">&lt;ruby&gt;&lt;rt&gt;&lt;/rt&gt;&lt;/ruby&gt;
</v>
      </c>
      <c r="P780" s="317" t="str">
        <f t="shared" ca="1" si="230"/>
        <v xml:space="preserve">&lt;ruby&gt;&lt;rt&gt;&lt;/rt&gt;&lt;/ruby&gt;
</v>
      </c>
      <c r="Q780" s="318" t="str">
        <f t="shared" ca="1" si="231"/>
        <v xml:space="preserve">&lt;ruby&gt;&lt;rtc&gt;&lt;/rtc&gt;&lt;/ruby&gt;
</v>
      </c>
      <c r="R780" s="318" t="str">
        <f t="shared" ca="1" si="232"/>
        <v xml:space="preserve">&lt;ruby&gt;&lt;rt&gt;&lt;/rt&gt;&lt;rtc&gt;&lt;/rtc&gt;&lt;/ruby&gt;
</v>
      </c>
      <c r="S780" s="285"/>
      <c r="T780" s="319" t="b">
        <f t="shared" si="226"/>
        <v>0</v>
      </c>
      <c r="U780" s="319" t="b">
        <f t="shared" si="233"/>
        <v>0</v>
      </c>
      <c r="V780" s="319" t="b">
        <f t="shared" si="234"/>
        <v>1</v>
      </c>
      <c r="W780" s="319" t="b">
        <f t="shared" si="235"/>
        <v>1</v>
      </c>
      <c r="X780" s="319" t="b">
        <f t="shared" si="236"/>
        <v>0</v>
      </c>
      <c r="Y780" s="370"/>
      <c r="Z780" s="377" t="str">
        <f t="shared" si="227"/>
        <v/>
      </c>
      <c r="AA780" s="373" t="str">
        <f t="array" ref="AA780">IF( $Z780="", "", INDEX(白話字聲母資料表, $Z780, $AA$5))</f>
        <v/>
      </c>
      <c r="AB780" s="370"/>
      <c r="AC780" s="377" t="str">
        <f t="shared" si="237"/>
        <v/>
      </c>
      <c r="AD780" s="373" t="str">
        <f t="array" ref="AD780">IF( $W780, "", INDEX(白話字韻母資料表, AC780, $AD$5))</f>
        <v/>
      </c>
      <c r="AE780" s="373" t="str">
        <f t="array" ref="AE780">IF( $W780, "", IF( INDEX(白話字韻母資料表, AC780, $AE$5) = "入聲", TRUE, FALSE) )</f>
        <v/>
      </c>
      <c r="AF780" s="374" t="str">
        <f t="shared" si="238"/>
        <v/>
      </c>
      <c r="AG780" s="374" t="str">
        <f t="shared" si="239"/>
        <v/>
      </c>
      <c r="AH780" s="374" t="str">
        <f t="array" ref="AH780">IF( $W780, "", INDEX(白話字韻母資料表, $AC780, $AH$5))</f>
        <v/>
      </c>
      <c r="AI780" s="374" t="str">
        <f t="array" ref="AI780">IF($W780, "", INDEX(白話字韻母八聲調資料表, $AD780, $AG780))</f>
        <v/>
      </c>
      <c r="AJ780" s="370"/>
      <c r="AK780" s="373" t="b">
        <f t="shared" si="240"/>
        <v>0</v>
      </c>
      <c r="AL780" s="373" t="str">
        <f>IF( $AK780, IFERROR( IF(MATCH( $E780, 顎音化聲母!$H$9:$H$37, 0), TRUE, FALSE), FALSE), "")</f>
        <v/>
      </c>
      <c r="AM780" s="373" t="str">
        <f t="array" ref="AM780">IF( AND($AK780, $AL780), INDEX(顎音化聲母資料表, MATCH( $D780 &amp; $E780, 顎音化聲母!$L$5:$L$136, 0), 3), "")</f>
        <v/>
      </c>
      <c r="AN780" s="373" t="str">
        <f t="shared" si="241"/>
        <v/>
      </c>
      <c r="AO780" s="374" t="str">
        <f t="array" ref="AO780">IF($AN780="", "", IF( $AM780&lt;&gt;"", $AM780,INDEX(白話字聲母資料表, $AN780, $AO$5)))</f>
        <v/>
      </c>
      <c r="AP780" s="374" t="str">
        <f t="array" ref="AP780">IF($W780, "", INDEX(方音八音反切資料表, $AD780, $AG780))</f>
        <v/>
      </c>
      <c r="AQ780" s="370"/>
      <c r="AR780" s="374" t="str">
        <f t="array" ref="AR780">IF($V780, "", INDEX(白話字聲母資料表, $Z780, $AR$5))</f>
        <v/>
      </c>
      <c r="AS780" s="375" t="str">
        <f t="array" ref="AS780">IF($W780, "", INDEX(白話字韻母資料表, $AC780, $AR$5))</f>
        <v/>
      </c>
      <c r="AT780" s="374" t="str">
        <f t="array" ref="AT780">IF($W780, "", INDEX(台羅韻母八聲調資料表, $AD780, $AG780))</f>
        <v/>
      </c>
      <c r="AU780" s="370"/>
      <c r="AV780" s="374" t="str">
        <f t="array" ref="AV780">IF($V780, "", INDEX(白話字聲母資料表, $Z780, $AV$5))</f>
        <v/>
      </c>
      <c r="AW780" s="375" t="str">
        <f t="array" ref="AW780">IF($W780, "", INDEX(白話字韻母資料表, $AC780, $AW$5))</f>
        <v/>
      </c>
      <c r="AX780" s="374" t="str">
        <f t="array" ref="AX780">IF($W780, "", INDEX(閩拼韻母八聲調資料表, $AD780, $AG780))</f>
        <v/>
      </c>
    </row>
    <row r="781" spans="2:50">
      <c r="B781" s="380">
        <f t="shared" si="221"/>
        <v>773</v>
      </c>
      <c r="C781" s="314" t="str">
        <f>MID(文章!$D$4, B781, 1)</f>
        <v/>
      </c>
      <c r="D781" s="365"/>
      <c r="E781" s="365"/>
      <c r="F781" s="365"/>
      <c r="G781" s="315" t="str">
        <f t="array" ref="G781">IF( OR($T781, NOT($U781), $W781), "", $AA781 &amp; $AH781 &amp; INDEX(中文數值資料表, $AG781, 2) )</f>
        <v/>
      </c>
      <c r="H781" s="321" t="str">
        <f t="shared" si="222"/>
        <v/>
      </c>
      <c r="I781" s="322" t="str">
        <f t="shared" si="223"/>
        <v/>
      </c>
      <c r="J781" s="323" t="str">
        <f t="shared" si="224"/>
        <v/>
      </c>
      <c r="K781" s="316" t="str">
        <f t="shared" si="225"/>
        <v/>
      </c>
      <c r="L781" s="317" t="str">
        <f t="shared" ca="1" si="242"/>
        <v xml:space="preserve">\ltjruby{}{}\
</v>
      </c>
      <c r="M781" s="317" t="str">
        <f t="shared" ca="1" si="228"/>
        <v xml:space="preserve">&lt;ruby&gt;&lt;rt&gt;&lt;/rt&gt;&lt;/ruby&gt;
</v>
      </c>
      <c r="N781" s="317" t="str">
        <f t="shared" ca="1" si="229"/>
        <v xml:space="preserve">&lt;ruby&gt;&lt;rt&gt;&lt;/rt&gt;&lt;/ruby&gt;
</v>
      </c>
      <c r="O781" s="317" t="str">
        <f t="shared" ca="1" si="230"/>
        <v xml:space="preserve">&lt;ruby&gt;&lt;rt&gt;&lt;/rt&gt;&lt;/ruby&gt;
</v>
      </c>
      <c r="P781" s="317" t="str">
        <f t="shared" ca="1" si="230"/>
        <v xml:space="preserve">&lt;ruby&gt;&lt;rt&gt;&lt;/rt&gt;&lt;/ruby&gt;
</v>
      </c>
      <c r="Q781" s="318" t="str">
        <f t="shared" ca="1" si="231"/>
        <v xml:space="preserve">&lt;ruby&gt;&lt;rtc&gt;&lt;/rtc&gt;&lt;/ruby&gt;
</v>
      </c>
      <c r="R781" s="318" t="str">
        <f t="shared" ca="1" si="232"/>
        <v xml:space="preserve">&lt;ruby&gt;&lt;rt&gt;&lt;/rt&gt;&lt;rtc&gt;&lt;/rtc&gt;&lt;/ruby&gt;
</v>
      </c>
      <c r="S781" s="285"/>
      <c r="T781" s="319" t="b">
        <f t="shared" si="226"/>
        <v>0</v>
      </c>
      <c r="U781" s="319" t="b">
        <f t="shared" si="233"/>
        <v>0</v>
      </c>
      <c r="V781" s="319" t="b">
        <f t="shared" si="234"/>
        <v>1</v>
      </c>
      <c r="W781" s="319" t="b">
        <f t="shared" si="235"/>
        <v>1</v>
      </c>
      <c r="X781" s="319" t="b">
        <f t="shared" si="236"/>
        <v>0</v>
      </c>
      <c r="Y781" s="370"/>
      <c r="Z781" s="377" t="str">
        <f t="shared" si="227"/>
        <v/>
      </c>
      <c r="AA781" s="373" t="str">
        <f t="array" ref="AA781">IF( $Z781="", "", INDEX(白話字聲母資料表, $Z781, $AA$5))</f>
        <v/>
      </c>
      <c r="AB781" s="370"/>
      <c r="AC781" s="377" t="str">
        <f t="shared" si="237"/>
        <v/>
      </c>
      <c r="AD781" s="373" t="str">
        <f t="array" ref="AD781">IF( $W781, "", INDEX(白話字韻母資料表, AC781, $AD$5))</f>
        <v/>
      </c>
      <c r="AE781" s="373" t="str">
        <f t="array" ref="AE781">IF( $W781, "", IF( INDEX(白話字韻母資料表, AC781, $AE$5) = "入聲", TRUE, FALSE) )</f>
        <v/>
      </c>
      <c r="AF781" s="374" t="str">
        <f t="shared" si="238"/>
        <v/>
      </c>
      <c r="AG781" s="374" t="str">
        <f t="shared" si="239"/>
        <v/>
      </c>
      <c r="AH781" s="374" t="str">
        <f t="array" ref="AH781">IF( $W781, "", INDEX(白話字韻母資料表, $AC781, $AH$5))</f>
        <v/>
      </c>
      <c r="AI781" s="374" t="str">
        <f t="array" ref="AI781">IF($W781, "", INDEX(白話字韻母八聲調資料表, $AD781, $AG781))</f>
        <v/>
      </c>
      <c r="AJ781" s="370"/>
      <c r="AK781" s="373" t="b">
        <f t="shared" si="240"/>
        <v>0</v>
      </c>
      <c r="AL781" s="373" t="str">
        <f>IF( $AK781, IFERROR( IF(MATCH( $E781, 顎音化聲母!$H$9:$H$37, 0), TRUE, FALSE), FALSE), "")</f>
        <v/>
      </c>
      <c r="AM781" s="373" t="str">
        <f t="array" ref="AM781">IF( AND($AK781, $AL781), INDEX(顎音化聲母資料表, MATCH( $D781 &amp; $E781, 顎音化聲母!$L$5:$L$136, 0), 3), "")</f>
        <v/>
      </c>
      <c r="AN781" s="373" t="str">
        <f t="shared" si="241"/>
        <v/>
      </c>
      <c r="AO781" s="374" t="str">
        <f t="array" ref="AO781">IF($AN781="", "", IF( $AM781&lt;&gt;"", $AM781,INDEX(白話字聲母資料表, $AN781, $AO$5)))</f>
        <v/>
      </c>
      <c r="AP781" s="374" t="str">
        <f t="array" ref="AP781">IF($W781, "", INDEX(方音八音反切資料表, $AD781, $AG781))</f>
        <v/>
      </c>
      <c r="AQ781" s="370"/>
      <c r="AR781" s="374" t="str">
        <f t="array" ref="AR781">IF($V781, "", INDEX(白話字聲母資料表, $Z781, $AR$5))</f>
        <v/>
      </c>
      <c r="AS781" s="375" t="str">
        <f t="array" ref="AS781">IF($W781, "", INDEX(白話字韻母資料表, $AC781, $AR$5))</f>
        <v/>
      </c>
      <c r="AT781" s="374" t="str">
        <f t="array" ref="AT781">IF($W781, "", INDEX(台羅韻母八聲調資料表, $AD781, $AG781))</f>
        <v/>
      </c>
      <c r="AU781" s="370"/>
      <c r="AV781" s="374" t="str">
        <f t="array" ref="AV781">IF($V781, "", INDEX(白話字聲母資料表, $Z781, $AV$5))</f>
        <v/>
      </c>
      <c r="AW781" s="375" t="str">
        <f t="array" ref="AW781">IF($W781, "", INDEX(白話字韻母資料表, $AC781, $AW$5))</f>
        <v/>
      </c>
      <c r="AX781" s="374" t="str">
        <f t="array" ref="AX781">IF($W781, "", INDEX(閩拼韻母八聲調資料表, $AD781, $AG781))</f>
        <v/>
      </c>
    </row>
    <row r="782" spans="2:50">
      <c r="B782" s="380">
        <f t="shared" si="221"/>
        <v>774</v>
      </c>
      <c r="C782" s="314" t="str">
        <f>MID(文章!$D$4, B782, 1)</f>
        <v/>
      </c>
      <c r="D782" s="365"/>
      <c r="E782" s="365"/>
      <c r="F782" s="365"/>
      <c r="G782" s="315" t="str">
        <f t="array" ref="G782">IF( OR($T782, NOT($U782), $W782), "", $AA782 &amp; $AH782 &amp; INDEX(中文數值資料表, $AG782, 2) )</f>
        <v/>
      </c>
      <c r="H782" s="321" t="str">
        <f t="shared" si="222"/>
        <v/>
      </c>
      <c r="I782" s="322" t="str">
        <f t="shared" si="223"/>
        <v/>
      </c>
      <c r="J782" s="323" t="str">
        <f t="shared" si="224"/>
        <v/>
      </c>
      <c r="K782" s="316" t="str">
        <f t="shared" si="225"/>
        <v/>
      </c>
      <c r="L782" s="317" t="str">
        <f t="shared" ca="1" si="242"/>
        <v xml:space="preserve">\ltjruby{}{}\
</v>
      </c>
      <c r="M782" s="317" t="str">
        <f t="shared" ca="1" si="228"/>
        <v xml:space="preserve">&lt;ruby&gt;&lt;rt&gt;&lt;/rt&gt;&lt;/ruby&gt;
</v>
      </c>
      <c r="N782" s="317" t="str">
        <f t="shared" ca="1" si="229"/>
        <v xml:space="preserve">&lt;ruby&gt;&lt;rt&gt;&lt;/rt&gt;&lt;/ruby&gt;
</v>
      </c>
      <c r="O782" s="317" t="str">
        <f t="shared" ca="1" si="230"/>
        <v xml:space="preserve">&lt;ruby&gt;&lt;rt&gt;&lt;/rt&gt;&lt;/ruby&gt;
</v>
      </c>
      <c r="P782" s="317" t="str">
        <f t="shared" ca="1" si="230"/>
        <v xml:space="preserve">&lt;ruby&gt;&lt;rt&gt;&lt;/rt&gt;&lt;/ruby&gt;
</v>
      </c>
      <c r="Q782" s="318" t="str">
        <f t="shared" ca="1" si="231"/>
        <v xml:space="preserve">&lt;ruby&gt;&lt;rtc&gt;&lt;/rtc&gt;&lt;/ruby&gt;
</v>
      </c>
      <c r="R782" s="318" t="str">
        <f t="shared" ca="1" si="232"/>
        <v xml:space="preserve">&lt;ruby&gt;&lt;rt&gt;&lt;/rt&gt;&lt;rtc&gt;&lt;/rtc&gt;&lt;/ruby&gt;
</v>
      </c>
      <c r="S782" s="285"/>
      <c r="T782" s="319" t="b">
        <f t="shared" si="226"/>
        <v>0</v>
      </c>
      <c r="U782" s="319" t="b">
        <f t="shared" si="233"/>
        <v>0</v>
      </c>
      <c r="V782" s="319" t="b">
        <f t="shared" si="234"/>
        <v>1</v>
      </c>
      <c r="W782" s="319" t="b">
        <f t="shared" si="235"/>
        <v>1</v>
      </c>
      <c r="X782" s="319" t="b">
        <f t="shared" si="236"/>
        <v>0</v>
      </c>
      <c r="Y782" s="370"/>
      <c r="Z782" s="377" t="str">
        <f t="shared" si="227"/>
        <v/>
      </c>
      <c r="AA782" s="373" t="str">
        <f t="array" ref="AA782">IF( $Z782="", "", INDEX(白話字聲母資料表, $Z782, $AA$5))</f>
        <v/>
      </c>
      <c r="AB782" s="370"/>
      <c r="AC782" s="377" t="str">
        <f t="shared" si="237"/>
        <v/>
      </c>
      <c r="AD782" s="373" t="str">
        <f t="array" ref="AD782">IF( $W782, "", INDEX(白話字韻母資料表, AC782, $AD$5))</f>
        <v/>
      </c>
      <c r="AE782" s="373" t="str">
        <f t="array" ref="AE782">IF( $W782, "", IF( INDEX(白話字韻母資料表, AC782, $AE$5) = "入聲", TRUE, FALSE) )</f>
        <v/>
      </c>
      <c r="AF782" s="374" t="str">
        <f t="shared" si="238"/>
        <v/>
      </c>
      <c r="AG782" s="374" t="str">
        <f t="shared" si="239"/>
        <v/>
      </c>
      <c r="AH782" s="374" t="str">
        <f t="array" ref="AH782">IF( $W782, "", INDEX(白話字韻母資料表, $AC782, $AH$5))</f>
        <v/>
      </c>
      <c r="AI782" s="374" t="str">
        <f t="array" ref="AI782">IF($W782, "", INDEX(白話字韻母八聲調資料表, $AD782, $AG782))</f>
        <v/>
      </c>
      <c r="AJ782" s="370"/>
      <c r="AK782" s="373" t="b">
        <f t="shared" si="240"/>
        <v>0</v>
      </c>
      <c r="AL782" s="373" t="str">
        <f>IF( $AK782, IFERROR( IF(MATCH( $E782, 顎音化聲母!$H$9:$H$37, 0), TRUE, FALSE), FALSE), "")</f>
        <v/>
      </c>
      <c r="AM782" s="373" t="str">
        <f t="array" ref="AM782">IF( AND($AK782, $AL782), INDEX(顎音化聲母資料表, MATCH( $D782 &amp; $E782, 顎音化聲母!$L$5:$L$136, 0), 3), "")</f>
        <v/>
      </c>
      <c r="AN782" s="373" t="str">
        <f t="shared" si="241"/>
        <v/>
      </c>
      <c r="AO782" s="374" t="str">
        <f t="array" ref="AO782">IF($AN782="", "", IF( $AM782&lt;&gt;"", $AM782,INDEX(白話字聲母資料表, $AN782, $AO$5)))</f>
        <v/>
      </c>
      <c r="AP782" s="374" t="str">
        <f t="array" ref="AP782">IF($W782, "", INDEX(方音八音反切資料表, $AD782, $AG782))</f>
        <v/>
      </c>
      <c r="AQ782" s="370"/>
      <c r="AR782" s="374" t="str">
        <f t="array" ref="AR782">IF($V782, "", INDEX(白話字聲母資料表, $Z782, $AR$5))</f>
        <v/>
      </c>
      <c r="AS782" s="375" t="str">
        <f t="array" ref="AS782">IF($W782, "", INDEX(白話字韻母資料表, $AC782, $AR$5))</f>
        <v/>
      </c>
      <c r="AT782" s="374" t="str">
        <f t="array" ref="AT782">IF($W782, "", INDEX(台羅韻母八聲調資料表, $AD782, $AG782))</f>
        <v/>
      </c>
      <c r="AU782" s="370"/>
      <c r="AV782" s="374" t="str">
        <f t="array" ref="AV782">IF($V782, "", INDEX(白話字聲母資料表, $Z782, $AV$5))</f>
        <v/>
      </c>
      <c r="AW782" s="375" t="str">
        <f t="array" ref="AW782">IF($W782, "", INDEX(白話字韻母資料表, $AC782, $AW$5))</f>
        <v/>
      </c>
      <c r="AX782" s="374" t="str">
        <f t="array" ref="AX782">IF($W782, "", INDEX(閩拼韻母八聲調資料表, $AD782, $AG782))</f>
        <v/>
      </c>
    </row>
    <row r="783" spans="2:50">
      <c r="B783" s="380">
        <f t="shared" si="221"/>
        <v>775</v>
      </c>
      <c r="C783" s="314" t="str">
        <f>MID(文章!$D$4, B783, 1)</f>
        <v/>
      </c>
      <c r="D783" s="365"/>
      <c r="E783" s="365"/>
      <c r="F783" s="365"/>
      <c r="G783" s="315" t="str">
        <f t="array" ref="G783">IF( OR($T783, NOT($U783), $W783), "", $AA783 &amp; $AH783 &amp; INDEX(中文數值資料表, $AG783, 2) )</f>
        <v/>
      </c>
      <c r="H783" s="321" t="str">
        <f t="shared" si="222"/>
        <v/>
      </c>
      <c r="I783" s="322" t="str">
        <f t="shared" si="223"/>
        <v/>
      </c>
      <c r="J783" s="323" t="str">
        <f t="shared" si="224"/>
        <v/>
      </c>
      <c r="K783" s="316" t="str">
        <f t="shared" si="225"/>
        <v/>
      </c>
      <c r="L783" s="317" t="str">
        <f t="shared" ca="1" si="242"/>
        <v xml:space="preserve">\ltjruby{}{}\
</v>
      </c>
      <c r="M783" s="317" t="str">
        <f t="shared" ca="1" si="228"/>
        <v xml:space="preserve">&lt;ruby&gt;&lt;rt&gt;&lt;/rt&gt;&lt;/ruby&gt;
</v>
      </c>
      <c r="N783" s="317" t="str">
        <f t="shared" ca="1" si="229"/>
        <v xml:space="preserve">&lt;ruby&gt;&lt;rt&gt;&lt;/rt&gt;&lt;/ruby&gt;
</v>
      </c>
      <c r="O783" s="317" t="str">
        <f t="shared" ca="1" si="230"/>
        <v xml:space="preserve">&lt;ruby&gt;&lt;rt&gt;&lt;/rt&gt;&lt;/ruby&gt;
</v>
      </c>
      <c r="P783" s="317" t="str">
        <f t="shared" ca="1" si="230"/>
        <v xml:space="preserve">&lt;ruby&gt;&lt;rt&gt;&lt;/rt&gt;&lt;/ruby&gt;
</v>
      </c>
      <c r="Q783" s="318" t="str">
        <f t="shared" ca="1" si="231"/>
        <v xml:space="preserve">&lt;ruby&gt;&lt;rtc&gt;&lt;/rtc&gt;&lt;/ruby&gt;
</v>
      </c>
      <c r="R783" s="318" t="str">
        <f t="shared" ca="1" si="232"/>
        <v xml:space="preserve">&lt;ruby&gt;&lt;rt&gt;&lt;/rt&gt;&lt;rtc&gt;&lt;/rtc&gt;&lt;/ruby&gt;
</v>
      </c>
      <c r="S783" s="285"/>
      <c r="T783" s="319" t="b">
        <f t="shared" si="226"/>
        <v>0</v>
      </c>
      <c r="U783" s="319" t="b">
        <f t="shared" si="233"/>
        <v>0</v>
      </c>
      <c r="V783" s="319" t="b">
        <f t="shared" si="234"/>
        <v>1</v>
      </c>
      <c r="W783" s="319" t="b">
        <f t="shared" si="235"/>
        <v>1</v>
      </c>
      <c r="X783" s="319" t="b">
        <f t="shared" si="236"/>
        <v>0</v>
      </c>
      <c r="Y783" s="370"/>
      <c r="Z783" s="377" t="str">
        <f t="shared" si="227"/>
        <v/>
      </c>
      <c r="AA783" s="373" t="str">
        <f t="array" ref="AA783">IF( $Z783="", "", INDEX(白話字聲母資料表, $Z783, $AA$5))</f>
        <v/>
      </c>
      <c r="AB783" s="370"/>
      <c r="AC783" s="377" t="str">
        <f t="shared" si="237"/>
        <v/>
      </c>
      <c r="AD783" s="373" t="str">
        <f t="array" ref="AD783">IF( $W783, "", INDEX(白話字韻母資料表, AC783, $AD$5))</f>
        <v/>
      </c>
      <c r="AE783" s="373" t="str">
        <f t="array" ref="AE783">IF( $W783, "", IF( INDEX(白話字韻母資料表, AC783, $AE$5) = "入聲", TRUE, FALSE) )</f>
        <v/>
      </c>
      <c r="AF783" s="374" t="str">
        <f t="shared" si="238"/>
        <v/>
      </c>
      <c r="AG783" s="374" t="str">
        <f t="shared" si="239"/>
        <v/>
      </c>
      <c r="AH783" s="374" t="str">
        <f t="array" ref="AH783">IF( $W783, "", INDEX(白話字韻母資料表, $AC783, $AH$5))</f>
        <v/>
      </c>
      <c r="AI783" s="374" t="str">
        <f t="array" ref="AI783">IF($W783, "", INDEX(白話字韻母八聲調資料表, $AD783, $AG783))</f>
        <v/>
      </c>
      <c r="AJ783" s="370"/>
      <c r="AK783" s="373" t="b">
        <f t="shared" si="240"/>
        <v>0</v>
      </c>
      <c r="AL783" s="373" t="str">
        <f>IF( $AK783, IFERROR( IF(MATCH( $E783, 顎音化聲母!$H$9:$H$37, 0), TRUE, FALSE), FALSE), "")</f>
        <v/>
      </c>
      <c r="AM783" s="373" t="str">
        <f t="array" ref="AM783">IF( AND($AK783, $AL783), INDEX(顎音化聲母資料表, MATCH( $D783 &amp; $E783, 顎音化聲母!$L$5:$L$136, 0), 3), "")</f>
        <v/>
      </c>
      <c r="AN783" s="373" t="str">
        <f t="shared" si="241"/>
        <v/>
      </c>
      <c r="AO783" s="374" t="str">
        <f t="array" ref="AO783">IF($AN783="", "", IF( $AM783&lt;&gt;"", $AM783,INDEX(白話字聲母資料表, $AN783, $AO$5)))</f>
        <v/>
      </c>
      <c r="AP783" s="374" t="str">
        <f t="array" ref="AP783">IF($W783, "", INDEX(方音八音反切資料表, $AD783, $AG783))</f>
        <v/>
      </c>
      <c r="AQ783" s="370"/>
      <c r="AR783" s="374" t="str">
        <f t="array" ref="AR783">IF($V783, "", INDEX(白話字聲母資料表, $Z783, $AR$5))</f>
        <v/>
      </c>
      <c r="AS783" s="375" t="str">
        <f t="array" ref="AS783">IF($W783, "", INDEX(白話字韻母資料表, $AC783, $AR$5))</f>
        <v/>
      </c>
      <c r="AT783" s="374" t="str">
        <f t="array" ref="AT783">IF($W783, "", INDEX(台羅韻母八聲調資料表, $AD783, $AG783))</f>
        <v/>
      </c>
      <c r="AU783" s="370"/>
      <c r="AV783" s="374" t="str">
        <f t="array" ref="AV783">IF($V783, "", INDEX(白話字聲母資料表, $Z783, $AV$5))</f>
        <v/>
      </c>
      <c r="AW783" s="375" t="str">
        <f t="array" ref="AW783">IF($W783, "", INDEX(白話字韻母資料表, $AC783, $AW$5))</f>
        <v/>
      </c>
      <c r="AX783" s="374" t="str">
        <f t="array" ref="AX783">IF($W783, "", INDEX(閩拼韻母八聲調資料表, $AD783, $AG783))</f>
        <v/>
      </c>
    </row>
    <row r="784" spans="2:50">
      <c r="B784" s="380">
        <f t="shared" si="221"/>
        <v>776</v>
      </c>
      <c r="C784" s="314" t="str">
        <f>MID(文章!$D$4, B784, 1)</f>
        <v/>
      </c>
      <c r="D784" s="365"/>
      <c r="E784" s="365"/>
      <c r="F784" s="365"/>
      <c r="G784" s="315" t="str">
        <f t="array" ref="G784">IF( OR($T784, NOT($U784), $W784), "", $AA784 &amp; $AH784 &amp; INDEX(中文數值資料表, $AG784, 2) )</f>
        <v/>
      </c>
      <c r="H784" s="321" t="str">
        <f t="shared" si="222"/>
        <v/>
      </c>
      <c r="I784" s="322" t="str">
        <f t="shared" si="223"/>
        <v/>
      </c>
      <c r="J784" s="323" t="str">
        <f t="shared" si="224"/>
        <v/>
      </c>
      <c r="K784" s="316" t="str">
        <f t="shared" si="225"/>
        <v/>
      </c>
      <c r="L784" s="317" t="str">
        <f t="shared" ca="1" si="242"/>
        <v xml:space="preserve">\ltjruby{}{}\
</v>
      </c>
      <c r="M784" s="317" t="str">
        <f t="shared" ca="1" si="228"/>
        <v xml:space="preserve">&lt;ruby&gt;&lt;rt&gt;&lt;/rt&gt;&lt;/ruby&gt;
</v>
      </c>
      <c r="N784" s="317" t="str">
        <f t="shared" ca="1" si="229"/>
        <v xml:space="preserve">&lt;ruby&gt;&lt;rt&gt;&lt;/rt&gt;&lt;/ruby&gt;
</v>
      </c>
      <c r="O784" s="317" t="str">
        <f t="shared" ca="1" si="230"/>
        <v xml:space="preserve">&lt;ruby&gt;&lt;rt&gt;&lt;/rt&gt;&lt;/ruby&gt;
</v>
      </c>
      <c r="P784" s="317" t="str">
        <f t="shared" ca="1" si="230"/>
        <v xml:space="preserve">&lt;ruby&gt;&lt;rt&gt;&lt;/rt&gt;&lt;/ruby&gt;
</v>
      </c>
      <c r="Q784" s="318" t="str">
        <f t="shared" ca="1" si="231"/>
        <v xml:space="preserve">&lt;ruby&gt;&lt;rtc&gt;&lt;/rtc&gt;&lt;/ruby&gt;
</v>
      </c>
      <c r="R784" s="318" t="str">
        <f t="shared" ca="1" si="232"/>
        <v xml:space="preserve">&lt;ruby&gt;&lt;rt&gt;&lt;/rt&gt;&lt;rtc&gt;&lt;/rtc&gt;&lt;/ruby&gt;
</v>
      </c>
      <c r="S784" s="285"/>
      <c r="T784" s="319" t="b">
        <f t="shared" si="226"/>
        <v>0</v>
      </c>
      <c r="U784" s="319" t="b">
        <f t="shared" si="233"/>
        <v>0</v>
      </c>
      <c r="V784" s="319" t="b">
        <f t="shared" si="234"/>
        <v>1</v>
      </c>
      <c r="W784" s="319" t="b">
        <f t="shared" si="235"/>
        <v>1</v>
      </c>
      <c r="X784" s="319" t="b">
        <f t="shared" si="236"/>
        <v>0</v>
      </c>
      <c r="Y784" s="370"/>
      <c r="Z784" s="377" t="str">
        <f t="shared" si="227"/>
        <v/>
      </c>
      <c r="AA784" s="373" t="str">
        <f t="array" ref="AA784">IF( $Z784="", "", INDEX(白話字聲母資料表, $Z784, $AA$5))</f>
        <v/>
      </c>
      <c r="AB784" s="370"/>
      <c r="AC784" s="377" t="str">
        <f t="shared" si="237"/>
        <v/>
      </c>
      <c r="AD784" s="373" t="str">
        <f t="array" ref="AD784">IF( $W784, "", INDEX(白話字韻母資料表, AC784, $AD$5))</f>
        <v/>
      </c>
      <c r="AE784" s="373" t="str">
        <f t="array" ref="AE784">IF( $W784, "", IF( INDEX(白話字韻母資料表, AC784, $AE$5) = "入聲", TRUE, FALSE) )</f>
        <v/>
      </c>
      <c r="AF784" s="374" t="str">
        <f t="shared" si="238"/>
        <v/>
      </c>
      <c r="AG784" s="374" t="str">
        <f t="shared" si="239"/>
        <v/>
      </c>
      <c r="AH784" s="374" t="str">
        <f t="array" ref="AH784">IF( $W784, "", INDEX(白話字韻母資料表, $AC784, $AH$5))</f>
        <v/>
      </c>
      <c r="AI784" s="374" t="str">
        <f t="array" ref="AI784">IF($W784, "", INDEX(白話字韻母八聲調資料表, $AD784, $AG784))</f>
        <v/>
      </c>
      <c r="AJ784" s="370"/>
      <c r="AK784" s="373" t="b">
        <f t="shared" si="240"/>
        <v>0</v>
      </c>
      <c r="AL784" s="373" t="str">
        <f>IF( $AK784, IFERROR( IF(MATCH( $E784, 顎音化聲母!$H$9:$H$37, 0), TRUE, FALSE), FALSE), "")</f>
        <v/>
      </c>
      <c r="AM784" s="373" t="str">
        <f t="array" ref="AM784">IF( AND($AK784, $AL784), INDEX(顎音化聲母資料表, MATCH( $D784 &amp; $E784, 顎音化聲母!$L$5:$L$136, 0), 3), "")</f>
        <v/>
      </c>
      <c r="AN784" s="373" t="str">
        <f t="shared" si="241"/>
        <v/>
      </c>
      <c r="AO784" s="374" t="str">
        <f t="array" ref="AO784">IF($AN784="", "", IF( $AM784&lt;&gt;"", $AM784,INDEX(白話字聲母資料表, $AN784, $AO$5)))</f>
        <v/>
      </c>
      <c r="AP784" s="374" t="str">
        <f t="array" ref="AP784">IF($W784, "", INDEX(方音八音反切資料表, $AD784, $AG784))</f>
        <v/>
      </c>
      <c r="AQ784" s="370"/>
      <c r="AR784" s="374" t="str">
        <f t="array" ref="AR784">IF($V784, "", INDEX(白話字聲母資料表, $Z784, $AR$5))</f>
        <v/>
      </c>
      <c r="AS784" s="375" t="str">
        <f t="array" ref="AS784">IF($W784, "", INDEX(白話字韻母資料表, $AC784, $AR$5))</f>
        <v/>
      </c>
      <c r="AT784" s="374" t="str">
        <f t="array" ref="AT784">IF($W784, "", INDEX(台羅韻母八聲調資料表, $AD784, $AG784))</f>
        <v/>
      </c>
      <c r="AU784" s="370"/>
      <c r="AV784" s="374" t="str">
        <f t="array" ref="AV784">IF($V784, "", INDEX(白話字聲母資料表, $Z784, $AV$5))</f>
        <v/>
      </c>
      <c r="AW784" s="375" t="str">
        <f t="array" ref="AW784">IF($W784, "", INDEX(白話字韻母資料表, $AC784, $AW$5))</f>
        <v/>
      </c>
      <c r="AX784" s="374" t="str">
        <f t="array" ref="AX784">IF($W784, "", INDEX(閩拼韻母八聲調資料表, $AD784, $AG784))</f>
        <v/>
      </c>
    </row>
    <row r="785" spans="2:50">
      <c r="B785" s="380">
        <f t="shared" si="221"/>
        <v>777</v>
      </c>
      <c r="C785" s="314" t="str">
        <f>MID(文章!$D$4, B785, 1)</f>
        <v/>
      </c>
      <c r="D785" s="365"/>
      <c r="E785" s="365"/>
      <c r="F785" s="365"/>
      <c r="G785" s="315" t="str">
        <f t="array" ref="G785">IF( OR($T785, NOT($U785), $W785), "", $AA785 &amp; $AH785 &amp; INDEX(中文數值資料表, $AG785, 2) )</f>
        <v/>
      </c>
      <c r="H785" s="321" t="str">
        <f t="shared" si="222"/>
        <v/>
      </c>
      <c r="I785" s="322" t="str">
        <f t="shared" si="223"/>
        <v/>
      </c>
      <c r="J785" s="323" t="str">
        <f t="shared" si="224"/>
        <v/>
      </c>
      <c r="K785" s="316" t="str">
        <f t="shared" si="225"/>
        <v/>
      </c>
      <c r="L785" s="317" t="str">
        <f t="shared" ca="1" si="242"/>
        <v xml:space="preserve">\ltjruby{}{}\
</v>
      </c>
      <c r="M785" s="317" t="str">
        <f t="shared" ca="1" si="228"/>
        <v xml:space="preserve">&lt;ruby&gt;&lt;rt&gt;&lt;/rt&gt;&lt;/ruby&gt;
</v>
      </c>
      <c r="N785" s="317" t="str">
        <f t="shared" ca="1" si="229"/>
        <v xml:space="preserve">&lt;ruby&gt;&lt;rt&gt;&lt;/rt&gt;&lt;/ruby&gt;
</v>
      </c>
      <c r="O785" s="317" t="str">
        <f t="shared" ca="1" si="230"/>
        <v xml:space="preserve">&lt;ruby&gt;&lt;rt&gt;&lt;/rt&gt;&lt;/ruby&gt;
</v>
      </c>
      <c r="P785" s="317" t="str">
        <f t="shared" ca="1" si="230"/>
        <v xml:space="preserve">&lt;ruby&gt;&lt;rt&gt;&lt;/rt&gt;&lt;/ruby&gt;
</v>
      </c>
      <c r="Q785" s="318" t="str">
        <f t="shared" ca="1" si="231"/>
        <v xml:space="preserve">&lt;ruby&gt;&lt;rtc&gt;&lt;/rtc&gt;&lt;/ruby&gt;
</v>
      </c>
      <c r="R785" s="318" t="str">
        <f t="shared" ca="1" si="232"/>
        <v xml:space="preserve">&lt;ruby&gt;&lt;rt&gt;&lt;/rt&gt;&lt;rtc&gt;&lt;/rtc&gt;&lt;/ruby&gt;
</v>
      </c>
      <c r="S785" s="285"/>
      <c r="T785" s="319" t="b">
        <f t="shared" si="226"/>
        <v>0</v>
      </c>
      <c r="U785" s="319" t="b">
        <f t="shared" si="233"/>
        <v>0</v>
      </c>
      <c r="V785" s="319" t="b">
        <f t="shared" si="234"/>
        <v>1</v>
      </c>
      <c r="W785" s="319" t="b">
        <f t="shared" si="235"/>
        <v>1</v>
      </c>
      <c r="X785" s="319" t="b">
        <f t="shared" si="236"/>
        <v>0</v>
      </c>
      <c r="Y785" s="370"/>
      <c r="Z785" s="377" t="str">
        <f t="shared" si="227"/>
        <v/>
      </c>
      <c r="AA785" s="373" t="str">
        <f t="array" ref="AA785">IF( $Z785="", "", INDEX(白話字聲母資料表, $Z785, $AA$5))</f>
        <v/>
      </c>
      <c r="AB785" s="370"/>
      <c r="AC785" s="377" t="str">
        <f t="shared" si="237"/>
        <v/>
      </c>
      <c r="AD785" s="373" t="str">
        <f t="array" ref="AD785">IF( $W785, "", INDEX(白話字韻母資料表, AC785, $AD$5))</f>
        <v/>
      </c>
      <c r="AE785" s="373" t="str">
        <f t="array" ref="AE785">IF( $W785, "", IF( INDEX(白話字韻母資料表, AC785, $AE$5) = "入聲", TRUE, FALSE) )</f>
        <v/>
      </c>
      <c r="AF785" s="374" t="str">
        <f t="shared" si="238"/>
        <v/>
      </c>
      <c r="AG785" s="374" t="str">
        <f t="shared" si="239"/>
        <v/>
      </c>
      <c r="AH785" s="374" t="str">
        <f t="array" ref="AH785">IF( $W785, "", INDEX(白話字韻母資料表, $AC785, $AH$5))</f>
        <v/>
      </c>
      <c r="AI785" s="374" t="str">
        <f t="array" ref="AI785">IF($W785, "", INDEX(白話字韻母八聲調資料表, $AD785, $AG785))</f>
        <v/>
      </c>
      <c r="AJ785" s="370"/>
      <c r="AK785" s="373" t="b">
        <f t="shared" si="240"/>
        <v>0</v>
      </c>
      <c r="AL785" s="373" t="str">
        <f>IF( $AK785, IFERROR( IF(MATCH( $E785, 顎音化聲母!$H$9:$H$37, 0), TRUE, FALSE), FALSE), "")</f>
        <v/>
      </c>
      <c r="AM785" s="373" t="str">
        <f t="array" ref="AM785">IF( AND($AK785, $AL785), INDEX(顎音化聲母資料表, MATCH( $D785 &amp; $E785, 顎音化聲母!$L$5:$L$136, 0), 3), "")</f>
        <v/>
      </c>
      <c r="AN785" s="373" t="str">
        <f t="shared" si="241"/>
        <v/>
      </c>
      <c r="AO785" s="374" t="str">
        <f t="array" ref="AO785">IF($AN785="", "", IF( $AM785&lt;&gt;"", $AM785,INDEX(白話字聲母資料表, $AN785, $AO$5)))</f>
        <v/>
      </c>
      <c r="AP785" s="374" t="str">
        <f t="array" ref="AP785">IF($W785, "", INDEX(方音八音反切資料表, $AD785, $AG785))</f>
        <v/>
      </c>
      <c r="AQ785" s="370"/>
      <c r="AR785" s="374" t="str">
        <f t="array" ref="AR785">IF($V785, "", INDEX(白話字聲母資料表, $Z785, $AR$5))</f>
        <v/>
      </c>
      <c r="AS785" s="375" t="str">
        <f t="array" ref="AS785">IF($W785, "", INDEX(白話字韻母資料表, $AC785, $AR$5))</f>
        <v/>
      </c>
      <c r="AT785" s="374" t="str">
        <f t="array" ref="AT785">IF($W785, "", INDEX(台羅韻母八聲調資料表, $AD785, $AG785))</f>
        <v/>
      </c>
      <c r="AU785" s="370"/>
      <c r="AV785" s="374" t="str">
        <f t="array" ref="AV785">IF($V785, "", INDEX(白話字聲母資料表, $Z785, $AV$5))</f>
        <v/>
      </c>
      <c r="AW785" s="375" t="str">
        <f t="array" ref="AW785">IF($W785, "", INDEX(白話字韻母資料表, $AC785, $AW$5))</f>
        <v/>
      </c>
      <c r="AX785" s="374" t="str">
        <f t="array" ref="AX785">IF($W785, "", INDEX(閩拼韻母八聲調資料表, $AD785, $AG785))</f>
        <v/>
      </c>
    </row>
    <row r="786" spans="2:50">
      <c r="B786" s="380">
        <f t="shared" si="221"/>
        <v>778</v>
      </c>
      <c r="C786" s="314" t="str">
        <f>MID(文章!$D$4, B786, 1)</f>
        <v/>
      </c>
      <c r="D786" s="365"/>
      <c r="E786" s="365"/>
      <c r="F786" s="365"/>
      <c r="G786" s="315" t="str">
        <f t="array" ref="G786">IF( OR($T786, NOT($U786), $W786), "", $AA786 &amp; $AH786 &amp; INDEX(中文數值資料表, $AG786, 2) )</f>
        <v/>
      </c>
      <c r="H786" s="321" t="str">
        <f t="shared" si="222"/>
        <v/>
      </c>
      <c r="I786" s="322" t="str">
        <f t="shared" si="223"/>
        <v/>
      </c>
      <c r="J786" s="323" t="str">
        <f t="shared" si="224"/>
        <v/>
      </c>
      <c r="K786" s="316" t="str">
        <f t="shared" si="225"/>
        <v/>
      </c>
      <c r="L786" s="317" t="str">
        <f t="shared" ca="1" si="242"/>
        <v xml:space="preserve">\ltjruby{}{}\
</v>
      </c>
      <c r="M786" s="317" t="str">
        <f t="shared" ca="1" si="228"/>
        <v xml:space="preserve">&lt;ruby&gt;&lt;rt&gt;&lt;/rt&gt;&lt;/ruby&gt;
</v>
      </c>
      <c r="N786" s="317" t="str">
        <f t="shared" ca="1" si="229"/>
        <v xml:space="preserve">&lt;ruby&gt;&lt;rt&gt;&lt;/rt&gt;&lt;/ruby&gt;
</v>
      </c>
      <c r="O786" s="317" t="str">
        <f t="shared" ca="1" si="230"/>
        <v xml:space="preserve">&lt;ruby&gt;&lt;rt&gt;&lt;/rt&gt;&lt;/ruby&gt;
</v>
      </c>
      <c r="P786" s="317" t="str">
        <f t="shared" ca="1" si="230"/>
        <v xml:space="preserve">&lt;ruby&gt;&lt;rt&gt;&lt;/rt&gt;&lt;/ruby&gt;
</v>
      </c>
      <c r="Q786" s="318" t="str">
        <f t="shared" ca="1" si="231"/>
        <v xml:space="preserve">&lt;ruby&gt;&lt;rtc&gt;&lt;/rtc&gt;&lt;/ruby&gt;
</v>
      </c>
      <c r="R786" s="318" t="str">
        <f t="shared" ca="1" si="232"/>
        <v xml:space="preserve">&lt;ruby&gt;&lt;rt&gt;&lt;/rt&gt;&lt;rtc&gt;&lt;/rtc&gt;&lt;/ruby&gt;
</v>
      </c>
      <c r="S786" s="285"/>
      <c r="T786" s="319" t="b">
        <f t="shared" si="226"/>
        <v>0</v>
      </c>
      <c r="U786" s="319" t="b">
        <f t="shared" si="233"/>
        <v>0</v>
      </c>
      <c r="V786" s="319" t="b">
        <f t="shared" si="234"/>
        <v>1</v>
      </c>
      <c r="W786" s="319" t="b">
        <f t="shared" si="235"/>
        <v>1</v>
      </c>
      <c r="X786" s="319" t="b">
        <f t="shared" si="236"/>
        <v>0</v>
      </c>
      <c r="Y786" s="370"/>
      <c r="Z786" s="377" t="str">
        <f t="shared" si="227"/>
        <v/>
      </c>
      <c r="AA786" s="373" t="str">
        <f t="array" ref="AA786">IF( $Z786="", "", INDEX(白話字聲母資料表, $Z786, $AA$5))</f>
        <v/>
      </c>
      <c r="AB786" s="370"/>
      <c r="AC786" s="377" t="str">
        <f t="shared" si="237"/>
        <v/>
      </c>
      <c r="AD786" s="373" t="str">
        <f t="array" ref="AD786">IF( $W786, "", INDEX(白話字韻母資料表, AC786, $AD$5))</f>
        <v/>
      </c>
      <c r="AE786" s="373" t="str">
        <f t="array" ref="AE786">IF( $W786, "", IF( INDEX(白話字韻母資料表, AC786, $AE$5) = "入聲", TRUE, FALSE) )</f>
        <v/>
      </c>
      <c r="AF786" s="374" t="str">
        <f t="shared" si="238"/>
        <v/>
      </c>
      <c r="AG786" s="374" t="str">
        <f t="shared" si="239"/>
        <v/>
      </c>
      <c r="AH786" s="374" t="str">
        <f t="array" ref="AH786">IF( $W786, "", INDEX(白話字韻母資料表, $AC786, $AH$5))</f>
        <v/>
      </c>
      <c r="AI786" s="374" t="str">
        <f t="array" ref="AI786">IF($W786, "", INDEX(白話字韻母八聲調資料表, $AD786, $AG786))</f>
        <v/>
      </c>
      <c r="AJ786" s="370"/>
      <c r="AK786" s="373" t="b">
        <f t="shared" si="240"/>
        <v>0</v>
      </c>
      <c r="AL786" s="373" t="str">
        <f>IF( $AK786, IFERROR( IF(MATCH( $E786, 顎音化聲母!$H$9:$H$37, 0), TRUE, FALSE), FALSE), "")</f>
        <v/>
      </c>
      <c r="AM786" s="373" t="str">
        <f t="array" ref="AM786">IF( AND($AK786, $AL786), INDEX(顎音化聲母資料表, MATCH( $D786 &amp; $E786, 顎音化聲母!$L$5:$L$136, 0), 3), "")</f>
        <v/>
      </c>
      <c r="AN786" s="373" t="str">
        <f t="shared" si="241"/>
        <v/>
      </c>
      <c r="AO786" s="374" t="str">
        <f t="array" ref="AO786">IF($AN786="", "", IF( $AM786&lt;&gt;"", $AM786,INDEX(白話字聲母資料表, $AN786, $AO$5)))</f>
        <v/>
      </c>
      <c r="AP786" s="374" t="str">
        <f t="array" ref="AP786">IF($W786, "", INDEX(方音八音反切資料表, $AD786, $AG786))</f>
        <v/>
      </c>
      <c r="AQ786" s="370"/>
      <c r="AR786" s="374" t="str">
        <f t="array" ref="AR786">IF($V786, "", INDEX(白話字聲母資料表, $Z786, $AR$5))</f>
        <v/>
      </c>
      <c r="AS786" s="375" t="str">
        <f t="array" ref="AS786">IF($W786, "", INDEX(白話字韻母資料表, $AC786, $AR$5))</f>
        <v/>
      </c>
      <c r="AT786" s="374" t="str">
        <f t="array" ref="AT786">IF($W786, "", INDEX(台羅韻母八聲調資料表, $AD786, $AG786))</f>
        <v/>
      </c>
      <c r="AU786" s="370"/>
      <c r="AV786" s="374" t="str">
        <f t="array" ref="AV786">IF($V786, "", INDEX(白話字聲母資料表, $Z786, $AV$5))</f>
        <v/>
      </c>
      <c r="AW786" s="375" t="str">
        <f t="array" ref="AW786">IF($W786, "", INDEX(白話字韻母資料表, $AC786, $AW$5))</f>
        <v/>
      </c>
      <c r="AX786" s="374" t="str">
        <f t="array" ref="AX786">IF($W786, "", INDEX(閩拼韻母八聲調資料表, $AD786, $AG786))</f>
        <v/>
      </c>
    </row>
    <row r="787" spans="2:50">
      <c r="B787" s="380">
        <f t="shared" si="221"/>
        <v>779</v>
      </c>
      <c r="C787" s="314" t="str">
        <f>MID(文章!$D$4, B787, 1)</f>
        <v/>
      </c>
      <c r="D787" s="365"/>
      <c r="E787" s="365"/>
      <c r="F787" s="365"/>
      <c r="G787" s="315" t="str">
        <f t="array" ref="G787">IF( OR($T787, NOT($U787), $W787), "", $AA787 &amp; $AH787 &amp; INDEX(中文數值資料表, $AG787, 2) )</f>
        <v/>
      </c>
      <c r="H787" s="321" t="str">
        <f t="shared" si="222"/>
        <v/>
      </c>
      <c r="I787" s="322" t="str">
        <f t="shared" si="223"/>
        <v/>
      </c>
      <c r="J787" s="323" t="str">
        <f t="shared" si="224"/>
        <v/>
      </c>
      <c r="K787" s="316" t="str">
        <f t="shared" si="225"/>
        <v/>
      </c>
      <c r="L787" s="317" t="str">
        <f t="shared" ca="1" si="242"/>
        <v xml:space="preserve">\ltjruby{}{}\
</v>
      </c>
      <c r="M787" s="317" t="str">
        <f t="shared" ca="1" si="228"/>
        <v xml:space="preserve">&lt;ruby&gt;&lt;rt&gt;&lt;/rt&gt;&lt;/ruby&gt;
</v>
      </c>
      <c r="N787" s="317" t="str">
        <f t="shared" ca="1" si="229"/>
        <v xml:space="preserve">&lt;ruby&gt;&lt;rt&gt;&lt;/rt&gt;&lt;/ruby&gt;
</v>
      </c>
      <c r="O787" s="317" t="str">
        <f t="shared" ca="1" si="230"/>
        <v xml:space="preserve">&lt;ruby&gt;&lt;rt&gt;&lt;/rt&gt;&lt;/ruby&gt;
</v>
      </c>
      <c r="P787" s="317" t="str">
        <f t="shared" ca="1" si="230"/>
        <v xml:space="preserve">&lt;ruby&gt;&lt;rt&gt;&lt;/rt&gt;&lt;/ruby&gt;
</v>
      </c>
      <c r="Q787" s="318" t="str">
        <f t="shared" ca="1" si="231"/>
        <v xml:space="preserve">&lt;ruby&gt;&lt;rtc&gt;&lt;/rtc&gt;&lt;/ruby&gt;
</v>
      </c>
      <c r="R787" s="318" t="str">
        <f t="shared" ca="1" si="232"/>
        <v xml:space="preserve">&lt;ruby&gt;&lt;rt&gt;&lt;/rt&gt;&lt;rtc&gt;&lt;/rtc&gt;&lt;/ruby&gt;
</v>
      </c>
      <c r="S787" s="285"/>
      <c r="T787" s="319" t="b">
        <f t="shared" si="226"/>
        <v>0</v>
      </c>
      <c r="U787" s="319" t="b">
        <f t="shared" si="233"/>
        <v>0</v>
      </c>
      <c r="V787" s="319" t="b">
        <f t="shared" si="234"/>
        <v>1</v>
      </c>
      <c r="W787" s="319" t="b">
        <f t="shared" si="235"/>
        <v>1</v>
      </c>
      <c r="X787" s="319" t="b">
        <f t="shared" si="236"/>
        <v>0</v>
      </c>
      <c r="Y787" s="370"/>
      <c r="Z787" s="377" t="str">
        <f t="shared" si="227"/>
        <v/>
      </c>
      <c r="AA787" s="373" t="str">
        <f t="array" ref="AA787">IF( $Z787="", "", INDEX(白話字聲母資料表, $Z787, $AA$5))</f>
        <v/>
      </c>
      <c r="AB787" s="370"/>
      <c r="AC787" s="377" t="str">
        <f t="shared" si="237"/>
        <v/>
      </c>
      <c r="AD787" s="373" t="str">
        <f t="array" ref="AD787">IF( $W787, "", INDEX(白話字韻母資料表, AC787, $AD$5))</f>
        <v/>
      </c>
      <c r="AE787" s="373" t="str">
        <f t="array" ref="AE787">IF( $W787, "", IF( INDEX(白話字韻母資料表, AC787, $AE$5) = "入聲", TRUE, FALSE) )</f>
        <v/>
      </c>
      <c r="AF787" s="374" t="str">
        <f t="shared" si="238"/>
        <v/>
      </c>
      <c r="AG787" s="374" t="str">
        <f t="shared" si="239"/>
        <v/>
      </c>
      <c r="AH787" s="374" t="str">
        <f t="array" ref="AH787">IF( $W787, "", INDEX(白話字韻母資料表, $AC787, $AH$5))</f>
        <v/>
      </c>
      <c r="AI787" s="374" t="str">
        <f t="array" ref="AI787">IF($W787, "", INDEX(白話字韻母八聲調資料表, $AD787, $AG787))</f>
        <v/>
      </c>
      <c r="AJ787" s="370"/>
      <c r="AK787" s="373" t="b">
        <f t="shared" si="240"/>
        <v>0</v>
      </c>
      <c r="AL787" s="373" t="str">
        <f>IF( $AK787, IFERROR( IF(MATCH( $E787, 顎音化聲母!$H$9:$H$37, 0), TRUE, FALSE), FALSE), "")</f>
        <v/>
      </c>
      <c r="AM787" s="373" t="str">
        <f t="array" ref="AM787">IF( AND($AK787, $AL787), INDEX(顎音化聲母資料表, MATCH( $D787 &amp; $E787, 顎音化聲母!$L$5:$L$136, 0), 3), "")</f>
        <v/>
      </c>
      <c r="AN787" s="373" t="str">
        <f t="shared" si="241"/>
        <v/>
      </c>
      <c r="AO787" s="374" t="str">
        <f t="array" ref="AO787">IF($AN787="", "", IF( $AM787&lt;&gt;"", $AM787,INDEX(白話字聲母資料表, $AN787, $AO$5)))</f>
        <v/>
      </c>
      <c r="AP787" s="374" t="str">
        <f t="array" ref="AP787">IF($W787, "", INDEX(方音八音反切資料表, $AD787, $AG787))</f>
        <v/>
      </c>
      <c r="AQ787" s="370"/>
      <c r="AR787" s="374" t="str">
        <f t="array" ref="AR787">IF($V787, "", INDEX(白話字聲母資料表, $Z787, $AR$5))</f>
        <v/>
      </c>
      <c r="AS787" s="375" t="str">
        <f t="array" ref="AS787">IF($W787, "", INDEX(白話字韻母資料表, $AC787, $AR$5))</f>
        <v/>
      </c>
      <c r="AT787" s="374" t="str">
        <f t="array" ref="AT787">IF($W787, "", INDEX(台羅韻母八聲調資料表, $AD787, $AG787))</f>
        <v/>
      </c>
      <c r="AU787" s="370"/>
      <c r="AV787" s="374" t="str">
        <f t="array" ref="AV787">IF($V787, "", INDEX(白話字聲母資料表, $Z787, $AV$5))</f>
        <v/>
      </c>
      <c r="AW787" s="375" t="str">
        <f t="array" ref="AW787">IF($W787, "", INDEX(白話字韻母資料表, $AC787, $AW$5))</f>
        <v/>
      </c>
      <c r="AX787" s="374" t="str">
        <f t="array" ref="AX787">IF($W787, "", INDEX(閩拼韻母八聲調資料表, $AD787, $AG787))</f>
        <v/>
      </c>
    </row>
    <row r="788" spans="2:50">
      <c r="B788" s="380">
        <f t="shared" si="221"/>
        <v>780</v>
      </c>
      <c r="C788" s="314" t="str">
        <f>MID(文章!$D$4, B788, 1)</f>
        <v/>
      </c>
      <c r="D788" s="365"/>
      <c r="E788" s="365"/>
      <c r="F788" s="365"/>
      <c r="G788" s="315" t="str">
        <f t="array" ref="G788">IF( OR($T788, NOT($U788), $W788), "", $AA788 &amp; $AH788 &amp; INDEX(中文數值資料表, $AG788, 2) )</f>
        <v/>
      </c>
      <c r="H788" s="321" t="str">
        <f t="shared" si="222"/>
        <v/>
      </c>
      <c r="I788" s="322" t="str">
        <f t="shared" si="223"/>
        <v/>
      </c>
      <c r="J788" s="323" t="str">
        <f t="shared" si="224"/>
        <v/>
      </c>
      <c r="K788" s="316" t="str">
        <f t="shared" si="225"/>
        <v/>
      </c>
      <c r="L788" s="317" t="str">
        <f t="shared" ca="1" si="242"/>
        <v xml:space="preserve">\ltjruby{}{}\
</v>
      </c>
      <c r="M788" s="317" t="str">
        <f t="shared" ca="1" si="228"/>
        <v xml:space="preserve">&lt;ruby&gt;&lt;rt&gt;&lt;/rt&gt;&lt;/ruby&gt;
</v>
      </c>
      <c r="N788" s="317" t="str">
        <f t="shared" ca="1" si="229"/>
        <v xml:space="preserve">&lt;ruby&gt;&lt;rt&gt;&lt;/rt&gt;&lt;/ruby&gt;
</v>
      </c>
      <c r="O788" s="317" t="str">
        <f t="shared" ca="1" si="230"/>
        <v xml:space="preserve">&lt;ruby&gt;&lt;rt&gt;&lt;/rt&gt;&lt;/ruby&gt;
</v>
      </c>
      <c r="P788" s="317" t="str">
        <f t="shared" ca="1" si="230"/>
        <v xml:space="preserve">&lt;ruby&gt;&lt;rt&gt;&lt;/rt&gt;&lt;/ruby&gt;
</v>
      </c>
      <c r="Q788" s="318" t="str">
        <f t="shared" ca="1" si="231"/>
        <v xml:space="preserve">&lt;ruby&gt;&lt;rtc&gt;&lt;/rtc&gt;&lt;/ruby&gt;
</v>
      </c>
      <c r="R788" s="318" t="str">
        <f t="shared" ca="1" si="232"/>
        <v xml:space="preserve">&lt;ruby&gt;&lt;rt&gt;&lt;/rt&gt;&lt;rtc&gt;&lt;/rtc&gt;&lt;/ruby&gt;
</v>
      </c>
      <c r="S788" s="285"/>
      <c r="T788" s="319" t="b">
        <f t="shared" si="226"/>
        <v>0</v>
      </c>
      <c r="U788" s="319" t="b">
        <f t="shared" si="233"/>
        <v>0</v>
      </c>
      <c r="V788" s="319" t="b">
        <f t="shared" si="234"/>
        <v>1</v>
      </c>
      <c r="W788" s="319" t="b">
        <f t="shared" si="235"/>
        <v>1</v>
      </c>
      <c r="X788" s="319" t="b">
        <f t="shared" si="236"/>
        <v>0</v>
      </c>
      <c r="Y788" s="370"/>
      <c r="Z788" s="377" t="str">
        <f t="shared" si="227"/>
        <v/>
      </c>
      <c r="AA788" s="373" t="str">
        <f t="array" ref="AA788">IF( $Z788="", "", INDEX(白話字聲母資料表, $Z788, $AA$5))</f>
        <v/>
      </c>
      <c r="AB788" s="370"/>
      <c r="AC788" s="377" t="str">
        <f t="shared" si="237"/>
        <v/>
      </c>
      <c r="AD788" s="373" t="str">
        <f t="array" ref="AD788">IF( $W788, "", INDEX(白話字韻母資料表, AC788, $AD$5))</f>
        <v/>
      </c>
      <c r="AE788" s="373" t="str">
        <f t="array" ref="AE788">IF( $W788, "", IF( INDEX(白話字韻母資料表, AC788, $AE$5) = "入聲", TRUE, FALSE) )</f>
        <v/>
      </c>
      <c r="AF788" s="374" t="str">
        <f t="shared" si="238"/>
        <v/>
      </c>
      <c r="AG788" s="374" t="str">
        <f t="shared" si="239"/>
        <v/>
      </c>
      <c r="AH788" s="374" t="str">
        <f t="array" ref="AH788">IF( $W788, "", INDEX(白話字韻母資料表, $AC788, $AH$5))</f>
        <v/>
      </c>
      <c r="AI788" s="374" t="str">
        <f t="array" ref="AI788">IF($W788, "", INDEX(白話字韻母八聲調資料表, $AD788, $AG788))</f>
        <v/>
      </c>
      <c r="AJ788" s="370"/>
      <c r="AK788" s="373" t="b">
        <f t="shared" si="240"/>
        <v>0</v>
      </c>
      <c r="AL788" s="373" t="str">
        <f>IF( $AK788, IFERROR( IF(MATCH( $E788, 顎音化聲母!$H$9:$H$37, 0), TRUE, FALSE), FALSE), "")</f>
        <v/>
      </c>
      <c r="AM788" s="373" t="str">
        <f t="array" ref="AM788">IF( AND($AK788, $AL788), INDEX(顎音化聲母資料表, MATCH( $D788 &amp; $E788, 顎音化聲母!$L$5:$L$136, 0), 3), "")</f>
        <v/>
      </c>
      <c r="AN788" s="373" t="str">
        <f t="shared" si="241"/>
        <v/>
      </c>
      <c r="AO788" s="374" t="str">
        <f t="array" ref="AO788">IF($AN788="", "", IF( $AM788&lt;&gt;"", $AM788,INDEX(白話字聲母資料表, $AN788, $AO$5)))</f>
        <v/>
      </c>
      <c r="AP788" s="374" t="str">
        <f t="array" ref="AP788">IF($W788, "", INDEX(方音八音反切資料表, $AD788, $AG788))</f>
        <v/>
      </c>
      <c r="AQ788" s="370"/>
      <c r="AR788" s="374" t="str">
        <f t="array" ref="AR788">IF($V788, "", INDEX(白話字聲母資料表, $Z788, $AR$5))</f>
        <v/>
      </c>
      <c r="AS788" s="375" t="str">
        <f t="array" ref="AS788">IF($W788, "", INDEX(白話字韻母資料表, $AC788, $AR$5))</f>
        <v/>
      </c>
      <c r="AT788" s="374" t="str">
        <f t="array" ref="AT788">IF($W788, "", INDEX(台羅韻母八聲調資料表, $AD788, $AG788))</f>
        <v/>
      </c>
      <c r="AU788" s="370"/>
      <c r="AV788" s="374" t="str">
        <f t="array" ref="AV788">IF($V788, "", INDEX(白話字聲母資料表, $Z788, $AV$5))</f>
        <v/>
      </c>
      <c r="AW788" s="375" t="str">
        <f t="array" ref="AW788">IF($W788, "", INDEX(白話字韻母資料表, $AC788, $AW$5))</f>
        <v/>
      </c>
      <c r="AX788" s="374" t="str">
        <f t="array" ref="AX788">IF($W788, "", INDEX(閩拼韻母八聲調資料表, $AD788, $AG788))</f>
        <v/>
      </c>
    </row>
    <row r="789" spans="2:50">
      <c r="B789" s="380">
        <f t="shared" si="221"/>
        <v>781</v>
      </c>
      <c r="C789" s="314" t="str">
        <f>MID(文章!$D$4, B789, 1)</f>
        <v/>
      </c>
      <c r="D789" s="365"/>
      <c r="E789" s="365"/>
      <c r="F789" s="365"/>
      <c r="G789" s="315" t="str">
        <f t="array" ref="G789">IF( OR($T789, NOT($U789), $W789), "", $AA789 &amp; $AH789 &amp; INDEX(中文數值資料表, $AG789, 2) )</f>
        <v/>
      </c>
      <c r="H789" s="321" t="str">
        <f t="shared" si="222"/>
        <v/>
      </c>
      <c r="I789" s="322" t="str">
        <f t="shared" si="223"/>
        <v/>
      </c>
      <c r="J789" s="323" t="str">
        <f t="shared" si="224"/>
        <v/>
      </c>
      <c r="K789" s="316" t="str">
        <f t="shared" si="225"/>
        <v/>
      </c>
      <c r="L789" s="317" t="str">
        <f t="shared" ca="1" si="242"/>
        <v xml:space="preserve">\ltjruby{}{}\
</v>
      </c>
      <c r="M789" s="317" t="str">
        <f t="shared" ca="1" si="228"/>
        <v xml:space="preserve">&lt;ruby&gt;&lt;rt&gt;&lt;/rt&gt;&lt;/ruby&gt;
</v>
      </c>
      <c r="N789" s="317" t="str">
        <f t="shared" ca="1" si="229"/>
        <v xml:space="preserve">&lt;ruby&gt;&lt;rt&gt;&lt;/rt&gt;&lt;/ruby&gt;
</v>
      </c>
      <c r="O789" s="317" t="str">
        <f t="shared" ca="1" si="230"/>
        <v xml:space="preserve">&lt;ruby&gt;&lt;rt&gt;&lt;/rt&gt;&lt;/ruby&gt;
</v>
      </c>
      <c r="P789" s="317" t="str">
        <f t="shared" ca="1" si="230"/>
        <v xml:space="preserve">&lt;ruby&gt;&lt;rt&gt;&lt;/rt&gt;&lt;/ruby&gt;
</v>
      </c>
      <c r="Q789" s="318" t="str">
        <f t="shared" ca="1" si="231"/>
        <v xml:space="preserve">&lt;ruby&gt;&lt;rtc&gt;&lt;/rtc&gt;&lt;/ruby&gt;
</v>
      </c>
      <c r="R789" s="318" t="str">
        <f t="shared" ca="1" si="232"/>
        <v xml:space="preserve">&lt;ruby&gt;&lt;rt&gt;&lt;/rt&gt;&lt;rtc&gt;&lt;/rtc&gt;&lt;/ruby&gt;
</v>
      </c>
      <c r="S789" s="285"/>
      <c r="T789" s="319" t="b">
        <f t="shared" si="226"/>
        <v>0</v>
      </c>
      <c r="U789" s="319" t="b">
        <f t="shared" si="233"/>
        <v>0</v>
      </c>
      <c r="V789" s="319" t="b">
        <f t="shared" si="234"/>
        <v>1</v>
      </c>
      <c r="W789" s="319" t="b">
        <f t="shared" si="235"/>
        <v>1</v>
      </c>
      <c r="X789" s="319" t="b">
        <f t="shared" si="236"/>
        <v>0</v>
      </c>
      <c r="Y789" s="370"/>
      <c r="Z789" s="377" t="str">
        <f t="shared" si="227"/>
        <v/>
      </c>
      <c r="AA789" s="373" t="str">
        <f t="array" ref="AA789">IF( $Z789="", "", INDEX(白話字聲母資料表, $Z789, $AA$5))</f>
        <v/>
      </c>
      <c r="AB789" s="370"/>
      <c r="AC789" s="377" t="str">
        <f t="shared" si="237"/>
        <v/>
      </c>
      <c r="AD789" s="373" t="str">
        <f t="array" ref="AD789">IF( $W789, "", INDEX(白話字韻母資料表, AC789, $AD$5))</f>
        <v/>
      </c>
      <c r="AE789" s="373" t="str">
        <f t="array" ref="AE789">IF( $W789, "", IF( INDEX(白話字韻母資料表, AC789, $AE$5) = "入聲", TRUE, FALSE) )</f>
        <v/>
      </c>
      <c r="AF789" s="374" t="str">
        <f t="shared" si="238"/>
        <v/>
      </c>
      <c r="AG789" s="374" t="str">
        <f t="shared" si="239"/>
        <v/>
      </c>
      <c r="AH789" s="374" t="str">
        <f t="array" ref="AH789">IF( $W789, "", INDEX(白話字韻母資料表, $AC789, $AH$5))</f>
        <v/>
      </c>
      <c r="AI789" s="374" t="str">
        <f t="array" ref="AI789">IF($W789, "", INDEX(白話字韻母八聲調資料表, $AD789, $AG789))</f>
        <v/>
      </c>
      <c r="AJ789" s="370"/>
      <c r="AK789" s="373" t="b">
        <f t="shared" si="240"/>
        <v>0</v>
      </c>
      <c r="AL789" s="373" t="str">
        <f>IF( $AK789, IFERROR( IF(MATCH( $E789, 顎音化聲母!$H$9:$H$37, 0), TRUE, FALSE), FALSE), "")</f>
        <v/>
      </c>
      <c r="AM789" s="373" t="str">
        <f t="array" ref="AM789">IF( AND($AK789, $AL789), INDEX(顎音化聲母資料表, MATCH( $D789 &amp; $E789, 顎音化聲母!$L$5:$L$136, 0), 3), "")</f>
        <v/>
      </c>
      <c r="AN789" s="373" t="str">
        <f t="shared" si="241"/>
        <v/>
      </c>
      <c r="AO789" s="374" t="str">
        <f t="array" ref="AO789">IF($AN789="", "", IF( $AM789&lt;&gt;"", $AM789,INDEX(白話字聲母資料表, $AN789, $AO$5)))</f>
        <v/>
      </c>
      <c r="AP789" s="374" t="str">
        <f t="array" ref="AP789">IF($W789, "", INDEX(方音八音反切資料表, $AD789, $AG789))</f>
        <v/>
      </c>
      <c r="AQ789" s="370"/>
      <c r="AR789" s="374" t="str">
        <f t="array" ref="AR789">IF($V789, "", INDEX(白話字聲母資料表, $Z789, $AR$5))</f>
        <v/>
      </c>
      <c r="AS789" s="375" t="str">
        <f t="array" ref="AS789">IF($W789, "", INDEX(白話字韻母資料表, $AC789, $AR$5))</f>
        <v/>
      </c>
      <c r="AT789" s="374" t="str">
        <f t="array" ref="AT789">IF($W789, "", INDEX(台羅韻母八聲調資料表, $AD789, $AG789))</f>
        <v/>
      </c>
      <c r="AU789" s="370"/>
      <c r="AV789" s="374" t="str">
        <f t="array" ref="AV789">IF($V789, "", INDEX(白話字聲母資料表, $Z789, $AV$5))</f>
        <v/>
      </c>
      <c r="AW789" s="375" t="str">
        <f t="array" ref="AW789">IF($W789, "", INDEX(白話字韻母資料表, $AC789, $AW$5))</f>
        <v/>
      </c>
      <c r="AX789" s="374" t="str">
        <f t="array" ref="AX789">IF($W789, "", INDEX(閩拼韻母八聲調資料表, $AD789, $AG789))</f>
        <v/>
      </c>
    </row>
    <row r="790" spans="2:50">
      <c r="B790" s="380">
        <f t="shared" si="221"/>
        <v>782</v>
      </c>
      <c r="C790" s="314" t="str">
        <f>MID(文章!$D$4, B790, 1)</f>
        <v/>
      </c>
      <c r="D790" s="365"/>
      <c r="E790" s="365"/>
      <c r="F790" s="365"/>
      <c r="G790" s="315" t="str">
        <f t="array" ref="G790">IF( OR($T790, NOT($U790), $W790), "", $AA790 &amp; $AH790 &amp; INDEX(中文數值資料表, $AG790, 2) )</f>
        <v/>
      </c>
      <c r="H790" s="321" t="str">
        <f t="shared" si="222"/>
        <v/>
      </c>
      <c r="I790" s="322" t="str">
        <f t="shared" si="223"/>
        <v/>
      </c>
      <c r="J790" s="323" t="str">
        <f t="shared" si="224"/>
        <v/>
      </c>
      <c r="K790" s="316" t="str">
        <f t="shared" si="225"/>
        <v/>
      </c>
      <c r="L790" s="317" t="str">
        <f t="shared" ca="1" si="242"/>
        <v xml:space="preserve">\ltjruby{}{}\
</v>
      </c>
      <c r="M790" s="317" t="str">
        <f t="shared" ca="1" si="228"/>
        <v xml:space="preserve">&lt;ruby&gt;&lt;rt&gt;&lt;/rt&gt;&lt;/ruby&gt;
</v>
      </c>
      <c r="N790" s="317" t="str">
        <f t="shared" ca="1" si="229"/>
        <v xml:space="preserve">&lt;ruby&gt;&lt;rt&gt;&lt;/rt&gt;&lt;/ruby&gt;
</v>
      </c>
      <c r="O790" s="317" t="str">
        <f t="shared" ca="1" si="230"/>
        <v xml:space="preserve">&lt;ruby&gt;&lt;rt&gt;&lt;/rt&gt;&lt;/ruby&gt;
</v>
      </c>
      <c r="P790" s="317" t="str">
        <f t="shared" ca="1" si="230"/>
        <v xml:space="preserve">&lt;ruby&gt;&lt;rt&gt;&lt;/rt&gt;&lt;/ruby&gt;
</v>
      </c>
      <c r="Q790" s="318" t="str">
        <f t="shared" ca="1" si="231"/>
        <v xml:space="preserve">&lt;ruby&gt;&lt;rtc&gt;&lt;/rtc&gt;&lt;/ruby&gt;
</v>
      </c>
      <c r="R790" s="318" t="str">
        <f t="shared" ca="1" si="232"/>
        <v xml:space="preserve">&lt;ruby&gt;&lt;rt&gt;&lt;/rt&gt;&lt;rtc&gt;&lt;/rtc&gt;&lt;/ruby&gt;
</v>
      </c>
      <c r="S790" s="285"/>
      <c r="T790" s="319" t="b">
        <f t="shared" si="226"/>
        <v>0</v>
      </c>
      <c r="U790" s="319" t="b">
        <f t="shared" si="233"/>
        <v>0</v>
      </c>
      <c r="V790" s="319" t="b">
        <f t="shared" si="234"/>
        <v>1</v>
      </c>
      <c r="W790" s="319" t="b">
        <f t="shared" si="235"/>
        <v>1</v>
      </c>
      <c r="X790" s="319" t="b">
        <f t="shared" si="236"/>
        <v>0</v>
      </c>
      <c r="Y790" s="370"/>
      <c r="Z790" s="377" t="str">
        <f t="shared" si="227"/>
        <v/>
      </c>
      <c r="AA790" s="373" t="str">
        <f t="array" ref="AA790">IF( $Z790="", "", INDEX(白話字聲母資料表, $Z790, $AA$5))</f>
        <v/>
      </c>
      <c r="AB790" s="370"/>
      <c r="AC790" s="377" t="str">
        <f t="shared" si="237"/>
        <v/>
      </c>
      <c r="AD790" s="373" t="str">
        <f t="array" ref="AD790">IF( $W790, "", INDEX(白話字韻母資料表, AC790, $AD$5))</f>
        <v/>
      </c>
      <c r="AE790" s="373" t="str">
        <f t="array" ref="AE790">IF( $W790, "", IF( INDEX(白話字韻母資料表, AC790, $AE$5) = "入聲", TRUE, FALSE) )</f>
        <v/>
      </c>
      <c r="AF790" s="374" t="str">
        <f t="shared" si="238"/>
        <v/>
      </c>
      <c r="AG790" s="374" t="str">
        <f t="shared" si="239"/>
        <v/>
      </c>
      <c r="AH790" s="374" t="str">
        <f t="array" ref="AH790">IF( $W790, "", INDEX(白話字韻母資料表, $AC790, $AH$5))</f>
        <v/>
      </c>
      <c r="AI790" s="374" t="str">
        <f t="array" ref="AI790">IF($W790, "", INDEX(白話字韻母八聲調資料表, $AD790, $AG790))</f>
        <v/>
      </c>
      <c r="AJ790" s="370"/>
      <c r="AK790" s="373" t="b">
        <f t="shared" si="240"/>
        <v>0</v>
      </c>
      <c r="AL790" s="373" t="str">
        <f>IF( $AK790, IFERROR( IF(MATCH( $E790, 顎音化聲母!$H$9:$H$37, 0), TRUE, FALSE), FALSE), "")</f>
        <v/>
      </c>
      <c r="AM790" s="373" t="str">
        <f t="array" ref="AM790">IF( AND($AK790, $AL790), INDEX(顎音化聲母資料表, MATCH( $D790 &amp; $E790, 顎音化聲母!$L$5:$L$136, 0), 3), "")</f>
        <v/>
      </c>
      <c r="AN790" s="373" t="str">
        <f t="shared" si="241"/>
        <v/>
      </c>
      <c r="AO790" s="374" t="str">
        <f t="array" ref="AO790">IF($AN790="", "", IF( $AM790&lt;&gt;"", $AM790,INDEX(白話字聲母資料表, $AN790, $AO$5)))</f>
        <v/>
      </c>
      <c r="AP790" s="374" t="str">
        <f t="array" ref="AP790">IF($W790, "", INDEX(方音八音反切資料表, $AD790, $AG790))</f>
        <v/>
      </c>
      <c r="AQ790" s="370"/>
      <c r="AR790" s="374" t="str">
        <f t="array" ref="AR790">IF($V790, "", INDEX(白話字聲母資料表, $Z790, $AR$5))</f>
        <v/>
      </c>
      <c r="AS790" s="375" t="str">
        <f t="array" ref="AS790">IF($W790, "", INDEX(白話字韻母資料表, $AC790, $AR$5))</f>
        <v/>
      </c>
      <c r="AT790" s="374" t="str">
        <f t="array" ref="AT790">IF($W790, "", INDEX(台羅韻母八聲調資料表, $AD790, $AG790))</f>
        <v/>
      </c>
      <c r="AU790" s="370"/>
      <c r="AV790" s="374" t="str">
        <f t="array" ref="AV790">IF($V790, "", INDEX(白話字聲母資料表, $Z790, $AV$5))</f>
        <v/>
      </c>
      <c r="AW790" s="375" t="str">
        <f t="array" ref="AW790">IF($W790, "", INDEX(白話字韻母資料表, $AC790, $AW$5))</f>
        <v/>
      </c>
      <c r="AX790" s="374" t="str">
        <f t="array" ref="AX790">IF($W790, "", INDEX(閩拼韻母八聲調資料表, $AD790, $AG790))</f>
        <v/>
      </c>
    </row>
    <row r="791" spans="2:50">
      <c r="B791" s="380">
        <f t="shared" si="221"/>
        <v>783</v>
      </c>
      <c r="C791" s="314" t="str">
        <f>MID(文章!$D$4, B791, 1)</f>
        <v/>
      </c>
      <c r="D791" s="365"/>
      <c r="E791" s="365"/>
      <c r="F791" s="365"/>
      <c r="G791" s="315" t="str">
        <f t="array" ref="G791">IF( OR($T791, NOT($U791), $W791), "", $AA791 &amp; $AH791 &amp; INDEX(中文數值資料表, $AG791, 2) )</f>
        <v/>
      </c>
      <c r="H791" s="321" t="str">
        <f t="shared" si="222"/>
        <v/>
      </c>
      <c r="I791" s="322" t="str">
        <f t="shared" si="223"/>
        <v/>
      </c>
      <c r="J791" s="323" t="str">
        <f t="shared" si="224"/>
        <v/>
      </c>
      <c r="K791" s="316" t="str">
        <f t="shared" si="225"/>
        <v/>
      </c>
      <c r="L791" s="317" t="str">
        <f t="shared" ca="1" si="242"/>
        <v xml:space="preserve">\ltjruby{}{}\
</v>
      </c>
      <c r="M791" s="317" t="str">
        <f t="shared" ca="1" si="228"/>
        <v xml:space="preserve">&lt;ruby&gt;&lt;rt&gt;&lt;/rt&gt;&lt;/ruby&gt;
</v>
      </c>
      <c r="N791" s="317" t="str">
        <f t="shared" ca="1" si="229"/>
        <v xml:space="preserve">&lt;ruby&gt;&lt;rt&gt;&lt;/rt&gt;&lt;/ruby&gt;
</v>
      </c>
      <c r="O791" s="317" t="str">
        <f t="shared" ca="1" si="230"/>
        <v xml:space="preserve">&lt;ruby&gt;&lt;rt&gt;&lt;/rt&gt;&lt;/ruby&gt;
</v>
      </c>
      <c r="P791" s="317" t="str">
        <f t="shared" ca="1" si="230"/>
        <v xml:space="preserve">&lt;ruby&gt;&lt;rt&gt;&lt;/rt&gt;&lt;/ruby&gt;
</v>
      </c>
      <c r="Q791" s="318" t="str">
        <f t="shared" ca="1" si="231"/>
        <v xml:space="preserve">&lt;ruby&gt;&lt;rtc&gt;&lt;/rtc&gt;&lt;/ruby&gt;
</v>
      </c>
      <c r="R791" s="318" t="str">
        <f t="shared" ca="1" si="232"/>
        <v xml:space="preserve">&lt;ruby&gt;&lt;rt&gt;&lt;/rt&gt;&lt;rtc&gt;&lt;/rtc&gt;&lt;/ruby&gt;
</v>
      </c>
      <c r="S791" s="285"/>
      <c r="T791" s="319" t="b">
        <f t="shared" si="226"/>
        <v>0</v>
      </c>
      <c r="U791" s="319" t="b">
        <f t="shared" si="233"/>
        <v>0</v>
      </c>
      <c r="V791" s="319" t="b">
        <f t="shared" si="234"/>
        <v>1</v>
      </c>
      <c r="W791" s="319" t="b">
        <f t="shared" si="235"/>
        <v>1</v>
      </c>
      <c r="X791" s="319" t="b">
        <f t="shared" si="236"/>
        <v>0</v>
      </c>
      <c r="Y791" s="370"/>
      <c r="Z791" s="377" t="str">
        <f t="shared" si="227"/>
        <v/>
      </c>
      <c r="AA791" s="373" t="str">
        <f t="array" ref="AA791">IF( $Z791="", "", INDEX(白話字聲母資料表, $Z791, $AA$5))</f>
        <v/>
      </c>
      <c r="AB791" s="370"/>
      <c r="AC791" s="377" t="str">
        <f t="shared" si="237"/>
        <v/>
      </c>
      <c r="AD791" s="373" t="str">
        <f t="array" ref="AD791">IF( $W791, "", INDEX(白話字韻母資料表, AC791, $AD$5))</f>
        <v/>
      </c>
      <c r="AE791" s="373" t="str">
        <f t="array" ref="AE791">IF( $W791, "", IF( INDEX(白話字韻母資料表, AC791, $AE$5) = "入聲", TRUE, FALSE) )</f>
        <v/>
      </c>
      <c r="AF791" s="374" t="str">
        <f t="shared" si="238"/>
        <v/>
      </c>
      <c r="AG791" s="374" t="str">
        <f t="shared" si="239"/>
        <v/>
      </c>
      <c r="AH791" s="374" t="str">
        <f t="array" ref="AH791">IF( $W791, "", INDEX(白話字韻母資料表, $AC791, $AH$5))</f>
        <v/>
      </c>
      <c r="AI791" s="374" t="str">
        <f t="array" ref="AI791">IF($W791, "", INDEX(白話字韻母八聲調資料表, $AD791, $AG791))</f>
        <v/>
      </c>
      <c r="AJ791" s="370"/>
      <c r="AK791" s="373" t="b">
        <f t="shared" si="240"/>
        <v>0</v>
      </c>
      <c r="AL791" s="373" t="str">
        <f>IF( $AK791, IFERROR( IF(MATCH( $E791, 顎音化聲母!$H$9:$H$37, 0), TRUE, FALSE), FALSE), "")</f>
        <v/>
      </c>
      <c r="AM791" s="373" t="str">
        <f t="array" ref="AM791">IF( AND($AK791, $AL791), INDEX(顎音化聲母資料表, MATCH( $D791 &amp; $E791, 顎音化聲母!$L$5:$L$136, 0), 3), "")</f>
        <v/>
      </c>
      <c r="AN791" s="373" t="str">
        <f t="shared" si="241"/>
        <v/>
      </c>
      <c r="AO791" s="374" t="str">
        <f t="array" ref="AO791">IF($AN791="", "", IF( $AM791&lt;&gt;"", $AM791,INDEX(白話字聲母資料表, $AN791, $AO$5)))</f>
        <v/>
      </c>
      <c r="AP791" s="374" t="str">
        <f t="array" ref="AP791">IF($W791, "", INDEX(方音八音反切資料表, $AD791, $AG791))</f>
        <v/>
      </c>
      <c r="AQ791" s="370"/>
      <c r="AR791" s="374" t="str">
        <f t="array" ref="AR791">IF($V791, "", INDEX(白話字聲母資料表, $Z791, $AR$5))</f>
        <v/>
      </c>
      <c r="AS791" s="375" t="str">
        <f t="array" ref="AS791">IF($W791, "", INDEX(白話字韻母資料表, $AC791, $AR$5))</f>
        <v/>
      </c>
      <c r="AT791" s="374" t="str">
        <f t="array" ref="AT791">IF($W791, "", INDEX(台羅韻母八聲調資料表, $AD791, $AG791))</f>
        <v/>
      </c>
      <c r="AU791" s="370"/>
      <c r="AV791" s="374" t="str">
        <f t="array" ref="AV791">IF($V791, "", INDEX(白話字聲母資料表, $Z791, $AV$5))</f>
        <v/>
      </c>
      <c r="AW791" s="375" t="str">
        <f t="array" ref="AW791">IF($W791, "", INDEX(白話字韻母資料表, $AC791, $AW$5))</f>
        <v/>
      </c>
      <c r="AX791" s="374" t="str">
        <f t="array" ref="AX791">IF($W791, "", INDEX(閩拼韻母八聲調資料表, $AD791, $AG791))</f>
        <v/>
      </c>
    </row>
    <row r="792" spans="2:50">
      <c r="B792" s="380">
        <f t="shared" si="221"/>
        <v>784</v>
      </c>
      <c r="C792" s="314" t="str">
        <f>MID(文章!$D$4, B792, 1)</f>
        <v/>
      </c>
      <c r="D792" s="365"/>
      <c r="E792" s="365"/>
      <c r="F792" s="365"/>
      <c r="G792" s="315" t="str">
        <f t="array" ref="G792">IF( OR($T792, NOT($U792), $W792), "", $AA792 &amp; $AH792 &amp; INDEX(中文數值資料表, $AG792, 2) )</f>
        <v/>
      </c>
      <c r="H792" s="321" t="str">
        <f t="shared" si="222"/>
        <v/>
      </c>
      <c r="I792" s="322" t="str">
        <f t="shared" si="223"/>
        <v/>
      </c>
      <c r="J792" s="323" t="str">
        <f t="shared" si="224"/>
        <v/>
      </c>
      <c r="K792" s="316" t="str">
        <f t="shared" si="225"/>
        <v/>
      </c>
      <c r="L792" s="317" t="str">
        <f t="shared" ca="1" si="242"/>
        <v xml:space="preserve">\ltjruby{}{}\
</v>
      </c>
      <c r="M792" s="317" t="str">
        <f t="shared" ca="1" si="228"/>
        <v xml:space="preserve">&lt;ruby&gt;&lt;rt&gt;&lt;/rt&gt;&lt;/ruby&gt;
</v>
      </c>
      <c r="N792" s="317" t="str">
        <f t="shared" ca="1" si="229"/>
        <v xml:space="preserve">&lt;ruby&gt;&lt;rt&gt;&lt;/rt&gt;&lt;/ruby&gt;
</v>
      </c>
      <c r="O792" s="317" t="str">
        <f t="shared" ca="1" si="230"/>
        <v xml:space="preserve">&lt;ruby&gt;&lt;rt&gt;&lt;/rt&gt;&lt;/ruby&gt;
</v>
      </c>
      <c r="P792" s="317" t="str">
        <f t="shared" ca="1" si="230"/>
        <v xml:space="preserve">&lt;ruby&gt;&lt;rt&gt;&lt;/rt&gt;&lt;/ruby&gt;
</v>
      </c>
      <c r="Q792" s="318" t="str">
        <f t="shared" ca="1" si="231"/>
        <v xml:space="preserve">&lt;ruby&gt;&lt;rtc&gt;&lt;/rtc&gt;&lt;/ruby&gt;
</v>
      </c>
      <c r="R792" s="318" t="str">
        <f t="shared" ca="1" si="232"/>
        <v xml:space="preserve">&lt;ruby&gt;&lt;rt&gt;&lt;/rt&gt;&lt;rtc&gt;&lt;/rtc&gt;&lt;/ruby&gt;
</v>
      </c>
      <c r="S792" s="285"/>
      <c r="T792" s="319" t="b">
        <f t="shared" si="226"/>
        <v>0</v>
      </c>
      <c r="U792" s="319" t="b">
        <f t="shared" si="233"/>
        <v>0</v>
      </c>
      <c r="V792" s="319" t="b">
        <f t="shared" si="234"/>
        <v>1</v>
      </c>
      <c r="W792" s="319" t="b">
        <f t="shared" si="235"/>
        <v>1</v>
      </c>
      <c r="X792" s="319" t="b">
        <f t="shared" si="236"/>
        <v>0</v>
      </c>
      <c r="Y792" s="370"/>
      <c r="Z792" s="377" t="str">
        <f t="shared" si="227"/>
        <v/>
      </c>
      <c r="AA792" s="373" t="str">
        <f t="array" ref="AA792">IF( $Z792="", "", INDEX(白話字聲母資料表, $Z792, $AA$5))</f>
        <v/>
      </c>
      <c r="AB792" s="370"/>
      <c r="AC792" s="377" t="str">
        <f t="shared" si="237"/>
        <v/>
      </c>
      <c r="AD792" s="373" t="str">
        <f t="array" ref="AD792">IF( $W792, "", INDEX(白話字韻母資料表, AC792, $AD$5))</f>
        <v/>
      </c>
      <c r="AE792" s="373" t="str">
        <f t="array" ref="AE792">IF( $W792, "", IF( INDEX(白話字韻母資料表, AC792, $AE$5) = "入聲", TRUE, FALSE) )</f>
        <v/>
      </c>
      <c r="AF792" s="374" t="str">
        <f t="shared" si="238"/>
        <v/>
      </c>
      <c r="AG792" s="374" t="str">
        <f t="shared" si="239"/>
        <v/>
      </c>
      <c r="AH792" s="374" t="str">
        <f t="array" ref="AH792">IF( $W792, "", INDEX(白話字韻母資料表, $AC792, $AH$5))</f>
        <v/>
      </c>
      <c r="AI792" s="374" t="str">
        <f t="array" ref="AI792">IF($W792, "", INDEX(白話字韻母八聲調資料表, $AD792, $AG792))</f>
        <v/>
      </c>
      <c r="AJ792" s="370"/>
      <c r="AK792" s="373" t="b">
        <f t="shared" si="240"/>
        <v>0</v>
      </c>
      <c r="AL792" s="373" t="str">
        <f>IF( $AK792, IFERROR( IF(MATCH( $E792, 顎音化聲母!$H$9:$H$37, 0), TRUE, FALSE), FALSE), "")</f>
        <v/>
      </c>
      <c r="AM792" s="373" t="str">
        <f t="array" ref="AM792">IF( AND($AK792, $AL792), INDEX(顎音化聲母資料表, MATCH( $D792 &amp; $E792, 顎音化聲母!$L$5:$L$136, 0), 3), "")</f>
        <v/>
      </c>
      <c r="AN792" s="373" t="str">
        <f t="shared" si="241"/>
        <v/>
      </c>
      <c r="AO792" s="374" t="str">
        <f t="array" ref="AO792">IF($AN792="", "", IF( $AM792&lt;&gt;"", $AM792,INDEX(白話字聲母資料表, $AN792, $AO$5)))</f>
        <v/>
      </c>
      <c r="AP792" s="374" t="str">
        <f t="array" ref="AP792">IF($W792, "", INDEX(方音八音反切資料表, $AD792, $AG792))</f>
        <v/>
      </c>
      <c r="AQ792" s="370"/>
      <c r="AR792" s="374" t="str">
        <f t="array" ref="AR792">IF($V792, "", INDEX(白話字聲母資料表, $Z792, $AR$5))</f>
        <v/>
      </c>
      <c r="AS792" s="375" t="str">
        <f t="array" ref="AS792">IF($W792, "", INDEX(白話字韻母資料表, $AC792, $AR$5))</f>
        <v/>
      </c>
      <c r="AT792" s="374" t="str">
        <f t="array" ref="AT792">IF($W792, "", INDEX(台羅韻母八聲調資料表, $AD792, $AG792))</f>
        <v/>
      </c>
      <c r="AU792" s="370"/>
      <c r="AV792" s="374" t="str">
        <f t="array" ref="AV792">IF($V792, "", INDEX(白話字聲母資料表, $Z792, $AV$5))</f>
        <v/>
      </c>
      <c r="AW792" s="375" t="str">
        <f t="array" ref="AW792">IF($W792, "", INDEX(白話字韻母資料表, $AC792, $AW$5))</f>
        <v/>
      </c>
      <c r="AX792" s="374" t="str">
        <f t="array" ref="AX792">IF($W792, "", INDEX(閩拼韻母八聲調資料表, $AD792, $AG792))</f>
        <v/>
      </c>
    </row>
    <row r="793" spans="2:50">
      <c r="B793" s="380">
        <f t="shared" si="221"/>
        <v>785</v>
      </c>
      <c r="C793" s="314" t="str">
        <f>MID(文章!$D$4, B793, 1)</f>
        <v/>
      </c>
      <c r="D793" s="365"/>
      <c r="E793" s="365"/>
      <c r="F793" s="365"/>
      <c r="G793" s="315" t="str">
        <f t="array" ref="G793">IF( OR($T793, NOT($U793), $W793), "", $AA793 &amp; $AH793 &amp; INDEX(中文數值資料表, $AG793, 2) )</f>
        <v/>
      </c>
      <c r="H793" s="321" t="str">
        <f t="shared" si="222"/>
        <v/>
      </c>
      <c r="I793" s="322" t="str">
        <f t="shared" si="223"/>
        <v/>
      </c>
      <c r="J793" s="323" t="str">
        <f t="shared" si="224"/>
        <v/>
      </c>
      <c r="K793" s="316" t="str">
        <f t="shared" si="225"/>
        <v/>
      </c>
      <c r="L793" s="317" t="str">
        <f t="shared" ca="1" si="242"/>
        <v xml:space="preserve">\ltjruby{}{}\
</v>
      </c>
      <c r="M793" s="317" t="str">
        <f t="shared" ca="1" si="228"/>
        <v xml:space="preserve">&lt;ruby&gt;&lt;rt&gt;&lt;/rt&gt;&lt;/ruby&gt;
</v>
      </c>
      <c r="N793" s="317" t="str">
        <f t="shared" ca="1" si="229"/>
        <v xml:space="preserve">&lt;ruby&gt;&lt;rt&gt;&lt;/rt&gt;&lt;/ruby&gt;
</v>
      </c>
      <c r="O793" s="317" t="str">
        <f t="shared" ca="1" si="230"/>
        <v xml:space="preserve">&lt;ruby&gt;&lt;rt&gt;&lt;/rt&gt;&lt;/ruby&gt;
</v>
      </c>
      <c r="P793" s="317" t="str">
        <f t="shared" ca="1" si="230"/>
        <v xml:space="preserve">&lt;ruby&gt;&lt;rt&gt;&lt;/rt&gt;&lt;/ruby&gt;
</v>
      </c>
      <c r="Q793" s="318" t="str">
        <f t="shared" ca="1" si="231"/>
        <v xml:space="preserve">&lt;ruby&gt;&lt;rtc&gt;&lt;/rtc&gt;&lt;/ruby&gt;
</v>
      </c>
      <c r="R793" s="318" t="str">
        <f t="shared" ca="1" si="232"/>
        <v xml:space="preserve">&lt;ruby&gt;&lt;rt&gt;&lt;/rt&gt;&lt;rtc&gt;&lt;/rtc&gt;&lt;/ruby&gt;
</v>
      </c>
      <c r="S793" s="285"/>
      <c r="T793" s="319" t="b">
        <f t="shared" si="226"/>
        <v>0</v>
      </c>
      <c r="U793" s="319" t="b">
        <f t="shared" si="233"/>
        <v>0</v>
      </c>
      <c r="V793" s="319" t="b">
        <f t="shared" si="234"/>
        <v>1</v>
      </c>
      <c r="W793" s="319" t="b">
        <f t="shared" si="235"/>
        <v>1</v>
      </c>
      <c r="X793" s="319" t="b">
        <f t="shared" si="236"/>
        <v>0</v>
      </c>
      <c r="Y793" s="370"/>
      <c r="Z793" s="377" t="str">
        <f t="shared" si="227"/>
        <v/>
      </c>
      <c r="AA793" s="373" t="str">
        <f t="array" ref="AA793">IF( $Z793="", "", INDEX(白話字聲母資料表, $Z793, $AA$5))</f>
        <v/>
      </c>
      <c r="AB793" s="370"/>
      <c r="AC793" s="377" t="str">
        <f t="shared" si="237"/>
        <v/>
      </c>
      <c r="AD793" s="373" t="str">
        <f t="array" ref="AD793">IF( $W793, "", INDEX(白話字韻母資料表, AC793, $AD$5))</f>
        <v/>
      </c>
      <c r="AE793" s="373" t="str">
        <f t="array" ref="AE793">IF( $W793, "", IF( INDEX(白話字韻母資料表, AC793, $AE$5) = "入聲", TRUE, FALSE) )</f>
        <v/>
      </c>
      <c r="AF793" s="374" t="str">
        <f t="shared" si="238"/>
        <v/>
      </c>
      <c r="AG793" s="374" t="str">
        <f t="shared" si="239"/>
        <v/>
      </c>
      <c r="AH793" s="374" t="str">
        <f t="array" ref="AH793">IF( $W793, "", INDEX(白話字韻母資料表, $AC793, $AH$5))</f>
        <v/>
      </c>
      <c r="AI793" s="374" t="str">
        <f t="array" ref="AI793">IF($W793, "", INDEX(白話字韻母八聲調資料表, $AD793, $AG793))</f>
        <v/>
      </c>
      <c r="AJ793" s="370"/>
      <c r="AK793" s="373" t="b">
        <f t="shared" si="240"/>
        <v>0</v>
      </c>
      <c r="AL793" s="373" t="str">
        <f>IF( $AK793, IFERROR( IF(MATCH( $E793, 顎音化聲母!$H$9:$H$37, 0), TRUE, FALSE), FALSE), "")</f>
        <v/>
      </c>
      <c r="AM793" s="373" t="str">
        <f t="array" ref="AM793">IF( AND($AK793, $AL793), INDEX(顎音化聲母資料表, MATCH( $D793 &amp; $E793, 顎音化聲母!$L$5:$L$136, 0), 3), "")</f>
        <v/>
      </c>
      <c r="AN793" s="373" t="str">
        <f t="shared" si="241"/>
        <v/>
      </c>
      <c r="AO793" s="374" t="str">
        <f t="array" ref="AO793">IF($AN793="", "", IF( $AM793&lt;&gt;"", $AM793,INDEX(白話字聲母資料表, $AN793, $AO$5)))</f>
        <v/>
      </c>
      <c r="AP793" s="374" t="str">
        <f t="array" ref="AP793">IF($W793, "", INDEX(方音八音反切資料表, $AD793, $AG793))</f>
        <v/>
      </c>
      <c r="AQ793" s="370"/>
      <c r="AR793" s="374" t="str">
        <f t="array" ref="AR793">IF($V793, "", INDEX(白話字聲母資料表, $Z793, $AR$5))</f>
        <v/>
      </c>
      <c r="AS793" s="375" t="str">
        <f t="array" ref="AS793">IF($W793, "", INDEX(白話字韻母資料表, $AC793, $AR$5))</f>
        <v/>
      </c>
      <c r="AT793" s="374" t="str">
        <f t="array" ref="AT793">IF($W793, "", INDEX(台羅韻母八聲調資料表, $AD793, $AG793))</f>
        <v/>
      </c>
      <c r="AU793" s="370"/>
      <c r="AV793" s="374" t="str">
        <f t="array" ref="AV793">IF($V793, "", INDEX(白話字聲母資料表, $Z793, $AV$5))</f>
        <v/>
      </c>
      <c r="AW793" s="375" t="str">
        <f t="array" ref="AW793">IF($W793, "", INDEX(白話字韻母資料表, $AC793, $AW$5))</f>
        <v/>
      </c>
      <c r="AX793" s="374" t="str">
        <f t="array" ref="AX793">IF($W793, "", INDEX(閩拼韻母八聲調資料表, $AD793, $AG793))</f>
        <v/>
      </c>
    </row>
    <row r="794" spans="2:50">
      <c r="B794" s="380">
        <f t="shared" si="221"/>
        <v>786</v>
      </c>
      <c r="C794" s="314" t="str">
        <f>MID(文章!$D$4, B794, 1)</f>
        <v/>
      </c>
      <c r="D794" s="365"/>
      <c r="E794" s="365"/>
      <c r="F794" s="365"/>
      <c r="G794" s="315" t="str">
        <f t="array" ref="G794">IF( OR($T794, NOT($U794), $W794), "", $AA794 &amp; $AH794 &amp; INDEX(中文數值資料表, $AG794, 2) )</f>
        <v/>
      </c>
      <c r="H794" s="321" t="str">
        <f t="shared" si="222"/>
        <v/>
      </c>
      <c r="I794" s="322" t="str">
        <f t="shared" si="223"/>
        <v/>
      </c>
      <c r="J794" s="323" t="str">
        <f t="shared" si="224"/>
        <v/>
      </c>
      <c r="K794" s="316" t="str">
        <f t="shared" si="225"/>
        <v/>
      </c>
      <c r="L794" s="317" t="str">
        <f t="shared" ca="1" si="242"/>
        <v xml:space="preserve">\ltjruby{}{}\
</v>
      </c>
      <c r="M794" s="317" t="str">
        <f t="shared" ca="1" si="228"/>
        <v xml:space="preserve">&lt;ruby&gt;&lt;rt&gt;&lt;/rt&gt;&lt;/ruby&gt;
</v>
      </c>
      <c r="N794" s="317" t="str">
        <f t="shared" ca="1" si="229"/>
        <v xml:space="preserve">&lt;ruby&gt;&lt;rt&gt;&lt;/rt&gt;&lt;/ruby&gt;
</v>
      </c>
      <c r="O794" s="317" t="str">
        <f t="shared" ca="1" si="230"/>
        <v xml:space="preserve">&lt;ruby&gt;&lt;rt&gt;&lt;/rt&gt;&lt;/ruby&gt;
</v>
      </c>
      <c r="P794" s="317" t="str">
        <f t="shared" ca="1" si="230"/>
        <v xml:space="preserve">&lt;ruby&gt;&lt;rt&gt;&lt;/rt&gt;&lt;/ruby&gt;
</v>
      </c>
      <c r="Q794" s="318" t="str">
        <f t="shared" ca="1" si="231"/>
        <v xml:space="preserve">&lt;ruby&gt;&lt;rtc&gt;&lt;/rtc&gt;&lt;/ruby&gt;
</v>
      </c>
      <c r="R794" s="318" t="str">
        <f t="shared" ca="1" si="232"/>
        <v xml:space="preserve">&lt;ruby&gt;&lt;rt&gt;&lt;/rt&gt;&lt;rtc&gt;&lt;/rtc&gt;&lt;/ruby&gt;
</v>
      </c>
      <c r="S794" s="285"/>
      <c r="T794" s="319" t="b">
        <f t="shared" si="226"/>
        <v>0</v>
      </c>
      <c r="U794" s="319" t="b">
        <f t="shared" si="233"/>
        <v>0</v>
      </c>
      <c r="V794" s="319" t="b">
        <f t="shared" si="234"/>
        <v>1</v>
      </c>
      <c r="W794" s="319" t="b">
        <f t="shared" si="235"/>
        <v>1</v>
      </c>
      <c r="X794" s="319" t="b">
        <f t="shared" si="236"/>
        <v>0</v>
      </c>
      <c r="Y794" s="370"/>
      <c r="Z794" s="377" t="str">
        <f t="shared" si="227"/>
        <v/>
      </c>
      <c r="AA794" s="373" t="str">
        <f t="array" ref="AA794">IF( $Z794="", "", INDEX(白話字聲母資料表, $Z794, $AA$5))</f>
        <v/>
      </c>
      <c r="AB794" s="370"/>
      <c r="AC794" s="377" t="str">
        <f t="shared" si="237"/>
        <v/>
      </c>
      <c r="AD794" s="373" t="str">
        <f t="array" ref="AD794">IF( $W794, "", INDEX(白話字韻母資料表, AC794, $AD$5))</f>
        <v/>
      </c>
      <c r="AE794" s="373" t="str">
        <f t="array" ref="AE794">IF( $W794, "", IF( INDEX(白話字韻母資料表, AC794, $AE$5) = "入聲", TRUE, FALSE) )</f>
        <v/>
      </c>
      <c r="AF794" s="374" t="str">
        <f t="shared" si="238"/>
        <v/>
      </c>
      <c r="AG794" s="374" t="str">
        <f t="shared" si="239"/>
        <v/>
      </c>
      <c r="AH794" s="374" t="str">
        <f t="array" ref="AH794">IF( $W794, "", INDEX(白話字韻母資料表, $AC794, $AH$5))</f>
        <v/>
      </c>
      <c r="AI794" s="374" t="str">
        <f t="array" ref="AI794">IF($W794, "", INDEX(白話字韻母八聲調資料表, $AD794, $AG794))</f>
        <v/>
      </c>
      <c r="AJ794" s="370"/>
      <c r="AK794" s="373" t="b">
        <f t="shared" si="240"/>
        <v>0</v>
      </c>
      <c r="AL794" s="373" t="str">
        <f>IF( $AK794, IFERROR( IF(MATCH( $E794, 顎音化聲母!$H$9:$H$37, 0), TRUE, FALSE), FALSE), "")</f>
        <v/>
      </c>
      <c r="AM794" s="373" t="str">
        <f t="array" ref="AM794">IF( AND($AK794, $AL794), INDEX(顎音化聲母資料表, MATCH( $D794 &amp; $E794, 顎音化聲母!$L$5:$L$136, 0), 3), "")</f>
        <v/>
      </c>
      <c r="AN794" s="373" t="str">
        <f t="shared" si="241"/>
        <v/>
      </c>
      <c r="AO794" s="374" t="str">
        <f t="array" ref="AO794">IF($AN794="", "", IF( $AM794&lt;&gt;"", $AM794,INDEX(白話字聲母資料表, $AN794, $AO$5)))</f>
        <v/>
      </c>
      <c r="AP794" s="374" t="str">
        <f t="array" ref="AP794">IF($W794, "", INDEX(方音八音反切資料表, $AD794, $AG794))</f>
        <v/>
      </c>
      <c r="AQ794" s="370"/>
      <c r="AR794" s="374" t="str">
        <f t="array" ref="AR794">IF($V794, "", INDEX(白話字聲母資料表, $Z794, $AR$5))</f>
        <v/>
      </c>
      <c r="AS794" s="375" t="str">
        <f t="array" ref="AS794">IF($W794, "", INDEX(白話字韻母資料表, $AC794, $AR$5))</f>
        <v/>
      </c>
      <c r="AT794" s="374" t="str">
        <f t="array" ref="AT794">IF($W794, "", INDEX(台羅韻母八聲調資料表, $AD794, $AG794))</f>
        <v/>
      </c>
      <c r="AU794" s="370"/>
      <c r="AV794" s="374" t="str">
        <f t="array" ref="AV794">IF($V794, "", INDEX(白話字聲母資料表, $Z794, $AV$5))</f>
        <v/>
      </c>
      <c r="AW794" s="375" t="str">
        <f t="array" ref="AW794">IF($W794, "", INDEX(白話字韻母資料表, $AC794, $AW$5))</f>
        <v/>
      </c>
      <c r="AX794" s="374" t="str">
        <f t="array" ref="AX794">IF($W794, "", INDEX(閩拼韻母八聲調資料表, $AD794, $AG794))</f>
        <v/>
      </c>
    </row>
    <row r="795" spans="2:50">
      <c r="B795" s="380">
        <f t="shared" si="221"/>
        <v>787</v>
      </c>
      <c r="C795" s="314" t="str">
        <f>MID(文章!$D$4, B795, 1)</f>
        <v/>
      </c>
      <c r="D795" s="365"/>
      <c r="E795" s="365"/>
      <c r="F795" s="365"/>
      <c r="G795" s="315" t="str">
        <f t="array" ref="G795">IF( OR($T795, NOT($U795), $W795), "", $AA795 &amp; $AH795 &amp; INDEX(中文數值資料表, $AG795, 2) )</f>
        <v/>
      </c>
      <c r="H795" s="321" t="str">
        <f t="shared" si="222"/>
        <v/>
      </c>
      <c r="I795" s="322" t="str">
        <f t="shared" si="223"/>
        <v/>
      </c>
      <c r="J795" s="323" t="str">
        <f t="shared" si="224"/>
        <v/>
      </c>
      <c r="K795" s="316" t="str">
        <f t="shared" si="225"/>
        <v/>
      </c>
      <c r="L795" s="317" t="str">
        <f t="shared" ca="1" si="242"/>
        <v xml:space="preserve">\ltjruby{}{}\
</v>
      </c>
      <c r="M795" s="317" t="str">
        <f t="shared" ca="1" si="228"/>
        <v xml:space="preserve">&lt;ruby&gt;&lt;rt&gt;&lt;/rt&gt;&lt;/ruby&gt;
</v>
      </c>
      <c r="N795" s="317" t="str">
        <f t="shared" ca="1" si="229"/>
        <v xml:space="preserve">&lt;ruby&gt;&lt;rt&gt;&lt;/rt&gt;&lt;/ruby&gt;
</v>
      </c>
      <c r="O795" s="317" t="str">
        <f t="shared" ca="1" si="230"/>
        <v xml:space="preserve">&lt;ruby&gt;&lt;rt&gt;&lt;/rt&gt;&lt;/ruby&gt;
</v>
      </c>
      <c r="P795" s="317" t="str">
        <f t="shared" ca="1" si="230"/>
        <v xml:space="preserve">&lt;ruby&gt;&lt;rt&gt;&lt;/rt&gt;&lt;/ruby&gt;
</v>
      </c>
      <c r="Q795" s="318" t="str">
        <f t="shared" ca="1" si="231"/>
        <v xml:space="preserve">&lt;ruby&gt;&lt;rtc&gt;&lt;/rtc&gt;&lt;/ruby&gt;
</v>
      </c>
      <c r="R795" s="318" t="str">
        <f t="shared" ca="1" si="232"/>
        <v xml:space="preserve">&lt;ruby&gt;&lt;rt&gt;&lt;/rt&gt;&lt;rtc&gt;&lt;/rtc&gt;&lt;/ruby&gt;
</v>
      </c>
      <c r="S795" s="285"/>
      <c r="T795" s="319" t="b">
        <f t="shared" si="226"/>
        <v>0</v>
      </c>
      <c r="U795" s="319" t="b">
        <f t="shared" si="233"/>
        <v>0</v>
      </c>
      <c r="V795" s="319" t="b">
        <f t="shared" si="234"/>
        <v>1</v>
      </c>
      <c r="W795" s="319" t="b">
        <f t="shared" si="235"/>
        <v>1</v>
      </c>
      <c r="X795" s="319" t="b">
        <f t="shared" si="236"/>
        <v>0</v>
      </c>
      <c r="Y795" s="370"/>
      <c r="Z795" s="377" t="str">
        <f t="shared" si="227"/>
        <v/>
      </c>
      <c r="AA795" s="373" t="str">
        <f t="array" ref="AA795">IF( $Z795="", "", INDEX(白話字聲母資料表, $Z795, $AA$5))</f>
        <v/>
      </c>
      <c r="AB795" s="370"/>
      <c r="AC795" s="377" t="str">
        <f t="shared" si="237"/>
        <v/>
      </c>
      <c r="AD795" s="373" t="str">
        <f t="array" ref="AD795">IF( $W795, "", INDEX(白話字韻母資料表, AC795, $AD$5))</f>
        <v/>
      </c>
      <c r="AE795" s="373" t="str">
        <f t="array" ref="AE795">IF( $W795, "", IF( INDEX(白話字韻母資料表, AC795, $AE$5) = "入聲", TRUE, FALSE) )</f>
        <v/>
      </c>
      <c r="AF795" s="374" t="str">
        <f t="shared" si="238"/>
        <v/>
      </c>
      <c r="AG795" s="374" t="str">
        <f t="shared" si="239"/>
        <v/>
      </c>
      <c r="AH795" s="374" t="str">
        <f t="array" ref="AH795">IF( $W795, "", INDEX(白話字韻母資料表, $AC795, $AH$5))</f>
        <v/>
      </c>
      <c r="AI795" s="374" t="str">
        <f t="array" ref="AI795">IF($W795, "", INDEX(白話字韻母八聲調資料表, $AD795, $AG795))</f>
        <v/>
      </c>
      <c r="AJ795" s="370"/>
      <c r="AK795" s="373" t="b">
        <f t="shared" si="240"/>
        <v>0</v>
      </c>
      <c r="AL795" s="373" t="str">
        <f>IF( $AK795, IFERROR( IF(MATCH( $E795, 顎音化聲母!$H$9:$H$37, 0), TRUE, FALSE), FALSE), "")</f>
        <v/>
      </c>
      <c r="AM795" s="373" t="str">
        <f t="array" ref="AM795">IF( AND($AK795, $AL795), INDEX(顎音化聲母資料表, MATCH( $D795 &amp; $E795, 顎音化聲母!$L$5:$L$136, 0), 3), "")</f>
        <v/>
      </c>
      <c r="AN795" s="373" t="str">
        <f t="shared" si="241"/>
        <v/>
      </c>
      <c r="AO795" s="374" t="str">
        <f t="array" ref="AO795">IF($AN795="", "", IF( $AM795&lt;&gt;"", $AM795,INDEX(白話字聲母資料表, $AN795, $AO$5)))</f>
        <v/>
      </c>
      <c r="AP795" s="374" t="str">
        <f t="array" ref="AP795">IF($W795, "", INDEX(方音八音反切資料表, $AD795, $AG795))</f>
        <v/>
      </c>
      <c r="AQ795" s="370"/>
      <c r="AR795" s="374" t="str">
        <f t="array" ref="AR795">IF($V795, "", INDEX(白話字聲母資料表, $Z795, $AR$5))</f>
        <v/>
      </c>
      <c r="AS795" s="375" t="str">
        <f t="array" ref="AS795">IF($W795, "", INDEX(白話字韻母資料表, $AC795, $AR$5))</f>
        <v/>
      </c>
      <c r="AT795" s="374" t="str">
        <f t="array" ref="AT795">IF($W795, "", INDEX(台羅韻母八聲調資料表, $AD795, $AG795))</f>
        <v/>
      </c>
      <c r="AU795" s="370"/>
      <c r="AV795" s="374" t="str">
        <f t="array" ref="AV795">IF($V795, "", INDEX(白話字聲母資料表, $Z795, $AV$5))</f>
        <v/>
      </c>
      <c r="AW795" s="375" t="str">
        <f t="array" ref="AW795">IF($W795, "", INDEX(白話字韻母資料表, $AC795, $AW$5))</f>
        <v/>
      </c>
      <c r="AX795" s="374" t="str">
        <f t="array" ref="AX795">IF($W795, "", INDEX(閩拼韻母八聲調資料表, $AD795, $AG795))</f>
        <v/>
      </c>
    </row>
    <row r="796" spans="2:50">
      <c r="B796" s="380">
        <f t="shared" si="221"/>
        <v>788</v>
      </c>
      <c r="C796" s="314" t="str">
        <f>MID(文章!$D$4, B796, 1)</f>
        <v/>
      </c>
      <c r="D796" s="365"/>
      <c r="E796" s="365"/>
      <c r="F796" s="365"/>
      <c r="G796" s="315" t="str">
        <f t="array" ref="G796">IF( OR($T796, NOT($U796), $W796), "", $AA796 &amp; $AH796 &amp; INDEX(中文數值資料表, $AG796, 2) )</f>
        <v/>
      </c>
      <c r="H796" s="321" t="str">
        <f t="shared" si="222"/>
        <v/>
      </c>
      <c r="I796" s="322" t="str">
        <f t="shared" si="223"/>
        <v/>
      </c>
      <c r="J796" s="323" t="str">
        <f t="shared" si="224"/>
        <v/>
      </c>
      <c r="K796" s="316" t="str">
        <f t="shared" si="225"/>
        <v/>
      </c>
      <c r="L796" s="317" t="str">
        <f t="shared" ca="1" si="242"/>
        <v xml:space="preserve">\ltjruby{}{}\
</v>
      </c>
      <c r="M796" s="317" t="str">
        <f t="shared" ca="1" si="228"/>
        <v xml:space="preserve">&lt;ruby&gt;&lt;rt&gt;&lt;/rt&gt;&lt;/ruby&gt;
</v>
      </c>
      <c r="N796" s="317" t="str">
        <f t="shared" ca="1" si="229"/>
        <v xml:space="preserve">&lt;ruby&gt;&lt;rt&gt;&lt;/rt&gt;&lt;/ruby&gt;
</v>
      </c>
      <c r="O796" s="317" t="str">
        <f t="shared" ca="1" si="230"/>
        <v xml:space="preserve">&lt;ruby&gt;&lt;rt&gt;&lt;/rt&gt;&lt;/ruby&gt;
</v>
      </c>
      <c r="P796" s="317" t="str">
        <f t="shared" ca="1" si="230"/>
        <v xml:space="preserve">&lt;ruby&gt;&lt;rt&gt;&lt;/rt&gt;&lt;/ruby&gt;
</v>
      </c>
      <c r="Q796" s="318" t="str">
        <f t="shared" ca="1" si="231"/>
        <v xml:space="preserve">&lt;ruby&gt;&lt;rtc&gt;&lt;/rtc&gt;&lt;/ruby&gt;
</v>
      </c>
      <c r="R796" s="318" t="str">
        <f t="shared" ca="1" si="232"/>
        <v xml:space="preserve">&lt;ruby&gt;&lt;rt&gt;&lt;/rt&gt;&lt;rtc&gt;&lt;/rtc&gt;&lt;/ruby&gt;
</v>
      </c>
      <c r="S796" s="285"/>
      <c r="T796" s="319" t="b">
        <f t="shared" si="226"/>
        <v>0</v>
      </c>
      <c r="U796" s="319" t="b">
        <f t="shared" si="233"/>
        <v>0</v>
      </c>
      <c r="V796" s="319" t="b">
        <f t="shared" si="234"/>
        <v>1</v>
      </c>
      <c r="W796" s="319" t="b">
        <f t="shared" si="235"/>
        <v>1</v>
      </c>
      <c r="X796" s="319" t="b">
        <f t="shared" si="236"/>
        <v>0</v>
      </c>
      <c r="Y796" s="370"/>
      <c r="Z796" s="377" t="str">
        <f t="shared" si="227"/>
        <v/>
      </c>
      <c r="AA796" s="373" t="str">
        <f t="array" ref="AA796">IF( $Z796="", "", INDEX(白話字聲母資料表, $Z796, $AA$5))</f>
        <v/>
      </c>
      <c r="AB796" s="370"/>
      <c r="AC796" s="377" t="str">
        <f t="shared" si="237"/>
        <v/>
      </c>
      <c r="AD796" s="373" t="str">
        <f t="array" ref="AD796">IF( $W796, "", INDEX(白話字韻母資料表, AC796, $AD$5))</f>
        <v/>
      </c>
      <c r="AE796" s="373" t="str">
        <f t="array" ref="AE796">IF( $W796, "", IF( INDEX(白話字韻母資料表, AC796, $AE$5) = "入聲", TRUE, FALSE) )</f>
        <v/>
      </c>
      <c r="AF796" s="374" t="str">
        <f t="shared" si="238"/>
        <v/>
      </c>
      <c r="AG796" s="374" t="str">
        <f t="shared" si="239"/>
        <v/>
      </c>
      <c r="AH796" s="374" t="str">
        <f t="array" ref="AH796">IF( $W796, "", INDEX(白話字韻母資料表, $AC796, $AH$5))</f>
        <v/>
      </c>
      <c r="AI796" s="374" t="str">
        <f t="array" ref="AI796">IF($W796, "", INDEX(白話字韻母八聲調資料表, $AD796, $AG796))</f>
        <v/>
      </c>
      <c r="AJ796" s="370"/>
      <c r="AK796" s="373" t="b">
        <f t="shared" si="240"/>
        <v>0</v>
      </c>
      <c r="AL796" s="373" t="str">
        <f>IF( $AK796, IFERROR( IF(MATCH( $E796, 顎音化聲母!$H$9:$H$37, 0), TRUE, FALSE), FALSE), "")</f>
        <v/>
      </c>
      <c r="AM796" s="373" t="str">
        <f t="array" ref="AM796">IF( AND($AK796, $AL796), INDEX(顎音化聲母資料表, MATCH( $D796 &amp; $E796, 顎音化聲母!$L$5:$L$136, 0), 3), "")</f>
        <v/>
      </c>
      <c r="AN796" s="373" t="str">
        <f t="shared" si="241"/>
        <v/>
      </c>
      <c r="AO796" s="374" t="str">
        <f t="array" ref="AO796">IF($AN796="", "", IF( $AM796&lt;&gt;"", $AM796,INDEX(白話字聲母資料表, $AN796, $AO$5)))</f>
        <v/>
      </c>
      <c r="AP796" s="374" t="str">
        <f t="array" ref="AP796">IF($W796, "", INDEX(方音八音反切資料表, $AD796, $AG796))</f>
        <v/>
      </c>
      <c r="AQ796" s="370"/>
      <c r="AR796" s="374" t="str">
        <f t="array" ref="AR796">IF($V796, "", INDEX(白話字聲母資料表, $Z796, $AR$5))</f>
        <v/>
      </c>
      <c r="AS796" s="375" t="str">
        <f t="array" ref="AS796">IF($W796, "", INDEX(白話字韻母資料表, $AC796, $AR$5))</f>
        <v/>
      </c>
      <c r="AT796" s="374" t="str">
        <f t="array" ref="AT796">IF($W796, "", INDEX(台羅韻母八聲調資料表, $AD796, $AG796))</f>
        <v/>
      </c>
      <c r="AU796" s="370"/>
      <c r="AV796" s="374" t="str">
        <f t="array" ref="AV796">IF($V796, "", INDEX(白話字聲母資料表, $Z796, $AV$5))</f>
        <v/>
      </c>
      <c r="AW796" s="375" t="str">
        <f t="array" ref="AW796">IF($W796, "", INDEX(白話字韻母資料表, $AC796, $AW$5))</f>
        <v/>
      </c>
      <c r="AX796" s="374" t="str">
        <f t="array" ref="AX796">IF($W796, "", INDEX(閩拼韻母八聲調資料表, $AD796, $AG796))</f>
        <v/>
      </c>
    </row>
    <row r="797" spans="2:50">
      <c r="B797" s="380">
        <f t="shared" si="221"/>
        <v>789</v>
      </c>
      <c r="C797" s="314" t="str">
        <f>MID(文章!$D$4, B797, 1)</f>
        <v/>
      </c>
      <c r="D797" s="365"/>
      <c r="E797" s="365"/>
      <c r="F797" s="365"/>
      <c r="G797" s="315" t="str">
        <f t="array" ref="G797">IF( OR($T797, NOT($U797), $W797), "", $AA797 &amp; $AH797 &amp; INDEX(中文數值資料表, $AG797, 2) )</f>
        <v/>
      </c>
      <c r="H797" s="321" t="str">
        <f t="shared" si="222"/>
        <v/>
      </c>
      <c r="I797" s="322" t="str">
        <f t="shared" si="223"/>
        <v/>
      </c>
      <c r="J797" s="323" t="str">
        <f t="shared" si="224"/>
        <v/>
      </c>
      <c r="K797" s="316" t="str">
        <f t="shared" si="225"/>
        <v/>
      </c>
      <c r="L797" s="317" t="str">
        <f t="shared" ca="1" si="242"/>
        <v xml:space="preserve">\ltjruby{}{}\
</v>
      </c>
      <c r="M797" s="317" t="str">
        <f t="shared" ca="1" si="228"/>
        <v xml:space="preserve">&lt;ruby&gt;&lt;rt&gt;&lt;/rt&gt;&lt;/ruby&gt;
</v>
      </c>
      <c r="N797" s="317" t="str">
        <f t="shared" ca="1" si="229"/>
        <v xml:space="preserve">&lt;ruby&gt;&lt;rt&gt;&lt;/rt&gt;&lt;/ruby&gt;
</v>
      </c>
      <c r="O797" s="317" t="str">
        <f t="shared" ca="1" si="230"/>
        <v xml:space="preserve">&lt;ruby&gt;&lt;rt&gt;&lt;/rt&gt;&lt;/ruby&gt;
</v>
      </c>
      <c r="P797" s="317" t="str">
        <f t="shared" ca="1" si="230"/>
        <v xml:space="preserve">&lt;ruby&gt;&lt;rt&gt;&lt;/rt&gt;&lt;/ruby&gt;
</v>
      </c>
      <c r="Q797" s="318" t="str">
        <f t="shared" ca="1" si="231"/>
        <v xml:space="preserve">&lt;ruby&gt;&lt;rtc&gt;&lt;/rtc&gt;&lt;/ruby&gt;
</v>
      </c>
      <c r="R797" s="318" t="str">
        <f t="shared" ca="1" si="232"/>
        <v xml:space="preserve">&lt;ruby&gt;&lt;rt&gt;&lt;/rt&gt;&lt;rtc&gt;&lt;/rtc&gt;&lt;/ruby&gt;
</v>
      </c>
      <c r="S797" s="285"/>
      <c r="T797" s="319" t="b">
        <f t="shared" si="226"/>
        <v>0</v>
      </c>
      <c r="U797" s="319" t="b">
        <f t="shared" si="233"/>
        <v>0</v>
      </c>
      <c r="V797" s="319" t="b">
        <f t="shared" si="234"/>
        <v>1</v>
      </c>
      <c r="W797" s="319" t="b">
        <f t="shared" si="235"/>
        <v>1</v>
      </c>
      <c r="X797" s="319" t="b">
        <f t="shared" si="236"/>
        <v>0</v>
      </c>
      <c r="Y797" s="370"/>
      <c r="Z797" s="377" t="str">
        <f t="shared" si="227"/>
        <v/>
      </c>
      <c r="AA797" s="373" t="str">
        <f t="array" ref="AA797">IF( $Z797="", "", INDEX(白話字聲母資料表, $Z797, $AA$5))</f>
        <v/>
      </c>
      <c r="AB797" s="370"/>
      <c r="AC797" s="377" t="str">
        <f t="shared" si="237"/>
        <v/>
      </c>
      <c r="AD797" s="373" t="str">
        <f t="array" ref="AD797">IF( $W797, "", INDEX(白話字韻母資料表, AC797, $AD$5))</f>
        <v/>
      </c>
      <c r="AE797" s="373" t="str">
        <f t="array" ref="AE797">IF( $W797, "", IF( INDEX(白話字韻母資料表, AC797, $AE$5) = "入聲", TRUE, FALSE) )</f>
        <v/>
      </c>
      <c r="AF797" s="374" t="str">
        <f t="shared" si="238"/>
        <v/>
      </c>
      <c r="AG797" s="374" t="str">
        <f t="shared" si="239"/>
        <v/>
      </c>
      <c r="AH797" s="374" t="str">
        <f t="array" ref="AH797">IF( $W797, "", INDEX(白話字韻母資料表, $AC797, $AH$5))</f>
        <v/>
      </c>
      <c r="AI797" s="374" t="str">
        <f t="array" ref="AI797">IF($W797, "", INDEX(白話字韻母八聲調資料表, $AD797, $AG797))</f>
        <v/>
      </c>
      <c r="AJ797" s="370"/>
      <c r="AK797" s="373" t="b">
        <f t="shared" si="240"/>
        <v>0</v>
      </c>
      <c r="AL797" s="373" t="str">
        <f>IF( $AK797, IFERROR( IF(MATCH( $E797, 顎音化聲母!$H$9:$H$37, 0), TRUE, FALSE), FALSE), "")</f>
        <v/>
      </c>
      <c r="AM797" s="373" t="str">
        <f t="array" ref="AM797">IF( AND($AK797, $AL797), INDEX(顎音化聲母資料表, MATCH( $D797 &amp; $E797, 顎音化聲母!$L$5:$L$136, 0), 3), "")</f>
        <v/>
      </c>
      <c r="AN797" s="373" t="str">
        <f t="shared" si="241"/>
        <v/>
      </c>
      <c r="AO797" s="374" t="str">
        <f t="array" ref="AO797">IF($AN797="", "", IF( $AM797&lt;&gt;"", $AM797,INDEX(白話字聲母資料表, $AN797, $AO$5)))</f>
        <v/>
      </c>
      <c r="AP797" s="374" t="str">
        <f t="array" ref="AP797">IF($W797, "", INDEX(方音八音反切資料表, $AD797, $AG797))</f>
        <v/>
      </c>
      <c r="AQ797" s="370"/>
      <c r="AR797" s="374" t="str">
        <f t="array" ref="AR797">IF($V797, "", INDEX(白話字聲母資料表, $Z797, $AR$5))</f>
        <v/>
      </c>
      <c r="AS797" s="375" t="str">
        <f t="array" ref="AS797">IF($W797, "", INDEX(白話字韻母資料表, $AC797, $AR$5))</f>
        <v/>
      </c>
      <c r="AT797" s="374" t="str">
        <f t="array" ref="AT797">IF($W797, "", INDEX(台羅韻母八聲調資料表, $AD797, $AG797))</f>
        <v/>
      </c>
      <c r="AU797" s="370"/>
      <c r="AV797" s="374" t="str">
        <f t="array" ref="AV797">IF($V797, "", INDEX(白話字聲母資料表, $Z797, $AV$5))</f>
        <v/>
      </c>
      <c r="AW797" s="375" t="str">
        <f t="array" ref="AW797">IF($W797, "", INDEX(白話字韻母資料表, $AC797, $AW$5))</f>
        <v/>
      </c>
      <c r="AX797" s="374" t="str">
        <f t="array" ref="AX797">IF($W797, "", INDEX(閩拼韻母八聲調資料表, $AD797, $AG797))</f>
        <v/>
      </c>
    </row>
    <row r="798" spans="2:50">
      <c r="B798" s="380">
        <f t="shared" si="221"/>
        <v>790</v>
      </c>
      <c r="C798" s="314" t="str">
        <f>MID(文章!$D$4, B798, 1)</f>
        <v/>
      </c>
      <c r="D798" s="365"/>
      <c r="E798" s="365"/>
      <c r="F798" s="365"/>
      <c r="G798" s="315" t="str">
        <f t="array" ref="G798">IF( OR($T798, NOT($U798), $W798), "", $AA798 &amp; $AH798 &amp; INDEX(中文數值資料表, $AG798, 2) )</f>
        <v/>
      </c>
      <c r="H798" s="321" t="str">
        <f t="shared" si="222"/>
        <v/>
      </c>
      <c r="I798" s="322" t="str">
        <f t="shared" si="223"/>
        <v/>
      </c>
      <c r="J798" s="323" t="str">
        <f t="shared" si="224"/>
        <v/>
      </c>
      <c r="K798" s="316" t="str">
        <f t="shared" si="225"/>
        <v/>
      </c>
      <c r="L798" s="317" t="str">
        <f t="shared" ca="1" si="242"/>
        <v xml:space="preserve">\ltjruby{}{}\
</v>
      </c>
      <c r="M798" s="317" t="str">
        <f t="shared" ca="1" si="228"/>
        <v xml:space="preserve">&lt;ruby&gt;&lt;rt&gt;&lt;/rt&gt;&lt;/ruby&gt;
</v>
      </c>
      <c r="N798" s="317" t="str">
        <f t="shared" ca="1" si="229"/>
        <v xml:space="preserve">&lt;ruby&gt;&lt;rt&gt;&lt;/rt&gt;&lt;/ruby&gt;
</v>
      </c>
      <c r="O798" s="317" t="str">
        <f t="shared" ca="1" si="230"/>
        <v xml:space="preserve">&lt;ruby&gt;&lt;rt&gt;&lt;/rt&gt;&lt;/ruby&gt;
</v>
      </c>
      <c r="P798" s="317" t="str">
        <f t="shared" ca="1" si="230"/>
        <v xml:space="preserve">&lt;ruby&gt;&lt;rt&gt;&lt;/rt&gt;&lt;/ruby&gt;
</v>
      </c>
      <c r="Q798" s="318" t="str">
        <f t="shared" ca="1" si="231"/>
        <v xml:space="preserve">&lt;ruby&gt;&lt;rtc&gt;&lt;/rtc&gt;&lt;/ruby&gt;
</v>
      </c>
      <c r="R798" s="318" t="str">
        <f t="shared" ca="1" si="232"/>
        <v xml:space="preserve">&lt;ruby&gt;&lt;rt&gt;&lt;/rt&gt;&lt;rtc&gt;&lt;/rtc&gt;&lt;/ruby&gt;
</v>
      </c>
      <c r="S798" s="285"/>
      <c r="T798" s="319" t="b">
        <f t="shared" si="226"/>
        <v>0</v>
      </c>
      <c r="U798" s="319" t="b">
        <f t="shared" si="233"/>
        <v>0</v>
      </c>
      <c r="V798" s="319" t="b">
        <f t="shared" si="234"/>
        <v>1</v>
      </c>
      <c r="W798" s="319" t="b">
        <f t="shared" si="235"/>
        <v>1</v>
      </c>
      <c r="X798" s="319" t="b">
        <f t="shared" si="236"/>
        <v>0</v>
      </c>
      <c r="Y798" s="370"/>
      <c r="Z798" s="377" t="str">
        <f t="shared" si="227"/>
        <v/>
      </c>
      <c r="AA798" s="373" t="str">
        <f t="array" ref="AA798">IF( $Z798="", "", INDEX(白話字聲母資料表, $Z798, $AA$5))</f>
        <v/>
      </c>
      <c r="AB798" s="370"/>
      <c r="AC798" s="377" t="str">
        <f t="shared" si="237"/>
        <v/>
      </c>
      <c r="AD798" s="373" t="str">
        <f t="array" ref="AD798">IF( $W798, "", INDEX(白話字韻母資料表, AC798, $AD$5))</f>
        <v/>
      </c>
      <c r="AE798" s="373" t="str">
        <f t="array" ref="AE798">IF( $W798, "", IF( INDEX(白話字韻母資料表, AC798, $AE$5) = "入聲", TRUE, FALSE) )</f>
        <v/>
      </c>
      <c r="AF798" s="374" t="str">
        <f t="shared" si="238"/>
        <v/>
      </c>
      <c r="AG798" s="374" t="str">
        <f t="shared" si="239"/>
        <v/>
      </c>
      <c r="AH798" s="374" t="str">
        <f t="array" ref="AH798">IF( $W798, "", INDEX(白話字韻母資料表, $AC798, $AH$5))</f>
        <v/>
      </c>
      <c r="AI798" s="374" t="str">
        <f t="array" ref="AI798">IF($W798, "", INDEX(白話字韻母八聲調資料表, $AD798, $AG798))</f>
        <v/>
      </c>
      <c r="AJ798" s="370"/>
      <c r="AK798" s="373" t="b">
        <f t="shared" si="240"/>
        <v>0</v>
      </c>
      <c r="AL798" s="373" t="str">
        <f>IF( $AK798, IFERROR( IF(MATCH( $E798, 顎音化聲母!$H$9:$H$37, 0), TRUE, FALSE), FALSE), "")</f>
        <v/>
      </c>
      <c r="AM798" s="373" t="str">
        <f t="array" ref="AM798">IF( AND($AK798, $AL798), INDEX(顎音化聲母資料表, MATCH( $D798 &amp; $E798, 顎音化聲母!$L$5:$L$136, 0), 3), "")</f>
        <v/>
      </c>
      <c r="AN798" s="373" t="str">
        <f t="shared" si="241"/>
        <v/>
      </c>
      <c r="AO798" s="374" t="str">
        <f t="array" ref="AO798">IF($AN798="", "", IF( $AM798&lt;&gt;"", $AM798,INDEX(白話字聲母資料表, $AN798, $AO$5)))</f>
        <v/>
      </c>
      <c r="AP798" s="374" t="str">
        <f t="array" ref="AP798">IF($W798, "", INDEX(方音八音反切資料表, $AD798, $AG798))</f>
        <v/>
      </c>
      <c r="AQ798" s="370"/>
      <c r="AR798" s="374" t="str">
        <f t="array" ref="AR798">IF($V798, "", INDEX(白話字聲母資料表, $Z798, $AR$5))</f>
        <v/>
      </c>
      <c r="AS798" s="375" t="str">
        <f t="array" ref="AS798">IF($W798, "", INDEX(白話字韻母資料表, $AC798, $AR$5))</f>
        <v/>
      </c>
      <c r="AT798" s="374" t="str">
        <f t="array" ref="AT798">IF($W798, "", INDEX(台羅韻母八聲調資料表, $AD798, $AG798))</f>
        <v/>
      </c>
      <c r="AU798" s="370"/>
      <c r="AV798" s="374" t="str">
        <f t="array" ref="AV798">IF($V798, "", INDEX(白話字聲母資料表, $Z798, $AV$5))</f>
        <v/>
      </c>
      <c r="AW798" s="375" t="str">
        <f t="array" ref="AW798">IF($W798, "", INDEX(白話字韻母資料表, $AC798, $AW$5))</f>
        <v/>
      </c>
      <c r="AX798" s="374" t="str">
        <f t="array" ref="AX798">IF($W798, "", INDEX(閩拼韻母八聲調資料表, $AD798, $AG798))</f>
        <v/>
      </c>
    </row>
    <row r="799" spans="2:50">
      <c r="B799" s="380">
        <f t="shared" si="221"/>
        <v>791</v>
      </c>
      <c r="C799" s="314" t="str">
        <f>MID(文章!$D$4, B799, 1)</f>
        <v/>
      </c>
      <c r="D799" s="365"/>
      <c r="E799" s="365"/>
      <c r="F799" s="365"/>
      <c r="G799" s="315" t="str">
        <f t="array" ref="G799">IF( OR($T799, NOT($U799), $W799), "", $AA799 &amp; $AH799 &amp; INDEX(中文數值資料表, $AG799, 2) )</f>
        <v/>
      </c>
      <c r="H799" s="321" t="str">
        <f t="shared" si="222"/>
        <v/>
      </c>
      <c r="I799" s="322" t="str">
        <f t="shared" si="223"/>
        <v/>
      </c>
      <c r="J799" s="323" t="str">
        <f t="shared" si="224"/>
        <v/>
      </c>
      <c r="K799" s="316" t="str">
        <f t="shared" si="225"/>
        <v/>
      </c>
      <c r="L799" s="317" t="str">
        <f t="shared" ca="1" si="242"/>
        <v xml:space="preserve">\ltjruby{}{}\
</v>
      </c>
      <c r="M799" s="317" t="str">
        <f t="shared" ca="1" si="228"/>
        <v xml:space="preserve">&lt;ruby&gt;&lt;rt&gt;&lt;/rt&gt;&lt;/ruby&gt;
</v>
      </c>
      <c r="N799" s="317" t="str">
        <f t="shared" ca="1" si="229"/>
        <v xml:space="preserve">&lt;ruby&gt;&lt;rt&gt;&lt;/rt&gt;&lt;/ruby&gt;
</v>
      </c>
      <c r="O799" s="317" t="str">
        <f t="shared" ca="1" si="230"/>
        <v xml:space="preserve">&lt;ruby&gt;&lt;rt&gt;&lt;/rt&gt;&lt;/ruby&gt;
</v>
      </c>
      <c r="P799" s="317" t="str">
        <f t="shared" ca="1" si="230"/>
        <v xml:space="preserve">&lt;ruby&gt;&lt;rt&gt;&lt;/rt&gt;&lt;/ruby&gt;
</v>
      </c>
      <c r="Q799" s="318" t="str">
        <f t="shared" ca="1" si="231"/>
        <v xml:space="preserve">&lt;ruby&gt;&lt;rtc&gt;&lt;/rtc&gt;&lt;/ruby&gt;
</v>
      </c>
      <c r="R799" s="318" t="str">
        <f t="shared" ca="1" si="232"/>
        <v xml:space="preserve">&lt;ruby&gt;&lt;rt&gt;&lt;/rt&gt;&lt;rtc&gt;&lt;/rtc&gt;&lt;/ruby&gt;
</v>
      </c>
      <c r="S799" s="285"/>
      <c r="T799" s="319" t="b">
        <f t="shared" si="226"/>
        <v>0</v>
      </c>
      <c r="U799" s="319" t="b">
        <f t="shared" si="233"/>
        <v>0</v>
      </c>
      <c r="V799" s="319" t="b">
        <f t="shared" si="234"/>
        <v>1</v>
      </c>
      <c r="W799" s="319" t="b">
        <f t="shared" si="235"/>
        <v>1</v>
      </c>
      <c r="X799" s="319" t="b">
        <f t="shared" si="236"/>
        <v>0</v>
      </c>
      <c r="Y799" s="370"/>
      <c r="Z799" s="377" t="str">
        <f t="shared" si="227"/>
        <v/>
      </c>
      <c r="AA799" s="373" t="str">
        <f t="array" ref="AA799">IF( $Z799="", "", INDEX(白話字聲母資料表, $Z799, $AA$5))</f>
        <v/>
      </c>
      <c r="AB799" s="370"/>
      <c r="AC799" s="377" t="str">
        <f t="shared" si="237"/>
        <v/>
      </c>
      <c r="AD799" s="373" t="str">
        <f t="array" ref="AD799">IF( $W799, "", INDEX(白話字韻母資料表, AC799, $AD$5))</f>
        <v/>
      </c>
      <c r="AE799" s="373" t="str">
        <f t="array" ref="AE799">IF( $W799, "", IF( INDEX(白話字韻母資料表, AC799, $AE$5) = "入聲", TRUE, FALSE) )</f>
        <v/>
      </c>
      <c r="AF799" s="374" t="str">
        <f t="shared" si="238"/>
        <v/>
      </c>
      <c r="AG799" s="374" t="str">
        <f t="shared" si="239"/>
        <v/>
      </c>
      <c r="AH799" s="374" t="str">
        <f t="array" ref="AH799">IF( $W799, "", INDEX(白話字韻母資料表, $AC799, $AH$5))</f>
        <v/>
      </c>
      <c r="AI799" s="374" t="str">
        <f t="array" ref="AI799">IF($W799, "", INDEX(白話字韻母八聲調資料表, $AD799, $AG799))</f>
        <v/>
      </c>
      <c r="AJ799" s="370"/>
      <c r="AK799" s="373" t="b">
        <f t="shared" si="240"/>
        <v>0</v>
      </c>
      <c r="AL799" s="373" t="str">
        <f>IF( $AK799, IFERROR( IF(MATCH( $E799, 顎音化聲母!$H$9:$H$37, 0), TRUE, FALSE), FALSE), "")</f>
        <v/>
      </c>
      <c r="AM799" s="373" t="str">
        <f t="array" ref="AM799">IF( AND($AK799, $AL799), INDEX(顎音化聲母資料表, MATCH( $D799 &amp; $E799, 顎音化聲母!$L$5:$L$136, 0), 3), "")</f>
        <v/>
      </c>
      <c r="AN799" s="373" t="str">
        <f t="shared" si="241"/>
        <v/>
      </c>
      <c r="AO799" s="374" t="str">
        <f t="array" ref="AO799">IF($AN799="", "", IF( $AM799&lt;&gt;"", $AM799,INDEX(白話字聲母資料表, $AN799, $AO$5)))</f>
        <v/>
      </c>
      <c r="AP799" s="374" t="str">
        <f t="array" ref="AP799">IF($W799, "", INDEX(方音八音反切資料表, $AD799, $AG799))</f>
        <v/>
      </c>
      <c r="AQ799" s="370"/>
      <c r="AR799" s="374" t="str">
        <f t="array" ref="AR799">IF($V799, "", INDEX(白話字聲母資料表, $Z799, $AR$5))</f>
        <v/>
      </c>
      <c r="AS799" s="375" t="str">
        <f t="array" ref="AS799">IF($W799, "", INDEX(白話字韻母資料表, $AC799, $AR$5))</f>
        <v/>
      </c>
      <c r="AT799" s="374" t="str">
        <f t="array" ref="AT799">IF($W799, "", INDEX(台羅韻母八聲調資料表, $AD799, $AG799))</f>
        <v/>
      </c>
      <c r="AU799" s="370"/>
      <c r="AV799" s="374" t="str">
        <f t="array" ref="AV799">IF($V799, "", INDEX(白話字聲母資料表, $Z799, $AV$5))</f>
        <v/>
      </c>
      <c r="AW799" s="375" t="str">
        <f t="array" ref="AW799">IF($W799, "", INDEX(白話字韻母資料表, $AC799, $AW$5))</f>
        <v/>
      </c>
      <c r="AX799" s="374" t="str">
        <f t="array" ref="AX799">IF($W799, "", INDEX(閩拼韻母八聲調資料表, $AD799, $AG799))</f>
        <v/>
      </c>
    </row>
    <row r="800" spans="2:50">
      <c r="B800" s="380">
        <f t="shared" si="221"/>
        <v>792</v>
      </c>
      <c r="C800" s="314" t="str">
        <f>MID(文章!$D$4, B800, 1)</f>
        <v/>
      </c>
      <c r="D800" s="365"/>
      <c r="E800" s="365"/>
      <c r="F800" s="365"/>
      <c r="G800" s="315" t="str">
        <f t="array" ref="G800">IF( OR($T800, NOT($U800), $W800), "", $AA800 &amp; $AH800 &amp; INDEX(中文數值資料表, $AG800, 2) )</f>
        <v/>
      </c>
      <c r="H800" s="321" t="str">
        <f t="shared" si="222"/>
        <v/>
      </c>
      <c r="I800" s="322" t="str">
        <f t="shared" si="223"/>
        <v/>
      </c>
      <c r="J800" s="323" t="str">
        <f t="shared" si="224"/>
        <v/>
      </c>
      <c r="K800" s="316" t="str">
        <f t="shared" si="225"/>
        <v/>
      </c>
      <c r="L800" s="317" t="str">
        <f t="shared" ca="1" si="242"/>
        <v xml:space="preserve">\ltjruby{}{}\
</v>
      </c>
      <c r="M800" s="317" t="str">
        <f t="shared" ca="1" si="228"/>
        <v xml:space="preserve">&lt;ruby&gt;&lt;rt&gt;&lt;/rt&gt;&lt;/ruby&gt;
</v>
      </c>
      <c r="N800" s="317" t="str">
        <f t="shared" ca="1" si="229"/>
        <v xml:space="preserve">&lt;ruby&gt;&lt;rt&gt;&lt;/rt&gt;&lt;/ruby&gt;
</v>
      </c>
      <c r="O800" s="317" t="str">
        <f t="shared" ca="1" si="230"/>
        <v xml:space="preserve">&lt;ruby&gt;&lt;rt&gt;&lt;/rt&gt;&lt;/ruby&gt;
</v>
      </c>
      <c r="P800" s="317" t="str">
        <f t="shared" ca="1" si="230"/>
        <v xml:space="preserve">&lt;ruby&gt;&lt;rt&gt;&lt;/rt&gt;&lt;/ruby&gt;
</v>
      </c>
      <c r="Q800" s="318" t="str">
        <f t="shared" ca="1" si="231"/>
        <v xml:space="preserve">&lt;ruby&gt;&lt;rtc&gt;&lt;/rtc&gt;&lt;/ruby&gt;
</v>
      </c>
      <c r="R800" s="318" t="str">
        <f t="shared" ca="1" si="232"/>
        <v xml:space="preserve">&lt;ruby&gt;&lt;rt&gt;&lt;/rt&gt;&lt;rtc&gt;&lt;/rtc&gt;&lt;/ruby&gt;
</v>
      </c>
      <c r="S800" s="285"/>
      <c r="T800" s="319" t="b">
        <f t="shared" si="226"/>
        <v>0</v>
      </c>
      <c r="U800" s="319" t="b">
        <f t="shared" si="233"/>
        <v>0</v>
      </c>
      <c r="V800" s="319" t="b">
        <f t="shared" si="234"/>
        <v>1</v>
      </c>
      <c r="W800" s="319" t="b">
        <f t="shared" si="235"/>
        <v>1</v>
      </c>
      <c r="X800" s="319" t="b">
        <f t="shared" si="236"/>
        <v>0</v>
      </c>
      <c r="Y800" s="370"/>
      <c r="Z800" s="377" t="str">
        <f t="shared" si="227"/>
        <v/>
      </c>
      <c r="AA800" s="373" t="str">
        <f t="array" ref="AA800">IF( $Z800="", "", INDEX(白話字聲母資料表, $Z800, $AA$5))</f>
        <v/>
      </c>
      <c r="AB800" s="370"/>
      <c r="AC800" s="377" t="str">
        <f t="shared" si="237"/>
        <v/>
      </c>
      <c r="AD800" s="373" t="str">
        <f t="array" ref="AD800">IF( $W800, "", INDEX(白話字韻母資料表, AC800, $AD$5))</f>
        <v/>
      </c>
      <c r="AE800" s="373" t="str">
        <f t="array" ref="AE800">IF( $W800, "", IF( INDEX(白話字韻母資料表, AC800, $AE$5) = "入聲", TRUE, FALSE) )</f>
        <v/>
      </c>
      <c r="AF800" s="374" t="str">
        <f t="shared" si="238"/>
        <v/>
      </c>
      <c r="AG800" s="374" t="str">
        <f t="shared" si="239"/>
        <v/>
      </c>
      <c r="AH800" s="374" t="str">
        <f t="array" ref="AH800">IF( $W800, "", INDEX(白話字韻母資料表, $AC800, $AH$5))</f>
        <v/>
      </c>
      <c r="AI800" s="374" t="str">
        <f t="array" ref="AI800">IF($W800, "", INDEX(白話字韻母八聲調資料表, $AD800, $AG800))</f>
        <v/>
      </c>
      <c r="AJ800" s="370"/>
      <c r="AK800" s="373" t="b">
        <f t="shared" si="240"/>
        <v>0</v>
      </c>
      <c r="AL800" s="373" t="str">
        <f>IF( $AK800, IFERROR( IF(MATCH( $E800, 顎音化聲母!$H$9:$H$37, 0), TRUE, FALSE), FALSE), "")</f>
        <v/>
      </c>
      <c r="AM800" s="373" t="str">
        <f t="array" ref="AM800">IF( AND($AK800, $AL800), INDEX(顎音化聲母資料表, MATCH( $D800 &amp; $E800, 顎音化聲母!$L$5:$L$136, 0), 3), "")</f>
        <v/>
      </c>
      <c r="AN800" s="373" t="str">
        <f t="shared" si="241"/>
        <v/>
      </c>
      <c r="AO800" s="374" t="str">
        <f t="array" ref="AO800">IF($AN800="", "", IF( $AM800&lt;&gt;"", $AM800,INDEX(白話字聲母資料表, $AN800, $AO$5)))</f>
        <v/>
      </c>
      <c r="AP800" s="374" t="str">
        <f t="array" ref="AP800">IF($W800, "", INDEX(方音八音反切資料表, $AD800, $AG800))</f>
        <v/>
      </c>
      <c r="AQ800" s="370"/>
      <c r="AR800" s="374" t="str">
        <f t="array" ref="AR800">IF($V800, "", INDEX(白話字聲母資料表, $Z800, $AR$5))</f>
        <v/>
      </c>
      <c r="AS800" s="375" t="str">
        <f t="array" ref="AS800">IF($W800, "", INDEX(白話字韻母資料表, $AC800, $AR$5))</f>
        <v/>
      </c>
      <c r="AT800" s="374" t="str">
        <f t="array" ref="AT800">IF($W800, "", INDEX(台羅韻母八聲調資料表, $AD800, $AG800))</f>
        <v/>
      </c>
      <c r="AU800" s="370"/>
      <c r="AV800" s="374" t="str">
        <f t="array" ref="AV800">IF($V800, "", INDEX(白話字聲母資料表, $Z800, $AV$5))</f>
        <v/>
      </c>
      <c r="AW800" s="375" t="str">
        <f t="array" ref="AW800">IF($W800, "", INDEX(白話字韻母資料表, $AC800, $AW$5))</f>
        <v/>
      </c>
      <c r="AX800" s="374" t="str">
        <f t="array" ref="AX800">IF($W800, "", INDEX(閩拼韻母八聲調資料表, $AD800, $AG800))</f>
        <v/>
      </c>
    </row>
    <row r="801" spans="2:50">
      <c r="B801" s="380">
        <f t="shared" si="221"/>
        <v>793</v>
      </c>
      <c r="C801" s="314" t="str">
        <f>MID(文章!$D$4, B801, 1)</f>
        <v/>
      </c>
      <c r="D801" s="365"/>
      <c r="E801" s="365"/>
      <c r="F801" s="365"/>
      <c r="G801" s="315" t="str">
        <f t="array" ref="G801">IF( OR($T801, NOT($U801), $W801), "", $AA801 &amp; $AH801 &amp; INDEX(中文數值資料表, $AG801, 2) )</f>
        <v/>
      </c>
      <c r="H801" s="321" t="str">
        <f t="shared" si="222"/>
        <v/>
      </c>
      <c r="I801" s="322" t="str">
        <f t="shared" si="223"/>
        <v/>
      </c>
      <c r="J801" s="323" t="str">
        <f t="shared" si="224"/>
        <v/>
      </c>
      <c r="K801" s="316" t="str">
        <f t="shared" si="225"/>
        <v/>
      </c>
      <c r="L801" s="317" t="str">
        <f t="shared" ca="1" si="242"/>
        <v xml:space="preserve">\ltjruby{}{}\
</v>
      </c>
      <c r="M801" s="317" t="str">
        <f t="shared" ca="1" si="228"/>
        <v xml:space="preserve">&lt;ruby&gt;&lt;rt&gt;&lt;/rt&gt;&lt;/ruby&gt;
</v>
      </c>
      <c r="N801" s="317" t="str">
        <f t="shared" ca="1" si="229"/>
        <v xml:space="preserve">&lt;ruby&gt;&lt;rt&gt;&lt;/rt&gt;&lt;/ruby&gt;
</v>
      </c>
      <c r="O801" s="317" t="str">
        <f t="shared" ca="1" si="230"/>
        <v xml:space="preserve">&lt;ruby&gt;&lt;rt&gt;&lt;/rt&gt;&lt;/ruby&gt;
</v>
      </c>
      <c r="P801" s="317" t="str">
        <f t="shared" ca="1" si="230"/>
        <v xml:space="preserve">&lt;ruby&gt;&lt;rt&gt;&lt;/rt&gt;&lt;/ruby&gt;
</v>
      </c>
      <c r="Q801" s="318" t="str">
        <f t="shared" ca="1" si="231"/>
        <v xml:space="preserve">&lt;ruby&gt;&lt;rtc&gt;&lt;/rtc&gt;&lt;/ruby&gt;
</v>
      </c>
      <c r="R801" s="318" t="str">
        <f t="shared" ca="1" si="232"/>
        <v xml:space="preserve">&lt;ruby&gt;&lt;rt&gt;&lt;/rt&gt;&lt;rtc&gt;&lt;/rtc&gt;&lt;/ruby&gt;
</v>
      </c>
      <c r="S801" s="285"/>
      <c r="T801" s="319" t="b">
        <f t="shared" si="226"/>
        <v>0</v>
      </c>
      <c r="U801" s="319" t="b">
        <f t="shared" si="233"/>
        <v>0</v>
      </c>
      <c r="V801" s="319" t="b">
        <f t="shared" si="234"/>
        <v>1</v>
      </c>
      <c r="W801" s="319" t="b">
        <f t="shared" si="235"/>
        <v>1</v>
      </c>
      <c r="X801" s="319" t="b">
        <f t="shared" si="236"/>
        <v>0</v>
      </c>
      <c r="Y801" s="370"/>
      <c r="Z801" s="377" t="str">
        <f t="shared" si="227"/>
        <v/>
      </c>
      <c r="AA801" s="373" t="str">
        <f t="array" ref="AA801">IF( $Z801="", "", INDEX(白話字聲母資料表, $Z801, $AA$5))</f>
        <v/>
      </c>
      <c r="AB801" s="370"/>
      <c r="AC801" s="377" t="str">
        <f t="shared" si="237"/>
        <v/>
      </c>
      <c r="AD801" s="373" t="str">
        <f t="array" ref="AD801">IF( $W801, "", INDEX(白話字韻母資料表, AC801, $AD$5))</f>
        <v/>
      </c>
      <c r="AE801" s="373" t="str">
        <f t="array" ref="AE801">IF( $W801, "", IF( INDEX(白話字韻母資料表, AC801, $AE$5) = "入聲", TRUE, FALSE) )</f>
        <v/>
      </c>
      <c r="AF801" s="374" t="str">
        <f t="shared" si="238"/>
        <v/>
      </c>
      <c r="AG801" s="374" t="str">
        <f t="shared" si="239"/>
        <v/>
      </c>
      <c r="AH801" s="374" t="str">
        <f t="array" ref="AH801">IF( $W801, "", INDEX(白話字韻母資料表, $AC801, $AH$5))</f>
        <v/>
      </c>
      <c r="AI801" s="374" t="str">
        <f t="array" ref="AI801">IF($W801, "", INDEX(白話字韻母八聲調資料表, $AD801, $AG801))</f>
        <v/>
      </c>
      <c r="AJ801" s="370"/>
      <c r="AK801" s="373" t="b">
        <f t="shared" si="240"/>
        <v>0</v>
      </c>
      <c r="AL801" s="373" t="str">
        <f>IF( $AK801, IFERROR( IF(MATCH( $E801, 顎音化聲母!$H$9:$H$37, 0), TRUE, FALSE), FALSE), "")</f>
        <v/>
      </c>
      <c r="AM801" s="373" t="str">
        <f t="array" ref="AM801">IF( AND($AK801, $AL801), INDEX(顎音化聲母資料表, MATCH( $D801 &amp; $E801, 顎音化聲母!$L$5:$L$136, 0), 3), "")</f>
        <v/>
      </c>
      <c r="AN801" s="373" t="str">
        <f t="shared" si="241"/>
        <v/>
      </c>
      <c r="AO801" s="374" t="str">
        <f t="array" ref="AO801">IF($AN801="", "", IF( $AM801&lt;&gt;"", $AM801,INDEX(白話字聲母資料表, $AN801, $AO$5)))</f>
        <v/>
      </c>
      <c r="AP801" s="374" t="str">
        <f t="array" ref="AP801">IF($W801, "", INDEX(方音八音反切資料表, $AD801, $AG801))</f>
        <v/>
      </c>
      <c r="AQ801" s="370"/>
      <c r="AR801" s="374" t="str">
        <f t="array" ref="AR801">IF($V801, "", INDEX(白話字聲母資料表, $Z801, $AR$5))</f>
        <v/>
      </c>
      <c r="AS801" s="375" t="str">
        <f t="array" ref="AS801">IF($W801, "", INDEX(白話字韻母資料表, $AC801, $AR$5))</f>
        <v/>
      </c>
      <c r="AT801" s="374" t="str">
        <f t="array" ref="AT801">IF($W801, "", INDEX(台羅韻母八聲調資料表, $AD801, $AG801))</f>
        <v/>
      </c>
      <c r="AU801" s="370"/>
      <c r="AV801" s="374" t="str">
        <f t="array" ref="AV801">IF($V801, "", INDEX(白話字聲母資料表, $Z801, $AV$5))</f>
        <v/>
      </c>
      <c r="AW801" s="375" t="str">
        <f t="array" ref="AW801">IF($W801, "", INDEX(白話字韻母資料表, $AC801, $AW$5))</f>
        <v/>
      </c>
      <c r="AX801" s="374" t="str">
        <f t="array" ref="AX801">IF($W801, "", INDEX(閩拼韻母八聲調資料表, $AD801, $AG801))</f>
        <v/>
      </c>
    </row>
    <row r="802" spans="2:50">
      <c r="B802" s="380">
        <f t="shared" si="221"/>
        <v>794</v>
      </c>
      <c r="C802" s="314" t="str">
        <f>MID(文章!$D$4, B802, 1)</f>
        <v/>
      </c>
      <c r="D802" s="365"/>
      <c r="E802" s="365"/>
      <c r="F802" s="365"/>
      <c r="G802" s="315" t="str">
        <f t="array" ref="G802">IF( OR($T802, NOT($U802), $W802), "", $AA802 &amp; $AH802 &amp; INDEX(中文數值資料表, $AG802, 2) )</f>
        <v/>
      </c>
      <c r="H802" s="321" t="str">
        <f t="shared" si="222"/>
        <v/>
      </c>
      <c r="I802" s="322" t="str">
        <f t="shared" si="223"/>
        <v/>
      </c>
      <c r="J802" s="323" t="str">
        <f t="shared" si="224"/>
        <v/>
      </c>
      <c r="K802" s="316" t="str">
        <f t="shared" si="225"/>
        <v/>
      </c>
      <c r="L802" s="317" t="str">
        <f t="shared" ca="1" si="242"/>
        <v xml:space="preserve">\ltjruby{}{}\
</v>
      </c>
      <c r="M802" s="317" t="str">
        <f t="shared" ca="1" si="228"/>
        <v xml:space="preserve">&lt;ruby&gt;&lt;rt&gt;&lt;/rt&gt;&lt;/ruby&gt;
</v>
      </c>
      <c r="N802" s="317" t="str">
        <f t="shared" ca="1" si="229"/>
        <v xml:space="preserve">&lt;ruby&gt;&lt;rt&gt;&lt;/rt&gt;&lt;/ruby&gt;
</v>
      </c>
      <c r="O802" s="317" t="str">
        <f t="shared" ca="1" si="230"/>
        <v xml:space="preserve">&lt;ruby&gt;&lt;rt&gt;&lt;/rt&gt;&lt;/ruby&gt;
</v>
      </c>
      <c r="P802" s="317" t="str">
        <f t="shared" ca="1" si="230"/>
        <v xml:space="preserve">&lt;ruby&gt;&lt;rt&gt;&lt;/rt&gt;&lt;/ruby&gt;
</v>
      </c>
      <c r="Q802" s="318" t="str">
        <f t="shared" ca="1" si="231"/>
        <v xml:space="preserve">&lt;ruby&gt;&lt;rtc&gt;&lt;/rtc&gt;&lt;/ruby&gt;
</v>
      </c>
      <c r="R802" s="318" t="str">
        <f t="shared" ca="1" si="232"/>
        <v xml:space="preserve">&lt;ruby&gt;&lt;rt&gt;&lt;/rt&gt;&lt;rtc&gt;&lt;/rtc&gt;&lt;/ruby&gt;
</v>
      </c>
      <c r="S802" s="285"/>
      <c r="T802" s="319" t="b">
        <f t="shared" si="226"/>
        <v>0</v>
      </c>
      <c r="U802" s="319" t="b">
        <f t="shared" si="233"/>
        <v>0</v>
      </c>
      <c r="V802" s="319" t="b">
        <f t="shared" si="234"/>
        <v>1</v>
      </c>
      <c r="W802" s="319" t="b">
        <f t="shared" si="235"/>
        <v>1</v>
      </c>
      <c r="X802" s="319" t="b">
        <f t="shared" si="236"/>
        <v>0</v>
      </c>
      <c r="Y802" s="370"/>
      <c r="Z802" s="377" t="str">
        <f t="shared" si="227"/>
        <v/>
      </c>
      <c r="AA802" s="373" t="str">
        <f t="array" ref="AA802">IF( $Z802="", "", INDEX(白話字聲母資料表, $Z802, $AA$5))</f>
        <v/>
      </c>
      <c r="AB802" s="370"/>
      <c r="AC802" s="377" t="str">
        <f t="shared" si="237"/>
        <v/>
      </c>
      <c r="AD802" s="373" t="str">
        <f t="array" ref="AD802">IF( $W802, "", INDEX(白話字韻母資料表, AC802, $AD$5))</f>
        <v/>
      </c>
      <c r="AE802" s="373" t="str">
        <f t="array" ref="AE802">IF( $W802, "", IF( INDEX(白話字韻母資料表, AC802, $AE$5) = "入聲", TRUE, FALSE) )</f>
        <v/>
      </c>
      <c r="AF802" s="374" t="str">
        <f t="shared" si="238"/>
        <v/>
      </c>
      <c r="AG802" s="374" t="str">
        <f t="shared" si="239"/>
        <v/>
      </c>
      <c r="AH802" s="374" t="str">
        <f t="array" ref="AH802">IF( $W802, "", INDEX(白話字韻母資料表, $AC802, $AH$5))</f>
        <v/>
      </c>
      <c r="AI802" s="374" t="str">
        <f t="array" ref="AI802">IF($W802, "", INDEX(白話字韻母八聲調資料表, $AD802, $AG802))</f>
        <v/>
      </c>
      <c r="AJ802" s="370"/>
      <c r="AK802" s="373" t="b">
        <f t="shared" si="240"/>
        <v>0</v>
      </c>
      <c r="AL802" s="373" t="str">
        <f>IF( $AK802, IFERROR( IF(MATCH( $E802, 顎音化聲母!$H$9:$H$37, 0), TRUE, FALSE), FALSE), "")</f>
        <v/>
      </c>
      <c r="AM802" s="373" t="str">
        <f t="array" ref="AM802">IF( AND($AK802, $AL802), INDEX(顎音化聲母資料表, MATCH( $D802 &amp; $E802, 顎音化聲母!$L$5:$L$136, 0), 3), "")</f>
        <v/>
      </c>
      <c r="AN802" s="373" t="str">
        <f t="shared" si="241"/>
        <v/>
      </c>
      <c r="AO802" s="374" t="str">
        <f t="array" ref="AO802">IF($AN802="", "", IF( $AM802&lt;&gt;"", $AM802,INDEX(白話字聲母資料表, $AN802, $AO$5)))</f>
        <v/>
      </c>
      <c r="AP802" s="374" t="str">
        <f t="array" ref="AP802">IF($W802, "", INDEX(方音八音反切資料表, $AD802, $AG802))</f>
        <v/>
      </c>
      <c r="AQ802" s="370"/>
      <c r="AR802" s="374" t="str">
        <f t="array" ref="AR802">IF($V802, "", INDEX(白話字聲母資料表, $Z802, $AR$5))</f>
        <v/>
      </c>
      <c r="AS802" s="375" t="str">
        <f t="array" ref="AS802">IF($W802, "", INDEX(白話字韻母資料表, $AC802, $AR$5))</f>
        <v/>
      </c>
      <c r="AT802" s="374" t="str">
        <f t="array" ref="AT802">IF($W802, "", INDEX(台羅韻母八聲調資料表, $AD802, $AG802))</f>
        <v/>
      </c>
      <c r="AU802" s="370"/>
      <c r="AV802" s="374" t="str">
        <f t="array" ref="AV802">IF($V802, "", INDEX(白話字聲母資料表, $Z802, $AV$5))</f>
        <v/>
      </c>
      <c r="AW802" s="375" t="str">
        <f t="array" ref="AW802">IF($W802, "", INDEX(白話字韻母資料表, $AC802, $AW$5))</f>
        <v/>
      </c>
      <c r="AX802" s="374" t="str">
        <f t="array" ref="AX802">IF($W802, "", INDEX(閩拼韻母八聲調資料表, $AD802, $AG802))</f>
        <v/>
      </c>
    </row>
    <row r="803" spans="2:50">
      <c r="B803" s="380">
        <f t="shared" si="221"/>
        <v>795</v>
      </c>
      <c r="C803" s="314" t="str">
        <f>MID(文章!$D$4, B803, 1)</f>
        <v/>
      </c>
      <c r="D803" s="365"/>
      <c r="E803" s="365"/>
      <c r="F803" s="365"/>
      <c r="G803" s="315" t="str">
        <f t="array" ref="G803">IF( OR($T803, NOT($U803), $W803), "", $AA803 &amp; $AH803 &amp; INDEX(中文數值資料表, $AG803, 2) )</f>
        <v/>
      </c>
      <c r="H803" s="321" t="str">
        <f t="shared" si="222"/>
        <v/>
      </c>
      <c r="I803" s="322" t="str">
        <f t="shared" si="223"/>
        <v/>
      </c>
      <c r="J803" s="323" t="str">
        <f t="shared" si="224"/>
        <v/>
      </c>
      <c r="K803" s="316" t="str">
        <f t="shared" si="225"/>
        <v/>
      </c>
      <c r="L803" s="317" t="str">
        <f t="shared" ca="1" si="242"/>
        <v xml:space="preserve">\ltjruby{}{}\
</v>
      </c>
      <c r="M803" s="317" t="str">
        <f t="shared" ca="1" si="228"/>
        <v xml:space="preserve">&lt;ruby&gt;&lt;rt&gt;&lt;/rt&gt;&lt;/ruby&gt;
</v>
      </c>
      <c r="N803" s="317" t="str">
        <f t="shared" ca="1" si="229"/>
        <v xml:space="preserve">&lt;ruby&gt;&lt;rt&gt;&lt;/rt&gt;&lt;/ruby&gt;
</v>
      </c>
      <c r="O803" s="317" t="str">
        <f t="shared" ca="1" si="230"/>
        <v xml:space="preserve">&lt;ruby&gt;&lt;rt&gt;&lt;/rt&gt;&lt;/ruby&gt;
</v>
      </c>
      <c r="P803" s="317" t="str">
        <f t="shared" ca="1" si="230"/>
        <v xml:space="preserve">&lt;ruby&gt;&lt;rt&gt;&lt;/rt&gt;&lt;/ruby&gt;
</v>
      </c>
      <c r="Q803" s="318" t="str">
        <f t="shared" ca="1" si="231"/>
        <v xml:space="preserve">&lt;ruby&gt;&lt;rtc&gt;&lt;/rtc&gt;&lt;/ruby&gt;
</v>
      </c>
      <c r="R803" s="318" t="str">
        <f t="shared" ca="1" si="232"/>
        <v xml:space="preserve">&lt;ruby&gt;&lt;rt&gt;&lt;/rt&gt;&lt;rtc&gt;&lt;/rtc&gt;&lt;/ruby&gt;
</v>
      </c>
      <c r="S803" s="285"/>
      <c r="T803" s="319" t="b">
        <f t="shared" si="226"/>
        <v>0</v>
      </c>
      <c r="U803" s="319" t="b">
        <f t="shared" si="233"/>
        <v>0</v>
      </c>
      <c r="V803" s="319" t="b">
        <f t="shared" si="234"/>
        <v>1</v>
      </c>
      <c r="W803" s="319" t="b">
        <f t="shared" si="235"/>
        <v>1</v>
      </c>
      <c r="X803" s="319" t="b">
        <f t="shared" si="236"/>
        <v>0</v>
      </c>
      <c r="Y803" s="370"/>
      <c r="Z803" s="377" t="str">
        <f t="shared" si="227"/>
        <v/>
      </c>
      <c r="AA803" s="373" t="str">
        <f t="array" ref="AA803">IF( $Z803="", "", INDEX(白話字聲母資料表, $Z803, $AA$5))</f>
        <v/>
      </c>
      <c r="AB803" s="370"/>
      <c r="AC803" s="377" t="str">
        <f t="shared" si="237"/>
        <v/>
      </c>
      <c r="AD803" s="373" t="str">
        <f t="array" ref="AD803">IF( $W803, "", INDEX(白話字韻母資料表, AC803, $AD$5))</f>
        <v/>
      </c>
      <c r="AE803" s="373" t="str">
        <f t="array" ref="AE803">IF( $W803, "", IF( INDEX(白話字韻母資料表, AC803, $AE$5) = "入聲", TRUE, FALSE) )</f>
        <v/>
      </c>
      <c r="AF803" s="374" t="str">
        <f t="shared" si="238"/>
        <v/>
      </c>
      <c r="AG803" s="374" t="str">
        <f t="shared" si="239"/>
        <v/>
      </c>
      <c r="AH803" s="374" t="str">
        <f t="array" ref="AH803">IF( $W803, "", INDEX(白話字韻母資料表, $AC803, $AH$5))</f>
        <v/>
      </c>
      <c r="AI803" s="374" t="str">
        <f t="array" ref="AI803">IF($W803, "", INDEX(白話字韻母八聲調資料表, $AD803, $AG803))</f>
        <v/>
      </c>
      <c r="AJ803" s="370"/>
      <c r="AK803" s="373" t="b">
        <f t="shared" si="240"/>
        <v>0</v>
      </c>
      <c r="AL803" s="373" t="str">
        <f>IF( $AK803, IFERROR( IF(MATCH( $E803, 顎音化聲母!$H$9:$H$37, 0), TRUE, FALSE), FALSE), "")</f>
        <v/>
      </c>
      <c r="AM803" s="373" t="str">
        <f t="array" ref="AM803">IF( AND($AK803, $AL803), INDEX(顎音化聲母資料表, MATCH( $D803 &amp; $E803, 顎音化聲母!$L$5:$L$136, 0), 3), "")</f>
        <v/>
      </c>
      <c r="AN803" s="373" t="str">
        <f t="shared" si="241"/>
        <v/>
      </c>
      <c r="AO803" s="374" t="str">
        <f t="array" ref="AO803">IF($AN803="", "", IF( $AM803&lt;&gt;"", $AM803,INDEX(白話字聲母資料表, $AN803, $AO$5)))</f>
        <v/>
      </c>
      <c r="AP803" s="374" t="str">
        <f t="array" ref="AP803">IF($W803, "", INDEX(方音八音反切資料表, $AD803, $AG803))</f>
        <v/>
      </c>
      <c r="AQ803" s="370"/>
      <c r="AR803" s="374" t="str">
        <f t="array" ref="AR803">IF($V803, "", INDEX(白話字聲母資料表, $Z803, $AR$5))</f>
        <v/>
      </c>
      <c r="AS803" s="375" t="str">
        <f t="array" ref="AS803">IF($W803, "", INDEX(白話字韻母資料表, $AC803, $AR$5))</f>
        <v/>
      </c>
      <c r="AT803" s="374" t="str">
        <f t="array" ref="AT803">IF($W803, "", INDEX(台羅韻母八聲調資料表, $AD803, $AG803))</f>
        <v/>
      </c>
      <c r="AU803" s="370"/>
      <c r="AV803" s="374" t="str">
        <f t="array" ref="AV803">IF($V803, "", INDEX(白話字聲母資料表, $Z803, $AV$5))</f>
        <v/>
      </c>
      <c r="AW803" s="375" t="str">
        <f t="array" ref="AW803">IF($W803, "", INDEX(白話字韻母資料表, $AC803, $AW$5))</f>
        <v/>
      </c>
      <c r="AX803" s="374" t="str">
        <f t="array" ref="AX803">IF($W803, "", INDEX(閩拼韻母八聲調資料表, $AD803, $AG803))</f>
        <v/>
      </c>
    </row>
    <row r="804" spans="2:50">
      <c r="B804" s="380">
        <f t="shared" si="221"/>
        <v>796</v>
      </c>
      <c r="C804" s="314" t="str">
        <f>MID(文章!$D$4, B804, 1)</f>
        <v/>
      </c>
      <c r="D804" s="365"/>
      <c r="E804" s="365"/>
      <c r="F804" s="365"/>
      <c r="G804" s="315" t="str">
        <f t="array" ref="G804">IF( OR($T804, NOT($U804), $W804), "", $AA804 &amp; $AH804 &amp; INDEX(中文數值資料表, $AG804, 2) )</f>
        <v/>
      </c>
      <c r="H804" s="321" t="str">
        <f t="shared" si="222"/>
        <v/>
      </c>
      <c r="I804" s="322" t="str">
        <f t="shared" si="223"/>
        <v/>
      </c>
      <c r="J804" s="323" t="str">
        <f t="shared" si="224"/>
        <v/>
      </c>
      <c r="K804" s="316" t="str">
        <f t="shared" si="225"/>
        <v/>
      </c>
      <c r="L804" s="317" t="str">
        <f t="shared" ca="1" si="242"/>
        <v xml:space="preserve">\ltjruby{}{}\
</v>
      </c>
      <c r="M804" s="317" t="str">
        <f t="shared" ca="1" si="228"/>
        <v xml:space="preserve">&lt;ruby&gt;&lt;rt&gt;&lt;/rt&gt;&lt;/ruby&gt;
</v>
      </c>
      <c r="N804" s="317" t="str">
        <f t="shared" ca="1" si="229"/>
        <v xml:space="preserve">&lt;ruby&gt;&lt;rt&gt;&lt;/rt&gt;&lt;/ruby&gt;
</v>
      </c>
      <c r="O804" s="317" t="str">
        <f t="shared" ca="1" si="230"/>
        <v xml:space="preserve">&lt;ruby&gt;&lt;rt&gt;&lt;/rt&gt;&lt;/ruby&gt;
</v>
      </c>
      <c r="P804" s="317" t="str">
        <f t="shared" ca="1" si="230"/>
        <v xml:space="preserve">&lt;ruby&gt;&lt;rt&gt;&lt;/rt&gt;&lt;/ruby&gt;
</v>
      </c>
      <c r="Q804" s="318" t="str">
        <f t="shared" ca="1" si="231"/>
        <v xml:space="preserve">&lt;ruby&gt;&lt;rtc&gt;&lt;/rtc&gt;&lt;/ruby&gt;
</v>
      </c>
      <c r="R804" s="318" t="str">
        <f t="shared" ca="1" si="232"/>
        <v xml:space="preserve">&lt;ruby&gt;&lt;rt&gt;&lt;/rt&gt;&lt;rtc&gt;&lt;/rtc&gt;&lt;/ruby&gt;
</v>
      </c>
      <c r="S804" s="285"/>
      <c r="T804" s="319" t="b">
        <f t="shared" si="226"/>
        <v>0</v>
      </c>
      <c r="U804" s="319" t="b">
        <f t="shared" si="233"/>
        <v>0</v>
      </c>
      <c r="V804" s="319" t="b">
        <f t="shared" si="234"/>
        <v>1</v>
      </c>
      <c r="W804" s="319" t="b">
        <f t="shared" si="235"/>
        <v>1</v>
      </c>
      <c r="X804" s="319" t="b">
        <f t="shared" si="236"/>
        <v>0</v>
      </c>
      <c r="Y804" s="370"/>
      <c r="Z804" s="377" t="str">
        <f t="shared" si="227"/>
        <v/>
      </c>
      <c r="AA804" s="373" t="str">
        <f t="array" ref="AA804">IF( $Z804="", "", INDEX(白話字聲母資料表, $Z804, $AA$5))</f>
        <v/>
      </c>
      <c r="AB804" s="370"/>
      <c r="AC804" s="377" t="str">
        <f t="shared" si="237"/>
        <v/>
      </c>
      <c r="AD804" s="373" t="str">
        <f t="array" ref="AD804">IF( $W804, "", INDEX(白話字韻母資料表, AC804, $AD$5))</f>
        <v/>
      </c>
      <c r="AE804" s="373" t="str">
        <f t="array" ref="AE804">IF( $W804, "", IF( INDEX(白話字韻母資料表, AC804, $AE$5) = "入聲", TRUE, FALSE) )</f>
        <v/>
      </c>
      <c r="AF804" s="374" t="str">
        <f t="shared" si="238"/>
        <v/>
      </c>
      <c r="AG804" s="374" t="str">
        <f t="shared" si="239"/>
        <v/>
      </c>
      <c r="AH804" s="374" t="str">
        <f t="array" ref="AH804">IF( $W804, "", INDEX(白話字韻母資料表, $AC804, $AH$5))</f>
        <v/>
      </c>
      <c r="AI804" s="374" t="str">
        <f t="array" ref="AI804">IF($W804, "", INDEX(白話字韻母八聲調資料表, $AD804, $AG804))</f>
        <v/>
      </c>
      <c r="AJ804" s="370"/>
      <c r="AK804" s="373" t="b">
        <f t="shared" si="240"/>
        <v>0</v>
      </c>
      <c r="AL804" s="373" t="str">
        <f>IF( $AK804, IFERROR( IF(MATCH( $E804, 顎音化聲母!$H$9:$H$37, 0), TRUE, FALSE), FALSE), "")</f>
        <v/>
      </c>
      <c r="AM804" s="373" t="str">
        <f t="array" ref="AM804">IF( AND($AK804, $AL804), INDEX(顎音化聲母資料表, MATCH( $D804 &amp; $E804, 顎音化聲母!$L$5:$L$136, 0), 3), "")</f>
        <v/>
      </c>
      <c r="AN804" s="373" t="str">
        <f t="shared" si="241"/>
        <v/>
      </c>
      <c r="AO804" s="374" t="str">
        <f t="array" ref="AO804">IF($AN804="", "", IF( $AM804&lt;&gt;"", $AM804,INDEX(白話字聲母資料表, $AN804, $AO$5)))</f>
        <v/>
      </c>
      <c r="AP804" s="374" t="str">
        <f t="array" ref="AP804">IF($W804, "", INDEX(方音八音反切資料表, $AD804, $AG804))</f>
        <v/>
      </c>
      <c r="AQ804" s="370"/>
      <c r="AR804" s="374" t="str">
        <f t="array" ref="AR804">IF($V804, "", INDEX(白話字聲母資料表, $Z804, $AR$5))</f>
        <v/>
      </c>
      <c r="AS804" s="375" t="str">
        <f t="array" ref="AS804">IF($W804, "", INDEX(白話字韻母資料表, $AC804, $AR$5))</f>
        <v/>
      </c>
      <c r="AT804" s="374" t="str">
        <f t="array" ref="AT804">IF($W804, "", INDEX(台羅韻母八聲調資料表, $AD804, $AG804))</f>
        <v/>
      </c>
      <c r="AU804" s="370"/>
      <c r="AV804" s="374" t="str">
        <f t="array" ref="AV804">IF($V804, "", INDEX(白話字聲母資料表, $Z804, $AV$5))</f>
        <v/>
      </c>
      <c r="AW804" s="375" t="str">
        <f t="array" ref="AW804">IF($W804, "", INDEX(白話字韻母資料表, $AC804, $AW$5))</f>
        <v/>
      </c>
      <c r="AX804" s="374" t="str">
        <f t="array" ref="AX804">IF($W804, "", INDEX(閩拼韻母八聲調資料表, $AD804, $AG804))</f>
        <v/>
      </c>
    </row>
    <row r="805" spans="2:50">
      <c r="B805" s="380">
        <f t="shared" si="221"/>
        <v>797</v>
      </c>
      <c r="C805" s="314" t="str">
        <f>MID(文章!$D$4, B805, 1)</f>
        <v/>
      </c>
      <c r="D805" s="365"/>
      <c r="E805" s="365"/>
      <c r="F805" s="365"/>
      <c r="G805" s="315" t="str">
        <f t="array" ref="G805">IF( OR($T805, NOT($U805), $W805), "", $AA805 &amp; $AH805 &amp; INDEX(中文數值資料表, $AG805, 2) )</f>
        <v/>
      </c>
      <c r="H805" s="321" t="str">
        <f t="shared" si="222"/>
        <v/>
      </c>
      <c r="I805" s="322" t="str">
        <f t="shared" si="223"/>
        <v/>
      </c>
      <c r="J805" s="323" t="str">
        <f t="shared" si="224"/>
        <v/>
      </c>
      <c r="K805" s="316" t="str">
        <f t="shared" si="225"/>
        <v/>
      </c>
      <c r="L805" s="317" t="str">
        <f t="shared" ca="1" si="242"/>
        <v xml:space="preserve">\ltjruby{}{}\
</v>
      </c>
      <c r="M805" s="317" t="str">
        <f t="shared" ca="1" si="228"/>
        <v xml:space="preserve">&lt;ruby&gt;&lt;rt&gt;&lt;/rt&gt;&lt;/ruby&gt;
</v>
      </c>
      <c r="N805" s="317" t="str">
        <f t="shared" ca="1" si="229"/>
        <v xml:space="preserve">&lt;ruby&gt;&lt;rt&gt;&lt;/rt&gt;&lt;/ruby&gt;
</v>
      </c>
      <c r="O805" s="317" t="str">
        <f t="shared" ca="1" si="230"/>
        <v xml:space="preserve">&lt;ruby&gt;&lt;rt&gt;&lt;/rt&gt;&lt;/ruby&gt;
</v>
      </c>
      <c r="P805" s="317" t="str">
        <f t="shared" ca="1" si="230"/>
        <v xml:space="preserve">&lt;ruby&gt;&lt;rt&gt;&lt;/rt&gt;&lt;/ruby&gt;
</v>
      </c>
      <c r="Q805" s="318" t="str">
        <f t="shared" ca="1" si="231"/>
        <v xml:space="preserve">&lt;ruby&gt;&lt;rtc&gt;&lt;/rtc&gt;&lt;/ruby&gt;
</v>
      </c>
      <c r="R805" s="318" t="str">
        <f t="shared" ca="1" si="232"/>
        <v xml:space="preserve">&lt;ruby&gt;&lt;rt&gt;&lt;/rt&gt;&lt;rtc&gt;&lt;/rtc&gt;&lt;/ruby&gt;
</v>
      </c>
      <c r="S805" s="285"/>
      <c r="T805" s="319" t="b">
        <f t="shared" si="226"/>
        <v>0</v>
      </c>
      <c r="U805" s="319" t="b">
        <f t="shared" si="233"/>
        <v>0</v>
      </c>
      <c r="V805" s="319" t="b">
        <f t="shared" si="234"/>
        <v>1</v>
      </c>
      <c r="W805" s="319" t="b">
        <f t="shared" si="235"/>
        <v>1</v>
      </c>
      <c r="X805" s="319" t="b">
        <f t="shared" si="236"/>
        <v>0</v>
      </c>
      <c r="Y805" s="370"/>
      <c r="Z805" s="377" t="str">
        <f t="shared" si="227"/>
        <v/>
      </c>
      <c r="AA805" s="373" t="str">
        <f t="array" ref="AA805">IF( $Z805="", "", INDEX(白話字聲母資料表, $Z805, $AA$5))</f>
        <v/>
      </c>
      <c r="AB805" s="370"/>
      <c r="AC805" s="377" t="str">
        <f t="shared" si="237"/>
        <v/>
      </c>
      <c r="AD805" s="373" t="str">
        <f t="array" ref="AD805">IF( $W805, "", INDEX(白話字韻母資料表, AC805, $AD$5))</f>
        <v/>
      </c>
      <c r="AE805" s="373" t="str">
        <f t="array" ref="AE805">IF( $W805, "", IF( INDEX(白話字韻母資料表, AC805, $AE$5) = "入聲", TRUE, FALSE) )</f>
        <v/>
      </c>
      <c r="AF805" s="374" t="str">
        <f t="shared" si="238"/>
        <v/>
      </c>
      <c r="AG805" s="374" t="str">
        <f t="shared" si="239"/>
        <v/>
      </c>
      <c r="AH805" s="374" t="str">
        <f t="array" ref="AH805">IF( $W805, "", INDEX(白話字韻母資料表, $AC805, $AH$5))</f>
        <v/>
      </c>
      <c r="AI805" s="374" t="str">
        <f t="array" ref="AI805">IF($W805, "", INDEX(白話字韻母八聲調資料表, $AD805, $AG805))</f>
        <v/>
      </c>
      <c r="AJ805" s="370"/>
      <c r="AK805" s="373" t="b">
        <f t="shared" si="240"/>
        <v>0</v>
      </c>
      <c r="AL805" s="373" t="str">
        <f>IF( $AK805, IFERROR( IF(MATCH( $E805, 顎音化聲母!$H$9:$H$37, 0), TRUE, FALSE), FALSE), "")</f>
        <v/>
      </c>
      <c r="AM805" s="373" t="str">
        <f t="array" ref="AM805">IF( AND($AK805, $AL805), INDEX(顎音化聲母資料表, MATCH( $D805 &amp; $E805, 顎音化聲母!$L$5:$L$136, 0), 3), "")</f>
        <v/>
      </c>
      <c r="AN805" s="373" t="str">
        <f t="shared" si="241"/>
        <v/>
      </c>
      <c r="AO805" s="374" t="str">
        <f t="array" ref="AO805">IF($AN805="", "", IF( $AM805&lt;&gt;"", $AM805,INDEX(白話字聲母資料表, $AN805, $AO$5)))</f>
        <v/>
      </c>
      <c r="AP805" s="374" t="str">
        <f t="array" ref="AP805">IF($W805, "", INDEX(方音八音反切資料表, $AD805, $AG805))</f>
        <v/>
      </c>
      <c r="AQ805" s="370"/>
      <c r="AR805" s="374" t="str">
        <f t="array" ref="AR805">IF($V805, "", INDEX(白話字聲母資料表, $Z805, $AR$5))</f>
        <v/>
      </c>
      <c r="AS805" s="375" t="str">
        <f t="array" ref="AS805">IF($W805, "", INDEX(白話字韻母資料表, $AC805, $AR$5))</f>
        <v/>
      </c>
      <c r="AT805" s="374" t="str">
        <f t="array" ref="AT805">IF($W805, "", INDEX(台羅韻母八聲調資料表, $AD805, $AG805))</f>
        <v/>
      </c>
      <c r="AU805" s="370"/>
      <c r="AV805" s="374" t="str">
        <f t="array" ref="AV805">IF($V805, "", INDEX(白話字聲母資料表, $Z805, $AV$5))</f>
        <v/>
      </c>
      <c r="AW805" s="375" t="str">
        <f t="array" ref="AW805">IF($W805, "", INDEX(白話字韻母資料表, $AC805, $AW$5))</f>
        <v/>
      </c>
      <c r="AX805" s="374" t="str">
        <f t="array" ref="AX805">IF($W805, "", INDEX(閩拼韻母八聲調資料表, $AD805, $AG805))</f>
        <v/>
      </c>
    </row>
    <row r="806" spans="2:50">
      <c r="B806" s="380">
        <f t="shared" si="221"/>
        <v>798</v>
      </c>
      <c r="C806" s="314" t="str">
        <f>MID(文章!$D$4, B806, 1)</f>
        <v/>
      </c>
      <c r="D806" s="365"/>
      <c r="E806" s="365"/>
      <c r="F806" s="365"/>
      <c r="G806" s="315" t="str">
        <f t="array" ref="G806">IF( OR($T806, NOT($U806), $W806), "", $AA806 &amp; $AH806 &amp; INDEX(中文數值資料表, $AG806, 2) )</f>
        <v/>
      </c>
      <c r="H806" s="321" t="str">
        <f t="shared" si="222"/>
        <v/>
      </c>
      <c r="I806" s="322" t="str">
        <f t="shared" si="223"/>
        <v/>
      </c>
      <c r="J806" s="323" t="str">
        <f t="shared" si="224"/>
        <v/>
      </c>
      <c r="K806" s="316" t="str">
        <f t="shared" si="225"/>
        <v/>
      </c>
      <c r="L806" s="317" t="str">
        <f t="shared" ca="1" si="242"/>
        <v xml:space="preserve">\ltjruby{}{}\
</v>
      </c>
      <c r="M806" s="317" t="str">
        <f t="shared" ca="1" si="228"/>
        <v xml:space="preserve">&lt;ruby&gt;&lt;rt&gt;&lt;/rt&gt;&lt;/ruby&gt;
</v>
      </c>
      <c r="N806" s="317" t="str">
        <f t="shared" ca="1" si="229"/>
        <v xml:space="preserve">&lt;ruby&gt;&lt;rt&gt;&lt;/rt&gt;&lt;/ruby&gt;
</v>
      </c>
      <c r="O806" s="317" t="str">
        <f t="shared" ca="1" si="230"/>
        <v xml:space="preserve">&lt;ruby&gt;&lt;rt&gt;&lt;/rt&gt;&lt;/ruby&gt;
</v>
      </c>
      <c r="P806" s="317" t="str">
        <f t="shared" ca="1" si="230"/>
        <v xml:space="preserve">&lt;ruby&gt;&lt;rt&gt;&lt;/rt&gt;&lt;/ruby&gt;
</v>
      </c>
      <c r="Q806" s="318" t="str">
        <f t="shared" ca="1" si="231"/>
        <v xml:space="preserve">&lt;ruby&gt;&lt;rtc&gt;&lt;/rtc&gt;&lt;/ruby&gt;
</v>
      </c>
      <c r="R806" s="318" t="str">
        <f t="shared" ca="1" si="232"/>
        <v xml:space="preserve">&lt;ruby&gt;&lt;rt&gt;&lt;/rt&gt;&lt;rtc&gt;&lt;/rtc&gt;&lt;/ruby&gt;
</v>
      </c>
      <c r="S806" s="285"/>
      <c r="T806" s="319" t="b">
        <f t="shared" si="226"/>
        <v>0</v>
      </c>
      <c r="U806" s="319" t="b">
        <f t="shared" si="233"/>
        <v>0</v>
      </c>
      <c r="V806" s="319" t="b">
        <f t="shared" si="234"/>
        <v>1</v>
      </c>
      <c r="W806" s="319" t="b">
        <f t="shared" si="235"/>
        <v>1</v>
      </c>
      <c r="X806" s="319" t="b">
        <f t="shared" si="236"/>
        <v>0</v>
      </c>
      <c r="Y806" s="370"/>
      <c r="Z806" s="377" t="str">
        <f t="shared" si="227"/>
        <v/>
      </c>
      <c r="AA806" s="373" t="str">
        <f t="array" ref="AA806">IF( $Z806="", "", INDEX(白話字聲母資料表, $Z806, $AA$5))</f>
        <v/>
      </c>
      <c r="AB806" s="370"/>
      <c r="AC806" s="377" t="str">
        <f t="shared" si="237"/>
        <v/>
      </c>
      <c r="AD806" s="373" t="str">
        <f t="array" ref="AD806">IF( $W806, "", INDEX(白話字韻母資料表, AC806, $AD$5))</f>
        <v/>
      </c>
      <c r="AE806" s="373" t="str">
        <f t="array" ref="AE806">IF( $W806, "", IF( INDEX(白話字韻母資料表, AC806, $AE$5) = "入聲", TRUE, FALSE) )</f>
        <v/>
      </c>
      <c r="AF806" s="374" t="str">
        <f t="shared" si="238"/>
        <v/>
      </c>
      <c r="AG806" s="374" t="str">
        <f t="shared" si="239"/>
        <v/>
      </c>
      <c r="AH806" s="374" t="str">
        <f t="array" ref="AH806">IF( $W806, "", INDEX(白話字韻母資料表, $AC806, $AH$5))</f>
        <v/>
      </c>
      <c r="AI806" s="374" t="str">
        <f t="array" ref="AI806">IF($W806, "", INDEX(白話字韻母八聲調資料表, $AD806, $AG806))</f>
        <v/>
      </c>
      <c r="AJ806" s="370"/>
      <c r="AK806" s="373" t="b">
        <f t="shared" si="240"/>
        <v>0</v>
      </c>
      <c r="AL806" s="373" t="str">
        <f>IF( $AK806, IFERROR( IF(MATCH( $E806, 顎音化聲母!$H$9:$H$37, 0), TRUE, FALSE), FALSE), "")</f>
        <v/>
      </c>
      <c r="AM806" s="373" t="str">
        <f t="array" ref="AM806">IF( AND($AK806, $AL806), INDEX(顎音化聲母資料表, MATCH( $D806 &amp; $E806, 顎音化聲母!$L$5:$L$136, 0), 3), "")</f>
        <v/>
      </c>
      <c r="AN806" s="373" t="str">
        <f t="shared" si="241"/>
        <v/>
      </c>
      <c r="AO806" s="374" t="str">
        <f t="array" ref="AO806">IF($AN806="", "", IF( $AM806&lt;&gt;"", $AM806,INDEX(白話字聲母資料表, $AN806, $AO$5)))</f>
        <v/>
      </c>
      <c r="AP806" s="374" t="str">
        <f t="array" ref="AP806">IF($W806, "", INDEX(方音八音反切資料表, $AD806, $AG806))</f>
        <v/>
      </c>
      <c r="AQ806" s="370"/>
      <c r="AR806" s="374" t="str">
        <f t="array" ref="AR806">IF($V806, "", INDEX(白話字聲母資料表, $Z806, $AR$5))</f>
        <v/>
      </c>
      <c r="AS806" s="375" t="str">
        <f t="array" ref="AS806">IF($W806, "", INDEX(白話字韻母資料表, $AC806, $AR$5))</f>
        <v/>
      </c>
      <c r="AT806" s="374" t="str">
        <f t="array" ref="AT806">IF($W806, "", INDEX(台羅韻母八聲調資料表, $AD806, $AG806))</f>
        <v/>
      </c>
      <c r="AU806" s="370"/>
      <c r="AV806" s="374" t="str">
        <f t="array" ref="AV806">IF($V806, "", INDEX(白話字聲母資料表, $Z806, $AV$5))</f>
        <v/>
      </c>
      <c r="AW806" s="375" t="str">
        <f t="array" ref="AW806">IF($W806, "", INDEX(白話字韻母資料表, $AC806, $AW$5))</f>
        <v/>
      </c>
      <c r="AX806" s="374" t="str">
        <f t="array" ref="AX806">IF($W806, "", INDEX(閩拼韻母八聲調資料表, $AD806, $AG806))</f>
        <v/>
      </c>
    </row>
    <row r="807" spans="2:50">
      <c r="B807" s="380">
        <f t="shared" si="221"/>
        <v>799</v>
      </c>
      <c r="C807" s="314" t="str">
        <f>MID(文章!$D$4, B807, 1)</f>
        <v/>
      </c>
      <c r="D807" s="365"/>
      <c r="E807" s="365"/>
      <c r="F807" s="365"/>
      <c r="G807" s="315" t="str">
        <f t="array" ref="G807">IF( OR($T807, NOT($U807), $W807), "", $AA807 &amp; $AH807 &amp; INDEX(中文數值資料表, $AG807, 2) )</f>
        <v/>
      </c>
      <c r="H807" s="321" t="str">
        <f t="shared" si="222"/>
        <v/>
      </c>
      <c r="I807" s="322" t="str">
        <f t="shared" si="223"/>
        <v/>
      </c>
      <c r="J807" s="323" t="str">
        <f t="shared" si="224"/>
        <v/>
      </c>
      <c r="K807" s="316" t="str">
        <f t="shared" si="225"/>
        <v/>
      </c>
      <c r="L807" s="317" t="str">
        <f t="shared" ca="1" si="242"/>
        <v xml:space="preserve">\ltjruby{}{}\
</v>
      </c>
      <c r="M807" s="317" t="str">
        <f t="shared" ca="1" si="228"/>
        <v xml:space="preserve">&lt;ruby&gt;&lt;rt&gt;&lt;/rt&gt;&lt;/ruby&gt;
</v>
      </c>
      <c r="N807" s="317" t="str">
        <f t="shared" ca="1" si="229"/>
        <v xml:space="preserve">&lt;ruby&gt;&lt;rt&gt;&lt;/rt&gt;&lt;/ruby&gt;
</v>
      </c>
      <c r="O807" s="317" t="str">
        <f t="shared" ca="1" si="230"/>
        <v xml:space="preserve">&lt;ruby&gt;&lt;rt&gt;&lt;/rt&gt;&lt;/ruby&gt;
</v>
      </c>
      <c r="P807" s="317" t="str">
        <f t="shared" ca="1" si="230"/>
        <v xml:space="preserve">&lt;ruby&gt;&lt;rt&gt;&lt;/rt&gt;&lt;/ruby&gt;
</v>
      </c>
      <c r="Q807" s="318" t="str">
        <f t="shared" ca="1" si="231"/>
        <v xml:space="preserve">&lt;ruby&gt;&lt;rtc&gt;&lt;/rtc&gt;&lt;/ruby&gt;
</v>
      </c>
      <c r="R807" s="318" t="str">
        <f t="shared" ca="1" si="232"/>
        <v xml:space="preserve">&lt;ruby&gt;&lt;rt&gt;&lt;/rt&gt;&lt;rtc&gt;&lt;/rtc&gt;&lt;/ruby&gt;
</v>
      </c>
      <c r="S807" s="285"/>
      <c r="T807" s="319" t="b">
        <f t="shared" si="226"/>
        <v>0</v>
      </c>
      <c r="U807" s="319" t="b">
        <f t="shared" si="233"/>
        <v>0</v>
      </c>
      <c r="V807" s="319" t="b">
        <f t="shared" si="234"/>
        <v>1</v>
      </c>
      <c r="W807" s="319" t="b">
        <f t="shared" si="235"/>
        <v>1</v>
      </c>
      <c r="X807" s="319" t="b">
        <f t="shared" si="236"/>
        <v>0</v>
      </c>
      <c r="Y807" s="370"/>
      <c r="Z807" s="377" t="str">
        <f t="shared" si="227"/>
        <v/>
      </c>
      <c r="AA807" s="373" t="str">
        <f t="array" ref="AA807">IF( $Z807="", "", INDEX(白話字聲母資料表, $Z807, $AA$5))</f>
        <v/>
      </c>
      <c r="AB807" s="370"/>
      <c r="AC807" s="377" t="str">
        <f t="shared" si="237"/>
        <v/>
      </c>
      <c r="AD807" s="373" t="str">
        <f t="array" ref="AD807">IF( $W807, "", INDEX(白話字韻母資料表, AC807, $AD$5))</f>
        <v/>
      </c>
      <c r="AE807" s="373" t="str">
        <f t="array" ref="AE807">IF( $W807, "", IF( INDEX(白話字韻母資料表, AC807, $AE$5) = "入聲", TRUE, FALSE) )</f>
        <v/>
      </c>
      <c r="AF807" s="374" t="str">
        <f t="shared" si="238"/>
        <v/>
      </c>
      <c r="AG807" s="374" t="str">
        <f t="shared" si="239"/>
        <v/>
      </c>
      <c r="AH807" s="374" t="str">
        <f t="array" ref="AH807">IF( $W807, "", INDEX(白話字韻母資料表, $AC807, $AH$5))</f>
        <v/>
      </c>
      <c r="AI807" s="374" t="str">
        <f t="array" ref="AI807">IF($W807, "", INDEX(白話字韻母八聲調資料表, $AD807, $AG807))</f>
        <v/>
      </c>
      <c r="AJ807" s="370"/>
      <c r="AK807" s="373" t="b">
        <f t="shared" si="240"/>
        <v>0</v>
      </c>
      <c r="AL807" s="373" t="str">
        <f>IF( $AK807, IFERROR( IF(MATCH( $E807, 顎音化聲母!$H$9:$H$37, 0), TRUE, FALSE), FALSE), "")</f>
        <v/>
      </c>
      <c r="AM807" s="373" t="str">
        <f t="array" ref="AM807">IF( AND($AK807, $AL807), INDEX(顎音化聲母資料表, MATCH( $D807 &amp; $E807, 顎音化聲母!$L$5:$L$136, 0), 3), "")</f>
        <v/>
      </c>
      <c r="AN807" s="373" t="str">
        <f t="shared" si="241"/>
        <v/>
      </c>
      <c r="AO807" s="374" t="str">
        <f t="array" ref="AO807">IF($AN807="", "", IF( $AM807&lt;&gt;"", $AM807,INDEX(白話字聲母資料表, $AN807, $AO$5)))</f>
        <v/>
      </c>
      <c r="AP807" s="374" t="str">
        <f t="array" ref="AP807">IF($W807, "", INDEX(方音八音反切資料表, $AD807, $AG807))</f>
        <v/>
      </c>
      <c r="AQ807" s="370"/>
      <c r="AR807" s="374" t="str">
        <f t="array" ref="AR807">IF($V807, "", INDEX(白話字聲母資料表, $Z807, $AR$5))</f>
        <v/>
      </c>
      <c r="AS807" s="375" t="str">
        <f t="array" ref="AS807">IF($W807, "", INDEX(白話字韻母資料表, $AC807, $AR$5))</f>
        <v/>
      </c>
      <c r="AT807" s="374" t="str">
        <f t="array" ref="AT807">IF($W807, "", INDEX(台羅韻母八聲調資料表, $AD807, $AG807))</f>
        <v/>
      </c>
      <c r="AU807" s="370"/>
      <c r="AV807" s="374" t="str">
        <f t="array" ref="AV807">IF($V807, "", INDEX(白話字聲母資料表, $Z807, $AV$5))</f>
        <v/>
      </c>
      <c r="AW807" s="375" t="str">
        <f t="array" ref="AW807">IF($W807, "", INDEX(白話字韻母資料表, $AC807, $AW$5))</f>
        <v/>
      </c>
      <c r="AX807" s="374" t="str">
        <f t="array" ref="AX807">IF($W807, "", INDEX(閩拼韻母八聲調資料表, $AD807, $AG807))</f>
        <v/>
      </c>
    </row>
    <row r="808" spans="2:50">
      <c r="B808" s="380">
        <f t="shared" si="221"/>
        <v>800</v>
      </c>
      <c r="C808" s="314" t="str">
        <f>MID(文章!$D$4, B808, 1)</f>
        <v/>
      </c>
      <c r="D808" s="365"/>
      <c r="E808" s="365"/>
      <c r="F808" s="365"/>
      <c r="G808" s="315" t="str">
        <f t="array" ref="G808">IF( OR($T808, NOT($U808), $W808), "", $AA808 &amp; $AH808 &amp; INDEX(中文數值資料表, $AG808, 2) )</f>
        <v/>
      </c>
      <c r="H808" s="321" t="str">
        <f t="shared" si="222"/>
        <v/>
      </c>
      <c r="I808" s="322" t="str">
        <f t="shared" si="223"/>
        <v/>
      </c>
      <c r="J808" s="323" t="str">
        <f t="shared" si="224"/>
        <v/>
      </c>
      <c r="K808" s="316" t="str">
        <f t="shared" si="225"/>
        <v/>
      </c>
      <c r="L808" s="317" t="str">
        <f t="shared" ca="1" si="242"/>
        <v xml:space="preserve">\ltjruby{}{}\
</v>
      </c>
      <c r="M808" s="317" t="str">
        <f t="shared" ca="1" si="228"/>
        <v xml:space="preserve">&lt;ruby&gt;&lt;rt&gt;&lt;/rt&gt;&lt;/ruby&gt;
</v>
      </c>
      <c r="N808" s="317" t="str">
        <f t="shared" ca="1" si="229"/>
        <v xml:space="preserve">&lt;ruby&gt;&lt;rt&gt;&lt;/rt&gt;&lt;/ruby&gt;
</v>
      </c>
      <c r="O808" s="317" t="str">
        <f t="shared" ca="1" si="230"/>
        <v xml:space="preserve">&lt;ruby&gt;&lt;rt&gt;&lt;/rt&gt;&lt;/ruby&gt;
</v>
      </c>
      <c r="P808" s="317" t="str">
        <f t="shared" ca="1" si="230"/>
        <v xml:space="preserve">&lt;ruby&gt;&lt;rt&gt;&lt;/rt&gt;&lt;/ruby&gt;
</v>
      </c>
      <c r="Q808" s="318" t="str">
        <f t="shared" ca="1" si="231"/>
        <v xml:space="preserve">&lt;ruby&gt;&lt;rtc&gt;&lt;/rtc&gt;&lt;/ruby&gt;
</v>
      </c>
      <c r="R808" s="318" t="str">
        <f t="shared" ca="1" si="232"/>
        <v xml:space="preserve">&lt;ruby&gt;&lt;rt&gt;&lt;/rt&gt;&lt;rtc&gt;&lt;/rtc&gt;&lt;/ruby&gt;
</v>
      </c>
      <c r="S808" s="285"/>
      <c r="T808" s="319" t="b">
        <f t="shared" si="226"/>
        <v>0</v>
      </c>
      <c r="U808" s="319" t="b">
        <f t="shared" si="233"/>
        <v>0</v>
      </c>
      <c r="V808" s="319" t="b">
        <f t="shared" si="234"/>
        <v>1</v>
      </c>
      <c r="W808" s="319" t="b">
        <f t="shared" si="235"/>
        <v>1</v>
      </c>
      <c r="X808" s="319" t="b">
        <f t="shared" si="236"/>
        <v>0</v>
      </c>
      <c r="Y808" s="370"/>
      <c r="Z808" s="377" t="str">
        <f t="shared" si="227"/>
        <v/>
      </c>
      <c r="AA808" s="373" t="str">
        <f t="array" ref="AA808">IF( $Z808="", "", INDEX(白話字聲母資料表, $Z808, $AA$5))</f>
        <v/>
      </c>
      <c r="AB808" s="370"/>
      <c r="AC808" s="377" t="str">
        <f t="shared" si="237"/>
        <v/>
      </c>
      <c r="AD808" s="373" t="str">
        <f t="array" ref="AD808">IF( $W808, "", INDEX(白話字韻母資料表, AC808, $AD$5))</f>
        <v/>
      </c>
      <c r="AE808" s="373" t="str">
        <f t="array" ref="AE808">IF( $W808, "", IF( INDEX(白話字韻母資料表, AC808, $AE$5) = "入聲", TRUE, FALSE) )</f>
        <v/>
      </c>
      <c r="AF808" s="374" t="str">
        <f t="shared" si="238"/>
        <v/>
      </c>
      <c r="AG808" s="374" t="str">
        <f t="shared" si="239"/>
        <v/>
      </c>
      <c r="AH808" s="374" t="str">
        <f t="array" ref="AH808">IF( $W808, "", INDEX(白話字韻母資料表, $AC808, $AH$5))</f>
        <v/>
      </c>
      <c r="AI808" s="374" t="str">
        <f t="array" ref="AI808">IF($W808, "", INDEX(白話字韻母八聲調資料表, $AD808, $AG808))</f>
        <v/>
      </c>
      <c r="AJ808" s="370"/>
      <c r="AK808" s="373" t="b">
        <f t="shared" si="240"/>
        <v>0</v>
      </c>
      <c r="AL808" s="373" t="str">
        <f>IF( $AK808, IFERROR( IF(MATCH( $E808, 顎音化聲母!$H$9:$H$37, 0), TRUE, FALSE), FALSE), "")</f>
        <v/>
      </c>
      <c r="AM808" s="373" t="str">
        <f t="array" ref="AM808">IF( AND($AK808, $AL808), INDEX(顎音化聲母資料表, MATCH( $D808 &amp; $E808, 顎音化聲母!$L$5:$L$136, 0), 3), "")</f>
        <v/>
      </c>
      <c r="AN808" s="373" t="str">
        <f t="shared" si="241"/>
        <v/>
      </c>
      <c r="AO808" s="374" t="str">
        <f t="array" ref="AO808">IF($AN808="", "", IF( $AM808&lt;&gt;"", $AM808,INDEX(白話字聲母資料表, $AN808, $AO$5)))</f>
        <v/>
      </c>
      <c r="AP808" s="374" t="str">
        <f t="array" ref="AP808">IF($W808, "", INDEX(方音八音反切資料表, $AD808, $AG808))</f>
        <v/>
      </c>
      <c r="AQ808" s="370"/>
      <c r="AR808" s="374" t="str">
        <f t="array" ref="AR808">IF($V808, "", INDEX(白話字聲母資料表, $Z808, $AR$5))</f>
        <v/>
      </c>
      <c r="AS808" s="375" t="str">
        <f t="array" ref="AS808">IF($W808, "", INDEX(白話字韻母資料表, $AC808, $AR$5))</f>
        <v/>
      </c>
      <c r="AT808" s="374" t="str">
        <f t="array" ref="AT808">IF($W808, "", INDEX(台羅韻母八聲調資料表, $AD808, $AG808))</f>
        <v/>
      </c>
      <c r="AU808" s="370"/>
      <c r="AV808" s="374" t="str">
        <f t="array" ref="AV808">IF($V808, "", INDEX(白話字聲母資料表, $Z808, $AV$5))</f>
        <v/>
      </c>
      <c r="AW808" s="375" t="str">
        <f t="array" ref="AW808">IF($W808, "", INDEX(白話字韻母資料表, $AC808, $AW$5))</f>
        <v/>
      </c>
      <c r="AX808" s="374" t="str">
        <f t="array" ref="AX808">IF($W808, "", INDEX(閩拼韻母八聲調資料表, $AD808, $AG808))</f>
        <v/>
      </c>
    </row>
    <row r="809" spans="2:50">
      <c r="B809" s="380">
        <f t="shared" si="221"/>
        <v>801</v>
      </c>
      <c r="C809" s="314" t="str">
        <f>MID(文章!$D$4, B809, 1)</f>
        <v/>
      </c>
      <c r="D809" s="365"/>
      <c r="E809" s="365"/>
      <c r="F809" s="365"/>
      <c r="G809" s="315" t="str">
        <f t="array" ref="G809">IF( OR($T809, NOT($U809), $W809), "", $AA809 &amp; $AH809 &amp; INDEX(中文數值資料表, $AG809, 2) )</f>
        <v/>
      </c>
      <c r="H809" s="321" t="str">
        <f t="shared" si="222"/>
        <v/>
      </c>
      <c r="I809" s="322" t="str">
        <f t="shared" si="223"/>
        <v/>
      </c>
      <c r="J809" s="323" t="str">
        <f t="shared" si="224"/>
        <v/>
      </c>
      <c r="K809" s="316" t="str">
        <f t="shared" si="225"/>
        <v/>
      </c>
      <c r="L809" s="317" t="str">
        <f t="shared" ca="1" si="242"/>
        <v xml:space="preserve">\ltjruby{}{}\
</v>
      </c>
      <c r="M809" s="317" t="str">
        <f t="shared" ca="1" si="228"/>
        <v xml:space="preserve">&lt;ruby&gt;&lt;rt&gt;&lt;/rt&gt;&lt;/ruby&gt;
</v>
      </c>
      <c r="N809" s="317" t="str">
        <f t="shared" ca="1" si="229"/>
        <v xml:space="preserve">&lt;ruby&gt;&lt;rt&gt;&lt;/rt&gt;&lt;/ruby&gt;
</v>
      </c>
      <c r="O809" s="317" t="str">
        <f t="shared" ca="1" si="230"/>
        <v xml:space="preserve">&lt;ruby&gt;&lt;rt&gt;&lt;/rt&gt;&lt;/ruby&gt;
</v>
      </c>
      <c r="P809" s="317" t="str">
        <f t="shared" ca="1" si="230"/>
        <v xml:space="preserve">&lt;ruby&gt;&lt;rt&gt;&lt;/rt&gt;&lt;/ruby&gt;
</v>
      </c>
      <c r="Q809" s="318" t="str">
        <f t="shared" ca="1" si="231"/>
        <v xml:space="preserve">&lt;ruby&gt;&lt;rtc&gt;&lt;/rtc&gt;&lt;/ruby&gt;
</v>
      </c>
      <c r="R809" s="318" t="str">
        <f t="shared" ca="1" si="232"/>
        <v xml:space="preserve">&lt;ruby&gt;&lt;rt&gt;&lt;/rt&gt;&lt;rtc&gt;&lt;/rtc&gt;&lt;/ruby&gt;
</v>
      </c>
      <c r="S809" s="285"/>
      <c r="T809" s="319" t="b">
        <f t="shared" si="226"/>
        <v>0</v>
      </c>
      <c r="U809" s="319" t="b">
        <f t="shared" si="233"/>
        <v>0</v>
      </c>
      <c r="V809" s="319" t="b">
        <f t="shared" si="234"/>
        <v>1</v>
      </c>
      <c r="W809" s="319" t="b">
        <f t="shared" si="235"/>
        <v>1</v>
      </c>
      <c r="X809" s="319" t="b">
        <f t="shared" si="236"/>
        <v>0</v>
      </c>
      <c r="Y809" s="370"/>
      <c r="Z809" s="377" t="str">
        <f t="shared" si="227"/>
        <v/>
      </c>
      <c r="AA809" s="373" t="str">
        <f t="array" ref="AA809">IF( $Z809="", "", INDEX(白話字聲母資料表, $Z809, $AA$5))</f>
        <v/>
      </c>
      <c r="AB809" s="370"/>
      <c r="AC809" s="377" t="str">
        <f t="shared" si="237"/>
        <v/>
      </c>
      <c r="AD809" s="373" t="str">
        <f t="array" ref="AD809">IF( $W809, "", INDEX(白話字韻母資料表, AC809, $AD$5))</f>
        <v/>
      </c>
      <c r="AE809" s="373" t="str">
        <f t="array" ref="AE809">IF( $W809, "", IF( INDEX(白話字韻母資料表, AC809, $AE$5) = "入聲", TRUE, FALSE) )</f>
        <v/>
      </c>
      <c r="AF809" s="374" t="str">
        <f t="shared" si="238"/>
        <v/>
      </c>
      <c r="AG809" s="374" t="str">
        <f t="shared" si="239"/>
        <v/>
      </c>
      <c r="AH809" s="374" t="str">
        <f t="array" ref="AH809">IF( $W809, "", INDEX(白話字韻母資料表, $AC809, $AH$5))</f>
        <v/>
      </c>
      <c r="AI809" s="374" t="str">
        <f t="array" ref="AI809">IF($W809, "", INDEX(白話字韻母八聲調資料表, $AD809, $AG809))</f>
        <v/>
      </c>
      <c r="AJ809" s="370"/>
      <c r="AK809" s="373" t="b">
        <f t="shared" si="240"/>
        <v>0</v>
      </c>
      <c r="AL809" s="373" t="str">
        <f>IF( $AK809, IFERROR( IF(MATCH( $E809, 顎音化聲母!$H$9:$H$37, 0), TRUE, FALSE), FALSE), "")</f>
        <v/>
      </c>
      <c r="AM809" s="373" t="str">
        <f t="array" ref="AM809">IF( AND($AK809, $AL809), INDEX(顎音化聲母資料表, MATCH( $D809 &amp; $E809, 顎音化聲母!$L$5:$L$136, 0), 3), "")</f>
        <v/>
      </c>
      <c r="AN809" s="373" t="str">
        <f t="shared" si="241"/>
        <v/>
      </c>
      <c r="AO809" s="374" t="str">
        <f t="array" ref="AO809">IF($AN809="", "", IF( $AM809&lt;&gt;"", $AM809,INDEX(白話字聲母資料表, $AN809, $AO$5)))</f>
        <v/>
      </c>
      <c r="AP809" s="374" t="str">
        <f t="array" ref="AP809">IF($W809, "", INDEX(方音八音反切資料表, $AD809, $AG809))</f>
        <v/>
      </c>
      <c r="AQ809" s="370"/>
      <c r="AR809" s="374" t="str">
        <f t="array" ref="AR809">IF($V809, "", INDEX(白話字聲母資料表, $Z809, $AR$5))</f>
        <v/>
      </c>
      <c r="AS809" s="375" t="str">
        <f t="array" ref="AS809">IF($W809, "", INDEX(白話字韻母資料表, $AC809, $AR$5))</f>
        <v/>
      </c>
      <c r="AT809" s="374" t="str">
        <f t="array" ref="AT809">IF($W809, "", INDEX(台羅韻母八聲調資料表, $AD809, $AG809))</f>
        <v/>
      </c>
      <c r="AU809" s="370"/>
      <c r="AV809" s="374" t="str">
        <f t="array" ref="AV809">IF($V809, "", INDEX(白話字聲母資料表, $Z809, $AV$5))</f>
        <v/>
      </c>
      <c r="AW809" s="375" t="str">
        <f t="array" ref="AW809">IF($W809, "", INDEX(白話字韻母資料表, $AC809, $AW$5))</f>
        <v/>
      </c>
      <c r="AX809" s="374" t="str">
        <f t="array" ref="AX809">IF($W809, "", INDEX(閩拼韻母八聲調資料表, $AD809, $AG809))</f>
        <v/>
      </c>
    </row>
    <row r="810" spans="2:50">
      <c r="B810" s="380">
        <f t="shared" si="221"/>
        <v>802</v>
      </c>
      <c r="C810" s="314" t="str">
        <f>MID(文章!$D$4, B810, 1)</f>
        <v/>
      </c>
      <c r="D810" s="365"/>
      <c r="E810" s="365"/>
      <c r="F810" s="365"/>
      <c r="G810" s="315" t="str">
        <f t="array" ref="G810">IF( OR($T810, NOT($U810), $W810), "", $AA810 &amp; $AH810 &amp; INDEX(中文數值資料表, $AG810, 2) )</f>
        <v/>
      </c>
      <c r="H810" s="321" t="str">
        <f t="shared" si="222"/>
        <v/>
      </c>
      <c r="I810" s="322" t="str">
        <f t="shared" si="223"/>
        <v/>
      </c>
      <c r="J810" s="323" t="str">
        <f t="shared" si="224"/>
        <v/>
      </c>
      <c r="K810" s="316" t="str">
        <f t="shared" si="225"/>
        <v/>
      </c>
      <c r="L810" s="317" t="str">
        <f t="shared" ca="1" si="242"/>
        <v xml:space="preserve">\ltjruby{}{}\
</v>
      </c>
      <c r="M810" s="317" t="str">
        <f t="shared" ca="1" si="228"/>
        <v xml:space="preserve">&lt;ruby&gt;&lt;rt&gt;&lt;/rt&gt;&lt;/ruby&gt;
</v>
      </c>
      <c r="N810" s="317" t="str">
        <f t="shared" ca="1" si="229"/>
        <v xml:space="preserve">&lt;ruby&gt;&lt;rt&gt;&lt;/rt&gt;&lt;/ruby&gt;
</v>
      </c>
      <c r="O810" s="317" t="str">
        <f t="shared" ca="1" si="230"/>
        <v xml:space="preserve">&lt;ruby&gt;&lt;rt&gt;&lt;/rt&gt;&lt;/ruby&gt;
</v>
      </c>
      <c r="P810" s="317" t="str">
        <f t="shared" ca="1" si="230"/>
        <v xml:space="preserve">&lt;ruby&gt;&lt;rt&gt;&lt;/rt&gt;&lt;/ruby&gt;
</v>
      </c>
      <c r="Q810" s="318" t="str">
        <f t="shared" ca="1" si="231"/>
        <v xml:space="preserve">&lt;ruby&gt;&lt;rtc&gt;&lt;/rtc&gt;&lt;/ruby&gt;
</v>
      </c>
      <c r="R810" s="318" t="str">
        <f t="shared" ca="1" si="232"/>
        <v xml:space="preserve">&lt;ruby&gt;&lt;rt&gt;&lt;/rt&gt;&lt;rtc&gt;&lt;/rtc&gt;&lt;/ruby&gt;
</v>
      </c>
      <c r="S810" s="285"/>
      <c r="T810" s="319" t="b">
        <f t="shared" si="226"/>
        <v>0</v>
      </c>
      <c r="U810" s="319" t="b">
        <f t="shared" si="233"/>
        <v>0</v>
      </c>
      <c r="V810" s="319" t="b">
        <f t="shared" si="234"/>
        <v>1</v>
      </c>
      <c r="W810" s="319" t="b">
        <f t="shared" si="235"/>
        <v>1</v>
      </c>
      <c r="X810" s="319" t="b">
        <f t="shared" si="236"/>
        <v>0</v>
      </c>
      <c r="Y810" s="370"/>
      <c r="Z810" s="377" t="str">
        <f t="shared" si="227"/>
        <v/>
      </c>
      <c r="AA810" s="373" t="str">
        <f t="array" ref="AA810">IF( $Z810="", "", INDEX(白話字聲母資料表, $Z810, $AA$5))</f>
        <v/>
      </c>
      <c r="AB810" s="370"/>
      <c r="AC810" s="377" t="str">
        <f t="shared" si="237"/>
        <v/>
      </c>
      <c r="AD810" s="373" t="str">
        <f t="array" ref="AD810">IF( $W810, "", INDEX(白話字韻母資料表, AC810, $AD$5))</f>
        <v/>
      </c>
      <c r="AE810" s="373" t="str">
        <f t="array" ref="AE810">IF( $W810, "", IF( INDEX(白話字韻母資料表, AC810, $AE$5) = "入聲", TRUE, FALSE) )</f>
        <v/>
      </c>
      <c r="AF810" s="374" t="str">
        <f t="shared" si="238"/>
        <v/>
      </c>
      <c r="AG810" s="374" t="str">
        <f t="shared" si="239"/>
        <v/>
      </c>
      <c r="AH810" s="374" t="str">
        <f t="array" ref="AH810">IF( $W810, "", INDEX(白話字韻母資料表, $AC810, $AH$5))</f>
        <v/>
      </c>
      <c r="AI810" s="374" t="str">
        <f t="array" ref="AI810">IF($W810, "", INDEX(白話字韻母八聲調資料表, $AD810, $AG810))</f>
        <v/>
      </c>
      <c r="AJ810" s="370"/>
      <c r="AK810" s="373" t="b">
        <f t="shared" si="240"/>
        <v>0</v>
      </c>
      <c r="AL810" s="373" t="str">
        <f>IF( $AK810, IFERROR( IF(MATCH( $E810, 顎音化聲母!$H$9:$H$37, 0), TRUE, FALSE), FALSE), "")</f>
        <v/>
      </c>
      <c r="AM810" s="373" t="str">
        <f t="array" ref="AM810">IF( AND($AK810, $AL810), INDEX(顎音化聲母資料表, MATCH( $D810 &amp; $E810, 顎音化聲母!$L$5:$L$136, 0), 3), "")</f>
        <v/>
      </c>
      <c r="AN810" s="373" t="str">
        <f t="shared" si="241"/>
        <v/>
      </c>
      <c r="AO810" s="374" t="str">
        <f t="array" ref="AO810">IF($AN810="", "", IF( $AM810&lt;&gt;"", $AM810,INDEX(白話字聲母資料表, $AN810, $AO$5)))</f>
        <v/>
      </c>
      <c r="AP810" s="374" t="str">
        <f t="array" ref="AP810">IF($W810, "", INDEX(方音八音反切資料表, $AD810, $AG810))</f>
        <v/>
      </c>
      <c r="AQ810" s="370"/>
      <c r="AR810" s="374" t="str">
        <f t="array" ref="AR810">IF($V810, "", INDEX(白話字聲母資料表, $Z810, $AR$5))</f>
        <v/>
      </c>
      <c r="AS810" s="375" t="str">
        <f t="array" ref="AS810">IF($W810, "", INDEX(白話字韻母資料表, $AC810, $AR$5))</f>
        <v/>
      </c>
      <c r="AT810" s="374" t="str">
        <f t="array" ref="AT810">IF($W810, "", INDEX(台羅韻母八聲調資料表, $AD810, $AG810))</f>
        <v/>
      </c>
      <c r="AU810" s="370"/>
      <c r="AV810" s="374" t="str">
        <f t="array" ref="AV810">IF($V810, "", INDEX(白話字聲母資料表, $Z810, $AV$5))</f>
        <v/>
      </c>
      <c r="AW810" s="375" t="str">
        <f t="array" ref="AW810">IF($W810, "", INDEX(白話字韻母資料表, $AC810, $AW$5))</f>
        <v/>
      </c>
      <c r="AX810" s="374" t="str">
        <f t="array" ref="AX810">IF($W810, "", INDEX(閩拼韻母八聲調資料表, $AD810, $AG810))</f>
        <v/>
      </c>
    </row>
    <row r="811" spans="2:50">
      <c r="B811" s="380">
        <f t="shared" si="221"/>
        <v>803</v>
      </c>
      <c r="C811" s="314" t="str">
        <f>MID(文章!$D$4, B811, 1)</f>
        <v/>
      </c>
      <c r="D811" s="365"/>
      <c r="E811" s="365"/>
      <c r="F811" s="365"/>
      <c r="G811" s="315" t="str">
        <f t="array" ref="G811">IF( OR($T811, NOT($U811), $W811), "", $AA811 &amp; $AH811 &amp; INDEX(中文數值資料表, $AG811, 2) )</f>
        <v/>
      </c>
      <c r="H811" s="321" t="str">
        <f t="shared" si="222"/>
        <v/>
      </c>
      <c r="I811" s="322" t="str">
        <f t="shared" si="223"/>
        <v/>
      </c>
      <c r="J811" s="323" t="str">
        <f t="shared" si="224"/>
        <v/>
      </c>
      <c r="K811" s="316" t="str">
        <f t="shared" si="225"/>
        <v/>
      </c>
      <c r="L811" s="317" t="str">
        <f t="shared" ca="1" si="242"/>
        <v xml:space="preserve">\ltjruby{}{}\
</v>
      </c>
      <c r="M811" s="317" t="str">
        <f t="shared" ca="1" si="228"/>
        <v xml:space="preserve">&lt;ruby&gt;&lt;rt&gt;&lt;/rt&gt;&lt;/ruby&gt;
</v>
      </c>
      <c r="N811" s="317" t="str">
        <f t="shared" ca="1" si="229"/>
        <v xml:space="preserve">&lt;ruby&gt;&lt;rt&gt;&lt;/rt&gt;&lt;/ruby&gt;
</v>
      </c>
      <c r="O811" s="317" t="str">
        <f t="shared" ca="1" si="230"/>
        <v xml:space="preserve">&lt;ruby&gt;&lt;rt&gt;&lt;/rt&gt;&lt;/ruby&gt;
</v>
      </c>
      <c r="P811" s="317" t="str">
        <f t="shared" ca="1" si="230"/>
        <v xml:space="preserve">&lt;ruby&gt;&lt;rt&gt;&lt;/rt&gt;&lt;/ruby&gt;
</v>
      </c>
      <c r="Q811" s="318" t="str">
        <f t="shared" ca="1" si="231"/>
        <v xml:space="preserve">&lt;ruby&gt;&lt;rtc&gt;&lt;/rtc&gt;&lt;/ruby&gt;
</v>
      </c>
      <c r="R811" s="318" t="str">
        <f t="shared" ca="1" si="232"/>
        <v xml:space="preserve">&lt;ruby&gt;&lt;rt&gt;&lt;/rt&gt;&lt;rtc&gt;&lt;/rtc&gt;&lt;/ruby&gt;
</v>
      </c>
      <c r="S811" s="285"/>
      <c r="T811" s="319" t="b">
        <f t="shared" si="226"/>
        <v>0</v>
      </c>
      <c r="U811" s="319" t="b">
        <f t="shared" si="233"/>
        <v>0</v>
      </c>
      <c r="V811" s="319" t="b">
        <f t="shared" si="234"/>
        <v>1</v>
      </c>
      <c r="W811" s="319" t="b">
        <f t="shared" si="235"/>
        <v>1</v>
      </c>
      <c r="X811" s="319" t="b">
        <f t="shared" si="236"/>
        <v>0</v>
      </c>
      <c r="Y811" s="370"/>
      <c r="Z811" s="377" t="str">
        <f t="shared" si="227"/>
        <v/>
      </c>
      <c r="AA811" s="373" t="str">
        <f t="array" ref="AA811">IF( $Z811="", "", INDEX(白話字聲母資料表, $Z811, $AA$5))</f>
        <v/>
      </c>
      <c r="AB811" s="370"/>
      <c r="AC811" s="377" t="str">
        <f t="shared" si="237"/>
        <v/>
      </c>
      <c r="AD811" s="373" t="str">
        <f t="array" ref="AD811">IF( $W811, "", INDEX(白話字韻母資料表, AC811, $AD$5))</f>
        <v/>
      </c>
      <c r="AE811" s="373" t="str">
        <f t="array" ref="AE811">IF( $W811, "", IF( INDEX(白話字韻母資料表, AC811, $AE$5) = "入聲", TRUE, FALSE) )</f>
        <v/>
      </c>
      <c r="AF811" s="374" t="str">
        <f t="shared" si="238"/>
        <v/>
      </c>
      <c r="AG811" s="374" t="str">
        <f t="shared" si="239"/>
        <v/>
      </c>
      <c r="AH811" s="374" t="str">
        <f t="array" ref="AH811">IF( $W811, "", INDEX(白話字韻母資料表, $AC811, $AH$5))</f>
        <v/>
      </c>
      <c r="AI811" s="374" t="str">
        <f t="array" ref="AI811">IF($W811, "", INDEX(白話字韻母八聲調資料表, $AD811, $AG811))</f>
        <v/>
      </c>
      <c r="AJ811" s="370"/>
      <c r="AK811" s="373" t="b">
        <f t="shared" si="240"/>
        <v>0</v>
      </c>
      <c r="AL811" s="373" t="str">
        <f>IF( $AK811, IFERROR( IF(MATCH( $E811, 顎音化聲母!$H$9:$H$37, 0), TRUE, FALSE), FALSE), "")</f>
        <v/>
      </c>
      <c r="AM811" s="373" t="str">
        <f t="array" ref="AM811">IF( AND($AK811, $AL811), INDEX(顎音化聲母資料表, MATCH( $D811 &amp; $E811, 顎音化聲母!$L$5:$L$136, 0), 3), "")</f>
        <v/>
      </c>
      <c r="AN811" s="373" t="str">
        <f t="shared" si="241"/>
        <v/>
      </c>
      <c r="AO811" s="374" t="str">
        <f t="array" ref="AO811">IF($AN811="", "", IF( $AM811&lt;&gt;"", $AM811,INDEX(白話字聲母資料表, $AN811, $AO$5)))</f>
        <v/>
      </c>
      <c r="AP811" s="374" t="str">
        <f t="array" ref="AP811">IF($W811, "", INDEX(方音八音反切資料表, $AD811, $AG811))</f>
        <v/>
      </c>
      <c r="AQ811" s="370"/>
      <c r="AR811" s="374" t="str">
        <f t="array" ref="AR811">IF($V811, "", INDEX(白話字聲母資料表, $Z811, $AR$5))</f>
        <v/>
      </c>
      <c r="AS811" s="375" t="str">
        <f t="array" ref="AS811">IF($W811, "", INDEX(白話字韻母資料表, $AC811, $AR$5))</f>
        <v/>
      </c>
      <c r="AT811" s="374" t="str">
        <f t="array" ref="AT811">IF($W811, "", INDEX(台羅韻母八聲調資料表, $AD811, $AG811))</f>
        <v/>
      </c>
      <c r="AU811" s="370"/>
      <c r="AV811" s="374" t="str">
        <f t="array" ref="AV811">IF($V811, "", INDEX(白話字聲母資料表, $Z811, $AV$5))</f>
        <v/>
      </c>
      <c r="AW811" s="375" t="str">
        <f t="array" ref="AW811">IF($W811, "", INDEX(白話字韻母資料表, $AC811, $AW$5))</f>
        <v/>
      </c>
      <c r="AX811" s="374" t="str">
        <f t="array" ref="AX811">IF($W811, "", INDEX(閩拼韻母八聲調資料表, $AD811, $AG811))</f>
        <v/>
      </c>
    </row>
    <row r="812" spans="2:50">
      <c r="B812" s="380">
        <f t="shared" si="221"/>
        <v>804</v>
      </c>
      <c r="C812" s="314" t="str">
        <f>MID(文章!$D$4, B812, 1)</f>
        <v/>
      </c>
      <c r="D812" s="365"/>
      <c r="E812" s="365"/>
      <c r="F812" s="365"/>
      <c r="G812" s="315" t="str">
        <f t="array" ref="G812">IF( OR($T812, NOT($U812), $W812), "", $AA812 &amp; $AH812 &amp; INDEX(中文數值資料表, $AG812, 2) )</f>
        <v/>
      </c>
      <c r="H812" s="321" t="str">
        <f t="shared" si="222"/>
        <v/>
      </c>
      <c r="I812" s="322" t="str">
        <f t="shared" si="223"/>
        <v/>
      </c>
      <c r="J812" s="323" t="str">
        <f t="shared" si="224"/>
        <v/>
      </c>
      <c r="K812" s="316" t="str">
        <f t="shared" si="225"/>
        <v/>
      </c>
      <c r="L812" s="317" t="str">
        <f t="shared" ca="1" si="242"/>
        <v xml:space="preserve">\ltjruby{}{}\
</v>
      </c>
      <c r="M812" s="317" t="str">
        <f t="shared" ca="1" si="228"/>
        <v xml:space="preserve">&lt;ruby&gt;&lt;rt&gt;&lt;/rt&gt;&lt;/ruby&gt;
</v>
      </c>
      <c r="N812" s="317" t="str">
        <f t="shared" ca="1" si="229"/>
        <v xml:space="preserve">&lt;ruby&gt;&lt;rt&gt;&lt;/rt&gt;&lt;/ruby&gt;
</v>
      </c>
      <c r="O812" s="317" t="str">
        <f t="shared" ca="1" si="230"/>
        <v xml:space="preserve">&lt;ruby&gt;&lt;rt&gt;&lt;/rt&gt;&lt;/ruby&gt;
</v>
      </c>
      <c r="P812" s="317" t="str">
        <f t="shared" ca="1" si="230"/>
        <v xml:space="preserve">&lt;ruby&gt;&lt;rt&gt;&lt;/rt&gt;&lt;/ruby&gt;
</v>
      </c>
      <c r="Q812" s="318" t="str">
        <f t="shared" ca="1" si="231"/>
        <v xml:space="preserve">&lt;ruby&gt;&lt;rtc&gt;&lt;/rtc&gt;&lt;/ruby&gt;
</v>
      </c>
      <c r="R812" s="318" t="str">
        <f t="shared" ca="1" si="232"/>
        <v xml:space="preserve">&lt;ruby&gt;&lt;rt&gt;&lt;/rt&gt;&lt;rtc&gt;&lt;/rtc&gt;&lt;/ruby&gt;
</v>
      </c>
      <c r="S812" s="285"/>
      <c r="T812" s="319" t="b">
        <f t="shared" si="226"/>
        <v>0</v>
      </c>
      <c r="U812" s="319" t="b">
        <f t="shared" si="233"/>
        <v>0</v>
      </c>
      <c r="V812" s="319" t="b">
        <f t="shared" si="234"/>
        <v>1</v>
      </c>
      <c r="W812" s="319" t="b">
        <f t="shared" si="235"/>
        <v>1</v>
      </c>
      <c r="X812" s="319" t="b">
        <f t="shared" si="236"/>
        <v>0</v>
      </c>
      <c r="Y812" s="370"/>
      <c r="Z812" s="377" t="str">
        <f t="shared" si="227"/>
        <v/>
      </c>
      <c r="AA812" s="373" t="str">
        <f t="array" ref="AA812">IF( $Z812="", "", INDEX(白話字聲母資料表, $Z812, $AA$5))</f>
        <v/>
      </c>
      <c r="AB812" s="370"/>
      <c r="AC812" s="377" t="str">
        <f t="shared" si="237"/>
        <v/>
      </c>
      <c r="AD812" s="373" t="str">
        <f t="array" ref="AD812">IF( $W812, "", INDEX(白話字韻母資料表, AC812, $AD$5))</f>
        <v/>
      </c>
      <c r="AE812" s="373" t="str">
        <f t="array" ref="AE812">IF( $W812, "", IF( INDEX(白話字韻母資料表, AC812, $AE$5) = "入聲", TRUE, FALSE) )</f>
        <v/>
      </c>
      <c r="AF812" s="374" t="str">
        <f t="shared" si="238"/>
        <v/>
      </c>
      <c r="AG812" s="374" t="str">
        <f t="shared" si="239"/>
        <v/>
      </c>
      <c r="AH812" s="374" t="str">
        <f t="array" ref="AH812">IF( $W812, "", INDEX(白話字韻母資料表, $AC812, $AH$5))</f>
        <v/>
      </c>
      <c r="AI812" s="374" t="str">
        <f t="array" ref="AI812">IF($W812, "", INDEX(白話字韻母八聲調資料表, $AD812, $AG812))</f>
        <v/>
      </c>
      <c r="AJ812" s="370"/>
      <c r="AK812" s="373" t="b">
        <f t="shared" si="240"/>
        <v>0</v>
      </c>
      <c r="AL812" s="373" t="str">
        <f>IF( $AK812, IFERROR( IF(MATCH( $E812, 顎音化聲母!$H$9:$H$37, 0), TRUE, FALSE), FALSE), "")</f>
        <v/>
      </c>
      <c r="AM812" s="373" t="str">
        <f t="array" ref="AM812">IF( AND($AK812, $AL812), INDEX(顎音化聲母資料表, MATCH( $D812 &amp; $E812, 顎音化聲母!$L$5:$L$136, 0), 3), "")</f>
        <v/>
      </c>
      <c r="AN812" s="373" t="str">
        <f t="shared" si="241"/>
        <v/>
      </c>
      <c r="AO812" s="374" t="str">
        <f t="array" ref="AO812">IF($AN812="", "", IF( $AM812&lt;&gt;"", $AM812,INDEX(白話字聲母資料表, $AN812, $AO$5)))</f>
        <v/>
      </c>
      <c r="AP812" s="374" t="str">
        <f t="array" ref="AP812">IF($W812, "", INDEX(方音八音反切資料表, $AD812, $AG812))</f>
        <v/>
      </c>
      <c r="AQ812" s="370"/>
      <c r="AR812" s="374" t="str">
        <f t="array" ref="AR812">IF($V812, "", INDEX(白話字聲母資料表, $Z812, $AR$5))</f>
        <v/>
      </c>
      <c r="AS812" s="375" t="str">
        <f t="array" ref="AS812">IF($W812, "", INDEX(白話字韻母資料表, $AC812, $AR$5))</f>
        <v/>
      </c>
      <c r="AT812" s="374" t="str">
        <f t="array" ref="AT812">IF($W812, "", INDEX(台羅韻母八聲調資料表, $AD812, $AG812))</f>
        <v/>
      </c>
      <c r="AU812" s="370"/>
      <c r="AV812" s="374" t="str">
        <f t="array" ref="AV812">IF($V812, "", INDEX(白話字聲母資料表, $Z812, $AV$5))</f>
        <v/>
      </c>
      <c r="AW812" s="375" t="str">
        <f t="array" ref="AW812">IF($W812, "", INDEX(白話字韻母資料表, $AC812, $AW$5))</f>
        <v/>
      </c>
      <c r="AX812" s="374" t="str">
        <f t="array" ref="AX812">IF($W812, "", INDEX(閩拼韻母八聲調資料表, $AD812, $AG812))</f>
        <v/>
      </c>
    </row>
    <row r="813" spans="2:50">
      <c r="B813" s="380">
        <f t="shared" si="221"/>
        <v>805</v>
      </c>
      <c r="C813" s="314" t="str">
        <f>MID(文章!$D$4, B813, 1)</f>
        <v/>
      </c>
      <c r="D813" s="365"/>
      <c r="E813" s="365"/>
      <c r="F813" s="365"/>
      <c r="G813" s="315" t="str">
        <f t="array" ref="G813">IF( OR($T813, NOT($U813), $W813), "", $AA813 &amp; $AH813 &amp; INDEX(中文數值資料表, $AG813, 2) )</f>
        <v/>
      </c>
      <c r="H813" s="321" t="str">
        <f t="shared" si="222"/>
        <v/>
      </c>
      <c r="I813" s="322" t="str">
        <f t="shared" si="223"/>
        <v/>
      </c>
      <c r="J813" s="323" t="str">
        <f t="shared" si="224"/>
        <v/>
      </c>
      <c r="K813" s="316" t="str">
        <f t="shared" si="225"/>
        <v/>
      </c>
      <c r="L813" s="317" t="str">
        <f t="shared" ca="1" si="242"/>
        <v xml:space="preserve">\ltjruby{}{}\
</v>
      </c>
      <c r="M813" s="317" t="str">
        <f t="shared" ca="1" si="228"/>
        <v xml:space="preserve">&lt;ruby&gt;&lt;rt&gt;&lt;/rt&gt;&lt;/ruby&gt;
</v>
      </c>
      <c r="N813" s="317" t="str">
        <f t="shared" ca="1" si="229"/>
        <v xml:space="preserve">&lt;ruby&gt;&lt;rt&gt;&lt;/rt&gt;&lt;/ruby&gt;
</v>
      </c>
      <c r="O813" s="317" t="str">
        <f t="shared" ca="1" si="230"/>
        <v xml:space="preserve">&lt;ruby&gt;&lt;rt&gt;&lt;/rt&gt;&lt;/ruby&gt;
</v>
      </c>
      <c r="P813" s="317" t="str">
        <f t="shared" ca="1" si="230"/>
        <v xml:space="preserve">&lt;ruby&gt;&lt;rt&gt;&lt;/rt&gt;&lt;/ruby&gt;
</v>
      </c>
      <c r="Q813" s="318" t="str">
        <f t="shared" ca="1" si="231"/>
        <v xml:space="preserve">&lt;ruby&gt;&lt;rtc&gt;&lt;/rtc&gt;&lt;/ruby&gt;
</v>
      </c>
      <c r="R813" s="318" t="str">
        <f t="shared" ca="1" si="232"/>
        <v xml:space="preserve">&lt;ruby&gt;&lt;rt&gt;&lt;/rt&gt;&lt;rtc&gt;&lt;/rtc&gt;&lt;/ruby&gt;
</v>
      </c>
      <c r="S813" s="285"/>
      <c r="T813" s="319" t="b">
        <f t="shared" si="226"/>
        <v>0</v>
      </c>
      <c r="U813" s="319" t="b">
        <f t="shared" si="233"/>
        <v>0</v>
      </c>
      <c r="V813" s="319" t="b">
        <f t="shared" si="234"/>
        <v>1</v>
      </c>
      <c r="W813" s="319" t="b">
        <f t="shared" si="235"/>
        <v>1</v>
      </c>
      <c r="X813" s="319" t="b">
        <f t="shared" si="236"/>
        <v>0</v>
      </c>
      <c r="Y813" s="370"/>
      <c r="Z813" s="377" t="str">
        <f t="shared" si="227"/>
        <v/>
      </c>
      <c r="AA813" s="373" t="str">
        <f t="array" ref="AA813">IF( $Z813="", "", INDEX(白話字聲母資料表, $Z813, $AA$5))</f>
        <v/>
      </c>
      <c r="AB813" s="370"/>
      <c r="AC813" s="377" t="str">
        <f t="shared" si="237"/>
        <v/>
      </c>
      <c r="AD813" s="373" t="str">
        <f t="array" ref="AD813">IF( $W813, "", INDEX(白話字韻母資料表, AC813, $AD$5))</f>
        <v/>
      </c>
      <c r="AE813" s="373" t="str">
        <f t="array" ref="AE813">IF( $W813, "", IF( INDEX(白話字韻母資料表, AC813, $AE$5) = "入聲", TRUE, FALSE) )</f>
        <v/>
      </c>
      <c r="AF813" s="374" t="str">
        <f t="shared" si="238"/>
        <v/>
      </c>
      <c r="AG813" s="374" t="str">
        <f t="shared" si="239"/>
        <v/>
      </c>
      <c r="AH813" s="374" t="str">
        <f t="array" ref="AH813">IF( $W813, "", INDEX(白話字韻母資料表, $AC813, $AH$5))</f>
        <v/>
      </c>
      <c r="AI813" s="374" t="str">
        <f t="array" ref="AI813">IF($W813, "", INDEX(白話字韻母八聲調資料表, $AD813, $AG813))</f>
        <v/>
      </c>
      <c r="AJ813" s="370"/>
      <c r="AK813" s="373" t="b">
        <f t="shared" si="240"/>
        <v>0</v>
      </c>
      <c r="AL813" s="373" t="str">
        <f>IF( $AK813, IFERROR( IF(MATCH( $E813, 顎音化聲母!$H$9:$H$37, 0), TRUE, FALSE), FALSE), "")</f>
        <v/>
      </c>
      <c r="AM813" s="373" t="str">
        <f t="array" ref="AM813">IF( AND($AK813, $AL813), INDEX(顎音化聲母資料表, MATCH( $D813 &amp; $E813, 顎音化聲母!$L$5:$L$136, 0), 3), "")</f>
        <v/>
      </c>
      <c r="AN813" s="373" t="str">
        <f t="shared" si="241"/>
        <v/>
      </c>
      <c r="AO813" s="374" t="str">
        <f t="array" ref="AO813">IF($AN813="", "", IF( $AM813&lt;&gt;"", $AM813,INDEX(白話字聲母資料表, $AN813, $AO$5)))</f>
        <v/>
      </c>
      <c r="AP813" s="374" t="str">
        <f t="array" ref="AP813">IF($W813, "", INDEX(方音八音反切資料表, $AD813, $AG813))</f>
        <v/>
      </c>
      <c r="AQ813" s="370"/>
      <c r="AR813" s="374" t="str">
        <f t="array" ref="AR813">IF($V813, "", INDEX(白話字聲母資料表, $Z813, $AR$5))</f>
        <v/>
      </c>
      <c r="AS813" s="375" t="str">
        <f t="array" ref="AS813">IF($W813, "", INDEX(白話字韻母資料表, $AC813, $AR$5))</f>
        <v/>
      </c>
      <c r="AT813" s="374" t="str">
        <f t="array" ref="AT813">IF($W813, "", INDEX(台羅韻母八聲調資料表, $AD813, $AG813))</f>
        <v/>
      </c>
      <c r="AU813" s="370"/>
      <c r="AV813" s="374" t="str">
        <f t="array" ref="AV813">IF($V813, "", INDEX(白話字聲母資料表, $Z813, $AV$5))</f>
        <v/>
      </c>
      <c r="AW813" s="375" t="str">
        <f t="array" ref="AW813">IF($W813, "", INDEX(白話字韻母資料表, $AC813, $AW$5))</f>
        <v/>
      </c>
      <c r="AX813" s="374" t="str">
        <f t="array" ref="AX813">IF($W813, "", INDEX(閩拼韻母八聲調資料表, $AD813, $AG813))</f>
        <v/>
      </c>
    </row>
    <row r="814" spans="2:50">
      <c r="B814" s="380">
        <f t="shared" si="221"/>
        <v>806</v>
      </c>
      <c r="C814" s="314" t="str">
        <f>MID(文章!$D$4, B814, 1)</f>
        <v/>
      </c>
      <c r="D814" s="365"/>
      <c r="E814" s="365"/>
      <c r="F814" s="365"/>
      <c r="G814" s="315" t="str">
        <f t="array" ref="G814">IF( OR($T814, NOT($U814), $W814), "", $AA814 &amp; $AH814 &amp; INDEX(中文數值資料表, $AG814, 2) )</f>
        <v/>
      </c>
      <c r="H814" s="321" t="str">
        <f t="shared" si="222"/>
        <v/>
      </c>
      <c r="I814" s="322" t="str">
        <f t="shared" si="223"/>
        <v/>
      </c>
      <c r="J814" s="323" t="str">
        <f t="shared" si="224"/>
        <v/>
      </c>
      <c r="K814" s="316" t="str">
        <f t="shared" si="225"/>
        <v/>
      </c>
      <c r="L814" s="317" t="str">
        <f t="shared" ca="1" si="242"/>
        <v xml:space="preserve">\ltjruby{}{}\
</v>
      </c>
      <c r="M814" s="317" t="str">
        <f t="shared" ca="1" si="228"/>
        <v xml:space="preserve">&lt;ruby&gt;&lt;rt&gt;&lt;/rt&gt;&lt;/ruby&gt;
</v>
      </c>
      <c r="N814" s="317" t="str">
        <f t="shared" ca="1" si="229"/>
        <v xml:space="preserve">&lt;ruby&gt;&lt;rt&gt;&lt;/rt&gt;&lt;/ruby&gt;
</v>
      </c>
      <c r="O814" s="317" t="str">
        <f t="shared" ca="1" si="230"/>
        <v xml:space="preserve">&lt;ruby&gt;&lt;rt&gt;&lt;/rt&gt;&lt;/ruby&gt;
</v>
      </c>
      <c r="P814" s="317" t="str">
        <f t="shared" ca="1" si="230"/>
        <v xml:space="preserve">&lt;ruby&gt;&lt;rt&gt;&lt;/rt&gt;&lt;/ruby&gt;
</v>
      </c>
      <c r="Q814" s="318" t="str">
        <f t="shared" ca="1" si="231"/>
        <v xml:space="preserve">&lt;ruby&gt;&lt;rtc&gt;&lt;/rtc&gt;&lt;/ruby&gt;
</v>
      </c>
      <c r="R814" s="318" t="str">
        <f t="shared" ca="1" si="232"/>
        <v xml:space="preserve">&lt;ruby&gt;&lt;rt&gt;&lt;/rt&gt;&lt;rtc&gt;&lt;/rtc&gt;&lt;/ruby&gt;
</v>
      </c>
      <c r="S814" s="285"/>
      <c r="T814" s="319" t="b">
        <f t="shared" si="226"/>
        <v>0</v>
      </c>
      <c r="U814" s="319" t="b">
        <f t="shared" si="233"/>
        <v>0</v>
      </c>
      <c r="V814" s="319" t="b">
        <f t="shared" si="234"/>
        <v>1</v>
      </c>
      <c r="W814" s="319" t="b">
        <f t="shared" si="235"/>
        <v>1</v>
      </c>
      <c r="X814" s="319" t="b">
        <f t="shared" si="236"/>
        <v>0</v>
      </c>
      <c r="Y814" s="370"/>
      <c r="Z814" s="377" t="str">
        <f t="shared" si="227"/>
        <v/>
      </c>
      <c r="AA814" s="373" t="str">
        <f t="array" ref="AA814">IF( $Z814="", "", INDEX(白話字聲母資料表, $Z814, $AA$5))</f>
        <v/>
      </c>
      <c r="AB814" s="370"/>
      <c r="AC814" s="377" t="str">
        <f t="shared" si="237"/>
        <v/>
      </c>
      <c r="AD814" s="373" t="str">
        <f t="array" ref="AD814">IF( $W814, "", INDEX(白話字韻母資料表, AC814, $AD$5))</f>
        <v/>
      </c>
      <c r="AE814" s="373" t="str">
        <f t="array" ref="AE814">IF( $W814, "", IF( INDEX(白話字韻母資料表, AC814, $AE$5) = "入聲", TRUE, FALSE) )</f>
        <v/>
      </c>
      <c r="AF814" s="374" t="str">
        <f t="shared" si="238"/>
        <v/>
      </c>
      <c r="AG814" s="374" t="str">
        <f t="shared" si="239"/>
        <v/>
      </c>
      <c r="AH814" s="374" t="str">
        <f t="array" ref="AH814">IF( $W814, "", INDEX(白話字韻母資料表, $AC814, $AH$5))</f>
        <v/>
      </c>
      <c r="AI814" s="374" t="str">
        <f t="array" ref="AI814">IF($W814, "", INDEX(白話字韻母八聲調資料表, $AD814, $AG814))</f>
        <v/>
      </c>
      <c r="AJ814" s="370"/>
      <c r="AK814" s="373" t="b">
        <f t="shared" si="240"/>
        <v>0</v>
      </c>
      <c r="AL814" s="373" t="str">
        <f>IF( $AK814, IFERROR( IF(MATCH( $E814, 顎音化聲母!$H$9:$H$37, 0), TRUE, FALSE), FALSE), "")</f>
        <v/>
      </c>
      <c r="AM814" s="373" t="str">
        <f t="array" ref="AM814">IF( AND($AK814, $AL814), INDEX(顎音化聲母資料表, MATCH( $D814 &amp; $E814, 顎音化聲母!$L$5:$L$136, 0), 3), "")</f>
        <v/>
      </c>
      <c r="AN814" s="373" t="str">
        <f t="shared" si="241"/>
        <v/>
      </c>
      <c r="AO814" s="374" t="str">
        <f t="array" ref="AO814">IF($AN814="", "", IF( $AM814&lt;&gt;"", $AM814,INDEX(白話字聲母資料表, $AN814, $AO$5)))</f>
        <v/>
      </c>
      <c r="AP814" s="374" t="str">
        <f t="array" ref="AP814">IF($W814, "", INDEX(方音八音反切資料表, $AD814, $AG814))</f>
        <v/>
      </c>
      <c r="AQ814" s="370"/>
      <c r="AR814" s="374" t="str">
        <f t="array" ref="AR814">IF($V814, "", INDEX(白話字聲母資料表, $Z814, $AR$5))</f>
        <v/>
      </c>
      <c r="AS814" s="375" t="str">
        <f t="array" ref="AS814">IF($W814, "", INDEX(白話字韻母資料表, $AC814, $AR$5))</f>
        <v/>
      </c>
      <c r="AT814" s="374" t="str">
        <f t="array" ref="AT814">IF($W814, "", INDEX(台羅韻母八聲調資料表, $AD814, $AG814))</f>
        <v/>
      </c>
      <c r="AU814" s="370"/>
      <c r="AV814" s="374" t="str">
        <f t="array" ref="AV814">IF($V814, "", INDEX(白話字聲母資料表, $Z814, $AV$5))</f>
        <v/>
      </c>
      <c r="AW814" s="375" t="str">
        <f t="array" ref="AW814">IF($W814, "", INDEX(白話字韻母資料表, $AC814, $AW$5))</f>
        <v/>
      </c>
      <c r="AX814" s="374" t="str">
        <f t="array" ref="AX814">IF($W814, "", INDEX(閩拼韻母八聲調資料表, $AD814, $AG814))</f>
        <v/>
      </c>
    </row>
    <row r="815" spans="2:50">
      <c r="B815" s="380">
        <f t="shared" si="221"/>
        <v>807</v>
      </c>
      <c r="C815" s="314" t="str">
        <f>MID(文章!$D$4, B815, 1)</f>
        <v/>
      </c>
      <c r="D815" s="365"/>
      <c r="E815" s="365"/>
      <c r="F815" s="365"/>
      <c r="G815" s="315" t="str">
        <f t="array" ref="G815">IF( OR($T815, NOT($U815), $W815), "", $AA815 &amp; $AH815 &amp; INDEX(中文數值資料表, $AG815, 2) )</f>
        <v/>
      </c>
      <c r="H815" s="321" t="str">
        <f t="shared" si="222"/>
        <v/>
      </c>
      <c r="I815" s="322" t="str">
        <f t="shared" si="223"/>
        <v/>
      </c>
      <c r="J815" s="323" t="str">
        <f t="shared" si="224"/>
        <v/>
      </c>
      <c r="K815" s="316" t="str">
        <f t="shared" si="225"/>
        <v/>
      </c>
      <c r="L815" s="317" t="str">
        <f t="shared" ca="1" si="242"/>
        <v xml:space="preserve">\ltjruby{}{}\
</v>
      </c>
      <c r="M815" s="317" t="str">
        <f t="shared" ca="1" si="228"/>
        <v xml:space="preserve">&lt;ruby&gt;&lt;rt&gt;&lt;/rt&gt;&lt;/ruby&gt;
</v>
      </c>
      <c r="N815" s="317" t="str">
        <f t="shared" ca="1" si="229"/>
        <v xml:space="preserve">&lt;ruby&gt;&lt;rt&gt;&lt;/rt&gt;&lt;/ruby&gt;
</v>
      </c>
      <c r="O815" s="317" t="str">
        <f t="shared" ca="1" si="230"/>
        <v xml:space="preserve">&lt;ruby&gt;&lt;rt&gt;&lt;/rt&gt;&lt;/ruby&gt;
</v>
      </c>
      <c r="P815" s="317" t="str">
        <f t="shared" ca="1" si="230"/>
        <v xml:space="preserve">&lt;ruby&gt;&lt;rt&gt;&lt;/rt&gt;&lt;/ruby&gt;
</v>
      </c>
      <c r="Q815" s="318" t="str">
        <f t="shared" ca="1" si="231"/>
        <v xml:space="preserve">&lt;ruby&gt;&lt;rtc&gt;&lt;/rtc&gt;&lt;/ruby&gt;
</v>
      </c>
      <c r="R815" s="318" t="str">
        <f t="shared" ca="1" si="232"/>
        <v xml:space="preserve">&lt;ruby&gt;&lt;rt&gt;&lt;/rt&gt;&lt;rtc&gt;&lt;/rtc&gt;&lt;/ruby&gt;
</v>
      </c>
      <c r="S815" s="285"/>
      <c r="T815" s="319" t="b">
        <f t="shared" si="226"/>
        <v>0</v>
      </c>
      <c r="U815" s="319" t="b">
        <f t="shared" si="233"/>
        <v>0</v>
      </c>
      <c r="V815" s="319" t="b">
        <f t="shared" si="234"/>
        <v>1</v>
      </c>
      <c r="W815" s="319" t="b">
        <f t="shared" si="235"/>
        <v>1</v>
      </c>
      <c r="X815" s="319" t="b">
        <f t="shared" si="236"/>
        <v>0</v>
      </c>
      <c r="Y815" s="370"/>
      <c r="Z815" s="377" t="str">
        <f t="shared" si="227"/>
        <v/>
      </c>
      <c r="AA815" s="373" t="str">
        <f t="array" ref="AA815">IF( $Z815="", "", INDEX(白話字聲母資料表, $Z815, $AA$5))</f>
        <v/>
      </c>
      <c r="AB815" s="370"/>
      <c r="AC815" s="377" t="str">
        <f t="shared" si="237"/>
        <v/>
      </c>
      <c r="AD815" s="373" t="str">
        <f t="array" ref="AD815">IF( $W815, "", INDEX(白話字韻母資料表, AC815, $AD$5))</f>
        <v/>
      </c>
      <c r="AE815" s="373" t="str">
        <f t="array" ref="AE815">IF( $W815, "", IF( INDEX(白話字韻母資料表, AC815, $AE$5) = "入聲", TRUE, FALSE) )</f>
        <v/>
      </c>
      <c r="AF815" s="374" t="str">
        <f t="shared" si="238"/>
        <v/>
      </c>
      <c r="AG815" s="374" t="str">
        <f t="shared" si="239"/>
        <v/>
      </c>
      <c r="AH815" s="374" t="str">
        <f t="array" ref="AH815">IF( $W815, "", INDEX(白話字韻母資料表, $AC815, $AH$5))</f>
        <v/>
      </c>
      <c r="AI815" s="374" t="str">
        <f t="array" ref="AI815">IF($W815, "", INDEX(白話字韻母八聲調資料表, $AD815, $AG815))</f>
        <v/>
      </c>
      <c r="AJ815" s="370"/>
      <c r="AK815" s="373" t="b">
        <f t="shared" si="240"/>
        <v>0</v>
      </c>
      <c r="AL815" s="373" t="str">
        <f>IF( $AK815, IFERROR( IF(MATCH( $E815, 顎音化聲母!$H$9:$H$37, 0), TRUE, FALSE), FALSE), "")</f>
        <v/>
      </c>
      <c r="AM815" s="373" t="str">
        <f t="array" ref="AM815">IF( AND($AK815, $AL815), INDEX(顎音化聲母資料表, MATCH( $D815 &amp; $E815, 顎音化聲母!$L$5:$L$136, 0), 3), "")</f>
        <v/>
      </c>
      <c r="AN815" s="373" t="str">
        <f t="shared" si="241"/>
        <v/>
      </c>
      <c r="AO815" s="374" t="str">
        <f t="array" ref="AO815">IF($AN815="", "", IF( $AM815&lt;&gt;"", $AM815,INDEX(白話字聲母資料表, $AN815, $AO$5)))</f>
        <v/>
      </c>
      <c r="AP815" s="374" t="str">
        <f t="array" ref="AP815">IF($W815, "", INDEX(方音八音反切資料表, $AD815, $AG815))</f>
        <v/>
      </c>
      <c r="AQ815" s="370"/>
      <c r="AR815" s="374" t="str">
        <f t="array" ref="AR815">IF($V815, "", INDEX(白話字聲母資料表, $Z815, $AR$5))</f>
        <v/>
      </c>
      <c r="AS815" s="375" t="str">
        <f t="array" ref="AS815">IF($W815, "", INDEX(白話字韻母資料表, $AC815, $AR$5))</f>
        <v/>
      </c>
      <c r="AT815" s="374" t="str">
        <f t="array" ref="AT815">IF($W815, "", INDEX(台羅韻母八聲調資料表, $AD815, $AG815))</f>
        <v/>
      </c>
      <c r="AU815" s="370"/>
      <c r="AV815" s="374" t="str">
        <f t="array" ref="AV815">IF($V815, "", INDEX(白話字聲母資料表, $Z815, $AV$5))</f>
        <v/>
      </c>
      <c r="AW815" s="375" t="str">
        <f t="array" ref="AW815">IF($W815, "", INDEX(白話字韻母資料表, $AC815, $AW$5))</f>
        <v/>
      </c>
      <c r="AX815" s="374" t="str">
        <f t="array" ref="AX815">IF($W815, "", INDEX(閩拼韻母八聲調資料表, $AD815, $AG815))</f>
        <v/>
      </c>
    </row>
    <row r="816" spans="2:50">
      <c r="B816" s="380">
        <f t="shared" si="221"/>
        <v>808</v>
      </c>
      <c r="C816" s="314" t="str">
        <f>MID(文章!$D$4, B816, 1)</f>
        <v/>
      </c>
      <c r="D816" s="365"/>
      <c r="E816" s="365"/>
      <c r="F816" s="365"/>
      <c r="G816" s="315" t="str">
        <f t="array" ref="G816">IF( OR($T816, NOT($U816), $W816), "", $AA816 &amp; $AH816 &amp; INDEX(中文數值資料表, $AG816, 2) )</f>
        <v/>
      </c>
      <c r="H816" s="321" t="str">
        <f t="shared" si="222"/>
        <v/>
      </c>
      <c r="I816" s="322" t="str">
        <f t="shared" si="223"/>
        <v/>
      </c>
      <c r="J816" s="323" t="str">
        <f t="shared" si="224"/>
        <v/>
      </c>
      <c r="K816" s="316" t="str">
        <f t="shared" si="225"/>
        <v/>
      </c>
      <c r="L816" s="317" t="str">
        <f t="shared" ca="1" si="242"/>
        <v xml:space="preserve">\ltjruby{}{}\
</v>
      </c>
      <c r="M816" s="317" t="str">
        <f t="shared" ca="1" si="228"/>
        <v xml:space="preserve">&lt;ruby&gt;&lt;rt&gt;&lt;/rt&gt;&lt;/ruby&gt;
</v>
      </c>
      <c r="N816" s="317" t="str">
        <f t="shared" ca="1" si="229"/>
        <v xml:space="preserve">&lt;ruby&gt;&lt;rt&gt;&lt;/rt&gt;&lt;/ruby&gt;
</v>
      </c>
      <c r="O816" s="317" t="str">
        <f t="shared" ca="1" si="230"/>
        <v xml:space="preserve">&lt;ruby&gt;&lt;rt&gt;&lt;/rt&gt;&lt;/ruby&gt;
</v>
      </c>
      <c r="P816" s="317" t="str">
        <f t="shared" ca="1" si="230"/>
        <v xml:space="preserve">&lt;ruby&gt;&lt;rt&gt;&lt;/rt&gt;&lt;/ruby&gt;
</v>
      </c>
      <c r="Q816" s="318" t="str">
        <f t="shared" ca="1" si="231"/>
        <v xml:space="preserve">&lt;ruby&gt;&lt;rtc&gt;&lt;/rtc&gt;&lt;/ruby&gt;
</v>
      </c>
      <c r="R816" s="318" t="str">
        <f t="shared" ca="1" si="232"/>
        <v xml:space="preserve">&lt;ruby&gt;&lt;rt&gt;&lt;/rt&gt;&lt;rtc&gt;&lt;/rtc&gt;&lt;/ruby&gt;
</v>
      </c>
      <c r="S816" s="285"/>
      <c r="T816" s="319" t="b">
        <f t="shared" si="226"/>
        <v>0</v>
      </c>
      <c r="U816" s="319" t="b">
        <f t="shared" si="233"/>
        <v>0</v>
      </c>
      <c r="V816" s="319" t="b">
        <f t="shared" si="234"/>
        <v>1</v>
      </c>
      <c r="W816" s="319" t="b">
        <f t="shared" si="235"/>
        <v>1</v>
      </c>
      <c r="X816" s="319" t="b">
        <f t="shared" si="236"/>
        <v>0</v>
      </c>
      <c r="Y816" s="370"/>
      <c r="Z816" s="377" t="str">
        <f t="shared" si="227"/>
        <v/>
      </c>
      <c r="AA816" s="373" t="str">
        <f t="array" ref="AA816">IF( $Z816="", "", INDEX(白話字聲母資料表, $Z816, $AA$5))</f>
        <v/>
      </c>
      <c r="AB816" s="370"/>
      <c r="AC816" s="377" t="str">
        <f t="shared" si="237"/>
        <v/>
      </c>
      <c r="AD816" s="373" t="str">
        <f t="array" ref="AD816">IF( $W816, "", INDEX(白話字韻母資料表, AC816, $AD$5))</f>
        <v/>
      </c>
      <c r="AE816" s="373" t="str">
        <f t="array" ref="AE816">IF( $W816, "", IF( INDEX(白話字韻母資料表, AC816, $AE$5) = "入聲", TRUE, FALSE) )</f>
        <v/>
      </c>
      <c r="AF816" s="374" t="str">
        <f t="shared" si="238"/>
        <v/>
      </c>
      <c r="AG816" s="374" t="str">
        <f t="shared" si="239"/>
        <v/>
      </c>
      <c r="AH816" s="374" t="str">
        <f t="array" ref="AH816">IF( $W816, "", INDEX(白話字韻母資料表, $AC816, $AH$5))</f>
        <v/>
      </c>
      <c r="AI816" s="374" t="str">
        <f t="array" ref="AI816">IF($W816, "", INDEX(白話字韻母八聲調資料表, $AD816, $AG816))</f>
        <v/>
      </c>
      <c r="AJ816" s="370"/>
      <c r="AK816" s="373" t="b">
        <f t="shared" si="240"/>
        <v>0</v>
      </c>
      <c r="AL816" s="373" t="str">
        <f>IF( $AK816, IFERROR( IF(MATCH( $E816, 顎音化聲母!$H$9:$H$37, 0), TRUE, FALSE), FALSE), "")</f>
        <v/>
      </c>
      <c r="AM816" s="373" t="str">
        <f t="array" ref="AM816">IF( AND($AK816, $AL816), INDEX(顎音化聲母資料表, MATCH( $D816 &amp; $E816, 顎音化聲母!$L$5:$L$136, 0), 3), "")</f>
        <v/>
      </c>
      <c r="AN816" s="373" t="str">
        <f t="shared" si="241"/>
        <v/>
      </c>
      <c r="AO816" s="374" t="str">
        <f t="array" ref="AO816">IF($AN816="", "", IF( $AM816&lt;&gt;"", $AM816,INDEX(白話字聲母資料表, $AN816, $AO$5)))</f>
        <v/>
      </c>
      <c r="AP816" s="374" t="str">
        <f t="array" ref="AP816">IF($W816, "", INDEX(方音八音反切資料表, $AD816, $AG816))</f>
        <v/>
      </c>
      <c r="AQ816" s="370"/>
      <c r="AR816" s="374" t="str">
        <f t="array" ref="AR816">IF($V816, "", INDEX(白話字聲母資料表, $Z816, $AR$5))</f>
        <v/>
      </c>
      <c r="AS816" s="375" t="str">
        <f t="array" ref="AS816">IF($W816, "", INDEX(白話字韻母資料表, $AC816, $AR$5))</f>
        <v/>
      </c>
      <c r="AT816" s="374" t="str">
        <f t="array" ref="AT816">IF($W816, "", INDEX(台羅韻母八聲調資料表, $AD816, $AG816))</f>
        <v/>
      </c>
      <c r="AU816" s="370"/>
      <c r="AV816" s="374" t="str">
        <f t="array" ref="AV816">IF($V816, "", INDEX(白話字聲母資料表, $Z816, $AV$5))</f>
        <v/>
      </c>
      <c r="AW816" s="375" t="str">
        <f t="array" ref="AW816">IF($W816, "", INDEX(白話字韻母資料表, $AC816, $AW$5))</f>
        <v/>
      </c>
      <c r="AX816" s="374" t="str">
        <f t="array" ref="AX816">IF($W816, "", INDEX(閩拼韻母八聲調資料表, $AD816, $AG816))</f>
        <v/>
      </c>
    </row>
    <row r="817" spans="2:50">
      <c r="B817" s="380">
        <f t="shared" si="221"/>
        <v>809</v>
      </c>
      <c r="C817" s="314" t="str">
        <f>MID(文章!$D$4, B817, 1)</f>
        <v/>
      </c>
      <c r="D817" s="365"/>
      <c r="E817" s="365"/>
      <c r="F817" s="365"/>
      <c r="G817" s="315" t="str">
        <f t="array" ref="G817">IF( OR($T817, NOT($U817), $W817), "", $AA817 &amp; $AH817 &amp; INDEX(中文數值資料表, $AG817, 2) )</f>
        <v/>
      </c>
      <c r="H817" s="321" t="str">
        <f t="shared" si="222"/>
        <v/>
      </c>
      <c r="I817" s="322" t="str">
        <f t="shared" si="223"/>
        <v/>
      </c>
      <c r="J817" s="323" t="str">
        <f t="shared" si="224"/>
        <v/>
      </c>
      <c r="K817" s="316" t="str">
        <f t="shared" si="225"/>
        <v/>
      </c>
      <c r="L817" s="317" t="str">
        <f t="shared" ca="1" si="242"/>
        <v xml:space="preserve">\ltjruby{}{}\
</v>
      </c>
      <c r="M817" s="317" t="str">
        <f t="shared" ca="1" si="228"/>
        <v xml:space="preserve">&lt;ruby&gt;&lt;rt&gt;&lt;/rt&gt;&lt;/ruby&gt;
</v>
      </c>
      <c r="N817" s="317" t="str">
        <f t="shared" ca="1" si="229"/>
        <v xml:space="preserve">&lt;ruby&gt;&lt;rt&gt;&lt;/rt&gt;&lt;/ruby&gt;
</v>
      </c>
      <c r="O817" s="317" t="str">
        <f t="shared" ca="1" si="230"/>
        <v xml:space="preserve">&lt;ruby&gt;&lt;rt&gt;&lt;/rt&gt;&lt;/ruby&gt;
</v>
      </c>
      <c r="P817" s="317" t="str">
        <f t="shared" ca="1" si="230"/>
        <v xml:space="preserve">&lt;ruby&gt;&lt;rt&gt;&lt;/rt&gt;&lt;/ruby&gt;
</v>
      </c>
      <c r="Q817" s="318" t="str">
        <f t="shared" ca="1" si="231"/>
        <v xml:space="preserve">&lt;ruby&gt;&lt;rtc&gt;&lt;/rtc&gt;&lt;/ruby&gt;
</v>
      </c>
      <c r="R817" s="318" t="str">
        <f t="shared" ca="1" si="232"/>
        <v xml:space="preserve">&lt;ruby&gt;&lt;rt&gt;&lt;/rt&gt;&lt;rtc&gt;&lt;/rtc&gt;&lt;/ruby&gt;
</v>
      </c>
      <c r="S817" s="285"/>
      <c r="T817" s="319" t="b">
        <f t="shared" si="226"/>
        <v>0</v>
      </c>
      <c r="U817" s="319" t="b">
        <f t="shared" si="233"/>
        <v>0</v>
      </c>
      <c r="V817" s="319" t="b">
        <f t="shared" si="234"/>
        <v>1</v>
      </c>
      <c r="W817" s="319" t="b">
        <f t="shared" si="235"/>
        <v>1</v>
      </c>
      <c r="X817" s="319" t="b">
        <f t="shared" si="236"/>
        <v>0</v>
      </c>
      <c r="Y817" s="370"/>
      <c r="Z817" s="377" t="str">
        <f t="shared" si="227"/>
        <v/>
      </c>
      <c r="AA817" s="373" t="str">
        <f t="array" ref="AA817">IF( $Z817="", "", INDEX(白話字聲母資料表, $Z817, $AA$5))</f>
        <v/>
      </c>
      <c r="AB817" s="370"/>
      <c r="AC817" s="377" t="str">
        <f t="shared" si="237"/>
        <v/>
      </c>
      <c r="AD817" s="373" t="str">
        <f t="array" ref="AD817">IF( $W817, "", INDEX(白話字韻母資料表, AC817, $AD$5))</f>
        <v/>
      </c>
      <c r="AE817" s="373" t="str">
        <f t="array" ref="AE817">IF( $W817, "", IF( INDEX(白話字韻母資料表, AC817, $AE$5) = "入聲", TRUE, FALSE) )</f>
        <v/>
      </c>
      <c r="AF817" s="374" t="str">
        <f t="shared" si="238"/>
        <v/>
      </c>
      <c r="AG817" s="374" t="str">
        <f t="shared" si="239"/>
        <v/>
      </c>
      <c r="AH817" s="374" t="str">
        <f t="array" ref="AH817">IF( $W817, "", INDEX(白話字韻母資料表, $AC817, $AH$5))</f>
        <v/>
      </c>
      <c r="AI817" s="374" t="str">
        <f t="array" ref="AI817">IF($W817, "", INDEX(白話字韻母八聲調資料表, $AD817, $AG817))</f>
        <v/>
      </c>
      <c r="AJ817" s="370"/>
      <c r="AK817" s="373" t="b">
        <f t="shared" si="240"/>
        <v>0</v>
      </c>
      <c r="AL817" s="373" t="str">
        <f>IF( $AK817, IFERROR( IF(MATCH( $E817, 顎音化聲母!$H$9:$H$37, 0), TRUE, FALSE), FALSE), "")</f>
        <v/>
      </c>
      <c r="AM817" s="373" t="str">
        <f t="array" ref="AM817">IF( AND($AK817, $AL817), INDEX(顎音化聲母資料表, MATCH( $D817 &amp; $E817, 顎音化聲母!$L$5:$L$136, 0), 3), "")</f>
        <v/>
      </c>
      <c r="AN817" s="373" t="str">
        <f t="shared" si="241"/>
        <v/>
      </c>
      <c r="AO817" s="374" t="str">
        <f t="array" ref="AO817">IF($AN817="", "", IF( $AM817&lt;&gt;"", $AM817,INDEX(白話字聲母資料表, $AN817, $AO$5)))</f>
        <v/>
      </c>
      <c r="AP817" s="374" t="str">
        <f t="array" ref="AP817">IF($W817, "", INDEX(方音八音反切資料表, $AD817, $AG817))</f>
        <v/>
      </c>
      <c r="AQ817" s="370"/>
      <c r="AR817" s="374" t="str">
        <f t="array" ref="AR817">IF($V817, "", INDEX(白話字聲母資料表, $Z817, $AR$5))</f>
        <v/>
      </c>
      <c r="AS817" s="375" t="str">
        <f t="array" ref="AS817">IF($W817, "", INDEX(白話字韻母資料表, $AC817, $AR$5))</f>
        <v/>
      </c>
      <c r="AT817" s="374" t="str">
        <f t="array" ref="AT817">IF($W817, "", INDEX(台羅韻母八聲調資料表, $AD817, $AG817))</f>
        <v/>
      </c>
      <c r="AU817" s="370"/>
      <c r="AV817" s="374" t="str">
        <f t="array" ref="AV817">IF($V817, "", INDEX(白話字聲母資料表, $Z817, $AV$5))</f>
        <v/>
      </c>
      <c r="AW817" s="375" t="str">
        <f t="array" ref="AW817">IF($W817, "", INDEX(白話字韻母資料表, $AC817, $AW$5))</f>
        <v/>
      </c>
      <c r="AX817" s="374" t="str">
        <f t="array" ref="AX817">IF($W817, "", INDEX(閩拼韻母八聲調資料表, $AD817, $AG817))</f>
        <v/>
      </c>
    </row>
    <row r="818" spans="2:50">
      <c r="B818" s="380">
        <f t="shared" si="221"/>
        <v>810</v>
      </c>
      <c r="C818" s="314" t="str">
        <f>MID(文章!$D$4, B818, 1)</f>
        <v/>
      </c>
      <c r="D818" s="365"/>
      <c r="E818" s="365"/>
      <c r="F818" s="365"/>
      <c r="G818" s="315" t="str">
        <f t="array" ref="G818">IF( OR($T818, NOT($U818), $W818), "", $AA818 &amp; $AH818 &amp; INDEX(中文數值資料表, $AG818, 2) )</f>
        <v/>
      </c>
      <c r="H818" s="321" t="str">
        <f t="shared" si="222"/>
        <v/>
      </c>
      <c r="I818" s="322" t="str">
        <f t="shared" si="223"/>
        <v/>
      </c>
      <c r="J818" s="323" t="str">
        <f t="shared" si="224"/>
        <v/>
      </c>
      <c r="K818" s="316" t="str">
        <f t="shared" si="225"/>
        <v/>
      </c>
      <c r="L818" s="317" t="str">
        <f t="shared" ca="1" si="242"/>
        <v xml:space="preserve">\ltjruby{}{}\
</v>
      </c>
      <c r="M818" s="317" t="str">
        <f t="shared" ca="1" si="228"/>
        <v xml:space="preserve">&lt;ruby&gt;&lt;rt&gt;&lt;/rt&gt;&lt;/ruby&gt;
</v>
      </c>
      <c r="N818" s="317" t="str">
        <f t="shared" ca="1" si="229"/>
        <v xml:space="preserve">&lt;ruby&gt;&lt;rt&gt;&lt;/rt&gt;&lt;/ruby&gt;
</v>
      </c>
      <c r="O818" s="317" t="str">
        <f t="shared" ca="1" si="230"/>
        <v xml:space="preserve">&lt;ruby&gt;&lt;rt&gt;&lt;/rt&gt;&lt;/ruby&gt;
</v>
      </c>
      <c r="P818" s="317" t="str">
        <f t="shared" ca="1" si="230"/>
        <v xml:space="preserve">&lt;ruby&gt;&lt;rt&gt;&lt;/rt&gt;&lt;/ruby&gt;
</v>
      </c>
      <c r="Q818" s="318" t="str">
        <f t="shared" ca="1" si="231"/>
        <v xml:space="preserve">&lt;ruby&gt;&lt;rtc&gt;&lt;/rtc&gt;&lt;/ruby&gt;
</v>
      </c>
      <c r="R818" s="318" t="str">
        <f t="shared" ca="1" si="232"/>
        <v xml:space="preserve">&lt;ruby&gt;&lt;rt&gt;&lt;/rt&gt;&lt;rtc&gt;&lt;/rtc&gt;&lt;/ruby&gt;
</v>
      </c>
      <c r="S818" s="285"/>
      <c r="T818" s="319" t="b">
        <f t="shared" si="226"/>
        <v>0</v>
      </c>
      <c r="U818" s="319" t="b">
        <f t="shared" si="233"/>
        <v>0</v>
      </c>
      <c r="V818" s="319" t="b">
        <f t="shared" si="234"/>
        <v>1</v>
      </c>
      <c r="W818" s="319" t="b">
        <f t="shared" si="235"/>
        <v>1</v>
      </c>
      <c r="X818" s="319" t="b">
        <f t="shared" si="236"/>
        <v>0</v>
      </c>
      <c r="Y818" s="370"/>
      <c r="Z818" s="377" t="str">
        <f t="shared" si="227"/>
        <v/>
      </c>
      <c r="AA818" s="373" t="str">
        <f t="array" ref="AA818">IF( $Z818="", "", INDEX(白話字聲母資料表, $Z818, $AA$5))</f>
        <v/>
      </c>
      <c r="AB818" s="370"/>
      <c r="AC818" s="377" t="str">
        <f t="shared" si="237"/>
        <v/>
      </c>
      <c r="AD818" s="373" t="str">
        <f t="array" ref="AD818">IF( $W818, "", INDEX(白話字韻母資料表, AC818, $AD$5))</f>
        <v/>
      </c>
      <c r="AE818" s="373" t="str">
        <f t="array" ref="AE818">IF( $W818, "", IF( INDEX(白話字韻母資料表, AC818, $AE$5) = "入聲", TRUE, FALSE) )</f>
        <v/>
      </c>
      <c r="AF818" s="374" t="str">
        <f t="shared" si="238"/>
        <v/>
      </c>
      <c r="AG818" s="374" t="str">
        <f t="shared" si="239"/>
        <v/>
      </c>
      <c r="AH818" s="374" t="str">
        <f t="array" ref="AH818">IF( $W818, "", INDEX(白話字韻母資料表, $AC818, $AH$5))</f>
        <v/>
      </c>
      <c r="AI818" s="374" t="str">
        <f t="array" ref="AI818">IF($W818, "", INDEX(白話字韻母八聲調資料表, $AD818, $AG818))</f>
        <v/>
      </c>
      <c r="AJ818" s="370"/>
      <c r="AK818" s="373" t="b">
        <f t="shared" si="240"/>
        <v>0</v>
      </c>
      <c r="AL818" s="373" t="str">
        <f>IF( $AK818, IFERROR( IF(MATCH( $E818, 顎音化聲母!$H$9:$H$37, 0), TRUE, FALSE), FALSE), "")</f>
        <v/>
      </c>
      <c r="AM818" s="373" t="str">
        <f t="array" ref="AM818">IF( AND($AK818, $AL818), INDEX(顎音化聲母資料表, MATCH( $D818 &amp; $E818, 顎音化聲母!$L$5:$L$136, 0), 3), "")</f>
        <v/>
      </c>
      <c r="AN818" s="373" t="str">
        <f t="shared" si="241"/>
        <v/>
      </c>
      <c r="AO818" s="374" t="str">
        <f t="array" ref="AO818">IF($AN818="", "", IF( $AM818&lt;&gt;"", $AM818,INDEX(白話字聲母資料表, $AN818, $AO$5)))</f>
        <v/>
      </c>
      <c r="AP818" s="374" t="str">
        <f t="array" ref="AP818">IF($W818, "", INDEX(方音八音反切資料表, $AD818, $AG818))</f>
        <v/>
      </c>
      <c r="AQ818" s="370"/>
      <c r="AR818" s="374" t="str">
        <f t="array" ref="AR818">IF($V818, "", INDEX(白話字聲母資料表, $Z818, $AR$5))</f>
        <v/>
      </c>
      <c r="AS818" s="375" t="str">
        <f t="array" ref="AS818">IF($W818, "", INDEX(白話字韻母資料表, $AC818, $AR$5))</f>
        <v/>
      </c>
      <c r="AT818" s="374" t="str">
        <f t="array" ref="AT818">IF($W818, "", INDEX(台羅韻母八聲調資料表, $AD818, $AG818))</f>
        <v/>
      </c>
      <c r="AU818" s="370"/>
      <c r="AV818" s="374" t="str">
        <f t="array" ref="AV818">IF($V818, "", INDEX(白話字聲母資料表, $Z818, $AV$5))</f>
        <v/>
      </c>
      <c r="AW818" s="375" t="str">
        <f t="array" ref="AW818">IF($W818, "", INDEX(白話字韻母資料表, $AC818, $AW$5))</f>
        <v/>
      </c>
      <c r="AX818" s="374" t="str">
        <f t="array" ref="AX818">IF($W818, "", INDEX(閩拼韻母八聲調資料表, $AD818, $AG818))</f>
        <v/>
      </c>
    </row>
    <row r="819" spans="2:50">
      <c r="B819" s="380">
        <f t="shared" si="221"/>
        <v>811</v>
      </c>
      <c r="C819" s="314" t="str">
        <f>MID(文章!$D$4, B819, 1)</f>
        <v/>
      </c>
      <c r="D819" s="365"/>
      <c r="E819" s="365"/>
      <c r="F819" s="365"/>
      <c r="G819" s="315" t="str">
        <f t="array" ref="G819">IF( OR($T819, NOT($U819), $W819), "", $AA819 &amp; $AH819 &amp; INDEX(中文數值資料表, $AG819, 2) )</f>
        <v/>
      </c>
      <c r="H819" s="321" t="str">
        <f t="shared" si="222"/>
        <v/>
      </c>
      <c r="I819" s="322" t="str">
        <f t="shared" si="223"/>
        <v/>
      </c>
      <c r="J819" s="323" t="str">
        <f t="shared" si="224"/>
        <v/>
      </c>
      <c r="K819" s="316" t="str">
        <f t="shared" si="225"/>
        <v/>
      </c>
      <c r="L819" s="317" t="str">
        <f t="shared" ca="1" si="242"/>
        <v xml:space="preserve">\ltjruby{}{}\
</v>
      </c>
      <c r="M819" s="317" t="str">
        <f t="shared" ca="1" si="228"/>
        <v xml:space="preserve">&lt;ruby&gt;&lt;rt&gt;&lt;/rt&gt;&lt;/ruby&gt;
</v>
      </c>
      <c r="N819" s="317" t="str">
        <f t="shared" ca="1" si="229"/>
        <v xml:space="preserve">&lt;ruby&gt;&lt;rt&gt;&lt;/rt&gt;&lt;/ruby&gt;
</v>
      </c>
      <c r="O819" s="317" t="str">
        <f t="shared" ca="1" si="230"/>
        <v xml:space="preserve">&lt;ruby&gt;&lt;rt&gt;&lt;/rt&gt;&lt;/ruby&gt;
</v>
      </c>
      <c r="P819" s="317" t="str">
        <f t="shared" ca="1" si="230"/>
        <v xml:space="preserve">&lt;ruby&gt;&lt;rt&gt;&lt;/rt&gt;&lt;/ruby&gt;
</v>
      </c>
      <c r="Q819" s="318" t="str">
        <f t="shared" ca="1" si="231"/>
        <v xml:space="preserve">&lt;ruby&gt;&lt;rtc&gt;&lt;/rtc&gt;&lt;/ruby&gt;
</v>
      </c>
      <c r="R819" s="318" t="str">
        <f t="shared" ca="1" si="232"/>
        <v xml:space="preserve">&lt;ruby&gt;&lt;rt&gt;&lt;/rt&gt;&lt;rtc&gt;&lt;/rtc&gt;&lt;/ruby&gt;
</v>
      </c>
      <c r="S819" s="285"/>
      <c r="T819" s="319" t="b">
        <f t="shared" si="226"/>
        <v>0</v>
      </c>
      <c r="U819" s="319" t="b">
        <f t="shared" si="233"/>
        <v>0</v>
      </c>
      <c r="V819" s="319" t="b">
        <f t="shared" si="234"/>
        <v>1</v>
      </c>
      <c r="W819" s="319" t="b">
        <f t="shared" si="235"/>
        <v>1</v>
      </c>
      <c r="X819" s="319" t="b">
        <f t="shared" si="236"/>
        <v>0</v>
      </c>
      <c r="Y819" s="370"/>
      <c r="Z819" s="377" t="str">
        <f t="shared" si="227"/>
        <v/>
      </c>
      <c r="AA819" s="373" t="str">
        <f t="array" ref="AA819">IF( $Z819="", "", INDEX(白話字聲母資料表, $Z819, $AA$5))</f>
        <v/>
      </c>
      <c r="AB819" s="370"/>
      <c r="AC819" s="377" t="str">
        <f t="shared" si="237"/>
        <v/>
      </c>
      <c r="AD819" s="373" t="str">
        <f t="array" ref="AD819">IF( $W819, "", INDEX(白話字韻母資料表, AC819, $AD$5))</f>
        <v/>
      </c>
      <c r="AE819" s="373" t="str">
        <f t="array" ref="AE819">IF( $W819, "", IF( INDEX(白話字韻母資料表, AC819, $AE$5) = "入聲", TRUE, FALSE) )</f>
        <v/>
      </c>
      <c r="AF819" s="374" t="str">
        <f t="shared" si="238"/>
        <v/>
      </c>
      <c r="AG819" s="374" t="str">
        <f t="shared" si="239"/>
        <v/>
      </c>
      <c r="AH819" s="374" t="str">
        <f t="array" ref="AH819">IF( $W819, "", INDEX(白話字韻母資料表, $AC819, $AH$5))</f>
        <v/>
      </c>
      <c r="AI819" s="374" t="str">
        <f t="array" ref="AI819">IF($W819, "", INDEX(白話字韻母八聲調資料表, $AD819, $AG819))</f>
        <v/>
      </c>
      <c r="AJ819" s="370"/>
      <c r="AK819" s="373" t="b">
        <f t="shared" si="240"/>
        <v>0</v>
      </c>
      <c r="AL819" s="373" t="str">
        <f>IF( $AK819, IFERROR( IF(MATCH( $E819, 顎音化聲母!$H$9:$H$37, 0), TRUE, FALSE), FALSE), "")</f>
        <v/>
      </c>
      <c r="AM819" s="373" t="str">
        <f t="array" ref="AM819">IF( AND($AK819, $AL819), INDEX(顎音化聲母資料表, MATCH( $D819 &amp; $E819, 顎音化聲母!$L$5:$L$136, 0), 3), "")</f>
        <v/>
      </c>
      <c r="AN819" s="373" t="str">
        <f t="shared" si="241"/>
        <v/>
      </c>
      <c r="AO819" s="374" t="str">
        <f t="array" ref="AO819">IF($AN819="", "", IF( $AM819&lt;&gt;"", $AM819,INDEX(白話字聲母資料表, $AN819, $AO$5)))</f>
        <v/>
      </c>
      <c r="AP819" s="374" t="str">
        <f t="array" ref="AP819">IF($W819, "", INDEX(方音八音反切資料表, $AD819, $AG819))</f>
        <v/>
      </c>
      <c r="AQ819" s="370"/>
      <c r="AR819" s="374" t="str">
        <f t="array" ref="AR819">IF($V819, "", INDEX(白話字聲母資料表, $Z819, $AR$5))</f>
        <v/>
      </c>
      <c r="AS819" s="375" t="str">
        <f t="array" ref="AS819">IF($W819, "", INDEX(白話字韻母資料表, $AC819, $AR$5))</f>
        <v/>
      </c>
      <c r="AT819" s="374" t="str">
        <f t="array" ref="AT819">IF($W819, "", INDEX(台羅韻母八聲調資料表, $AD819, $AG819))</f>
        <v/>
      </c>
      <c r="AU819" s="370"/>
      <c r="AV819" s="374" t="str">
        <f t="array" ref="AV819">IF($V819, "", INDEX(白話字聲母資料表, $Z819, $AV$5))</f>
        <v/>
      </c>
      <c r="AW819" s="375" t="str">
        <f t="array" ref="AW819">IF($W819, "", INDEX(白話字韻母資料表, $AC819, $AW$5))</f>
        <v/>
      </c>
      <c r="AX819" s="374" t="str">
        <f t="array" ref="AX819">IF($W819, "", INDEX(閩拼韻母八聲調資料表, $AD819, $AG819))</f>
        <v/>
      </c>
    </row>
    <row r="820" spans="2:50">
      <c r="B820" s="380">
        <f t="shared" si="221"/>
        <v>812</v>
      </c>
      <c r="C820" s="314" t="str">
        <f>MID(文章!$D$4, B820, 1)</f>
        <v/>
      </c>
      <c r="D820" s="365"/>
      <c r="E820" s="365"/>
      <c r="F820" s="365"/>
      <c r="G820" s="315" t="str">
        <f t="array" ref="G820">IF( OR($T820, NOT($U820), $W820), "", $AA820 &amp; $AH820 &amp; INDEX(中文數值資料表, $AG820, 2) )</f>
        <v/>
      </c>
      <c r="H820" s="321" t="str">
        <f t="shared" si="222"/>
        <v/>
      </c>
      <c r="I820" s="322" t="str">
        <f t="shared" si="223"/>
        <v/>
      </c>
      <c r="J820" s="323" t="str">
        <f t="shared" si="224"/>
        <v/>
      </c>
      <c r="K820" s="316" t="str">
        <f t="shared" si="225"/>
        <v/>
      </c>
      <c r="L820" s="317" t="str">
        <f t="shared" ca="1" si="242"/>
        <v xml:space="preserve">\ltjruby{}{}\
</v>
      </c>
      <c r="M820" s="317" t="str">
        <f t="shared" ca="1" si="228"/>
        <v xml:space="preserve">&lt;ruby&gt;&lt;rt&gt;&lt;/rt&gt;&lt;/ruby&gt;
</v>
      </c>
      <c r="N820" s="317" t="str">
        <f t="shared" ca="1" si="229"/>
        <v xml:space="preserve">&lt;ruby&gt;&lt;rt&gt;&lt;/rt&gt;&lt;/ruby&gt;
</v>
      </c>
      <c r="O820" s="317" t="str">
        <f t="shared" ca="1" si="230"/>
        <v xml:space="preserve">&lt;ruby&gt;&lt;rt&gt;&lt;/rt&gt;&lt;/ruby&gt;
</v>
      </c>
      <c r="P820" s="317" t="str">
        <f t="shared" ca="1" si="230"/>
        <v xml:space="preserve">&lt;ruby&gt;&lt;rt&gt;&lt;/rt&gt;&lt;/ruby&gt;
</v>
      </c>
      <c r="Q820" s="318" t="str">
        <f t="shared" ca="1" si="231"/>
        <v xml:space="preserve">&lt;ruby&gt;&lt;rtc&gt;&lt;/rtc&gt;&lt;/ruby&gt;
</v>
      </c>
      <c r="R820" s="318" t="str">
        <f t="shared" ca="1" si="232"/>
        <v xml:space="preserve">&lt;ruby&gt;&lt;rt&gt;&lt;/rt&gt;&lt;rtc&gt;&lt;/rtc&gt;&lt;/ruby&gt;
</v>
      </c>
      <c r="S820" s="285"/>
      <c r="T820" s="319" t="b">
        <f t="shared" si="226"/>
        <v>0</v>
      </c>
      <c r="U820" s="319" t="b">
        <f t="shared" si="233"/>
        <v>0</v>
      </c>
      <c r="V820" s="319" t="b">
        <f t="shared" si="234"/>
        <v>1</v>
      </c>
      <c r="W820" s="319" t="b">
        <f t="shared" si="235"/>
        <v>1</v>
      </c>
      <c r="X820" s="319" t="b">
        <f t="shared" si="236"/>
        <v>0</v>
      </c>
      <c r="Y820" s="370"/>
      <c r="Z820" s="377" t="str">
        <f t="shared" si="227"/>
        <v/>
      </c>
      <c r="AA820" s="373" t="str">
        <f t="array" ref="AA820">IF( $Z820="", "", INDEX(白話字聲母資料表, $Z820, $AA$5))</f>
        <v/>
      </c>
      <c r="AB820" s="370"/>
      <c r="AC820" s="377" t="str">
        <f t="shared" si="237"/>
        <v/>
      </c>
      <c r="AD820" s="373" t="str">
        <f t="array" ref="AD820">IF( $W820, "", INDEX(白話字韻母資料表, AC820, $AD$5))</f>
        <v/>
      </c>
      <c r="AE820" s="373" t="str">
        <f t="array" ref="AE820">IF( $W820, "", IF( INDEX(白話字韻母資料表, AC820, $AE$5) = "入聲", TRUE, FALSE) )</f>
        <v/>
      </c>
      <c r="AF820" s="374" t="str">
        <f t="shared" si="238"/>
        <v/>
      </c>
      <c r="AG820" s="374" t="str">
        <f t="shared" si="239"/>
        <v/>
      </c>
      <c r="AH820" s="374" t="str">
        <f t="array" ref="AH820">IF( $W820, "", INDEX(白話字韻母資料表, $AC820, $AH$5))</f>
        <v/>
      </c>
      <c r="AI820" s="374" t="str">
        <f t="array" ref="AI820">IF($W820, "", INDEX(白話字韻母八聲調資料表, $AD820, $AG820))</f>
        <v/>
      </c>
      <c r="AJ820" s="370"/>
      <c r="AK820" s="373" t="b">
        <f t="shared" si="240"/>
        <v>0</v>
      </c>
      <c r="AL820" s="373" t="str">
        <f>IF( $AK820, IFERROR( IF(MATCH( $E820, 顎音化聲母!$H$9:$H$37, 0), TRUE, FALSE), FALSE), "")</f>
        <v/>
      </c>
      <c r="AM820" s="373" t="str">
        <f t="array" ref="AM820">IF( AND($AK820, $AL820), INDEX(顎音化聲母資料表, MATCH( $D820 &amp; $E820, 顎音化聲母!$L$5:$L$136, 0), 3), "")</f>
        <v/>
      </c>
      <c r="AN820" s="373" t="str">
        <f t="shared" si="241"/>
        <v/>
      </c>
      <c r="AO820" s="374" t="str">
        <f t="array" ref="AO820">IF($AN820="", "", IF( $AM820&lt;&gt;"", $AM820,INDEX(白話字聲母資料表, $AN820, $AO$5)))</f>
        <v/>
      </c>
      <c r="AP820" s="374" t="str">
        <f t="array" ref="AP820">IF($W820, "", INDEX(方音八音反切資料表, $AD820, $AG820))</f>
        <v/>
      </c>
      <c r="AQ820" s="370"/>
      <c r="AR820" s="374" t="str">
        <f t="array" ref="AR820">IF($V820, "", INDEX(白話字聲母資料表, $Z820, $AR$5))</f>
        <v/>
      </c>
      <c r="AS820" s="375" t="str">
        <f t="array" ref="AS820">IF($W820, "", INDEX(白話字韻母資料表, $AC820, $AR$5))</f>
        <v/>
      </c>
      <c r="AT820" s="374" t="str">
        <f t="array" ref="AT820">IF($W820, "", INDEX(台羅韻母八聲調資料表, $AD820, $AG820))</f>
        <v/>
      </c>
      <c r="AU820" s="370"/>
      <c r="AV820" s="374" t="str">
        <f t="array" ref="AV820">IF($V820, "", INDEX(白話字聲母資料表, $Z820, $AV$5))</f>
        <v/>
      </c>
      <c r="AW820" s="375" t="str">
        <f t="array" ref="AW820">IF($W820, "", INDEX(白話字韻母資料表, $AC820, $AW$5))</f>
        <v/>
      </c>
      <c r="AX820" s="374" t="str">
        <f t="array" ref="AX820">IF($W820, "", INDEX(閩拼韻母八聲調資料表, $AD820, $AG820))</f>
        <v/>
      </c>
    </row>
    <row r="821" spans="2:50">
      <c r="B821" s="380">
        <f t="shared" si="221"/>
        <v>813</v>
      </c>
      <c r="C821" s="314" t="str">
        <f>MID(文章!$D$4, B821, 1)</f>
        <v/>
      </c>
      <c r="D821" s="365"/>
      <c r="E821" s="365"/>
      <c r="F821" s="365"/>
      <c r="G821" s="315" t="str">
        <f t="array" ref="G821">IF( OR($T821, NOT($U821), $W821), "", $AA821 &amp; $AH821 &amp; INDEX(中文數值資料表, $AG821, 2) )</f>
        <v/>
      </c>
      <c r="H821" s="321" t="str">
        <f t="shared" si="222"/>
        <v/>
      </c>
      <c r="I821" s="322" t="str">
        <f t="shared" si="223"/>
        <v/>
      </c>
      <c r="J821" s="323" t="str">
        <f t="shared" si="224"/>
        <v/>
      </c>
      <c r="K821" s="316" t="str">
        <f t="shared" si="225"/>
        <v/>
      </c>
      <c r="L821" s="317" t="str">
        <f t="shared" ca="1" si="242"/>
        <v xml:space="preserve">\ltjruby{}{}\
</v>
      </c>
      <c r="M821" s="317" t="str">
        <f t="shared" ca="1" si="228"/>
        <v xml:space="preserve">&lt;ruby&gt;&lt;rt&gt;&lt;/rt&gt;&lt;/ruby&gt;
</v>
      </c>
      <c r="N821" s="317" t="str">
        <f t="shared" ca="1" si="229"/>
        <v xml:space="preserve">&lt;ruby&gt;&lt;rt&gt;&lt;/rt&gt;&lt;/ruby&gt;
</v>
      </c>
      <c r="O821" s="317" t="str">
        <f t="shared" ca="1" si="230"/>
        <v xml:space="preserve">&lt;ruby&gt;&lt;rt&gt;&lt;/rt&gt;&lt;/ruby&gt;
</v>
      </c>
      <c r="P821" s="317" t="str">
        <f t="shared" ca="1" si="230"/>
        <v xml:space="preserve">&lt;ruby&gt;&lt;rt&gt;&lt;/rt&gt;&lt;/ruby&gt;
</v>
      </c>
      <c r="Q821" s="318" t="str">
        <f t="shared" ca="1" si="231"/>
        <v xml:space="preserve">&lt;ruby&gt;&lt;rtc&gt;&lt;/rtc&gt;&lt;/ruby&gt;
</v>
      </c>
      <c r="R821" s="318" t="str">
        <f t="shared" ca="1" si="232"/>
        <v xml:space="preserve">&lt;ruby&gt;&lt;rt&gt;&lt;/rt&gt;&lt;rtc&gt;&lt;/rtc&gt;&lt;/ruby&gt;
</v>
      </c>
      <c r="S821" s="285"/>
      <c r="T821" s="319" t="b">
        <f t="shared" si="226"/>
        <v>0</v>
      </c>
      <c r="U821" s="319" t="b">
        <f t="shared" si="233"/>
        <v>0</v>
      </c>
      <c r="V821" s="319" t="b">
        <f t="shared" si="234"/>
        <v>1</v>
      </c>
      <c r="W821" s="319" t="b">
        <f t="shared" si="235"/>
        <v>1</v>
      </c>
      <c r="X821" s="319" t="b">
        <f t="shared" si="236"/>
        <v>0</v>
      </c>
      <c r="Y821" s="370"/>
      <c r="Z821" s="377" t="str">
        <f t="shared" si="227"/>
        <v/>
      </c>
      <c r="AA821" s="373" t="str">
        <f t="array" ref="AA821">IF( $Z821="", "", INDEX(白話字聲母資料表, $Z821, $AA$5))</f>
        <v/>
      </c>
      <c r="AB821" s="370"/>
      <c r="AC821" s="377" t="str">
        <f t="shared" si="237"/>
        <v/>
      </c>
      <c r="AD821" s="373" t="str">
        <f t="array" ref="AD821">IF( $W821, "", INDEX(白話字韻母資料表, AC821, $AD$5))</f>
        <v/>
      </c>
      <c r="AE821" s="373" t="str">
        <f t="array" ref="AE821">IF( $W821, "", IF( INDEX(白話字韻母資料表, AC821, $AE$5) = "入聲", TRUE, FALSE) )</f>
        <v/>
      </c>
      <c r="AF821" s="374" t="str">
        <f t="shared" si="238"/>
        <v/>
      </c>
      <c r="AG821" s="374" t="str">
        <f t="shared" si="239"/>
        <v/>
      </c>
      <c r="AH821" s="374" t="str">
        <f t="array" ref="AH821">IF( $W821, "", INDEX(白話字韻母資料表, $AC821, $AH$5))</f>
        <v/>
      </c>
      <c r="AI821" s="374" t="str">
        <f t="array" ref="AI821">IF($W821, "", INDEX(白話字韻母八聲調資料表, $AD821, $AG821))</f>
        <v/>
      </c>
      <c r="AJ821" s="370"/>
      <c r="AK821" s="373" t="b">
        <f t="shared" si="240"/>
        <v>0</v>
      </c>
      <c r="AL821" s="373" t="str">
        <f>IF( $AK821, IFERROR( IF(MATCH( $E821, 顎音化聲母!$H$9:$H$37, 0), TRUE, FALSE), FALSE), "")</f>
        <v/>
      </c>
      <c r="AM821" s="373" t="str">
        <f t="array" ref="AM821">IF( AND($AK821, $AL821), INDEX(顎音化聲母資料表, MATCH( $D821 &amp; $E821, 顎音化聲母!$L$5:$L$136, 0), 3), "")</f>
        <v/>
      </c>
      <c r="AN821" s="373" t="str">
        <f t="shared" si="241"/>
        <v/>
      </c>
      <c r="AO821" s="374" t="str">
        <f t="array" ref="AO821">IF($AN821="", "", IF( $AM821&lt;&gt;"", $AM821,INDEX(白話字聲母資料表, $AN821, $AO$5)))</f>
        <v/>
      </c>
      <c r="AP821" s="374" t="str">
        <f t="array" ref="AP821">IF($W821, "", INDEX(方音八音反切資料表, $AD821, $AG821))</f>
        <v/>
      </c>
      <c r="AQ821" s="370"/>
      <c r="AR821" s="374" t="str">
        <f t="array" ref="AR821">IF($V821, "", INDEX(白話字聲母資料表, $Z821, $AR$5))</f>
        <v/>
      </c>
      <c r="AS821" s="375" t="str">
        <f t="array" ref="AS821">IF($W821, "", INDEX(白話字韻母資料表, $AC821, $AR$5))</f>
        <v/>
      </c>
      <c r="AT821" s="374" t="str">
        <f t="array" ref="AT821">IF($W821, "", INDEX(台羅韻母八聲調資料表, $AD821, $AG821))</f>
        <v/>
      </c>
      <c r="AU821" s="370"/>
      <c r="AV821" s="374" t="str">
        <f t="array" ref="AV821">IF($V821, "", INDEX(白話字聲母資料表, $Z821, $AV$5))</f>
        <v/>
      </c>
      <c r="AW821" s="375" t="str">
        <f t="array" ref="AW821">IF($W821, "", INDEX(白話字韻母資料表, $AC821, $AW$5))</f>
        <v/>
      </c>
      <c r="AX821" s="374" t="str">
        <f t="array" ref="AX821">IF($W821, "", INDEX(閩拼韻母八聲調資料表, $AD821, $AG821))</f>
        <v/>
      </c>
    </row>
    <row r="822" spans="2:50">
      <c r="B822" s="380">
        <f t="shared" si="221"/>
        <v>814</v>
      </c>
      <c r="C822" s="314" t="str">
        <f>MID(文章!$D$4, B822, 1)</f>
        <v/>
      </c>
      <c r="D822" s="365"/>
      <c r="E822" s="365"/>
      <c r="F822" s="365"/>
      <c r="G822" s="315" t="str">
        <f t="array" ref="G822">IF( OR($T822, NOT($U822), $W822), "", $AA822 &amp; $AH822 &amp; INDEX(中文數值資料表, $AG822, 2) )</f>
        <v/>
      </c>
      <c r="H822" s="321" t="str">
        <f t="shared" si="222"/>
        <v/>
      </c>
      <c r="I822" s="322" t="str">
        <f t="shared" si="223"/>
        <v/>
      </c>
      <c r="J822" s="323" t="str">
        <f t="shared" si="224"/>
        <v/>
      </c>
      <c r="K822" s="316" t="str">
        <f t="shared" si="225"/>
        <v/>
      </c>
      <c r="L822" s="317" t="str">
        <f t="shared" ca="1" si="242"/>
        <v xml:space="preserve">\ltjruby{}{}\
</v>
      </c>
      <c r="M822" s="317" t="str">
        <f t="shared" ca="1" si="228"/>
        <v xml:space="preserve">&lt;ruby&gt;&lt;rt&gt;&lt;/rt&gt;&lt;/ruby&gt;
</v>
      </c>
      <c r="N822" s="317" t="str">
        <f t="shared" ca="1" si="229"/>
        <v xml:space="preserve">&lt;ruby&gt;&lt;rt&gt;&lt;/rt&gt;&lt;/ruby&gt;
</v>
      </c>
      <c r="O822" s="317" t="str">
        <f t="shared" ca="1" si="230"/>
        <v xml:space="preserve">&lt;ruby&gt;&lt;rt&gt;&lt;/rt&gt;&lt;/ruby&gt;
</v>
      </c>
      <c r="P822" s="317" t="str">
        <f t="shared" ca="1" si="230"/>
        <v xml:space="preserve">&lt;ruby&gt;&lt;rt&gt;&lt;/rt&gt;&lt;/ruby&gt;
</v>
      </c>
      <c r="Q822" s="318" t="str">
        <f t="shared" ca="1" si="231"/>
        <v xml:space="preserve">&lt;ruby&gt;&lt;rtc&gt;&lt;/rtc&gt;&lt;/ruby&gt;
</v>
      </c>
      <c r="R822" s="318" t="str">
        <f t="shared" ca="1" si="232"/>
        <v xml:space="preserve">&lt;ruby&gt;&lt;rt&gt;&lt;/rt&gt;&lt;rtc&gt;&lt;/rtc&gt;&lt;/ruby&gt;
</v>
      </c>
      <c r="S822" s="285"/>
      <c r="T822" s="319" t="b">
        <f t="shared" si="226"/>
        <v>0</v>
      </c>
      <c r="U822" s="319" t="b">
        <f t="shared" si="233"/>
        <v>0</v>
      </c>
      <c r="V822" s="319" t="b">
        <f t="shared" si="234"/>
        <v>1</v>
      </c>
      <c r="W822" s="319" t="b">
        <f t="shared" si="235"/>
        <v>1</v>
      </c>
      <c r="X822" s="319" t="b">
        <f t="shared" si="236"/>
        <v>0</v>
      </c>
      <c r="Y822" s="370"/>
      <c r="Z822" s="377" t="str">
        <f t="shared" si="227"/>
        <v/>
      </c>
      <c r="AA822" s="373" t="str">
        <f t="array" ref="AA822">IF( $Z822="", "", INDEX(白話字聲母資料表, $Z822, $AA$5))</f>
        <v/>
      </c>
      <c r="AB822" s="370"/>
      <c r="AC822" s="377" t="str">
        <f t="shared" si="237"/>
        <v/>
      </c>
      <c r="AD822" s="373" t="str">
        <f t="array" ref="AD822">IF( $W822, "", INDEX(白話字韻母資料表, AC822, $AD$5))</f>
        <v/>
      </c>
      <c r="AE822" s="373" t="str">
        <f t="array" ref="AE822">IF( $W822, "", IF( INDEX(白話字韻母資料表, AC822, $AE$5) = "入聲", TRUE, FALSE) )</f>
        <v/>
      </c>
      <c r="AF822" s="374" t="str">
        <f t="shared" si="238"/>
        <v/>
      </c>
      <c r="AG822" s="374" t="str">
        <f t="shared" si="239"/>
        <v/>
      </c>
      <c r="AH822" s="374" t="str">
        <f t="array" ref="AH822">IF( $W822, "", INDEX(白話字韻母資料表, $AC822, $AH$5))</f>
        <v/>
      </c>
      <c r="AI822" s="374" t="str">
        <f t="array" ref="AI822">IF($W822, "", INDEX(白話字韻母八聲調資料表, $AD822, $AG822))</f>
        <v/>
      </c>
      <c r="AJ822" s="370"/>
      <c r="AK822" s="373" t="b">
        <f t="shared" si="240"/>
        <v>0</v>
      </c>
      <c r="AL822" s="373" t="str">
        <f>IF( $AK822, IFERROR( IF(MATCH( $E822, 顎音化聲母!$H$9:$H$37, 0), TRUE, FALSE), FALSE), "")</f>
        <v/>
      </c>
      <c r="AM822" s="373" t="str">
        <f t="array" ref="AM822">IF( AND($AK822, $AL822), INDEX(顎音化聲母資料表, MATCH( $D822 &amp; $E822, 顎音化聲母!$L$5:$L$136, 0), 3), "")</f>
        <v/>
      </c>
      <c r="AN822" s="373" t="str">
        <f t="shared" si="241"/>
        <v/>
      </c>
      <c r="AO822" s="374" t="str">
        <f t="array" ref="AO822">IF($AN822="", "", IF( $AM822&lt;&gt;"", $AM822,INDEX(白話字聲母資料表, $AN822, $AO$5)))</f>
        <v/>
      </c>
      <c r="AP822" s="374" t="str">
        <f t="array" ref="AP822">IF($W822, "", INDEX(方音八音反切資料表, $AD822, $AG822))</f>
        <v/>
      </c>
      <c r="AQ822" s="370"/>
      <c r="AR822" s="374" t="str">
        <f t="array" ref="AR822">IF($V822, "", INDEX(白話字聲母資料表, $Z822, $AR$5))</f>
        <v/>
      </c>
      <c r="AS822" s="375" t="str">
        <f t="array" ref="AS822">IF($W822, "", INDEX(白話字韻母資料表, $AC822, $AR$5))</f>
        <v/>
      </c>
      <c r="AT822" s="374" t="str">
        <f t="array" ref="AT822">IF($W822, "", INDEX(台羅韻母八聲調資料表, $AD822, $AG822))</f>
        <v/>
      </c>
      <c r="AU822" s="370"/>
      <c r="AV822" s="374" t="str">
        <f t="array" ref="AV822">IF($V822, "", INDEX(白話字聲母資料表, $Z822, $AV$5))</f>
        <v/>
      </c>
      <c r="AW822" s="375" t="str">
        <f t="array" ref="AW822">IF($W822, "", INDEX(白話字韻母資料表, $AC822, $AW$5))</f>
        <v/>
      </c>
      <c r="AX822" s="374" t="str">
        <f t="array" ref="AX822">IF($W822, "", INDEX(閩拼韻母八聲調資料表, $AD822, $AG822))</f>
        <v/>
      </c>
    </row>
    <row r="823" spans="2:50">
      <c r="B823" s="380">
        <f t="shared" si="221"/>
        <v>815</v>
      </c>
      <c r="C823" s="314" t="str">
        <f>MID(文章!$D$4, B823, 1)</f>
        <v/>
      </c>
      <c r="D823" s="365"/>
      <c r="E823" s="365"/>
      <c r="F823" s="365"/>
      <c r="G823" s="315" t="str">
        <f t="array" ref="G823">IF( OR($T823, NOT($U823), $W823), "", $AA823 &amp; $AH823 &amp; INDEX(中文數值資料表, $AG823, 2) )</f>
        <v/>
      </c>
      <c r="H823" s="321" t="str">
        <f t="shared" si="222"/>
        <v/>
      </c>
      <c r="I823" s="322" t="str">
        <f t="shared" si="223"/>
        <v/>
      </c>
      <c r="J823" s="323" t="str">
        <f t="shared" si="224"/>
        <v/>
      </c>
      <c r="K823" s="316" t="str">
        <f t="shared" si="225"/>
        <v/>
      </c>
      <c r="L823" s="317" t="str">
        <f t="shared" ca="1" si="242"/>
        <v xml:space="preserve">\ltjruby{}{}\
</v>
      </c>
      <c r="M823" s="317" t="str">
        <f t="shared" ca="1" si="228"/>
        <v xml:space="preserve">&lt;ruby&gt;&lt;rt&gt;&lt;/rt&gt;&lt;/ruby&gt;
</v>
      </c>
      <c r="N823" s="317" t="str">
        <f t="shared" ca="1" si="229"/>
        <v xml:space="preserve">&lt;ruby&gt;&lt;rt&gt;&lt;/rt&gt;&lt;/ruby&gt;
</v>
      </c>
      <c r="O823" s="317" t="str">
        <f t="shared" ca="1" si="230"/>
        <v xml:space="preserve">&lt;ruby&gt;&lt;rt&gt;&lt;/rt&gt;&lt;/ruby&gt;
</v>
      </c>
      <c r="P823" s="317" t="str">
        <f t="shared" ca="1" si="230"/>
        <v xml:space="preserve">&lt;ruby&gt;&lt;rt&gt;&lt;/rt&gt;&lt;/ruby&gt;
</v>
      </c>
      <c r="Q823" s="318" t="str">
        <f t="shared" ca="1" si="231"/>
        <v xml:space="preserve">&lt;ruby&gt;&lt;rtc&gt;&lt;/rtc&gt;&lt;/ruby&gt;
</v>
      </c>
      <c r="R823" s="318" t="str">
        <f t="shared" ca="1" si="232"/>
        <v xml:space="preserve">&lt;ruby&gt;&lt;rt&gt;&lt;/rt&gt;&lt;rtc&gt;&lt;/rtc&gt;&lt;/ruby&gt;
</v>
      </c>
      <c r="S823" s="285"/>
      <c r="T823" s="319" t="b">
        <f t="shared" si="226"/>
        <v>0</v>
      </c>
      <c r="U823" s="319" t="b">
        <f t="shared" si="233"/>
        <v>0</v>
      </c>
      <c r="V823" s="319" t="b">
        <f t="shared" si="234"/>
        <v>1</v>
      </c>
      <c r="W823" s="319" t="b">
        <f t="shared" si="235"/>
        <v>1</v>
      </c>
      <c r="X823" s="319" t="b">
        <f t="shared" si="236"/>
        <v>0</v>
      </c>
      <c r="Y823" s="370"/>
      <c r="Z823" s="377" t="str">
        <f t="shared" si="227"/>
        <v/>
      </c>
      <c r="AA823" s="373" t="str">
        <f t="array" ref="AA823">IF( $Z823="", "", INDEX(白話字聲母資料表, $Z823, $AA$5))</f>
        <v/>
      </c>
      <c r="AB823" s="370"/>
      <c r="AC823" s="377" t="str">
        <f t="shared" si="237"/>
        <v/>
      </c>
      <c r="AD823" s="373" t="str">
        <f t="array" ref="AD823">IF( $W823, "", INDEX(白話字韻母資料表, AC823, $AD$5))</f>
        <v/>
      </c>
      <c r="AE823" s="373" t="str">
        <f t="array" ref="AE823">IF( $W823, "", IF( INDEX(白話字韻母資料表, AC823, $AE$5) = "入聲", TRUE, FALSE) )</f>
        <v/>
      </c>
      <c r="AF823" s="374" t="str">
        <f t="shared" si="238"/>
        <v/>
      </c>
      <c r="AG823" s="374" t="str">
        <f t="shared" si="239"/>
        <v/>
      </c>
      <c r="AH823" s="374" t="str">
        <f t="array" ref="AH823">IF( $W823, "", INDEX(白話字韻母資料表, $AC823, $AH$5))</f>
        <v/>
      </c>
      <c r="AI823" s="374" t="str">
        <f t="array" ref="AI823">IF($W823, "", INDEX(白話字韻母八聲調資料表, $AD823, $AG823))</f>
        <v/>
      </c>
      <c r="AJ823" s="370"/>
      <c r="AK823" s="373" t="b">
        <f t="shared" si="240"/>
        <v>0</v>
      </c>
      <c r="AL823" s="373" t="str">
        <f>IF( $AK823, IFERROR( IF(MATCH( $E823, 顎音化聲母!$H$9:$H$37, 0), TRUE, FALSE), FALSE), "")</f>
        <v/>
      </c>
      <c r="AM823" s="373" t="str">
        <f t="array" ref="AM823">IF( AND($AK823, $AL823), INDEX(顎音化聲母資料表, MATCH( $D823 &amp; $E823, 顎音化聲母!$L$5:$L$136, 0), 3), "")</f>
        <v/>
      </c>
      <c r="AN823" s="373" t="str">
        <f t="shared" si="241"/>
        <v/>
      </c>
      <c r="AO823" s="374" t="str">
        <f t="array" ref="AO823">IF($AN823="", "", IF( $AM823&lt;&gt;"", $AM823,INDEX(白話字聲母資料表, $AN823, $AO$5)))</f>
        <v/>
      </c>
      <c r="AP823" s="374" t="str">
        <f t="array" ref="AP823">IF($W823, "", INDEX(方音八音反切資料表, $AD823, $AG823))</f>
        <v/>
      </c>
      <c r="AQ823" s="370"/>
      <c r="AR823" s="374" t="str">
        <f t="array" ref="AR823">IF($V823, "", INDEX(白話字聲母資料表, $Z823, $AR$5))</f>
        <v/>
      </c>
      <c r="AS823" s="375" t="str">
        <f t="array" ref="AS823">IF($W823, "", INDEX(白話字韻母資料表, $AC823, $AR$5))</f>
        <v/>
      </c>
      <c r="AT823" s="374" t="str">
        <f t="array" ref="AT823">IF($W823, "", INDEX(台羅韻母八聲調資料表, $AD823, $AG823))</f>
        <v/>
      </c>
      <c r="AU823" s="370"/>
      <c r="AV823" s="374" t="str">
        <f t="array" ref="AV823">IF($V823, "", INDEX(白話字聲母資料表, $Z823, $AV$5))</f>
        <v/>
      </c>
      <c r="AW823" s="375" t="str">
        <f t="array" ref="AW823">IF($W823, "", INDEX(白話字韻母資料表, $AC823, $AW$5))</f>
        <v/>
      </c>
      <c r="AX823" s="374" t="str">
        <f t="array" ref="AX823">IF($W823, "", INDEX(閩拼韻母八聲調資料表, $AD823, $AG823))</f>
        <v/>
      </c>
    </row>
    <row r="824" spans="2:50">
      <c r="B824" s="380">
        <f t="shared" si="221"/>
        <v>816</v>
      </c>
      <c r="C824" s="314" t="str">
        <f>MID(文章!$D$4, B824, 1)</f>
        <v/>
      </c>
      <c r="D824" s="365"/>
      <c r="E824" s="365"/>
      <c r="F824" s="365"/>
      <c r="G824" s="315" t="str">
        <f t="array" ref="G824">IF( OR($T824, NOT($U824), $W824), "", $AA824 &amp; $AH824 &amp; INDEX(中文數值資料表, $AG824, 2) )</f>
        <v/>
      </c>
      <c r="H824" s="321" t="str">
        <f t="shared" si="222"/>
        <v/>
      </c>
      <c r="I824" s="322" t="str">
        <f t="shared" si="223"/>
        <v/>
      </c>
      <c r="J824" s="323" t="str">
        <f t="shared" si="224"/>
        <v/>
      </c>
      <c r="K824" s="316" t="str">
        <f t="shared" si="225"/>
        <v/>
      </c>
      <c r="L824" s="317" t="str">
        <f t="shared" ca="1" si="242"/>
        <v xml:space="preserve">\ltjruby{}{}\
</v>
      </c>
      <c r="M824" s="317" t="str">
        <f t="shared" ca="1" si="228"/>
        <v xml:space="preserve">&lt;ruby&gt;&lt;rt&gt;&lt;/rt&gt;&lt;/ruby&gt;
</v>
      </c>
      <c r="N824" s="317" t="str">
        <f t="shared" ca="1" si="229"/>
        <v xml:space="preserve">&lt;ruby&gt;&lt;rt&gt;&lt;/rt&gt;&lt;/ruby&gt;
</v>
      </c>
      <c r="O824" s="317" t="str">
        <f t="shared" ca="1" si="230"/>
        <v xml:space="preserve">&lt;ruby&gt;&lt;rt&gt;&lt;/rt&gt;&lt;/ruby&gt;
</v>
      </c>
      <c r="P824" s="317" t="str">
        <f t="shared" ca="1" si="230"/>
        <v xml:space="preserve">&lt;ruby&gt;&lt;rt&gt;&lt;/rt&gt;&lt;/ruby&gt;
</v>
      </c>
      <c r="Q824" s="318" t="str">
        <f t="shared" ca="1" si="231"/>
        <v xml:space="preserve">&lt;ruby&gt;&lt;rtc&gt;&lt;/rtc&gt;&lt;/ruby&gt;
</v>
      </c>
      <c r="R824" s="318" t="str">
        <f t="shared" ca="1" si="232"/>
        <v xml:space="preserve">&lt;ruby&gt;&lt;rt&gt;&lt;/rt&gt;&lt;rtc&gt;&lt;/rtc&gt;&lt;/ruby&gt;
</v>
      </c>
      <c r="S824" s="285"/>
      <c r="T824" s="319" t="b">
        <f t="shared" si="226"/>
        <v>0</v>
      </c>
      <c r="U824" s="319" t="b">
        <f t="shared" si="233"/>
        <v>0</v>
      </c>
      <c r="V824" s="319" t="b">
        <f t="shared" si="234"/>
        <v>1</v>
      </c>
      <c r="W824" s="319" t="b">
        <f t="shared" si="235"/>
        <v>1</v>
      </c>
      <c r="X824" s="319" t="b">
        <f t="shared" si="236"/>
        <v>0</v>
      </c>
      <c r="Y824" s="370"/>
      <c r="Z824" s="377" t="str">
        <f t="shared" si="227"/>
        <v/>
      </c>
      <c r="AA824" s="373" t="str">
        <f t="array" ref="AA824">IF( $Z824="", "", INDEX(白話字聲母資料表, $Z824, $AA$5))</f>
        <v/>
      </c>
      <c r="AB824" s="370"/>
      <c r="AC824" s="377" t="str">
        <f t="shared" si="237"/>
        <v/>
      </c>
      <c r="AD824" s="373" t="str">
        <f t="array" ref="AD824">IF( $W824, "", INDEX(白話字韻母資料表, AC824, $AD$5))</f>
        <v/>
      </c>
      <c r="AE824" s="373" t="str">
        <f t="array" ref="AE824">IF( $W824, "", IF( INDEX(白話字韻母資料表, AC824, $AE$5) = "入聲", TRUE, FALSE) )</f>
        <v/>
      </c>
      <c r="AF824" s="374" t="str">
        <f t="shared" si="238"/>
        <v/>
      </c>
      <c r="AG824" s="374" t="str">
        <f t="shared" si="239"/>
        <v/>
      </c>
      <c r="AH824" s="374" t="str">
        <f t="array" ref="AH824">IF( $W824, "", INDEX(白話字韻母資料表, $AC824, $AH$5))</f>
        <v/>
      </c>
      <c r="AI824" s="374" t="str">
        <f t="array" ref="AI824">IF($W824, "", INDEX(白話字韻母八聲調資料表, $AD824, $AG824))</f>
        <v/>
      </c>
      <c r="AJ824" s="370"/>
      <c r="AK824" s="373" t="b">
        <f t="shared" si="240"/>
        <v>0</v>
      </c>
      <c r="AL824" s="373" t="str">
        <f>IF( $AK824, IFERROR( IF(MATCH( $E824, 顎音化聲母!$H$9:$H$37, 0), TRUE, FALSE), FALSE), "")</f>
        <v/>
      </c>
      <c r="AM824" s="373" t="str">
        <f t="array" ref="AM824">IF( AND($AK824, $AL824), INDEX(顎音化聲母資料表, MATCH( $D824 &amp; $E824, 顎音化聲母!$L$5:$L$136, 0), 3), "")</f>
        <v/>
      </c>
      <c r="AN824" s="373" t="str">
        <f t="shared" si="241"/>
        <v/>
      </c>
      <c r="AO824" s="374" t="str">
        <f t="array" ref="AO824">IF($AN824="", "", IF( $AM824&lt;&gt;"", $AM824,INDEX(白話字聲母資料表, $AN824, $AO$5)))</f>
        <v/>
      </c>
      <c r="AP824" s="374" t="str">
        <f t="array" ref="AP824">IF($W824, "", INDEX(方音八音反切資料表, $AD824, $AG824))</f>
        <v/>
      </c>
      <c r="AQ824" s="370"/>
      <c r="AR824" s="374" t="str">
        <f t="array" ref="AR824">IF($V824, "", INDEX(白話字聲母資料表, $Z824, $AR$5))</f>
        <v/>
      </c>
      <c r="AS824" s="375" t="str">
        <f t="array" ref="AS824">IF($W824, "", INDEX(白話字韻母資料表, $AC824, $AR$5))</f>
        <v/>
      </c>
      <c r="AT824" s="374" t="str">
        <f t="array" ref="AT824">IF($W824, "", INDEX(台羅韻母八聲調資料表, $AD824, $AG824))</f>
        <v/>
      </c>
      <c r="AU824" s="370"/>
      <c r="AV824" s="374" t="str">
        <f t="array" ref="AV824">IF($V824, "", INDEX(白話字聲母資料表, $Z824, $AV$5))</f>
        <v/>
      </c>
      <c r="AW824" s="375" t="str">
        <f t="array" ref="AW824">IF($W824, "", INDEX(白話字韻母資料表, $AC824, $AW$5))</f>
        <v/>
      </c>
      <c r="AX824" s="374" t="str">
        <f t="array" ref="AX824">IF($W824, "", INDEX(閩拼韻母八聲調資料表, $AD824, $AG824))</f>
        <v/>
      </c>
    </row>
    <row r="825" spans="2:50">
      <c r="B825" s="380">
        <f t="shared" si="221"/>
        <v>817</v>
      </c>
      <c r="C825" s="314" t="str">
        <f>MID(文章!$D$4, B825, 1)</f>
        <v/>
      </c>
      <c r="D825" s="365"/>
      <c r="E825" s="365"/>
      <c r="F825" s="365"/>
      <c r="G825" s="315" t="str">
        <f t="array" ref="G825">IF( OR($T825, NOT($U825), $W825), "", $AA825 &amp; $AH825 &amp; INDEX(中文數值資料表, $AG825, 2) )</f>
        <v/>
      </c>
      <c r="H825" s="321" t="str">
        <f t="shared" si="222"/>
        <v/>
      </c>
      <c r="I825" s="322" t="str">
        <f t="shared" si="223"/>
        <v/>
      </c>
      <c r="J825" s="323" t="str">
        <f t="shared" si="224"/>
        <v/>
      </c>
      <c r="K825" s="316" t="str">
        <f t="shared" si="225"/>
        <v/>
      </c>
      <c r="L825" s="317" t="str">
        <f t="shared" ca="1" si="242"/>
        <v xml:space="preserve">\ltjruby{}{}\
</v>
      </c>
      <c r="M825" s="317" t="str">
        <f t="shared" ca="1" si="228"/>
        <v xml:space="preserve">&lt;ruby&gt;&lt;rt&gt;&lt;/rt&gt;&lt;/ruby&gt;
</v>
      </c>
      <c r="N825" s="317" t="str">
        <f t="shared" ca="1" si="229"/>
        <v xml:space="preserve">&lt;ruby&gt;&lt;rt&gt;&lt;/rt&gt;&lt;/ruby&gt;
</v>
      </c>
      <c r="O825" s="317" t="str">
        <f t="shared" ca="1" si="230"/>
        <v xml:space="preserve">&lt;ruby&gt;&lt;rt&gt;&lt;/rt&gt;&lt;/ruby&gt;
</v>
      </c>
      <c r="P825" s="317" t="str">
        <f t="shared" ca="1" si="230"/>
        <v xml:space="preserve">&lt;ruby&gt;&lt;rt&gt;&lt;/rt&gt;&lt;/ruby&gt;
</v>
      </c>
      <c r="Q825" s="318" t="str">
        <f t="shared" ca="1" si="231"/>
        <v xml:space="preserve">&lt;ruby&gt;&lt;rtc&gt;&lt;/rtc&gt;&lt;/ruby&gt;
</v>
      </c>
      <c r="R825" s="318" t="str">
        <f t="shared" ca="1" si="232"/>
        <v xml:space="preserve">&lt;ruby&gt;&lt;rt&gt;&lt;/rt&gt;&lt;rtc&gt;&lt;/rtc&gt;&lt;/ruby&gt;
</v>
      </c>
      <c r="S825" s="285"/>
      <c r="T825" s="319" t="b">
        <f t="shared" si="226"/>
        <v>0</v>
      </c>
      <c r="U825" s="319" t="b">
        <f t="shared" si="233"/>
        <v>0</v>
      </c>
      <c r="V825" s="319" t="b">
        <f t="shared" si="234"/>
        <v>1</v>
      </c>
      <c r="W825" s="319" t="b">
        <f t="shared" si="235"/>
        <v>1</v>
      </c>
      <c r="X825" s="319" t="b">
        <f t="shared" si="236"/>
        <v>0</v>
      </c>
      <c r="Y825" s="370"/>
      <c r="Z825" s="377" t="str">
        <f t="shared" si="227"/>
        <v/>
      </c>
      <c r="AA825" s="373" t="str">
        <f t="array" ref="AA825">IF( $Z825="", "", INDEX(白話字聲母資料表, $Z825, $AA$5))</f>
        <v/>
      </c>
      <c r="AB825" s="370"/>
      <c r="AC825" s="377" t="str">
        <f t="shared" si="237"/>
        <v/>
      </c>
      <c r="AD825" s="373" t="str">
        <f t="array" ref="AD825">IF( $W825, "", INDEX(白話字韻母資料表, AC825, $AD$5))</f>
        <v/>
      </c>
      <c r="AE825" s="373" t="str">
        <f t="array" ref="AE825">IF( $W825, "", IF( INDEX(白話字韻母資料表, AC825, $AE$5) = "入聲", TRUE, FALSE) )</f>
        <v/>
      </c>
      <c r="AF825" s="374" t="str">
        <f t="shared" si="238"/>
        <v/>
      </c>
      <c r="AG825" s="374" t="str">
        <f t="shared" si="239"/>
        <v/>
      </c>
      <c r="AH825" s="374" t="str">
        <f t="array" ref="AH825">IF( $W825, "", INDEX(白話字韻母資料表, $AC825, $AH$5))</f>
        <v/>
      </c>
      <c r="AI825" s="374" t="str">
        <f t="array" ref="AI825">IF($W825, "", INDEX(白話字韻母八聲調資料表, $AD825, $AG825))</f>
        <v/>
      </c>
      <c r="AJ825" s="370"/>
      <c r="AK825" s="373" t="b">
        <f t="shared" si="240"/>
        <v>0</v>
      </c>
      <c r="AL825" s="373" t="str">
        <f>IF( $AK825, IFERROR( IF(MATCH( $E825, 顎音化聲母!$H$9:$H$37, 0), TRUE, FALSE), FALSE), "")</f>
        <v/>
      </c>
      <c r="AM825" s="373" t="str">
        <f t="array" ref="AM825">IF( AND($AK825, $AL825), INDEX(顎音化聲母資料表, MATCH( $D825 &amp; $E825, 顎音化聲母!$L$5:$L$136, 0), 3), "")</f>
        <v/>
      </c>
      <c r="AN825" s="373" t="str">
        <f t="shared" si="241"/>
        <v/>
      </c>
      <c r="AO825" s="374" t="str">
        <f t="array" ref="AO825">IF($AN825="", "", IF( $AM825&lt;&gt;"", $AM825,INDEX(白話字聲母資料表, $AN825, $AO$5)))</f>
        <v/>
      </c>
      <c r="AP825" s="374" t="str">
        <f t="array" ref="AP825">IF($W825, "", INDEX(方音八音反切資料表, $AD825, $AG825))</f>
        <v/>
      </c>
      <c r="AQ825" s="370"/>
      <c r="AR825" s="374" t="str">
        <f t="array" ref="AR825">IF($V825, "", INDEX(白話字聲母資料表, $Z825, $AR$5))</f>
        <v/>
      </c>
      <c r="AS825" s="375" t="str">
        <f t="array" ref="AS825">IF($W825, "", INDEX(白話字韻母資料表, $AC825, $AR$5))</f>
        <v/>
      </c>
      <c r="AT825" s="374" t="str">
        <f t="array" ref="AT825">IF($W825, "", INDEX(台羅韻母八聲調資料表, $AD825, $AG825))</f>
        <v/>
      </c>
      <c r="AU825" s="370"/>
      <c r="AV825" s="374" t="str">
        <f t="array" ref="AV825">IF($V825, "", INDEX(白話字聲母資料表, $Z825, $AV$5))</f>
        <v/>
      </c>
      <c r="AW825" s="375" t="str">
        <f t="array" ref="AW825">IF($W825, "", INDEX(白話字韻母資料表, $AC825, $AW$5))</f>
        <v/>
      </c>
      <c r="AX825" s="374" t="str">
        <f t="array" ref="AX825">IF($W825, "", INDEX(閩拼韻母八聲調資料表, $AD825, $AG825))</f>
        <v/>
      </c>
    </row>
    <row r="826" spans="2:50">
      <c r="B826" s="380">
        <f t="shared" si="221"/>
        <v>818</v>
      </c>
      <c r="C826" s="314" t="str">
        <f>MID(文章!$D$4, B826, 1)</f>
        <v/>
      </c>
      <c r="D826" s="365"/>
      <c r="E826" s="365"/>
      <c r="F826" s="365"/>
      <c r="G826" s="315" t="str">
        <f t="array" ref="G826">IF( OR($T826, NOT($U826), $W826), "", $AA826 &amp; $AH826 &amp; INDEX(中文數值資料表, $AG826, 2) )</f>
        <v/>
      </c>
      <c r="H826" s="321" t="str">
        <f t="shared" si="222"/>
        <v/>
      </c>
      <c r="I826" s="322" t="str">
        <f t="shared" si="223"/>
        <v/>
      </c>
      <c r="J826" s="323" t="str">
        <f t="shared" si="224"/>
        <v/>
      </c>
      <c r="K826" s="316" t="str">
        <f t="shared" si="225"/>
        <v/>
      </c>
      <c r="L826" s="317" t="str">
        <f t="shared" ca="1" si="242"/>
        <v xml:space="preserve">\ltjruby{}{}\
</v>
      </c>
      <c r="M826" s="317" t="str">
        <f t="shared" ca="1" si="228"/>
        <v xml:space="preserve">&lt;ruby&gt;&lt;rt&gt;&lt;/rt&gt;&lt;/ruby&gt;
</v>
      </c>
      <c r="N826" s="317" t="str">
        <f t="shared" ca="1" si="229"/>
        <v xml:space="preserve">&lt;ruby&gt;&lt;rt&gt;&lt;/rt&gt;&lt;/ruby&gt;
</v>
      </c>
      <c r="O826" s="317" t="str">
        <f t="shared" ca="1" si="230"/>
        <v xml:space="preserve">&lt;ruby&gt;&lt;rt&gt;&lt;/rt&gt;&lt;/ruby&gt;
</v>
      </c>
      <c r="P826" s="317" t="str">
        <f t="shared" ca="1" si="230"/>
        <v xml:space="preserve">&lt;ruby&gt;&lt;rt&gt;&lt;/rt&gt;&lt;/ruby&gt;
</v>
      </c>
      <c r="Q826" s="318" t="str">
        <f t="shared" ca="1" si="231"/>
        <v xml:space="preserve">&lt;ruby&gt;&lt;rtc&gt;&lt;/rtc&gt;&lt;/ruby&gt;
</v>
      </c>
      <c r="R826" s="318" t="str">
        <f t="shared" ca="1" si="232"/>
        <v xml:space="preserve">&lt;ruby&gt;&lt;rt&gt;&lt;/rt&gt;&lt;rtc&gt;&lt;/rtc&gt;&lt;/ruby&gt;
</v>
      </c>
      <c r="S826" s="285"/>
      <c r="T826" s="319" t="b">
        <f t="shared" si="226"/>
        <v>0</v>
      </c>
      <c r="U826" s="319" t="b">
        <f t="shared" si="233"/>
        <v>0</v>
      </c>
      <c r="V826" s="319" t="b">
        <f t="shared" si="234"/>
        <v>1</v>
      </c>
      <c r="W826" s="319" t="b">
        <f t="shared" si="235"/>
        <v>1</v>
      </c>
      <c r="X826" s="319" t="b">
        <f t="shared" si="236"/>
        <v>0</v>
      </c>
      <c r="Y826" s="370"/>
      <c r="Z826" s="377" t="str">
        <f t="shared" si="227"/>
        <v/>
      </c>
      <c r="AA826" s="373" t="str">
        <f t="array" ref="AA826">IF( $Z826="", "", INDEX(白話字聲母資料表, $Z826, $AA$5))</f>
        <v/>
      </c>
      <c r="AB826" s="370"/>
      <c r="AC826" s="377" t="str">
        <f t="shared" si="237"/>
        <v/>
      </c>
      <c r="AD826" s="373" t="str">
        <f t="array" ref="AD826">IF( $W826, "", INDEX(白話字韻母資料表, AC826, $AD$5))</f>
        <v/>
      </c>
      <c r="AE826" s="373" t="str">
        <f t="array" ref="AE826">IF( $W826, "", IF( INDEX(白話字韻母資料表, AC826, $AE$5) = "入聲", TRUE, FALSE) )</f>
        <v/>
      </c>
      <c r="AF826" s="374" t="str">
        <f t="shared" si="238"/>
        <v/>
      </c>
      <c r="AG826" s="374" t="str">
        <f t="shared" si="239"/>
        <v/>
      </c>
      <c r="AH826" s="374" t="str">
        <f t="array" ref="AH826">IF( $W826, "", INDEX(白話字韻母資料表, $AC826, $AH$5))</f>
        <v/>
      </c>
      <c r="AI826" s="374" t="str">
        <f t="array" ref="AI826">IF($W826, "", INDEX(白話字韻母八聲調資料表, $AD826, $AG826))</f>
        <v/>
      </c>
      <c r="AJ826" s="370"/>
      <c r="AK826" s="373" t="b">
        <f t="shared" si="240"/>
        <v>0</v>
      </c>
      <c r="AL826" s="373" t="str">
        <f>IF( $AK826, IFERROR( IF(MATCH( $E826, 顎音化聲母!$H$9:$H$37, 0), TRUE, FALSE), FALSE), "")</f>
        <v/>
      </c>
      <c r="AM826" s="373" t="str">
        <f t="array" ref="AM826">IF( AND($AK826, $AL826), INDEX(顎音化聲母資料表, MATCH( $D826 &amp; $E826, 顎音化聲母!$L$5:$L$136, 0), 3), "")</f>
        <v/>
      </c>
      <c r="AN826" s="373" t="str">
        <f t="shared" si="241"/>
        <v/>
      </c>
      <c r="AO826" s="374" t="str">
        <f t="array" ref="AO826">IF($AN826="", "", IF( $AM826&lt;&gt;"", $AM826,INDEX(白話字聲母資料表, $AN826, $AO$5)))</f>
        <v/>
      </c>
      <c r="AP826" s="374" t="str">
        <f t="array" ref="AP826">IF($W826, "", INDEX(方音八音反切資料表, $AD826, $AG826))</f>
        <v/>
      </c>
      <c r="AQ826" s="370"/>
      <c r="AR826" s="374" t="str">
        <f t="array" ref="AR826">IF($V826, "", INDEX(白話字聲母資料表, $Z826, $AR$5))</f>
        <v/>
      </c>
      <c r="AS826" s="375" t="str">
        <f t="array" ref="AS826">IF($W826, "", INDEX(白話字韻母資料表, $AC826, $AR$5))</f>
        <v/>
      </c>
      <c r="AT826" s="374" t="str">
        <f t="array" ref="AT826">IF($W826, "", INDEX(台羅韻母八聲調資料表, $AD826, $AG826))</f>
        <v/>
      </c>
      <c r="AU826" s="370"/>
      <c r="AV826" s="374" t="str">
        <f t="array" ref="AV826">IF($V826, "", INDEX(白話字聲母資料表, $Z826, $AV$5))</f>
        <v/>
      </c>
      <c r="AW826" s="375" t="str">
        <f t="array" ref="AW826">IF($W826, "", INDEX(白話字韻母資料表, $AC826, $AW$5))</f>
        <v/>
      </c>
      <c r="AX826" s="374" t="str">
        <f t="array" ref="AX826">IF($W826, "", INDEX(閩拼韻母八聲調資料表, $AD826, $AG826))</f>
        <v/>
      </c>
    </row>
    <row r="827" spans="2:50">
      <c r="B827" s="380">
        <f t="shared" si="221"/>
        <v>819</v>
      </c>
      <c r="C827" s="314" t="str">
        <f>MID(文章!$D$4, B827, 1)</f>
        <v/>
      </c>
      <c r="D827" s="365"/>
      <c r="E827" s="365"/>
      <c r="F827" s="365"/>
      <c r="G827" s="315" t="str">
        <f t="array" ref="G827">IF( OR($T827, NOT($U827), $W827), "", $AA827 &amp; $AH827 &amp; INDEX(中文數值資料表, $AG827, 2) )</f>
        <v/>
      </c>
      <c r="H827" s="321" t="str">
        <f t="shared" si="222"/>
        <v/>
      </c>
      <c r="I827" s="322" t="str">
        <f t="shared" si="223"/>
        <v/>
      </c>
      <c r="J827" s="323" t="str">
        <f t="shared" si="224"/>
        <v/>
      </c>
      <c r="K827" s="316" t="str">
        <f t="shared" si="225"/>
        <v/>
      </c>
      <c r="L827" s="317" t="str">
        <f t="shared" ca="1" si="242"/>
        <v xml:space="preserve">\ltjruby{}{}\
</v>
      </c>
      <c r="M827" s="317" t="str">
        <f t="shared" ca="1" si="228"/>
        <v xml:space="preserve">&lt;ruby&gt;&lt;rt&gt;&lt;/rt&gt;&lt;/ruby&gt;
</v>
      </c>
      <c r="N827" s="317" t="str">
        <f t="shared" ca="1" si="229"/>
        <v xml:space="preserve">&lt;ruby&gt;&lt;rt&gt;&lt;/rt&gt;&lt;/ruby&gt;
</v>
      </c>
      <c r="O827" s="317" t="str">
        <f t="shared" ca="1" si="230"/>
        <v xml:space="preserve">&lt;ruby&gt;&lt;rt&gt;&lt;/rt&gt;&lt;/ruby&gt;
</v>
      </c>
      <c r="P827" s="317" t="str">
        <f t="shared" ca="1" si="230"/>
        <v xml:space="preserve">&lt;ruby&gt;&lt;rt&gt;&lt;/rt&gt;&lt;/ruby&gt;
</v>
      </c>
      <c r="Q827" s="318" t="str">
        <f t="shared" ca="1" si="231"/>
        <v xml:space="preserve">&lt;ruby&gt;&lt;rtc&gt;&lt;/rtc&gt;&lt;/ruby&gt;
</v>
      </c>
      <c r="R827" s="318" t="str">
        <f t="shared" ca="1" si="232"/>
        <v xml:space="preserve">&lt;ruby&gt;&lt;rt&gt;&lt;/rt&gt;&lt;rtc&gt;&lt;/rtc&gt;&lt;/ruby&gt;
</v>
      </c>
      <c r="S827" s="285"/>
      <c r="T827" s="319" t="b">
        <f t="shared" si="226"/>
        <v>0</v>
      </c>
      <c r="U827" s="319" t="b">
        <f t="shared" si="233"/>
        <v>0</v>
      </c>
      <c r="V827" s="319" t="b">
        <f t="shared" si="234"/>
        <v>1</v>
      </c>
      <c r="W827" s="319" t="b">
        <f t="shared" si="235"/>
        <v>1</v>
      </c>
      <c r="X827" s="319" t="b">
        <f t="shared" si="236"/>
        <v>0</v>
      </c>
      <c r="Y827" s="370"/>
      <c r="Z827" s="377" t="str">
        <f t="shared" si="227"/>
        <v/>
      </c>
      <c r="AA827" s="373" t="str">
        <f t="array" ref="AA827">IF( $Z827="", "", INDEX(白話字聲母資料表, $Z827, $AA$5))</f>
        <v/>
      </c>
      <c r="AB827" s="370"/>
      <c r="AC827" s="377" t="str">
        <f t="shared" si="237"/>
        <v/>
      </c>
      <c r="AD827" s="373" t="str">
        <f t="array" ref="AD827">IF( $W827, "", INDEX(白話字韻母資料表, AC827, $AD$5))</f>
        <v/>
      </c>
      <c r="AE827" s="373" t="str">
        <f t="array" ref="AE827">IF( $W827, "", IF( INDEX(白話字韻母資料表, AC827, $AE$5) = "入聲", TRUE, FALSE) )</f>
        <v/>
      </c>
      <c r="AF827" s="374" t="str">
        <f t="shared" si="238"/>
        <v/>
      </c>
      <c r="AG827" s="374" t="str">
        <f t="shared" si="239"/>
        <v/>
      </c>
      <c r="AH827" s="374" t="str">
        <f t="array" ref="AH827">IF( $W827, "", INDEX(白話字韻母資料表, $AC827, $AH$5))</f>
        <v/>
      </c>
      <c r="AI827" s="374" t="str">
        <f t="array" ref="AI827">IF($W827, "", INDEX(白話字韻母八聲調資料表, $AD827, $AG827))</f>
        <v/>
      </c>
      <c r="AJ827" s="370"/>
      <c r="AK827" s="373" t="b">
        <f t="shared" si="240"/>
        <v>0</v>
      </c>
      <c r="AL827" s="373" t="str">
        <f>IF( $AK827, IFERROR( IF(MATCH( $E827, 顎音化聲母!$H$9:$H$37, 0), TRUE, FALSE), FALSE), "")</f>
        <v/>
      </c>
      <c r="AM827" s="373" t="str">
        <f t="array" ref="AM827">IF( AND($AK827, $AL827), INDEX(顎音化聲母資料表, MATCH( $D827 &amp; $E827, 顎音化聲母!$L$5:$L$136, 0), 3), "")</f>
        <v/>
      </c>
      <c r="AN827" s="373" t="str">
        <f t="shared" si="241"/>
        <v/>
      </c>
      <c r="AO827" s="374" t="str">
        <f t="array" ref="AO827">IF($AN827="", "", IF( $AM827&lt;&gt;"", $AM827,INDEX(白話字聲母資料表, $AN827, $AO$5)))</f>
        <v/>
      </c>
      <c r="AP827" s="374" t="str">
        <f t="array" ref="AP827">IF($W827, "", INDEX(方音八音反切資料表, $AD827, $AG827))</f>
        <v/>
      </c>
      <c r="AQ827" s="370"/>
      <c r="AR827" s="374" t="str">
        <f t="array" ref="AR827">IF($V827, "", INDEX(白話字聲母資料表, $Z827, $AR$5))</f>
        <v/>
      </c>
      <c r="AS827" s="375" t="str">
        <f t="array" ref="AS827">IF($W827, "", INDEX(白話字韻母資料表, $AC827, $AR$5))</f>
        <v/>
      </c>
      <c r="AT827" s="374" t="str">
        <f t="array" ref="AT827">IF($W827, "", INDEX(台羅韻母八聲調資料表, $AD827, $AG827))</f>
        <v/>
      </c>
      <c r="AU827" s="370"/>
      <c r="AV827" s="374" t="str">
        <f t="array" ref="AV827">IF($V827, "", INDEX(白話字聲母資料表, $Z827, $AV$5))</f>
        <v/>
      </c>
      <c r="AW827" s="375" t="str">
        <f t="array" ref="AW827">IF($W827, "", INDEX(白話字韻母資料表, $AC827, $AW$5))</f>
        <v/>
      </c>
      <c r="AX827" s="374" t="str">
        <f t="array" ref="AX827">IF($W827, "", INDEX(閩拼韻母八聲調資料表, $AD827, $AG827))</f>
        <v/>
      </c>
    </row>
    <row r="828" spans="2:50">
      <c r="B828" s="380">
        <f t="shared" si="221"/>
        <v>820</v>
      </c>
      <c r="C828" s="314" t="str">
        <f>MID(文章!$D$4, B828, 1)</f>
        <v/>
      </c>
      <c r="D828" s="365"/>
      <c r="E828" s="365"/>
      <c r="F828" s="365"/>
      <c r="G828" s="315" t="str">
        <f t="array" ref="G828">IF( OR($T828, NOT($U828), $W828), "", $AA828 &amp; $AH828 &amp; INDEX(中文數值資料表, $AG828, 2) )</f>
        <v/>
      </c>
      <c r="H828" s="321" t="str">
        <f t="shared" si="222"/>
        <v/>
      </c>
      <c r="I828" s="322" t="str">
        <f t="shared" si="223"/>
        <v/>
      </c>
      <c r="J828" s="323" t="str">
        <f t="shared" si="224"/>
        <v/>
      </c>
      <c r="K828" s="316" t="str">
        <f t="shared" si="225"/>
        <v/>
      </c>
      <c r="L828" s="317" t="str">
        <f t="shared" ca="1" si="242"/>
        <v xml:space="preserve">\ltjruby{}{}\
</v>
      </c>
      <c r="M828" s="317" t="str">
        <f t="shared" ca="1" si="228"/>
        <v xml:space="preserve">&lt;ruby&gt;&lt;rt&gt;&lt;/rt&gt;&lt;/ruby&gt;
</v>
      </c>
      <c r="N828" s="317" t="str">
        <f t="shared" ca="1" si="229"/>
        <v xml:space="preserve">&lt;ruby&gt;&lt;rt&gt;&lt;/rt&gt;&lt;/ruby&gt;
</v>
      </c>
      <c r="O828" s="317" t="str">
        <f t="shared" ca="1" si="230"/>
        <v xml:space="preserve">&lt;ruby&gt;&lt;rt&gt;&lt;/rt&gt;&lt;/ruby&gt;
</v>
      </c>
      <c r="P828" s="317" t="str">
        <f t="shared" ca="1" si="230"/>
        <v xml:space="preserve">&lt;ruby&gt;&lt;rt&gt;&lt;/rt&gt;&lt;/ruby&gt;
</v>
      </c>
      <c r="Q828" s="318" t="str">
        <f t="shared" ca="1" si="231"/>
        <v xml:space="preserve">&lt;ruby&gt;&lt;rtc&gt;&lt;/rtc&gt;&lt;/ruby&gt;
</v>
      </c>
      <c r="R828" s="318" t="str">
        <f t="shared" ca="1" si="232"/>
        <v xml:space="preserve">&lt;ruby&gt;&lt;rt&gt;&lt;/rt&gt;&lt;rtc&gt;&lt;/rtc&gt;&lt;/ruby&gt;
</v>
      </c>
      <c r="S828" s="285"/>
      <c r="T828" s="319" t="b">
        <f t="shared" si="226"/>
        <v>0</v>
      </c>
      <c r="U828" s="319" t="b">
        <f t="shared" si="233"/>
        <v>0</v>
      </c>
      <c r="V828" s="319" t="b">
        <f t="shared" si="234"/>
        <v>1</v>
      </c>
      <c r="W828" s="319" t="b">
        <f t="shared" si="235"/>
        <v>1</v>
      </c>
      <c r="X828" s="319" t="b">
        <f t="shared" si="236"/>
        <v>0</v>
      </c>
      <c r="Y828" s="370"/>
      <c r="Z828" s="377" t="str">
        <f t="shared" si="227"/>
        <v/>
      </c>
      <c r="AA828" s="373" t="str">
        <f t="array" ref="AA828">IF( $Z828="", "", INDEX(白話字聲母資料表, $Z828, $AA$5))</f>
        <v/>
      </c>
      <c r="AB828" s="370"/>
      <c r="AC828" s="377" t="str">
        <f t="shared" si="237"/>
        <v/>
      </c>
      <c r="AD828" s="373" t="str">
        <f t="array" ref="AD828">IF( $W828, "", INDEX(白話字韻母資料表, AC828, $AD$5))</f>
        <v/>
      </c>
      <c r="AE828" s="373" t="str">
        <f t="array" ref="AE828">IF( $W828, "", IF( INDEX(白話字韻母資料表, AC828, $AE$5) = "入聲", TRUE, FALSE) )</f>
        <v/>
      </c>
      <c r="AF828" s="374" t="str">
        <f t="shared" si="238"/>
        <v/>
      </c>
      <c r="AG828" s="374" t="str">
        <f t="shared" si="239"/>
        <v/>
      </c>
      <c r="AH828" s="374" t="str">
        <f t="array" ref="AH828">IF( $W828, "", INDEX(白話字韻母資料表, $AC828, $AH$5))</f>
        <v/>
      </c>
      <c r="AI828" s="374" t="str">
        <f t="array" ref="AI828">IF($W828, "", INDEX(白話字韻母八聲調資料表, $AD828, $AG828))</f>
        <v/>
      </c>
      <c r="AJ828" s="370"/>
      <c r="AK828" s="373" t="b">
        <f t="shared" si="240"/>
        <v>0</v>
      </c>
      <c r="AL828" s="373" t="str">
        <f>IF( $AK828, IFERROR( IF(MATCH( $E828, 顎音化聲母!$H$9:$H$37, 0), TRUE, FALSE), FALSE), "")</f>
        <v/>
      </c>
      <c r="AM828" s="373" t="str">
        <f t="array" ref="AM828">IF( AND($AK828, $AL828), INDEX(顎音化聲母資料表, MATCH( $D828 &amp; $E828, 顎音化聲母!$L$5:$L$136, 0), 3), "")</f>
        <v/>
      </c>
      <c r="AN828" s="373" t="str">
        <f t="shared" si="241"/>
        <v/>
      </c>
      <c r="AO828" s="374" t="str">
        <f t="array" ref="AO828">IF($AN828="", "", IF( $AM828&lt;&gt;"", $AM828,INDEX(白話字聲母資料表, $AN828, $AO$5)))</f>
        <v/>
      </c>
      <c r="AP828" s="374" t="str">
        <f t="array" ref="AP828">IF($W828, "", INDEX(方音八音反切資料表, $AD828, $AG828))</f>
        <v/>
      </c>
      <c r="AQ828" s="370"/>
      <c r="AR828" s="374" t="str">
        <f t="array" ref="AR828">IF($V828, "", INDEX(白話字聲母資料表, $Z828, $AR$5))</f>
        <v/>
      </c>
      <c r="AS828" s="375" t="str">
        <f t="array" ref="AS828">IF($W828, "", INDEX(白話字韻母資料表, $AC828, $AR$5))</f>
        <v/>
      </c>
      <c r="AT828" s="374" t="str">
        <f t="array" ref="AT828">IF($W828, "", INDEX(台羅韻母八聲調資料表, $AD828, $AG828))</f>
        <v/>
      </c>
      <c r="AU828" s="370"/>
      <c r="AV828" s="374" t="str">
        <f t="array" ref="AV828">IF($V828, "", INDEX(白話字聲母資料表, $Z828, $AV$5))</f>
        <v/>
      </c>
      <c r="AW828" s="375" t="str">
        <f t="array" ref="AW828">IF($W828, "", INDEX(白話字韻母資料表, $AC828, $AW$5))</f>
        <v/>
      </c>
      <c r="AX828" s="374" t="str">
        <f t="array" ref="AX828">IF($W828, "", INDEX(閩拼韻母八聲調資料表, $AD828, $AG828))</f>
        <v/>
      </c>
    </row>
    <row r="829" spans="2:50">
      <c r="B829" s="380">
        <f t="shared" si="221"/>
        <v>821</v>
      </c>
      <c r="C829" s="314" t="str">
        <f>MID(文章!$D$4, B829, 1)</f>
        <v/>
      </c>
      <c r="D829" s="365"/>
      <c r="E829" s="365"/>
      <c r="F829" s="365"/>
      <c r="G829" s="315" t="str">
        <f t="array" ref="G829">IF( OR($T829, NOT($U829), $W829), "", $AA829 &amp; $AH829 &amp; INDEX(中文數值資料表, $AG829, 2) )</f>
        <v/>
      </c>
      <c r="H829" s="321" t="str">
        <f t="shared" si="222"/>
        <v/>
      </c>
      <c r="I829" s="322" t="str">
        <f t="shared" si="223"/>
        <v/>
      </c>
      <c r="J829" s="323" t="str">
        <f t="shared" si="224"/>
        <v/>
      </c>
      <c r="K829" s="316" t="str">
        <f t="shared" si="225"/>
        <v/>
      </c>
      <c r="L829" s="317" t="str">
        <f t="shared" ca="1" si="242"/>
        <v xml:space="preserve">\ltjruby{}{}\
</v>
      </c>
      <c r="M829" s="317" t="str">
        <f t="shared" ca="1" si="228"/>
        <v xml:space="preserve">&lt;ruby&gt;&lt;rt&gt;&lt;/rt&gt;&lt;/ruby&gt;
</v>
      </c>
      <c r="N829" s="317" t="str">
        <f t="shared" ca="1" si="229"/>
        <v xml:space="preserve">&lt;ruby&gt;&lt;rt&gt;&lt;/rt&gt;&lt;/ruby&gt;
</v>
      </c>
      <c r="O829" s="317" t="str">
        <f t="shared" ca="1" si="230"/>
        <v xml:space="preserve">&lt;ruby&gt;&lt;rt&gt;&lt;/rt&gt;&lt;/ruby&gt;
</v>
      </c>
      <c r="P829" s="317" t="str">
        <f t="shared" ca="1" si="230"/>
        <v xml:space="preserve">&lt;ruby&gt;&lt;rt&gt;&lt;/rt&gt;&lt;/ruby&gt;
</v>
      </c>
      <c r="Q829" s="318" t="str">
        <f t="shared" ca="1" si="231"/>
        <v xml:space="preserve">&lt;ruby&gt;&lt;rtc&gt;&lt;/rtc&gt;&lt;/ruby&gt;
</v>
      </c>
      <c r="R829" s="318" t="str">
        <f t="shared" ca="1" si="232"/>
        <v xml:space="preserve">&lt;ruby&gt;&lt;rt&gt;&lt;/rt&gt;&lt;rtc&gt;&lt;/rtc&gt;&lt;/ruby&gt;
</v>
      </c>
      <c r="S829" s="285"/>
      <c r="T829" s="319" t="b">
        <f t="shared" si="226"/>
        <v>0</v>
      </c>
      <c r="U829" s="319" t="b">
        <f t="shared" si="233"/>
        <v>0</v>
      </c>
      <c r="V829" s="319" t="b">
        <f t="shared" si="234"/>
        <v>1</v>
      </c>
      <c r="W829" s="319" t="b">
        <f t="shared" si="235"/>
        <v>1</v>
      </c>
      <c r="X829" s="319" t="b">
        <f t="shared" si="236"/>
        <v>0</v>
      </c>
      <c r="Y829" s="370"/>
      <c r="Z829" s="377" t="str">
        <f t="shared" si="227"/>
        <v/>
      </c>
      <c r="AA829" s="373" t="str">
        <f t="array" ref="AA829">IF( $Z829="", "", INDEX(白話字聲母資料表, $Z829, $AA$5))</f>
        <v/>
      </c>
      <c r="AB829" s="370"/>
      <c r="AC829" s="377" t="str">
        <f t="shared" si="237"/>
        <v/>
      </c>
      <c r="AD829" s="373" t="str">
        <f t="array" ref="AD829">IF( $W829, "", INDEX(白話字韻母資料表, AC829, $AD$5))</f>
        <v/>
      </c>
      <c r="AE829" s="373" t="str">
        <f t="array" ref="AE829">IF( $W829, "", IF( INDEX(白話字韻母資料表, AC829, $AE$5) = "入聲", TRUE, FALSE) )</f>
        <v/>
      </c>
      <c r="AF829" s="374" t="str">
        <f t="shared" si="238"/>
        <v/>
      </c>
      <c r="AG829" s="374" t="str">
        <f t="shared" si="239"/>
        <v/>
      </c>
      <c r="AH829" s="374" t="str">
        <f t="array" ref="AH829">IF( $W829, "", INDEX(白話字韻母資料表, $AC829, $AH$5))</f>
        <v/>
      </c>
      <c r="AI829" s="374" t="str">
        <f t="array" ref="AI829">IF($W829, "", INDEX(白話字韻母八聲調資料表, $AD829, $AG829))</f>
        <v/>
      </c>
      <c r="AJ829" s="370"/>
      <c r="AK829" s="373" t="b">
        <f t="shared" si="240"/>
        <v>0</v>
      </c>
      <c r="AL829" s="373" t="str">
        <f>IF( $AK829, IFERROR( IF(MATCH( $E829, 顎音化聲母!$H$9:$H$37, 0), TRUE, FALSE), FALSE), "")</f>
        <v/>
      </c>
      <c r="AM829" s="373" t="str">
        <f t="array" ref="AM829">IF( AND($AK829, $AL829), INDEX(顎音化聲母資料表, MATCH( $D829 &amp; $E829, 顎音化聲母!$L$5:$L$136, 0), 3), "")</f>
        <v/>
      </c>
      <c r="AN829" s="373" t="str">
        <f t="shared" si="241"/>
        <v/>
      </c>
      <c r="AO829" s="374" t="str">
        <f t="array" ref="AO829">IF($AN829="", "", IF( $AM829&lt;&gt;"", $AM829,INDEX(白話字聲母資料表, $AN829, $AO$5)))</f>
        <v/>
      </c>
      <c r="AP829" s="374" t="str">
        <f t="array" ref="AP829">IF($W829, "", INDEX(方音八音反切資料表, $AD829, $AG829))</f>
        <v/>
      </c>
      <c r="AQ829" s="370"/>
      <c r="AR829" s="374" t="str">
        <f t="array" ref="AR829">IF($V829, "", INDEX(白話字聲母資料表, $Z829, $AR$5))</f>
        <v/>
      </c>
      <c r="AS829" s="375" t="str">
        <f t="array" ref="AS829">IF($W829, "", INDEX(白話字韻母資料表, $AC829, $AR$5))</f>
        <v/>
      </c>
      <c r="AT829" s="374" t="str">
        <f t="array" ref="AT829">IF($W829, "", INDEX(台羅韻母八聲調資料表, $AD829, $AG829))</f>
        <v/>
      </c>
      <c r="AU829" s="370"/>
      <c r="AV829" s="374" t="str">
        <f t="array" ref="AV829">IF($V829, "", INDEX(白話字聲母資料表, $Z829, $AV$5))</f>
        <v/>
      </c>
      <c r="AW829" s="375" t="str">
        <f t="array" ref="AW829">IF($W829, "", INDEX(白話字韻母資料表, $AC829, $AW$5))</f>
        <v/>
      </c>
      <c r="AX829" s="374" t="str">
        <f t="array" ref="AX829">IF($W829, "", INDEX(閩拼韻母八聲調資料表, $AD829, $AG829))</f>
        <v/>
      </c>
    </row>
    <row r="830" spans="2:50">
      <c r="B830" s="380">
        <f t="shared" si="221"/>
        <v>822</v>
      </c>
      <c r="C830" s="314" t="str">
        <f>MID(文章!$D$4, B830, 1)</f>
        <v/>
      </c>
      <c r="D830" s="365"/>
      <c r="E830" s="365"/>
      <c r="F830" s="365"/>
      <c r="G830" s="315" t="str">
        <f t="array" ref="G830">IF( OR($T830, NOT($U830), $W830), "", $AA830 &amp; $AH830 &amp; INDEX(中文數值資料表, $AG830, 2) )</f>
        <v/>
      </c>
      <c r="H830" s="321" t="str">
        <f t="shared" si="222"/>
        <v/>
      </c>
      <c r="I830" s="322" t="str">
        <f t="shared" si="223"/>
        <v/>
      </c>
      <c r="J830" s="323" t="str">
        <f t="shared" si="224"/>
        <v/>
      </c>
      <c r="K830" s="316" t="str">
        <f t="shared" si="225"/>
        <v/>
      </c>
      <c r="L830" s="317" t="str">
        <f t="shared" ca="1" si="242"/>
        <v xml:space="preserve">\ltjruby{}{}\
</v>
      </c>
      <c r="M830" s="317" t="str">
        <f t="shared" ca="1" si="228"/>
        <v xml:space="preserve">&lt;ruby&gt;&lt;rt&gt;&lt;/rt&gt;&lt;/ruby&gt;
</v>
      </c>
      <c r="N830" s="317" t="str">
        <f t="shared" ca="1" si="229"/>
        <v xml:space="preserve">&lt;ruby&gt;&lt;rt&gt;&lt;/rt&gt;&lt;/ruby&gt;
</v>
      </c>
      <c r="O830" s="317" t="str">
        <f t="shared" ca="1" si="230"/>
        <v xml:space="preserve">&lt;ruby&gt;&lt;rt&gt;&lt;/rt&gt;&lt;/ruby&gt;
</v>
      </c>
      <c r="P830" s="317" t="str">
        <f t="shared" ca="1" si="230"/>
        <v xml:space="preserve">&lt;ruby&gt;&lt;rt&gt;&lt;/rt&gt;&lt;/ruby&gt;
</v>
      </c>
      <c r="Q830" s="318" t="str">
        <f t="shared" ca="1" si="231"/>
        <v xml:space="preserve">&lt;ruby&gt;&lt;rtc&gt;&lt;/rtc&gt;&lt;/ruby&gt;
</v>
      </c>
      <c r="R830" s="318" t="str">
        <f t="shared" ca="1" si="232"/>
        <v xml:space="preserve">&lt;ruby&gt;&lt;rt&gt;&lt;/rt&gt;&lt;rtc&gt;&lt;/rtc&gt;&lt;/ruby&gt;
</v>
      </c>
      <c r="S830" s="285"/>
      <c r="T830" s="319" t="b">
        <f t="shared" si="226"/>
        <v>0</v>
      </c>
      <c r="U830" s="319" t="b">
        <f t="shared" si="233"/>
        <v>0</v>
      </c>
      <c r="V830" s="319" t="b">
        <f t="shared" si="234"/>
        <v>1</v>
      </c>
      <c r="W830" s="319" t="b">
        <f t="shared" si="235"/>
        <v>1</v>
      </c>
      <c r="X830" s="319" t="b">
        <f t="shared" si="236"/>
        <v>0</v>
      </c>
      <c r="Y830" s="370"/>
      <c r="Z830" s="377" t="str">
        <f t="shared" si="227"/>
        <v/>
      </c>
      <c r="AA830" s="373" t="str">
        <f t="array" ref="AA830">IF( $Z830="", "", INDEX(白話字聲母資料表, $Z830, $AA$5))</f>
        <v/>
      </c>
      <c r="AB830" s="370"/>
      <c r="AC830" s="377" t="str">
        <f t="shared" si="237"/>
        <v/>
      </c>
      <c r="AD830" s="373" t="str">
        <f t="array" ref="AD830">IF( $W830, "", INDEX(白話字韻母資料表, AC830, $AD$5))</f>
        <v/>
      </c>
      <c r="AE830" s="373" t="str">
        <f t="array" ref="AE830">IF( $W830, "", IF( INDEX(白話字韻母資料表, AC830, $AE$5) = "入聲", TRUE, FALSE) )</f>
        <v/>
      </c>
      <c r="AF830" s="374" t="str">
        <f t="shared" si="238"/>
        <v/>
      </c>
      <c r="AG830" s="374" t="str">
        <f t="shared" si="239"/>
        <v/>
      </c>
      <c r="AH830" s="374" t="str">
        <f t="array" ref="AH830">IF( $W830, "", INDEX(白話字韻母資料表, $AC830, $AH$5))</f>
        <v/>
      </c>
      <c r="AI830" s="374" t="str">
        <f t="array" ref="AI830">IF($W830, "", INDEX(白話字韻母八聲調資料表, $AD830, $AG830))</f>
        <v/>
      </c>
      <c r="AJ830" s="370"/>
      <c r="AK830" s="373" t="b">
        <f t="shared" si="240"/>
        <v>0</v>
      </c>
      <c r="AL830" s="373" t="str">
        <f>IF( $AK830, IFERROR( IF(MATCH( $E830, 顎音化聲母!$H$9:$H$37, 0), TRUE, FALSE), FALSE), "")</f>
        <v/>
      </c>
      <c r="AM830" s="373" t="str">
        <f t="array" ref="AM830">IF( AND($AK830, $AL830), INDEX(顎音化聲母資料表, MATCH( $D830 &amp; $E830, 顎音化聲母!$L$5:$L$136, 0), 3), "")</f>
        <v/>
      </c>
      <c r="AN830" s="373" t="str">
        <f t="shared" si="241"/>
        <v/>
      </c>
      <c r="AO830" s="374" t="str">
        <f t="array" ref="AO830">IF($AN830="", "", IF( $AM830&lt;&gt;"", $AM830,INDEX(白話字聲母資料表, $AN830, $AO$5)))</f>
        <v/>
      </c>
      <c r="AP830" s="374" t="str">
        <f t="array" ref="AP830">IF($W830, "", INDEX(方音八音反切資料表, $AD830, $AG830))</f>
        <v/>
      </c>
      <c r="AQ830" s="370"/>
      <c r="AR830" s="374" t="str">
        <f t="array" ref="AR830">IF($V830, "", INDEX(白話字聲母資料表, $Z830, $AR$5))</f>
        <v/>
      </c>
      <c r="AS830" s="375" t="str">
        <f t="array" ref="AS830">IF($W830, "", INDEX(白話字韻母資料表, $AC830, $AR$5))</f>
        <v/>
      </c>
      <c r="AT830" s="374" t="str">
        <f t="array" ref="AT830">IF($W830, "", INDEX(台羅韻母八聲調資料表, $AD830, $AG830))</f>
        <v/>
      </c>
      <c r="AU830" s="370"/>
      <c r="AV830" s="374" t="str">
        <f t="array" ref="AV830">IF($V830, "", INDEX(白話字聲母資料表, $Z830, $AV$5))</f>
        <v/>
      </c>
      <c r="AW830" s="375" t="str">
        <f t="array" ref="AW830">IF($W830, "", INDEX(白話字韻母資料表, $AC830, $AW$5))</f>
        <v/>
      </c>
      <c r="AX830" s="374" t="str">
        <f t="array" ref="AX830">IF($W830, "", INDEX(閩拼韻母八聲調資料表, $AD830, $AG830))</f>
        <v/>
      </c>
    </row>
    <row r="831" spans="2:50">
      <c r="B831" s="380">
        <f t="shared" si="221"/>
        <v>823</v>
      </c>
      <c r="C831" s="314" t="str">
        <f>MID(文章!$D$4, B831, 1)</f>
        <v/>
      </c>
      <c r="D831" s="365"/>
      <c r="E831" s="365"/>
      <c r="F831" s="365"/>
      <c r="G831" s="315" t="str">
        <f t="array" ref="G831">IF( OR($T831, NOT($U831), $W831), "", $AA831 &amp; $AH831 &amp; INDEX(中文數值資料表, $AG831, 2) )</f>
        <v/>
      </c>
      <c r="H831" s="321" t="str">
        <f t="shared" si="222"/>
        <v/>
      </c>
      <c r="I831" s="322" t="str">
        <f t="shared" si="223"/>
        <v/>
      </c>
      <c r="J831" s="323" t="str">
        <f t="shared" si="224"/>
        <v/>
      </c>
      <c r="K831" s="316" t="str">
        <f t="shared" si="225"/>
        <v/>
      </c>
      <c r="L831" s="317" t="str">
        <f t="shared" ca="1" si="242"/>
        <v xml:space="preserve">\ltjruby{}{}\
</v>
      </c>
      <c r="M831" s="317" t="str">
        <f t="shared" ca="1" si="228"/>
        <v xml:space="preserve">&lt;ruby&gt;&lt;rt&gt;&lt;/rt&gt;&lt;/ruby&gt;
</v>
      </c>
      <c r="N831" s="317" t="str">
        <f t="shared" ca="1" si="229"/>
        <v xml:space="preserve">&lt;ruby&gt;&lt;rt&gt;&lt;/rt&gt;&lt;/ruby&gt;
</v>
      </c>
      <c r="O831" s="317" t="str">
        <f t="shared" ca="1" si="230"/>
        <v xml:space="preserve">&lt;ruby&gt;&lt;rt&gt;&lt;/rt&gt;&lt;/ruby&gt;
</v>
      </c>
      <c r="P831" s="317" t="str">
        <f t="shared" ca="1" si="230"/>
        <v xml:space="preserve">&lt;ruby&gt;&lt;rt&gt;&lt;/rt&gt;&lt;/ruby&gt;
</v>
      </c>
      <c r="Q831" s="318" t="str">
        <f t="shared" ca="1" si="231"/>
        <v xml:space="preserve">&lt;ruby&gt;&lt;rtc&gt;&lt;/rtc&gt;&lt;/ruby&gt;
</v>
      </c>
      <c r="R831" s="318" t="str">
        <f t="shared" ca="1" si="232"/>
        <v xml:space="preserve">&lt;ruby&gt;&lt;rt&gt;&lt;/rt&gt;&lt;rtc&gt;&lt;/rtc&gt;&lt;/ruby&gt;
</v>
      </c>
      <c r="S831" s="285"/>
      <c r="T831" s="319" t="b">
        <f t="shared" si="226"/>
        <v>0</v>
      </c>
      <c r="U831" s="319" t="b">
        <f t="shared" si="233"/>
        <v>0</v>
      </c>
      <c r="V831" s="319" t="b">
        <f t="shared" si="234"/>
        <v>1</v>
      </c>
      <c r="W831" s="319" t="b">
        <f t="shared" si="235"/>
        <v>1</v>
      </c>
      <c r="X831" s="319" t="b">
        <f t="shared" si="236"/>
        <v>0</v>
      </c>
      <c r="Y831" s="370"/>
      <c r="Z831" s="377" t="str">
        <f t="shared" si="227"/>
        <v/>
      </c>
      <c r="AA831" s="373" t="str">
        <f t="array" ref="AA831">IF( $Z831="", "", INDEX(白話字聲母資料表, $Z831, $AA$5))</f>
        <v/>
      </c>
      <c r="AB831" s="370"/>
      <c r="AC831" s="377" t="str">
        <f t="shared" si="237"/>
        <v/>
      </c>
      <c r="AD831" s="373" t="str">
        <f t="array" ref="AD831">IF( $W831, "", INDEX(白話字韻母資料表, AC831, $AD$5))</f>
        <v/>
      </c>
      <c r="AE831" s="373" t="str">
        <f t="array" ref="AE831">IF( $W831, "", IF( INDEX(白話字韻母資料表, AC831, $AE$5) = "入聲", TRUE, FALSE) )</f>
        <v/>
      </c>
      <c r="AF831" s="374" t="str">
        <f t="shared" si="238"/>
        <v/>
      </c>
      <c r="AG831" s="374" t="str">
        <f t="shared" si="239"/>
        <v/>
      </c>
      <c r="AH831" s="374" t="str">
        <f t="array" ref="AH831">IF( $W831, "", INDEX(白話字韻母資料表, $AC831, $AH$5))</f>
        <v/>
      </c>
      <c r="AI831" s="374" t="str">
        <f t="array" ref="AI831">IF($W831, "", INDEX(白話字韻母八聲調資料表, $AD831, $AG831))</f>
        <v/>
      </c>
      <c r="AJ831" s="370"/>
      <c r="AK831" s="373" t="b">
        <f t="shared" si="240"/>
        <v>0</v>
      </c>
      <c r="AL831" s="373" t="str">
        <f>IF( $AK831, IFERROR( IF(MATCH( $E831, 顎音化聲母!$H$9:$H$37, 0), TRUE, FALSE), FALSE), "")</f>
        <v/>
      </c>
      <c r="AM831" s="373" t="str">
        <f t="array" ref="AM831">IF( AND($AK831, $AL831), INDEX(顎音化聲母資料表, MATCH( $D831 &amp; $E831, 顎音化聲母!$L$5:$L$136, 0), 3), "")</f>
        <v/>
      </c>
      <c r="AN831" s="373" t="str">
        <f t="shared" si="241"/>
        <v/>
      </c>
      <c r="AO831" s="374" t="str">
        <f t="array" ref="AO831">IF($AN831="", "", IF( $AM831&lt;&gt;"", $AM831,INDEX(白話字聲母資料表, $AN831, $AO$5)))</f>
        <v/>
      </c>
      <c r="AP831" s="374" t="str">
        <f t="array" ref="AP831">IF($W831, "", INDEX(方音八音反切資料表, $AD831, $AG831))</f>
        <v/>
      </c>
      <c r="AQ831" s="370"/>
      <c r="AR831" s="374" t="str">
        <f t="array" ref="AR831">IF($V831, "", INDEX(白話字聲母資料表, $Z831, $AR$5))</f>
        <v/>
      </c>
      <c r="AS831" s="375" t="str">
        <f t="array" ref="AS831">IF($W831, "", INDEX(白話字韻母資料表, $AC831, $AR$5))</f>
        <v/>
      </c>
      <c r="AT831" s="374" t="str">
        <f t="array" ref="AT831">IF($W831, "", INDEX(台羅韻母八聲調資料表, $AD831, $AG831))</f>
        <v/>
      </c>
      <c r="AU831" s="370"/>
      <c r="AV831" s="374" t="str">
        <f t="array" ref="AV831">IF($V831, "", INDEX(白話字聲母資料表, $Z831, $AV$5))</f>
        <v/>
      </c>
      <c r="AW831" s="375" t="str">
        <f t="array" ref="AW831">IF($W831, "", INDEX(白話字韻母資料表, $AC831, $AW$5))</f>
        <v/>
      </c>
      <c r="AX831" s="374" t="str">
        <f t="array" ref="AX831">IF($W831, "", INDEX(閩拼韻母八聲調資料表, $AD831, $AG831))</f>
        <v/>
      </c>
    </row>
    <row r="832" spans="2:50">
      <c r="B832" s="380">
        <f t="shared" si="221"/>
        <v>824</v>
      </c>
      <c r="C832" s="314" t="str">
        <f>MID(文章!$D$4, B832, 1)</f>
        <v/>
      </c>
      <c r="D832" s="365"/>
      <c r="E832" s="365"/>
      <c r="F832" s="365"/>
      <c r="G832" s="315" t="str">
        <f t="array" ref="G832">IF( OR($T832, NOT($U832), $W832), "", $AA832 &amp; $AH832 &amp; INDEX(中文數值資料表, $AG832, 2) )</f>
        <v/>
      </c>
      <c r="H832" s="321" t="str">
        <f t="shared" si="222"/>
        <v/>
      </c>
      <c r="I832" s="322" t="str">
        <f t="shared" si="223"/>
        <v/>
      </c>
      <c r="J832" s="323" t="str">
        <f t="shared" si="224"/>
        <v/>
      </c>
      <c r="K832" s="316" t="str">
        <f t="shared" si="225"/>
        <v/>
      </c>
      <c r="L832" s="317" t="str">
        <f t="shared" ca="1" si="242"/>
        <v xml:space="preserve">\ltjruby{}{}\
</v>
      </c>
      <c r="M832" s="317" t="str">
        <f t="shared" ca="1" si="228"/>
        <v xml:space="preserve">&lt;ruby&gt;&lt;rt&gt;&lt;/rt&gt;&lt;/ruby&gt;
</v>
      </c>
      <c r="N832" s="317" t="str">
        <f t="shared" ca="1" si="229"/>
        <v xml:space="preserve">&lt;ruby&gt;&lt;rt&gt;&lt;/rt&gt;&lt;/ruby&gt;
</v>
      </c>
      <c r="O832" s="317" t="str">
        <f t="shared" ca="1" si="230"/>
        <v xml:space="preserve">&lt;ruby&gt;&lt;rt&gt;&lt;/rt&gt;&lt;/ruby&gt;
</v>
      </c>
      <c r="P832" s="317" t="str">
        <f t="shared" ca="1" si="230"/>
        <v xml:space="preserve">&lt;ruby&gt;&lt;rt&gt;&lt;/rt&gt;&lt;/ruby&gt;
</v>
      </c>
      <c r="Q832" s="318" t="str">
        <f t="shared" ca="1" si="231"/>
        <v xml:space="preserve">&lt;ruby&gt;&lt;rtc&gt;&lt;/rtc&gt;&lt;/ruby&gt;
</v>
      </c>
      <c r="R832" s="318" t="str">
        <f t="shared" ca="1" si="232"/>
        <v xml:space="preserve">&lt;ruby&gt;&lt;rt&gt;&lt;/rt&gt;&lt;rtc&gt;&lt;/rtc&gt;&lt;/ruby&gt;
</v>
      </c>
      <c r="S832" s="285"/>
      <c r="T832" s="319" t="b">
        <f t="shared" si="226"/>
        <v>0</v>
      </c>
      <c r="U832" s="319" t="b">
        <f t="shared" si="233"/>
        <v>0</v>
      </c>
      <c r="V832" s="319" t="b">
        <f t="shared" si="234"/>
        <v>1</v>
      </c>
      <c r="W832" s="319" t="b">
        <f t="shared" si="235"/>
        <v>1</v>
      </c>
      <c r="X832" s="319" t="b">
        <f t="shared" si="236"/>
        <v>0</v>
      </c>
      <c r="Y832" s="370"/>
      <c r="Z832" s="377" t="str">
        <f t="shared" si="227"/>
        <v/>
      </c>
      <c r="AA832" s="373" t="str">
        <f t="array" ref="AA832">IF( $Z832="", "", INDEX(白話字聲母資料表, $Z832, $AA$5))</f>
        <v/>
      </c>
      <c r="AB832" s="370"/>
      <c r="AC832" s="377" t="str">
        <f t="shared" si="237"/>
        <v/>
      </c>
      <c r="AD832" s="373" t="str">
        <f t="array" ref="AD832">IF( $W832, "", INDEX(白話字韻母資料表, AC832, $AD$5))</f>
        <v/>
      </c>
      <c r="AE832" s="373" t="str">
        <f t="array" ref="AE832">IF( $W832, "", IF( INDEX(白話字韻母資料表, AC832, $AE$5) = "入聲", TRUE, FALSE) )</f>
        <v/>
      </c>
      <c r="AF832" s="374" t="str">
        <f t="shared" si="238"/>
        <v/>
      </c>
      <c r="AG832" s="374" t="str">
        <f t="shared" si="239"/>
        <v/>
      </c>
      <c r="AH832" s="374" t="str">
        <f t="array" ref="AH832">IF( $W832, "", INDEX(白話字韻母資料表, $AC832, $AH$5))</f>
        <v/>
      </c>
      <c r="AI832" s="374" t="str">
        <f t="array" ref="AI832">IF($W832, "", INDEX(白話字韻母八聲調資料表, $AD832, $AG832))</f>
        <v/>
      </c>
      <c r="AJ832" s="370"/>
      <c r="AK832" s="373" t="b">
        <f t="shared" si="240"/>
        <v>0</v>
      </c>
      <c r="AL832" s="373" t="str">
        <f>IF( $AK832, IFERROR( IF(MATCH( $E832, 顎音化聲母!$H$9:$H$37, 0), TRUE, FALSE), FALSE), "")</f>
        <v/>
      </c>
      <c r="AM832" s="373" t="str">
        <f t="array" ref="AM832">IF( AND($AK832, $AL832), INDEX(顎音化聲母資料表, MATCH( $D832 &amp; $E832, 顎音化聲母!$L$5:$L$136, 0), 3), "")</f>
        <v/>
      </c>
      <c r="AN832" s="373" t="str">
        <f t="shared" si="241"/>
        <v/>
      </c>
      <c r="AO832" s="374" t="str">
        <f t="array" ref="AO832">IF($AN832="", "", IF( $AM832&lt;&gt;"", $AM832,INDEX(白話字聲母資料表, $AN832, $AO$5)))</f>
        <v/>
      </c>
      <c r="AP832" s="374" t="str">
        <f t="array" ref="AP832">IF($W832, "", INDEX(方音八音反切資料表, $AD832, $AG832))</f>
        <v/>
      </c>
      <c r="AQ832" s="370"/>
      <c r="AR832" s="374" t="str">
        <f t="array" ref="AR832">IF($V832, "", INDEX(白話字聲母資料表, $Z832, $AR$5))</f>
        <v/>
      </c>
      <c r="AS832" s="375" t="str">
        <f t="array" ref="AS832">IF($W832, "", INDEX(白話字韻母資料表, $AC832, $AR$5))</f>
        <v/>
      </c>
      <c r="AT832" s="374" t="str">
        <f t="array" ref="AT832">IF($W832, "", INDEX(台羅韻母八聲調資料表, $AD832, $AG832))</f>
        <v/>
      </c>
      <c r="AU832" s="370"/>
      <c r="AV832" s="374" t="str">
        <f t="array" ref="AV832">IF($V832, "", INDEX(白話字聲母資料表, $Z832, $AV$5))</f>
        <v/>
      </c>
      <c r="AW832" s="375" t="str">
        <f t="array" ref="AW832">IF($W832, "", INDEX(白話字韻母資料表, $AC832, $AW$5))</f>
        <v/>
      </c>
      <c r="AX832" s="374" t="str">
        <f t="array" ref="AX832">IF($W832, "", INDEX(閩拼韻母八聲調資料表, $AD832, $AG832))</f>
        <v/>
      </c>
    </row>
    <row r="833" spans="2:50">
      <c r="B833" s="380">
        <f t="shared" si="221"/>
        <v>825</v>
      </c>
      <c r="C833" s="314" t="str">
        <f>MID(文章!$D$4, B833, 1)</f>
        <v/>
      </c>
      <c r="D833" s="365"/>
      <c r="E833" s="365"/>
      <c r="F833" s="365"/>
      <c r="G833" s="315" t="str">
        <f t="array" ref="G833">IF( OR($T833, NOT($U833), $W833), "", $AA833 &amp; $AH833 &amp; INDEX(中文數值資料表, $AG833, 2) )</f>
        <v/>
      </c>
      <c r="H833" s="321" t="str">
        <f t="shared" si="222"/>
        <v/>
      </c>
      <c r="I833" s="322" t="str">
        <f t="shared" si="223"/>
        <v/>
      </c>
      <c r="J833" s="323" t="str">
        <f t="shared" si="224"/>
        <v/>
      </c>
      <c r="K833" s="316" t="str">
        <f t="shared" si="225"/>
        <v/>
      </c>
      <c r="L833" s="317" t="str">
        <f t="shared" ca="1" si="242"/>
        <v xml:space="preserve">\ltjruby{}{}\
</v>
      </c>
      <c r="M833" s="317" t="str">
        <f t="shared" ca="1" si="228"/>
        <v xml:space="preserve">&lt;ruby&gt;&lt;rt&gt;&lt;/rt&gt;&lt;/ruby&gt;
</v>
      </c>
      <c r="N833" s="317" t="str">
        <f t="shared" ca="1" si="229"/>
        <v xml:space="preserve">&lt;ruby&gt;&lt;rt&gt;&lt;/rt&gt;&lt;/ruby&gt;
</v>
      </c>
      <c r="O833" s="317" t="str">
        <f t="shared" ca="1" si="230"/>
        <v xml:space="preserve">&lt;ruby&gt;&lt;rt&gt;&lt;/rt&gt;&lt;/ruby&gt;
</v>
      </c>
      <c r="P833" s="317" t="str">
        <f t="shared" ca="1" si="230"/>
        <v xml:space="preserve">&lt;ruby&gt;&lt;rt&gt;&lt;/rt&gt;&lt;/ruby&gt;
</v>
      </c>
      <c r="Q833" s="318" t="str">
        <f t="shared" ca="1" si="231"/>
        <v xml:space="preserve">&lt;ruby&gt;&lt;rtc&gt;&lt;/rtc&gt;&lt;/ruby&gt;
</v>
      </c>
      <c r="R833" s="318" t="str">
        <f t="shared" ca="1" si="232"/>
        <v xml:space="preserve">&lt;ruby&gt;&lt;rt&gt;&lt;/rt&gt;&lt;rtc&gt;&lt;/rtc&gt;&lt;/ruby&gt;
</v>
      </c>
      <c r="S833" s="285"/>
      <c r="T833" s="319" t="b">
        <f t="shared" si="226"/>
        <v>0</v>
      </c>
      <c r="U833" s="319" t="b">
        <f t="shared" si="233"/>
        <v>0</v>
      </c>
      <c r="V833" s="319" t="b">
        <f t="shared" si="234"/>
        <v>1</v>
      </c>
      <c r="W833" s="319" t="b">
        <f t="shared" si="235"/>
        <v>1</v>
      </c>
      <c r="X833" s="319" t="b">
        <f t="shared" si="236"/>
        <v>0</v>
      </c>
      <c r="Y833" s="370"/>
      <c r="Z833" s="377" t="str">
        <f t="shared" si="227"/>
        <v/>
      </c>
      <c r="AA833" s="373" t="str">
        <f t="array" ref="AA833">IF( $Z833="", "", INDEX(白話字聲母資料表, $Z833, $AA$5))</f>
        <v/>
      </c>
      <c r="AB833" s="370"/>
      <c r="AC833" s="377" t="str">
        <f t="shared" si="237"/>
        <v/>
      </c>
      <c r="AD833" s="373" t="str">
        <f t="array" ref="AD833">IF( $W833, "", INDEX(白話字韻母資料表, AC833, $AD$5))</f>
        <v/>
      </c>
      <c r="AE833" s="373" t="str">
        <f t="array" ref="AE833">IF( $W833, "", IF( INDEX(白話字韻母資料表, AC833, $AE$5) = "入聲", TRUE, FALSE) )</f>
        <v/>
      </c>
      <c r="AF833" s="374" t="str">
        <f t="shared" si="238"/>
        <v/>
      </c>
      <c r="AG833" s="374" t="str">
        <f t="shared" si="239"/>
        <v/>
      </c>
      <c r="AH833" s="374" t="str">
        <f t="array" ref="AH833">IF( $W833, "", INDEX(白話字韻母資料表, $AC833, $AH$5))</f>
        <v/>
      </c>
      <c r="AI833" s="374" t="str">
        <f t="array" ref="AI833">IF($W833, "", INDEX(白話字韻母八聲調資料表, $AD833, $AG833))</f>
        <v/>
      </c>
      <c r="AJ833" s="370"/>
      <c r="AK833" s="373" t="b">
        <f t="shared" si="240"/>
        <v>0</v>
      </c>
      <c r="AL833" s="373" t="str">
        <f>IF( $AK833, IFERROR( IF(MATCH( $E833, 顎音化聲母!$H$9:$H$37, 0), TRUE, FALSE), FALSE), "")</f>
        <v/>
      </c>
      <c r="AM833" s="373" t="str">
        <f t="array" ref="AM833">IF( AND($AK833, $AL833), INDEX(顎音化聲母資料表, MATCH( $D833 &amp; $E833, 顎音化聲母!$L$5:$L$136, 0), 3), "")</f>
        <v/>
      </c>
      <c r="AN833" s="373" t="str">
        <f t="shared" si="241"/>
        <v/>
      </c>
      <c r="AO833" s="374" t="str">
        <f t="array" ref="AO833">IF($AN833="", "", IF( $AM833&lt;&gt;"", $AM833,INDEX(白話字聲母資料表, $AN833, $AO$5)))</f>
        <v/>
      </c>
      <c r="AP833" s="374" t="str">
        <f t="array" ref="AP833">IF($W833, "", INDEX(方音八音反切資料表, $AD833, $AG833))</f>
        <v/>
      </c>
      <c r="AQ833" s="370"/>
      <c r="AR833" s="374" t="str">
        <f t="array" ref="AR833">IF($V833, "", INDEX(白話字聲母資料表, $Z833, $AR$5))</f>
        <v/>
      </c>
      <c r="AS833" s="375" t="str">
        <f t="array" ref="AS833">IF($W833, "", INDEX(白話字韻母資料表, $AC833, $AR$5))</f>
        <v/>
      </c>
      <c r="AT833" s="374" t="str">
        <f t="array" ref="AT833">IF($W833, "", INDEX(台羅韻母八聲調資料表, $AD833, $AG833))</f>
        <v/>
      </c>
      <c r="AU833" s="370"/>
      <c r="AV833" s="374" t="str">
        <f t="array" ref="AV833">IF($V833, "", INDEX(白話字聲母資料表, $Z833, $AV$5))</f>
        <v/>
      </c>
      <c r="AW833" s="375" t="str">
        <f t="array" ref="AW833">IF($W833, "", INDEX(白話字韻母資料表, $AC833, $AW$5))</f>
        <v/>
      </c>
      <c r="AX833" s="374" t="str">
        <f t="array" ref="AX833">IF($W833, "", INDEX(閩拼韻母八聲調資料表, $AD833, $AG833))</f>
        <v/>
      </c>
    </row>
    <row r="834" spans="2:50">
      <c r="B834" s="380">
        <f t="shared" si="221"/>
        <v>826</v>
      </c>
      <c r="C834" s="314" t="str">
        <f>MID(文章!$D$4, B834, 1)</f>
        <v/>
      </c>
      <c r="D834" s="365"/>
      <c r="E834" s="365"/>
      <c r="F834" s="365"/>
      <c r="G834" s="315" t="str">
        <f t="array" ref="G834">IF( OR($T834, NOT($U834), $W834), "", $AA834 &amp; $AH834 &amp; INDEX(中文數值資料表, $AG834, 2) )</f>
        <v/>
      </c>
      <c r="H834" s="321" t="str">
        <f t="shared" si="222"/>
        <v/>
      </c>
      <c r="I834" s="322" t="str">
        <f t="shared" si="223"/>
        <v/>
      </c>
      <c r="J834" s="323" t="str">
        <f t="shared" si="224"/>
        <v/>
      </c>
      <c r="K834" s="316" t="str">
        <f t="shared" si="225"/>
        <v/>
      </c>
      <c r="L834" s="317" t="str">
        <f t="shared" ca="1" si="242"/>
        <v xml:space="preserve">\ltjruby{}{}\
</v>
      </c>
      <c r="M834" s="317" t="str">
        <f t="shared" ca="1" si="228"/>
        <v xml:space="preserve">&lt;ruby&gt;&lt;rt&gt;&lt;/rt&gt;&lt;/ruby&gt;
</v>
      </c>
      <c r="N834" s="317" t="str">
        <f t="shared" ca="1" si="229"/>
        <v xml:space="preserve">&lt;ruby&gt;&lt;rt&gt;&lt;/rt&gt;&lt;/ruby&gt;
</v>
      </c>
      <c r="O834" s="317" t="str">
        <f t="shared" ca="1" si="230"/>
        <v xml:space="preserve">&lt;ruby&gt;&lt;rt&gt;&lt;/rt&gt;&lt;/ruby&gt;
</v>
      </c>
      <c r="P834" s="317" t="str">
        <f t="shared" ca="1" si="230"/>
        <v xml:space="preserve">&lt;ruby&gt;&lt;rt&gt;&lt;/rt&gt;&lt;/ruby&gt;
</v>
      </c>
      <c r="Q834" s="318" t="str">
        <f t="shared" ca="1" si="231"/>
        <v xml:space="preserve">&lt;ruby&gt;&lt;rtc&gt;&lt;/rtc&gt;&lt;/ruby&gt;
</v>
      </c>
      <c r="R834" s="318" t="str">
        <f t="shared" ca="1" si="232"/>
        <v xml:space="preserve">&lt;ruby&gt;&lt;rt&gt;&lt;/rt&gt;&lt;rtc&gt;&lt;/rtc&gt;&lt;/ruby&gt;
</v>
      </c>
      <c r="S834" s="285"/>
      <c r="T834" s="319" t="b">
        <f t="shared" si="226"/>
        <v>0</v>
      </c>
      <c r="U834" s="319" t="b">
        <f t="shared" si="233"/>
        <v>0</v>
      </c>
      <c r="V834" s="319" t="b">
        <f t="shared" si="234"/>
        <v>1</v>
      </c>
      <c r="W834" s="319" t="b">
        <f t="shared" si="235"/>
        <v>1</v>
      </c>
      <c r="X834" s="319" t="b">
        <f t="shared" si="236"/>
        <v>0</v>
      </c>
      <c r="Y834" s="370"/>
      <c r="Z834" s="377" t="str">
        <f t="shared" si="227"/>
        <v/>
      </c>
      <c r="AA834" s="373" t="str">
        <f t="array" ref="AA834">IF( $Z834="", "", INDEX(白話字聲母資料表, $Z834, $AA$5))</f>
        <v/>
      </c>
      <c r="AB834" s="370"/>
      <c r="AC834" s="377" t="str">
        <f t="shared" si="237"/>
        <v/>
      </c>
      <c r="AD834" s="373" t="str">
        <f t="array" ref="AD834">IF( $W834, "", INDEX(白話字韻母資料表, AC834, $AD$5))</f>
        <v/>
      </c>
      <c r="AE834" s="373" t="str">
        <f t="array" ref="AE834">IF( $W834, "", IF( INDEX(白話字韻母資料表, AC834, $AE$5) = "入聲", TRUE, FALSE) )</f>
        <v/>
      </c>
      <c r="AF834" s="374" t="str">
        <f t="shared" si="238"/>
        <v/>
      </c>
      <c r="AG834" s="374" t="str">
        <f t="shared" si="239"/>
        <v/>
      </c>
      <c r="AH834" s="374" t="str">
        <f t="array" ref="AH834">IF( $W834, "", INDEX(白話字韻母資料表, $AC834, $AH$5))</f>
        <v/>
      </c>
      <c r="AI834" s="374" t="str">
        <f t="array" ref="AI834">IF($W834, "", INDEX(白話字韻母八聲調資料表, $AD834, $AG834))</f>
        <v/>
      </c>
      <c r="AJ834" s="370"/>
      <c r="AK834" s="373" t="b">
        <f t="shared" si="240"/>
        <v>0</v>
      </c>
      <c r="AL834" s="373" t="str">
        <f>IF( $AK834, IFERROR( IF(MATCH( $E834, 顎音化聲母!$H$9:$H$37, 0), TRUE, FALSE), FALSE), "")</f>
        <v/>
      </c>
      <c r="AM834" s="373" t="str">
        <f t="array" ref="AM834">IF( AND($AK834, $AL834), INDEX(顎音化聲母資料表, MATCH( $D834 &amp; $E834, 顎音化聲母!$L$5:$L$136, 0), 3), "")</f>
        <v/>
      </c>
      <c r="AN834" s="373" t="str">
        <f t="shared" si="241"/>
        <v/>
      </c>
      <c r="AO834" s="374" t="str">
        <f t="array" ref="AO834">IF($AN834="", "", IF( $AM834&lt;&gt;"", $AM834,INDEX(白話字聲母資料表, $AN834, $AO$5)))</f>
        <v/>
      </c>
      <c r="AP834" s="374" t="str">
        <f t="array" ref="AP834">IF($W834, "", INDEX(方音八音反切資料表, $AD834, $AG834))</f>
        <v/>
      </c>
      <c r="AQ834" s="370"/>
      <c r="AR834" s="374" t="str">
        <f t="array" ref="AR834">IF($V834, "", INDEX(白話字聲母資料表, $Z834, $AR$5))</f>
        <v/>
      </c>
      <c r="AS834" s="375" t="str">
        <f t="array" ref="AS834">IF($W834, "", INDEX(白話字韻母資料表, $AC834, $AR$5))</f>
        <v/>
      </c>
      <c r="AT834" s="374" t="str">
        <f t="array" ref="AT834">IF($W834, "", INDEX(台羅韻母八聲調資料表, $AD834, $AG834))</f>
        <v/>
      </c>
      <c r="AU834" s="370"/>
      <c r="AV834" s="374" t="str">
        <f t="array" ref="AV834">IF($V834, "", INDEX(白話字聲母資料表, $Z834, $AV$5))</f>
        <v/>
      </c>
      <c r="AW834" s="375" t="str">
        <f t="array" ref="AW834">IF($W834, "", INDEX(白話字韻母資料表, $AC834, $AW$5))</f>
        <v/>
      </c>
      <c r="AX834" s="374" t="str">
        <f t="array" ref="AX834">IF($W834, "", INDEX(閩拼韻母八聲調資料表, $AD834, $AG834))</f>
        <v/>
      </c>
    </row>
    <row r="835" spans="2:50">
      <c r="B835" s="380">
        <f t="shared" si="221"/>
        <v>827</v>
      </c>
      <c r="C835" s="314" t="str">
        <f>MID(文章!$D$4, B835, 1)</f>
        <v/>
      </c>
      <c r="D835" s="365"/>
      <c r="E835" s="365"/>
      <c r="F835" s="365"/>
      <c r="G835" s="315" t="str">
        <f t="array" ref="G835">IF( OR($T835, NOT($U835), $W835), "", $AA835 &amp; $AH835 &amp; INDEX(中文數值資料表, $AG835, 2) )</f>
        <v/>
      </c>
      <c r="H835" s="321" t="str">
        <f t="shared" si="222"/>
        <v/>
      </c>
      <c r="I835" s="322" t="str">
        <f t="shared" si="223"/>
        <v/>
      </c>
      <c r="J835" s="323" t="str">
        <f t="shared" si="224"/>
        <v/>
      </c>
      <c r="K835" s="316" t="str">
        <f t="shared" si="225"/>
        <v/>
      </c>
      <c r="L835" s="317" t="str">
        <f t="shared" ca="1" si="242"/>
        <v xml:space="preserve">\ltjruby{}{}\
</v>
      </c>
      <c r="M835" s="317" t="str">
        <f t="shared" ca="1" si="228"/>
        <v xml:space="preserve">&lt;ruby&gt;&lt;rt&gt;&lt;/rt&gt;&lt;/ruby&gt;
</v>
      </c>
      <c r="N835" s="317" t="str">
        <f t="shared" ca="1" si="229"/>
        <v xml:space="preserve">&lt;ruby&gt;&lt;rt&gt;&lt;/rt&gt;&lt;/ruby&gt;
</v>
      </c>
      <c r="O835" s="317" t="str">
        <f t="shared" ca="1" si="230"/>
        <v xml:space="preserve">&lt;ruby&gt;&lt;rt&gt;&lt;/rt&gt;&lt;/ruby&gt;
</v>
      </c>
      <c r="P835" s="317" t="str">
        <f t="shared" ca="1" si="230"/>
        <v xml:space="preserve">&lt;ruby&gt;&lt;rt&gt;&lt;/rt&gt;&lt;/ruby&gt;
</v>
      </c>
      <c r="Q835" s="318" t="str">
        <f t="shared" ca="1" si="231"/>
        <v xml:space="preserve">&lt;ruby&gt;&lt;rtc&gt;&lt;/rtc&gt;&lt;/ruby&gt;
</v>
      </c>
      <c r="R835" s="318" t="str">
        <f t="shared" ca="1" si="232"/>
        <v xml:space="preserve">&lt;ruby&gt;&lt;rt&gt;&lt;/rt&gt;&lt;rtc&gt;&lt;/rtc&gt;&lt;/ruby&gt;
</v>
      </c>
      <c r="S835" s="285"/>
      <c r="T835" s="319" t="b">
        <f t="shared" si="226"/>
        <v>0</v>
      </c>
      <c r="U835" s="319" t="b">
        <f t="shared" si="233"/>
        <v>0</v>
      </c>
      <c r="V835" s="319" t="b">
        <f t="shared" si="234"/>
        <v>1</v>
      </c>
      <c r="W835" s="319" t="b">
        <f t="shared" si="235"/>
        <v>1</v>
      </c>
      <c r="X835" s="319" t="b">
        <f t="shared" si="236"/>
        <v>0</v>
      </c>
      <c r="Y835" s="370"/>
      <c r="Z835" s="377" t="str">
        <f t="shared" si="227"/>
        <v/>
      </c>
      <c r="AA835" s="373" t="str">
        <f t="array" ref="AA835">IF( $Z835="", "", INDEX(白話字聲母資料表, $Z835, $AA$5))</f>
        <v/>
      </c>
      <c r="AB835" s="370"/>
      <c r="AC835" s="377" t="str">
        <f t="shared" si="237"/>
        <v/>
      </c>
      <c r="AD835" s="373" t="str">
        <f t="array" ref="AD835">IF( $W835, "", INDEX(白話字韻母資料表, AC835, $AD$5))</f>
        <v/>
      </c>
      <c r="AE835" s="373" t="str">
        <f t="array" ref="AE835">IF( $W835, "", IF( INDEX(白話字韻母資料表, AC835, $AE$5) = "入聲", TRUE, FALSE) )</f>
        <v/>
      </c>
      <c r="AF835" s="374" t="str">
        <f t="shared" si="238"/>
        <v/>
      </c>
      <c r="AG835" s="374" t="str">
        <f t="shared" si="239"/>
        <v/>
      </c>
      <c r="AH835" s="374" t="str">
        <f t="array" ref="AH835">IF( $W835, "", INDEX(白話字韻母資料表, $AC835, $AH$5))</f>
        <v/>
      </c>
      <c r="AI835" s="374" t="str">
        <f t="array" ref="AI835">IF($W835, "", INDEX(白話字韻母八聲調資料表, $AD835, $AG835))</f>
        <v/>
      </c>
      <c r="AJ835" s="370"/>
      <c r="AK835" s="373" t="b">
        <f t="shared" si="240"/>
        <v>0</v>
      </c>
      <c r="AL835" s="373" t="str">
        <f>IF( $AK835, IFERROR( IF(MATCH( $E835, 顎音化聲母!$H$9:$H$37, 0), TRUE, FALSE), FALSE), "")</f>
        <v/>
      </c>
      <c r="AM835" s="373" t="str">
        <f t="array" ref="AM835">IF( AND($AK835, $AL835), INDEX(顎音化聲母資料表, MATCH( $D835 &amp; $E835, 顎音化聲母!$L$5:$L$136, 0), 3), "")</f>
        <v/>
      </c>
      <c r="AN835" s="373" t="str">
        <f t="shared" si="241"/>
        <v/>
      </c>
      <c r="AO835" s="374" t="str">
        <f t="array" ref="AO835">IF($AN835="", "", IF( $AM835&lt;&gt;"", $AM835,INDEX(白話字聲母資料表, $AN835, $AO$5)))</f>
        <v/>
      </c>
      <c r="AP835" s="374" t="str">
        <f t="array" ref="AP835">IF($W835, "", INDEX(方音八音反切資料表, $AD835, $AG835))</f>
        <v/>
      </c>
      <c r="AQ835" s="370"/>
      <c r="AR835" s="374" t="str">
        <f t="array" ref="AR835">IF($V835, "", INDEX(白話字聲母資料表, $Z835, $AR$5))</f>
        <v/>
      </c>
      <c r="AS835" s="375" t="str">
        <f t="array" ref="AS835">IF($W835, "", INDEX(白話字韻母資料表, $AC835, $AR$5))</f>
        <v/>
      </c>
      <c r="AT835" s="374" t="str">
        <f t="array" ref="AT835">IF($W835, "", INDEX(台羅韻母八聲調資料表, $AD835, $AG835))</f>
        <v/>
      </c>
      <c r="AU835" s="370"/>
      <c r="AV835" s="374" t="str">
        <f t="array" ref="AV835">IF($V835, "", INDEX(白話字聲母資料表, $Z835, $AV$5))</f>
        <v/>
      </c>
      <c r="AW835" s="375" t="str">
        <f t="array" ref="AW835">IF($W835, "", INDEX(白話字韻母資料表, $AC835, $AW$5))</f>
        <v/>
      </c>
      <c r="AX835" s="374" t="str">
        <f t="array" ref="AX835">IF($W835, "", INDEX(閩拼韻母八聲調資料表, $AD835, $AG835))</f>
        <v/>
      </c>
    </row>
    <row r="836" spans="2:50">
      <c r="B836" s="380">
        <f t="shared" si="221"/>
        <v>828</v>
      </c>
      <c r="C836" s="314" t="str">
        <f>MID(文章!$D$4, B836, 1)</f>
        <v/>
      </c>
      <c r="D836" s="365"/>
      <c r="E836" s="365"/>
      <c r="F836" s="365"/>
      <c r="G836" s="315" t="str">
        <f t="array" ref="G836">IF( OR($T836, NOT($U836), $W836), "", $AA836 &amp; $AH836 &amp; INDEX(中文數值資料表, $AG836, 2) )</f>
        <v/>
      </c>
      <c r="H836" s="321" t="str">
        <f t="shared" si="222"/>
        <v/>
      </c>
      <c r="I836" s="322" t="str">
        <f t="shared" si="223"/>
        <v/>
      </c>
      <c r="J836" s="323" t="str">
        <f t="shared" si="224"/>
        <v/>
      </c>
      <c r="K836" s="316" t="str">
        <f t="shared" si="225"/>
        <v/>
      </c>
      <c r="L836" s="317" t="str">
        <f t="shared" ca="1" si="242"/>
        <v xml:space="preserve">\ltjruby{}{}\
</v>
      </c>
      <c r="M836" s="317" t="str">
        <f t="shared" ca="1" si="228"/>
        <v xml:space="preserve">&lt;ruby&gt;&lt;rt&gt;&lt;/rt&gt;&lt;/ruby&gt;
</v>
      </c>
      <c r="N836" s="317" t="str">
        <f t="shared" ca="1" si="229"/>
        <v xml:space="preserve">&lt;ruby&gt;&lt;rt&gt;&lt;/rt&gt;&lt;/ruby&gt;
</v>
      </c>
      <c r="O836" s="317" t="str">
        <f t="shared" ca="1" si="230"/>
        <v xml:space="preserve">&lt;ruby&gt;&lt;rt&gt;&lt;/rt&gt;&lt;/ruby&gt;
</v>
      </c>
      <c r="P836" s="317" t="str">
        <f t="shared" ca="1" si="230"/>
        <v xml:space="preserve">&lt;ruby&gt;&lt;rt&gt;&lt;/rt&gt;&lt;/ruby&gt;
</v>
      </c>
      <c r="Q836" s="318" t="str">
        <f t="shared" ca="1" si="231"/>
        <v xml:space="preserve">&lt;ruby&gt;&lt;rtc&gt;&lt;/rtc&gt;&lt;/ruby&gt;
</v>
      </c>
      <c r="R836" s="318" t="str">
        <f t="shared" ca="1" si="232"/>
        <v xml:space="preserve">&lt;ruby&gt;&lt;rt&gt;&lt;/rt&gt;&lt;rtc&gt;&lt;/rtc&gt;&lt;/ruby&gt;
</v>
      </c>
      <c r="S836" s="285"/>
      <c r="T836" s="319" t="b">
        <f t="shared" si="226"/>
        <v>0</v>
      </c>
      <c r="U836" s="319" t="b">
        <f t="shared" si="233"/>
        <v>0</v>
      </c>
      <c r="V836" s="319" t="b">
        <f t="shared" si="234"/>
        <v>1</v>
      </c>
      <c r="W836" s="319" t="b">
        <f t="shared" si="235"/>
        <v>1</v>
      </c>
      <c r="X836" s="319" t="b">
        <f t="shared" si="236"/>
        <v>0</v>
      </c>
      <c r="Y836" s="370"/>
      <c r="Z836" s="377" t="str">
        <f t="shared" si="227"/>
        <v/>
      </c>
      <c r="AA836" s="373" t="str">
        <f t="array" ref="AA836">IF( $Z836="", "", INDEX(白話字聲母資料表, $Z836, $AA$5))</f>
        <v/>
      </c>
      <c r="AB836" s="370"/>
      <c r="AC836" s="377" t="str">
        <f t="shared" si="237"/>
        <v/>
      </c>
      <c r="AD836" s="373" t="str">
        <f t="array" ref="AD836">IF( $W836, "", INDEX(白話字韻母資料表, AC836, $AD$5))</f>
        <v/>
      </c>
      <c r="AE836" s="373" t="str">
        <f t="array" ref="AE836">IF( $W836, "", IF( INDEX(白話字韻母資料表, AC836, $AE$5) = "入聲", TRUE, FALSE) )</f>
        <v/>
      </c>
      <c r="AF836" s="374" t="str">
        <f t="shared" si="238"/>
        <v/>
      </c>
      <c r="AG836" s="374" t="str">
        <f t="shared" si="239"/>
        <v/>
      </c>
      <c r="AH836" s="374" t="str">
        <f t="array" ref="AH836">IF( $W836, "", INDEX(白話字韻母資料表, $AC836, $AH$5))</f>
        <v/>
      </c>
      <c r="AI836" s="374" t="str">
        <f t="array" ref="AI836">IF($W836, "", INDEX(白話字韻母八聲調資料表, $AD836, $AG836))</f>
        <v/>
      </c>
      <c r="AJ836" s="370"/>
      <c r="AK836" s="373" t="b">
        <f t="shared" si="240"/>
        <v>0</v>
      </c>
      <c r="AL836" s="373" t="str">
        <f>IF( $AK836, IFERROR( IF(MATCH( $E836, 顎音化聲母!$H$9:$H$37, 0), TRUE, FALSE), FALSE), "")</f>
        <v/>
      </c>
      <c r="AM836" s="373" t="str">
        <f t="array" ref="AM836">IF( AND($AK836, $AL836), INDEX(顎音化聲母資料表, MATCH( $D836 &amp; $E836, 顎音化聲母!$L$5:$L$136, 0), 3), "")</f>
        <v/>
      </c>
      <c r="AN836" s="373" t="str">
        <f t="shared" si="241"/>
        <v/>
      </c>
      <c r="AO836" s="374" t="str">
        <f t="array" ref="AO836">IF($AN836="", "", IF( $AM836&lt;&gt;"", $AM836,INDEX(白話字聲母資料表, $AN836, $AO$5)))</f>
        <v/>
      </c>
      <c r="AP836" s="374" t="str">
        <f t="array" ref="AP836">IF($W836, "", INDEX(方音八音反切資料表, $AD836, $AG836))</f>
        <v/>
      </c>
      <c r="AQ836" s="370"/>
      <c r="AR836" s="374" t="str">
        <f t="array" ref="AR836">IF($V836, "", INDEX(白話字聲母資料表, $Z836, $AR$5))</f>
        <v/>
      </c>
      <c r="AS836" s="375" t="str">
        <f t="array" ref="AS836">IF($W836, "", INDEX(白話字韻母資料表, $AC836, $AR$5))</f>
        <v/>
      </c>
      <c r="AT836" s="374" t="str">
        <f t="array" ref="AT836">IF($W836, "", INDEX(台羅韻母八聲調資料表, $AD836, $AG836))</f>
        <v/>
      </c>
      <c r="AU836" s="370"/>
      <c r="AV836" s="374" t="str">
        <f t="array" ref="AV836">IF($V836, "", INDEX(白話字聲母資料表, $Z836, $AV$5))</f>
        <v/>
      </c>
      <c r="AW836" s="375" t="str">
        <f t="array" ref="AW836">IF($W836, "", INDEX(白話字韻母資料表, $AC836, $AW$5))</f>
        <v/>
      </c>
      <c r="AX836" s="374" t="str">
        <f t="array" ref="AX836">IF($W836, "", INDEX(閩拼韻母八聲調資料表, $AD836, $AG836))</f>
        <v/>
      </c>
    </row>
    <row r="837" spans="2:50">
      <c r="B837" s="380">
        <f t="shared" si="221"/>
        <v>829</v>
      </c>
      <c r="C837" s="314" t="str">
        <f>MID(文章!$D$4, B837, 1)</f>
        <v/>
      </c>
      <c r="D837" s="365"/>
      <c r="E837" s="365"/>
      <c r="F837" s="365"/>
      <c r="G837" s="315" t="str">
        <f t="array" ref="G837">IF( OR($T837, NOT($U837), $W837), "", $AA837 &amp; $AH837 &amp; INDEX(中文數值資料表, $AG837, 2) )</f>
        <v/>
      </c>
      <c r="H837" s="321" t="str">
        <f t="shared" si="222"/>
        <v/>
      </c>
      <c r="I837" s="322" t="str">
        <f t="shared" si="223"/>
        <v/>
      </c>
      <c r="J837" s="323" t="str">
        <f t="shared" si="224"/>
        <v/>
      </c>
      <c r="K837" s="316" t="str">
        <f t="shared" si="225"/>
        <v/>
      </c>
      <c r="L837" s="317" t="str">
        <f t="shared" ca="1" si="242"/>
        <v xml:space="preserve">\ltjruby{}{}\
</v>
      </c>
      <c r="M837" s="317" t="str">
        <f t="shared" ca="1" si="228"/>
        <v xml:space="preserve">&lt;ruby&gt;&lt;rt&gt;&lt;/rt&gt;&lt;/ruby&gt;
</v>
      </c>
      <c r="N837" s="317" t="str">
        <f t="shared" ca="1" si="229"/>
        <v xml:space="preserve">&lt;ruby&gt;&lt;rt&gt;&lt;/rt&gt;&lt;/ruby&gt;
</v>
      </c>
      <c r="O837" s="317" t="str">
        <f t="shared" ca="1" si="230"/>
        <v xml:space="preserve">&lt;ruby&gt;&lt;rt&gt;&lt;/rt&gt;&lt;/ruby&gt;
</v>
      </c>
      <c r="P837" s="317" t="str">
        <f t="shared" ca="1" si="230"/>
        <v xml:space="preserve">&lt;ruby&gt;&lt;rt&gt;&lt;/rt&gt;&lt;/ruby&gt;
</v>
      </c>
      <c r="Q837" s="318" t="str">
        <f t="shared" ca="1" si="231"/>
        <v xml:space="preserve">&lt;ruby&gt;&lt;rtc&gt;&lt;/rtc&gt;&lt;/ruby&gt;
</v>
      </c>
      <c r="R837" s="318" t="str">
        <f t="shared" ca="1" si="232"/>
        <v xml:space="preserve">&lt;ruby&gt;&lt;rt&gt;&lt;/rt&gt;&lt;rtc&gt;&lt;/rtc&gt;&lt;/ruby&gt;
</v>
      </c>
      <c r="S837" s="285"/>
      <c r="T837" s="319" t="b">
        <f t="shared" si="226"/>
        <v>0</v>
      </c>
      <c r="U837" s="319" t="b">
        <f t="shared" si="233"/>
        <v>0</v>
      </c>
      <c r="V837" s="319" t="b">
        <f t="shared" si="234"/>
        <v>1</v>
      </c>
      <c r="W837" s="319" t="b">
        <f t="shared" si="235"/>
        <v>1</v>
      </c>
      <c r="X837" s="319" t="b">
        <f t="shared" si="236"/>
        <v>0</v>
      </c>
      <c r="Y837" s="370"/>
      <c r="Z837" s="377" t="str">
        <f t="shared" si="227"/>
        <v/>
      </c>
      <c r="AA837" s="373" t="str">
        <f t="array" ref="AA837">IF( $Z837="", "", INDEX(白話字聲母資料表, $Z837, $AA$5))</f>
        <v/>
      </c>
      <c r="AB837" s="370"/>
      <c r="AC837" s="377" t="str">
        <f t="shared" si="237"/>
        <v/>
      </c>
      <c r="AD837" s="373" t="str">
        <f t="array" ref="AD837">IF( $W837, "", INDEX(白話字韻母資料表, AC837, $AD$5))</f>
        <v/>
      </c>
      <c r="AE837" s="373" t="str">
        <f t="array" ref="AE837">IF( $W837, "", IF( INDEX(白話字韻母資料表, AC837, $AE$5) = "入聲", TRUE, FALSE) )</f>
        <v/>
      </c>
      <c r="AF837" s="374" t="str">
        <f t="shared" si="238"/>
        <v/>
      </c>
      <c r="AG837" s="374" t="str">
        <f t="shared" si="239"/>
        <v/>
      </c>
      <c r="AH837" s="374" t="str">
        <f t="array" ref="AH837">IF( $W837, "", INDEX(白話字韻母資料表, $AC837, $AH$5))</f>
        <v/>
      </c>
      <c r="AI837" s="374" t="str">
        <f t="array" ref="AI837">IF($W837, "", INDEX(白話字韻母八聲調資料表, $AD837, $AG837))</f>
        <v/>
      </c>
      <c r="AJ837" s="370"/>
      <c r="AK837" s="373" t="b">
        <f t="shared" si="240"/>
        <v>0</v>
      </c>
      <c r="AL837" s="373" t="str">
        <f>IF( $AK837, IFERROR( IF(MATCH( $E837, 顎音化聲母!$H$9:$H$37, 0), TRUE, FALSE), FALSE), "")</f>
        <v/>
      </c>
      <c r="AM837" s="373" t="str">
        <f t="array" ref="AM837">IF( AND($AK837, $AL837), INDEX(顎音化聲母資料表, MATCH( $D837 &amp; $E837, 顎音化聲母!$L$5:$L$136, 0), 3), "")</f>
        <v/>
      </c>
      <c r="AN837" s="373" t="str">
        <f t="shared" si="241"/>
        <v/>
      </c>
      <c r="AO837" s="374" t="str">
        <f t="array" ref="AO837">IF($AN837="", "", IF( $AM837&lt;&gt;"", $AM837,INDEX(白話字聲母資料表, $AN837, $AO$5)))</f>
        <v/>
      </c>
      <c r="AP837" s="374" t="str">
        <f t="array" ref="AP837">IF($W837, "", INDEX(方音八音反切資料表, $AD837, $AG837))</f>
        <v/>
      </c>
      <c r="AQ837" s="370"/>
      <c r="AR837" s="374" t="str">
        <f t="array" ref="AR837">IF($V837, "", INDEX(白話字聲母資料表, $Z837, $AR$5))</f>
        <v/>
      </c>
      <c r="AS837" s="375" t="str">
        <f t="array" ref="AS837">IF($W837, "", INDEX(白話字韻母資料表, $AC837, $AR$5))</f>
        <v/>
      </c>
      <c r="AT837" s="374" t="str">
        <f t="array" ref="AT837">IF($W837, "", INDEX(台羅韻母八聲調資料表, $AD837, $AG837))</f>
        <v/>
      </c>
      <c r="AU837" s="370"/>
      <c r="AV837" s="374" t="str">
        <f t="array" ref="AV837">IF($V837, "", INDEX(白話字聲母資料表, $Z837, $AV$5))</f>
        <v/>
      </c>
      <c r="AW837" s="375" t="str">
        <f t="array" ref="AW837">IF($W837, "", INDEX(白話字韻母資料表, $AC837, $AW$5))</f>
        <v/>
      </c>
      <c r="AX837" s="374" t="str">
        <f t="array" ref="AX837">IF($W837, "", INDEX(閩拼韻母八聲調資料表, $AD837, $AG837))</f>
        <v/>
      </c>
    </row>
    <row r="838" spans="2:50">
      <c r="B838" s="380">
        <f t="shared" si="221"/>
        <v>830</v>
      </c>
      <c r="C838" s="314" t="str">
        <f>MID(文章!$D$4, B838, 1)</f>
        <v/>
      </c>
      <c r="D838" s="365"/>
      <c r="E838" s="365"/>
      <c r="F838" s="365"/>
      <c r="G838" s="315" t="str">
        <f t="array" ref="G838">IF( OR($T838, NOT($U838), $W838), "", $AA838 &amp; $AH838 &amp; INDEX(中文數值資料表, $AG838, 2) )</f>
        <v/>
      </c>
      <c r="H838" s="321" t="str">
        <f t="shared" si="222"/>
        <v/>
      </c>
      <c r="I838" s="322" t="str">
        <f t="shared" si="223"/>
        <v/>
      </c>
      <c r="J838" s="323" t="str">
        <f t="shared" si="224"/>
        <v/>
      </c>
      <c r="K838" s="316" t="str">
        <f t="shared" si="225"/>
        <v/>
      </c>
      <c r="L838" s="317" t="str">
        <f t="shared" ca="1" si="242"/>
        <v xml:space="preserve">\ltjruby{}{}\
</v>
      </c>
      <c r="M838" s="317" t="str">
        <f t="shared" ca="1" si="228"/>
        <v xml:space="preserve">&lt;ruby&gt;&lt;rt&gt;&lt;/rt&gt;&lt;/ruby&gt;
</v>
      </c>
      <c r="N838" s="317" t="str">
        <f t="shared" ca="1" si="229"/>
        <v xml:space="preserve">&lt;ruby&gt;&lt;rt&gt;&lt;/rt&gt;&lt;/ruby&gt;
</v>
      </c>
      <c r="O838" s="317" t="str">
        <f t="shared" ca="1" si="230"/>
        <v xml:space="preserve">&lt;ruby&gt;&lt;rt&gt;&lt;/rt&gt;&lt;/ruby&gt;
</v>
      </c>
      <c r="P838" s="317" t="str">
        <f t="shared" ca="1" si="230"/>
        <v xml:space="preserve">&lt;ruby&gt;&lt;rt&gt;&lt;/rt&gt;&lt;/ruby&gt;
</v>
      </c>
      <c r="Q838" s="318" t="str">
        <f t="shared" ca="1" si="231"/>
        <v xml:space="preserve">&lt;ruby&gt;&lt;rtc&gt;&lt;/rtc&gt;&lt;/ruby&gt;
</v>
      </c>
      <c r="R838" s="318" t="str">
        <f t="shared" ca="1" si="232"/>
        <v xml:space="preserve">&lt;ruby&gt;&lt;rt&gt;&lt;/rt&gt;&lt;rtc&gt;&lt;/rtc&gt;&lt;/ruby&gt;
</v>
      </c>
      <c r="S838" s="285"/>
      <c r="T838" s="319" t="b">
        <f t="shared" si="226"/>
        <v>0</v>
      </c>
      <c r="U838" s="319" t="b">
        <f t="shared" si="233"/>
        <v>0</v>
      </c>
      <c r="V838" s="319" t="b">
        <f t="shared" si="234"/>
        <v>1</v>
      </c>
      <c r="W838" s="319" t="b">
        <f t="shared" si="235"/>
        <v>1</v>
      </c>
      <c r="X838" s="319" t="b">
        <f t="shared" si="236"/>
        <v>0</v>
      </c>
      <c r="Y838" s="370"/>
      <c r="Z838" s="377" t="str">
        <f t="shared" si="227"/>
        <v/>
      </c>
      <c r="AA838" s="373" t="str">
        <f t="array" ref="AA838">IF( $Z838="", "", INDEX(白話字聲母資料表, $Z838, $AA$5))</f>
        <v/>
      </c>
      <c r="AB838" s="370"/>
      <c r="AC838" s="377" t="str">
        <f t="shared" si="237"/>
        <v/>
      </c>
      <c r="AD838" s="373" t="str">
        <f t="array" ref="AD838">IF( $W838, "", INDEX(白話字韻母資料表, AC838, $AD$5))</f>
        <v/>
      </c>
      <c r="AE838" s="373" t="str">
        <f t="array" ref="AE838">IF( $W838, "", IF( INDEX(白話字韻母資料表, AC838, $AE$5) = "入聲", TRUE, FALSE) )</f>
        <v/>
      </c>
      <c r="AF838" s="374" t="str">
        <f t="shared" si="238"/>
        <v/>
      </c>
      <c r="AG838" s="374" t="str">
        <f t="shared" si="239"/>
        <v/>
      </c>
      <c r="AH838" s="374" t="str">
        <f t="array" ref="AH838">IF( $W838, "", INDEX(白話字韻母資料表, $AC838, $AH$5))</f>
        <v/>
      </c>
      <c r="AI838" s="374" t="str">
        <f t="array" ref="AI838">IF($W838, "", INDEX(白話字韻母八聲調資料表, $AD838, $AG838))</f>
        <v/>
      </c>
      <c r="AJ838" s="370"/>
      <c r="AK838" s="373" t="b">
        <f t="shared" si="240"/>
        <v>0</v>
      </c>
      <c r="AL838" s="373" t="str">
        <f>IF( $AK838, IFERROR( IF(MATCH( $E838, 顎音化聲母!$H$9:$H$37, 0), TRUE, FALSE), FALSE), "")</f>
        <v/>
      </c>
      <c r="AM838" s="373" t="str">
        <f t="array" ref="AM838">IF( AND($AK838, $AL838), INDEX(顎音化聲母資料表, MATCH( $D838 &amp; $E838, 顎音化聲母!$L$5:$L$136, 0), 3), "")</f>
        <v/>
      </c>
      <c r="AN838" s="373" t="str">
        <f t="shared" si="241"/>
        <v/>
      </c>
      <c r="AO838" s="374" t="str">
        <f t="array" ref="AO838">IF($AN838="", "", IF( $AM838&lt;&gt;"", $AM838,INDEX(白話字聲母資料表, $AN838, $AO$5)))</f>
        <v/>
      </c>
      <c r="AP838" s="374" t="str">
        <f t="array" ref="AP838">IF($W838, "", INDEX(方音八音反切資料表, $AD838, $AG838))</f>
        <v/>
      </c>
      <c r="AQ838" s="370"/>
      <c r="AR838" s="374" t="str">
        <f t="array" ref="AR838">IF($V838, "", INDEX(白話字聲母資料表, $Z838, $AR$5))</f>
        <v/>
      </c>
      <c r="AS838" s="375" t="str">
        <f t="array" ref="AS838">IF($W838, "", INDEX(白話字韻母資料表, $AC838, $AR$5))</f>
        <v/>
      </c>
      <c r="AT838" s="374" t="str">
        <f t="array" ref="AT838">IF($W838, "", INDEX(台羅韻母八聲調資料表, $AD838, $AG838))</f>
        <v/>
      </c>
      <c r="AU838" s="370"/>
      <c r="AV838" s="374" t="str">
        <f t="array" ref="AV838">IF($V838, "", INDEX(白話字聲母資料表, $Z838, $AV$5))</f>
        <v/>
      </c>
      <c r="AW838" s="375" t="str">
        <f t="array" ref="AW838">IF($W838, "", INDEX(白話字韻母資料表, $AC838, $AW$5))</f>
        <v/>
      </c>
      <c r="AX838" s="374" t="str">
        <f t="array" ref="AX838">IF($W838, "", INDEX(閩拼韻母八聲調資料表, $AD838, $AG838))</f>
        <v/>
      </c>
    </row>
    <row r="839" spans="2:50">
      <c r="B839" s="380">
        <f t="shared" si="221"/>
        <v>831</v>
      </c>
      <c r="C839" s="314" t="str">
        <f>MID(文章!$D$4, B839, 1)</f>
        <v/>
      </c>
      <c r="D839" s="365"/>
      <c r="E839" s="365"/>
      <c r="F839" s="365"/>
      <c r="G839" s="315" t="str">
        <f t="array" ref="G839">IF( OR($T839, NOT($U839), $W839), "", $AA839 &amp; $AH839 &amp; INDEX(中文數值資料表, $AG839, 2) )</f>
        <v/>
      </c>
      <c r="H839" s="321" t="str">
        <f t="shared" si="222"/>
        <v/>
      </c>
      <c r="I839" s="322" t="str">
        <f t="shared" si="223"/>
        <v/>
      </c>
      <c r="J839" s="323" t="str">
        <f t="shared" si="224"/>
        <v/>
      </c>
      <c r="K839" s="316" t="str">
        <f t="shared" si="225"/>
        <v/>
      </c>
      <c r="L839" s="317" t="str">
        <f t="shared" ca="1" si="242"/>
        <v xml:space="preserve">\ltjruby{}{}\
</v>
      </c>
      <c r="M839" s="317" t="str">
        <f t="shared" ca="1" si="228"/>
        <v xml:space="preserve">&lt;ruby&gt;&lt;rt&gt;&lt;/rt&gt;&lt;/ruby&gt;
</v>
      </c>
      <c r="N839" s="317" t="str">
        <f t="shared" ca="1" si="229"/>
        <v xml:space="preserve">&lt;ruby&gt;&lt;rt&gt;&lt;/rt&gt;&lt;/ruby&gt;
</v>
      </c>
      <c r="O839" s="317" t="str">
        <f t="shared" ca="1" si="230"/>
        <v xml:space="preserve">&lt;ruby&gt;&lt;rt&gt;&lt;/rt&gt;&lt;/ruby&gt;
</v>
      </c>
      <c r="P839" s="317" t="str">
        <f t="shared" ca="1" si="230"/>
        <v xml:space="preserve">&lt;ruby&gt;&lt;rt&gt;&lt;/rt&gt;&lt;/ruby&gt;
</v>
      </c>
      <c r="Q839" s="318" t="str">
        <f t="shared" ca="1" si="231"/>
        <v xml:space="preserve">&lt;ruby&gt;&lt;rtc&gt;&lt;/rtc&gt;&lt;/ruby&gt;
</v>
      </c>
      <c r="R839" s="318" t="str">
        <f t="shared" ca="1" si="232"/>
        <v xml:space="preserve">&lt;ruby&gt;&lt;rt&gt;&lt;/rt&gt;&lt;rtc&gt;&lt;/rtc&gt;&lt;/ruby&gt;
</v>
      </c>
      <c r="S839" s="285"/>
      <c r="T839" s="319" t="b">
        <f t="shared" si="226"/>
        <v>0</v>
      </c>
      <c r="U839" s="319" t="b">
        <f t="shared" si="233"/>
        <v>0</v>
      </c>
      <c r="V839" s="319" t="b">
        <f t="shared" si="234"/>
        <v>1</v>
      </c>
      <c r="W839" s="319" t="b">
        <f t="shared" si="235"/>
        <v>1</v>
      </c>
      <c r="X839" s="319" t="b">
        <f t="shared" si="236"/>
        <v>0</v>
      </c>
      <c r="Y839" s="370"/>
      <c r="Z839" s="377" t="str">
        <f t="shared" si="227"/>
        <v/>
      </c>
      <c r="AA839" s="373" t="str">
        <f t="array" ref="AA839">IF( $Z839="", "", INDEX(白話字聲母資料表, $Z839, $AA$5))</f>
        <v/>
      </c>
      <c r="AB839" s="370"/>
      <c r="AC839" s="377" t="str">
        <f t="shared" si="237"/>
        <v/>
      </c>
      <c r="AD839" s="373" t="str">
        <f t="array" ref="AD839">IF( $W839, "", INDEX(白話字韻母資料表, AC839, $AD$5))</f>
        <v/>
      </c>
      <c r="AE839" s="373" t="str">
        <f t="array" ref="AE839">IF( $W839, "", IF( INDEX(白話字韻母資料表, AC839, $AE$5) = "入聲", TRUE, FALSE) )</f>
        <v/>
      </c>
      <c r="AF839" s="374" t="str">
        <f t="shared" si="238"/>
        <v/>
      </c>
      <c r="AG839" s="374" t="str">
        <f t="shared" si="239"/>
        <v/>
      </c>
      <c r="AH839" s="374" t="str">
        <f t="array" ref="AH839">IF( $W839, "", INDEX(白話字韻母資料表, $AC839, $AH$5))</f>
        <v/>
      </c>
      <c r="AI839" s="374" t="str">
        <f t="array" ref="AI839">IF($W839, "", INDEX(白話字韻母八聲調資料表, $AD839, $AG839))</f>
        <v/>
      </c>
      <c r="AJ839" s="370"/>
      <c r="AK839" s="373" t="b">
        <f t="shared" si="240"/>
        <v>0</v>
      </c>
      <c r="AL839" s="373" t="str">
        <f>IF( $AK839, IFERROR( IF(MATCH( $E839, 顎音化聲母!$H$9:$H$37, 0), TRUE, FALSE), FALSE), "")</f>
        <v/>
      </c>
      <c r="AM839" s="373" t="str">
        <f t="array" ref="AM839">IF( AND($AK839, $AL839), INDEX(顎音化聲母資料表, MATCH( $D839 &amp; $E839, 顎音化聲母!$L$5:$L$136, 0), 3), "")</f>
        <v/>
      </c>
      <c r="AN839" s="373" t="str">
        <f t="shared" si="241"/>
        <v/>
      </c>
      <c r="AO839" s="374" t="str">
        <f t="array" ref="AO839">IF($AN839="", "", IF( $AM839&lt;&gt;"", $AM839,INDEX(白話字聲母資料表, $AN839, $AO$5)))</f>
        <v/>
      </c>
      <c r="AP839" s="374" t="str">
        <f t="array" ref="AP839">IF($W839, "", INDEX(方音八音反切資料表, $AD839, $AG839))</f>
        <v/>
      </c>
      <c r="AQ839" s="370"/>
      <c r="AR839" s="374" t="str">
        <f t="array" ref="AR839">IF($V839, "", INDEX(白話字聲母資料表, $Z839, $AR$5))</f>
        <v/>
      </c>
      <c r="AS839" s="375" t="str">
        <f t="array" ref="AS839">IF($W839, "", INDEX(白話字韻母資料表, $AC839, $AR$5))</f>
        <v/>
      </c>
      <c r="AT839" s="374" t="str">
        <f t="array" ref="AT839">IF($W839, "", INDEX(台羅韻母八聲調資料表, $AD839, $AG839))</f>
        <v/>
      </c>
      <c r="AU839" s="370"/>
      <c r="AV839" s="374" t="str">
        <f t="array" ref="AV839">IF($V839, "", INDEX(白話字聲母資料表, $Z839, $AV$5))</f>
        <v/>
      </c>
      <c r="AW839" s="375" t="str">
        <f t="array" ref="AW839">IF($W839, "", INDEX(白話字韻母資料表, $AC839, $AW$5))</f>
        <v/>
      </c>
      <c r="AX839" s="374" t="str">
        <f t="array" ref="AX839">IF($W839, "", INDEX(閩拼韻母八聲調資料表, $AD839, $AG839))</f>
        <v/>
      </c>
    </row>
    <row r="840" spans="2:50">
      <c r="B840" s="380">
        <f t="shared" si="221"/>
        <v>832</v>
      </c>
      <c r="C840" s="314" t="str">
        <f>MID(文章!$D$4, B840, 1)</f>
        <v/>
      </c>
      <c r="D840" s="365"/>
      <c r="E840" s="365"/>
      <c r="F840" s="365"/>
      <c r="G840" s="315" t="str">
        <f t="array" ref="G840">IF( OR($T840, NOT($U840), $W840), "", $AA840 &amp; $AH840 &amp; INDEX(中文數值資料表, $AG840, 2) )</f>
        <v/>
      </c>
      <c r="H840" s="321" t="str">
        <f t="shared" si="222"/>
        <v/>
      </c>
      <c r="I840" s="322" t="str">
        <f t="shared" si="223"/>
        <v/>
      </c>
      <c r="J840" s="323" t="str">
        <f t="shared" si="224"/>
        <v/>
      </c>
      <c r="K840" s="316" t="str">
        <f t="shared" si="225"/>
        <v/>
      </c>
      <c r="L840" s="317" t="str">
        <f t="shared" ca="1" si="242"/>
        <v xml:space="preserve">\ltjruby{}{}\
</v>
      </c>
      <c r="M840" s="317" t="str">
        <f t="shared" ca="1" si="228"/>
        <v xml:space="preserve">&lt;ruby&gt;&lt;rt&gt;&lt;/rt&gt;&lt;/ruby&gt;
</v>
      </c>
      <c r="N840" s="317" t="str">
        <f t="shared" ca="1" si="229"/>
        <v xml:space="preserve">&lt;ruby&gt;&lt;rt&gt;&lt;/rt&gt;&lt;/ruby&gt;
</v>
      </c>
      <c r="O840" s="317" t="str">
        <f t="shared" ca="1" si="230"/>
        <v xml:space="preserve">&lt;ruby&gt;&lt;rt&gt;&lt;/rt&gt;&lt;/ruby&gt;
</v>
      </c>
      <c r="P840" s="317" t="str">
        <f t="shared" ca="1" si="230"/>
        <v xml:space="preserve">&lt;ruby&gt;&lt;rt&gt;&lt;/rt&gt;&lt;/ruby&gt;
</v>
      </c>
      <c r="Q840" s="318" t="str">
        <f t="shared" ca="1" si="231"/>
        <v xml:space="preserve">&lt;ruby&gt;&lt;rtc&gt;&lt;/rtc&gt;&lt;/ruby&gt;
</v>
      </c>
      <c r="R840" s="318" t="str">
        <f t="shared" ca="1" si="232"/>
        <v xml:space="preserve">&lt;ruby&gt;&lt;rt&gt;&lt;/rt&gt;&lt;rtc&gt;&lt;/rtc&gt;&lt;/ruby&gt;
</v>
      </c>
      <c r="S840" s="285"/>
      <c r="T840" s="319" t="b">
        <f t="shared" si="226"/>
        <v>0</v>
      </c>
      <c r="U840" s="319" t="b">
        <f t="shared" si="233"/>
        <v>0</v>
      </c>
      <c r="V840" s="319" t="b">
        <f t="shared" si="234"/>
        <v>1</v>
      </c>
      <c r="W840" s="319" t="b">
        <f t="shared" si="235"/>
        <v>1</v>
      </c>
      <c r="X840" s="319" t="b">
        <f t="shared" si="236"/>
        <v>0</v>
      </c>
      <c r="Y840" s="370"/>
      <c r="Z840" s="377" t="str">
        <f t="shared" si="227"/>
        <v/>
      </c>
      <c r="AA840" s="373" t="str">
        <f t="array" ref="AA840">IF( $Z840="", "", INDEX(白話字聲母資料表, $Z840, $AA$5))</f>
        <v/>
      </c>
      <c r="AB840" s="370"/>
      <c r="AC840" s="377" t="str">
        <f t="shared" si="237"/>
        <v/>
      </c>
      <c r="AD840" s="373" t="str">
        <f t="array" ref="AD840">IF( $W840, "", INDEX(白話字韻母資料表, AC840, $AD$5))</f>
        <v/>
      </c>
      <c r="AE840" s="373" t="str">
        <f t="array" ref="AE840">IF( $W840, "", IF( INDEX(白話字韻母資料表, AC840, $AE$5) = "入聲", TRUE, FALSE) )</f>
        <v/>
      </c>
      <c r="AF840" s="374" t="str">
        <f t="shared" si="238"/>
        <v/>
      </c>
      <c r="AG840" s="374" t="str">
        <f t="shared" si="239"/>
        <v/>
      </c>
      <c r="AH840" s="374" t="str">
        <f t="array" ref="AH840">IF( $W840, "", INDEX(白話字韻母資料表, $AC840, $AH$5))</f>
        <v/>
      </c>
      <c r="AI840" s="374" t="str">
        <f t="array" ref="AI840">IF($W840, "", INDEX(白話字韻母八聲調資料表, $AD840, $AG840))</f>
        <v/>
      </c>
      <c r="AJ840" s="370"/>
      <c r="AK840" s="373" t="b">
        <f t="shared" si="240"/>
        <v>0</v>
      </c>
      <c r="AL840" s="373" t="str">
        <f>IF( $AK840, IFERROR( IF(MATCH( $E840, 顎音化聲母!$H$9:$H$37, 0), TRUE, FALSE), FALSE), "")</f>
        <v/>
      </c>
      <c r="AM840" s="373" t="str">
        <f t="array" ref="AM840">IF( AND($AK840, $AL840), INDEX(顎音化聲母資料表, MATCH( $D840 &amp; $E840, 顎音化聲母!$L$5:$L$136, 0), 3), "")</f>
        <v/>
      </c>
      <c r="AN840" s="373" t="str">
        <f t="shared" si="241"/>
        <v/>
      </c>
      <c r="AO840" s="374" t="str">
        <f t="array" ref="AO840">IF($AN840="", "", IF( $AM840&lt;&gt;"", $AM840,INDEX(白話字聲母資料表, $AN840, $AO$5)))</f>
        <v/>
      </c>
      <c r="AP840" s="374" t="str">
        <f t="array" ref="AP840">IF($W840, "", INDEX(方音八音反切資料表, $AD840, $AG840))</f>
        <v/>
      </c>
      <c r="AQ840" s="370"/>
      <c r="AR840" s="374" t="str">
        <f t="array" ref="AR840">IF($V840, "", INDEX(白話字聲母資料表, $Z840, $AR$5))</f>
        <v/>
      </c>
      <c r="AS840" s="375" t="str">
        <f t="array" ref="AS840">IF($W840, "", INDEX(白話字韻母資料表, $AC840, $AR$5))</f>
        <v/>
      </c>
      <c r="AT840" s="374" t="str">
        <f t="array" ref="AT840">IF($W840, "", INDEX(台羅韻母八聲調資料表, $AD840, $AG840))</f>
        <v/>
      </c>
      <c r="AU840" s="370"/>
      <c r="AV840" s="374" t="str">
        <f t="array" ref="AV840">IF($V840, "", INDEX(白話字聲母資料表, $Z840, $AV$5))</f>
        <v/>
      </c>
      <c r="AW840" s="375" t="str">
        <f t="array" ref="AW840">IF($W840, "", INDEX(白話字韻母資料表, $AC840, $AW$5))</f>
        <v/>
      </c>
      <c r="AX840" s="374" t="str">
        <f t="array" ref="AX840">IF($W840, "", INDEX(閩拼韻母八聲調資料表, $AD840, $AG840))</f>
        <v/>
      </c>
    </row>
    <row r="841" spans="2:50">
      <c r="B841" s="380">
        <f t="shared" si="221"/>
        <v>833</v>
      </c>
      <c r="C841" s="314" t="str">
        <f>MID(文章!$D$4, B841, 1)</f>
        <v/>
      </c>
      <c r="D841" s="365"/>
      <c r="E841" s="365"/>
      <c r="F841" s="365"/>
      <c r="G841" s="315" t="str">
        <f t="array" ref="G841">IF( OR($T841, NOT($U841), $W841), "", $AA841 &amp; $AH841 &amp; INDEX(中文數值資料表, $AG841, 2) )</f>
        <v/>
      </c>
      <c r="H841" s="321" t="str">
        <f t="shared" si="222"/>
        <v/>
      </c>
      <c r="I841" s="322" t="str">
        <f t="shared" si="223"/>
        <v/>
      </c>
      <c r="J841" s="323" t="str">
        <f t="shared" si="224"/>
        <v/>
      </c>
      <c r="K841" s="316" t="str">
        <f t="shared" si="225"/>
        <v/>
      </c>
      <c r="L841" s="317" t="str">
        <f t="shared" ca="1" si="242"/>
        <v xml:space="preserve">\ltjruby{}{}\
</v>
      </c>
      <c r="M841" s="317" t="str">
        <f t="shared" ca="1" si="228"/>
        <v xml:space="preserve">&lt;ruby&gt;&lt;rt&gt;&lt;/rt&gt;&lt;/ruby&gt;
</v>
      </c>
      <c r="N841" s="317" t="str">
        <f t="shared" ca="1" si="229"/>
        <v xml:space="preserve">&lt;ruby&gt;&lt;rt&gt;&lt;/rt&gt;&lt;/ruby&gt;
</v>
      </c>
      <c r="O841" s="317" t="str">
        <f t="shared" ca="1" si="230"/>
        <v xml:space="preserve">&lt;ruby&gt;&lt;rt&gt;&lt;/rt&gt;&lt;/ruby&gt;
</v>
      </c>
      <c r="P841" s="317" t="str">
        <f t="shared" ca="1" si="230"/>
        <v xml:space="preserve">&lt;ruby&gt;&lt;rt&gt;&lt;/rt&gt;&lt;/ruby&gt;
</v>
      </c>
      <c r="Q841" s="318" t="str">
        <f t="shared" ca="1" si="231"/>
        <v xml:space="preserve">&lt;ruby&gt;&lt;rtc&gt;&lt;/rtc&gt;&lt;/ruby&gt;
</v>
      </c>
      <c r="R841" s="318" t="str">
        <f t="shared" ca="1" si="232"/>
        <v xml:space="preserve">&lt;ruby&gt;&lt;rt&gt;&lt;/rt&gt;&lt;rtc&gt;&lt;/rtc&gt;&lt;/ruby&gt;
</v>
      </c>
      <c r="S841" s="285"/>
      <c r="T841" s="319" t="b">
        <f t="shared" ref="T841:T904" si="243">IFERROR( IF( MATCH($C841, 標題符號清單, 0) &gt; 0, TRUE, FALSE), FALSE)</f>
        <v>0</v>
      </c>
      <c r="U841" s="319" t="b">
        <f t="shared" si="233"/>
        <v>0</v>
      </c>
      <c r="V841" s="319" t="b">
        <f t="shared" si="234"/>
        <v>1</v>
      </c>
      <c r="W841" s="319" t="b">
        <f t="shared" si="235"/>
        <v>1</v>
      </c>
      <c r="X841" s="319" t="b">
        <f t="shared" si="236"/>
        <v>0</v>
      </c>
      <c r="Y841" s="370"/>
      <c r="Z841" s="377" t="str">
        <f t="shared" ref="Z841:Z904" si="244">IF(OR($T841, NOT($U841)), "", IF($D841="", 18, MATCH($D841, 白話字聲母清單, 0)) )</f>
        <v/>
      </c>
      <c r="AA841" s="373" t="str">
        <f t="array" ref="AA841">IF( $Z841="", "", INDEX(白話字聲母資料表, $Z841, $AA$5))</f>
        <v/>
      </c>
      <c r="AB841" s="370"/>
      <c r="AC841" s="377" t="str">
        <f t="shared" si="237"/>
        <v/>
      </c>
      <c r="AD841" s="373" t="str">
        <f t="array" ref="AD841">IF( $W841, "", INDEX(白話字韻母資料表, AC841, $AD$5))</f>
        <v/>
      </c>
      <c r="AE841" s="373" t="str">
        <f t="array" ref="AE841">IF( $W841, "", IF( INDEX(白話字韻母資料表, AC841, $AE$5) = "入聲", TRUE, FALSE) )</f>
        <v/>
      </c>
      <c r="AF841" s="374" t="str">
        <f t="shared" si="238"/>
        <v/>
      </c>
      <c r="AG841" s="374" t="str">
        <f t="shared" si="239"/>
        <v/>
      </c>
      <c r="AH841" s="374" t="str">
        <f t="array" ref="AH841">IF( $W841, "", INDEX(白話字韻母資料表, $AC841, $AH$5))</f>
        <v/>
      </c>
      <c r="AI841" s="374" t="str">
        <f t="array" ref="AI841">IF($W841, "", INDEX(白話字韻母八聲調資料表, $AD841, $AG841))</f>
        <v/>
      </c>
      <c r="AJ841" s="370"/>
      <c r="AK841" s="373" t="b">
        <f t="shared" si="240"/>
        <v>0</v>
      </c>
      <c r="AL841" s="373" t="str">
        <f>IF( $AK841, IFERROR( IF(MATCH( $E841, 顎音化聲母!$H$9:$H$37, 0), TRUE, FALSE), FALSE), "")</f>
        <v/>
      </c>
      <c r="AM841" s="373" t="str">
        <f t="array" ref="AM841">IF( AND($AK841, $AL841), INDEX(顎音化聲母資料表, MATCH( $D841 &amp; $E841, 顎音化聲母!$L$5:$L$136, 0), 3), "")</f>
        <v/>
      </c>
      <c r="AN841" s="373" t="str">
        <f t="shared" si="241"/>
        <v/>
      </c>
      <c r="AO841" s="374" t="str">
        <f t="array" ref="AO841">IF($AN841="", "", IF( $AM841&lt;&gt;"", $AM841,INDEX(白話字聲母資料表, $AN841, $AO$5)))</f>
        <v/>
      </c>
      <c r="AP841" s="374" t="str">
        <f t="array" ref="AP841">IF($W841, "", INDEX(方音八音反切資料表, $AD841, $AG841))</f>
        <v/>
      </c>
      <c r="AQ841" s="370"/>
      <c r="AR841" s="374" t="str">
        <f t="array" ref="AR841">IF($V841, "", INDEX(白話字聲母資料表, $Z841, $AR$5))</f>
        <v/>
      </c>
      <c r="AS841" s="375" t="str">
        <f t="array" ref="AS841">IF($W841, "", INDEX(白話字韻母資料表, $AC841, $AR$5))</f>
        <v/>
      </c>
      <c r="AT841" s="374" t="str">
        <f t="array" ref="AT841">IF($W841, "", INDEX(台羅韻母八聲調資料表, $AD841, $AG841))</f>
        <v/>
      </c>
      <c r="AU841" s="370"/>
      <c r="AV841" s="374" t="str">
        <f t="array" ref="AV841">IF($V841, "", INDEX(白話字聲母資料表, $Z841, $AV$5))</f>
        <v/>
      </c>
      <c r="AW841" s="375" t="str">
        <f t="array" ref="AW841">IF($W841, "", INDEX(白話字韻母資料表, $AC841, $AW$5))</f>
        <v/>
      </c>
      <c r="AX841" s="374" t="str">
        <f t="array" ref="AX841">IF($W841, "", INDEX(閩拼韻母八聲調資料表, $AD841, $AG841))</f>
        <v/>
      </c>
    </row>
    <row r="842" spans="2:50">
      <c r="B842" s="380">
        <f t="shared" si="221"/>
        <v>834</v>
      </c>
      <c r="C842" s="314" t="str">
        <f>MID(文章!$D$4, B842, 1)</f>
        <v/>
      </c>
      <c r="D842" s="365"/>
      <c r="E842" s="365"/>
      <c r="F842" s="365"/>
      <c r="G842" s="315" t="str">
        <f t="array" ref="G842">IF( OR($T842, NOT($U842), $W842), "", $AA842 &amp; $AH842 &amp; INDEX(中文數值資料表, $AG842, 2) )</f>
        <v/>
      </c>
      <c r="H842" s="321" t="str">
        <f t="shared" si="222"/>
        <v/>
      </c>
      <c r="I842" s="322" t="str">
        <f t="shared" si="223"/>
        <v/>
      </c>
      <c r="J842" s="323" t="str">
        <f t="shared" si="224"/>
        <v/>
      </c>
      <c r="K842" s="316" t="str">
        <f t="shared" si="225"/>
        <v/>
      </c>
      <c r="L842" s="317" t="str">
        <f t="shared" ca="1" si="242"/>
        <v xml:space="preserve">\ltjruby{}{}\
</v>
      </c>
      <c r="M842" s="317" t="str">
        <f t="shared" ref="M842:M905" ca="1" si="245">IF( $T842, ($C842 &amp; CHAR(10)), IF($C842=CHAR(10), (CHAR(10) &amp; "&lt;/p&gt;" &amp; CHAR(10) &amp; "&lt;p&gt;" &amp; CHAR(10)), "&lt;ruby&gt;" &amp; $C842 &amp; "&lt;rt&gt;" &amp; INDIRECT( ADDRESS(ROW(), COLUMN() - $O$5) ) &amp; "&lt;/rt&gt;&lt;/ruby&gt;" &amp; CHAR(10))
)</f>
        <v xml:space="preserve">&lt;ruby&gt;&lt;rt&gt;&lt;/rt&gt;&lt;/ruby&gt;
</v>
      </c>
      <c r="N842" s="317" t="str">
        <f t="shared" ref="N842:N905" ca="1" si="246">IF( $T842, ($C842 &amp; CHAR(10)), IF($C842=CHAR(10), (CHAR(10) &amp; "&lt;/p&gt;" &amp; CHAR(10) &amp; "&lt;p&gt;" &amp; CHAR(10)), "&lt;ruby&gt;" &amp; $C842 &amp; "&lt;rt&gt;" &amp; INDIRECT( ADDRESS(ROW(), COLUMN() - $N$5) ) &amp; "&lt;/rt&gt;&lt;/ruby&gt;" &amp; CHAR(10)))</f>
        <v xml:space="preserve">&lt;ruby&gt;&lt;rt&gt;&lt;/rt&gt;&lt;/ruby&gt;
</v>
      </c>
      <c r="O842" s="317" t="str">
        <f t="shared" ref="O842:P905" ca="1" si="247">IF( $T842, ($C842 &amp; CHAR(10)), IF($C842=CHAR(10), (CHAR(10) &amp; "&lt;/p&gt;" &amp; CHAR(10) &amp; "&lt;p&gt;" &amp; CHAR(10)), "&lt;ruby&gt;" &amp; $C842 &amp; "&lt;rt&gt;" &amp; INDIRECT( ADDRESS(ROW(), COLUMN() - $O$5) ) &amp; "&lt;/rt&gt;&lt;/ruby&gt;" &amp; CHAR(10)))</f>
        <v xml:space="preserve">&lt;ruby&gt;&lt;rt&gt;&lt;/rt&gt;&lt;/ruby&gt;
</v>
      </c>
      <c r="P842" s="317" t="str">
        <f t="shared" ca="1" si="247"/>
        <v xml:space="preserve">&lt;ruby&gt;&lt;rt&gt;&lt;/rt&gt;&lt;/ruby&gt;
</v>
      </c>
      <c r="Q842" s="318" t="str">
        <f t="shared" ref="Q842:Q905" ca="1" si="248">IF( $T842, ($C842 &amp; CHAR(10)), IF($C842=CHAR(10), (CHAR(10) &amp; "&lt;/p&gt;" &amp; CHAR(10) &amp; "&lt;p&gt;" &amp; CHAR(10)), "&lt;ruby&gt;" &amp; $C842 &amp; "&lt;rtc&gt;" &amp; INDIRECT( ADDRESS(ROW(), COLUMN() - $Q$5) ) &amp; "&lt;/rtc&gt;&lt;/ruby&gt;" &amp; CHAR(10)))</f>
        <v xml:space="preserve">&lt;ruby&gt;&lt;rtc&gt;&lt;/rtc&gt;&lt;/ruby&gt;
</v>
      </c>
      <c r="R842" s="318" t="str">
        <f t="shared" ref="R842:R905" ca="1" si="249">IF( $T842, ($C842 &amp; CHAR(10)), IF($C842=CHAR(10), (CHAR(10) &amp; "&lt;/p&gt;" &amp; CHAR(10) &amp; "&lt;p&gt;" &amp; CHAR(10)), "&lt;ruby&gt;" &amp; $C842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842" s="285"/>
      <c r="T842" s="319" t="b">
        <f t="shared" si="243"/>
        <v>0</v>
      </c>
      <c r="U842" s="319" t="b">
        <f t="shared" ref="U842:U905" si="250">AND( NOT($T842), $C842&lt;&gt;"", $C842&lt;&gt;CHAR(10) )</f>
        <v>0</v>
      </c>
      <c r="V842" s="319" t="b">
        <f t="shared" ref="V842:V905" si="251">IF( OR($T842, NOT($U842)), TRUE, IF($D842="", TRUE, FALSE) )</f>
        <v>1</v>
      </c>
      <c r="W842" s="319" t="b">
        <f t="shared" ref="W842:W905" si="252">IF( OR($T842, NOT($U842)), TRUE, IF($E842="", TRUE, FALSE))</f>
        <v>1</v>
      </c>
      <c r="X842" s="319" t="b">
        <f t="shared" ref="X842:X905" si="253">AND($U842, $F842="")</f>
        <v>0</v>
      </c>
      <c r="Y842" s="370"/>
      <c r="Z842" s="377" t="str">
        <f t="shared" si="244"/>
        <v/>
      </c>
      <c r="AA842" s="373" t="str">
        <f t="array" ref="AA842">IF( $Z842="", "", INDEX(白話字聲母資料表, $Z842, $AA$5))</f>
        <v/>
      </c>
      <c r="AB842" s="370"/>
      <c r="AC842" s="377" t="str">
        <f t="shared" ref="AC842:AC905" si="254">IF( $W842, "", MATCH(E842, 白話字韻母清單, 0) )</f>
        <v/>
      </c>
      <c r="AD842" s="373" t="str">
        <f t="array" ref="AD842">IF( $W842, "", INDEX(白話字韻母資料表, AC842, $AD$5))</f>
        <v/>
      </c>
      <c r="AE842" s="373" t="str">
        <f t="array" ref="AE842">IF( $W842, "", IF( INDEX(白話字韻母資料表, AC842, $AE$5) = "入聲", TRUE, FALSE) )</f>
        <v/>
      </c>
      <c r="AF842" s="374" t="str">
        <f t="shared" ref="AF842:AF905" si="255">IF($U842=FALSE, "", IF($AE842=TRUE, 4, 1))</f>
        <v/>
      </c>
      <c r="AG842" s="374" t="str">
        <f t="shared" ref="AG842:AG905" si="256">IF($T842, "", IF($F842="", $AF842, $F842))</f>
        <v/>
      </c>
      <c r="AH842" s="374" t="str">
        <f t="array" ref="AH842">IF( $W842, "", INDEX(白話字韻母資料表, $AC842, $AH$5))</f>
        <v/>
      </c>
      <c r="AI842" s="374" t="str">
        <f t="array" ref="AI842">IF($W842, "", INDEX(白話字韻母八聲調資料表, $AD842, $AG842))</f>
        <v/>
      </c>
      <c r="AJ842" s="370"/>
      <c r="AK842" s="373" t="b">
        <f t="shared" ref="AK842:AK905" si="257">IF( OR($D842="ch", $D842="chh", $D842="j", $D842="s"), TRUE, FALSE)</f>
        <v>0</v>
      </c>
      <c r="AL842" s="373" t="str">
        <f>IF( $AK842, IFERROR( IF(MATCH( $E842, 顎音化聲母!$H$9:$H$37, 0), TRUE, FALSE), FALSE), "")</f>
        <v/>
      </c>
      <c r="AM842" s="373" t="str">
        <f t="array" ref="AM842">IF( AND($AK842, $AL842), INDEX(顎音化聲母資料表, MATCH( $D842 &amp; $E842, 顎音化聲母!$L$5:$L$136, 0), 3), "")</f>
        <v/>
      </c>
      <c r="AN842" s="373" t="str">
        <f t="shared" ref="AN842:AN905" si="258">IF($V842, "", Z842)</f>
        <v/>
      </c>
      <c r="AO842" s="374" t="str">
        <f t="array" ref="AO842">IF($AN842="", "", IF( $AM842&lt;&gt;"", $AM842,INDEX(白話字聲母資料表, $AN842, $AO$5)))</f>
        <v/>
      </c>
      <c r="AP842" s="374" t="str">
        <f t="array" ref="AP842">IF($W842, "", INDEX(方音八音反切資料表, $AD842, $AG842))</f>
        <v/>
      </c>
      <c r="AQ842" s="370"/>
      <c r="AR842" s="374" t="str">
        <f t="array" ref="AR842">IF($V842, "", INDEX(白話字聲母資料表, $Z842, $AR$5))</f>
        <v/>
      </c>
      <c r="AS842" s="375" t="str">
        <f t="array" ref="AS842">IF($W842, "", INDEX(白話字韻母資料表, $AC842, $AR$5))</f>
        <v/>
      </c>
      <c r="AT842" s="374" t="str">
        <f t="array" ref="AT842">IF($W842, "", INDEX(台羅韻母八聲調資料表, $AD842, $AG842))</f>
        <v/>
      </c>
      <c r="AU842" s="370"/>
      <c r="AV842" s="374" t="str">
        <f t="array" ref="AV842">IF($V842, "", INDEX(白話字聲母資料表, $Z842, $AV$5))</f>
        <v/>
      </c>
      <c r="AW842" s="375" t="str">
        <f t="array" ref="AW842">IF($W842, "", INDEX(白話字韻母資料表, $AC842, $AW$5))</f>
        <v/>
      </c>
      <c r="AX842" s="374" t="str">
        <f t="array" ref="AX842">IF($W842, "", INDEX(閩拼韻母八聲調資料表, $AD842, $AG842))</f>
        <v/>
      </c>
    </row>
    <row r="843" spans="2:50">
      <c r="B843" s="380">
        <f t="shared" si="221"/>
        <v>835</v>
      </c>
      <c r="C843" s="314" t="str">
        <f>MID(文章!$D$4, B843, 1)</f>
        <v/>
      </c>
      <c r="D843" s="365"/>
      <c r="E843" s="365"/>
      <c r="F843" s="365"/>
      <c r="G843" s="315" t="str">
        <f t="array" ref="G843">IF( OR($T843, NOT($U843), $W843), "", $AA843 &amp; $AH843 &amp; INDEX(中文數值資料表, $AG843, 2) )</f>
        <v/>
      </c>
      <c r="H843" s="321" t="str">
        <f t="shared" si="222"/>
        <v/>
      </c>
      <c r="I843" s="322" t="str">
        <f t="shared" si="223"/>
        <v/>
      </c>
      <c r="J843" s="323" t="str">
        <f t="shared" si="224"/>
        <v/>
      </c>
      <c r="K843" s="316" t="str">
        <f t="shared" si="225"/>
        <v/>
      </c>
      <c r="L843" s="317" t="str">
        <f t="shared" ref="L843:L906" ca="1" si="259">IF( $T843, "\ltjruby{" &amp; $C843 &amp; "}{}\" &amp; CHAR(10), IF($C843=CHAR(10), "\vskip 0.5 cm" &amp; CHAR(10), "\ltjruby{" &amp; $C843 &amp; "}{" &amp; INDIRECT( ADDRESS(ROW(), COLUMN() - $L$5) ) &amp; "}\" &amp; CHAR(10)))</f>
        <v xml:space="preserve">\ltjruby{}{}\
</v>
      </c>
      <c r="M843" s="317" t="str">
        <f t="shared" ca="1" si="245"/>
        <v xml:space="preserve">&lt;ruby&gt;&lt;rt&gt;&lt;/rt&gt;&lt;/ruby&gt;
</v>
      </c>
      <c r="N843" s="317" t="str">
        <f t="shared" ca="1" si="246"/>
        <v xml:space="preserve">&lt;ruby&gt;&lt;rt&gt;&lt;/rt&gt;&lt;/ruby&gt;
</v>
      </c>
      <c r="O843" s="317" t="str">
        <f t="shared" ca="1" si="247"/>
        <v xml:space="preserve">&lt;ruby&gt;&lt;rt&gt;&lt;/rt&gt;&lt;/ruby&gt;
</v>
      </c>
      <c r="P843" s="317" t="str">
        <f t="shared" ca="1" si="247"/>
        <v xml:space="preserve">&lt;ruby&gt;&lt;rt&gt;&lt;/rt&gt;&lt;/ruby&gt;
</v>
      </c>
      <c r="Q843" s="318" t="str">
        <f t="shared" ca="1" si="248"/>
        <v xml:space="preserve">&lt;ruby&gt;&lt;rtc&gt;&lt;/rtc&gt;&lt;/ruby&gt;
</v>
      </c>
      <c r="R843" s="318" t="str">
        <f t="shared" ca="1" si="249"/>
        <v xml:space="preserve">&lt;ruby&gt;&lt;rt&gt;&lt;/rt&gt;&lt;rtc&gt;&lt;/rtc&gt;&lt;/ruby&gt;
</v>
      </c>
      <c r="S843" s="285"/>
      <c r="T843" s="319" t="b">
        <f t="shared" si="243"/>
        <v>0</v>
      </c>
      <c r="U843" s="319" t="b">
        <f t="shared" si="250"/>
        <v>0</v>
      </c>
      <c r="V843" s="319" t="b">
        <f t="shared" si="251"/>
        <v>1</v>
      </c>
      <c r="W843" s="319" t="b">
        <f t="shared" si="252"/>
        <v>1</v>
      </c>
      <c r="X843" s="319" t="b">
        <f t="shared" si="253"/>
        <v>0</v>
      </c>
      <c r="Y843" s="370"/>
      <c r="Z843" s="377" t="str">
        <f t="shared" si="244"/>
        <v/>
      </c>
      <c r="AA843" s="373" t="str">
        <f t="array" ref="AA843">IF( $Z843="", "", INDEX(白話字聲母資料表, $Z843, $AA$5))</f>
        <v/>
      </c>
      <c r="AB843" s="370"/>
      <c r="AC843" s="377" t="str">
        <f t="shared" si="254"/>
        <v/>
      </c>
      <c r="AD843" s="373" t="str">
        <f t="array" ref="AD843">IF( $W843, "", INDEX(白話字韻母資料表, AC843, $AD$5))</f>
        <v/>
      </c>
      <c r="AE843" s="373" t="str">
        <f t="array" ref="AE843">IF( $W843, "", IF( INDEX(白話字韻母資料表, AC843, $AE$5) = "入聲", TRUE, FALSE) )</f>
        <v/>
      </c>
      <c r="AF843" s="374" t="str">
        <f t="shared" si="255"/>
        <v/>
      </c>
      <c r="AG843" s="374" t="str">
        <f t="shared" si="256"/>
        <v/>
      </c>
      <c r="AH843" s="374" t="str">
        <f t="array" ref="AH843">IF( $W843, "", INDEX(白話字韻母資料表, $AC843, $AH$5))</f>
        <v/>
      </c>
      <c r="AI843" s="374" t="str">
        <f t="array" ref="AI843">IF($W843, "", INDEX(白話字韻母八聲調資料表, $AD843, $AG843))</f>
        <v/>
      </c>
      <c r="AJ843" s="370"/>
      <c r="AK843" s="373" t="b">
        <f t="shared" si="257"/>
        <v>0</v>
      </c>
      <c r="AL843" s="373" t="str">
        <f>IF( $AK843, IFERROR( IF(MATCH( $E843, 顎音化聲母!$H$9:$H$37, 0), TRUE, FALSE), FALSE), "")</f>
        <v/>
      </c>
      <c r="AM843" s="373" t="str">
        <f t="array" ref="AM843">IF( AND($AK843, $AL843), INDEX(顎音化聲母資料表, MATCH( $D843 &amp; $E843, 顎音化聲母!$L$5:$L$136, 0), 3), "")</f>
        <v/>
      </c>
      <c r="AN843" s="373" t="str">
        <f t="shared" si="258"/>
        <v/>
      </c>
      <c r="AO843" s="374" t="str">
        <f t="array" ref="AO843">IF($AN843="", "", IF( $AM843&lt;&gt;"", $AM843,INDEX(白話字聲母資料表, $AN843, $AO$5)))</f>
        <v/>
      </c>
      <c r="AP843" s="374" t="str">
        <f t="array" ref="AP843">IF($W843, "", INDEX(方音八音反切資料表, $AD843, $AG843))</f>
        <v/>
      </c>
      <c r="AQ843" s="370"/>
      <c r="AR843" s="374" t="str">
        <f t="array" ref="AR843">IF($V843, "", INDEX(白話字聲母資料表, $Z843, $AR$5))</f>
        <v/>
      </c>
      <c r="AS843" s="375" t="str">
        <f t="array" ref="AS843">IF($W843, "", INDEX(白話字韻母資料表, $AC843, $AR$5))</f>
        <v/>
      </c>
      <c r="AT843" s="374" t="str">
        <f t="array" ref="AT843">IF($W843, "", INDEX(台羅韻母八聲調資料表, $AD843, $AG843))</f>
        <v/>
      </c>
      <c r="AU843" s="370"/>
      <c r="AV843" s="374" t="str">
        <f t="array" ref="AV843">IF($V843, "", INDEX(白話字聲母資料表, $Z843, $AV$5))</f>
        <v/>
      </c>
      <c r="AW843" s="375" t="str">
        <f t="array" ref="AW843">IF($W843, "", INDEX(白話字韻母資料表, $AC843, $AW$5))</f>
        <v/>
      </c>
      <c r="AX843" s="374" t="str">
        <f t="array" ref="AX843">IF($W843, "", INDEX(閩拼韻母八聲調資料表, $AD843, $AG843))</f>
        <v/>
      </c>
    </row>
    <row r="844" spans="2:50">
      <c r="B844" s="380">
        <f t="shared" si="221"/>
        <v>836</v>
      </c>
      <c r="C844" s="314" t="str">
        <f>MID(文章!$D$4, B844, 1)</f>
        <v/>
      </c>
      <c r="D844" s="365"/>
      <c r="E844" s="365"/>
      <c r="F844" s="365"/>
      <c r="G844" s="315" t="str">
        <f t="array" ref="G844">IF( OR($T844, NOT($U844), $W844), "", $AA844 &amp; $AH844 &amp; INDEX(中文數值資料表, $AG844, 2) )</f>
        <v/>
      </c>
      <c r="H844" s="321" t="str">
        <f t="shared" si="222"/>
        <v/>
      </c>
      <c r="I844" s="322" t="str">
        <f t="shared" si="223"/>
        <v/>
      </c>
      <c r="J844" s="323" t="str">
        <f t="shared" si="224"/>
        <v/>
      </c>
      <c r="K844" s="316" t="str">
        <f t="shared" si="225"/>
        <v/>
      </c>
      <c r="L844" s="317" t="str">
        <f t="shared" ca="1" si="259"/>
        <v xml:space="preserve">\ltjruby{}{}\
</v>
      </c>
      <c r="M844" s="317" t="str">
        <f t="shared" ca="1" si="245"/>
        <v xml:space="preserve">&lt;ruby&gt;&lt;rt&gt;&lt;/rt&gt;&lt;/ruby&gt;
</v>
      </c>
      <c r="N844" s="317" t="str">
        <f t="shared" ca="1" si="246"/>
        <v xml:space="preserve">&lt;ruby&gt;&lt;rt&gt;&lt;/rt&gt;&lt;/ruby&gt;
</v>
      </c>
      <c r="O844" s="317" t="str">
        <f t="shared" ca="1" si="247"/>
        <v xml:space="preserve">&lt;ruby&gt;&lt;rt&gt;&lt;/rt&gt;&lt;/ruby&gt;
</v>
      </c>
      <c r="P844" s="317" t="str">
        <f t="shared" ca="1" si="247"/>
        <v xml:space="preserve">&lt;ruby&gt;&lt;rt&gt;&lt;/rt&gt;&lt;/ruby&gt;
</v>
      </c>
      <c r="Q844" s="318" t="str">
        <f t="shared" ca="1" si="248"/>
        <v xml:space="preserve">&lt;ruby&gt;&lt;rtc&gt;&lt;/rtc&gt;&lt;/ruby&gt;
</v>
      </c>
      <c r="R844" s="318" t="str">
        <f t="shared" ca="1" si="249"/>
        <v xml:space="preserve">&lt;ruby&gt;&lt;rt&gt;&lt;/rt&gt;&lt;rtc&gt;&lt;/rtc&gt;&lt;/ruby&gt;
</v>
      </c>
      <c r="S844" s="285"/>
      <c r="T844" s="319" t="b">
        <f t="shared" si="243"/>
        <v>0</v>
      </c>
      <c r="U844" s="319" t="b">
        <f t="shared" si="250"/>
        <v>0</v>
      </c>
      <c r="V844" s="319" t="b">
        <f t="shared" si="251"/>
        <v>1</v>
      </c>
      <c r="W844" s="319" t="b">
        <f t="shared" si="252"/>
        <v>1</v>
      </c>
      <c r="X844" s="319" t="b">
        <f t="shared" si="253"/>
        <v>0</v>
      </c>
      <c r="Y844" s="370"/>
      <c r="Z844" s="377" t="str">
        <f t="shared" si="244"/>
        <v/>
      </c>
      <c r="AA844" s="373" t="str">
        <f t="array" ref="AA844">IF( $Z844="", "", INDEX(白話字聲母資料表, $Z844, $AA$5))</f>
        <v/>
      </c>
      <c r="AB844" s="370"/>
      <c r="AC844" s="377" t="str">
        <f t="shared" si="254"/>
        <v/>
      </c>
      <c r="AD844" s="373" t="str">
        <f t="array" ref="AD844">IF( $W844, "", INDEX(白話字韻母資料表, AC844, $AD$5))</f>
        <v/>
      </c>
      <c r="AE844" s="373" t="str">
        <f t="array" ref="AE844">IF( $W844, "", IF( INDEX(白話字韻母資料表, AC844, $AE$5) = "入聲", TRUE, FALSE) )</f>
        <v/>
      </c>
      <c r="AF844" s="374" t="str">
        <f t="shared" si="255"/>
        <v/>
      </c>
      <c r="AG844" s="374" t="str">
        <f t="shared" si="256"/>
        <v/>
      </c>
      <c r="AH844" s="374" t="str">
        <f t="array" ref="AH844">IF( $W844, "", INDEX(白話字韻母資料表, $AC844, $AH$5))</f>
        <v/>
      </c>
      <c r="AI844" s="374" t="str">
        <f t="array" ref="AI844">IF($W844, "", INDEX(白話字韻母八聲調資料表, $AD844, $AG844))</f>
        <v/>
      </c>
      <c r="AJ844" s="370"/>
      <c r="AK844" s="373" t="b">
        <f t="shared" si="257"/>
        <v>0</v>
      </c>
      <c r="AL844" s="373" t="str">
        <f>IF( $AK844, IFERROR( IF(MATCH( $E844, 顎音化聲母!$H$9:$H$37, 0), TRUE, FALSE), FALSE), "")</f>
        <v/>
      </c>
      <c r="AM844" s="373" t="str">
        <f t="array" ref="AM844">IF( AND($AK844, $AL844), INDEX(顎音化聲母資料表, MATCH( $D844 &amp; $E844, 顎音化聲母!$L$5:$L$136, 0), 3), "")</f>
        <v/>
      </c>
      <c r="AN844" s="373" t="str">
        <f t="shared" si="258"/>
        <v/>
      </c>
      <c r="AO844" s="374" t="str">
        <f t="array" ref="AO844">IF($AN844="", "", IF( $AM844&lt;&gt;"", $AM844,INDEX(白話字聲母資料表, $AN844, $AO$5)))</f>
        <v/>
      </c>
      <c r="AP844" s="374" t="str">
        <f t="array" ref="AP844">IF($W844, "", INDEX(方音八音反切資料表, $AD844, $AG844))</f>
        <v/>
      </c>
      <c r="AQ844" s="370"/>
      <c r="AR844" s="374" t="str">
        <f t="array" ref="AR844">IF($V844, "", INDEX(白話字聲母資料表, $Z844, $AR$5))</f>
        <v/>
      </c>
      <c r="AS844" s="375" t="str">
        <f t="array" ref="AS844">IF($W844, "", INDEX(白話字韻母資料表, $AC844, $AR$5))</f>
        <v/>
      </c>
      <c r="AT844" s="374" t="str">
        <f t="array" ref="AT844">IF($W844, "", INDEX(台羅韻母八聲調資料表, $AD844, $AG844))</f>
        <v/>
      </c>
      <c r="AU844" s="370"/>
      <c r="AV844" s="374" t="str">
        <f t="array" ref="AV844">IF($V844, "", INDEX(白話字聲母資料表, $Z844, $AV$5))</f>
        <v/>
      </c>
      <c r="AW844" s="375" t="str">
        <f t="array" ref="AW844">IF($W844, "", INDEX(白話字韻母資料表, $AC844, $AW$5))</f>
        <v/>
      </c>
      <c r="AX844" s="374" t="str">
        <f t="array" ref="AX844">IF($W844, "", INDEX(閩拼韻母八聲調資料表, $AD844, $AG844))</f>
        <v/>
      </c>
    </row>
    <row r="845" spans="2:50">
      <c r="B845" s="380">
        <f t="shared" si="221"/>
        <v>837</v>
      </c>
      <c r="C845" s="314" t="str">
        <f>MID(文章!$D$4, B845, 1)</f>
        <v/>
      </c>
      <c r="D845" s="365"/>
      <c r="E845" s="365"/>
      <c r="F845" s="365"/>
      <c r="G845" s="315" t="str">
        <f t="array" ref="G845">IF( OR($T845, NOT($U845), $W845), "", $AA845 &amp; $AH845 &amp; INDEX(中文數值資料表, $AG845, 2) )</f>
        <v/>
      </c>
      <c r="H845" s="321" t="str">
        <f t="shared" si="222"/>
        <v/>
      </c>
      <c r="I845" s="322" t="str">
        <f t="shared" si="223"/>
        <v/>
      </c>
      <c r="J845" s="323" t="str">
        <f t="shared" si="224"/>
        <v/>
      </c>
      <c r="K845" s="316" t="str">
        <f t="shared" si="225"/>
        <v/>
      </c>
      <c r="L845" s="317" t="str">
        <f t="shared" ca="1" si="259"/>
        <v xml:space="preserve">\ltjruby{}{}\
</v>
      </c>
      <c r="M845" s="317" t="str">
        <f t="shared" ca="1" si="245"/>
        <v xml:space="preserve">&lt;ruby&gt;&lt;rt&gt;&lt;/rt&gt;&lt;/ruby&gt;
</v>
      </c>
      <c r="N845" s="317" t="str">
        <f t="shared" ca="1" si="246"/>
        <v xml:space="preserve">&lt;ruby&gt;&lt;rt&gt;&lt;/rt&gt;&lt;/ruby&gt;
</v>
      </c>
      <c r="O845" s="317" t="str">
        <f t="shared" ca="1" si="247"/>
        <v xml:space="preserve">&lt;ruby&gt;&lt;rt&gt;&lt;/rt&gt;&lt;/ruby&gt;
</v>
      </c>
      <c r="P845" s="317" t="str">
        <f t="shared" ca="1" si="247"/>
        <v xml:space="preserve">&lt;ruby&gt;&lt;rt&gt;&lt;/rt&gt;&lt;/ruby&gt;
</v>
      </c>
      <c r="Q845" s="318" t="str">
        <f t="shared" ca="1" si="248"/>
        <v xml:space="preserve">&lt;ruby&gt;&lt;rtc&gt;&lt;/rtc&gt;&lt;/ruby&gt;
</v>
      </c>
      <c r="R845" s="318" t="str">
        <f t="shared" ca="1" si="249"/>
        <v xml:space="preserve">&lt;ruby&gt;&lt;rt&gt;&lt;/rt&gt;&lt;rtc&gt;&lt;/rtc&gt;&lt;/ruby&gt;
</v>
      </c>
      <c r="S845" s="285"/>
      <c r="T845" s="319" t="b">
        <f t="shared" si="243"/>
        <v>0</v>
      </c>
      <c r="U845" s="319" t="b">
        <f t="shared" si="250"/>
        <v>0</v>
      </c>
      <c r="V845" s="319" t="b">
        <f t="shared" si="251"/>
        <v>1</v>
      </c>
      <c r="W845" s="319" t="b">
        <f t="shared" si="252"/>
        <v>1</v>
      </c>
      <c r="X845" s="319" t="b">
        <f t="shared" si="253"/>
        <v>0</v>
      </c>
      <c r="Y845" s="370"/>
      <c r="Z845" s="377" t="str">
        <f t="shared" si="244"/>
        <v/>
      </c>
      <c r="AA845" s="373" t="str">
        <f t="array" ref="AA845">IF( $Z845="", "", INDEX(白話字聲母資料表, $Z845, $AA$5))</f>
        <v/>
      </c>
      <c r="AB845" s="370"/>
      <c r="AC845" s="377" t="str">
        <f t="shared" si="254"/>
        <v/>
      </c>
      <c r="AD845" s="373" t="str">
        <f t="array" ref="AD845">IF( $W845, "", INDEX(白話字韻母資料表, AC845, $AD$5))</f>
        <v/>
      </c>
      <c r="AE845" s="373" t="str">
        <f t="array" ref="AE845">IF( $W845, "", IF( INDEX(白話字韻母資料表, AC845, $AE$5) = "入聲", TRUE, FALSE) )</f>
        <v/>
      </c>
      <c r="AF845" s="374" t="str">
        <f t="shared" si="255"/>
        <v/>
      </c>
      <c r="AG845" s="374" t="str">
        <f t="shared" si="256"/>
        <v/>
      </c>
      <c r="AH845" s="374" t="str">
        <f t="array" ref="AH845">IF( $W845, "", INDEX(白話字韻母資料表, $AC845, $AH$5))</f>
        <v/>
      </c>
      <c r="AI845" s="374" t="str">
        <f t="array" ref="AI845">IF($W845, "", INDEX(白話字韻母八聲調資料表, $AD845, $AG845))</f>
        <v/>
      </c>
      <c r="AJ845" s="370"/>
      <c r="AK845" s="373" t="b">
        <f t="shared" si="257"/>
        <v>0</v>
      </c>
      <c r="AL845" s="373" t="str">
        <f>IF( $AK845, IFERROR( IF(MATCH( $E845, 顎音化聲母!$H$9:$H$37, 0), TRUE, FALSE), FALSE), "")</f>
        <v/>
      </c>
      <c r="AM845" s="373" t="str">
        <f t="array" ref="AM845">IF( AND($AK845, $AL845), INDEX(顎音化聲母資料表, MATCH( $D845 &amp; $E845, 顎音化聲母!$L$5:$L$136, 0), 3), "")</f>
        <v/>
      </c>
      <c r="AN845" s="373" t="str">
        <f t="shared" si="258"/>
        <v/>
      </c>
      <c r="AO845" s="374" t="str">
        <f t="array" ref="AO845">IF($AN845="", "", IF( $AM845&lt;&gt;"", $AM845,INDEX(白話字聲母資料表, $AN845, $AO$5)))</f>
        <v/>
      </c>
      <c r="AP845" s="374" t="str">
        <f t="array" ref="AP845">IF($W845, "", INDEX(方音八音反切資料表, $AD845, $AG845))</f>
        <v/>
      </c>
      <c r="AQ845" s="370"/>
      <c r="AR845" s="374" t="str">
        <f t="array" ref="AR845">IF($V845, "", INDEX(白話字聲母資料表, $Z845, $AR$5))</f>
        <v/>
      </c>
      <c r="AS845" s="375" t="str">
        <f t="array" ref="AS845">IF($W845, "", INDEX(白話字韻母資料表, $AC845, $AR$5))</f>
        <v/>
      </c>
      <c r="AT845" s="374" t="str">
        <f t="array" ref="AT845">IF($W845, "", INDEX(台羅韻母八聲調資料表, $AD845, $AG845))</f>
        <v/>
      </c>
      <c r="AU845" s="370"/>
      <c r="AV845" s="374" t="str">
        <f t="array" ref="AV845">IF($V845, "", INDEX(白話字聲母資料表, $Z845, $AV$5))</f>
        <v/>
      </c>
      <c r="AW845" s="375" t="str">
        <f t="array" ref="AW845">IF($W845, "", INDEX(白話字韻母資料表, $AC845, $AW$5))</f>
        <v/>
      </c>
      <c r="AX845" s="374" t="str">
        <f t="array" ref="AX845">IF($W845, "", INDEX(閩拼韻母八聲調資料表, $AD845, $AG845))</f>
        <v/>
      </c>
    </row>
    <row r="846" spans="2:50">
      <c r="B846" s="380">
        <f t="shared" si="221"/>
        <v>838</v>
      </c>
      <c r="C846" s="314" t="str">
        <f>MID(文章!$D$4, B846, 1)</f>
        <v/>
      </c>
      <c r="D846" s="365"/>
      <c r="E846" s="365"/>
      <c r="F846" s="365"/>
      <c r="G846" s="315" t="str">
        <f t="array" ref="G846">IF( OR($T846, NOT($U846), $W846), "", $AA846 &amp; $AH846 &amp; INDEX(中文數值資料表, $AG846, 2) )</f>
        <v/>
      </c>
      <c r="H846" s="321" t="str">
        <f t="shared" si="222"/>
        <v/>
      </c>
      <c r="I846" s="322" t="str">
        <f t="shared" si="223"/>
        <v/>
      </c>
      <c r="J846" s="323" t="str">
        <f t="shared" si="224"/>
        <v/>
      </c>
      <c r="K846" s="316" t="str">
        <f t="shared" si="225"/>
        <v/>
      </c>
      <c r="L846" s="317" t="str">
        <f t="shared" ca="1" si="259"/>
        <v xml:space="preserve">\ltjruby{}{}\
</v>
      </c>
      <c r="M846" s="317" t="str">
        <f t="shared" ca="1" si="245"/>
        <v xml:space="preserve">&lt;ruby&gt;&lt;rt&gt;&lt;/rt&gt;&lt;/ruby&gt;
</v>
      </c>
      <c r="N846" s="317" t="str">
        <f t="shared" ca="1" si="246"/>
        <v xml:space="preserve">&lt;ruby&gt;&lt;rt&gt;&lt;/rt&gt;&lt;/ruby&gt;
</v>
      </c>
      <c r="O846" s="317" t="str">
        <f t="shared" ca="1" si="247"/>
        <v xml:space="preserve">&lt;ruby&gt;&lt;rt&gt;&lt;/rt&gt;&lt;/ruby&gt;
</v>
      </c>
      <c r="P846" s="317" t="str">
        <f t="shared" ca="1" si="247"/>
        <v xml:space="preserve">&lt;ruby&gt;&lt;rt&gt;&lt;/rt&gt;&lt;/ruby&gt;
</v>
      </c>
      <c r="Q846" s="318" t="str">
        <f t="shared" ca="1" si="248"/>
        <v xml:space="preserve">&lt;ruby&gt;&lt;rtc&gt;&lt;/rtc&gt;&lt;/ruby&gt;
</v>
      </c>
      <c r="R846" s="318" t="str">
        <f t="shared" ca="1" si="249"/>
        <v xml:space="preserve">&lt;ruby&gt;&lt;rt&gt;&lt;/rt&gt;&lt;rtc&gt;&lt;/rtc&gt;&lt;/ruby&gt;
</v>
      </c>
      <c r="S846" s="285"/>
      <c r="T846" s="319" t="b">
        <f t="shared" si="243"/>
        <v>0</v>
      </c>
      <c r="U846" s="319" t="b">
        <f t="shared" si="250"/>
        <v>0</v>
      </c>
      <c r="V846" s="319" t="b">
        <f t="shared" si="251"/>
        <v>1</v>
      </c>
      <c r="W846" s="319" t="b">
        <f t="shared" si="252"/>
        <v>1</v>
      </c>
      <c r="X846" s="319" t="b">
        <f t="shared" si="253"/>
        <v>0</v>
      </c>
      <c r="Y846" s="370"/>
      <c r="Z846" s="377" t="str">
        <f t="shared" si="244"/>
        <v/>
      </c>
      <c r="AA846" s="373" t="str">
        <f t="array" ref="AA846">IF( $Z846="", "", INDEX(白話字聲母資料表, $Z846, $AA$5))</f>
        <v/>
      </c>
      <c r="AB846" s="370"/>
      <c r="AC846" s="377" t="str">
        <f t="shared" si="254"/>
        <v/>
      </c>
      <c r="AD846" s="373" t="str">
        <f t="array" ref="AD846">IF( $W846, "", INDEX(白話字韻母資料表, AC846, $AD$5))</f>
        <v/>
      </c>
      <c r="AE846" s="373" t="str">
        <f t="array" ref="AE846">IF( $W846, "", IF( INDEX(白話字韻母資料表, AC846, $AE$5) = "入聲", TRUE, FALSE) )</f>
        <v/>
      </c>
      <c r="AF846" s="374" t="str">
        <f t="shared" si="255"/>
        <v/>
      </c>
      <c r="AG846" s="374" t="str">
        <f t="shared" si="256"/>
        <v/>
      </c>
      <c r="AH846" s="374" t="str">
        <f t="array" ref="AH846">IF( $W846, "", INDEX(白話字韻母資料表, $AC846, $AH$5))</f>
        <v/>
      </c>
      <c r="AI846" s="374" t="str">
        <f t="array" ref="AI846">IF($W846, "", INDEX(白話字韻母八聲調資料表, $AD846, $AG846))</f>
        <v/>
      </c>
      <c r="AJ846" s="370"/>
      <c r="AK846" s="373" t="b">
        <f t="shared" si="257"/>
        <v>0</v>
      </c>
      <c r="AL846" s="373" t="str">
        <f>IF( $AK846, IFERROR( IF(MATCH( $E846, 顎音化聲母!$H$9:$H$37, 0), TRUE, FALSE), FALSE), "")</f>
        <v/>
      </c>
      <c r="AM846" s="373" t="str">
        <f t="array" ref="AM846">IF( AND($AK846, $AL846), INDEX(顎音化聲母資料表, MATCH( $D846 &amp; $E846, 顎音化聲母!$L$5:$L$136, 0), 3), "")</f>
        <v/>
      </c>
      <c r="AN846" s="373" t="str">
        <f t="shared" si="258"/>
        <v/>
      </c>
      <c r="AO846" s="374" t="str">
        <f t="array" ref="AO846">IF($AN846="", "", IF( $AM846&lt;&gt;"", $AM846,INDEX(白話字聲母資料表, $AN846, $AO$5)))</f>
        <v/>
      </c>
      <c r="AP846" s="374" t="str">
        <f t="array" ref="AP846">IF($W846, "", INDEX(方音八音反切資料表, $AD846, $AG846))</f>
        <v/>
      </c>
      <c r="AQ846" s="370"/>
      <c r="AR846" s="374" t="str">
        <f t="array" ref="AR846">IF($V846, "", INDEX(白話字聲母資料表, $Z846, $AR$5))</f>
        <v/>
      </c>
      <c r="AS846" s="375" t="str">
        <f t="array" ref="AS846">IF($W846, "", INDEX(白話字韻母資料表, $AC846, $AR$5))</f>
        <v/>
      </c>
      <c r="AT846" s="374" t="str">
        <f t="array" ref="AT846">IF($W846, "", INDEX(台羅韻母八聲調資料表, $AD846, $AG846))</f>
        <v/>
      </c>
      <c r="AU846" s="370"/>
      <c r="AV846" s="374" t="str">
        <f t="array" ref="AV846">IF($V846, "", INDEX(白話字聲母資料表, $Z846, $AV$5))</f>
        <v/>
      </c>
      <c r="AW846" s="375" t="str">
        <f t="array" ref="AW846">IF($W846, "", INDEX(白話字韻母資料表, $AC846, $AW$5))</f>
        <v/>
      </c>
      <c r="AX846" s="374" t="str">
        <f t="array" ref="AX846">IF($W846, "", INDEX(閩拼韻母八聲調資料表, $AD846, $AG846))</f>
        <v/>
      </c>
    </row>
    <row r="847" spans="2:50">
      <c r="B847" s="380">
        <f t="shared" si="221"/>
        <v>839</v>
      </c>
      <c r="C847" s="314" t="str">
        <f>MID(文章!$D$4, B847, 1)</f>
        <v/>
      </c>
      <c r="D847" s="365"/>
      <c r="E847" s="365"/>
      <c r="F847" s="365"/>
      <c r="G847" s="315" t="str">
        <f t="array" ref="G847">IF( OR($T847, NOT($U847), $W847), "", $AA847 &amp; $AH847 &amp; INDEX(中文數值資料表, $AG847, 2) )</f>
        <v/>
      </c>
      <c r="H847" s="321" t="str">
        <f t="shared" si="222"/>
        <v/>
      </c>
      <c r="I847" s="322" t="str">
        <f t="shared" si="223"/>
        <v/>
      </c>
      <c r="J847" s="323" t="str">
        <f t="shared" si="224"/>
        <v/>
      </c>
      <c r="K847" s="316" t="str">
        <f t="shared" si="225"/>
        <v/>
      </c>
      <c r="L847" s="317" t="str">
        <f t="shared" ca="1" si="259"/>
        <v xml:space="preserve">\ltjruby{}{}\
</v>
      </c>
      <c r="M847" s="317" t="str">
        <f t="shared" ca="1" si="245"/>
        <v xml:space="preserve">&lt;ruby&gt;&lt;rt&gt;&lt;/rt&gt;&lt;/ruby&gt;
</v>
      </c>
      <c r="N847" s="317" t="str">
        <f t="shared" ca="1" si="246"/>
        <v xml:space="preserve">&lt;ruby&gt;&lt;rt&gt;&lt;/rt&gt;&lt;/ruby&gt;
</v>
      </c>
      <c r="O847" s="317" t="str">
        <f t="shared" ca="1" si="247"/>
        <v xml:space="preserve">&lt;ruby&gt;&lt;rt&gt;&lt;/rt&gt;&lt;/ruby&gt;
</v>
      </c>
      <c r="P847" s="317" t="str">
        <f t="shared" ca="1" si="247"/>
        <v xml:space="preserve">&lt;ruby&gt;&lt;rt&gt;&lt;/rt&gt;&lt;/ruby&gt;
</v>
      </c>
      <c r="Q847" s="318" t="str">
        <f t="shared" ca="1" si="248"/>
        <v xml:space="preserve">&lt;ruby&gt;&lt;rtc&gt;&lt;/rtc&gt;&lt;/ruby&gt;
</v>
      </c>
      <c r="R847" s="318" t="str">
        <f t="shared" ca="1" si="249"/>
        <v xml:space="preserve">&lt;ruby&gt;&lt;rt&gt;&lt;/rt&gt;&lt;rtc&gt;&lt;/rtc&gt;&lt;/ruby&gt;
</v>
      </c>
      <c r="S847" s="285"/>
      <c r="T847" s="319" t="b">
        <f t="shared" si="243"/>
        <v>0</v>
      </c>
      <c r="U847" s="319" t="b">
        <f t="shared" si="250"/>
        <v>0</v>
      </c>
      <c r="V847" s="319" t="b">
        <f t="shared" si="251"/>
        <v>1</v>
      </c>
      <c r="W847" s="319" t="b">
        <f t="shared" si="252"/>
        <v>1</v>
      </c>
      <c r="X847" s="319" t="b">
        <f t="shared" si="253"/>
        <v>0</v>
      </c>
      <c r="Y847" s="370"/>
      <c r="Z847" s="377" t="str">
        <f t="shared" si="244"/>
        <v/>
      </c>
      <c r="AA847" s="373" t="str">
        <f t="array" ref="AA847">IF( $Z847="", "", INDEX(白話字聲母資料表, $Z847, $AA$5))</f>
        <v/>
      </c>
      <c r="AB847" s="370"/>
      <c r="AC847" s="377" t="str">
        <f t="shared" si="254"/>
        <v/>
      </c>
      <c r="AD847" s="373" t="str">
        <f t="array" ref="AD847">IF( $W847, "", INDEX(白話字韻母資料表, AC847, $AD$5))</f>
        <v/>
      </c>
      <c r="AE847" s="373" t="str">
        <f t="array" ref="AE847">IF( $W847, "", IF( INDEX(白話字韻母資料表, AC847, $AE$5) = "入聲", TRUE, FALSE) )</f>
        <v/>
      </c>
      <c r="AF847" s="374" t="str">
        <f t="shared" si="255"/>
        <v/>
      </c>
      <c r="AG847" s="374" t="str">
        <f t="shared" si="256"/>
        <v/>
      </c>
      <c r="AH847" s="374" t="str">
        <f t="array" ref="AH847">IF( $W847, "", INDEX(白話字韻母資料表, $AC847, $AH$5))</f>
        <v/>
      </c>
      <c r="AI847" s="374" t="str">
        <f t="array" ref="AI847">IF($W847, "", INDEX(白話字韻母八聲調資料表, $AD847, $AG847))</f>
        <v/>
      </c>
      <c r="AJ847" s="370"/>
      <c r="AK847" s="373" t="b">
        <f t="shared" si="257"/>
        <v>0</v>
      </c>
      <c r="AL847" s="373" t="str">
        <f>IF( $AK847, IFERROR( IF(MATCH( $E847, 顎音化聲母!$H$9:$H$37, 0), TRUE, FALSE), FALSE), "")</f>
        <v/>
      </c>
      <c r="AM847" s="373" t="str">
        <f t="array" ref="AM847">IF( AND($AK847, $AL847), INDEX(顎音化聲母資料表, MATCH( $D847 &amp; $E847, 顎音化聲母!$L$5:$L$136, 0), 3), "")</f>
        <v/>
      </c>
      <c r="AN847" s="373" t="str">
        <f t="shared" si="258"/>
        <v/>
      </c>
      <c r="AO847" s="374" t="str">
        <f t="array" ref="AO847">IF($AN847="", "", IF( $AM847&lt;&gt;"", $AM847,INDEX(白話字聲母資料表, $AN847, $AO$5)))</f>
        <v/>
      </c>
      <c r="AP847" s="374" t="str">
        <f t="array" ref="AP847">IF($W847, "", INDEX(方音八音反切資料表, $AD847, $AG847))</f>
        <v/>
      </c>
      <c r="AQ847" s="370"/>
      <c r="AR847" s="374" t="str">
        <f t="array" ref="AR847">IF($V847, "", INDEX(白話字聲母資料表, $Z847, $AR$5))</f>
        <v/>
      </c>
      <c r="AS847" s="375" t="str">
        <f t="array" ref="AS847">IF($W847, "", INDEX(白話字韻母資料表, $AC847, $AR$5))</f>
        <v/>
      </c>
      <c r="AT847" s="374" t="str">
        <f t="array" ref="AT847">IF($W847, "", INDEX(台羅韻母八聲調資料表, $AD847, $AG847))</f>
        <v/>
      </c>
      <c r="AU847" s="370"/>
      <c r="AV847" s="374" t="str">
        <f t="array" ref="AV847">IF($V847, "", INDEX(白話字聲母資料表, $Z847, $AV$5))</f>
        <v/>
      </c>
      <c r="AW847" s="375" t="str">
        <f t="array" ref="AW847">IF($W847, "", INDEX(白話字韻母資料表, $AC847, $AW$5))</f>
        <v/>
      </c>
      <c r="AX847" s="374" t="str">
        <f t="array" ref="AX847">IF($W847, "", INDEX(閩拼韻母八聲調資料表, $AD847, $AG847))</f>
        <v/>
      </c>
    </row>
    <row r="848" spans="2:50">
      <c r="B848" s="380">
        <f t="shared" si="221"/>
        <v>840</v>
      </c>
      <c r="C848" s="314" t="str">
        <f>MID(文章!$D$4, B848, 1)</f>
        <v/>
      </c>
      <c r="D848" s="365"/>
      <c r="E848" s="365"/>
      <c r="F848" s="365"/>
      <c r="G848" s="315" t="str">
        <f t="array" ref="G848">IF( OR($T848, NOT($U848), $W848), "", $AA848 &amp; $AH848 &amp; INDEX(中文數值資料表, $AG848, 2) )</f>
        <v/>
      </c>
      <c r="H848" s="321" t="str">
        <f t="shared" si="222"/>
        <v/>
      </c>
      <c r="I848" s="322" t="str">
        <f t="shared" si="223"/>
        <v/>
      </c>
      <c r="J848" s="323" t="str">
        <f t="shared" si="224"/>
        <v/>
      </c>
      <c r="K848" s="316" t="str">
        <f t="shared" si="225"/>
        <v/>
      </c>
      <c r="L848" s="317" t="str">
        <f t="shared" ca="1" si="259"/>
        <v xml:space="preserve">\ltjruby{}{}\
</v>
      </c>
      <c r="M848" s="317" t="str">
        <f t="shared" ca="1" si="245"/>
        <v xml:space="preserve">&lt;ruby&gt;&lt;rt&gt;&lt;/rt&gt;&lt;/ruby&gt;
</v>
      </c>
      <c r="N848" s="317" t="str">
        <f t="shared" ca="1" si="246"/>
        <v xml:space="preserve">&lt;ruby&gt;&lt;rt&gt;&lt;/rt&gt;&lt;/ruby&gt;
</v>
      </c>
      <c r="O848" s="317" t="str">
        <f t="shared" ca="1" si="247"/>
        <v xml:space="preserve">&lt;ruby&gt;&lt;rt&gt;&lt;/rt&gt;&lt;/ruby&gt;
</v>
      </c>
      <c r="P848" s="317" t="str">
        <f t="shared" ca="1" si="247"/>
        <v xml:space="preserve">&lt;ruby&gt;&lt;rt&gt;&lt;/rt&gt;&lt;/ruby&gt;
</v>
      </c>
      <c r="Q848" s="318" t="str">
        <f t="shared" ca="1" si="248"/>
        <v xml:space="preserve">&lt;ruby&gt;&lt;rtc&gt;&lt;/rtc&gt;&lt;/ruby&gt;
</v>
      </c>
      <c r="R848" s="318" t="str">
        <f t="shared" ca="1" si="249"/>
        <v xml:space="preserve">&lt;ruby&gt;&lt;rt&gt;&lt;/rt&gt;&lt;rtc&gt;&lt;/rtc&gt;&lt;/ruby&gt;
</v>
      </c>
      <c r="S848" s="285"/>
      <c r="T848" s="319" t="b">
        <f t="shared" si="243"/>
        <v>0</v>
      </c>
      <c r="U848" s="319" t="b">
        <f t="shared" si="250"/>
        <v>0</v>
      </c>
      <c r="V848" s="319" t="b">
        <f t="shared" si="251"/>
        <v>1</v>
      </c>
      <c r="W848" s="319" t="b">
        <f t="shared" si="252"/>
        <v>1</v>
      </c>
      <c r="X848" s="319" t="b">
        <f t="shared" si="253"/>
        <v>0</v>
      </c>
      <c r="Y848" s="370"/>
      <c r="Z848" s="377" t="str">
        <f t="shared" si="244"/>
        <v/>
      </c>
      <c r="AA848" s="373" t="str">
        <f t="array" ref="AA848">IF( $Z848="", "", INDEX(白話字聲母資料表, $Z848, $AA$5))</f>
        <v/>
      </c>
      <c r="AB848" s="370"/>
      <c r="AC848" s="377" t="str">
        <f t="shared" si="254"/>
        <v/>
      </c>
      <c r="AD848" s="373" t="str">
        <f t="array" ref="AD848">IF( $W848, "", INDEX(白話字韻母資料表, AC848, $AD$5))</f>
        <v/>
      </c>
      <c r="AE848" s="373" t="str">
        <f t="array" ref="AE848">IF( $W848, "", IF( INDEX(白話字韻母資料表, AC848, $AE$5) = "入聲", TRUE, FALSE) )</f>
        <v/>
      </c>
      <c r="AF848" s="374" t="str">
        <f t="shared" si="255"/>
        <v/>
      </c>
      <c r="AG848" s="374" t="str">
        <f t="shared" si="256"/>
        <v/>
      </c>
      <c r="AH848" s="374" t="str">
        <f t="array" ref="AH848">IF( $W848, "", INDEX(白話字韻母資料表, $AC848, $AH$5))</f>
        <v/>
      </c>
      <c r="AI848" s="374" t="str">
        <f t="array" ref="AI848">IF($W848, "", INDEX(白話字韻母八聲調資料表, $AD848, $AG848))</f>
        <v/>
      </c>
      <c r="AJ848" s="370"/>
      <c r="AK848" s="373" t="b">
        <f t="shared" si="257"/>
        <v>0</v>
      </c>
      <c r="AL848" s="373" t="str">
        <f>IF( $AK848, IFERROR( IF(MATCH( $E848, 顎音化聲母!$H$9:$H$37, 0), TRUE, FALSE), FALSE), "")</f>
        <v/>
      </c>
      <c r="AM848" s="373" t="str">
        <f t="array" ref="AM848">IF( AND($AK848, $AL848), INDEX(顎音化聲母資料表, MATCH( $D848 &amp; $E848, 顎音化聲母!$L$5:$L$136, 0), 3), "")</f>
        <v/>
      </c>
      <c r="AN848" s="373" t="str">
        <f t="shared" si="258"/>
        <v/>
      </c>
      <c r="AO848" s="374" t="str">
        <f t="array" ref="AO848">IF($AN848="", "", IF( $AM848&lt;&gt;"", $AM848,INDEX(白話字聲母資料表, $AN848, $AO$5)))</f>
        <v/>
      </c>
      <c r="AP848" s="374" t="str">
        <f t="array" ref="AP848">IF($W848, "", INDEX(方音八音反切資料表, $AD848, $AG848))</f>
        <v/>
      </c>
      <c r="AQ848" s="370"/>
      <c r="AR848" s="374" t="str">
        <f t="array" ref="AR848">IF($V848, "", INDEX(白話字聲母資料表, $Z848, $AR$5))</f>
        <v/>
      </c>
      <c r="AS848" s="375" t="str">
        <f t="array" ref="AS848">IF($W848, "", INDEX(白話字韻母資料表, $AC848, $AR$5))</f>
        <v/>
      </c>
      <c r="AT848" s="374" t="str">
        <f t="array" ref="AT848">IF($W848, "", INDEX(台羅韻母八聲調資料表, $AD848, $AG848))</f>
        <v/>
      </c>
      <c r="AU848" s="370"/>
      <c r="AV848" s="374" t="str">
        <f t="array" ref="AV848">IF($V848, "", INDEX(白話字聲母資料表, $Z848, $AV$5))</f>
        <v/>
      </c>
      <c r="AW848" s="375" t="str">
        <f t="array" ref="AW848">IF($W848, "", INDEX(白話字韻母資料表, $AC848, $AW$5))</f>
        <v/>
      </c>
      <c r="AX848" s="374" t="str">
        <f t="array" ref="AX848">IF($W848, "", INDEX(閩拼韻母八聲調資料表, $AD848, $AG848))</f>
        <v/>
      </c>
    </row>
    <row r="849" spans="2:50">
      <c r="B849" s="380">
        <f t="shared" si="221"/>
        <v>841</v>
      </c>
      <c r="C849" s="314" t="str">
        <f>MID(文章!$D$4, B849, 1)</f>
        <v/>
      </c>
      <c r="D849" s="365"/>
      <c r="E849" s="365"/>
      <c r="F849" s="365"/>
      <c r="G849" s="315" t="str">
        <f t="array" ref="G849">IF( OR($T849, NOT($U849), $W849), "", $AA849 &amp; $AH849 &amp; INDEX(中文數值資料表, $AG849, 2) )</f>
        <v/>
      </c>
      <c r="H849" s="321" t="str">
        <f t="shared" si="222"/>
        <v/>
      </c>
      <c r="I849" s="322" t="str">
        <f t="shared" si="223"/>
        <v/>
      </c>
      <c r="J849" s="323" t="str">
        <f t="shared" si="224"/>
        <v/>
      </c>
      <c r="K849" s="316" t="str">
        <f t="shared" si="225"/>
        <v/>
      </c>
      <c r="L849" s="317" t="str">
        <f t="shared" ca="1" si="259"/>
        <v xml:space="preserve">\ltjruby{}{}\
</v>
      </c>
      <c r="M849" s="317" t="str">
        <f t="shared" ca="1" si="245"/>
        <v xml:space="preserve">&lt;ruby&gt;&lt;rt&gt;&lt;/rt&gt;&lt;/ruby&gt;
</v>
      </c>
      <c r="N849" s="317" t="str">
        <f t="shared" ca="1" si="246"/>
        <v xml:space="preserve">&lt;ruby&gt;&lt;rt&gt;&lt;/rt&gt;&lt;/ruby&gt;
</v>
      </c>
      <c r="O849" s="317" t="str">
        <f t="shared" ca="1" si="247"/>
        <v xml:space="preserve">&lt;ruby&gt;&lt;rt&gt;&lt;/rt&gt;&lt;/ruby&gt;
</v>
      </c>
      <c r="P849" s="317" t="str">
        <f t="shared" ca="1" si="247"/>
        <v xml:space="preserve">&lt;ruby&gt;&lt;rt&gt;&lt;/rt&gt;&lt;/ruby&gt;
</v>
      </c>
      <c r="Q849" s="318" t="str">
        <f t="shared" ca="1" si="248"/>
        <v xml:space="preserve">&lt;ruby&gt;&lt;rtc&gt;&lt;/rtc&gt;&lt;/ruby&gt;
</v>
      </c>
      <c r="R849" s="318" t="str">
        <f t="shared" ca="1" si="249"/>
        <v xml:space="preserve">&lt;ruby&gt;&lt;rt&gt;&lt;/rt&gt;&lt;rtc&gt;&lt;/rtc&gt;&lt;/ruby&gt;
</v>
      </c>
      <c r="S849" s="285"/>
      <c r="T849" s="319" t="b">
        <f t="shared" si="243"/>
        <v>0</v>
      </c>
      <c r="U849" s="319" t="b">
        <f t="shared" si="250"/>
        <v>0</v>
      </c>
      <c r="V849" s="319" t="b">
        <f t="shared" si="251"/>
        <v>1</v>
      </c>
      <c r="W849" s="319" t="b">
        <f t="shared" si="252"/>
        <v>1</v>
      </c>
      <c r="X849" s="319" t="b">
        <f t="shared" si="253"/>
        <v>0</v>
      </c>
      <c r="Y849" s="370"/>
      <c r="Z849" s="377" t="str">
        <f t="shared" si="244"/>
        <v/>
      </c>
      <c r="AA849" s="373" t="str">
        <f t="array" ref="AA849">IF( $Z849="", "", INDEX(白話字聲母資料表, $Z849, $AA$5))</f>
        <v/>
      </c>
      <c r="AB849" s="370"/>
      <c r="AC849" s="377" t="str">
        <f t="shared" si="254"/>
        <v/>
      </c>
      <c r="AD849" s="373" t="str">
        <f t="array" ref="AD849">IF( $W849, "", INDEX(白話字韻母資料表, AC849, $AD$5))</f>
        <v/>
      </c>
      <c r="AE849" s="373" t="str">
        <f t="array" ref="AE849">IF( $W849, "", IF( INDEX(白話字韻母資料表, AC849, $AE$5) = "入聲", TRUE, FALSE) )</f>
        <v/>
      </c>
      <c r="AF849" s="374" t="str">
        <f t="shared" si="255"/>
        <v/>
      </c>
      <c r="AG849" s="374" t="str">
        <f t="shared" si="256"/>
        <v/>
      </c>
      <c r="AH849" s="374" t="str">
        <f t="array" ref="AH849">IF( $W849, "", INDEX(白話字韻母資料表, $AC849, $AH$5))</f>
        <v/>
      </c>
      <c r="AI849" s="374" t="str">
        <f t="array" ref="AI849">IF($W849, "", INDEX(白話字韻母八聲調資料表, $AD849, $AG849))</f>
        <v/>
      </c>
      <c r="AJ849" s="370"/>
      <c r="AK849" s="373" t="b">
        <f t="shared" si="257"/>
        <v>0</v>
      </c>
      <c r="AL849" s="373" t="str">
        <f>IF( $AK849, IFERROR( IF(MATCH( $E849, 顎音化聲母!$H$9:$H$37, 0), TRUE, FALSE), FALSE), "")</f>
        <v/>
      </c>
      <c r="AM849" s="373" t="str">
        <f t="array" ref="AM849">IF( AND($AK849, $AL849), INDEX(顎音化聲母資料表, MATCH( $D849 &amp; $E849, 顎音化聲母!$L$5:$L$136, 0), 3), "")</f>
        <v/>
      </c>
      <c r="AN849" s="373" t="str">
        <f t="shared" si="258"/>
        <v/>
      </c>
      <c r="AO849" s="374" t="str">
        <f t="array" ref="AO849">IF($AN849="", "", IF( $AM849&lt;&gt;"", $AM849,INDEX(白話字聲母資料表, $AN849, $AO$5)))</f>
        <v/>
      </c>
      <c r="AP849" s="374" t="str">
        <f t="array" ref="AP849">IF($W849, "", INDEX(方音八音反切資料表, $AD849, $AG849))</f>
        <v/>
      </c>
      <c r="AQ849" s="370"/>
      <c r="AR849" s="374" t="str">
        <f t="array" ref="AR849">IF($V849, "", INDEX(白話字聲母資料表, $Z849, $AR$5))</f>
        <v/>
      </c>
      <c r="AS849" s="375" t="str">
        <f t="array" ref="AS849">IF($W849, "", INDEX(白話字韻母資料表, $AC849, $AR$5))</f>
        <v/>
      </c>
      <c r="AT849" s="374" t="str">
        <f t="array" ref="AT849">IF($W849, "", INDEX(台羅韻母八聲調資料表, $AD849, $AG849))</f>
        <v/>
      </c>
      <c r="AU849" s="370"/>
      <c r="AV849" s="374" t="str">
        <f t="array" ref="AV849">IF($V849, "", INDEX(白話字聲母資料表, $Z849, $AV$5))</f>
        <v/>
      </c>
      <c r="AW849" s="375" t="str">
        <f t="array" ref="AW849">IF($W849, "", INDEX(白話字韻母資料表, $AC849, $AW$5))</f>
        <v/>
      </c>
      <c r="AX849" s="374" t="str">
        <f t="array" ref="AX849">IF($W849, "", INDEX(閩拼韻母八聲調資料表, $AD849, $AG849))</f>
        <v/>
      </c>
    </row>
    <row r="850" spans="2:50">
      <c r="B850" s="380">
        <f t="shared" si="221"/>
        <v>842</v>
      </c>
      <c r="C850" s="314" t="str">
        <f>MID(文章!$D$4, B850, 1)</f>
        <v/>
      </c>
      <c r="D850" s="365"/>
      <c r="E850" s="365"/>
      <c r="F850" s="365"/>
      <c r="G850" s="315" t="str">
        <f t="array" ref="G850">IF( OR($T850, NOT($U850), $W850), "", $AA850 &amp; $AH850 &amp; INDEX(中文數值資料表, $AG850, 2) )</f>
        <v/>
      </c>
      <c r="H850" s="321" t="str">
        <f t="shared" si="222"/>
        <v/>
      </c>
      <c r="I850" s="322" t="str">
        <f t="shared" si="223"/>
        <v/>
      </c>
      <c r="J850" s="323" t="str">
        <f t="shared" si="224"/>
        <v/>
      </c>
      <c r="K850" s="316" t="str">
        <f t="shared" si="225"/>
        <v/>
      </c>
      <c r="L850" s="317" t="str">
        <f t="shared" ca="1" si="259"/>
        <v xml:space="preserve">\ltjruby{}{}\
</v>
      </c>
      <c r="M850" s="317" t="str">
        <f t="shared" ca="1" si="245"/>
        <v xml:space="preserve">&lt;ruby&gt;&lt;rt&gt;&lt;/rt&gt;&lt;/ruby&gt;
</v>
      </c>
      <c r="N850" s="317" t="str">
        <f t="shared" ca="1" si="246"/>
        <v xml:space="preserve">&lt;ruby&gt;&lt;rt&gt;&lt;/rt&gt;&lt;/ruby&gt;
</v>
      </c>
      <c r="O850" s="317" t="str">
        <f t="shared" ca="1" si="247"/>
        <v xml:space="preserve">&lt;ruby&gt;&lt;rt&gt;&lt;/rt&gt;&lt;/ruby&gt;
</v>
      </c>
      <c r="P850" s="317" t="str">
        <f t="shared" ca="1" si="247"/>
        <v xml:space="preserve">&lt;ruby&gt;&lt;rt&gt;&lt;/rt&gt;&lt;/ruby&gt;
</v>
      </c>
      <c r="Q850" s="318" t="str">
        <f t="shared" ca="1" si="248"/>
        <v xml:space="preserve">&lt;ruby&gt;&lt;rtc&gt;&lt;/rtc&gt;&lt;/ruby&gt;
</v>
      </c>
      <c r="R850" s="318" t="str">
        <f t="shared" ca="1" si="249"/>
        <v xml:space="preserve">&lt;ruby&gt;&lt;rt&gt;&lt;/rt&gt;&lt;rtc&gt;&lt;/rtc&gt;&lt;/ruby&gt;
</v>
      </c>
      <c r="S850" s="285"/>
      <c r="T850" s="319" t="b">
        <f t="shared" si="243"/>
        <v>0</v>
      </c>
      <c r="U850" s="319" t="b">
        <f t="shared" si="250"/>
        <v>0</v>
      </c>
      <c r="V850" s="319" t="b">
        <f t="shared" si="251"/>
        <v>1</v>
      </c>
      <c r="W850" s="319" t="b">
        <f t="shared" si="252"/>
        <v>1</v>
      </c>
      <c r="X850" s="319" t="b">
        <f t="shared" si="253"/>
        <v>0</v>
      </c>
      <c r="Y850" s="370"/>
      <c r="Z850" s="377" t="str">
        <f t="shared" si="244"/>
        <v/>
      </c>
      <c r="AA850" s="373" t="str">
        <f t="array" ref="AA850">IF( $Z850="", "", INDEX(白話字聲母資料表, $Z850, $AA$5))</f>
        <v/>
      </c>
      <c r="AB850" s="370"/>
      <c r="AC850" s="377" t="str">
        <f t="shared" si="254"/>
        <v/>
      </c>
      <c r="AD850" s="373" t="str">
        <f t="array" ref="AD850">IF( $W850, "", INDEX(白話字韻母資料表, AC850, $AD$5))</f>
        <v/>
      </c>
      <c r="AE850" s="373" t="str">
        <f t="array" ref="AE850">IF( $W850, "", IF( INDEX(白話字韻母資料表, AC850, $AE$5) = "入聲", TRUE, FALSE) )</f>
        <v/>
      </c>
      <c r="AF850" s="374" t="str">
        <f t="shared" si="255"/>
        <v/>
      </c>
      <c r="AG850" s="374" t="str">
        <f t="shared" si="256"/>
        <v/>
      </c>
      <c r="AH850" s="374" t="str">
        <f t="array" ref="AH850">IF( $W850, "", INDEX(白話字韻母資料表, $AC850, $AH$5))</f>
        <v/>
      </c>
      <c r="AI850" s="374" t="str">
        <f t="array" ref="AI850">IF($W850, "", INDEX(白話字韻母八聲調資料表, $AD850, $AG850))</f>
        <v/>
      </c>
      <c r="AJ850" s="370"/>
      <c r="AK850" s="373" t="b">
        <f t="shared" si="257"/>
        <v>0</v>
      </c>
      <c r="AL850" s="373" t="str">
        <f>IF( $AK850, IFERROR( IF(MATCH( $E850, 顎音化聲母!$H$9:$H$37, 0), TRUE, FALSE), FALSE), "")</f>
        <v/>
      </c>
      <c r="AM850" s="373" t="str">
        <f t="array" ref="AM850">IF( AND($AK850, $AL850), INDEX(顎音化聲母資料表, MATCH( $D850 &amp; $E850, 顎音化聲母!$L$5:$L$136, 0), 3), "")</f>
        <v/>
      </c>
      <c r="AN850" s="373" t="str">
        <f t="shared" si="258"/>
        <v/>
      </c>
      <c r="AO850" s="374" t="str">
        <f t="array" ref="AO850">IF($AN850="", "", IF( $AM850&lt;&gt;"", $AM850,INDEX(白話字聲母資料表, $AN850, $AO$5)))</f>
        <v/>
      </c>
      <c r="AP850" s="374" t="str">
        <f t="array" ref="AP850">IF($W850, "", INDEX(方音八音反切資料表, $AD850, $AG850))</f>
        <v/>
      </c>
      <c r="AQ850" s="370"/>
      <c r="AR850" s="374" t="str">
        <f t="array" ref="AR850">IF($V850, "", INDEX(白話字聲母資料表, $Z850, $AR$5))</f>
        <v/>
      </c>
      <c r="AS850" s="375" t="str">
        <f t="array" ref="AS850">IF($W850, "", INDEX(白話字韻母資料表, $AC850, $AR$5))</f>
        <v/>
      </c>
      <c r="AT850" s="374" t="str">
        <f t="array" ref="AT850">IF($W850, "", INDEX(台羅韻母八聲調資料表, $AD850, $AG850))</f>
        <v/>
      </c>
      <c r="AU850" s="370"/>
      <c r="AV850" s="374" t="str">
        <f t="array" ref="AV850">IF($V850, "", INDEX(白話字聲母資料表, $Z850, $AV$5))</f>
        <v/>
      </c>
      <c r="AW850" s="375" t="str">
        <f t="array" ref="AW850">IF($W850, "", INDEX(白話字韻母資料表, $AC850, $AW$5))</f>
        <v/>
      </c>
      <c r="AX850" s="374" t="str">
        <f t="array" ref="AX850">IF($W850, "", INDEX(閩拼韻母八聲調資料表, $AD850, $AG850))</f>
        <v/>
      </c>
    </row>
    <row r="851" spans="2:50">
      <c r="B851" s="380">
        <f t="shared" si="221"/>
        <v>843</v>
      </c>
      <c r="C851" s="314" t="str">
        <f>MID(文章!$D$4, B851, 1)</f>
        <v/>
      </c>
      <c r="D851" s="365"/>
      <c r="E851" s="365"/>
      <c r="F851" s="365"/>
      <c r="G851" s="315" t="str">
        <f t="array" ref="G851">IF( OR($T851, NOT($U851), $W851), "", $AA851 &amp; $AH851 &amp; INDEX(中文數值資料表, $AG851, 2) )</f>
        <v/>
      </c>
      <c r="H851" s="321" t="str">
        <f t="shared" si="222"/>
        <v/>
      </c>
      <c r="I851" s="322" t="str">
        <f t="shared" si="223"/>
        <v/>
      </c>
      <c r="J851" s="323" t="str">
        <f t="shared" si="224"/>
        <v/>
      </c>
      <c r="K851" s="316" t="str">
        <f t="shared" si="225"/>
        <v/>
      </c>
      <c r="L851" s="317" t="str">
        <f t="shared" ca="1" si="259"/>
        <v xml:space="preserve">\ltjruby{}{}\
</v>
      </c>
      <c r="M851" s="317" t="str">
        <f t="shared" ca="1" si="245"/>
        <v xml:space="preserve">&lt;ruby&gt;&lt;rt&gt;&lt;/rt&gt;&lt;/ruby&gt;
</v>
      </c>
      <c r="N851" s="317" t="str">
        <f t="shared" ca="1" si="246"/>
        <v xml:space="preserve">&lt;ruby&gt;&lt;rt&gt;&lt;/rt&gt;&lt;/ruby&gt;
</v>
      </c>
      <c r="O851" s="317" t="str">
        <f t="shared" ca="1" si="247"/>
        <v xml:space="preserve">&lt;ruby&gt;&lt;rt&gt;&lt;/rt&gt;&lt;/ruby&gt;
</v>
      </c>
      <c r="P851" s="317" t="str">
        <f t="shared" ca="1" si="247"/>
        <v xml:space="preserve">&lt;ruby&gt;&lt;rt&gt;&lt;/rt&gt;&lt;/ruby&gt;
</v>
      </c>
      <c r="Q851" s="318" t="str">
        <f t="shared" ca="1" si="248"/>
        <v xml:space="preserve">&lt;ruby&gt;&lt;rtc&gt;&lt;/rtc&gt;&lt;/ruby&gt;
</v>
      </c>
      <c r="R851" s="318" t="str">
        <f t="shared" ca="1" si="249"/>
        <v xml:space="preserve">&lt;ruby&gt;&lt;rt&gt;&lt;/rt&gt;&lt;rtc&gt;&lt;/rtc&gt;&lt;/ruby&gt;
</v>
      </c>
      <c r="S851" s="285"/>
      <c r="T851" s="319" t="b">
        <f t="shared" si="243"/>
        <v>0</v>
      </c>
      <c r="U851" s="319" t="b">
        <f t="shared" si="250"/>
        <v>0</v>
      </c>
      <c r="V851" s="319" t="b">
        <f t="shared" si="251"/>
        <v>1</v>
      </c>
      <c r="W851" s="319" t="b">
        <f t="shared" si="252"/>
        <v>1</v>
      </c>
      <c r="X851" s="319" t="b">
        <f t="shared" si="253"/>
        <v>0</v>
      </c>
      <c r="Y851" s="370"/>
      <c r="Z851" s="377" t="str">
        <f t="shared" si="244"/>
        <v/>
      </c>
      <c r="AA851" s="373" t="str">
        <f t="array" ref="AA851">IF( $Z851="", "", INDEX(白話字聲母資料表, $Z851, $AA$5))</f>
        <v/>
      </c>
      <c r="AB851" s="370"/>
      <c r="AC851" s="377" t="str">
        <f t="shared" si="254"/>
        <v/>
      </c>
      <c r="AD851" s="373" t="str">
        <f t="array" ref="AD851">IF( $W851, "", INDEX(白話字韻母資料表, AC851, $AD$5))</f>
        <v/>
      </c>
      <c r="AE851" s="373" t="str">
        <f t="array" ref="AE851">IF( $W851, "", IF( INDEX(白話字韻母資料表, AC851, $AE$5) = "入聲", TRUE, FALSE) )</f>
        <v/>
      </c>
      <c r="AF851" s="374" t="str">
        <f t="shared" si="255"/>
        <v/>
      </c>
      <c r="AG851" s="374" t="str">
        <f t="shared" si="256"/>
        <v/>
      </c>
      <c r="AH851" s="374" t="str">
        <f t="array" ref="AH851">IF( $W851, "", INDEX(白話字韻母資料表, $AC851, $AH$5))</f>
        <v/>
      </c>
      <c r="AI851" s="374" t="str">
        <f t="array" ref="AI851">IF($W851, "", INDEX(白話字韻母八聲調資料表, $AD851, $AG851))</f>
        <v/>
      </c>
      <c r="AJ851" s="370"/>
      <c r="AK851" s="373" t="b">
        <f t="shared" si="257"/>
        <v>0</v>
      </c>
      <c r="AL851" s="373" t="str">
        <f>IF( $AK851, IFERROR( IF(MATCH( $E851, 顎音化聲母!$H$9:$H$37, 0), TRUE, FALSE), FALSE), "")</f>
        <v/>
      </c>
      <c r="AM851" s="373" t="str">
        <f t="array" ref="AM851">IF( AND($AK851, $AL851), INDEX(顎音化聲母資料表, MATCH( $D851 &amp; $E851, 顎音化聲母!$L$5:$L$136, 0), 3), "")</f>
        <v/>
      </c>
      <c r="AN851" s="373" t="str">
        <f t="shared" si="258"/>
        <v/>
      </c>
      <c r="AO851" s="374" t="str">
        <f t="array" ref="AO851">IF($AN851="", "", IF( $AM851&lt;&gt;"", $AM851,INDEX(白話字聲母資料表, $AN851, $AO$5)))</f>
        <v/>
      </c>
      <c r="AP851" s="374" t="str">
        <f t="array" ref="AP851">IF($W851, "", INDEX(方音八音反切資料表, $AD851, $AG851))</f>
        <v/>
      </c>
      <c r="AQ851" s="370"/>
      <c r="AR851" s="374" t="str">
        <f t="array" ref="AR851">IF($V851, "", INDEX(白話字聲母資料表, $Z851, $AR$5))</f>
        <v/>
      </c>
      <c r="AS851" s="375" t="str">
        <f t="array" ref="AS851">IF($W851, "", INDEX(白話字韻母資料表, $AC851, $AR$5))</f>
        <v/>
      </c>
      <c r="AT851" s="374" t="str">
        <f t="array" ref="AT851">IF($W851, "", INDEX(台羅韻母八聲調資料表, $AD851, $AG851))</f>
        <v/>
      </c>
      <c r="AU851" s="370"/>
      <c r="AV851" s="374" t="str">
        <f t="array" ref="AV851">IF($V851, "", INDEX(白話字聲母資料表, $Z851, $AV$5))</f>
        <v/>
      </c>
      <c r="AW851" s="375" t="str">
        <f t="array" ref="AW851">IF($W851, "", INDEX(白話字韻母資料表, $AC851, $AW$5))</f>
        <v/>
      </c>
      <c r="AX851" s="374" t="str">
        <f t="array" ref="AX851">IF($W851, "", INDEX(閩拼韻母八聲調資料表, $AD851, $AG851))</f>
        <v/>
      </c>
    </row>
    <row r="852" spans="2:50">
      <c r="B852" s="380">
        <f t="shared" si="221"/>
        <v>844</v>
      </c>
      <c r="C852" s="314" t="str">
        <f>MID(文章!$D$4, B852, 1)</f>
        <v/>
      </c>
      <c r="D852" s="365"/>
      <c r="E852" s="365"/>
      <c r="F852" s="365"/>
      <c r="G852" s="315" t="str">
        <f t="array" ref="G852">IF( OR($T852, NOT($U852), $W852), "", $AA852 &amp; $AH852 &amp; INDEX(中文數值資料表, $AG852, 2) )</f>
        <v/>
      </c>
      <c r="H852" s="321" t="str">
        <f t="shared" si="222"/>
        <v/>
      </c>
      <c r="I852" s="322" t="str">
        <f t="shared" si="223"/>
        <v/>
      </c>
      <c r="J852" s="323" t="str">
        <f t="shared" si="224"/>
        <v/>
      </c>
      <c r="K852" s="316" t="str">
        <f t="shared" si="225"/>
        <v/>
      </c>
      <c r="L852" s="317" t="str">
        <f t="shared" ca="1" si="259"/>
        <v xml:space="preserve">\ltjruby{}{}\
</v>
      </c>
      <c r="M852" s="317" t="str">
        <f t="shared" ca="1" si="245"/>
        <v xml:space="preserve">&lt;ruby&gt;&lt;rt&gt;&lt;/rt&gt;&lt;/ruby&gt;
</v>
      </c>
      <c r="N852" s="317" t="str">
        <f t="shared" ca="1" si="246"/>
        <v xml:space="preserve">&lt;ruby&gt;&lt;rt&gt;&lt;/rt&gt;&lt;/ruby&gt;
</v>
      </c>
      <c r="O852" s="317" t="str">
        <f t="shared" ca="1" si="247"/>
        <v xml:space="preserve">&lt;ruby&gt;&lt;rt&gt;&lt;/rt&gt;&lt;/ruby&gt;
</v>
      </c>
      <c r="P852" s="317" t="str">
        <f t="shared" ca="1" si="247"/>
        <v xml:space="preserve">&lt;ruby&gt;&lt;rt&gt;&lt;/rt&gt;&lt;/ruby&gt;
</v>
      </c>
      <c r="Q852" s="318" t="str">
        <f t="shared" ca="1" si="248"/>
        <v xml:space="preserve">&lt;ruby&gt;&lt;rtc&gt;&lt;/rtc&gt;&lt;/ruby&gt;
</v>
      </c>
      <c r="R852" s="318" t="str">
        <f t="shared" ca="1" si="249"/>
        <v xml:space="preserve">&lt;ruby&gt;&lt;rt&gt;&lt;/rt&gt;&lt;rtc&gt;&lt;/rtc&gt;&lt;/ruby&gt;
</v>
      </c>
      <c r="S852" s="285"/>
      <c r="T852" s="319" t="b">
        <f t="shared" si="243"/>
        <v>0</v>
      </c>
      <c r="U852" s="319" t="b">
        <f t="shared" si="250"/>
        <v>0</v>
      </c>
      <c r="V852" s="319" t="b">
        <f t="shared" si="251"/>
        <v>1</v>
      </c>
      <c r="W852" s="319" t="b">
        <f t="shared" si="252"/>
        <v>1</v>
      </c>
      <c r="X852" s="319" t="b">
        <f t="shared" si="253"/>
        <v>0</v>
      </c>
      <c r="Y852" s="370"/>
      <c r="Z852" s="377" t="str">
        <f t="shared" si="244"/>
        <v/>
      </c>
      <c r="AA852" s="373" t="str">
        <f t="array" ref="AA852">IF( $Z852="", "", INDEX(白話字聲母資料表, $Z852, $AA$5))</f>
        <v/>
      </c>
      <c r="AB852" s="370"/>
      <c r="AC852" s="377" t="str">
        <f t="shared" si="254"/>
        <v/>
      </c>
      <c r="AD852" s="373" t="str">
        <f t="array" ref="AD852">IF( $W852, "", INDEX(白話字韻母資料表, AC852, $AD$5))</f>
        <v/>
      </c>
      <c r="AE852" s="373" t="str">
        <f t="array" ref="AE852">IF( $W852, "", IF( INDEX(白話字韻母資料表, AC852, $AE$5) = "入聲", TRUE, FALSE) )</f>
        <v/>
      </c>
      <c r="AF852" s="374" t="str">
        <f t="shared" si="255"/>
        <v/>
      </c>
      <c r="AG852" s="374" t="str">
        <f t="shared" si="256"/>
        <v/>
      </c>
      <c r="AH852" s="374" t="str">
        <f t="array" ref="AH852">IF( $W852, "", INDEX(白話字韻母資料表, $AC852, $AH$5))</f>
        <v/>
      </c>
      <c r="AI852" s="374" t="str">
        <f t="array" ref="AI852">IF($W852, "", INDEX(白話字韻母八聲調資料表, $AD852, $AG852))</f>
        <v/>
      </c>
      <c r="AJ852" s="370"/>
      <c r="AK852" s="373" t="b">
        <f t="shared" si="257"/>
        <v>0</v>
      </c>
      <c r="AL852" s="373" t="str">
        <f>IF( $AK852, IFERROR( IF(MATCH( $E852, 顎音化聲母!$H$9:$H$37, 0), TRUE, FALSE), FALSE), "")</f>
        <v/>
      </c>
      <c r="AM852" s="373" t="str">
        <f t="array" ref="AM852">IF( AND($AK852, $AL852), INDEX(顎音化聲母資料表, MATCH( $D852 &amp; $E852, 顎音化聲母!$L$5:$L$136, 0), 3), "")</f>
        <v/>
      </c>
      <c r="AN852" s="373" t="str">
        <f t="shared" si="258"/>
        <v/>
      </c>
      <c r="AO852" s="374" t="str">
        <f t="array" ref="AO852">IF($AN852="", "", IF( $AM852&lt;&gt;"", $AM852,INDEX(白話字聲母資料表, $AN852, $AO$5)))</f>
        <v/>
      </c>
      <c r="AP852" s="374" t="str">
        <f t="array" ref="AP852">IF($W852, "", INDEX(方音八音反切資料表, $AD852, $AG852))</f>
        <v/>
      </c>
      <c r="AQ852" s="370"/>
      <c r="AR852" s="374" t="str">
        <f t="array" ref="AR852">IF($V852, "", INDEX(白話字聲母資料表, $Z852, $AR$5))</f>
        <v/>
      </c>
      <c r="AS852" s="375" t="str">
        <f t="array" ref="AS852">IF($W852, "", INDEX(白話字韻母資料表, $AC852, $AR$5))</f>
        <v/>
      </c>
      <c r="AT852" s="374" t="str">
        <f t="array" ref="AT852">IF($W852, "", INDEX(台羅韻母八聲調資料表, $AD852, $AG852))</f>
        <v/>
      </c>
      <c r="AU852" s="370"/>
      <c r="AV852" s="374" t="str">
        <f t="array" ref="AV852">IF($V852, "", INDEX(白話字聲母資料表, $Z852, $AV$5))</f>
        <v/>
      </c>
      <c r="AW852" s="375" t="str">
        <f t="array" ref="AW852">IF($W852, "", INDEX(白話字韻母資料表, $AC852, $AW$5))</f>
        <v/>
      </c>
      <c r="AX852" s="374" t="str">
        <f t="array" ref="AX852">IF($W852, "", INDEX(閩拼韻母八聲調資料表, $AD852, $AG852))</f>
        <v/>
      </c>
    </row>
    <row r="853" spans="2:50">
      <c r="B853" s="380">
        <f t="shared" si="221"/>
        <v>845</v>
      </c>
      <c r="C853" s="314" t="str">
        <f>MID(文章!$D$4, B853, 1)</f>
        <v/>
      </c>
      <c r="D853" s="365"/>
      <c r="E853" s="365"/>
      <c r="F853" s="365"/>
      <c r="G853" s="315" t="str">
        <f t="array" ref="G853">IF( OR($T853, NOT($U853), $W853), "", $AA853 &amp; $AH853 &amp; INDEX(中文數值資料表, $AG853, 2) )</f>
        <v/>
      </c>
      <c r="H853" s="321" t="str">
        <f t="shared" si="222"/>
        <v/>
      </c>
      <c r="I853" s="322" t="str">
        <f t="shared" si="223"/>
        <v/>
      </c>
      <c r="J853" s="323" t="str">
        <f t="shared" si="224"/>
        <v/>
      </c>
      <c r="K853" s="316" t="str">
        <f t="shared" si="225"/>
        <v/>
      </c>
      <c r="L853" s="317" t="str">
        <f t="shared" ca="1" si="259"/>
        <v xml:space="preserve">\ltjruby{}{}\
</v>
      </c>
      <c r="M853" s="317" t="str">
        <f t="shared" ca="1" si="245"/>
        <v xml:space="preserve">&lt;ruby&gt;&lt;rt&gt;&lt;/rt&gt;&lt;/ruby&gt;
</v>
      </c>
      <c r="N853" s="317" t="str">
        <f t="shared" ca="1" si="246"/>
        <v xml:space="preserve">&lt;ruby&gt;&lt;rt&gt;&lt;/rt&gt;&lt;/ruby&gt;
</v>
      </c>
      <c r="O853" s="317" t="str">
        <f t="shared" ca="1" si="247"/>
        <v xml:space="preserve">&lt;ruby&gt;&lt;rt&gt;&lt;/rt&gt;&lt;/ruby&gt;
</v>
      </c>
      <c r="P853" s="317" t="str">
        <f t="shared" ca="1" si="247"/>
        <v xml:space="preserve">&lt;ruby&gt;&lt;rt&gt;&lt;/rt&gt;&lt;/ruby&gt;
</v>
      </c>
      <c r="Q853" s="318" t="str">
        <f t="shared" ca="1" si="248"/>
        <v xml:space="preserve">&lt;ruby&gt;&lt;rtc&gt;&lt;/rtc&gt;&lt;/ruby&gt;
</v>
      </c>
      <c r="R853" s="318" t="str">
        <f t="shared" ca="1" si="249"/>
        <v xml:space="preserve">&lt;ruby&gt;&lt;rt&gt;&lt;/rt&gt;&lt;rtc&gt;&lt;/rtc&gt;&lt;/ruby&gt;
</v>
      </c>
      <c r="S853" s="285"/>
      <c r="T853" s="319" t="b">
        <f t="shared" si="243"/>
        <v>0</v>
      </c>
      <c r="U853" s="319" t="b">
        <f t="shared" si="250"/>
        <v>0</v>
      </c>
      <c r="V853" s="319" t="b">
        <f t="shared" si="251"/>
        <v>1</v>
      </c>
      <c r="W853" s="319" t="b">
        <f t="shared" si="252"/>
        <v>1</v>
      </c>
      <c r="X853" s="319" t="b">
        <f t="shared" si="253"/>
        <v>0</v>
      </c>
      <c r="Y853" s="370"/>
      <c r="Z853" s="377" t="str">
        <f t="shared" si="244"/>
        <v/>
      </c>
      <c r="AA853" s="373" t="str">
        <f t="array" ref="AA853">IF( $Z853="", "", INDEX(白話字聲母資料表, $Z853, $AA$5))</f>
        <v/>
      </c>
      <c r="AB853" s="370"/>
      <c r="AC853" s="377" t="str">
        <f t="shared" si="254"/>
        <v/>
      </c>
      <c r="AD853" s="373" t="str">
        <f t="array" ref="AD853">IF( $W853, "", INDEX(白話字韻母資料表, AC853, $AD$5))</f>
        <v/>
      </c>
      <c r="AE853" s="373" t="str">
        <f t="array" ref="AE853">IF( $W853, "", IF( INDEX(白話字韻母資料表, AC853, $AE$5) = "入聲", TRUE, FALSE) )</f>
        <v/>
      </c>
      <c r="AF853" s="374" t="str">
        <f t="shared" si="255"/>
        <v/>
      </c>
      <c r="AG853" s="374" t="str">
        <f t="shared" si="256"/>
        <v/>
      </c>
      <c r="AH853" s="374" t="str">
        <f t="array" ref="AH853">IF( $W853, "", INDEX(白話字韻母資料表, $AC853, $AH$5))</f>
        <v/>
      </c>
      <c r="AI853" s="374" t="str">
        <f t="array" ref="AI853">IF($W853, "", INDEX(白話字韻母八聲調資料表, $AD853, $AG853))</f>
        <v/>
      </c>
      <c r="AJ853" s="370"/>
      <c r="AK853" s="373" t="b">
        <f t="shared" si="257"/>
        <v>0</v>
      </c>
      <c r="AL853" s="373" t="str">
        <f>IF( $AK853, IFERROR( IF(MATCH( $E853, 顎音化聲母!$H$9:$H$37, 0), TRUE, FALSE), FALSE), "")</f>
        <v/>
      </c>
      <c r="AM853" s="373" t="str">
        <f t="array" ref="AM853">IF( AND($AK853, $AL853), INDEX(顎音化聲母資料表, MATCH( $D853 &amp; $E853, 顎音化聲母!$L$5:$L$136, 0), 3), "")</f>
        <v/>
      </c>
      <c r="AN853" s="373" t="str">
        <f t="shared" si="258"/>
        <v/>
      </c>
      <c r="AO853" s="374" t="str">
        <f t="array" ref="AO853">IF($AN853="", "", IF( $AM853&lt;&gt;"", $AM853,INDEX(白話字聲母資料表, $AN853, $AO$5)))</f>
        <v/>
      </c>
      <c r="AP853" s="374" t="str">
        <f t="array" ref="AP853">IF($W853, "", INDEX(方音八音反切資料表, $AD853, $AG853))</f>
        <v/>
      </c>
      <c r="AQ853" s="370"/>
      <c r="AR853" s="374" t="str">
        <f t="array" ref="AR853">IF($V853, "", INDEX(白話字聲母資料表, $Z853, $AR$5))</f>
        <v/>
      </c>
      <c r="AS853" s="375" t="str">
        <f t="array" ref="AS853">IF($W853, "", INDEX(白話字韻母資料表, $AC853, $AR$5))</f>
        <v/>
      </c>
      <c r="AT853" s="374" t="str">
        <f t="array" ref="AT853">IF($W853, "", INDEX(台羅韻母八聲調資料表, $AD853, $AG853))</f>
        <v/>
      </c>
      <c r="AU853" s="370"/>
      <c r="AV853" s="374" t="str">
        <f t="array" ref="AV853">IF($V853, "", INDEX(白話字聲母資料表, $Z853, $AV$5))</f>
        <v/>
      </c>
      <c r="AW853" s="375" t="str">
        <f t="array" ref="AW853">IF($W853, "", INDEX(白話字韻母資料表, $AC853, $AW$5))</f>
        <v/>
      </c>
      <c r="AX853" s="374" t="str">
        <f t="array" ref="AX853">IF($W853, "", INDEX(閩拼韻母八聲調資料表, $AD853, $AG853))</f>
        <v/>
      </c>
    </row>
    <row r="854" spans="2:50">
      <c r="B854" s="380">
        <f t="shared" si="221"/>
        <v>846</v>
      </c>
      <c r="C854" s="314" t="str">
        <f>MID(文章!$D$4, B854, 1)</f>
        <v/>
      </c>
      <c r="D854" s="365"/>
      <c r="E854" s="365"/>
      <c r="F854" s="365"/>
      <c r="G854" s="315" t="str">
        <f t="array" ref="G854">IF( OR($T854, NOT($U854), $W854), "", $AA854 &amp; $AH854 &amp; INDEX(中文數值資料表, $AG854, 2) )</f>
        <v/>
      </c>
      <c r="H854" s="321" t="str">
        <f t="shared" si="222"/>
        <v/>
      </c>
      <c r="I854" s="322" t="str">
        <f t="shared" si="223"/>
        <v/>
      </c>
      <c r="J854" s="323" t="str">
        <f t="shared" si="224"/>
        <v/>
      </c>
      <c r="K854" s="316" t="str">
        <f t="shared" si="225"/>
        <v/>
      </c>
      <c r="L854" s="317" t="str">
        <f t="shared" ca="1" si="259"/>
        <v xml:space="preserve">\ltjruby{}{}\
</v>
      </c>
      <c r="M854" s="317" t="str">
        <f t="shared" ca="1" si="245"/>
        <v xml:space="preserve">&lt;ruby&gt;&lt;rt&gt;&lt;/rt&gt;&lt;/ruby&gt;
</v>
      </c>
      <c r="N854" s="317" t="str">
        <f t="shared" ca="1" si="246"/>
        <v xml:space="preserve">&lt;ruby&gt;&lt;rt&gt;&lt;/rt&gt;&lt;/ruby&gt;
</v>
      </c>
      <c r="O854" s="317" t="str">
        <f t="shared" ca="1" si="247"/>
        <v xml:space="preserve">&lt;ruby&gt;&lt;rt&gt;&lt;/rt&gt;&lt;/ruby&gt;
</v>
      </c>
      <c r="P854" s="317" t="str">
        <f t="shared" ca="1" si="247"/>
        <v xml:space="preserve">&lt;ruby&gt;&lt;rt&gt;&lt;/rt&gt;&lt;/ruby&gt;
</v>
      </c>
      <c r="Q854" s="318" t="str">
        <f t="shared" ca="1" si="248"/>
        <v xml:space="preserve">&lt;ruby&gt;&lt;rtc&gt;&lt;/rtc&gt;&lt;/ruby&gt;
</v>
      </c>
      <c r="R854" s="318" t="str">
        <f t="shared" ca="1" si="249"/>
        <v xml:space="preserve">&lt;ruby&gt;&lt;rt&gt;&lt;/rt&gt;&lt;rtc&gt;&lt;/rtc&gt;&lt;/ruby&gt;
</v>
      </c>
      <c r="S854" s="285"/>
      <c r="T854" s="319" t="b">
        <f t="shared" si="243"/>
        <v>0</v>
      </c>
      <c r="U854" s="319" t="b">
        <f t="shared" si="250"/>
        <v>0</v>
      </c>
      <c r="V854" s="319" t="b">
        <f t="shared" si="251"/>
        <v>1</v>
      </c>
      <c r="W854" s="319" t="b">
        <f t="shared" si="252"/>
        <v>1</v>
      </c>
      <c r="X854" s="319" t="b">
        <f t="shared" si="253"/>
        <v>0</v>
      </c>
      <c r="Y854" s="370"/>
      <c r="Z854" s="377" t="str">
        <f t="shared" si="244"/>
        <v/>
      </c>
      <c r="AA854" s="373" t="str">
        <f t="array" ref="AA854">IF( $Z854="", "", INDEX(白話字聲母資料表, $Z854, $AA$5))</f>
        <v/>
      </c>
      <c r="AB854" s="370"/>
      <c r="AC854" s="377" t="str">
        <f t="shared" si="254"/>
        <v/>
      </c>
      <c r="AD854" s="373" t="str">
        <f t="array" ref="AD854">IF( $W854, "", INDEX(白話字韻母資料表, AC854, $AD$5))</f>
        <v/>
      </c>
      <c r="AE854" s="373" t="str">
        <f t="array" ref="AE854">IF( $W854, "", IF( INDEX(白話字韻母資料表, AC854, $AE$5) = "入聲", TRUE, FALSE) )</f>
        <v/>
      </c>
      <c r="AF854" s="374" t="str">
        <f t="shared" si="255"/>
        <v/>
      </c>
      <c r="AG854" s="374" t="str">
        <f t="shared" si="256"/>
        <v/>
      </c>
      <c r="AH854" s="374" t="str">
        <f t="array" ref="AH854">IF( $W854, "", INDEX(白話字韻母資料表, $AC854, $AH$5))</f>
        <v/>
      </c>
      <c r="AI854" s="374" t="str">
        <f t="array" ref="AI854">IF($W854, "", INDEX(白話字韻母八聲調資料表, $AD854, $AG854))</f>
        <v/>
      </c>
      <c r="AJ854" s="370"/>
      <c r="AK854" s="373" t="b">
        <f t="shared" si="257"/>
        <v>0</v>
      </c>
      <c r="AL854" s="373" t="str">
        <f>IF( $AK854, IFERROR( IF(MATCH( $E854, 顎音化聲母!$H$9:$H$37, 0), TRUE, FALSE), FALSE), "")</f>
        <v/>
      </c>
      <c r="AM854" s="373" t="str">
        <f t="array" ref="AM854">IF( AND($AK854, $AL854), INDEX(顎音化聲母資料表, MATCH( $D854 &amp; $E854, 顎音化聲母!$L$5:$L$136, 0), 3), "")</f>
        <v/>
      </c>
      <c r="AN854" s="373" t="str">
        <f t="shared" si="258"/>
        <v/>
      </c>
      <c r="AO854" s="374" t="str">
        <f t="array" ref="AO854">IF($AN854="", "", IF( $AM854&lt;&gt;"", $AM854,INDEX(白話字聲母資料表, $AN854, $AO$5)))</f>
        <v/>
      </c>
      <c r="AP854" s="374" t="str">
        <f t="array" ref="AP854">IF($W854, "", INDEX(方音八音反切資料表, $AD854, $AG854))</f>
        <v/>
      </c>
      <c r="AQ854" s="370"/>
      <c r="AR854" s="374" t="str">
        <f t="array" ref="AR854">IF($V854, "", INDEX(白話字聲母資料表, $Z854, $AR$5))</f>
        <v/>
      </c>
      <c r="AS854" s="375" t="str">
        <f t="array" ref="AS854">IF($W854, "", INDEX(白話字韻母資料表, $AC854, $AR$5))</f>
        <v/>
      </c>
      <c r="AT854" s="374" t="str">
        <f t="array" ref="AT854">IF($W854, "", INDEX(台羅韻母八聲調資料表, $AD854, $AG854))</f>
        <v/>
      </c>
      <c r="AU854" s="370"/>
      <c r="AV854" s="374" t="str">
        <f t="array" ref="AV854">IF($V854, "", INDEX(白話字聲母資料表, $Z854, $AV$5))</f>
        <v/>
      </c>
      <c r="AW854" s="375" t="str">
        <f t="array" ref="AW854">IF($W854, "", INDEX(白話字韻母資料表, $AC854, $AW$5))</f>
        <v/>
      </c>
      <c r="AX854" s="374" t="str">
        <f t="array" ref="AX854">IF($W854, "", INDEX(閩拼韻母八聲調資料表, $AD854, $AG854))</f>
        <v/>
      </c>
    </row>
    <row r="855" spans="2:50">
      <c r="B855" s="380">
        <f t="shared" si="221"/>
        <v>847</v>
      </c>
      <c r="C855" s="314" t="str">
        <f>MID(文章!$D$4, B855, 1)</f>
        <v/>
      </c>
      <c r="D855" s="365"/>
      <c r="E855" s="365"/>
      <c r="F855" s="365"/>
      <c r="G855" s="315" t="str">
        <f t="array" ref="G855">IF( OR($T855, NOT($U855), $W855), "", $AA855 &amp; $AH855 &amp; INDEX(中文數值資料表, $AG855, 2) )</f>
        <v/>
      </c>
      <c r="H855" s="321" t="str">
        <f t="shared" si="222"/>
        <v/>
      </c>
      <c r="I855" s="322" t="str">
        <f t="shared" si="223"/>
        <v/>
      </c>
      <c r="J855" s="323" t="str">
        <f t="shared" si="224"/>
        <v/>
      </c>
      <c r="K855" s="316" t="str">
        <f t="shared" si="225"/>
        <v/>
      </c>
      <c r="L855" s="317" t="str">
        <f t="shared" ca="1" si="259"/>
        <v xml:space="preserve">\ltjruby{}{}\
</v>
      </c>
      <c r="M855" s="317" t="str">
        <f t="shared" ca="1" si="245"/>
        <v xml:space="preserve">&lt;ruby&gt;&lt;rt&gt;&lt;/rt&gt;&lt;/ruby&gt;
</v>
      </c>
      <c r="N855" s="317" t="str">
        <f t="shared" ca="1" si="246"/>
        <v xml:space="preserve">&lt;ruby&gt;&lt;rt&gt;&lt;/rt&gt;&lt;/ruby&gt;
</v>
      </c>
      <c r="O855" s="317" t="str">
        <f t="shared" ca="1" si="247"/>
        <v xml:space="preserve">&lt;ruby&gt;&lt;rt&gt;&lt;/rt&gt;&lt;/ruby&gt;
</v>
      </c>
      <c r="P855" s="317" t="str">
        <f t="shared" ca="1" si="247"/>
        <v xml:space="preserve">&lt;ruby&gt;&lt;rt&gt;&lt;/rt&gt;&lt;/ruby&gt;
</v>
      </c>
      <c r="Q855" s="318" t="str">
        <f t="shared" ca="1" si="248"/>
        <v xml:space="preserve">&lt;ruby&gt;&lt;rtc&gt;&lt;/rtc&gt;&lt;/ruby&gt;
</v>
      </c>
      <c r="R855" s="318" t="str">
        <f t="shared" ca="1" si="249"/>
        <v xml:space="preserve">&lt;ruby&gt;&lt;rt&gt;&lt;/rt&gt;&lt;rtc&gt;&lt;/rtc&gt;&lt;/ruby&gt;
</v>
      </c>
      <c r="S855" s="285"/>
      <c r="T855" s="319" t="b">
        <f t="shared" si="243"/>
        <v>0</v>
      </c>
      <c r="U855" s="319" t="b">
        <f t="shared" si="250"/>
        <v>0</v>
      </c>
      <c r="V855" s="319" t="b">
        <f t="shared" si="251"/>
        <v>1</v>
      </c>
      <c r="W855" s="319" t="b">
        <f t="shared" si="252"/>
        <v>1</v>
      </c>
      <c r="X855" s="319" t="b">
        <f t="shared" si="253"/>
        <v>0</v>
      </c>
      <c r="Y855" s="370"/>
      <c r="Z855" s="377" t="str">
        <f t="shared" si="244"/>
        <v/>
      </c>
      <c r="AA855" s="373" t="str">
        <f t="array" ref="AA855">IF( $Z855="", "", INDEX(白話字聲母資料表, $Z855, $AA$5))</f>
        <v/>
      </c>
      <c r="AB855" s="370"/>
      <c r="AC855" s="377" t="str">
        <f t="shared" si="254"/>
        <v/>
      </c>
      <c r="AD855" s="373" t="str">
        <f t="array" ref="AD855">IF( $W855, "", INDEX(白話字韻母資料表, AC855, $AD$5))</f>
        <v/>
      </c>
      <c r="AE855" s="373" t="str">
        <f t="array" ref="AE855">IF( $W855, "", IF( INDEX(白話字韻母資料表, AC855, $AE$5) = "入聲", TRUE, FALSE) )</f>
        <v/>
      </c>
      <c r="AF855" s="374" t="str">
        <f t="shared" si="255"/>
        <v/>
      </c>
      <c r="AG855" s="374" t="str">
        <f t="shared" si="256"/>
        <v/>
      </c>
      <c r="AH855" s="374" t="str">
        <f t="array" ref="AH855">IF( $W855, "", INDEX(白話字韻母資料表, $AC855, $AH$5))</f>
        <v/>
      </c>
      <c r="AI855" s="374" t="str">
        <f t="array" ref="AI855">IF($W855, "", INDEX(白話字韻母八聲調資料表, $AD855, $AG855))</f>
        <v/>
      </c>
      <c r="AJ855" s="370"/>
      <c r="AK855" s="373" t="b">
        <f t="shared" si="257"/>
        <v>0</v>
      </c>
      <c r="AL855" s="373" t="str">
        <f>IF( $AK855, IFERROR( IF(MATCH( $E855, 顎音化聲母!$H$9:$H$37, 0), TRUE, FALSE), FALSE), "")</f>
        <v/>
      </c>
      <c r="AM855" s="373" t="str">
        <f t="array" ref="AM855">IF( AND($AK855, $AL855), INDEX(顎音化聲母資料表, MATCH( $D855 &amp; $E855, 顎音化聲母!$L$5:$L$136, 0), 3), "")</f>
        <v/>
      </c>
      <c r="AN855" s="373" t="str">
        <f t="shared" si="258"/>
        <v/>
      </c>
      <c r="AO855" s="374" t="str">
        <f t="array" ref="AO855">IF($AN855="", "", IF( $AM855&lt;&gt;"", $AM855,INDEX(白話字聲母資料表, $AN855, $AO$5)))</f>
        <v/>
      </c>
      <c r="AP855" s="374" t="str">
        <f t="array" ref="AP855">IF($W855, "", INDEX(方音八音反切資料表, $AD855, $AG855))</f>
        <v/>
      </c>
      <c r="AQ855" s="370"/>
      <c r="AR855" s="374" t="str">
        <f t="array" ref="AR855">IF($V855, "", INDEX(白話字聲母資料表, $Z855, $AR$5))</f>
        <v/>
      </c>
      <c r="AS855" s="375" t="str">
        <f t="array" ref="AS855">IF($W855, "", INDEX(白話字韻母資料表, $AC855, $AR$5))</f>
        <v/>
      </c>
      <c r="AT855" s="374" t="str">
        <f t="array" ref="AT855">IF($W855, "", INDEX(台羅韻母八聲調資料表, $AD855, $AG855))</f>
        <v/>
      </c>
      <c r="AU855" s="370"/>
      <c r="AV855" s="374" t="str">
        <f t="array" ref="AV855">IF($V855, "", INDEX(白話字聲母資料表, $Z855, $AV$5))</f>
        <v/>
      </c>
      <c r="AW855" s="375" t="str">
        <f t="array" ref="AW855">IF($W855, "", INDEX(白話字韻母資料表, $AC855, $AW$5))</f>
        <v/>
      </c>
      <c r="AX855" s="374" t="str">
        <f t="array" ref="AX855">IF($W855, "", INDEX(閩拼韻母八聲調資料表, $AD855, $AG855))</f>
        <v/>
      </c>
    </row>
    <row r="856" spans="2:50">
      <c r="B856" s="380">
        <f t="shared" si="221"/>
        <v>848</v>
      </c>
      <c r="C856" s="314" t="str">
        <f>MID(文章!$D$4, B856, 1)</f>
        <v/>
      </c>
      <c r="D856" s="365"/>
      <c r="E856" s="365"/>
      <c r="F856" s="365"/>
      <c r="G856" s="315" t="str">
        <f t="array" ref="G856">IF( OR($T856, NOT($U856), $W856), "", $AA856 &amp; $AH856 &amp; INDEX(中文數值資料表, $AG856, 2) )</f>
        <v/>
      </c>
      <c r="H856" s="321" t="str">
        <f t="shared" si="222"/>
        <v/>
      </c>
      <c r="I856" s="322" t="str">
        <f t="shared" si="223"/>
        <v/>
      </c>
      <c r="J856" s="323" t="str">
        <f t="shared" si="224"/>
        <v/>
      </c>
      <c r="K856" s="316" t="str">
        <f t="shared" si="225"/>
        <v/>
      </c>
      <c r="L856" s="317" t="str">
        <f t="shared" ca="1" si="259"/>
        <v xml:space="preserve">\ltjruby{}{}\
</v>
      </c>
      <c r="M856" s="317" t="str">
        <f t="shared" ca="1" si="245"/>
        <v xml:space="preserve">&lt;ruby&gt;&lt;rt&gt;&lt;/rt&gt;&lt;/ruby&gt;
</v>
      </c>
      <c r="N856" s="317" t="str">
        <f t="shared" ca="1" si="246"/>
        <v xml:space="preserve">&lt;ruby&gt;&lt;rt&gt;&lt;/rt&gt;&lt;/ruby&gt;
</v>
      </c>
      <c r="O856" s="317" t="str">
        <f t="shared" ca="1" si="247"/>
        <v xml:space="preserve">&lt;ruby&gt;&lt;rt&gt;&lt;/rt&gt;&lt;/ruby&gt;
</v>
      </c>
      <c r="P856" s="317" t="str">
        <f t="shared" ca="1" si="247"/>
        <v xml:space="preserve">&lt;ruby&gt;&lt;rt&gt;&lt;/rt&gt;&lt;/ruby&gt;
</v>
      </c>
      <c r="Q856" s="318" t="str">
        <f t="shared" ca="1" si="248"/>
        <v xml:space="preserve">&lt;ruby&gt;&lt;rtc&gt;&lt;/rtc&gt;&lt;/ruby&gt;
</v>
      </c>
      <c r="R856" s="318" t="str">
        <f t="shared" ca="1" si="249"/>
        <v xml:space="preserve">&lt;ruby&gt;&lt;rt&gt;&lt;/rt&gt;&lt;rtc&gt;&lt;/rtc&gt;&lt;/ruby&gt;
</v>
      </c>
      <c r="S856" s="285"/>
      <c r="T856" s="319" t="b">
        <f t="shared" si="243"/>
        <v>0</v>
      </c>
      <c r="U856" s="319" t="b">
        <f t="shared" si="250"/>
        <v>0</v>
      </c>
      <c r="V856" s="319" t="b">
        <f t="shared" si="251"/>
        <v>1</v>
      </c>
      <c r="W856" s="319" t="b">
        <f t="shared" si="252"/>
        <v>1</v>
      </c>
      <c r="X856" s="319" t="b">
        <f t="shared" si="253"/>
        <v>0</v>
      </c>
      <c r="Y856" s="370"/>
      <c r="Z856" s="377" t="str">
        <f t="shared" si="244"/>
        <v/>
      </c>
      <c r="AA856" s="373" t="str">
        <f t="array" ref="AA856">IF( $Z856="", "", INDEX(白話字聲母資料表, $Z856, $AA$5))</f>
        <v/>
      </c>
      <c r="AB856" s="370"/>
      <c r="AC856" s="377" t="str">
        <f t="shared" si="254"/>
        <v/>
      </c>
      <c r="AD856" s="373" t="str">
        <f t="array" ref="AD856">IF( $W856, "", INDEX(白話字韻母資料表, AC856, $AD$5))</f>
        <v/>
      </c>
      <c r="AE856" s="373" t="str">
        <f t="array" ref="AE856">IF( $W856, "", IF( INDEX(白話字韻母資料表, AC856, $AE$5) = "入聲", TRUE, FALSE) )</f>
        <v/>
      </c>
      <c r="AF856" s="374" t="str">
        <f t="shared" si="255"/>
        <v/>
      </c>
      <c r="AG856" s="374" t="str">
        <f t="shared" si="256"/>
        <v/>
      </c>
      <c r="AH856" s="374" t="str">
        <f t="array" ref="AH856">IF( $W856, "", INDEX(白話字韻母資料表, $AC856, $AH$5))</f>
        <v/>
      </c>
      <c r="AI856" s="374" t="str">
        <f t="array" ref="AI856">IF($W856, "", INDEX(白話字韻母八聲調資料表, $AD856, $AG856))</f>
        <v/>
      </c>
      <c r="AJ856" s="370"/>
      <c r="AK856" s="373" t="b">
        <f t="shared" si="257"/>
        <v>0</v>
      </c>
      <c r="AL856" s="373" t="str">
        <f>IF( $AK856, IFERROR( IF(MATCH( $E856, 顎音化聲母!$H$9:$H$37, 0), TRUE, FALSE), FALSE), "")</f>
        <v/>
      </c>
      <c r="AM856" s="373" t="str">
        <f t="array" ref="AM856">IF( AND($AK856, $AL856), INDEX(顎音化聲母資料表, MATCH( $D856 &amp; $E856, 顎音化聲母!$L$5:$L$136, 0), 3), "")</f>
        <v/>
      </c>
      <c r="AN856" s="373" t="str">
        <f t="shared" si="258"/>
        <v/>
      </c>
      <c r="AO856" s="374" t="str">
        <f t="array" ref="AO856">IF($AN856="", "", IF( $AM856&lt;&gt;"", $AM856,INDEX(白話字聲母資料表, $AN856, $AO$5)))</f>
        <v/>
      </c>
      <c r="AP856" s="374" t="str">
        <f t="array" ref="AP856">IF($W856, "", INDEX(方音八音反切資料表, $AD856, $AG856))</f>
        <v/>
      </c>
      <c r="AQ856" s="370"/>
      <c r="AR856" s="374" t="str">
        <f t="array" ref="AR856">IF($V856, "", INDEX(白話字聲母資料表, $Z856, $AR$5))</f>
        <v/>
      </c>
      <c r="AS856" s="375" t="str">
        <f t="array" ref="AS856">IF($W856, "", INDEX(白話字韻母資料表, $AC856, $AR$5))</f>
        <v/>
      </c>
      <c r="AT856" s="374" t="str">
        <f t="array" ref="AT856">IF($W856, "", INDEX(台羅韻母八聲調資料表, $AD856, $AG856))</f>
        <v/>
      </c>
      <c r="AU856" s="370"/>
      <c r="AV856" s="374" t="str">
        <f t="array" ref="AV856">IF($V856, "", INDEX(白話字聲母資料表, $Z856, $AV$5))</f>
        <v/>
      </c>
      <c r="AW856" s="375" t="str">
        <f t="array" ref="AW856">IF($W856, "", INDEX(白話字韻母資料表, $AC856, $AW$5))</f>
        <v/>
      </c>
      <c r="AX856" s="374" t="str">
        <f t="array" ref="AX856">IF($W856, "", INDEX(閩拼韻母八聲調資料表, $AD856, $AG856))</f>
        <v/>
      </c>
    </row>
    <row r="857" spans="2:50">
      <c r="B857" s="380">
        <f t="shared" si="221"/>
        <v>849</v>
      </c>
      <c r="C857" s="314" t="str">
        <f>MID(文章!$D$4, B857, 1)</f>
        <v/>
      </c>
      <c r="D857" s="365"/>
      <c r="E857" s="365"/>
      <c r="F857" s="365"/>
      <c r="G857" s="315" t="str">
        <f t="array" ref="G857">IF( OR($T857, NOT($U857), $W857), "", $AA857 &amp; $AH857 &amp; INDEX(中文數值資料表, $AG857, 2) )</f>
        <v/>
      </c>
      <c r="H857" s="321" t="str">
        <f t="shared" si="222"/>
        <v/>
      </c>
      <c r="I857" s="322" t="str">
        <f t="shared" si="223"/>
        <v/>
      </c>
      <c r="J857" s="323" t="str">
        <f t="shared" si="224"/>
        <v/>
      </c>
      <c r="K857" s="316" t="str">
        <f t="shared" si="225"/>
        <v/>
      </c>
      <c r="L857" s="317" t="str">
        <f t="shared" ca="1" si="259"/>
        <v xml:space="preserve">\ltjruby{}{}\
</v>
      </c>
      <c r="M857" s="317" t="str">
        <f t="shared" ca="1" si="245"/>
        <v xml:space="preserve">&lt;ruby&gt;&lt;rt&gt;&lt;/rt&gt;&lt;/ruby&gt;
</v>
      </c>
      <c r="N857" s="317" t="str">
        <f t="shared" ca="1" si="246"/>
        <v xml:space="preserve">&lt;ruby&gt;&lt;rt&gt;&lt;/rt&gt;&lt;/ruby&gt;
</v>
      </c>
      <c r="O857" s="317" t="str">
        <f t="shared" ca="1" si="247"/>
        <v xml:space="preserve">&lt;ruby&gt;&lt;rt&gt;&lt;/rt&gt;&lt;/ruby&gt;
</v>
      </c>
      <c r="P857" s="317" t="str">
        <f t="shared" ca="1" si="247"/>
        <v xml:space="preserve">&lt;ruby&gt;&lt;rt&gt;&lt;/rt&gt;&lt;/ruby&gt;
</v>
      </c>
      <c r="Q857" s="318" t="str">
        <f t="shared" ca="1" si="248"/>
        <v xml:space="preserve">&lt;ruby&gt;&lt;rtc&gt;&lt;/rtc&gt;&lt;/ruby&gt;
</v>
      </c>
      <c r="R857" s="318" t="str">
        <f t="shared" ca="1" si="249"/>
        <v xml:space="preserve">&lt;ruby&gt;&lt;rt&gt;&lt;/rt&gt;&lt;rtc&gt;&lt;/rtc&gt;&lt;/ruby&gt;
</v>
      </c>
      <c r="S857" s="285"/>
      <c r="T857" s="319" t="b">
        <f t="shared" si="243"/>
        <v>0</v>
      </c>
      <c r="U857" s="319" t="b">
        <f t="shared" si="250"/>
        <v>0</v>
      </c>
      <c r="V857" s="319" t="b">
        <f t="shared" si="251"/>
        <v>1</v>
      </c>
      <c r="W857" s="319" t="b">
        <f t="shared" si="252"/>
        <v>1</v>
      </c>
      <c r="X857" s="319" t="b">
        <f t="shared" si="253"/>
        <v>0</v>
      </c>
      <c r="Y857" s="370"/>
      <c r="Z857" s="377" t="str">
        <f t="shared" si="244"/>
        <v/>
      </c>
      <c r="AA857" s="373" t="str">
        <f t="array" ref="AA857">IF( $Z857="", "", INDEX(白話字聲母資料表, $Z857, $AA$5))</f>
        <v/>
      </c>
      <c r="AB857" s="370"/>
      <c r="AC857" s="377" t="str">
        <f t="shared" si="254"/>
        <v/>
      </c>
      <c r="AD857" s="373" t="str">
        <f t="array" ref="AD857">IF( $W857, "", INDEX(白話字韻母資料表, AC857, $AD$5))</f>
        <v/>
      </c>
      <c r="AE857" s="373" t="str">
        <f t="array" ref="AE857">IF( $W857, "", IF( INDEX(白話字韻母資料表, AC857, $AE$5) = "入聲", TRUE, FALSE) )</f>
        <v/>
      </c>
      <c r="AF857" s="374" t="str">
        <f t="shared" si="255"/>
        <v/>
      </c>
      <c r="AG857" s="374" t="str">
        <f t="shared" si="256"/>
        <v/>
      </c>
      <c r="AH857" s="374" t="str">
        <f t="array" ref="AH857">IF( $W857, "", INDEX(白話字韻母資料表, $AC857, $AH$5))</f>
        <v/>
      </c>
      <c r="AI857" s="374" t="str">
        <f t="array" ref="AI857">IF($W857, "", INDEX(白話字韻母八聲調資料表, $AD857, $AG857))</f>
        <v/>
      </c>
      <c r="AJ857" s="370"/>
      <c r="AK857" s="373" t="b">
        <f t="shared" si="257"/>
        <v>0</v>
      </c>
      <c r="AL857" s="373" t="str">
        <f>IF( $AK857, IFERROR( IF(MATCH( $E857, 顎音化聲母!$H$9:$H$37, 0), TRUE, FALSE), FALSE), "")</f>
        <v/>
      </c>
      <c r="AM857" s="373" t="str">
        <f t="array" ref="AM857">IF( AND($AK857, $AL857), INDEX(顎音化聲母資料表, MATCH( $D857 &amp; $E857, 顎音化聲母!$L$5:$L$136, 0), 3), "")</f>
        <v/>
      </c>
      <c r="AN857" s="373" t="str">
        <f t="shared" si="258"/>
        <v/>
      </c>
      <c r="AO857" s="374" t="str">
        <f t="array" ref="AO857">IF($AN857="", "", IF( $AM857&lt;&gt;"", $AM857,INDEX(白話字聲母資料表, $AN857, $AO$5)))</f>
        <v/>
      </c>
      <c r="AP857" s="374" t="str">
        <f t="array" ref="AP857">IF($W857, "", INDEX(方音八音反切資料表, $AD857, $AG857))</f>
        <v/>
      </c>
      <c r="AQ857" s="370"/>
      <c r="AR857" s="374" t="str">
        <f t="array" ref="AR857">IF($V857, "", INDEX(白話字聲母資料表, $Z857, $AR$5))</f>
        <v/>
      </c>
      <c r="AS857" s="375" t="str">
        <f t="array" ref="AS857">IF($W857, "", INDEX(白話字韻母資料表, $AC857, $AR$5))</f>
        <v/>
      </c>
      <c r="AT857" s="374" t="str">
        <f t="array" ref="AT857">IF($W857, "", INDEX(台羅韻母八聲調資料表, $AD857, $AG857))</f>
        <v/>
      </c>
      <c r="AU857" s="370"/>
      <c r="AV857" s="374" t="str">
        <f t="array" ref="AV857">IF($V857, "", INDEX(白話字聲母資料表, $Z857, $AV$5))</f>
        <v/>
      </c>
      <c r="AW857" s="375" t="str">
        <f t="array" ref="AW857">IF($W857, "", INDEX(白話字韻母資料表, $AC857, $AW$5))</f>
        <v/>
      </c>
      <c r="AX857" s="374" t="str">
        <f t="array" ref="AX857">IF($W857, "", INDEX(閩拼韻母八聲調資料表, $AD857, $AG857))</f>
        <v/>
      </c>
    </row>
    <row r="858" spans="2:50">
      <c r="B858" s="380">
        <f t="shared" si="221"/>
        <v>850</v>
      </c>
      <c r="C858" s="314" t="str">
        <f>MID(文章!$D$4, B858, 1)</f>
        <v/>
      </c>
      <c r="D858" s="365"/>
      <c r="E858" s="365"/>
      <c r="F858" s="365"/>
      <c r="G858" s="315" t="str">
        <f t="array" ref="G858">IF( OR($T858, NOT($U858), $W858), "", $AA858 &amp; $AH858 &amp; INDEX(中文數值資料表, $AG858, 2) )</f>
        <v/>
      </c>
      <c r="H858" s="321" t="str">
        <f t="shared" si="222"/>
        <v/>
      </c>
      <c r="I858" s="322" t="str">
        <f t="shared" si="223"/>
        <v/>
      </c>
      <c r="J858" s="323" t="str">
        <f t="shared" si="224"/>
        <v/>
      </c>
      <c r="K858" s="316" t="str">
        <f t="shared" si="225"/>
        <v/>
      </c>
      <c r="L858" s="317" t="str">
        <f t="shared" ca="1" si="259"/>
        <v xml:space="preserve">\ltjruby{}{}\
</v>
      </c>
      <c r="M858" s="317" t="str">
        <f t="shared" ca="1" si="245"/>
        <v xml:space="preserve">&lt;ruby&gt;&lt;rt&gt;&lt;/rt&gt;&lt;/ruby&gt;
</v>
      </c>
      <c r="N858" s="317" t="str">
        <f t="shared" ca="1" si="246"/>
        <v xml:space="preserve">&lt;ruby&gt;&lt;rt&gt;&lt;/rt&gt;&lt;/ruby&gt;
</v>
      </c>
      <c r="O858" s="317" t="str">
        <f t="shared" ca="1" si="247"/>
        <v xml:space="preserve">&lt;ruby&gt;&lt;rt&gt;&lt;/rt&gt;&lt;/ruby&gt;
</v>
      </c>
      <c r="P858" s="317" t="str">
        <f t="shared" ca="1" si="247"/>
        <v xml:space="preserve">&lt;ruby&gt;&lt;rt&gt;&lt;/rt&gt;&lt;/ruby&gt;
</v>
      </c>
      <c r="Q858" s="318" t="str">
        <f t="shared" ca="1" si="248"/>
        <v xml:space="preserve">&lt;ruby&gt;&lt;rtc&gt;&lt;/rtc&gt;&lt;/ruby&gt;
</v>
      </c>
      <c r="R858" s="318" t="str">
        <f t="shared" ca="1" si="249"/>
        <v xml:space="preserve">&lt;ruby&gt;&lt;rt&gt;&lt;/rt&gt;&lt;rtc&gt;&lt;/rtc&gt;&lt;/ruby&gt;
</v>
      </c>
      <c r="S858" s="285"/>
      <c r="T858" s="319" t="b">
        <f t="shared" si="243"/>
        <v>0</v>
      </c>
      <c r="U858" s="319" t="b">
        <f t="shared" si="250"/>
        <v>0</v>
      </c>
      <c r="V858" s="319" t="b">
        <f t="shared" si="251"/>
        <v>1</v>
      </c>
      <c r="W858" s="319" t="b">
        <f t="shared" si="252"/>
        <v>1</v>
      </c>
      <c r="X858" s="319" t="b">
        <f t="shared" si="253"/>
        <v>0</v>
      </c>
      <c r="Y858" s="370"/>
      <c r="Z858" s="377" t="str">
        <f t="shared" si="244"/>
        <v/>
      </c>
      <c r="AA858" s="373" t="str">
        <f t="array" ref="AA858">IF( $Z858="", "", INDEX(白話字聲母資料表, $Z858, $AA$5))</f>
        <v/>
      </c>
      <c r="AB858" s="370"/>
      <c r="AC858" s="377" t="str">
        <f t="shared" si="254"/>
        <v/>
      </c>
      <c r="AD858" s="373" t="str">
        <f t="array" ref="AD858">IF( $W858, "", INDEX(白話字韻母資料表, AC858, $AD$5))</f>
        <v/>
      </c>
      <c r="AE858" s="373" t="str">
        <f t="array" ref="AE858">IF( $W858, "", IF( INDEX(白話字韻母資料表, AC858, $AE$5) = "入聲", TRUE, FALSE) )</f>
        <v/>
      </c>
      <c r="AF858" s="374" t="str">
        <f t="shared" si="255"/>
        <v/>
      </c>
      <c r="AG858" s="374" t="str">
        <f t="shared" si="256"/>
        <v/>
      </c>
      <c r="AH858" s="374" t="str">
        <f t="array" ref="AH858">IF( $W858, "", INDEX(白話字韻母資料表, $AC858, $AH$5))</f>
        <v/>
      </c>
      <c r="AI858" s="374" t="str">
        <f t="array" ref="AI858">IF($W858, "", INDEX(白話字韻母八聲調資料表, $AD858, $AG858))</f>
        <v/>
      </c>
      <c r="AJ858" s="370"/>
      <c r="AK858" s="373" t="b">
        <f t="shared" si="257"/>
        <v>0</v>
      </c>
      <c r="AL858" s="373" t="str">
        <f>IF( $AK858, IFERROR( IF(MATCH( $E858, 顎音化聲母!$H$9:$H$37, 0), TRUE, FALSE), FALSE), "")</f>
        <v/>
      </c>
      <c r="AM858" s="373" t="str">
        <f t="array" ref="AM858">IF( AND($AK858, $AL858), INDEX(顎音化聲母資料表, MATCH( $D858 &amp; $E858, 顎音化聲母!$L$5:$L$136, 0), 3), "")</f>
        <v/>
      </c>
      <c r="AN858" s="373" t="str">
        <f t="shared" si="258"/>
        <v/>
      </c>
      <c r="AO858" s="374" t="str">
        <f t="array" ref="AO858">IF($AN858="", "", IF( $AM858&lt;&gt;"", $AM858,INDEX(白話字聲母資料表, $AN858, $AO$5)))</f>
        <v/>
      </c>
      <c r="AP858" s="374" t="str">
        <f t="array" ref="AP858">IF($W858, "", INDEX(方音八音反切資料表, $AD858, $AG858))</f>
        <v/>
      </c>
      <c r="AQ858" s="370"/>
      <c r="AR858" s="374" t="str">
        <f t="array" ref="AR858">IF($V858, "", INDEX(白話字聲母資料表, $Z858, $AR$5))</f>
        <v/>
      </c>
      <c r="AS858" s="375" t="str">
        <f t="array" ref="AS858">IF($W858, "", INDEX(白話字韻母資料表, $AC858, $AR$5))</f>
        <v/>
      </c>
      <c r="AT858" s="374" t="str">
        <f t="array" ref="AT858">IF($W858, "", INDEX(台羅韻母八聲調資料表, $AD858, $AG858))</f>
        <v/>
      </c>
      <c r="AU858" s="370"/>
      <c r="AV858" s="374" t="str">
        <f t="array" ref="AV858">IF($V858, "", INDEX(白話字聲母資料表, $Z858, $AV$5))</f>
        <v/>
      </c>
      <c r="AW858" s="375" t="str">
        <f t="array" ref="AW858">IF($W858, "", INDEX(白話字韻母資料表, $AC858, $AW$5))</f>
        <v/>
      </c>
      <c r="AX858" s="374" t="str">
        <f t="array" ref="AX858">IF($W858, "", INDEX(閩拼韻母八聲調資料表, $AD858, $AG858))</f>
        <v/>
      </c>
    </row>
    <row r="859" spans="2:50">
      <c r="B859" s="380">
        <f t="shared" si="221"/>
        <v>851</v>
      </c>
      <c r="C859" s="314" t="str">
        <f>MID(文章!$D$4, B859, 1)</f>
        <v/>
      </c>
      <c r="D859" s="365"/>
      <c r="E859" s="365"/>
      <c r="F859" s="365"/>
      <c r="G859" s="315" t="str">
        <f t="array" ref="G859">IF( OR($T859, NOT($U859), $W859), "", $AA859 &amp; $AH859 &amp; INDEX(中文數值資料表, $AG859, 2) )</f>
        <v/>
      </c>
      <c r="H859" s="321" t="str">
        <f t="shared" si="222"/>
        <v/>
      </c>
      <c r="I859" s="322" t="str">
        <f t="shared" si="223"/>
        <v/>
      </c>
      <c r="J859" s="323" t="str">
        <f t="shared" si="224"/>
        <v/>
      </c>
      <c r="K859" s="316" t="str">
        <f t="shared" si="225"/>
        <v/>
      </c>
      <c r="L859" s="317" t="str">
        <f t="shared" ca="1" si="259"/>
        <v xml:space="preserve">\ltjruby{}{}\
</v>
      </c>
      <c r="M859" s="317" t="str">
        <f t="shared" ca="1" si="245"/>
        <v xml:space="preserve">&lt;ruby&gt;&lt;rt&gt;&lt;/rt&gt;&lt;/ruby&gt;
</v>
      </c>
      <c r="N859" s="317" t="str">
        <f t="shared" ca="1" si="246"/>
        <v xml:space="preserve">&lt;ruby&gt;&lt;rt&gt;&lt;/rt&gt;&lt;/ruby&gt;
</v>
      </c>
      <c r="O859" s="317" t="str">
        <f t="shared" ca="1" si="247"/>
        <v xml:space="preserve">&lt;ruby&gt;&lt;rt&gt;&lt;/rt&gt;&lt;/ruby&gt;
</v>
      </c>
      <c r="P859" s="317" t="str">
        <f t="shared" ca="1" si="247"/>
        <v xml:space="preserve">&lt;ruby&gt;&lt;rt&gt;&lt;/rt&gt;&lt;/ruby&gt;
</v>
      </c>
      <c r="Q859" s="318" t="str">
        <f t="shared" ca="1" si="248"/>
        <v xml:space="preserve">&lt;ruby&gt;&lt;rtc&gt;&lt;/rtc&gt;&lt;/ruby&gt;
</v>
      </c>
      <c r="R859" s="318" t="str">
        <f t="shared" ca="1" si="249"/>
        <v xml:space="preserve">&lt;ruby&gt;&lt;rt&gt;&lt;/rt&gt;&lt;rtc&gt;&lt;/rtc&gt;&lt;/ruby&gt;
</v>
      </c>
      <c r="S859" s="285"/>
      <c r="T859" s="319" t="b">
        <f t="shared" si="243"/>
        <v>0</v>
      </c>
      <c r="U859" s="319" t="b">
        <f t="shared" si="250"/>
        <v>0</v>
      </c>
      <c r="V859" s="319" t="b">
        <f t="shared" si="251"/>
        <v>1</v>
      </c>
      <c r="W859" s="319" t="b">
        <f t="shared" si="252"/>
        <v>1</v>
      </c>
      <c r="X859" s="319" t="b">
        <f t="shared" si="253"/>
        <v>0</v>
      </c>
      <c r="Y859" s="370"/>
      <c r="Z859" s="377" t="str">
        <f t="shared" si="244"/>
        <v/>
      </c>
      <c r="AA859" s="373" t="str">
        <f t="array" ref="AA859">IF( $Z859="", "", INDEX(白話字聲母資料表, $Z859, $AA$5))</f>
        <v/>
      </c>
      <c r="AB859" s="370"/>
      <c r="AC859" s="377" t="str">
        <f t="shared" si="254"/>
        <v/>
      </c>
      <c r="AD859" s="373" t="str">
        <f t="array" ref="AD859">IF( $W859, "", INDEX(白話字韻母資料表, AC859, $AD$5))</f>
        <v/>
      </c>
      <c r="AE859" s="373" t="str">
        <f t="array" ref="AE859">IF( $W859, "", IF( INDEX(白話字韻母資料表, AC859, $AE$5) = "入聲", TRUE, FALSE) )</f>
        <v/>
      </c>
      <c r="AF859" s="374" t="str">
        <f t="shared" si="255"/>
        <v/>
      </c>
      <c r="AG859" s="374" t="str">
        <f t="shared" si="256"/>
        <v/>
      </c>
      <c r="AH859" s="374" t="str">
        <f t="array" ref="AH859">IF( $W859, "", INDEX(白話字韻母資料表, $AC859, $AH$5))</f>
        <v/>
      </c>
      <c r="AI859" s="374" t="str">
        <f t="array" ref="AI859">IF($W859, "", INDEX(白話字韻母八聲調資料表, $AD859, $AG859))</f>
        <v/>
      </c>
      <c r="AJ859" s="370"/>
      <c r="AK859" s="373" t="b">
        <f t="shared" si="257"/>
        <v>0</v>
      </c>
      <c r="AL859" s="373" t="str">
        <f>IF( $AK859, IFERROR( IF(MATCH( $E859, 顎音化聲母!$H$9:$H$37, 0), TRUE, FALSE), FALSE), "")</f>
        <v/>
      </c>
      <c r="AM859" s="373" t="str">
        <f t="array" ref="AM859">IF( AND($AK859, $AL859), INDEX(顎音化聲母資料表, MATCH( $D859 &amp; $E859, 顎音化聲母!$L$5:$L$136, 0), 3), "")</f>
        <v/>
      </c>
      <c r="AN859" s="373" t="str">
        <f t="shared" si="258"/>
        <v/>
      </c>
      <c r="AO859" s="374" t="str">
        <f t="array" ref="AO859">IF($AN859="", "", IF( $AM859&lt;&gt;"", $AM859,INDEX(白話字聲母資料表, $AN859, $AO$5)))</f>
        <v/>
      </c>
      <c r="AP859" s="374" t="str">
        <f t="array" ref="AP859">IF($W859, "", INDEX(方音八音反切資料表, $AD859, $AG859))</f>
        <v/>
      </c>
      <c r="AQ859" s="370"/>
      <c r="AR859" s="374" t="str">
        <f t="array" ref="AR859">IF($V859, "", INDEX(白話字聲母資料表, $Z859, $AR$5))</f>
        <v/>
      </c>
      <c r="AS859" s="375" t="str">
        <f t="array" ref="AS859">IF($W859, "", INDEX(白話字韻母資料表, $AC859, $AR$5))</f>
        <v/>
      </c>
      <c r="AT859" s="374" t="str">
        <f t="array" ref="AT859">IF($W859, "", INDEX(台羅韻母八聲調資料表, $AD859, $AG859))</f>
        <v/>
      </c>
      <c r="AU859" s="370"/>
      <c r="AV859" s="374" t="str">
        <f t="array" ref="AV859">IF($V859, "", INDEX(白話字聲母資料表, $Z859, $AV$5))</f>
        <v/>
      </c>
      <c r="AW859" s="375" t="str">
        <f t="array" ref="AW859">IF($W859, "", INDEX(白話字韻母資料表, $AC859, $AW$5))</f>
        <v/>
      </c>
      <c r="AX859" s="374" t="str">
        <f t="array" ref="AX859">IF($W859, "", INDEX(閩拼韻母八聲調資料表, $AD859, $AG859))</f>
        <v/>
      </c>
    </row>
    <row r="860" spans="2:50">
      <c r="B860" s="380">
        <f t="shared" si="221"/>
        <v>852</v>
      </c>
      <c r="C860" s="314" t="str">
        <f>MID(文章!$D$4, B860, 1)</f>
        <v/>
      </c>
      <c r="D860" s="365"/>
      <c r="E860" s="365"/>
      <c r="F860" s="365"/>
      <c r="G860" s="315" t="str">
        <f t="array" ref="G860">IF( OR($T860, NOT($U860), $W860), "", $AA860 &amp; $AH860 &amp; INDEX(中文數值資料表, $AG860, 2) )</f>
        <v/>
      </c>
      <c r="H860" s="321" t="str">
        <f t="shared" si="222"/>
        <v/>
      </c>
      <c r="I860" s="322" t="str">
        <f t="shared" si="223"/>
        <v/>
      </c>
      <c r="J860" s="323" t="str">
        <f t="shared" si="224"/>
        <v/>
      </c>
      <c r="K860" s="316" t="str">
        <f t="shared" si="225"/>
        <v/>
      </c>
      <c r="L860" s="317" t="str">
        <f t="shared" ca="1" si="259"/>
        <v xml:space="preserve">\ltjruby{}{}\
</v>
      </c>
      <c r="M860" s="317" t="str">
        <f t="shared" ca="1" si="245"/>
        <v xml:space="preserve">&lt;ruby&gt;&lt;rt&gt;&lt;/rt&gt;&lt;/ruby&gt;
</v>
      </c>
      <c r="N860" s="317" t="str">
        <f t="shared" ca="1" si="246"/>
        <v xml:space="preserve">&lt;ruby&gt;&lt;rt&gt;&lt;/rt&gt;&lt;/ruby&gt;
</v>
      </c>
      <c r="O860" s="317" t="str">
        <f t="shared" ca="1" si="247"/>
        <v xml:space="preserve">&lt;ruby&gt;&lt;rt&gt;&lt;/rt&gt;&lt;/ruby&gt;
</v>
      </c>
      <c r="P860" s="317" t="str">
        <f t="shared" ca="1" si="247"/>
        <v xml:space="preserve">&lt;ruby&gt;&lt;rt&gt;&lt;/rt&gt;&lt;/ruby&gt;
</v>
      </c>
      <c r="Q860" s="318" t="str">
        <f t="shared" ca="1" si="248"/>
        <v xml:space="preserve">&lt;ruby&gt;&lt;rtc&gt;&lt;/rtc&gt;&lt;/ruby&gt;
</v>
      </c>
      <c r="R860" s="318" t="str">
        <f t="shared" ca="1" si="249"/>
        <v xml:space="preserve">&lt;ruby&gt;&lt;rt&gt;&lt;/rt&gt;&lt;rtc&gt;&lt;/rtc&gt;&lt;/ruby&gt;
</v>
      </c>
      <c r="S860" s="285"/>
      <c r="T860" s="319" t="b">
        <f t="shared" si="243"/>
        <v>0</v>
      </c>
      <c r="U860" s="319" t="b">
        <f t="shared" si="250"/>
        <v>0</v>
      </c>
      <c r="V860" s="319" t="b">
        <f t="shared" si="251"/>
        <v>1</v>
      </c>
      <c r="W860" s="319" t="b">
        <f t="shared" si="252"/>
        <v>1</v>
      </c>
      <c r="X860" s="319" t="b">
        <f t="shared" si="253"/>
        <v>0</v>
      </c>
      <c r="Y860" s="370"/>
      <c r="Z860" s="377" t="str">
        <f t="shared" si="244"/>
        <v/>
      </c>
      <c r="AA860" s="373" t="str">
        <f t="array" ref="AA860">IF( $Z860="", "", INDEX(白話字聲母資料表, $Z860, $AA$5))</f>
        <v/>
      </c>
      <c r="AB860" s="370"/>
      <c r="AC860" s="377" t="str">
        <f t="shared" si="254"/>
        <v/>
      </c>
      <c r="AD860" s="373" t="str">
        <f t="array" ref="AD860">IF( $W860, "", INDEX(白話字韻母資料表, AC860, $AD$5))</f>
        <v/>
      </c>
      <c r="AE860" s="373" t="str">
        <f t="array" ref="AE860">IF( $W860, "", IF( INDEX(白話字韻母資料表, AC860, $AE$5) = "入聲", TRUE, FALSE) )</f>
        <v/>
      </c>
      <c r="AF860" s="374" t="str">
        <f t="shared" si="255"/>
        <v/>
      </c>
      <c r="AG860" s="374" t="str">
        <f t="shared" si="256"/>
        <v/>
      </c>
      <c r="AH860" s="374" t="str">
        <f t="array" ref="AH860">IF( $W860, "", INDEX(白話字韻母資料表, $AC860, $AH$5))</f>
        <v/>
      </c>
      <c r="AI860" s="374" t="str">
        <f t="array" ref="AI860">IF($W860, "", INDEX(白話字韻母八聲調資料表, $AD860, $AG860))</f>
        <v/>
      </c>
      <c r="AJ860" s="370"/>
      <c r="AK860" s="373" t="b">
        <f t="shared" si="257"/>
        <v>0</v>
      </c>
      <c r="AL860" s="373" t="str">
        <f>IF( $AK860, IFERROR( IF(MATCH( $E860, 顎音化聲母!$H$9:$H$37, 0), TRUE, FALSE), FALSE), "")</f>
        <v/>
      </c>
      <c r="AM860" s="373" t="str">
        <f t="array" ref="AM860">IF( AND($AK860, $AL860), INDEX(顎音化聲母資料表, MATCH( $D860 &amp; $E860, 顎音化聲母!$L$5:$L$136, 0), 3), "")</f>
        <v/>
      </c>
      <c r="AN860" s="373" t="str">
        <f t="shared" si="258"/>
        <v/>
      </c>
      <c r="AO860" s="374" t="str">
        <f t="array" ref="AO860">IF($AN860="", "", IF( $AM860&lt;&gt;"", $AM860,INDEX(白話字聲母資料表, $AN860, $AO$5)))</f>
        <v/>
      </c>
      <c r="AP860" s="374" t="str">
        <f t="array" ref="AP860">IF($W860, "", INDEX(方音八音反切資料表, $AD860, $AG860))</f>
        <v/>
      </c>
      <c r="AQ860" s="370"/>
      <c r="AR860" s="374" t="str">
        <f t="array" ref="AR860">IF($V860, "", INDEX(白話字聲母資料表, $Z860, $AR$5))</f>
        <v/>
      </c>
      <c r="AS860" s="375" t="str">
        <f t="array" ref="AS860">IF($W860, "", INDEX(白話字韻母資料表, $AC860, $AR$5))</f>
        <v/>
      </c>
      <c r="AT860" s="374" t="str">
        <f t="array" ref="AT860">IF($W860, "", INDEX(台羅韻母八聲調資料表, $AD860, $AG860))</f>
        <v/>
      </c>
      <c r="AU860" s="370"/>
      <c r="AV860" s="374" t="str">
        <f t="array" ref="AV860">IF($V860, "", INDEX(白話字聲母資料表, $Z860, $AV$5))</f>
        <v/>
      </c>
      <c r="AW860" s="375" t="str">
        <f t="array" ref="AW860">IF($W860, "", INDEX(白話字韻母資料表, $AC860, $AW$5))</f>
        <v/>
      </c>
      <c r="AX860" s="374" t="str">
        <f t="array" ref="AX860">IF($W860, "", INDEX(閩拼韻母八聲調資料表, $AD860, $AG860))</f>
        <v/>
      </c>
    </row>
    <row r="861" spans="2:50">
      <c r="B861" s="380">
        <f t="shared" si="221"/>
        <v>853</v>
      </c>
      <c r="C861" s="314" t="str">
        <f>MID(文章!$D$4, B861, 1)</f>
        <v/>
      </c>
      <c r="D861" s="365"/>
      <c r="E861" s="365"/>
      <c r="F861" s="365"/>
      <c r="G861" s="315" t="str">
        <f t="array" ref="G861">IF( OR($T861, NOT($U861), $W861), "", $AA861 &amp; $AH861 &amp; INDEX(中文數值資料表, $AG861, 2) )</f>
        <v/>
      </c>
      <c r="H861" s="321" t="str">
        <f t="shared" si="222"/>
        <v/>
      </c>
      <c r="I861" s="322" t="str">
        <f t="shared" si="223"/>
        <v/>
      </c>
      <c r="J861" s="323" t="str">
        <f t="shared" si="224"/>
        <v/>
      </c>
      <c r="K861" s="316" t="str">
        <f t="shared" si="225"/>
        <v/>
      </c>
      <c r="L861" s="317" t="str">
        <f t="shared" ca="1" si="259"/>
        <v xml:space="preserve">\ltjruby{}{}\
</v>
      </c>
      <c r="M861" s="317" t="str">
        <f t="shared" ca="1" si="245"/>
        <v xml:space="preserve">&lt;ruby&gt;&lt;rt&gt;&lt;/rt&gt;&lt;/ruby&gt;
</v>
      </c>
      <c r="N861" s="317" t="str">
        <f t="shared" ca="1" si="246"/>
        <v xml:space="preserve">&lt;ruby&gt;&lt;rt&gt;&lt;/rt&gt;&lt;/ruby&gt;
</v>
      </c>
      <c r="O861" s="317" t="str">
        <f t="shared" ca="1" si="247"/>
        <v xml:space="preserve">&lt;ruby&gt;&lt;rt&gt;&lt;/rt&gt;&lt;/ruby&gt;
</v>
      </c>
      <c r="P861" s="317" t="str">
        <f t="shared" ca="1" si="247"/>
        <v xml:space="preserve">&lt;ruby&gt;&lt;rt&gt;&lt;/rt&gt;&lt;/ruby&gt;
</v>
      </c>
      <c r="Q861" s="318" t="str">
        <f t="shared" ca="1" si="248"/>
        <v xml:space="preserve">&lt;ruby&gt;&lt;rtc&gt;&lt;/rtc&gt;&lt;/ruby&gt;
</v>
      </c>
      <c r="R861" s="318" t="str">
        <f t="shared" ca="1" si="249"/>
        <v xml:space="preserve">&lt;ruby&gt;&lt;rt&gt;&lt;/rt&gt;&lt;rtc&gt;&lt;/rtc&gt;&lt;/ruby&gt;
</v>
      </c>
      <c r="S861" s="285"/>
      <c r="T861" s="319" t="b">
        <f t="shared" si="243"/>
        <v>0</v>
      </c>
      <c r="U861" s="319" t="b">
        <f t="shared" si="250"/>
        <v>0</v>
      </c>
      <c r="V861" s="319" t="b">
        <f t="shared" si="251"/>
        <v>1</v>
      </c>
      <c r="W861" s="319" t="b">
        <f t="shared" si="252"/>
        <v>1</v>
      </c>
      <c r="X861" s="319" t="b">
        <f t="shared" si="253"/>
        <v>0</v>
      </c>
      <c r="Y861" s="370"/>
      <c r="Z861" s="377" t="str">
        <f t="shared" si="244"/>
        <v/>
      </c>
      <c r="AA861" s="373" t="str">
        <f t="array" ref="AA861">IF( $Z861="", "", INDEX(白話字聲母資料表, $Z861, $AA$5))</f>
        <v/>
      </c>
      <c r="AB861" s="370"/>
      <c r="AC861" s="377" t="str">
        <f t="shared" si="254"/>
        <v/>
      </c>
      <c r="AD861" s="373" t="str">
        <f t="array" ref="AD861">IF( $W861, "", INDEX(白話字韻母資料表, AC861, $AD$5))</f>
        <v/>
      </c>
      <c r="AE861" s="373" t="str">
        <f t="array" ref="AE861">IF( $W861, "", IF( INDEX(白話字韻母資料表, AC861, $AE$5) = "入聲", TRUE, FALSE) )</f>
        <v/>
      </c>
      <c r="AF861" s="374" t="str">
        <f t="shared" si="255"/>
        <v/>
      </c>
      <c r="AG861" s="374" t="str">
        <f t="shared" si="256"/>
        <v/>
      </c>
      <c r="AH861" s="374" t="str">
        <f t="array" ref="AH861">IF( $W861, "", INDEX(白話字韻母資料表, $AC861, $AH$5))</f>
        <v/>
      </c>
      <c r="AI861" s="374" t="str">
        <f t="array" ref="AI861">IF($W861, "", INDEX(白話字韻母八聲調資料表, $AD861, $AG861))</f>
        <v/>
      </c>
      <c r="AJ861" s="370"/>
      <c r="AK861" s="373" t="b">
        <f t="shared" si="257"/>
        <v>0</v>
      </c>
      <c r="AL861" s="373" t="str">
        <f>IF( $AK861, IFERROR( IF(MATCH( $E861, 顎音化聲母!$H$9:$H$37, 0), TRUE, FALSE), FALSE), "")</f>
        <v/>
      </c>
      <c r="AM861" s="373" t="str">
        <f t="array" ref="AM861">IF( AND($AK861, $AL861), INDEX(顎音化聲母資料表, MATCH( $D861 &amp; $E861, 顎音化聲母!$L$5:$L$136, 0), 3), "")</f>
        <v/>
      </c>
      <c r="AN861" s="373" t="str">
        <f t="shared" si="258"/>
        <v/>
      </c>
      <c r="AO861" s="374" t="str">
        <f t="array" ref="AO861">IF($AN861="", "", IF( $AM861&lt;&gt;"", $AM861,INDEX(白話字聲母資料表, $AN861, $AO$5)))</f>
        <v/>
      </c>
      <c r="AP861" s="374" t="str">
        <f t="array" ref="AP861">IF($W861, "", INDEX(方音八音反切資料表, $AD861, $AG861))</f>
        <v/>
      </c>
      <c r="AQ861" s="370"/>
      <c r="AR861" s="374" t="str">
        <f t="array" ref="AR861">IF($V861, "", INDEX(白話字聲母資料表, $Z861, $AR$5))</f>
        <v/>
      </c>
      <c r="AS861" s="375" t="str">
        <f t="array" ref="AS861">IF($W861, "", INDEX(白話字韻母資料表, $AC861, $AR$5))</f>
        <v/>
      </c>
      <c r="AT861" s="374" t="str">
        <f t="array" ref="AT861">IF($W861, "", INDEX(台羅韻母八聲調資料表, $AD861, $AG861))</f>
        <v/>
      </c>
      <c r="AU861" s="370"/>
      <c r="AV861" s="374" t="str">
        <f t="array" ref="AV861">IF($V861, "", INDEX(白話字聲母資料表, $Z861, $AV$5))</f>
        <v/>
      </c>
      <c r="AW861" s="375" t="str">
        <f t="array" ref="AW861">IF($W861, "", INDEX(白話字韻母資料表, $AC861, $AW$5))</f>
        <v/>
      </c>
      <c r="AX861" s="374" t="str">
        <f t="array" ref="AX861">IF($W861, "", INDEX(閩拼韻母八聲調資料表, $AD861, $AG861))</f>
        <v/>
      </c>
    </row>
    <row r="862" spans="2:50">
      <c r="B862" s="380">
        <f t="shared" si="221"/>
        <v>854</v>
      </c>
      <c r="C862" s="314" t="str">
        <f>MID(文章!$D$4, B862, 1)</f>
        <v/>
      </c>
      <c r="D862" s="365"/>
      <c r="E862" s="365"/>
      <c r="F862" s="365"/>
      <c r="G862" s="315" t="str">
        <f t="array" ref="G862">IF( OR($T862, NOT($U862), $W862), "", $AA862 &amp; $AH862 &amp; INDEX(中文數值資料表, $AG862, 2) )</f>
        <v/>
      </c>
      <c r="H862" s="321" t="str">
        <f t="shared" si="222"/>
        <v/>
      </c>
      <c r="I862" s="322" t="str">
        <f t="shared" si="223"/>
        <v/>
      </c>
      <c r="J862" s="323" t="str">
        <f t="shared" si="224"/>
        <v/>
      </c>
      <c r="K862" s="316" t="str">
        <f t="shared" si="225"/>
        <v/>
      </c>
      <c r="L862" s="317" t="str">
        <f t="shared" ca="1" si="259"/>
        <v xml:space="preserve">\ltjruby{}{}\
</v>
      </c>
      <c r="M862" s="317" t="str">
        <f t="shared" ca="1" si="245"/>
        <v xml:space="preserve">&lt;ruby&gt;&lt;rt&gt;&lt;/rt&gt;&lt;/ruby&gt;
</v>
      </c>
      <c r="N862" s="317" t="str">
        <f t="shared" ca="1" si="246"/>
        <v xml:space="preserve">&lt;ruby&gt;&lt;rt&gt;&lt;/rt&gt;&lt;/ruby&gt;
</v>
      </c>
      <c r="O862" s="317" t="str">
        <f t="shared" ca="1" si="247"/>
        <v xml:space="preserve">&lt;ruby&gt;&lt;rt&gt;&lt;/rt&gt;&lt;/ruby&gt;
</v>
      </c>
      <c r="P862" s="317" t="str">
        <f t="shared" ca="1" si="247"/>
        <v xml:space="preserve">&lt;ruby&gt;&lt;rt&gt;&lt;/rt&gt;&lt;/ruby&gt;
</v>
      </c>
      <c r="Q862" s="318" t="str">
        <f t="shared" ca="1" si="248"/>
        <v xml:space="preserve">&lt;ruby&gt;&lt;rtc&gt;&lt;/rtc&gt;&lt;/ruby&gt;
</v>
      </c>
      <c r="R862" s="318" t="str">
        <f t="shared" ca="1" si="249"/>
        <v xml:space="preserve">&lt;ruby&gt;&lt;rt&gt;&lt;/rt&gt;&lt;rtc&gt;&lt;/rtc&gt;&lt;/ruby&gt;
</v>
      </c>
      <c r="S862" s="285"/>
      <c r="T862" s="319" t="b">
        <f t="shared" si="243"/>
        <v>0</v>
      </c>
      <c r="U862" s="319" t="b">
        <f t="shared" si="250"/>
        <v>0</v>
      </c>
      <c r="V862" s="319" t="b">
        <f t="shared" si="251"/>
        <v>1</v>
      </c>
      <c r="W862" s="319" t="b">
        <f t="shared" si="252"/>
        <v>1</v>
      </c>
      <c r="X862" s="319" t="b">
        <f t="shared" si="253"/>
        <v>0</v>
      </c>
      <c r="Y862" s="370"/>
      <c r="Z862" s="377" t="str">
        <f t="shared" si="244"/>
        <v/>
      </c>
      <c r="AA862" s="373" t="str">
        <f t="array" ref="AA862">IF( $Z862="", "", INDEX(白話字聲母資料表, $Z862, $AA$5))</f>
        <v/>
      </c>
      <c r="AB862" s="370"/>
      <c r="AC862" s="377" t="str">
        <f t="shared" si="254"/>
        <v/>
      </c>
      <c r="AD862" s="373" t="str">
        <f t="array" ref="AD862">IF( $W862, "", INDEX(白話字韻母資料表, AC862, $AD$5))</f>
        <v/>
      </c>
      <c r="AE862" s="373" t="str">
        <f t="array" ref="AE862">IF( $W862, "", IF( INDEX(白話字韻母資料表, AC862, $AE$5) = "入聲", TRUE, FALSE) )</f>
        <v/>
      </c>
      <c r="AF862" s="374" t="str">
        <f t="shared" si="255"/>
        <v/>
      </c>
      <c r="AG862" s="374" t="str">
        <f t="shared" si="256"/>
        <v/>
      </c>
      <c r="AH862" s="374" t="str">
        <f t="array" ref="AH862">IF( $W862, "", INDEX(白話字韻母資料表, $AC862, $AH$5))</f>
        <v/>
      </c>
      <c r="AI862" s="374" t="str">
        <f t="array" ref="AI862">IF($W862, "", INDEX(白話字韻母八聲調資料表, $AD862, $AG862))</f>
        <v/>
      </c>
      <c r="AJ862" s="370"/>
      <c r="AK862" s="373" t="b">
        <f t="shared" si="257"/>
        <v>0</v>
      </c>
      <c r="AL862" s="373" t="str">
        <f>IF( $AK862, IFERROR( IF(MATCH( $E862, 顎音化聲母!$H$9:$H$37, 0), TRUE, FALSE), FALSE), "")</f>
        <v/>
      </c>
      <c r="AM862" s="373" t="str">
        <f t="array" ref="AM862">IF( AND($AK862, $AL862), INDEX(顎音化聲母資料表, MATCH( $D862 &amp; $E862, 顎音化聲母!$L$5:$L$136, 0), 3), "")</f>
        <v/>
      </c>
      <c r="AN862" s="373" t="str">
        <f t="shared" si="258"/>
        <v/>
      </c>
      <c r="AO862" s="374" t="str">
        <f t="array" ref="AO862">IF($AN862="", "", IF( $AM862&lt;&gt;"", $AM862,INDEX(白話字聲母資料表, $AN862, $AO$5)))</f>
        <v/>
      </c>
      <c r="AP862" s="374" t="str">
        <f t="array" ref="AP862">IF($W862, "", INDEX(方音八音反切資料表, $AD862, $AG862))</f>
        <v/>
      </c>
      <c r="AQ862" s="370"/>
      <c r="AR862" s="374" t="str">
        <f t="array" ref="AR862">IF($V862, "", INDEX(白話字聲母資料表, $Z862, $AR$5))</f>
        <v/>
      </c>
      <c r="AS862" s="375" t="str">
        <f t="array" ref="AS862">IF($W862, "", INDEX(白話字韻母資料表, $AC862, $AR$5))</f>
        <v/>
      </c>
      <c r="AT862" s="374" t="str">
        <f t="array" ref="AT862">IF($W862, "", INDEX(台羅韻母八聲調資料表, $AD862, $AG862))</f>
        <v/>
      </c>
      <c r="AU862" s="370"/>
      <c r="AV862" s="374" t="str">
        <f t="array" ref="AV862">IF($V862, "", INDEX(白話字聲母資料表, $Z862, $AV$5))</f>
        <v/>
      </c>
      <c r="AW862" s="375" t="str">
        <f t="array" ref="AW862">IF($W862, "", INDEX(白話字韻母資料表, $AC862, $AW$5))</f>
        <v/>
      </c>
      <c r="AX862" s="374" t="str">
        <f t="array" ref="AX862">IF($W862, "", INDEX(閩拼韻母八聲調資料表, $AD862, $AG862))</f>
        <v/>
      </c>
    </row>
    <row r="863" spans="2:50">
      <c r="B863" s="380">
        <f t="shared" si="221"/>
        <v>855</v>
      </c>
      <c r="C863" s="314" t="str">
        <f>MID(文章!$D$4, B863, 1)</f>
        <v/>
      </c>
      <c r="D863" s="365"/>
      <c r="E863" s="365"/>
      <c r="F863" s="365"/>
      <c r="G863" s="315" t="str">
        <f t="array" ref="G863">IF( OR($T863, NOT($U863), $W863), "", $AA863 &amp; $AH863 &amp; INDEX(中文數值資料表, $AG863, 2) )</f>
        <v/>
      </c>
      <c r="H863" s="321" t="str">
        <f t="shared" si="222"/>
        <v/>
      </c>
      <c r="I863" s="322" t="str">
        <f t="shared" si="223"/>
        <v/>
      </c>
      <c r="J863" s="323" t="str">
        <f t="shared" si="224"/>
        <v/>
      </c>
      <c r="K863" s="316" t="str">
        <f t="shared" si="225"/>
        <v/>
      </c>
      <c r="L863" s="317" t="str">
        <f t="shared" ca="1" si="259"/>
        <v xml:space="preserve">\ltjruby{}{}\
</v>
      </c>
      <c r="M863" s="317" t="str">
        <f t="shared" ca="1" si="245"/>
        <v xml:space="preserve">&lt;ruby&gt;&lt;rt&gt;&lt;/rt&gt;&lt;/ruby&gt;
</v>
      </c>
      <c r="N863" s="317" t="str">
        <f t="shared" ca="1" si="246"/>
        <v xml:space="preserve">&lt;ruby&gt;&lt;rt&gt;&lt;/rt&gt;&lt;/ruby&gt;
</v>
      </c>
      <c r="O863" s="317" t="str">
        <f t="shared" ca="1" si="247"/>
        <v xml:space="preserve">&lt;ruby&gt;&lt;rt&gt;&lt;/rt&gt;&lt;/ruby&gt;
</v>
      </c>
      <c r="P863" s="317" t="str">
        <f t="shared" ca="1" si="247"/>
        <v xml:space="preserve">&lt;ruby&gt;&lt;rt&gt;&lt;/rt&gt;&lt;/ruby&gt;
</v>
      </c>
      <c r="Q863" s="318" t="str">
        <f t="shared" ca="1" si="248"/>
        <v xml:space="preserve">&lt;ruby&gt;&lt;rtc&gt;&lt;/rtc&gt;&lt;/ruby&gt;
</v>
      </c>
      <c r="R863" s="318" t="str">
        <f t="shared" ca="1" si="249"/>
        <v xml:space="preserve">&lt;ruby&gt;&lt;rt&gt;&lt;/rt&gt;&lt;rtc&gt;&lt;/rtc&gt;&lt;/ruby&gt;
</v>
      </c>
      <c r="S863" s="285"/>
      <c r="T863" s="319" t="b">
        <f t="shared" si="243"/>
        <v>0</v>
      </c>
      <c r="U863" s="319" t="b">
        <f t="shared" si="250"/>
        <v>0</v>
      </c>
      <c r="V863" s="319" t="b">
        <f t="shared" si="251"/>
        <v>1</v>
      </c>
      <c r="W863" s="319" t="b">
        <f t="shared" si="252"/>
        <v>1</v>
      </c>
      <c r="X863" s="319" t="b">
        <f t="shared" si="253"/>
        <v>0</v>
      </c>
      <c r="Y863" s="370"/>
      <c r="Z863" s="377" t="str">
        <f t="shared" si="244"/>
        <v/>
      </c>
      <c r="AA863" s="373" t="str">
        <f t="array" ref="AA863">IF( $Z863="", "", INDEX(白話字聲母資料表, $Z863, $AA$5))</f>
        <v/>
      </c>
      <c r="AB863" s="370"/>
      <c r="AC863" s="377" t="str">
        <f t="shared" si="254"/>
        <v/>
      </c>
      <c r="AD863" s="373" t="str">
        <f t="array" ref="AD863">IF( $W863, "", INDEX(白話字韻母資料表, AC863, $AD$5))</f>
        <v/>
      </c>
      <c r="AE863" s="373" t="str">
        <f t="array" ref="AE863">IF( $W863, "", IF( INDEX(白話字韻母資料表, AC863, $AE$5) = "入聲", TRUE, FALSE) )</f>
        <v/>
      </c>
      <c r="AF863" s="374" t="str">
        <f t="shared" si="255"/>
        <v/>
      </c>
      <c r="AG863" s="374" t="str">
        <f t="shared" si="256"/>
        <v/>
      </c>
      <c r="AH863" s="374" t="str">
        <f t="array" ref="AH863">IF( $W863, "", INDEX(白話字韻母資料表, $AC863, $AH$5))</f>
        <v/>
      </c>
      <c r="AI863" s="374" t="str">
        <f t="array" ref="AI863">IF($W863, "", INDEX(白話字韻母八聲調資料表, $AD863, $AG863))</f>
        <v/>
      </c>
      <c r="AJ863" s="370"/>
      <c r="AK863" s="373" t="b">
        <f t="shared" si="257"/>
        <v>0</v>
      </c>
      <c r="AL863" s="373" t="str">
        <f>IF( $AK863, IFERROR( IF(MATCH( $E863, 顎音化聲母!$H$9:$H$37, 0), TRUE, FALSE), FALSE), "")</f>
        <v/>
      </c>
      <c r="AM863" s="373" t="str">
        <f t="array" ref="AM863">IF( AND($AK863, $AL863), INDEX(顎音化聲母資料表, MATCH( $D863 &amp; $E863, 顎音化聲母!$L$5:$L$136, 0), 3), "")</f>
        <v/>
      </c>
      <c r="AN863" s="373" t="str">
        <f t="shared" si="258"/>
        <v/>
      </c>
      <c r="AO863" s="374" t="str">
        <f t="array" ref="AO863">IF($AN863="", "", IF( $AM863&lt;&gt;"", $AM863,INDEX(白話字聲母資料表, $AN863, $AO$5)))</f>
        <v/>
      </c>
      <c r="AP863" s="374" t="str">
        <f t="array" ref="AP863">IF($W863, "", INDEX(方音八音反切資料表, $AD863, $AG863))</f>
        <v/>
      </c>
      <c r="AQ863" s="370"/>
      <c r="AR863" s="374" t="str">
        <f t="array" ref="AR863">IF($V863, "", INDEX(白話字聲母資料表, $Z863, $AR$5))</f>
        <v/>
      </c>
      <c r="AS863" s="375" t="str">
        <f t="array" ref="AS863">IF($W863, "", INDEX(白話字韻母資料表, $AC863, $AR$5))</f>
        <v/>
      </c>
      <c r="AT863" s="374" t="str">
        <f t="array" ref="AT863">IF($W863, "", INDEX(台羅韻母八聲調資料表, $AD863, $AG863))</f>
        <v/>
      </c>
      <c r="AU863" s="370"/>
      <c r="AV863" s="374" t="str">
        <f t="array" ref="AV863">IF($V863, "", INDEX(白話字聲母資料表, $Z863, $AV$5))</f>
        <v/>
      </c>
      <c r="AW863" s="375" t="str">
        <f t="array" ref="AW863">IF($W863, "", INDEX(白話字韻母資料表, $AC863, $AW$5))</f>
        <v/>
      </c>
      <c r="AX863" s="374" t="str">
        <f t="array" ref="AX863">IF($W863, "", INDEX(閩拼韻母八聲調資料表, $AD863, $AG863))</f>
        <v/>
      </c>
    </row>
    <row r="864" spans="2:50">
      <c r="B864" s="380">
        <f t="shared" si="221"/>
        <v>856</v>
      </c>
      <c r="C864" s="314" t="str">
        <f>MID(文章!$D$4, B864, 1)</f>
        <v/>
      </c>
      <c r="D864" s="365"/>
      <c r="E864" s="365"/>
      <c r="F864" s="365"/>
      <c r="G864" s="315" t="str">
        <f t="array" ref="G864">IF( OR($T864, NOT($U864), $W864), "", $AA864 &amp; $AH864 &amp; INDEX(中文數值資料表, $AG864, 2) )</f>
        <v/>
      </c>
      <c r="H864" s="321" t="str">
        <f t="shared" si="222"/>
        <v/>
      </c>
      <c r="I864" s="322" t="str">
        <f t="shared" si="223"/>
        <v/>
      </c>
      <c r="J864" s="323" t="str">
        <f t="shared" si="224"/>
        <v/>
      </c>
      <c r="K864" s="316" t="str">
        <f t="shared" si="225"/>
        <v/>
      </c>
      <c r="L864" s="317" t="str">
        <f t="shared" ca="1" si="259"/>
        <v xml:space="preserve">\ltjruby{}{}\
</v>
      </c>
      <c r="M864" s="317" t="str">
        <f t="shared" ca="1" si="245"/>
        <v xml:space="preserve">&lt;ruby&gt;&lt;rt&gt;&lt;/rt&gt;&lt;/ruby&gt;
</v>
      </c>
      <c r="N864" s="317" t="str">
        <f t="shared" ca="1" si="246"/>
        <v xml:space="preserve">&lt;ruby&gt;&lt;rt&gt;&lt;/rt&gt;&lt;/ruby&gt;
</v>
      </c>
      <c r="O864" s="317" t="str">
        <f t="shared" ca="1" si="247"/>
        <v xml:space="preserve">&lt;ruby&gt;&lt;rt&gt;&lt;/rt&gt;&lt;/ruby&gt;
</v>
      </c>
      <c r="P864" s="317" t="str">
        <f t="shared" ca="1" si="247"/>
        <v xml:space="preserve">&lt;ruby&gt;&lt;rt&gt;&lt;/rt&gt;&lt;/ruby&gt;
</v>
      </c>
      <c r="Q864" s="318" t="str">
        <f t="shared" ca="1" si="248"/>
        <v xml:space="preserve">&lt;ruby&gt;&lt;rtc&gt;&lt;/rtc&gt;&lt;/ruby&gt;
</v>
      </c>
      <c r="R864" s="318" t="str">
        <f t="shared" ca="1" si="249"/>
        <v xml:space="preserve">&lt;ruby&gt;&lt;rt&gt;&lt;/rt&gt;&lt;rtc&gt;&lt;/rtc&gt;&lt;/ruby&gt;
</v>
      </c>
      <c r="S864" s="285"/>
      <c r="T864" s="319" t="b">
        <f t="shared" si="243"/>
        <v>0</v>
      </c>
      <c r="U864" s="319" t="b">
        <f t="shared" si="250"/>
        <v>0</v>
      </c>
      <c r="V864" s="319" t="b">
        <f t="shared" si="251"/>
        <v>1</v>
      </c>
      <c r="W864" s="319" t="b">
        <f t="shared" si="252"/>
        <v>1</v>
      </c>
      <c r="X864" s="319" t="b">
        <f t="shared" si="253"/>
        <v>0</v>
      </c>
      <c r="Y864" s="370"/>
      <c r="Z864" s="377" t="str">
        <f t="shared" si="244"/>
        <v/>
      </c>
      <c r="AA864" s="373" t="str">
        <f t="array" ref="AA864">IF( $Z864="", "", INDEX(白話字聲母資料表, $Z864, $AA$5))</f>
        <v/>
      </c>
      <c r="AB864" s="370"/>
      <c r="AC864" s="377" t="str">
        <f t="shared" si="254"/>
        <v/>
      </c>
      <c r="AD864" s="373" t="str">
        <f t="array" ref="AD864">IF( $W864, "", INDEX(白話字韻母資料表, AC864, $AD$5))</f>
        <v/>
      </c>
      <c r="AE864" s="373" t="str">
        <f t="array" ref="AE864">IF( $W864, "", IF( INDEX(白話字韻母資料表, AC864, $AE$5) = "入聲", TRUE, FALSE) )</f>
        <v/>
      </c>
      <c r="AF864" s="374" t="str">
        <f t="shared" si="255"/>
        <v/>
      </c>
      <c r="AG864" s="374" t="str">
        <f t="shared" si="256"/>
        <v/>
      </c>
      <c r="AH864" s="374" t="str">
        <f t="array" ref="AH864">IF( $W864, "", INDEX(白話字韻母資料表, $AC864, $AH$5))</f>
        <v/>
      </c>
      <c r="AI864" s="374" t="str">
        <f t="array" ref="AI864">IF($W864, "", INDEX(白話字韻母八聲調資料表, $AD864, $AG864))</f>
        <v/>
      </c>
      <c r="AJ864" s="370"/>
      <c r="AK864" s="373" t="b">
        <f t="shared" si="257"/>
        <v>0</v>
      </c>
      <c r="AL864" s="373" t="str">
        <f>IF( $AK864, IFERROR( IF(MATCH( $E864, 顎音化聲母!$H$9:$H$37, 0), TRUE, FALSE), FALSE), "")</f>
        <v/>
      </c>
      <c r="AM864" s="373" t="str">
        <f t="array" ref="AM864">IF( AND($AK864, $AL864), INDEX(顎音化聲母資料表, MATCH( $D864 &amp; $E864, 顎音化聲母!$L$5:$L$136, 0), 3), "")</f>
        <v/>
      </c>
      <c r="AN864" s="373" t="str">
        <f t="shared" si="258"/>
        <v/>
      </c>
      <c r="AO864" s="374" t="str">
        <f t="array" ref="AO864">IF($AN864="", "", IF( $AM864&lt;&gt;"", $AM864,INDEX(白話字聲母資料表, $AN864, $AO$5)))</f>
        <v/>
      </c>
      <c r="AP864" s="374" t="str">
        <f t="array" ref="AP864">IF($W864, "", INDEX(方音八音反切資料表, $AD864, $AG864))</f>
        <v/>
      </c>
      <c r="AQ864" s="370"/>
      <c r="AR864" s="374" t="str">
        <f t="array" ref="AR864">IF($V864, "", INDEX(白話字聲母資料表, $Z864, $AR$5))</f>
        <v/>
      </c>
      <c r="AS864" s="375" t="str">
        <f t="array" ref="AS864">IF($W864, "", INDEX(白話字韻母資料表, $AC864, $AR$5))</f>
        <v/>
      </c>
      <c r="AT864" s="374" t="str">
        <f t="array" ref="AT864">IF($W864, "", INDEX(台羅韻母八聲調資料表, $AD864, $AG864))</f>
        <v/>
      </c>
      <c r="AU864" s="370"/>
      <c r="AV864" s="374" t="str">
        <f t="array" ref="AV864">IF($V864, "", INDEX(白話字聲母資料表, $Z864, $AV$5))</f>
        <v/>
      </c>
      <c r="AW864" s="375" t="str">
        <f t="array" ref="AW864">IF($W864, "", INDEX(白話字韻母資料表, $AC864, $AW$5))</f>
        <v/>
      </c>
      <c r="AX864" s="374" t="str">
        <f t="array" ref="AX864">IF($W864, "", INDEX(閩拼韻母八聲調資料表, $AD864, $AG864))</f>
        <v/>
      </c>
    </row>
    <row r="865" spans="2:50">
      <c r="B865" s="380">
        <f t="shared" si="221"/>
        <v>857</v>
      </c>
      <c r="C865" s="314" t="str">
        <f>MID(文章!$D$4, B865, 1)</f>
        <v/>
      </c>
      <c r="D865" s="365"/>
      <c r="E865" s="365"/>
      <c r="F865" s="365"/>
      <c r="G865" s="315" t="str">
        <f t="array" ref="G865">IF( OR($T865, NOT($U865), $W865), "", $AA865 &amp; $AH865 &amp; INDEX(中文數值資料表, $AG865, 2) )</f>
        <v/>
      </c>
      <c r="H865" s="321" t="str">
        <f t="shared" si="222"/>
        <v/>
      </c>
      <c r="I865" s="322" t="str">
        <f t="shared" si="223"/>
        <v/>
      </c>
      <c r="J865" s="323" t="str">
        <f t="shared" si="224"/>
        <v/>
      </c>
      <c r="K865" s="316" t="str">
        <f t="shared" si="225"/>
        <v/>
      </c>
      <c r="L865" s="317" t="str">
        <f t="shared" ca="1" si="259"/>
        <v xml:space="preserve">\ltjruby{}{}\
</v>
      </c>
      <c r="M865" s="317" t="str">
        <f t="shared" ca="1" si="245"/>
        <v xml:space="preserve">&lt;ruby&gt;&lt;rt&gt;&lt;/rt&gt;&lt;/ruby&gt;
</v>
      </c>
      <c r="N865" s="317" t="str">
        <f t="shared" ca="1" si="246"/>
        <v xml:space="preserve">&lt;ruby&gt;&lt;rt&gt;&lt;/rt&gt;&lt;/ruby&gt;
</v>
      </c>
      <c r="O865" s="317" t="str">
        <f t="shared" ca="1" si="247"/>
        <v xml:space="preserve">&lt;ruby&gt;&lt;rt&gt;&lt;/rt&gt;&lt;/ruby&gt;
</v>
      </c>
      <c r="P865" s="317" t="str">
        <f t="shared" ca="1" si="247"/>
        <v xml:space="preserve">&lt;ruby&gt;&lt;rt&gt;&lt;/rt&gt;&lt;/ruby&gt;
</v>
      </c>
      <c r="Q865" s="318" t="str">
        <f t="shared" ca="1" si="248"/>
        <v xml:space="preserve">&lt;ruby&gt;&lt;rtc&gt;&lt;/rtc&gt;&lt;/ruby&gt;
</v>
      </c>
      <c r="R865" s="318" t="str">
        <f t="shared" ca="1" si="249"/>
        <v xml:space="preserve">&lt;ruby&gt;&lt;rt&gt;&lt;/rt&gt;&lt;rtc&gt;&lt;/rtc&gt;&lt;/ruby&gt;
</v>
      </c>
      <c r="S865" s="285"/>
      <c r="T865" s="319" t="b">
        <f t="shared" si="243"/>
        <v>0</v>
      </c>
      <c r="U865" s="319" t="b">
        <f t="shared" si="250"/>
        <v>0</v>
      </c>
      <c r="V865" s="319" t="b">
        <f t="shared" si="251"/>
        <v>1</v>
      </c>
      <c r="W865" s="319" t="b">
        <f t="shared" si="252"/>
        <v>1</v>
      </c>
      <c r="X865" s="319" t="b">
        <f t="shared" si="253"/>
        <v>0</v>
      </c>
      <c r="Y865" s="370"/>
      <c r="Z865" s="377" t="str">
        <f t="shared" si="244"/>
        <v/>
      </c>
      <c r="AA865" s="373" t="str">
        <f t="array" ref="AA865">IF( $Z865="", "", INDEX(白話字聲母資料表, $Z865, $AA$5))</f>
        <v/>
      </c>
      <c r="AB865" s="370"/>
      <c r="AC865" s="377" t="str">
        <f t="shared" si="254"/>
        <v/>
      </c>
      <c r="AD865" s="373" t="str">
        <f t="array" ref="AD865">IF( $W865, "", INDEX(白話字韻母資料表, AC865, $AD$5))</f>
        <v/>
      </c>
      <c r="AE865" s="373" t="str">
        <f t="array" ref="AE865">IF( $W865, "", IF( INDEX(白話字韻母資料表, AC865, $AE$5) = "入聲", TRUE, FALSE) )</f>
        <v/>
      </c>
      <c r="AF865" s="374" t="str">
        <f t="shared" si="255"/>
        <v/>
      </c>
      <c r="AG865" s="374" t="str">
        <f t="shared" si="256"/>
        <v/>
      </c>
      <c r="AH865" s="374" t="str">
        <f t="array" ref="AH865">IF( $W865, "", INDEX(白話字韻母資料表, $AC865, $AH$5))</f>
        <v/>
      </c>
      <c r="AI865" s="374" t="str">
        <f t="array" ref="AI865">IF($W865, "", INDEX(白話字韻母八聲調資料表, $AD865, $AG865))</f>
        <v/>
      </c>
      <c r="AJ865" s="370"/>
      <c r="AK865" s="373" t="b">
        <f t="shared" si="257"/>
        <v>0</v>
      </c>
      <c r="AL865" s="373" t="str">
        <f>IF( $AK865, IFERROR( IF(MATCH( $E865, 顎音化聲母!$H$9:$H$37, 0), TRUE, FALSE), FALSE), "")</f>
        <v/>
      </c>
      <c r="AM865" s="373" t="str">
        <f t="array" ref="AM865">IF( AND($AK865, $AL865), INDEX(顎音化聲母資料表, MATCH( $D865 &amp; $E865, 顎音化聲母!$L$5:$L$136, 0), 3), "")</f>
        <v/>
      </c>
      <c r="AN865" s="373" t="str">
        <f t="shared" si="258"/>
        <v/>
      </c>
      <c r="AO865" s="374" t="str">
        <f t="array" ref="AO865">IF($AN865="", "", IF( $AM865&lt;&gt;"", $AM865,INDEX(白話字聲母資料表, $AN865, $AO$5)))</f>
        <v/>
      </c>
      <c r="AP865" s="374" t="str">
        <f t="array" ref="AP865">IF($W865, "", INDEX(方音八音反切資料表, $AD865, $AG865))</f>
        <v/>
      </c>
      <c r="AQ865" s="370"/>
      <c r="AR865" s="374" t="str">
        <f t="array" ref="AR865">IF($V865, "", INDEX(白話字聲母資料表, $Z865, $AR$5))</f>
        <v/>
      </c>
      <c r="AS865" s="375" t="str">
        <f t="array" ref="AS865">IF($W865, "", INDEX(白話字韻母資料表, $AC865, $AR$5))</f>
        <v/>
      </c>
      <c r="AT865" s="374" t="str">
        <f t="array" ref="AT865">IF($W865, "", INDEX(台羅韻母八聲調資料表, $AD865, $AG865))</f>
        <v/>
      </c>
      <c r="AU865" s="370"/>
      <c r="AV865" s="374" t="str">
        <f t="array" ref="AV865">IF($V865, "", INDEX(白話字聲母資料表, $Z865, $AV$5))</f>
        <v/>
      </c>
      <c r="AW865" s="375" t="str">
        <f t="array" ref="AW865">IF($W865, "", INDEX(白話字韻母資料表, $AC865, $AW$5))</f>
        <v/>
      </c>
      <c r="AX865" s="374" t="str">
        <f t="array" ref="AX865">IF($W865, "", INDEX(閩拼韻母八聲調資料表, $AD865, $AG865))</f>
        <v/>
      </c>
    </row>
    <row r="866" spans="2:50">
      <c r="B866" s="380">
        <f t="shared" si="221"/>
        <v>858</v>
      </c>
      <c r="C866" s="314" t="str">
        <f>MID(文章!$D$4, B866, 1)</f>
        <v/>
      </c>
      <c r="D866" s="365"/>
      <c r="E866" s="365"/>
      <c r="F866" s="365"/>
      <c r="G866" s="315" t="str">
        <f t="array" ref="G866">IF( OR($T866, NOT($U866), $W866), "", $AA866 &amp; $AH866 &amp; INDEX(中文數值資料表, $AG866, 2) )</f>
        <v/>
      </c>
      <c r="H866" s="321" t="str">
        <f t="shared" si="222"/>
        <v/>
      </c>
      <c r="I866" s="322" t="str">
        <f t="shared" si="223"/>
        <v/>
      </c>
      <c r="J866" s="323" t="str">
        <f t="shared" si="224"/>
        <v/>
      </c>
      <c r="K866" s="316" t="str">
        <f t="shared" si="225"/>
        <v/>
      </c>
      <c r="L866" s="317" t="str">
        <f t="shared" ca="1" si="259"/>
        <v xml:space="preserve">\ltjruby{}{}\
</v>
      </c>
      <c r="M866" s="317" t="str">
        <f t="shared" ca="1" si="245"/>
        <v xml:space="preserve">&lt;ruby&gt;&lt;rt&gt;&lt;/rt&gt;&lt;/ruby&gt;
</v>
      </c>
      <c r="N866" s="317" t="str">
        <f t="shared" ca="1" si="246"/>
        <v xml:space="preserve">&lt;ruby&gt;&lt;rt&gt;&lt;/rt&gt;&lt;/ruby&gt;
</v>
      </c>
      <c r="O866" s="317" t="str">
        <f t="shared" ca="1" si="247"/>
        <v xml:space="preserve">&lt;ruby&gt;&lt;rt&gt;&lt;/rt&gt;&lt;/ruby&gt;
</v>
      </c>
      <c r="P866" s="317" t="str">
        <f t="shared" ca="1" si="247"/>
        <v xml:space="preserve">&lt;ruby&gt;&lt;rt&gt;&lt;/rt&gt;&lt;/ruby&gt;
</v>
      </c>
      <c r="Q866" s="318" t="str">
        <f t="shared" ca="1" si="248"/>
        <v xml:space="preserve">&lt;ruby&gt;&lt;rtc&gt;&lt;/rtc&gt;&lt;/ruby&gt;
</v>
      </c>
      <c r="R866" s="318" t="str">
        <f t="shared" ca="1" si="249"/>
        <v xml:space="preserve">&lt;ruby&gt;&lt;rt&gt;&lt;/rt&gt;&lt;rtc&gt;&lt;/rtc&gt;&lt;/ruby&gt;
</v>
      </c>
      <c r="S866" s="285"/>
      <c r="T866" s="319" t="b">
        <f t="shared" si="243"/>
        <v>0</v>
      </c>
      <c r="U866" s="319" t="b">
        <f t="shared" si="250"/>
        <v>0</v>
      </c>
      <c r="V866" s="319" t="b">
        <f t="shared" si="251"/>
        <v>1</v>
      </c>
      <c r="W866" s="319" t="b">
        <f t="shared" si="252"/>
        <v>1</v>
      </c>
      <c r="X866" s="319" t="b">
        <f t="shared" si="253"/>
        <v>0</v>
      </c>
      <c r="Y866" s="370"/>
      <c r="Z866" s="377" t="str">
        <f t="shared" si="244"/>
        <v/>
      </c>
      <c r="AA866" s="373" t="str">
        <f t="array" ref="AA866">IF( $Z866="", "", INDEX(白話字聲母資料表, $Z866, $AA$5))</f>
        <v/>
      </c>
      <c r="AB866" s="370"/>
      <c r="AC866" s="377" t="str">
        <f t="shared" si="254"/>
        <v/>
      </c>
      <c r="AD866" s="373" t="str">
        <f t="array" ref="AD866">IF( $W866, "", INDEX(白話字韻母資料表, AC866, $AD$5))</f>
        <v/>
      </c>
      <c r="AE866" s="373" t="str">
        <f t="array" ref="AE866">IF( $W866, "", IF( INDEX(白話字韻母資料表, AC866, $AE$5) = "入聲", TRUE, FALSE) )</f>
        <v/>
      </c>
      <c r="AF866" s="374" t="str">
        <f t="shared" si="255"/>
        <v/>
      </c>
      <c r="AG866" s="374" t="str">
        <f t="shared" si="256"/>
        <v/>
      </c>
      <c r="AH866" s="374" t="str">
        <f t="array" ref="AH866">IF( $W866, "", INDEX(白話字韻母資料表, $AC866, $AH$5))</f>
        <v/>
      </c>
      <c r="AI866" s="374" t="str">
        <f t="array" ref="AI866">IF($W866, "", INDEX(白話字韻母八聲調資料表, $AD866, $AG866))</f>
        <v/>
      </c>
      <c r="AJ866" s="370"/>
      <c r="AK866" s="373" t="b">
        <f t="shared" si="257"/>
        <v>0</v>
      </c>
      <c r="AL866" s="373" t="str">
        <f>IF( $AK866, IFERROR( IF(MATCH( $E866, 顎音化聲母!$H$9:$H$37, 0), TRUE, FALSE), FALSE), "")</f>
        <v/>
      </c>
      <c r="AM866" s="373" t="str">
        <f t="array" ref="AM866">IF( AND($AK866, $AL866), INDEX(顎音化聲母資料表, MATCH( $D866 &amp; $E866, 顎音化聲母!$L$5:$L$136, 0), 3), "")</f>
        <v/>
      </c>
      <c r="AN866" s="373" t="str">
        <f t="shared" si="258"/>
        <v/>
      </c>
      <c r="AO866" s="374" t="str">
        <f t="array" ref="AO866">IF($AN866="", "", IF( $AM866&lt;&gt;"", $AM866,INDEX(白話字聲母資料表, $AN866, $AO$5)))</f>
        <v/>
      </c>
      <c r="AP866" s="374" t="str">
        <f t="array" ref="AP866">IF($W866, "", INDEX(方音八音反切資料表, $AD866, $AG866))</f>
        <v/>
      </c>
      <c r="AQ866" s="370"/>
      <c r="AR866" s="374" t="str">
        <f t="array" ref="AR866">IF($V866, "", INDEX(白話字聲母資料表, $Z866, $AR$5))</f>
        <v/>
      </c>
      <c r="AS866" s="375" t="str">
        <f t="array" ref="AS866">IF($W866, "", INDEX(白話字韻母資料表, $AC866, $AR$5))</f>
        <v/>
      </c>
      <c r="AT866" s="374" t="str">
        <f t="array" ref="AT866">IF($W866, "", INDEX(台羅韻母八聲調資料表, $AD866, $AG866))</f>
        <v/>
      </c>
      <c r="AU866" s="370"/>
      <c r="AV866" s="374" t="str">
        <f t="array" ref="AV866">IF($V866, "", INDEX(白話字聲母資料表, $Z866, $AV$5))</f>
        <v/>
      </c>
      <c r="AW866" s="375" t="str">
        <f t="array" ref="AW866">IF($W866, "", INDEX(白話字韻母資料表, $AC866, $AW$5))</f>
        <v/>
      </c>
      <c r="AX866" s="374" t="str">
        <f t="array" ref="AX866">IF($W866, "", INDEX(閩拼韻母八聲調資料表, $AD866, $AG866))</f>
        <v/>
      </c>
    </row>
    <row r="867" spans="2:50">
      <c r="B867" s="380">
        <f t="shared" si="221"/>
        <v>859</v>
      </c>
      <c r="C867" s="314" t="str">
        <f>MID(文章!$D$4, B867, 1)</f>
        <v/>
      </c>
      <c r="D867" s="365"/>
      <c r="E867" s="365"/>
      <c r="F867" s="365"/>
      <c r="G867" s="315" t="str">
        <f t="array" ref="G867">IF( OR($T867, NOT($U867), $W867), "", $AA867 &amp; $AH867 &amp; INDEX(中文數值資料表, $AG867, 2) )</f>
        <v/>
      </c>
      <c r="H867" s="321" t="str">
        <f t="shared" si="222"/>
        <v/>
      </c>
      <c r="I867" s="322" t="str">
        <f t="shared" si="223"/>
        <v/>
      </c>
      <c r="J867" s="323" t="str">
        <f t="shared" si="224"/>
        <v/>
      </c>
      <c r="K867" s="316" t="str">
        <f t="shared" si="225"/>
        <v/>
      </c>
      <c r="L867" s="317" t="str">
        <f t="shared" ca="1" si="259"/>
        <v xml:space="preserve">\ltjruby{}{}\
</v>
      </c>
      <c r="M867" s="317" t="str">
        <f t="shared" ca="1" si="245"/>
        <v xml:space="preserve">&lt;ruby&gt;&lt;rt&gt;&lt;/rt&gt;&lt;/ruby&gt;
</v>
      </c>
      <c r="N867" s="317" t="str">
        <f t="shared" ca="1" si="246"/>
        <v xml:space="preserve">&lt;ruby&gt;&lt;rt&gt;&lt;/rt&gt;&lt;/ruby&gt;
</v>
      </c>
      <c r="O867" s="317" t="str">
        <f t="shared" ca="1" si="247"/>
        <v xml:space="preserve">&lt;ruby&gt;&lt;rt&gt;&lt;/rt&gt;&lt;/ruby&gt;
</v>
      </c>
      <c r="P867" s="317" t="str">
        <f t="shared" ca="1" si="247"/>
        <v xml:space="preserve">&lt;ruby&gt;&lt;rt&gt;&lt;/rt&gt;&lt;/ruby&gt;
</v>
      </c>
      <c r="Q867" s="318" t="str">
        <f t="shared" ca="1" si="248"/>
        <v xml:space="preserve">&lt;ruby&gt;&lt;rtc&gt;&lt;/rtc&gt;&lt;/ruby&gt;
</v>
      </c>
      <c r="R867" s="318" t="str">
        <f t="shared" ca="1" si="249"/>
        <v xml:space="preserve">&lt;ruby&gt;&lt;rt&gt;&lt;/rt&gt;&lt;rtc&gt;&lt;/rtc&gt;&lt;/ruby&gt;
</v>
      </c>
      <c r="S867" s="285"/>
      <c r="T867" s="319" t="b">
        <f t="shared" si="243"/>
        <v>0</v>
      </c>
      <c r="U867" s="319" t="b">
        <f t="shared" si="250"/>
        <v>0</v>
      </c>
      <c r="V867" s="319" t="b">
        <f t="shared" si="251"/>
        <v>1</v>
      </c>
      <c r="W867" s="319" t="b">
        <f t="shared" si="252"/>
        <v>1</v>
      </c>
      <c r="X867" s="319" t="b">
        <f t="shared" si="253"/>
        <v>0</v>
      </c>
      <c r="Y867" s="370"/>
      <c r="Z867" s="377" t="str">
        <f t="shared" si="244"/>
        <v/>
      </c>
      <c r="AA867" s="373" t="str">
        <f t="array" ref="AA867">IF( $Z867="", "", INDEX(白話字聲母資料表, $Z867, $AA$5))</f>
        <v/>
      </c>
      <c r="AB867" s="370"/>
      <c r="AC867" s="377" t="str">
        <f t="shared" si="254"/>
        <v/>
      </c>
      <c r="AD867" s="373" t="str">
        <f t="array" ref="AD867">IF( $W867, "", INDEX(白話字韻母資料表, AC867, $AD$5))</f>
        <v/>
      </c>
      <c r="AE867" s="373" t="str">
        <f t="array" ref="AE867">IF( $W867, "", IF( INDEX(白話字韻母資料表, AC867, $AE$5) = "入聲", TRUE, FALSE) )</f>
        <v/>
      </c>
      <c r="AF867" s="374" t="str">
        <f t="shared" si="255"/>
        <v/>
      </c>
      <c r="AG867" s="374" t="str">
        <f t="shared" si="256"/>
        <v/>
      </c>
      <c r="AH867" s="374" t="str">
        <f t="array" ref="AH867">IF( $W867, "", INDEX(白話字韻母資料表, $AC867, $AH$5))</f>
        <v/>
      </c>
      <c r="AI867" s="374" t="str">
        <f t="array" ref="AI867">IF($W867, "", INDEX(白話字韻母八聲調資料表, $AD867, $AG867))</f>
        <v/>
      </c>
      <c r="AJ867" s="370"/>
      <c r="AK867" s="373" t="b">
        <f t="shared" si="257"/>
        <v>0</v>
      </c>
      <c r="AL867" s="373" t="str">
        <f>IF( $AK867, IFERROR( IF(MATCH( $E867, 顎音化聲母!$H$9:$H$37, 0), TRUE, FALSE), FALSE), "")</f>
        <v/>
      </c>
      <c r="AM867" s="373" t="str">
        <f t="array" ref="AM867">IF( AND($AK867, $AL867), INDEX(顎音化聲母資料表, MATCH( $D867 &amp; $E867, 顎音化聲母!$L$5:$L$136, 0), 3), "")</f>
        <v/>
      </c>
      <c r="AN867" s="373" t="str">
        <f t="shared" si="258"/>
        <v/>
      </c>
      <c r="AO867" s="374" t="str">
        <f t="array" ref="AO867">IF($AN867="", "", IF( $AM867&lt;&gt;"", $AM867,INDEX(白話字聲母資料表, $AN867, $AO$5)))</f>
        <v/>
      </c>
      <c r="AP867" s="374" t="str">
        <f t="array" ref="AP867">IF($W867, "", INDEX(方音八音反切資料表, $AD867, $AG867))</f>
        <v/>
      </c>
      <c r="AQ867" s="370"/>
      <c r="AR867" s="374" t="str">
        <f t="array" ref="AR867">IF($V867, "", INDEX(白話字聲母資料表, $Z867, $AR$5))</f>
        <v/>
      </c>
      <c r="AS867" s="375" t="str">
        <f t="array" ref="AS867">IF($W867, "", INDEX(白話字韻母資料表, $AC867, $AR$5))</f>
        <v/>
      </c>
      <c r="AT867" s="374" t="str">
        <f t="array" ref="AT867">IF($W867, "", INDEX(台羅韻母八聲調資料表, $AD867, $AG867))</f>
        <v/>
      </c>
      <c r="AU867" s="370"/>
      <c r="AV867" s="374" t="str">
        <f t="array" ref="AV867">IF($V867, "", INDEX(白話字聲母資料表, $Z867, $AV$5))</f>
        <v/>
      </c>
      <c r="AW867" s="375" t="str">
        <f t="array" ref="AW867">IF($W867, "", INDEX(白話字韻母資料表, $AC867, $AW$5))</f>
        <v/>
      </c>
      <c r="AX867" s="374" t="str">
        <f t="array" ref="AX867">IF($W867, "", INDEX(閩拼韻母八聲調資料表, $AD867, $AG867))</f>
        <v/>
      </c>
    </row>
    <row r="868" spans="2:50">
      <c r="B868" s="380">
        <f t="shared" si="221"/>
        <v>860</v>
      </c>
      <c r="C868" s="314" t="str">
        <f>MID(文章!$D$4, B868, 1)</f>
        <v/>
      </c>
      <c r="D868" s="365"/>
      <c r="E868" s="365"/>
      <c r="F868" s="365"/>
      <c r="G868" s="315" t="str">
        <f t="array" ref="G868">IF( OR($T868, NOT($U868), $W868), "", $AA868 &amp; $AH868 &amp; INDEX(中文數值資料表, $AG868, 2) )</f>
        <v/>
      </c>
      <c r="H868" s="321" t="str">
        <f t="shared" si="222"/>
        <v/>
      </c>
      <c r="I868" s="322" t="str">
        <f t="shared" si="223"/>
        <v/>
      </c>
      <c r="J868" s="323" t="str">
        <f t="shared" si="224"/>
        <v/>
      </c>
      <c r="K868" s="316" t="str">
        <f t="shared" si="225"/>
        <v/>
      </c>
      <c r="L868" s="317" t="str">
        <f t="shared" ca="1" si="259"/>
        <v xml:space="preserve">\ltjruby{}{}\
</v>
      </c>
      <c r="M868" s="317" t="str">
        <f t="shared" ca="1" si="245"/>
        <v xml:space="preserve">&lt;ruby&gt;&lt;rt&gt;&lt;/rt&gt;&lt;/ruby&gt;
</v>
      </c>
      <c r="N868" s="317" t="str">
        <f t="shared" ca="1" si="246"/>
        <v xml:space="preserve">&lt;ruby&gt;&lt;rt&gt;&lt;/rt&gt;&lt;/ruby&gt;
</v>
      </c>
      <c r="O868" s="317" t="str">
        <f t="shared" ca="1" si="247"/>
        <v xml:space="preserve">&lt;ruby&gt;&lt;rt&gt;&lt;/rt&gt;&lt;/ruby&gt;
</v>
      </c>
      <c r="P868" s="317" t="str">
        <f t="shared" ca="1" si="247"/>
        <v xml:space="preserve">&lt;ruby&gt;&lt;rt&gt;&lt;/rt&gt;&lt;/ruby&gt;
</v>
      </c>
      <c r="Q868" s="318" t="str">
        <f t="shared" ca="1" si="248"/>
        <v xml:space="preserve">&lt;ruby&gt;&lt;rtc&gt;&lt;/rtc&gt;&lt;/ruby&gt;
</v>
      </c>
      <c r="R868" s="318" t="str">
        <f t="shared" ca="1" si="249"/>
        <v xml:space="preserve">&lt;ruby&gt;&lt;rt&gt;&lt;/rt&gt;&lt;rtc&gt;&lt;/rtc&gt;&lt;/ruby&gt;
</v>
      </c>
      <c r="S868" s="285"/>
      <c r="T868" s="319" t="b">
        <f t="shared" si="243"/>
        <v>0</v>
      </c>
      <c r="U868" s="319" t="b">
        <f t="shared" si="250"/>
        <v>0</v>
      </c>
      <c r="V868" s="319" t="b">
        <f t="shared" si="251"/>
        <v>1</v>
      </c>
      <c r="W868" s="319" t="b">
        <f t="shared" si="252"/>
        <v>1</v>
      </c>
      <c r="X868" s="319" t="b">
        <f t="shared" si="253"/>
        <v>0</v>
      </c>
      <c r="Y868" s="370"/>
      <c r="Z868" s="377" t="str">
        <f t="shared" si="244"/>
        <v/>
      </c>
      <c r="AA868" s="373" t="str">
        <f t="array" ref="AA868">IF( $Z868="", "", INDEX(白話字聲母資料表, $Z868, $AA$5))</f>
        <v/>
      </c>
      <c r="AB868" s="370"/>
      <c r="AC868" s="377" t="str">
        <f t="shared" si="254"/>
        <v/>
      </c>
      <c r="AD868" s="373" t="str">
        <f t="array" ref="AD868">IF( $W868, "", INDEX(白話字韻母資料表, AC868, $AD$5))</f>
        <v/>
      </c>
      <c r="AE868" s="373" t="str">
        <f t="array" ref="AE868">IF( $W868, "", IF( INDEX(白話字韻母資料表, AC868, $AE$5) = "入聲", TRUE, FALSE) )</f>
        <v/>
      </c>
      <c r="AF868" s="374" t="str">
        <f t="shared" si="255"/>
        <v/>
      </c>
      <c r="AG868" s="374" t="str">
        <f t="shared" si="256"/>
        <v/>
      </c>
      <c r="AH868" s="374" t="str">
        <f t="array" ref="AH868">IF( $W868, "", INDEX(白話字韻母資料表, $AC868, $AH$5))</f>
        <v/>
      </c>
      <c r="AI868" s="374" t="str">
        <f t="array" ref="AI868">IF($W868, "", INDEX(白話字韻母八聲調資料表, $AD868, $AG868))</f>
        <v/>
      </c>
      <c r="AJ868" s="370"/>
      <c r="AK868" s="373" t="b">
        <f t="shared" si="257"/>
        <v>0</v>
      </c>
      <c r="AL868" s="373" t="str">
        <f>IF( $AK868, IFERROR( IF(MATCH( $E868, 顎音化聲母!$H$9:$H$37, 0), TRUE, FALSE), FALSE), "")</f>
        <v/>
      </c>
      <c r="AM868" s="373" t="str">
        <f t="array" ref="AM868">IF( AND($AK868, $AL868), INDEX(顎音化聲母資料表, MATCH( $D868 &amp; $E868, 顎音化聲母!$L$5:$L$136, 0), 3), "")</f>
        <v/>
      </c>
      <c r="AN868" s="373" t="str">
        <f t="shared" si="258"/>
        <v/>
      </c>
      <c r="AO868" s="374" t="str">
        <f t="array" ref="AO868">IF($AN868="", "", IF( $AM868&lt;&gt;"", $AM868,INDEX(白話字聲母資料表, $AN868, $AO$5)))</f>
        <v/>
      </c>
      <c r="AP868" s="374" t="str">
        <f t="array" ref="AP868">IF($W868, "", INDEX(方音八音反切資料表, $AD868, $AG868))</f>
        <v/>
      </c>
      <c r="AQ868" s="370"/>
      <c r="AR868" s="374" t="str">
        <f t="array" ref="AR868">IF($V868, "", INDEX(白話字聲母資料表, $Z868, $AR$5))</f>
        <v/>
      </c>
      <c r="AS868" s="375" t="str">
        <f t="array" ref="AS868">IF($W868, "", INDEX(白話字韻母資料表, $AC868, $AR$5))</f>
        <v/>
      </c>
      <c r="AT868" s="374" t="str">
        <f t="array" ref="AT868">IF($W868, "", INDEX(台羅韻母八聲調資料表, $AD868, $AG868))</f>
        <v/>
      </c>
      <c r="AU868" s="370"/>
      <c r="AV868" s="374" t="str">
        <f t="array" ref="AV868">IF($V868, "", INDEX(白話字聲母資料表, $Z868, $AV$5))</f>
        <v/>
      </c>
      <c r="AW868" s="375" t="str">
        <f t="array" ref="AW868">IF($W868, "", INDEX(白話字韻母資料表, $AC868, $AW$5))</f>
        <v/>
      </c>
      <c r="AX868" s="374" t="str">
        <f t="array" ref="AX868">IF($W868, "", INDEX(閩拼韻母八聲調資料表, $AD868, $AG868))</f>
        <v/>
      </c>
    </row>
    <row r="869" spans="2:50">
      <c r="B869" s="380">
        <f t="shared" si="221"/>
        <v>861</v>
      </c>
      <c r="C869" s="314" t="str">
        <f>MID(文章!$D$4, B869, 1)</f>
        <v/>
      </c>
      <c r="D869" s="365"/>
      <c r="E869" s="365"/>
      <c r="F869" s="365"/>
      <c r="G869" s="315" t="str">
        <f t="array" ref="G869">IF( OR($T869, NOT($U869), $W869), "", $AA869 &amp; $AH869 &amp; INDEX(中文數值資料表, $AG869, 2) )</f>
        <v/>
      </c>
      <c r="H869" s="321" t="str">
        <f t="shared" si="222"/>
        <v/>
      </c>
      <c r="I869" s="322" t="str">
        <f t="shared" si="223"/>
        <v/>
      </c>
      <c r="J869" s="323" t="str">
        <f t="shared" si="224"/>
        <v/>
      </c>
      <c r="K869" s="316" t="str">
        <f t="shared" si="225"/>
        <v/>
      </c>
      <c r="L869" s="317" t="str">
        <f t="shared" ca="1" si="259"/>
        <v xml:space="preserve">\ltjruby{}{}\
</v>
      </c>
      <c r="M869" s="317" t="str">
        <f t="shared" ca="1" si="245"/>
        <v xml:space="preserve">&lt;ruby&gt;&lt;rt&gt;&lt;/rt&gt;&lt;/ruby&gt;
</v>
      </c>
      <c r="N869" s="317" t="str">
        <f t="shared" ca="1" si="246"/>
        <v xml:space="preserve">&lt;ruby&gt;&lt;rt&gt;&lt;/rt&gt;&lt;/ruby&gt;
</v>
      </c>
      <c r="O869" s="317" t="str">
        <f t="shared" ca="1" si="247"/>
        <v xml:space="preserve">&lt;ruby&gt;&lt;rt&gt;&lt;/rt&gt;&lt;/ruby&gt;
</v>
      </c>
      <c r="P869" s="317" t="str">
        <f t="shared" ca="1" si="247"/>
        <v xml:space="preserve">&lt;ruby&gt;&lt;rt&gt;&lt;/rt&gt;&lt;/ruby&gt;
</v>
      </c>
      <c r="Q869" s="318" t="str">
        <f t="shared" ca="1" si="248"/>
        <v xml:space="preserve">&lt;ruby&gt;&lt;rtc&gt;&lt;/rtc&gt;&lt;/ruby&gt;
</v>
      </c>
      <c r="R869" s="318" t="str">
        <f t="shared" ca="1" si="249"/>
        <v xml:space="preserve">&lt;ruby&gt;&lt;rt&gt;&lt;/rt&gt;&lt;rtc&gt;&lt;/rtc&gt;&lt;/ruby&gt;
</v>
      </c>
      <c r="S869" s="285"/>
      <c r="T869" s="319" t="b">
        <f t="shared" si="243"/>
        <v>0</v>
      </c>
      <c r="U869" s="319" t="b">
        <f t="shared" si="250"/>
        <v>0</v>
      </c>
      <c r="V869" s="319" t="b">
        <f t="shared" si="251"/>
        <v>1</v>
      </c>
      <c r="W869" s="319" t="b">
        <f t="shared" si="252"/>
        <v>1</v>
      </c>
      <c r="X869" s="319" t="b">
        <f t="shared" si="253"/>
        <v>0</v>
      </c>
      <c r="Y869" s="370"/>
      <c r="Z869" s="377" t="str">
        <f t="shared" si="244"/>
        <v/>
      </c>
      <c r="AA869" s="373" t="str">
        <f t="array" ref="AA869">IF( $Z869="", "", INDEX(白話字聲母資料表, $Z869, $AA$5))</f>
        <v/>
      </c>
      <c r="AB869" s="370"/>
      <c r="AC869" s="377" t="str">
        <f t="shared" si="254"/>
        <v/>
      </c>
      <c r="AD869" s="373" t="str">
        <f t="array" ref="AD869">IF( $W869, "", INDEX(白話字韻母資料表, AC869, $AD$5))</f>
        <v/>
      </c>
      <c r="AE869" s="373" t="str">
        <f t="array" ref="AE869">IF( $W869, "", IF( INDEX(白話字韻母資料表, AC869, $AE$5) = "入聲", TRUE, FALSE) )</f>
        <v/>
      </c>
      <c r="AF869" s="374" t="str">
        <f t="shared" si="255"/>
        <v/>
      </c>
      <c r="AG869" s="374" t="str">
        <f t="shared" si="256"/>
        <v/>
      </c>
      <c r="AH869" s="374" t="str">
        <f t="array" ref="AH869">IF( $W869, "", INDEX(白話字韻母資料表, $AC869, $AH$5))</f>
        <v/>
      </c>
      <c r="AI869" s="374" t="str">
        <f t="array" ref="AI869">IF($W869, "", INDEX(白話字韻母八聲調資料表, $AD869, $AG869))</f>
        <v/>
      </c>
      <c r="AJ869" s="370"/>
      <c r="AK869" s="373" t="b">
        <f t="shared" si="257"/>
        <v>0</v>
      </c>
      <c r="AL869" s="373" t="str">
        <f>IF( $AK869, IFERROR( IF(MATCH( $E869, 顎音化聲母!$H$9:$H$37, 0), TRUE, FALSE), FALSE), "")</f>
        <v/>
      </c>
      <c r="AM869" s="373" t="str">
        <f t="array" ref="AM869">IF( AND($AK869, $AL869), INDEX(顎音化聲母資料表, MATCH( $D869 &amp; $E869, 顎音化聲母!$L$5:$L$136, 0), 3), "")</f>
        <v/>
      </c>
      <c r="AN869" s="373" t="str">
        <f t="shared" si="258"/>
        <v/>
      </c>
      <c r="AO869" s="374" t="str">
        <f t="array" ref="AO869">IF($AN869="", "", IF( $AM869&lt;&gt;"", $AM869,INDEX(白話字聲母資料表, $AN869, $AO$5)))</f>
        <v/>
      </c>
      <c r="AP869" s="374" t="str">
        <f t="array" ref="AP869">IF($W869, "", INDEX(方音八音反切資料表, $AD869, $AG869))</f>
        <v/>
      </c>
      <c r="AQ869" s="370"/>
      <c r="AR869" s="374" t="str">
        <f t="array" ref="AR869">IF($V869, "", INDEX(白話字聲母資料表, $Z869, $AR$5))</f>
        <v/>
      </c>
      <c r="AS869" s="375" t="str">
        <f t="array" ref="AS869">IF($W869, "", INDEX(白話字韻母資料表, $AC869, $AR$5))</f>
        <v/>
      </c>
      <c r="AT869" s="374" t="str">
        <f t="array" ref="AT869">IF($W869, "", INDEX(台羅韻母八聲調資料表, $AD869, $AG869))</f>
        <v/>
      </c>
      <c r="AU869" s="370"/>
      <c r="AV869" s="374" t="str">
        <f t="array" ref="AV869">IF($V869, "", INDEX(白話字聲母資料表, $Z869, $AV$5))</f>
        <v/>
      </c>
      <c r="AW869" s="375" t="str">
        <f t="array" ref="AW869">IF($W869, "", INDEX(白話字韻母資料表, $AC869, $AW$5))</f>
        <v/>
      </c>
      <c r="AX869" s="374" t="str">
        <f t="array" ref="AX869">IF($W869, "", INDEX(閩拼韻母八聲調資料表, $AD869, $AG869))</f>
        <v/>
      </c>
    </row>
    <row r="870" spans="2:50">
      <c r="B870" s="380">
        <f t="shared" si="221"/>
        <v>862</v>
      </c>
      <c r="C870" s="314" t="str">
        <f>MID(文章!$D$4, B870, 1)</f>
        <v/>
      </c>
      <c r="D870" s="365"/>
      <c r="E870" s="365"/>
      <c r="F870" s="365"/>
      <c r="G870" s="315" t="str">
        <f t="array" ref="G870">IF( OR($T870, NOT($U870), $W870), "", $AA870 &amp; $AH870 &amp; INDEX(中文數值資料表, $AG870, 2) )</f>
        <v/>
      </c>
      <c r="H870" s="321" t="str">
        <f t="shared" si="222"/>
        <v/>
      </c>
      <c r="I870" s="322" t="str">
        <f t="shared" si="223"/>
        <v/>
      </c>
      <c r="J870" s="323" t="str">
        <f t="shared" si="224"/>
        <v/>
      </c>
      <c r="K870" s="316" t="str">
        <f t="shared" si="225"/>
        <v/>
      </c>
      <c r="L870" s="317" t="str">
        <f t="shared" ca="1" si="259"/>
        <v xml:space="preserve">\ltjruby{}{}\
</v>
      </c>
      <c r="M870" s="317" t="str">
        <f t="shared" ca="1" si="245"/>
        <v xml:space="preserve">&lt;ruby&gt;&lt;rt&gt;&lt;/rt&gt;&lt;/ruby&gt;
</v>
      </c>
      <c r="N870" s="317" t="str">
        <f t="shared" ca="1" si="246"/>
        <v xml:space="preserve">&lt;ruby&gt;&lt;rt&gt;&lt;/rt&gt;&lt;/ruby&gt;
</v>
      </c>
      <c r="O870" s="317" t="str">
        <f t="shared" ca="1" si="247"/>
        <v xml:space="preserve">&lt;ruby&gt;&lt;rt&gt;&lt;/rt&gt;&lt;/ruby&gt;
</v>
      </c>
      <c r="P870" s="317" t="str">
        <f t="shared" ca="1" si="247"/>
        <v xml:space="preserve">&lt;ruby&gt;&lt;rt&gt;&lt;/rt&gt;&lt;/ruby&gt;
</v>
      </c>
      <c r="Q870" s="318" t="str">
        <f t="shared" ca="1" si="248"/>
        <v xml:space="preserve">&lt;ruby&gt;&lt;rtc&gt;&lt;/rtc&gt;&lt;/ruby&gt;
</v>
      </c>
      <c r="R870" s="318" t="str">
        <f t="shared" ca="1" si="249"/>
        <v xml:space="preserve">&lt;ruby&gt;&lt;rt&gt;&lt;/rt&gt;&lt;rtc&gt;&lt;/rtc&gt;&lt;/ruby&gt;
</v>
      </c>
      <c r="S870" s="285"/>
      <c r="T870" s="319" t="b">
        <f t="shared" si="243"/>
        <v>0</v>
      </c>
      <c r="U870" s="319" t="b">
        <f t="shared" si="250"/>
        <v>0</v>
      </c>
      <c r="V870" s="319" t="b">
        <f t="shared" si="251"/>
        <v>1</v>
      </c>
      <c r="W870" s="319" t="b">
        <f t="shared" si="252"/>
        <v>1</v>
      </c>
      <c r="X870" s="319" t="b">
        <f t="shared" si="253"/>
        <v>0</v>
      </c>
      <c r="Y870" s="370"/>
      <c r="Z870" s="377" t="str">
        <f t="shared" si="244"/>
        <v/>
      </c>
      <c r="AA870" s="373" t="str">
        <f t="array" ref="AA870">IF( $Z870="", "", INDEX(白話字聲母資料表, $Z870, $AA$5))</f>
        <v/>
      </c>
      <c r="AB870" s="370"/>
      <c r="AC870" s="377" t="str">
        <f t="shared" si="254"/>
        <v/>
      </c>
      <c r="AD870" s="373" t="str">
        <f t="array" ref="AD870">IF( $W870, "", INDEX(白話字韻母資料表, AC870, $AD$5))</f>
        <v/>
      </c>
      <c r="AE870" s="373" t="str">
        <f t="array" ref="AE870">IF( $W870, "", IF( INDEX(白話字韻母資料表, AC870, $AE$5) = "入聲", TRUE, FALSE) )</f>
        <v/>
      </c>
      <c r="AF870" s="374" t="str">
        <f t="shared" si="255"/>
        <v/>
      </c>
      <c r="AG870" s="374" t="str">
        <f t="shared" si="256"/>
        <v/>
      </c>
      <c r="AH870" s="374" t="str">
        <f t="array" ref="AH870">IF( $W870, "", INDEX(白話字韻母資料表, $AC870, $AH$5))</f>
        <v/>
      </c>
      <c r="AI870" s="374" t="str">
        <f t="array" ref="AI870">IF($W870, "", INDEX(白話字韻母八聲調資料表, $AD870, $AG870))</f>
        <v/>
      </c>
      <c r="AJ870" s="370"/>
      <c r="AK870" s="373" t="b">
        <f t="shared" si="257"/>
        <v>0</v>
      </c>
      <c r="AL870" s="373" t="str">
        <f>IF( $AK870, IFERROR( IF(MATCH( $E870, 顎音化聲母!$H$9:$H$37, 0), TRUE, FALSE), FALSE), "")</f>
        <v/>
      </c>
      <c r="AM870" s="373" t="str">
        <f t="array" ref="AM870">IF( AND($AK870, $AL870), INDEX(顎音化聲母資料表, MATCH( $D870 &amp; $E870, 顎音化聲母!$L$5:$L$136, 0), 3), "")</f>
        <v/>
      </c>
      <c r="AN870" s="373" t="str">
        <f t="shared" si="258"/>
        <v/>
      </c>
      <c r="AO870" s="374" t="str">
        <f t="array" ref="AO870">IF($AN870="", "", IF( $AM870&lt;&gt;"", $AM870,INDEX(白話字聲母資料表, $AN870, $AO$5)))</f>
        <v/>
      </c>
      <c r="AP870" s="374" t="str">
        <f t="array" ref="AP870">IF($W870, "", INDEX(方音八音反切資料表, $AD870, $AG870))</f>
        <v/>
      </c>
      <c r="AQ870" s="370"/>
      <c r="AR870" s="374" t="str">
        <f t="array" ref="AR870">IF($V870, "", INDEX(白話字聲母資料表, $Z870, $AR$5))</f>
        <v/>
      </c>
      <c r="AS870" s="375" t="str">
        <f t="array" ref="AS870">IF($W870, "", INDEX(白話字韻母資料表, $AC870, $AR$5))</f>
        <v/>
      </c>
      <c r="AT870" s="374" t="str">
        <f t="array" ref="AT870">IF($W870, "", INDEX(台羅韻母八聲調資料表, $AD870, $AG870))</f>
        <v/>
      </c>
      <c r="AU870" s="370"/>
      <c r="AV870" s="374" t="str">
        <f t="array" ref="AV870">IF($V870, "", INDEX(白話字聲母資料表, $Z870, $AV$5))</f>
        <v/>
      </c>
      <c r="AW870" s="375" t="str">
        <f t="array" ref="AW870">IF($W870, "", INDEX(白話字韻母資料表, $AC870, $AW$5))</f>
        <v/>
      </c>
      <c r="AX870" s="374" t="str">
        <f t="array" ref="AX870">IF($W870, "", INDEX(閩拼韻母八聲調資料表, $AD870, $AG870))</f>
        <v/>
      </c>
    </row>
    <row r="871" spans="2:50">
      <c r="B871" s="380">
        <f t="shared" si="221"/>
        <v>863</v>
      </c>
      <c r="C871" s="314" t="str">
        <f>MID(文章!$D$4, B871, 1)</f>
        <v/>
      </c>
      <c r="D871" s="365"/>
      <c r="E871" s="365"/>
      <c r="F871" s="365"/>
      <c r="G871" s="315" t="str">
        <f t="array" ref="G871">IF( OR($T871, NOT($U871), $W871), "", $AA871 &amp; $AH871 &amp; INDEX(中文數值資料表, $AG871, 2) )</f>
        <v/>
      </c>
      <c r="H871" s="321" t="str">
        <f t="shared" si="222"/>
        <v/>
      </c>
      <c r="I871" s="322" t="str">
        <f t="shared" si="223"/>
        <v/>
      </c>
      <c r="J871" s="323" t="str">
        <f t="shared" si="224"/>
        <v/>
      </c>
      <c r="K871" s="316" t="str">
        <f t="shared" si="225"/>
        <v/>
      </c>
      <c r="L871" s="317" t="str">
        <f t="shared" ca="1" si="259"/>
        <v xml:space="preserve">\ltjruby{}{}\
</v>
      </c>
      <c r="M871" s="317" t="str">
        <f t="shared" ca="1" si="245"/>
        <v xml:space="preserve">&lt;ruby&gt;&lt;rt&gt;&lt;/rt&gt;&lt;/ruby&gt;
</v>
      </c>
      <c r="N871" s="317" t="str">
        <f t="shared" ca="1" si="246"/>
        <v xml:space="preserve">&lt;ruby&gt;&lt;rt&gt;&lt;/rt&gt;&lt;/ruby&gt;
</v>
      </c>
      <c r="O871" s="317" t="str">
        <f t="shared" ca="1" si="247"/>
        <v xml:space="preserve">&lt;ruby&gt;&lt;rt&gt;&lt;/rt&gt;&lt;/ruby&gt;
</v>
      </c>
      <c r="P871" s="317" t="str">
        <f t="shared" ca="1" si="247"/>
        <v xml:space="preserve">&lt;ruby&gt;&lt;rt&gt;&lt;/rt&gt;&lt;/ruby&gt;
</v>
      </c>
      <c r="Q871" s="318" t="str">
        <f t="shared" ca="1" si="248"/>
        <v xml:space="preserve">&lt;ruby&gt;&lt;rtc&gt;&lt;/rtc&gt;&lt;/ruby&gt;
</v>
      </c>
      <c r="R871" s="318" t="str">
        <f t="shared" ca="1" si="249"/>
        <v xml:space="preserve">&lt;ruby&gt;&lt;rt&gt;&lt;/rt&gt;&lt;rtc&gt;&lt;/rtc&gt;&lt;/ruby&gt;
</v>
      </c>
      <c r="S871" s="285"/>
      <c r="T871" s="319" t="b">
        <f t="shared" si="243"/>
        <v>0</v>
      </c>
      <c r="U871" s="319" t="b">
        <f t="shared" si="250"/>
        <v>0</v>
      </c>
      <c r="V871" s="319" t="b">
        <f t="shared" si="251"/>
        <v>1</v>
      </c>
      <c r="W871" s="319" t="b">
        <f t="shared" si="252"/>
        <v>1</v>
      </c>
      <c r="X871" s="319" t="b">
        <f t="shared" si="253"/>
        <v>0</v>
      </c>
      <c r="Y871" s="370"/>
      <c r="Z871" s="377" t="str">
        <f t="shared" si="244"/>
        <v/>
      </c>
      <c r="AA871" s="373" t="str">
        <f t="array" ref="AA871">IF( $Z871="", "", INDEX(白話字聲母資料表, $Z871, $AA$5))</f>
        <v/>
      </c>
      <c r="AB871" s="370"/>
      <c r="AC871" s="377" t="str">
        <f t="shared" si="254"/>
        <v/>
      </c>
      <c r="AD871" s="373" t="str">
        <f t="array" ref="AD871">IF( $W871, "", INDEX(白話字韻母資料表, AC871, $AD$5))</f>
        <v/>
      </c>
      <c r="AE871" s="373" t="str">
        <f t="array" ref="AE871">IF( $W871, "", IF( INDEX(白話字韻母資料表, AC871, $AE$5) = "入聲", TRUE, FALSE) )</f>
        <v/>
      </c>
      <c r="AF871" s="374" t="str">
        <f t="shared" si="255"/>
        <v/>
      </c>
      <c r="AG871" s="374" t="str">
        <f t="shared" si="256"/>
        <v/>
      </c>
      <c r="AH871" s="374" t="str">
        <f t="array" ref="AH871">IF( $W871, "", INDEX(白話字韻母資料表, $AC871, $AH$5))</f>
        <v/>
      </c>
      <c r="AI871" s="374" t="str">
        <f t="array" ref="AI871">IF($W871, "", INDEX(白話字韻母八聲調資料表, $AD871, $AG871))</f>
        <v/>
      </c>
      <c r="AJ871" s="370"/>
      <c r="AK871" s="373" t="b">
        <f t="shared" si="257"/>
        <v>0</v>
      </c>
      <c r="AL871" s="373" t="str">
        <f>IF( $AK871, IFERROR( IF(MATCH( $E871, 顎音化聲母!$H$9:$H$37, 0), TRUE, FALSE), FALSE), "")</f>
        <v/>
      </c>
      <c r="AM871" s="373" t="str">
        <f t="array" ref="AM871">IF( AND($AK871, $AL871), INDEX(顎音化聲母資料表, MATCH( $D871 &amp; $E871, 顎音化聲母!$L$5:$L$136, 0), 3), "")</f>
        <v/>
      </c>
      <c r="AN871" s="373" t="str">
        <f t="shared" si="258"/>
        <v/>
      </c>
      <c r="AO871" s="374" t="str">
        <f t="array" ref="AO871">IF($AN871="", "", IF( $AM871&lt;&gt;"", $AM871,INDEX(白話字聲母資料表, $AN871, $AO$5)))</f>
        <v/>
      </c>
      <c r="AP871" s="374" t="str">
        <f t="array" ref="AP871">IF($W871, "", INDEX(方音八音反切資料表, $AD871, $AG871))</f>
        <v/>
      </c>
      <c r="AQ871" s="370"/>
      <c r="AR871" s="374" t="str">
        <f t="array" ref="AR871">IF($V871, "", INDEX(白話字聲母資料表, $Z871, $AR$5))</f>
        <v/>
      </c>
      <c r="AS871" s="375" t="str">
        <f t="array" ref="AS871">IF($W871, "", INDEX(白話字韻母資料表, $AC871, $AR$5))</f>
        <v/>
      </c>
      <c r="AT871" s="374" t="str">
        <f t="array" ref="AT871">IF($W871, "", INDEX(台羅韻母八聲調資料表, $AD871, $AG871))</f>
        <v/>
      </c>
      <c r="AU871" s="370"/>
      <c r="AV871" s="374" t="str">
        <f t="array" ref="AV871">IF($V871, "", INDEX(白話字聲母資料表, $Z871, $AV$5))</f>
        <v/>
      </c>
      <c r="AW871" s="375" t="str">
        <f t="array" ref="AW871">IF($W871, "", INDEX(白話字韻母資料表, $AC871, $AW$5))</f>
        <v/>
      </c>
      <c r="AX871" s="374" t="str">
        <f t="array" ref="AX871">IF($W871, "", INDEX(閩拼韻母八聲調資料表, $AD871, $AG871))</f>
        <v/>
      </c>
    </row>
    <row r="872" spans="2:50">
      <c r="B872" s="380">
        <f t="shared" si="221"/>
        <v>864</v>
      </c>
      <c r="C872" s="314" t="str">
        <f>MID(文章!$D$4, B872, 1)</f>
        <v/>
      </c>
      <c r="D872" s="365"/>
      <c r="E872" s="365"/>
      <c r="F872" s="365"/>
      <c r="G872" s="315" t="str">
        <f t="array" ref="G872">IF( OR($T872, NOT($U872), $W872), "", $AA872 &amp; $AH872 &amp; INDEX(中文數值資料表, $AG872, 2) )</f>
        <v/>
      </c>
      <c r="H872" s="321" t="str">
        <f t="shared" si="222"/>
        <v/>
      </c>
      <c r="I872" s="322" t="str">
        <f t="shared" si="223"/>
        <v/>
      </c>
      <c r="J872" s="323" t="str">
        <f t="shared" si="224"/>
        <v/>
      </c>
      <c r="K872" s="316" t="str">
        <f t="shared" si="225"/>
        <v/>
      </c>
      <c r="L872" s="317" t="str">
        <f t="shared" ca="1" si="259"/>
        <v xml:space="preserve">\ltjruby{}{}\
</v>
      </c>
      <c r="M872" s="317" t="str">
        <f t="shared" ca="1" si="245"/>
        <v xml:space="preserve">&lt;ruby&gt;&lt;rt&gt;&lt;/rt&gt;&lt;/ruby&gt;
</v>
      </c>
      <c r="N872" s="317" t="str">
        <f t="shared" ca="1" si="246"/>
        <v xml:space="preserve">&lt;ruby&gt;&lt;rt&gt;&lt;/rt&gt;&lt;/ruby&gt;
</v>
      </c>
      <c r="O872" s="317" t="str">
        <f t="shared" ca="1" si="247"/>
        <v xml:space="preserve">&lt;ruby&gt;&lt;rt&gt;&lt;/rt&gt;&lt;/ruby&gt;
</v>
      </c>
      <c r="P872" s="317" t="str">
        <f t="shared" ca="1" si="247"/>
        <v xml:space="preserve">&lt;ruby&gt;&lt;rt&gt;&lt;/rt&gt;&lt;/ruby&gt;
</v>
      </c>
      <c r="Q872" s="318" t="str">
        <f t="shared" ca="1" si="248"/>
        <v xml:space="preserve">&lt;ruby&gt;&lt;rtc&gt;&lt;/rtc&gt;&lt;/ruby&gt;
</v>
      </c>
      <c r="R872" s="318" t="str">
        <f t="shared" ca="1" si="249"/>
        <v xml:space="preserve">&lt;ruby&gt;&lt;rt&gt;&lt;/rt&gt;&lt;rtc&gt;&lt;/rtc&gt;&lt;/ruby&gt;
</v>
      </c>
      <c r="S872" s="285"/>
      <c r="T872" s="319" t="b">
        <f t="shared" si="243"/>
        <v>0</v>
      </c>
      <c r="U872" s="319" t="b">
        <f t="shared" si="250"/>
        <v>0</v>
      </c>
      <c r="V872" s="319" t="b">
        <f t="shared" si="251"/>
        <v>1</v>
      </c>
      <c r="W872" s="319" t="b">
        <f t="shared" si="252"/>
        <v>1</v>
      </c>
      <c r="X872" s="319" t="b">
        <f t="shared" si="253"/>
        <v>0</v>
      </c>
      <c r="Y872" s="370"/>
      <c r="Z872" s="377" t="str">
        <f t="shared" si="244"/>
        <v/>
      </c>
      <c r="AA872" s="373" t="str">
        <f t="array" ref="AA872">IF( $Z872="", "", INDEX(白話字聲母資料表, $Z872, $AA$5))</f>
        <v/>
      </c>
      <c r="AB872" s="370"/>
      <c r="AC872" s="377" t="str">
        <f t="shared" si="254"/>
        <v/>
      </c>
      <c r="AD872" s="373" t="str">
        <f t="array" ref="AD872">IF( $W872, "", INDEX(白話字韻母資料表, AC872, $AD$5))</f>
        <v/>
      </c>
      <c r="AE872" s="373" t="str">
        <f t="array" ref="AE872">IF( $W872, "", IF( INDEX(白話字韻母資料表, AC872, $AE$5) = "入聲", TRUE, FALSE) )</f>
        <v/>
      </c>
      <c r="AF872" s="374" t="str">
        <f t="shared" si="255"/>
        <v/>
      </c>
      <c r="AG872" s="374" t="str">
        <f t="shared" si="256"/>
        <v/>
      </c>
      <c r="AH872" s="374" t="str">
        <f t="array" ref="AH872">IF( $W872, "", INDEX(白話字韻母資料表, $AC872, $AH$5))</f>
        <v/>
      </c>
      <c r="AI872" s="374" t="str">
        <f t="array" ref="AI872">IF($W872, "", INDEX(白話字韻母八聲調資料表, $AD872, $AG872))</f>
        <v/>
      </c>
      <c r="AJ872" s="370"/>
      <c r="AK872" s="373" t="b">
        <f t="shared" si="257"/>
        <v>0</v>
      </c>
      <c r="AL872" s="373" t="str">
        <f>IF( $AK872, IFERROR( IF(MATCH( $E872, 顎音化聲母!$H$9:$H$37, 0), TRUE, FALSE), FALSE), "")</f>
        <v/>
      </c>
      <c r="AM872" s="373" t="str">
        <f t="array" ref="AM872">IF( AND($AK872, $AL872), INDEX(顎音化聲母資料表, MATCH( $D872 &amp; $E872, 顎音化聲母!$L$5:$L$136, 0), 3), "")</f>
        <v/>
      </c>
      <c r="AN872" s="373" t="str">
        <f t="shared" si="258"/>
        <v/>
      </c>
      <c r="AO872" s="374" t="str">
        <f t="array" ref="AO872">IF($AN872="", "", IF( $AM872&lt;&gt;"", $AM872,INDEX(白話字聲母資料表, $AN872, $AO$5)))</f>
        <v/>
      </c>
      <c r="AP872" s="374" t="str">
        <f t="array" ref="AP872">IF($W872, "", INDEX(方音八音反切資料表, $AD872, $AG872))</f>
        <v/>
      </c>
      <c r="AQ872" s="370"/>
      <c r="AR872" s="374" t="str">
        <f t="array" ref="AR872">IF($V872, "", INDEX(白話字聲母資料表, $Z872, $AR$5))</f>
        <v/>
      </c>
      <c r="AS872" s="375" t="str">
        <f t="array" ref="AS872">IF($W872, "", INDEX(白話字韻母資料表, $AC872, $AR$5))</f>
        <v/>
      </c>
      <c r="AT872" s="374" t="str">
        <f t="array" ref="AT872">IF($W872, "", INDEX(台羅韻母八聲調資料表, $AD872, $AG872))</f>
        <v/>
      </c>
      <c r="AU872" s="370"/>
      <c r="AV872" s="374" t="str">
        <f t="array" ref="AV872">IF($V872, "", INDEX(白話字聲母資料表, $Z872, $AV$5))</f>
        <v/>
      </c>
      <c r="AW872" s="375" t="str">
        <f t="array" ref="AW872">IF($W872, "", INDEX(白話字韻母資料表, $AC872, $AW$5))</f>
        <v/>
      </c>
      <c r="AX872" s="374" t="str">
        <f t="array" ref="AX872">IF($W872, "", INDEX(閩拼韻母八聲調資料表, $AD872, $AG872))</f>
        <v/>
      </c>
    </row>
    <row r="873" spans="2:50">
      <c r="B873" s="380">
        <f t="shared" si="221"/>
        <v>865</v>
      </c>
      <c r="C873" s="314" t="str">
        <f>MID(文章!$D$4, B873, 1)</f>
        <v/>
      </c>
      <c r="D873" s="365"/>
      <c r="E873" s="365"/>
      <c r="F873" s="365"/>
      <c r="G873" s="315" t="str">
        <f t="array" ref="G873">IF( OR($T873, NOT($U873), $W873), "", $AA873 &amp; $AH873 &amp; INDEX(中文數值資料表, $AG873, 2) )</f>
        <v/>
      </c>
      <c r="H873" s="321" t="str">
        <f t="shared" si="222"/>
        <v/>
      </c>
      <c r="I873" s="322" t="str">
        <f t="shared" si="223"/>
        <v/>
      </c>
      <c r="J873" s="323" t="str">
        <f t="shared" si="224"/>
        <v/>
      </c>
      <c r="K873" s="316" t="str">
        <f t="shared" si="225"/>
        <v/>
      </c>
      <c r="L873" s="317" t="str">
        <f t="shared" ca="1" si="259"/>
        <v xml:space="preserve">\ltjruby{}{}\
</v>
      </c>
      <c r="M873" s="317" t="str">
        <f t="shared" ca="1" si="245"/>
        <v xml:space="preserve">&lt;ruby&gt;&lt;rt&gt;&lt;/rt&gt;&lt;/ruby&gt;
</v>
      </c>
      <c r="N873" s="317" t="str">
        <f t="shared" ca="1" si="246"/>
        <v xml:space="preserve">&lt;ruby&gt;&lt;rt&gt;&lt;/rt&gt;&lt;/ruby&gt;
</v>
      </c>
      <c r="O873" s="317" t="str">
        <f t="shared" ca="1" si="247"/>
        <v xml:space="preserve">&lt;ruby&gt;&lt;rt&gt;&lt;/rt&gt;&lt;/ruby&gt;
</v>
      </c>
      <c r="P873" s="317" t="str">
        <f t="shared" ca="1" si="247"/>
        <v xml:space="preserve">&lt;ruby&gt;&lt;rt&gt;&lt;/rt&gt;&lt;/ruby&gt;
</v>
      </c>
      <c r="Q873" s="318" t="str">
        <f t="shared" ca="1" si="248"/>
        <v xml:space="preserve">&lt;ruby&gt;&lt;rtc&gt;&lt;/rtc&gt;&lt;/ruby&gt;
</v>
      </c>
      <c r="R873" s="318" t="str">
        <f t="shared" ca="1" si="249"/>
        <v xml:space="preserve">&lt;ruby&gt;&lt;rt&gt;&lt;/rt&gt;&lt;rtc&gt;&lt;/rtc&gt;&lt;/ruby&gt;
</v>
      </c>
      <c r="S873" s="285"/>
      <c r="T873" s="319" t="b">
        <f t="shared" si="243"/>
        <v>0</v>
      </c>
      <c r="U873" s="319" t="b">
        <f t="shared" si="250"/>
        <v>0</v>
      </c>
      <c r="V873" s="319" t="b">
        <f t="shared" si="251"/>
        <v>1</v>
      </c>
      <c r="W873" s="319" t="b">
        <f t="shared" si="252"/>
        <v>1</v>
      </c>
      <c r="X873" s="319" t="b">
        <f t="shared" si="253"/>
        <v>0</v>
      </c>
      <c r="Y873" s="370"/>
      <c r="Z873" s="377" t="str">
        <f t="shared" si="244"/>
        <v/>
      </c>
      <c r="AA873" s="373" t="str">
        <f t="array" ref="AA873">IF( $Z873="", "", INDEX(白話字聲母資料表, $Z873, $AA$5))</f>
        <v/>
      </c>
      <c r="AB873" s="370"/>
      <c r="AC873" s="377" t="str">
        <f t="shared" si="254"/>
        <v/>
      </c>
      <c r="AD873" s="373" t="str">
        <f t="array" ref="AD873">IF( $W873, "", INDEX(白話字韻母資料表, AC873, $AD$5))</f>
        <v/>
      </c>
      <c r="AE873" s="373" t="str">
        <f t="array" ref="AE873">IF( $W873, "", IF( INDEX(白話字韻母資料表, AC873, $AE$5) = "入聲", TRUE, FALSE) )</f>
        <v/>
      </c>
      <c r="AF873" s="374" t="str">
        <f t="shared" si="255"/>
        <v/>
      </c>
      <c r="AG873" s="374" t="str">
        <f t="shared" si="256"/>
        <v/>
      </c>
      <c r="AH873" s="374" t="str">
        <f t="array" ref="AH873">IF( $W873, "", INDEX(白話字韻母資料表, $AC873, $AH$5))</f>
        <v/>
      </c>
      <c r="AI873" s="374" t="str">
        <f t="array" ref="AI873">IF($W873, "", INDEX(白話字韻母八聲調資料表, $AD873, $AG873))</f>
        <v/>
      </c>
      <c r="AJ873" s="370"/>
      <c r="AK873" s="373" t="b">
        <f t="shared" si="257"/>
        <v>0</v>
      </c>
      <c r="AL873" s="373" t="str">
        <f>IF( $AK873, IFERROR( IF(MATCH( $E873, 顎音化聲母!$H$9:$H$37, 0), TRUE, FALSE), FALSE), "")</f>
        <v/>
      </c>
      <c r="AM873" s="373" t="str">
        <f t="array" ref="AM873">IF( AND($AK873, $AL873), INDEX(顎音化聲母資料表, MATCH( $D873 &amp; $E873, 顎音化聲母!$L$5:$L$136, 0), 3), "")</f>
        <v/>
      </c>
      <c r="AN873" s="373" t="str">
        <f t="shared" si="258"/>
        <v/>
      </c>
      <c r="AO873" s="374" t="str">
        <f t="array" ref="AO873">IF($AN873="", "", IF( $AM873&lt;&gt;"", $AM873,INDEX(白話字聲母資料表, $AN873, $AO$5)))</f>
        <v/>
      </c>
      <c r="AP873" s="374" t="str">
        <f t="array" ref="AP873">IF($W873, "", INDEX(方音八音反切資料表, $AD873, $AG873))</f>
        <v/>
      </c>
      <c r="AQ873" s="370"/>
      <c r="AR873" s="374" t="str">
        <f t="array" ref="AR873">IF($V873, "", INDEX(白話字聲母資料表, $Z873, $AR$5))</f>
        <v/>
      </c>
      <c r="AS873" s="375" t="str">
        <f t="array" ref="AS873">IF($W873, "", INDEX(白話字韻母資料表, $AC873, $AR$5))</f>
        <v/>
      </c>
      <c r="AT873" s="374" t="str">
        <f t="array" ref="AT873">IF($W873, "", INDEX(台羅韻母八聲調資料表, $AD873, $AG873))</f>
        <v/>
      </c>
      <c r="AU873" s="370"/>
      <c r="AV873" s="374" t="str">
        <f t="array" ref="AV873">IF($V873, "", INDEX(白話字聲母資料表, $Z873, $AV$5))</f>
        <v/>
      </c>
      <c r="AW873" s="375" t="str">
        <f t="array" ref="AW873">IF($W873, "", INDEX(白話字韻母資料表, $AC873, $AW$5))</f>
        <v/>
      </c>
      <c r="AX873" s="374" t="str">
        <f t="array" ref="AX873">IF($W873, "", INDEX(閩拼韻母八聲調資料表, $AD873, $AG873))</f>
        <v/>
      </c>
    </row>
    <row r="874" spans="2:50">
      <c r="B874" s="380">
        <f t="shared" si="221"/>
        <v>866</v>
      </c>
      <c r="C874" s="314" t="str">
        <f>MID(文章!$D$4, B874, 1)</f>
        <v/>
      </c>
      <c r="D874" s="365"/>
      <c r="E874" s="365"/>
      <c r="F874" s="365"/>
      <c r="G874" s="315" t="str">
        <f t="array" ref="G874">IF( OR($T874, NOT($U874), $W874), "", $AA874 &amp; $AH874 &amp; INDEX(中文數值資料表, $AG874, 2) )</f>
        <v/>
      </c>
      <c r="H874" s="321" t="str">
        <f t="shared" si="222"/>
        <v/>
      </c>
      <c r="I874" s="322" t="str">
        <f t="shared" si="223"/>
        <v/>
      </c>
      <c r="J874" s="323" t="str">
        <f t="shared" si="224"/>
        <v/>
      </c>
      <c r="K874" s="316" t="str">
        <f t="shared" si="225"/>
        <v/>
      </c>
      <c r="L874" s="317" t="str">
        <f t="shared" ca="1" si="259"/>
        <v xml:space="preserve">\ltjruby{}{}\
</v>
      </c>
      <c r="M874" s="317" t="str">
        <f t="shared" ca="1" si="245"/>
        <v xml:space="preserve">&lt;ruby&gt;&lt;rt&gt;&lt;/rt&gt;&lt;/ruby&gt;
</v>
      </c>
      <c r="N874" s="317" t="str">
        <f t="shared" ca="1" si="246"/>
        <v xml:space="preserve">&lt;ruby&gt;&lt;rt&gt;&lt;/rt&gt;&lt;/ruby&gt;
</v>
      </c>
      <c r="O874" s="317" t="str">
        <f t="shared" ca="1" si="247"/>
        <v xml:space="preserve">&lt;ruby&gt;&lt;rt&gt;&lt;/rt&gt;&lt;/ruby&gt;
</v>
      </c>
      <c r="P874" s="317" t="str">
        <f t="shared" ca="1" si="247"/>
        <v xml:space="preserve">&lt;ruby&gt;&lt;rt&gt;&lt;/rt&gt;&lt;/ruby&gt;
</v>
      </c>
      <c r="Q874" s="318" t="str">
        <f t="shared" ca="1" si="248"/>
        <v xml:space="preserve">&lt;ruby&gt;&lt;rtc&gt;&lt;/rtc&gt;&lt;/ruby&gt;
</v>
      </c>
      <c r="R874" s="318" t="str">
        <f t="shared" ca="1" si="249"/>
        <v xml:space="preserve">&lt;ruby&gt;&lt;rt&gt;&lt;/rt&gt;&lt;rtc&gt;&lt;/rtc&gt;&lt;/ruby&gt;
</v>
      </c>
      <c r="S874" s="285"/>
      <c r="T874" s="319" t="b">
        <f t="shared" si="243"/>
        <v>0</v>
      </c>
      <c r="U874" s="319" t="b">
        <f t="shared" si="250"/>
        <v>0</v>
      </c>
      <c r="V874" s="319" t="b">
        <f t="shared" si="251"/>
        <v>1</v>
      </c>
      <c r="W874" s="319" t="b">
        <f t="shared" si="252"/>
        <v>1</v>
      </c>
      <c r="X874" s="319" t="b">
        <f t="shared" si="253"/>
        <v>0</v>
      </c>
      <c r="Y874" s="370"/>
      <c r="Z874" s="377" t="str">
        <f t="shared" si="244"/>
        <v/>
      </c>
      <c r="AA874" s="373" t="str">
        <f t="array" ref="AA874">IF( $Z874="", "", INDEX(白話字聲母資料表, $Z874, $AA$5))</f>
        <v/>
      </c>
      <c r="AB874" s="370"/>
      <c r="AC874" s="377" t="str">
        <f t="shared" si="254"/>
        <v/>
      </c>
      <c r="AD874" s="373" t="str">
        <f t="array" ref="AD874">IF( $W874, "", INDEX(白話字韻母資料表, AC874, $AD$5))</f>
        <v/>
      </c>
      <c r="AE874" s="373" t="str">
        <f t="array" ref="AE874">IF( $W874, "", IF( INDEX(白話字韻母資料表, AC874, $AE$5) = "入聲", TRUE, FALSE) )</f>
        <v/>
      </c>
      <c r="AF874" s="374" t="str">
        <f t="shared" si="255"/>
        <v/>
      </c>
      <c r="AG874" s="374" t="str">
        <f t="shared" si="256"/>
        <v/>
      </c>
      <c r="AH874" s="374" t="str">
        <f t="array" ref="AH874">IF( $W874, "", INDEX(白話字韻母資料表, $AC874, $AH$5))</f>
        <v/>
      </c>
      <c r="AI874" s="374" t="str">
        <f t="array" ref="AI874">IF($W874, "", INDEX(白話字韻母八聲調資料表, $AD874, $AG874))</f>
        <v/>
      </c>
      <c r="AJ874" s="370"/>
      <c r="AK874" s="373" t="b">
        <f t="shared" si="257"/>
        <v>0</v>
      </c>
      <c r="AL874" s="373" t="str">
        <f>IF( $AK874, IFERROR( IF(MATCH( $E874, 顎音化聲母!$H$9:$H$37, 0), TRUE, FALSE), FALSE), "")</f>
        <v/>
      </c>
      <c r="AM874" s="373" t="str">
        <f t="array" ref="AM874">IF( AND($AK874, $AL874), INDEX(顎音化聲母資料表, MATCH( $D874 &amp; $E874, 顎音化聲母!$L$5:$L$136, 0), 3), "")</f>
        <v/>
      </c>
      <c r="AN874" s="373" t="str">
        <f t="shared" si="258"/>
        <v/>
      </c>
      <c r="AO874" s="374" t="str">
        <f t="array" ref="AO874">IF($AN874="", "", IF( $AM874&lt;&gt;"", $AM874,INDEX(白話字聲母資料表, $AN874, $AO$5)))</f>
        <v/>
      </c>
      <c r="AP874" s="374" t="str">
        <f t="array" ref="AP874">IF($W874, "", INDEX(方音八音反切資料表, $AD874, $AG874))</f>
        <v/>
      </c>
      <c r="AQ874" s="370"/>
      <c r="AR874" s="374" t="str">
        <f t="array" ref="AR874">IF($V874, "", INDEX(白話字聲母資料表, $Z874, $AR$5))</f>
        <v/>
      </c>
      <c r="AS874" s="375" t="str">
        <f t="array" ref="AS874">IF($W874, "", INDEX(白話字韻母資料表, $AC874, $AR$5))</f>
        <v/>
      </c>
      <c r="AT874" s="374" t="str">
        <f t="array" ref="AT874">IF($W874, "", INDEX(台羅韻母八聲調資料表, $AD874, $AG874))</f>
        <v/>
      </c>
      <c r="AU874" s="370"/>
      <c r="AV874" s="374" t="str">
        <f t="array" ref="AV874">IF($V874, "", INDEX(白話字聲母資料表, $Z874, $AV$5))</f>
        <v/>
      </c>
      <c r="AW874" s="375" t="str">
        <f t="array" ref="AW874">IF($W874, "", INDEX(白話字韻母資料表, $AC874, $AW$5))</f>
        <v/>
      </c>
      <c r="AX874" s="374" t="str">
        <f t="array" ref="AX874">IF($W874, "", INDEX(閩拼韻母八聲調資料表, $AD874, $AG874))</f>
        <v/>
      </c>
    </row>
    <row r="875" spans="2:50">
      <c r="B875" s="380">
        <f t="shared" si="221"/>
        <v>867</v>
      </c>
      <c r="C875" s="314" t="str">
        <f>MID(文章!$D$4, B875, 1)</f>
        <v/>
      </c>
      <c r="D875" s="365"/>
      <c r="E875" s="365"/>
      <c r="F875" s="365"/>
      <c r="G875" s="315" t="str">
        <f t="array" ref="G875">IF( OR($T875, NOT($U875), $W875), "", $AA875 &amp; $AH875 &amp; INDEX(中文數值資料表, $AG875, 2) )</f>
        <v/>
      </c>
      <c r="H875" s="321" t="str">
        <f t="shared" si="222"/>
        <v/>
      </c>
      <c r="I875" s="322" t="str">
        <f t="shared" si="223"/>
        <v/>
      </c>
      <c r="J875" s="323" t="str">
        <f t="shared" si="224"/>
        <v/>
      </c>
      <c r="K875" s="316" t="str">
        <f t="shared" si="225"/>
        <v/>
      </c>
      <c r="L875" s="317" t="str">
        <f t="shared" ca="1" si="259"/>
        <v xml:space="preserve">\ltjruby{}{}\
</v>
      </c>
      <c r="M875" s="317" t="str">
        <f t="shared" ca="1" si="245"/>
        <v xml:space="preserve">&lt;ruby&gt;&lt;rt&gt;&lt;/rt&gt;&lt;/ruby&gt;
</v>
      </c>
      <c r="N875" s="317" t="str">
        <f t="shared" ca="1" si="246"/>
        <v xml:space="preserve">&lt;ruby&gt;&lt;rt&gt;&lt;/rt&gt;&lt;/ruby&gt;
</v>
      </c>
      <c r="O875" s="317" t="str">
        <f t="shared" ca="1" si="247"/>
        <v xml:space="preserve">&lt;ruby&gt;&lt;rt&gt;&lt;/rt&gt;&lt;/ruby&gt;
</v>
      </c>
      <c r="P875" s="317" t="str">
        <f t="shared" ca="1" si="247"/>
        <v xml:space="preserve">&lt;ruby&gt;&lt;rt&gt;&lt;/rt&gt;&lt;/ruby&gt;
</v>
      </c>
      <c r="Q875" s="318" t="str">
        <f t="shared" ca="1" si="248"/>
        <v xml:space="preserve">&lt;ruby&gt;&lt;rtc&gt;&lt;/rtc&gt;&lt;/ruby&gt;
</v>
      </c>
      <c r="R875" s="318" t="str">
        <f t="shared" ca="1" si="249"/>
        <v xml:space="preserve">&lt;ruby&gt;&lt;rt&gt;&lt;/rt&gt;&lt;rtc&gt;&lt;/rtc&gt;&lt;/ruby&gt;
</v>
      </c>
      <c r="S875" s="285"/>
      <c r="T875" s="319" t="b">
        <f t="shared" si="243"/>
        <v>0</v>
      </c>
      <c r="U875" s="319" t="b">
        <f t="shared" si="250"/>
        <v>0</v>
      </c>
      <c r="V875" s="319" t="b">
        <f t="shared" si="251"/>
        <v>1</v>
      </c>
      <c r="W875" s="319" t="b">
        <f t="shared" si="252"/>
        <v>1</v>
      </c>
      <c r="X875" s="319" t="b">
        <f t="shared" si="253"/>
        <v>0</v>
      </c>
      <c r="Y875" s="370"/>
      <c r="Z875" s="377" t="str">
        <f t="shared" si="244"/>
        <v/>
      </c>
      <c r="AA875" s="373" t="str">
        <f t="array" ref="AA875">IF( $Z875="", "", INDEX(白話字聲母資料表, $Z875, $AA$5))</f>
        <v/>
      </c>
      <c r="AB875" s="370"/>
      <c r="AC875" s="377" t="str">
        <f t="shared" si="254"/>
        <v/>
      </c>
      <c r="AD875" s="373" t="str">
        <f t="array" ref="AD875">IF( $W875, "", INDEX(白話字韻母資料表, AC875, $AD$5))</f>
        <v/>
      </c>
      <c r="AE875" s="373" t="str">
        <f t="array" ref="AE875">IF( $W875, "", IF( INDEX(白話字韻母資料表, AC875, $AE$5) = "入聲", TRUE, FALSE) )</f>
        <v/>
      </c>
      <c r="AF875" s="374" t="str">
        <f t="shared" si="255"/>
        <v/>
      </c>
      <c r="AG875" s="374" t="str">
        <f t="shared" si="256"/>
        <v/>
      </c>
      <c r="AH875" s="374" t="str">
        <f t="array" ref="AH875">IF( $W875, "", INDEX(白話字韻母資料表, $AC875, $AH$5))</f>
        <v/>
      </c>
      <c r="AI875" s="374" t="str">
        <f t="array" ref="AI875">IF($W875, "", INDEX(白話字韻母八聲調資料表, $AD875, $AG875))</f>
        <v/>
      </c>
      <c r="AJ875" s="370"/>
      <c r="AK875" s="373" t="b">
        <f t="shared" si="257"/>
        <v>0</v>
      </c>
      <c r="AL875" s="373" t="str">
        <f>IF( $AK875, IFERROR( IF(MATCH( $E875, 顎音化聲母!$H$9:$H$37, 0), TRUE, FALSE), FALSE), "")</f>
        <v/>
      </c>
      <c r="AM875" s="373" t="str">
        <f t="array" ref="AM875">IF( AND($AK875, $AL875), INDEX(顎音化聲母資料表, MATCH( $D875 &amp; $E875, 顎音化聲母!$L$5:$L$136, 0), 3), "")</f>
        <v/>
      </c>
      <c r="AN875" s="373" t="str">
        <f t="shared" si="258"/>
        <v/>
      </c>
      <c r="AO875" s="374" t="str">
        <f t="array" ref="AO875">IF($AN875="", "", IF( $AM875&lt;&gt;"", $AM875,INDEX(白話字聲母資料表, $AN875, $AO$5)))</f>
        <v/>
      </c>
      <c r="AP875" s="374" t="str">
        <f t="array" ref="AP875">IF($W875, "", INDEX(方音八音反切資料表, $AD875, $AG875))</f>
        <v/>
      </c>
      <c r="AQ875" s="370"/>
      <c r="AR875" s="374" t="str">
        <f t="array" ref="AR875">IF($V875, "", INDEX(白話字聲母資料表, $Z875, $AR$5))</f>
        <v/>
      </c>
      <c r="AS875" s="375" t="str">
        <f t="array" ref="AS875">IF($W875, "", INDEX(白話字韻母資料表, $AC875, $AR$5))</f>
        <v/>
      </c>
      <c r="AT875" s="374" t="str">
        <f t="array" ref="AT875">IF($W875, "", INDEX(台羅韻母八聲調資料表, $AD875, $AG875))</f>
        <v/>
      </c>
      <c r="AU875" s="370"/>
      <c r="AV875" s="374" t="str">
        <f t="array" ref="AV875">IF($V875, "", INDEX(白話字聲母資料表, $Z875, $AV$5))</f>
        <v/>
      </c>
      <c r="AW875" s="375" t="str">
        <f t="array" ref="AW875">IF($W875, "", INDEX(白話字韻母資料表, $AC875, $AW$5))</f>
        <v/>
      </c>
      <c r="AX875" s="374" t="str">
        <f t="array" ref="AX875">IF($W875, "", INDEX(閩拼韻母八聲調資料表, $AD875, $AG875))</f>
        <v/>
      </c>
    </row>
    <row r="876" spans="2:50">
      <c r="B876" s="380">
        <f t="shared" si="221"/>
        <v>868</v>
      </c>
      <c r="C876" s="314" t="str">
        <f>MID(文章!$D$4, B876, 1)</f>
        <v/>
      </c>
      <c r="D876" s="365"/>
      <c r="E876" s="365"/>
      <c r="F876" s="365"/>
      <c r="G876" s="315" t="str">
        <f t="array" ref="G876">IF( OR($T876, NOT($U876), $W876), "", $AA876 &amp; $AH876 &amp; INDEX(中文數值資料表, $AG876, 2) )</f>
        <v/>
      </c>
      <c r="H876" s="321" t="str">
        <f t="shared" si="222"/>
        <v/>
      </c>
      <c r="I876" s="322" t="str">
        <f t="shared" si="223"/>
        <v/>
      </c>
      <c r="J876" s="323" t="str">
        <f t="shared" si="224"/>
        <v/>
      </c>
      <c r="K876" s="316" t="str">
        <f t="shared" si="225"/>
        <v/>
      </c>
      <c r="L876" s="317" t="str">
        <f t="shared" ca="1" si="259"/>
        <v xml:space="preserve">\ltjruby{}{}\
</v>
      </c>
      <c r="M876" s="317" t="str">
        <f t="shared" ca="1" si="245"/>
        <v xml:space="preserve">&lt;ruby&gt;&lt;rt&gt;&lt;/rt&gt;&lt;/ruby&gt;
</v>
      </c>
      <c r="N876" s="317" t="str">
        <f t="shared" ca="1" si="246"/>
        <v xml:space="preserve">&lt;ruby&gt;&lt;rt&gt;&lt;/rt&gt;&lt;/ruby&gt;
</v>
      </c>
      <c r="O876" s="317" t="str">
        <f t="shared" ca="1" si="247"/>
        <v xml:space="preserve">&lt;ruby&gt;&lt;rt&gt;&lt;/rt&gt;&lt;/ruby&gt;
</v>
      </c>
      <c r="P876" s="317" t="str">
        <f t="shared" ca="1" si="247"/>
        <v xml:space="preserve">&lt;ruby&gt;&lt;rt&gt;&lt;/rt&gt;&lt;/ruby&gt;
</v>
      </c>
      <c r="Q876" s="318" t="str">
        <f t="shared" ca="1" si="248"/>
        <v xml:space="preserve">&lt;ruby&gt;&lt;rtc&gt;&lt;/rtc&gt;&lt;/ruby&gt;
</v>
      </c>
      <c r="R876" s="318" t="str">
        <f t="shared" ca="1" si="249"/>
        <v xml:space="preserve">&lt;ruby&gt;&lt;rt&gt;&lt;/rt&gt;&lt;rtc&gt;&lt;/rtc&gt;&lt;/ruby&gt;
</v>
      </c>
      <c r="S876" s="285"/>
      <c r="T876" s="319" t="b">
        <f t="shared" si="243"/>
        <v>0</v>
      </c>
      <c r="U876" s="319" t="b">
        <f t="shared" si="250"/>
        <v>0</v>
      </c>
      <c r="V876" s="319" t="b">
        <f t="shared" si="251"/>
        <v>1</v>
      </c>
      <c r="W876" s="319" t="b">
        <f t="shared" si="252"/>
        <v>1</v>
      </c>
      <c r="X876" s="319" t="b">
        <f t="shared" si="253"/>
        <v>0</v>
      </c>
      <c r="Y876" s="370"/>
      <c r="Z876" s="377" t="str">
        <f t="shared" si="244"/>
        <v/>
      </c>
      <c r="AA876" s="373" t="str">
        <f t="array" ref="AA876">IF( $Z876="", "", INDEX(白話字聲母資料表, $Z876, $AA$5))</f>
        <v/>
      </c>
      <c r="AB876" s="370"/>
      <c r="AC876" s="377" t="str">
        <f t="shared" si="254"/>
        <v/>
      </c>
      <c r="AD876" s="373" t="str">
        <f t="array" ref="AD876">IF( $W876, "", INDEX(白話字韻母資料表, AC876, $AD$5))</f>
        <v/>
      </c>
      <c r="AE876" s="373" t="str">
        <f t="array" ref="AE876">IF( $W876, "", IF( INDEX(白話字韻母資料表, AC876, $AE$5) = "入聲", TRUE, FALSE) )</f>
        <v/>
      </c>
      <c r="AF876" s="374" t="str">
        <f t="shared" si="255"/>
        <v/>
      </c>
      <c r="AG876" s="374" t="str">
        <f t="shared" si="256"/>
        <v/>
      </c>
      <c r="AH876" s="374" t="str">
        <f t="array" ref="AH876">IF( $W876, "", INDEX(白話字韻母資料表, $AC876, $AH$5))</f>
        <v/>
      </c>
      <c r="AI876" s="374" t="str">
        <f t="array" ref="AI876">IF($W876, "", INDEX(白話字韻母八聲調資料表, $AD876, $AG876))</f>
        <v/>
      </c>
      <c r="AJ876" s="370"/>
      <c r="AK876" s="373" t="b">
        <f t="shared" si="257"/>
        <v>0</v>
      </c>
      <c r="AL876" s="373" t="str">
        <f>IF( $AK876, IFERROR( IF(MATCH( $E876, 顎音化聲母!$H$9:$H$37, 0), TRUE, FALSE), FALSE), "")</f>
        <v/>
      </c>
      <c r="AM876" s="373" t="str">
        <f t="array" ref="AM876">IF( AND($AK876, $AL876), INDEX(顎音化聲母資料表, MATCH( $D876 &amp; $E876, 顎音化聲母!$L$5:$L$136, 0), 3), "")</f>
        <v/>
      </c>
      <c r="AN876" s="373" t="str">
        <f t="shared" si="258"/>
        <v/>
      </c>
      <c r="AO876" s="374" t="str">
        <f t="array" ref="AO876">IF($AN876="", "", IF( $AM876&lt;&gt;"", $AM876,INDEX(白話字聲母資料表, $AN876, $AO$5)))</f>
        <v/>
      </c>
      <c r="AP876" s="374" t="str">
        <f t="array" ref="AP876">IF($W876, "", INDEX(方音八音反切資料表, $AD876, $AG876))</f>
        <v/>
      </c>
      <c r="AQ876" s="370"/>
      <c r="AR876" s="374" t="str">
        <f t="array" ref="AR876">IF($V876, "", INDEX(白話字聲母資料表, $Z876, $AR$5))</f>
        <v/>
      </c>
      <c r="AS876" s="375" t="str">
        <f t="array" ref="AS876">IF($W876, "", INDEX(白話字韻母資料表, $AC876, $AR$5))</f>
        <v/>
      </c>
      <c r="AT876" s="374" t="str">
        <f t="array" ref="AT876">IF($W876, "", INDEX(台羅韻母八聲調資料表, $AD876, $AG876))</f>
        <v/>
      </c>
      <c r="AU876" s="370"/>
      <c r="AV876" s="374" t="str">
        <f t="array" ref="AV876">IF($V876, "", INDEX(白話字聲母資料表, $Z876, $AV$5))</f>
        <v/>
      </c>
      <c r="AW876" s="375" t="str">
        <f t="array" ref="AW876">IF($W876, "", INDEX(白話字韻母資料表, $AC876, $AW$5))</f>
        <v/>
      </c>
      <c r="AX876" s="374" t="str">
        <f t="array" ref="AX876">IF($W876, "", INDEX(閩拼韻母八聲調資料表, $AD876, $AG876))</f>
        <v/>
      </c>
    </row>
    <row r="877" spans="2:50">
      <c r="B877" s="380">
        <f t="shared" si="221"/>
        <v>869</v>
      </c>
      <c r="C877" s="314" t="str">
        <f>MID(文章!$D$4, B877, 1)</f>
        <v/>
      </c>
      <c r="D877" s="365"/>
      <c r="E877" s="365"/>
      <c r="F877" s="365"/>
      <c r="G877" s="315" t="str">
        <f t="array" ref="G877">IF( OR($T877, NOT($U877), $W877), "", $AA877 &amp; $AH877 &amp; INDEX(中文數值資料表, $AG877, 2) )</f>
        <v/>
      </c>
      <c r="H877" s="321" t="str">
        <f t="shared" si="222"/>
        <v/>
      </c>
      <c r="I877" s="322" t="str">
        <f t="shared" si="223"/>
        <v/>
      </c>
      <c r="J877" s="323" t="str">
        <f t="shared" si="224"/>
        <v/>
      </c>
      <c r="K877" s="316" t="str">
        <f t="shared" si="225"/>
        <v/>
      </c>
      <c r="L877" s="317" t="str">
        <f t="shared" ca="1" si="259"/>
        <v xml:space="preserve">\ltjruby{}{}\
</v>
      </c>
      <c r="M877" s="317" t="str">
        <f t="shared" ca="1" si="245"/>
        <v xml:space="preserve">&lt;ruby&gt;&lt;rt&gt;&lt;/rt&gt;&lt;/ruby&gt;
</v>
      </c>
      <c r="N877" s="317" t="str">
        <f t="shared" ca="1" si="246"/>
        <v xml:space="preserve">&lt;ruby&gt;&lt;rt&gt;&lt;/rt&gt;&lt;/ruby&gt;
</v>
      </c>
      <c r="O877" s="317" t="str">
        <f t="shared" ca="1" si="247"/>
        <v xml:space="preserve">&lt;ruby&gt;&lt;rt&gt;&lt;/rt&gt;&lt;/ruby&gt;
</v>
      </c>
      <c r="P877" s="317" t="str">
        <f t="shared" ca="1" si="247"/>
        <v xml:space="preserve">&lt;ruby&gt;&lt;rt&gt;&lt;/rt&gt;&lt;/ruby&gt;
</v>
      </c>
      <c r="Q877" s="318" t="str">
        <f t="shared" ca="1" si="248"/>
        <v xml:space="preserve">&lt;ruby&gt;&lt;rtc&gt;&lt;/rtc&gt;&lt;/ruby&gt;
</v>
      </c>
      <c r="R877" s="318" t="str">
        <f t="shared" ca="1" si="249"/>
        <v xml:space="preserve">&lt;ruby&gt;&lt;rt&gt;&lt;/rt&gt;&lt;rtc&gt;&lt;/rtc&gt;&lt;/ruby&gt;
</v>
      </c>
      <c r="S877" s="285"/>
      <c r="T877" s="319" t="b">
        <f t="shared" si="243"/>
        <v>0</v>
      </c>
      <c r="U877" s="319" t="b">
        <f t="shared" si="250"/>
        <v>0</v>
      </c>
      <c r="V877" s="319" t="b">
        <f t="shared" si="251"/>
        <v>1</v>
      </c>
      <c r="W877" s="319" t="b">
        <f t="shared" si="252"/>
        <v>1</v>
      </c>
      <c r="X877" s="319" t="b">
        <f t="shared" si="253"/>
        <v>0</v>
      </c>
      <c r="Y877" s="370"/>
      <c r="Z877" s="377" t="str">
        <f t="shared" si="244"/>
        <v/>
      </c>
      <c r="AA877" s="373" t="str">
        <f t="array" ref="AA877">IF( $Z877="", "", INDEX(白話字聲母資料表, $Z877, $AA$5))</f>
        <v/>
      </c>
      <c r="AB877" s="370"/>
      <c r="AC877" s="377" t="str">
        <f t="shared" si="254"/>
        <v/>
      </c>
      <c r="AD877" s="373" t="str">
        <f t="array" ref="AD877">IF( $W877, "", INDEX(白話字韻母資料表, AC877, $AD$5))</f>
        <v/>
      </c>
      <c r="AE877" s="373" t="str">
        <f t="array" ref="AE877">IF( $W877, "", IF( INDEX(白話字韻母資料表, AC877, $AE$5) = "入聲", TRUE, FALSE) )</f>
        <v/>
      </c>
      <c r="AF877" s="374" t="str">
        <f t="shared" si="255"/>
        <v/>
      </c>
      <c r="AG877" s="374" t="str">
        <f t="shared" si="256"/>
        <v/>
      </c>
      <c r="AH877" s="374" t="str">
        <f t="array" ref="AH877">IF( $W877, "", INDEX(白話字韻母資料表, $AC877, $AH$5))</f>
        <v/>
      </c>
      <c r="AI877" s="374" t="str">
        <f t="array" ref="AI877">IF($W877, "", INDEX(白話字韻母八聲調資料表, $AD877, $AG877))</f>
        <v/>
      </c>
      <c r="AJ877" s="370"/>
      <c r="AK877" s="373" t="b">
        <f t="shared" si="257"/>
        <v>0</v>
      </c>
      <c r="AL877" s="373" t="str">
        <f>IF( $AK877, IFERROR( IF(MATCH( $E877, 顎音化聲母!$H$9:$H$37, 0), TRUE, FALSE), FALSE), "")</f>
        <v/>
      </c>
      <c r="AM877" s="373" t="str">
        <f t="array" ref="AM877">IF( AND($AK877, $AL877), INDEX(顎音化聲母資料表, MATCH( $D877 &amp; $E877, 顎音化聲母!$L$5:$L$136, 0), 3), "")</f>
        <v/>
      </c>
      <c r="AN877" s="373" t="str">
        <f t="shared" si="258"/>
        <v/>
      </c>
      <c r="AO877" s="374" t="str">
        <f t="array" ref="AO877">IF($AN877="", "", IF( $AM877&lt;&gt;"", $AM877,INDEX(白話字聲母資料表, $AN877, $AO$5)))</f>
        <v/>
      </c>
      <c r="AP877" s="374" t="str">
        <f t="array" ref="AP877">IF($W877, "", INDEX(方音八音反切資料表, $AD877, $AG877))</f>
        <v/>
      </c>
      <c r="AQ877" s="370"/>
      <c r="AR877" s="374" t="str">
        <f t="array" ref="AR877">IF($V877, "", INDEX(白話字聲母資料表, $Z877, $AR$5))</f>
        <v/>
      </c>
      <c r="AS877" s="375" t="str">
        <f t="array" ref="AS877">IF($W877, "", INDEX(白話字韻母資料表, $AC877, $AR$5))</f>
        <v/>
      </c>
      <c r="AT877" s="374" t="str">
        <f t="array" ref="AT877">IF($W877, "", INDEX(台羅韻母八聲調資料表, $AD877, $AG877))</f>
        <v/>
      </c>
      <c r="AU877" s="370"/>
      <c r="AV877" s="374" t="str">
        <f t="array" ref="AV877">IF($V877, "", INDEX(白話字聲母資料表, $Z877, $AV$5))</f>
        <v/>
      </c>
      <c r="AW877" s="375" t="str">
        <f t="array" ref="AW877">IF($W877, "", INDEX(白話字韻母資料表, $AC877, $AW$5))</f>
        <v/>
      </c>
      <c r="AX877" s="374" t="str">
        <f t="array" ref="AX877">IF($W877, "", INDEX(閩拼韻母八聲調資料表, $AD877, $AG877))</f>
        <v/>
      </c>
    </row>
    <row r="878" spans="2:50">
      <c r="B878" s="380">
        <f t="shared" si="221"/>
        <v>870</v>
      </c>
      <c r="C878" s="314" t="str">
        <f>MID(文章!$D$4, B878, 1)</f>
        <v/>
      </c>
      <c r="D878" s="365"/>
      <c r="E878" s="365"/>
      <c r="F878" s="365"/>
      <c r="G878" s="315" t="str">
        <f t="array" ref="G878">IF( OR($T878, NOT($U878), $W878), "", $AA878 &amp; $AH878 &amp; INDEX(中文數值資料表, $AG878, 2) )</f>
        <v/>
      </c>
      <c r="H878" s="321" t="str">
        <f t="shared" si="222"/>
        <v/>
      </c>
      <c r="I878" s="322" t="str">
        <f t="shared" si="223"/>
        <v/>
      </c>
      <c r="J878" s="323" t="str">
        <f t="shared" si="224"/>
        <v/>
      </c>
      <c r="K878" s="316" t="str">
        <f t="shared" si="225"/>
        <v/>
      </c>
      <c r="L878" s="317" t="str">
        <f t="shared" ca="1" si="259"/>
        <v xml:space="preserve">\ltjruby{}{}\
</v>
      </c>
      <c r="M878" s="317" t="str">
        <f t="shared" ca="1" si="245"/>
        <v xml:space="preserve">&lt;ruby&gt;&lt;rt&gt;&lt;/rt&gt;&lt;/ruby&gt;
</v>
      </c>
      <c r="N878" s="317" t="str">
        <f t="shared" ca="1" si="246"/>
        <v xml:space="preserve">&lt;ruby&gt;&lt;rt&gt;&lt;/rt&gt;&lt;/ruby&gt;
</v>
      </c>
      <c r="O878" s="317" t="str">
        <f t="shared" ca="1" si="247"/>
        <v xml:space="preserve">&lt;ruby&gt;&lt;rt&gt;&lt;/rt&gt;&lt;/ruby&gt;
</v>
      </c>
      <c r="P878" s="317" t="str">
        <f t="shared" ca="1" si="247"/>
        <v xml:space="preserve">&lt;ruby&gt;&lt;rt&gt;&lt;/rt&gt;&lt;/ruby&gt;
</v>
      </c>
      <c r="Q878" s="318" t="str">
        <f t="shared" ca="1" si="248"/>
        <v xml:space="preserve">&lt;ruby&gt;&lt;rtc&gt;&lt;/rtc&gt;&lt;/ruby&gt;
</v>
      </c>
      <c r="R878" s="318" t="str">
        <f t="shared" ca="1" si="249"/>
        <v xml:space="preserve">&lt;ruby&gt;&lt;rt&gt;&lt;/rt&gt;&lt;rtc&gt;&lt;/rtc&gt;&lt;/ruby&gt;
</v>
      </c>
      <c r="S878" s="285"/>
      <c r="T878" s="319" t="b">
        <f t="shared" si="243"/>
        <v>0</v>
      </c>
      <c r="U878" s="319" t="b">
        <f t="shared" si="250"/>
        <v>0</v>
      </c>
      <c r="V878" s="319" t="b">
        <f t="shared" si="251"/>
        <v>1</v>
      </c>
      <c r="W878" s="319" t="b">
        <f t="shared" si="252"/>
        <v>1</v>
      </c>
      <c r="X878" s="319" t="b">
        <f t="shared" si="253"/>
        <v>0</v>
      </c>
      <c r="Y878" s="370"/>
      <c r="Z878" s="377" t="str">
        <f t="shared" si="244"/>
        <v/>
      </c>
      <c r="AA878" s="373" t="str">
        <f t="array" ref="AA878">IF( $Z878="", "", INDEX(白話字聲母資料表, $Z878, $AA$5))</f>
        <v/>
      </c>
      <c r="AB878" s="370"/>
      <c r="AC878" s="377" t="str">
        <f t="shared" si="254"/>
        <v/>
      </c>
      <c r="AD878" s="373" t="str">
        <f t="array" ref="AD878">IF( $W878, "", INDEX(白話字韻母資料表, AC878, $AD$5))</f>
        <v/>
      </c>
      <c r="AE878" s="373" t="str">
        <f t="array" ref="AE878">IF( $W878, "", IF( INDEX(白話字韻母資料表, AC878, $AE$5) = "入聲", TRUE, FALSE) )</f>
        <v/>
      </c>
      <c r="AF878" s="374" t="str">
        <f t="shared" si="255"/>
        <v/>
      </c>
      <c r="AG878" s="374" t="str">
        <f t="shared" si="256"/>
        <v/>
      </c>
      <c r="AH878" s="374" t="str">
        <f t="array" ref="AH878">IF( $W878, "", INDEX(白話字韻母資料表, $AC878, $AH$5))</f>
        <v/>
      </c>
      <c r="AI878" s="374" t="str">
        <f t="array" ref="AI878">IF($W878, "", INDEX(白話字韻母八聲調資料表, $AD878, $AG878))</f>
        <v/>
      </c>
      <c r="AJ878" s="370"/>
      <c r="AK878" s="373" t="b">
        <f t="shared" si="257"/>
        <v>0</v>
      </c>
      <c r="AL878" s="373" t="str">
        <f>IF( $AK878, IFERROR( IF(MATCH( $E878, 顎音化聲母!$H$9:$H$37, 0), TRUE, FALSE), FALSE), "")</f>
        <v/>
      </c>
      <c r="AM878" s="373" t="str">
        <f t="array" ref="AM878">IF( AND($AK878, $AL878), INDEX(顎音化聲母資料表, MATCH( $D878 &amp; $E878, 顎音化聲母!$L$5:$L$136, 0), 3), "")</f>
        <v/>
      </c>
      <c r="AN878" s="373" t="str">
        <f t="shared" si="258"/>
        <v/>
      </c>
      <c r="AO878" s="374" t="str">
        <f t="array" ref="AO878">IF($AN878="", "", IF( $AM878&lt;&gt;"", $AM878,INDEX(白話字聲母資料表, $AN878, $AO$5)))</f>
        <v/>
      </c>
      <c r="AP878" s="374" t="str">
        <f t="array" ref="AP878">IF($W878, "", INDEX(方音八音反切資料表, $AD878, $AG878))</f>
        <v/>
      </c>
      <c r="AQ878" s="370"/>
      <c r="AR878" s="374" t="str">
        <f t="array" ref="AR878">IF($V878, "", INDEX(白話字聲母資料表, $Z878, $AR$5))</f>
        <v/>
      </c>
      <c r="AS878" s="375" t="str">
        <f t="array" ref="AS878">IF($W878, "", INDEX(白話字韻母資料表, $AC878, $AR$5))</f>
        <v/>
      </c>
      <c r="AT878" s="374" t="str">
        <f t="array" ref="AT878">IF($W878, "", INDEX(台羅韻母八聲調資料表, $AD878, $AG878))</f>
        <v/>
      </c>
      <c r="AU878" s="370"/>
      <c r="AV878" s="374" t="str">
        <f t="array" ref="AV878">IF($V878, "", INDEX(白話字聲母資料表, $Z878, $AV$5))</f>
        <v/>
      </c>
      <c r="AW878" s="375" t="str">
        <f t="array" ref="AW878">IF($W878, "", INDEX(白話字韻母資料表, $AC878, $AW$5))</f>
        <v/>
      </c>
      <c r="AX878" s="374" t="str">
        <f t="array" ref="AX878">IF($W878, "", INDEX(閩拼韻母八聲調資料表, $AD878, $AG878))</f>
        <v/>
      </c>
    </row>
    <row r="879" spans="2:50">
      <c r="B879" s="380">
        <f t="shared" si="221"/>
        <v>871</v>
      </c>
      <c r="C879" s="314" t="str">
        <f>MID(文章!$D$4, B879, 1)</f>
        <v/>
      </c>
      <c r="D879" s="365"/>
      <c r="E879" s="365"/>
      <c r="F879" s="365"/>
      <c r="G879" s="315" t="str">
        <f t="array" ref="G879">IF( OR($T879, NOT($U879), $W879), "", $AA879 &amp; $AH879 &amp; INDEX(中文數值資料表, $AG879, 2) )</f>
        <v/>
      </c>
      <c r="H879" s="321" t="str">
        <f t="shared" si="222"/>
        <v/>
      </c>
      <c r="I879" s="322" t="str">
        <f t="shared" si="223"/>
        <v/>
      </c>
      <c r="J879" s="323" t="str">
        <f t="shared" si="224"/>
        <v/>
      </c>
      <c r="K879" s="316" t="str">
        <f t="shared" si="225"/>
        <v/>
      </c>
      <c r="L879" s="317" t="str">
        <f t="shared" ca="1" si="259"/>
        <v xml:space="preserve">\ltjruby{}{}\
</v>
      </c>
      <c r="M879" s="317" t="str">
        <f t="shared" ca="1" si="245"/>
        <v xml:space="preserve">&lt;ruby&gt;&lt;rt&gt;&lt;/rt&gt;&lt;/ruby&gt;
</v>
      </c>
      <c r="N879" s="317" t="str">
        <f t="shared" ca="1" si="246"/>
        <v xml:space="preserve">&lt;ruby&gt;&lt;rt&gt;&lt;/rt&gt;&lt;/ruby&gt;
</v>
      </c>
      <c r="O879" s="317" t="str">
        <f t="shared" ca="1" si="247"/>
        <v xml:space="preserve">&lt;ruby&gt;&lt;rt&gt;&lt;/rt&gt;&lt;/ruby&gt;
</v>
      </c>
      <c r="P879" s="317" t="str">
        <f t="shared" ca="1" si="247"/>
        <v xml:space="preserve">&lt;ruby&gt;&lt;rt&gt;&lt;/rt&gt;&lt;/ruby&gt;
</v>
      </c>
      <c r="Q879" s="318" t="str">
        <f t="shared" ca="1" si="248"/>
        <v xml:space="preserve">&lt;ruby&gt;&lt;rtc&gt;&lt;/rtc&gt;&lt;/ruby&gt;
</v>
      </c>
      <c r="R879" s="318" t="str">
        <f t="shared" ca="1" si="249"/>
        <v xml:space="preserve">&lt;ruby&gt;&lt;rt&gt;&lt;/rt&gt;&lt;rtc&gt;&lt;/rtc&gt;&lt;/ruby&gt;
</v>
      </c>
      <c r="S879" s="285"/>
      <c r="T879" s="319" t="b">
        <f t="shared" si="243"/>
        <v>0</v>
      </c>
      <c r="U879" s="319" t="b">
        <f t="shared" si="250"/>
        <v>0</v>
      </c>
      <c r="V879" s="319" t="b">
        <f t="shared" si="251"/>
        <v>1</v>
      </c>
      <c r="W879" s="319" t="b">
        <f t="shared" si="252"/>
        <v>1</v>
      </c>
      <c r="X879" s="319" t="b">
        <f t="shared" si="253"/>
        <v>0</v>
      </c>
      <c r="Y879" s="370"/>
      <c r="Z879" s="377" t="str">
        <f t="shared" si="244"/>
        <v/>
      </c>
      <c r="AA879" s="373" t="str">
        <f t="array" ref="AA879">IF( $Z879="", "", INDEX(白話字聲母資料表, $Z879, $AA$5))</f>
        <v/>
      </c>
      <c r="AB879" s="370"/>
      <c r="AC879" s="377" t="str">
        <f t="shared" si="254"/>
        <v/>
      </c>
      <c r="AD879" s="373" t="str">
        <f t="array" ref="AD879">IF( $W879, "", INDEX(白話字韻母資料表, AC879, $AD$5))</f>
        <v/>
      </c>
      <c r="AE879" s="373" t="str">
        <f t="array" ref="AE879">IF( $W879, "", IF( INDEX(白話字韻母資料表, AC879, $AE$5) = "入聲", TRUE, FALSE) )</f>
        <v/>
      </c>
      <c r="AF879" s="374" t="str">
        <f t="shared" si="255"/>
        <v/>
      </c>
      <c r="AG879" s="374" t="str">
        <f t="shared" si="256"/>
        <v/>
      </c>
      <c r="AH879" s="374" t="str">
        <f t="array" ref="AH879">IF( $W879, "", INDEX(白話字韻母資料表, $AC879, $AH$5))</f>
        <v/>
      </c>
      <c r="AI879" s="374" t="str">
        <f t="array" ref="AI879">IF($W879, "", INDEX(白話字韻母八聲調資料表, $AD879, $AG879))</f>
        <v/>
      </c>
      <c r="AJ879" s="370"/>
      <c r="AK879" s="373" t="b">
        <f t="shared" si="257"/>
        <v>0</v>
      </c>
      <c r="AL879" s="373" t="str">
        <f>IF( $AK879, IFERROR( IF(MATCH( $E879, 顎音化聲母!$H$9:$H$37, 0), TRUE, FALSE), FALSE), "")</f>
        <v/>
      </c>
      <c r="AM879" s="373" t="str">
        <f t="array" ref="AM879">IF( AND($AK879, $AL879), INDEX(顎音化聲母資料表, MATCH( $D879 &amp; $E879, 顎音化聲母!$L$5:$L$136, 0), 3), "")</f>
        <v/>
      </c>
      <c r="AN879" s="373" t="str">
        <f t="shared" si="258"/>
        <v/>
      </c>
      <c r="AO879" s="374" t="str">
        <f t="array" ref="AO879">IF($AN879="", "", IF( $AM879&lt;&gt;"", $AM879,INDEX(白話字聲母資料表, $AN879, $AO$5)))</f>
        <v/>
      </c>
      <c r="AP879" s="374" t="str">
        <f t="array" ref="AP879">IF($W879, "", INDEX(方音八音反切資料表, $AD879, $AG879))</f>
        <v/>
      </c>
      <c r="AQ879" s="370"/>
      <c r="AR879" s="374" t="str">
        <f t="array" ref="AR879">IF($V879, "", INDEX(白話字聲母資料表, $Z879, $AR$5))</f>
        <v/>
      </c>
      <c r="AS879" s="375" t="str">
        <f t="array" ref="AS879">IF($W879, "", INDEX(白話字韻母資料表, $AC879, $AR$5))</f>
        <v/>
      </c>
      <c r="AT879" s="374" t="str">
        <f t="array" ref="AT879">IF($W879, "", INDEX(台羅韻母八聲調資料表, $AD879, $AG879))</f>
        <v/>
      </c>
      <c r="AU879" s="370"/>
      <c r="AV879" s="374" t="str">
        <f t="array" ref="AV879">IF($V879, "", INDEX(白話字聲母資料表, $Z879, $AV$5))</f>
        <v/>
      </c>
      <c r="AW879" s="375" t="str">
        <f t="array" ref="AW879">IF($W879, "", INDEX(白話字韻母資料表, $AC879, $AW$5))</f>
        <v/>
      </c>
      <c r="AX879" s="374" t="str">
        <f t="array" ref="AX879">IF($W879, "", INDEX(閩拼韻母八聲調資料表, $AD879, $AG879))</f>
        <v/>
      </c>
    </row>
    <row r="880" spans="2:50">
      <c r="B880" s="380">
        <f t="shared" si="221"/>
        <v>872</v>
      </c>
      <c r="C880" s="314" t="str">
        <f>MID(文章!$D$4, B880, 1)</f>
        <v/>
      </c>
      <c r="D880" s="365"/>
      <c r="E880" s="365"/>
      <c r="F880" s="365"/>
      <c r="G880" s="315" t="str">
        <f t="array" ref="G880">IF( OR($T880, NOT($U880), $W880), "", $AA880 &amp; $AH880 &amp; INDEX(中文數值資料表, $AG880, 2) )</f>
        <v/>
      </c>
      <c r="H880" s="321" t="str">
        <f t="shared" si="222"/>
        <v/>
      </c>
      <c r="I880" s="322" t="str">
        <f t="shared" si="223"/>
        <v/>
      </c>
      <c r="J880" s="323" t="str">
        <f t="shared" si="224"/>
        <v/>
      </c>
      <c r="K880" s="316" t="str">
        <f t="shared" si="225"/>
        <v/>
      </c>
      <c r="L880" s="317" t="str">
        <f t="shared" ca="1" si="259"/>
        <v xml:space="preserve">\ltjruby{}{}\
</v>
      </c>
      <c r="M880" s="317" t="str">
        <f t="shared" ca="1" si="245"/>
        <v xml:space="preserve">&lt;ruby&gt;&lt;rt&gt;&lt;/rt&gt;&lt;/ruby&gt;
</v>
      </c>
      <c r="N880" s="317" t="str">
        <f t="shared" ca="1" si="246"/>
        <v xml:space="preserve">&lt;ruby&gt;&lt;rt&gt;&lt;/rt&gt;&lt;/ruby&gt;
</v>
      </c>
      <c r="O880" s="317" t="str">
        <f t="shared" ca="1" si="247"/>
        <v xml:space="preserve">&lt;ruby&gt;&lt;rt&gt;&lt;/rt&gt;&lt;/ruby&gt;
</v>
      </c>
      <c r="P880" s="317" t="str">
        <f t="shared" ca="1" si="247"/>
        <v xml:space="preserve">&lt;ruby&gt;&lt;rt&gt;&lt;/rt&gt;&lt;/ruby&gt;
</v>
      </c>
      <c r="Q880" s="318" t="str">
        <f t="shared" ca="1" si="248"/>
        <v xml:space="preserve">&lt;ruby&gt;&lt;rtc&gt;&lt;/rtc&gt;&lt;/ruby&gt;
</v>
      </c>
      <c r="R880" s="318" t="str">
        <f t="shared" ca="1" si="249"/>
        <v xml:space="preserve">&lt;ruby&gt;&lt;rt&gt;&lt;/rt&gt;&lt;rtc&gt;&lt;/rtc&gt;&lt;/ruby&gt;
</v>
      </c>
      <c r="S880" s="285"/>
      <c r="T880" s="319" t="b">
        <f t="shared" si="243"/>
        <v>0</v>
      </c>
      <c r="U880" s="319" t="b">
        <f t="shared" si="250"/>
        <v>0</v>
      </c>
      <c r="V880" s="319" t="b">
        <f t="shared" si="251"/>
        <v>1</v>
      </c>
      <c r="W880" s="319" t="b">
        <f t="shared" si="252"/>
        <v>1</v>
      </c>
      <c r="X880" s="319" t="b">
        <f t="shared" si="253"/>
        <v>0</v>
      </c>
      <c r="Y880" s="370"/>
      <c r="Z880" s="377" t="str">
        <f t="shared" si="244"/>
        <v/>
      </c>
      <c r="AA880" s="373" t="str">
        <f t="array" ref="AA880">IF( $Z880="", "", INDEX(白話字聲母資料表, $Z880, $AA$5))</f>
        <v/>
      </c>
      <c r="AB880" s="370"/>
      <c r="AC880" s="377" t="str">
        <f t="shared" si="254"/>
        <v/>
      </c>
      <c r="AD880" s="373" t="str">
        <f t="array" ref="AD880">IF( $W880, "", INDEX(白話字韻母資料表, AC880, $AD$5))</f>
        <v/>
      </c>
      <c r="AE880" s="373" t="str">
        <f t="array" ref="AE880">IF( $W880, "", IF( INDEX(白話字韻母資料表, AC880, $AE$5) = "入聲", TRUE, FALSE) )</f>
        <v/>
      </c>
      <c r="AF880" s="374" t="str">
        <f t="shared" si="255"/>
        <v/>
      </c>
      <c r="AG880" s="374" t="str">
        <f t="shared" si="256"/>
        <v/>
      </c>
      <c r="AH880" s="374" t="str">
        <f t="array" ref="AH880">IF( $W880, "", INDEX(白話字韻母資料表, $AC880, $AH$5))</f>
        <v/>
      </c>
      <c r="AI880" s="374" t="str">
        <f t="array" ref="AI880">IF($W880, "", INDEX(白話字韻母八聲調資料表, $AD880, $AG880))</f>
        <v/>
      </c>
      <c r="AJ880" s="370"/>
      <c r="AK880" s="373" t="b">
        <f t="shared" si="257"/>
        <v>0</v>
      </c>
      <c r="AL880" s="373" t="str">
        <f>IF( $AK880, IFERROR( IF(MATCH( $E880, 顎音化聲母!$H$9:$H$37, 0), TRUE, FALSE), FALSE), "")</f>
        <v/>
      </c>
      <c r="AM880" s="373" t="str">
        <f t="array" ref="AM880">IF( AND($AK880, $AL880), INDEX(顎音化聲母資料表, MATCH( $D880 &amp; $E880, 顎音化聲母!$L$5:$L$136, 0), 3), "")</f>
        <v/>
      </c>
      <c r="AN880" s="373" t="str">
        <f t="shared" si="258"/>
        <v/>
      </c>
      <c r="AO880" s="374" t="str">
        <f t="array" ref="AO880">IF($AN880="", "", IF( $AM880&lt;&gt;"", $AM880,INDEX(白話字聲母資料表, $AN880, $AO$5)))</f>
        <v/>
      </c>
      <c r="AP880" s="374" t="str">
        <f t="array" ref="AP880">IF($W880, "", INDEX(方音八音反切資料表, $AD880, $AG880))</f>
        <v/>
      </c>
      <c r="AQ880" s="370"/>
      <c r="AR880" s="374" t="str">
        <f t="array" ref="AR880">IF($V880, "", INDEX(白話字聲母資料表, $Z880, $AR$5))</f>
        <v/>
      </c>
      <c r="AS880" s="375" t="str">
        <f t="array" ref="AS880">IF($W880, "", INDEX(白話字韻母資料表, $AC880, $AR$5))</f>
        <v/>
      </c>
      <c r="AT880" s="374" t="str">
        <f t="array" ref="AT880">IF($W880, "", INDEX(台羅韻母八聲調資料表, $AD880, $AG880))</f>
        <v/>
      </c>
      <c r="AU880" s="370"/>
      <c r="AV880" s="374" t="str">
        <f t="array" ref="AV880">IF($V880, "", INDEX(白話字聲母資料表, $Z880, $AV$5))</f>
        <v/>
      </c>
      <c r="AW880" s="375" t="str">
        <f t="array" ref="AW880">IF($W880, "", INDEX(白話字韻母資料表, $AC880, $AW$5))</f>
        <v/>
      </c>
      <c r="AX880" s="374" t="str">
        <f t="array" ref="AX880">IF($W880, "", INDEX(閩拼韻母八聲調資料表, $AD880, $AG880))</f>
        <v/>
      </c>
    </row>
    <row r="881" spans="2:50">
      <c r="B881" s="380">
        <f t="shared" si="221"/>
        <v>873</v>
      </c>
      <c r="C881" s="314" t="str">
        <f>MID(文章!$D$4, B881, 1)</f>
        <v/>
      </c>
      <c r="D881" s="365"/>
      <c r="E881" s="365"/>
      <c r="F881" s="365"/>
      <c r="G881" s="315" t="str">
        <f t="array" ref="G881">IF( OR($T881, NOT($U881), $W881), "", $AA881 &amp; $AH881 &amp; INDEX(中文數值資料表, $AG881, 2) )</f>
        <v/>
      </c>
      <c r="H881" s="321" t="str">
        <f t="shared" si="222"/>
        <v/>
      </c>
      <c r="I881" s="322" t="str">
        <f t="shared" si="223"/>
        <v/>
      </c>
      <c r="J881" s="323" t="str">
        <f t="shared" si="224"/>
        <v/>
      </c>
      <c r="K881" s="316" t="str">
        <f t="shared" si="225"/>
        <v/>
      </c>
      <c r="L881" s="317" t="str">
        <f t="shared" ca="1" si="259"/>
        <v xml:space="preserve">\ltjruby{}{}\
</v>
      </c>
      <c r="M881" s="317" t="str">
        <f t="shared" ca="1" si="245"/>
        <v xml:space="preserve">&lt;ruby&gt;&lt;rt&gt;&lt;/rt&gt;&lt;/ruby&gt;
</v>
      </c>
      <c r="N881" s="317" t="str">
        <f t="shared" ca="1" si="246"/>
        <v xml:space="preserve">&lt;ruby&gt;&lt;rt&gt;&lt;/rt&gt;&lt;/ruby&gt;
</v>
      </c>
      <c r="O881" s="317" t="str">
        <f t="shared" ca="1" si="247"/>
        <v xml:space="preserve">&lt;ruby&gt;&lt;rt&gt;&lt;/rt&gt;&lt;/ruby&gt;
</v>
      </c>
      <c r="P881" s="317" t="str">
        <f t="shared" ca="1" si="247"/>
        <v xml:space="preserve">&lt;ruby&gt;&lt;rt&gt;&lt;/rt&gt;&lt;/ruby&gt;
</v>
      </c>
      <c r="Q881" s="318" t="str">
        <f t="shared" ca="1" si="248"/>
        <v xml:space="preserve">&lt;ruby&gt;&lt;rtc&gt;&lt;/rtc&gt;&lt;/ruby&gt;
</v>
      </c>
      <c r="R881" s="318" t="str">
        <f t="shared" ca="1" si="249"/>
        <v xml:space="preserve">&lt;ruby&gt;&lt;rt&gt;&lt;/rt&gt;&lt;rtc&gt;&lt;/rtc&gt;&lt;/ruby&gt;
</v>
      </c>
      <c r="S881" s="285"/>
      <c r="T881" s="319" t="b">
        <f t="shared" si="243"/>
        <v>0</v>
      </c>
      <c r="U881" s="319" t="b">
        <f t="shared" si="250"/>
        <v>0</v>
      </c>
      <c r="V881" s="319" t="b">
        <f t="shared" si="251"/>
        <v>1</v>
      </c>
      <c r="W881" s="319" t="b">
        <f t="shared" si="252"/>
        <v>1</v>
      </c>
      <c r="X881" s="319" t="b">
        <f t="shared" si="253"/>
        <v>0</v>
      </c>
      <c r="Y881" s="370"/>
      <c r="Z881" s="377" t="str">
        <f t="shared" si="244"/>
        <v/>
      </c>
      <c r="AA881" s="373" t="str">
        <f t="array" ref="AA881">IF( $Z881="", "", INDEX(白話字聲母資料表, $Z881, $AA$5))</f>
        <v/>
      </c>
      <c r="AB881" s="370"/>
      <c r="AC881" s="377" t="str">
        <f t="shared" si="254"/>
        <v/>
      </c>
      <c r="AD881" s="373" t="str">
        <f t="array" ref="AD881">IF( $W881, "", INDEX(白話字韻母資料表, AC881, $AD$5))</f>
        <v/>
      </c>
      <c r="AE881" s="373" t="str">
        <f t="array" ref="AE881">IF( $W881, "", IF( INDEX(白話字韻母資料表, AC881, $AE$5) = "入聲", TRUE, FALSE) )</f>
        <v/>
      </c>
      <c r="AF881" s="374" t="str">
        <f t="shared" si="255"/>
        <v/>
      </c>
      <c r="AG881" s="374" t="str">
        <f t="shared" si="256"/>
        <v/>
      </c>
      <c r="AH881" s="374" t="str">
        <f t="array" ref="AH881">IF( $W881, "", INDEX(白話字韻母資料表, $AC881, $AH$5))</f>
        <v/>
      </c>
      <c r="AI881" s="374" t="str">
        <f t="array" ref="AI881">IF($W881, "", INDEX(白話字韻母八聲調資料表, $AD881, $AG881))</f>
        <v/>
      </c>
      <c r="AJ881" s="370"/>
      <c r="AK881" s="373" t="b">
        <f t="shared" si="257"/>
        <v>0</v>
      </c>
      <c r="AL881" s="373" t="str">
        <f>IF( $AK881, IFERROR( IF(MATCH( $E881, 顎音化聲母!$H$9:$H$37, 0), TRUE, FALSE), FALSE), "")</f>
        <v/>
      </c>
      <c r="AM881" s="373" t="str">
        <f t="array" ref="AM881">IF( AND($AK881, $AL881), INDEX(顎音化聲母資料表, MATCH( $D881 &amp; $E881, 顎音化聲母!$L$5:$L$136, 0), 3), "")</f>
        <v/>
      </c>
      <c r="AN881" s="373" t="str">
        <f t="shared" si="258"/>
        <v/>
      </c>
      <c r="AO881" s="374" t="str">
        <f t="array" ref="AO881">IF($AN881="", "", IF( $AM881&lt;&gt;"", $AM881,INDEX(白話字聲母資料表, $AN881, $AO$5)))</f>
        <v/>
      </c>
      <c r="AP881" s="374" t="str">
        <f t="array" ref="AP881">IF($W881, "", INDEX(方音八音反切資料表, $AD881, $AG881))</f>
        <v/>
      </c>
      <c r="AQ881" s="370"/>
      <c r="AR881" s="374" t="str">
        <f t="array" ref="AR881">IF($V881, "", INDEX(白話字聲母資料表, $Z881, $AR$5))</f>
        <v/>
      </c>
      <c r="AS881" s="375" t="str">
        <f t="array" ref="AS881">IF($W881, "", INDEX(白話字韻母資料表, $AC881, $AR$5))</f>
        <v/>
      </c>
      <c r="AT881" s="374" t="str">
        <f t="array" ref="AT881">IF($W881, "", INDEX(台羅韻母八聲調資料表, $AD881, $AG881))</f>
        <v/>
      </c>
      <c r="AU881" s="370"/>
      <c r="AV881" s="374" t="str">
        <f t="array" ref="AV881">IF($V881, "", INDEX(白話字聲母資料表, $Z881, $AV$5))</f>
        <v/>
      </c>
      <c r="AW881" s="375" t="str">
        <f t="array" ref="AW881">IF($W881, "", INDEX(白話字韻母資料表, $AC881, $AW$5))</f>
        <v/>
      </c>
      <c r="AX881" s="374" t="str">
        <f t="array" ref="AX881">IF($W881, "", INDEX(閩拼韻母八聲調資料表, $AD881, $AG881))</f>
        <v/>
      </c>
    </row>
    <row r="882" spans="2:50">
      <c r="B882" s="380">
        <f t="shared" si="221"/>
        <v>874</v>
      </c>
      <c r="C882" s="314" t="str">
        <f>MID(文章!$D$4, B882, 1)</f>
        <v/>
      </c>
      <c r="D882" s="365"/>
      <c r="E882" s="365"/>
      <c r="F882" s="365"/>
      <c r="G882" s="315" t="str">
        <f t="array" ref="G882">IF( OR($T882, NOT($U882), $W882), "", $AA882 &amp; $AH882 &amp; INDEX(中文數值資料表, $AG882, 2) )</f>
        <v/>
      </c>
      <c r="H882" s="321" t="str">
        <f t="shared" si="222"/>
        <v/>
      </c>
      <c r="I882" s="322" t="str">
        <f t="shared" si="223"/>
        <v/>
      </c>
      <c r="J882" s="323" t="str">
        <f t="shared" si="224"/>
        <v/>
      </c>
      <c r="K882" s="316" t="str">
        <f t="shared" si="225"/>
        <v/>
      </c>
      <c r="L882" s="317" t="str">
        <f t="shared" ca="1" si="259"/>
        <v xml:space="preserve">\ltjruby{}{}\
</v>
      </c>
      <c r="M882" s="317" t="str">
        <f t="shared" ca="1" si="245"/>
        <v xml:space="preserve">&lt;ruby&gt;&lt;rt&gt;&lt;/rt&gt;&lt;/ruby&gt;
</v>
      </c>
      <c r="N882" s="317" t="str">
        <f t="shared" ca="1" si="246"/>
        <v xml:space="preserve">&lt;ruby&gt;&lt;rt&gt;&lt;/rt&gt;&lt;/ruby&gt;
</v>
      </c>
      <c r="O882" s="317" t="str">
        <f t="shared" ca="1" si="247"/>
        <v xml:space="preserve">&lt;ruby&gt;&lt;rt&gt;&lt;/rt&gt;&lt;/ruby&gt;
</v>
      </c>
      <c r="P882" s="317" t="str">
        <f t="shared" ca="1" si="247"/>
        <v xml:space="preserve">&lt;ruby&gt;&lt;rt&gt;&lt;/rt&gt;&lt;/ruby&gt;
</v>
      </c>
      <c r="Q882" s="318" t="str">
        <f t="shared" ca="1" si="248"/>
        <v xml:space="preserve">&lt;ruby&gt;&lt;rtc&gt;&lt;/rtc&gt;&lt;/ruby&gt;
</v>
      </c>
      <c r="R882" s="318" t="str">
        <f t="shared" ca="1" si="249"/>
        <v xml:space="preserve">&lt;ruby&gt;&lt;rt&gt;&lt;/rt&gt;&lt;rtc&gt;&lt;/rtc&gt;&lt;/ruby&gt;
</v>
      </c>
      <c r="S882" s="285"/>
      <c r="T882" s="319" t="b">
        <f t="shared" si="243"/>
        <v>0</v>
      </c>
      <c r="U882" s="319" t="b">
        <f t="shared" si="250"/>
        <v>0</v>
      </c>
      <c r="V882" s="319" t="b">
        <f t="shared" si="251"/>
        <v>1</v>
      </c>
      <c r="W882" s="319" t="b">
        <f t="shared" si="252"/>
        <v>1</v>
      </c>
      <c r="X882" s="319" t="b">
        <f t="shared" si="253"/>
        <v>0</v>
      </c>
      <c r="Y882" s="370"/>
      <c r="Z882" s="377" t="str">
        <f t="shared" si="244"/>
        <v/>
      </c>
      <c r="AA882" s="373" t="str">
        <f t="array" ref="AA882">IF( $Z882="", "", INDEX(白話字聲母資料表, $Z882, $AA$5))</f>
        <v/>
      </c>
      <c r="AB882" s="370"/>
      <c r="AC882" s="377" t="str">
        <f t="shared" si="254"/>
        <v/>
      </c>
      <c r="AD882" s="373" t="str">
        <f t="array" ref="AD882">IF( $W882, "", INDEX(白話字韻母資料表, AC882, $AD$5))</f>
        <v/>
      </c>
      <c r="AE882" s="373" t="str">
        <f t="array" ref="AE882">IF( $W882, "", IF( INDEX(白話字韻母資料表, AC882, $AE$5) = "入聲", TRUE, FALSE) )</f>
        <v/>
      </c>
      <c r="AF882" s="374" t="str">
        <f t="shared" si="255"/>
        <v/>
      </c>
      <c r="AG882" s="374" t="str">
        <f t="shared" si="256"/>
        <v/>
      </c>
      <c r="AH882" s="374" t="str">
        <f t="array" ref="AH882">IF( $W882, "", INDEX(白話字韻母資料表, $AC882, $AH$5))</f>
        <v/>
      </c>
      <c r="AI882" s="374" t="str">
        <f t="array" ref="AI882">IF($W882, "", INDEX(白話字韻母八聲調資料表, $AD882, $AG882))</f>
        <v/>
      </c>
      <c r="AJ882" s="370"/>
      <c r="AK882" s="373" t="b">
        <f t="shared" si="257"/>
        <v>0</v>
      </c>
      <c r="AL882" s="373" t="str">
        <f>IF( $AK882, IFERROR( IF(MATCH( $E882, 顎音化聲母!$H$9:$H$37, 0), TRUE, FALSE), FALSE), "")</f>
        <v/>
      </c>
      <c r="AM882" s="373" t="str">
        <f t="array" ref="AM882">IF( AND($AK882, $AL882), INDEX(顎音化聲母資料表, MATCH( $D882 &amp; $E882, 顎音化聲母!$L$5:$L$136, 0), 3), "")</f>
        <v/>
      </c>
      <c r="AN882" s="373" t="str">
        <f t="shared" si="258"/>
        <v/>
      </c>
      <c r="AO882" s="374" t="str">
        <f t="array" ref="AO882">IF($AN882="", "", IF( $AM882&lt;&gt;"", $AM882,INDEX(白話字聲母資料表, $AN882, $AO$5)))</f>
        <v/>
      </c>
      <c r="AP882" s="374" t="str">
        <f t="array" ref="AP882">IF($W882, "", INDEX(方音八音反切資料表, $AD882, $AG882))</f>
        <v/>
      </c>
      <c r="AQ882" s="370"/>
      <c r="AR882" s="374" t="str">
        <f t="array" ref="AR882">IF($V882, "", INDEX(白話字聲母資料表, $Z882, $AR$5))</f>
        <v/>
      </c>
      <c r="AS882" s="375" t="str">
        <f t="array" ref="AS882">IF($W882, "", INDEX(白話字韻母資料表, $AC882, $AR$5))</f>
        <v/>
      </c>
      <c r="AT882" s="374" t="str">
        <f t="array" ref="AT882">IF($W882, "", INDEX(台羅韻母八聲調資料表, $AD882, $AG882))</f>
        <v/>
      </c>
      <c r="AU882" s="370"/>
      <c r="AV882" s="374" t="str">
        <f t="array" ref="AV882">IF($V882, "", INDEX(白話字聲母資料表, $Z882, $AV$5))</f>
        <v/>
      </c>
      <c r="AW882" s="375" t="str">
        <f t="array" ref="AW882">IF($W882, "", INDEX(白話字韻母資料表, $AC882, $AW$5))</f>
        <v/>
      </c>
      <c r="AX882" s="374" t="str">
        <f t="array" ref="AX882">IF($W882, "", INDEX(閩拼韻母八聲調資料表, $AD882, $AG882))</f>
        <v/>
      </c>
    </row>
    <row r="883" spans="2:50">
      <c r="B883" s="380">
        <f t="shared" si="221"/>
        <v>875</v>
      </c>
      <c r="C883" s="314" t="str">
        <f>MID(文章!$D$4, B883, 1)</f>
        <v/>
      </c>
      <c r="D883" s="365"/>
      <c r="E883" s="365"/>
      <c r="F883" s="365"/>
      <c r="G883" s="315" t="str">
        <f t="array" ref="G883">IF( OR($T883, NOT($U883), $W883), "", $AA883 &amp; $AH883 &amp; INDEX(中文數值資料表, $AG883, 2) )</f>
        <v/>
      </c>
      <c r="H883" s="321" t="str">
        <f t="shared" si="222"/>
        <v/>
      </c>
      <c r="I883" s="322" t="str">
        <f t="shared" si="223"/>
        <v/>
      </c>
      <c r="J883" s="323" t="str">
        <f t="shared" si="224"/>
        <v/>
      </c>
      <c r="K883" s="316" t="str">
        <f t="shared" si="225"/>
        <v/>
      </c>
      <c r="L883" s="317" t="str">
        <f t="shared" ca="1" si="259"/>
        <v xml:space="preserve">\ltjruby{}{}\
</v>
      </c>
      <c r="M883" s="317" t="str">
        <f t="shared" ca="1" si="245"/>
        <v xml:space="preserve">&lt;ruby&gt;&lt;rt&gt;&lt;/rt&gt;&lt;/ruby&gt;
</v>
      </c>
      <c r="N883" s="317" t="str">
        <f t="shared" ca="1" si="246"/>
        <v xml:space="preserve">&lt;ruby&gt;&lt;rt&gt;&lt;/rt&gt;&lt;/ruby&gt;
</v>
      </c>
      <c r="O883" s="317" t="str">
        <f t="shared" ca="1" si="247"/>
        <v xml:space="preserve">&lt;ruby&gt;&lt;rt&gt;&lt;/rt&gt;&lt;/ruby&gt;
</v>
      </c>
      <c r="P883" s="317" t="str">
        <f t="shared" ca="1" si="247"/>
        <v xml:space="preserve">&lt;ruby&gt;&lt;rt&gt;&lt;/rt&gt;&lt;/ruby&gt;
</v>
      </c>
      <c r="Q883" s="318" t="str">
        <f t="shared" ca="1" si="248"/>
        <v xml:space="preserve">&lt;ruby&gt;&lt;rtc&gt;&lt;/rtc&gt;&lt;/ruby&gt;
</v>
      </c>
      <c r="R883" s="318" t="str">
        <f t="shared" ca="1" si="249"/>
        <v xml:space="preserve">&lt;ruby&gt;&lt;rt&gt;&lt;/rt&gt;&lt;rtc&gt;&lt;/rtc&gt;&lt;/ruby&gt;
</v>
      </c>
      <c r="S883" s="285"/>
      <c r="T883" s="319" t="b">
        <f t="shared" si="243"/>
        <v>0</v>
      </c>
      <c r="U883" s="319" t="b">
        <f t="shared" si="250"/>
        <v>0</v>
      </c>
      <c r="V883" s="319" t="b">
        <f t="shared" si="251"/>
        <v>1</v>
      </c>
      <c r="W883" s="319" t="b">
        <f t="shared" si="252"/>
        <v>1</v>
      </c>
      <c r="X883" s="319" t="b">
        <f t="shared" si="253"/>
        <v>0</v>
      </c>
      <c r="Y883" s="370"/>
      <c r="Z883" s="377" t="str">
        <f t="shared" si="244"/>
        <v/>
      </c>
      <c r="AA883" s="373" t="str">
        <f t="array" ref="AA883">IF( $Z883="", "", INDEX(白話字聲母資料表, $Z883, $AA$5))</f>
        <v/>
      </c>
      <c r="AB883" s="370"/>
      <c r="AC883" s="377" t="str">
        <f t="shared" si="254"/>
        <v/>
      </c>
      <c r="AD883" s="373" t="str">
        <f t="array" ref="AD883">IF( $W883, "", INDEX(白話字韻母資料表, AC883, $AD$5))</f>
        <v/>
      </c>
      <c r="AE883" s="373" t="str">
        <f t="array" ref="AE883">IF( $W883, "", IF( INDEX(白話字韻母資料表, AC883, $AE$5) = "入聲", TRUE, FALSE) )</f>
        <v/>
      </c>
      <c r="AF883" s="374" t="str">
        <f t="shared" si="255"/>
        <v/>
      </c>
      <c r="AG883" s="374" t="str">
        <f t="shared" si="256"/>
        <v/>
      </c>
      <c r="AH883" s="374" t="str">
        <f t="array" ref="AH883">IF( $W883, "", INDEX(白話字韻母資料表, $AC883, $AH$5))</f>
        <v/>
      </c>
      <c r="AI883" s="374" t="str">
        <f t="array" ref="AI883">IF($W883, "", INDEX(白話字韻母八聲調資料表, $AD883, $AG883))</f>
        <v/>
      </c>
      <c r="AJ883" s="370"/>
      <c r="AK883" s="373" t="b">
        <f t="shared" si="257"/>
        <v>0</v>
      </c>
      <c r="AL883" s="373" t="str">
        <f>IF( $AK883, IFERROR( IF(MATCH( $E883, 顎音化聲母!$H$9:$H$37, 0), TRUE, FALSE), FALSE), "")</f>
        <v/>
      </c>
      <c r="AM883" s="373" t="str">
        <f t="array" ref="AM883">IF( AND($AK883, $AL883), INDEX(顎音化聲母資料表, MATCH( $D883 &amp; $E883, 顎音化聲母!$L$5:$L$136, 0), 3), "")</f>
        <v/>
      </c>
      <c r="AN883" s="373" t="str">
        <f t="shared" si="258"/>
        <v/>
      </c>
      <c r="AO883" s="374" t="str">
        <f t="array" ref="AO883">IF($AN883="", "", IF( $AM883&lt;&gt;"", $AM883,INDEX(白話字聲母資料表, $AN883, $AO$5)))</f>
        <v/>
      </c>
      <c r="AP883" s="374" t="str">
        <f t="array" ref="AP883">IF($W883, "", INDEX(方音八音反切資料表, $AD883, $AG883))</f>
        <v/>
      </c>
      <c r="AQ883" s="370"/>
      <c r="AR883" s="374" t="str">
        <f t="array" ref="AR883">IF($V883, "", INDEX(白話字聲母資料表, $Z883, $AR$5))</f>
        <v/>
      </c>
      <c r="AS883" s="375" t="str">
        <f t="array" ref="AS883">IF($W883, "", INDEX(白話字韻母資料表, $AC883, $AR$5))</f>
        <v/>
      </c>
      <c r="AT883" s="374" t="str">
        <f t="array" ref="AT883">IF($W883, "", INDEX(台羅韻母八聲調資料表, $AD883, $AG883))</f>
        <v/>
      </c>
      <c r="AU883" s="370"/>
      <c r="AV883" s="374" t="str">
        <f t="array" ref="AV883">IF($V883, "", INDEX(白話字聲母資料表, $Z883, $AV$5))</f>
        <v/>
      </c>
      <c r="AW883" s="375" t="str">
        <f t="array" ref="AW883">IF($W883, "", INDEX(白話字韻母資料表, $AC883, $AW$5))</f>
        <v/>
      </c>
      <c r="AX883" s="374" t="str">
        <f t="array" ref="AX883">IF($W883, "", INDEX(閩拼韻母八聲調資料表, $AD883, $AG883))</f>
        <v/>
      </c>
    </row>
    <row r="884" spans="2:50">
      <c r="B884" s="380">
        <f t="shared" si="221"/>
        <v>876</v>
      </c>
      <c r="C884" s="314" t="str">
        <f>MID(文章!$D$4, B884, 1)</f>
        <v/>
      </c>
      <c r="D884" s="365"/>
      <c r="E884" s="365"/>
      <c r="F884" s="365"/>
      <c r="G884" s="315" t="str">
        <f t="array" ref="G884">IF( OR($T884, NOT($U884), $W884), "", $AA884 &amp; $AH884 &amp; INDEX(中文數值資料表, $AG884, 2) )</f>
        <v/>
      </c>
      <c r="H884" s="321" t="str">
        <f t="shared" si="222"/>
        <v/>
      </c>
      <c r="I884" s="322" t="str">
        <f t="shared" si="223"/>
        <v/>
      </c>
      <c r="J884" s="323" t="str">
        <f t="shared" si="224"/>
        <v/>
      </c>
      <c r="K884" s="316" t="str">
        <f t="shared" si="225"/>
        <v/>
      </c>
      <c r="L884" s="317" t="str">
        <f t="shared" ca="1" si="259"/>
        <v xml:space="preserve">\ltjruby{}{}\
</v>
      </c>
      <c r="M884" s="317" t="str">
        <f t="shared" ca="1" si="245"/>
        <v xml:space="preserve">&lt;ruby&gt;&lt;rt&gt;&lt;/rt&gt;&lt;/ruby&gt;
</v>
      </c>
      <c r="N884" s="317" t="str">
        <f t="shared" ca="1" si="246"/>
        <v xml:space="preserve">&lt;ruby&gt;&lt;rt&gt;&lt;/rt&gt;&lt;/ruby&gt;
</v>
      </c>
      <c r="O884" s="317" t="str">
        <f t="shared" ca="1" si="247"/>
        <v xml:space="preserve">&lt;ruby&gt;&lt;rt&gt;&lt;/rt&gt;&lt;/ruby&gt;
</v>
      </c>
      <c r="P884" s="317" t="str">
        <f t="shared" ca="1" si="247"/>
        <v xml:space="preserve">&lt;ruby&gt;&lt;rt&gt;&lt;/rt&gt;&lt;/ruby&gt;
</v>
      </c>
      <c r="Q884" s="318" t="str">
        <f t="shared" ca="1" si="248"/>
        <v xml:space="preserve">&lt;ruby&gt;&lt;rtc&gt;&lt;/rtc&gt;&lt;/ruby&gt;
</v>
      </c>
      <c r="R884" s="318" t="str">
        <f t="shared" ca="1" si="249"/>
        <v xml:space="preserve">&lt;ruby&gt;&lt;rt&gt;&lt;/rt&gt;&lt;rtc&gt;&lt;/rtc&gt;&lt;/ruby&gt;
</v>
      </c>
      <c r="S884" s="285"/>
      <c r="T884" s="319" t="b">
        <f t="shared" si="243"/>
        <v>0</v>
      </c>
      <c r="U884" s="319" t="b">
        <f t="shared" si="250"/>
        <v>0</v>
      </c>
      <c r="V884" s="319" t="b">
        <f t="shared" si="251"/>
        <v>1</v>
      </c>
      <c r="W884" s="319" t="b">
        <f t="shared" si="252"/>
        <v>1</v>
      </c>
      <c r="X884" s="319" t="b">
        <f t="shared" si="253"/>
        <v>0</v>
      </c>
      <c r="Y884" s="370"/>
      <c r="Z884" s="377" t="str">
        <f t="shared" si="244"/>
        <v/>
      </c>
      <c r="AA884" s="373" t="str">
        <f t="array" ref="AA884">IF( $Z884="", "", INDEX(白話字聲母資料表, $Z884, $AA$5))</f>
        <v/>
      </c>
      <c r="AB884" s="370"/>
      <c r="AC884" s="377" t="str">
        <f t="shared" si="254"/>
        <v/>
      </c>
      <c r="AD884" s="373" t="str">
        <f t="array" ref="AD884">IF( $W884, "", INDEX(白話字韻母資料表, AC884, $AD$5))</f>
        <v/>
      </c>
      <c r="AE884" s="373" t="str">
        <f t="array" ref="AE884">IF( $W884, "", IF( INDEX(白話字韻母資料表, AC884, $AE$5) = "入聲", TRUE, FALSE) )</f>
        <v/>
      </c>
      <c r="AF884" s="374" t="str">
        <f t="shared" si="255"/>
        <v/>
      </c>
      <c r="AG884" s="374" t="str">
        <f t="shared" si="256"/>
        <v/>
      </c>
      <c r="AH884" s="374" t="str">
        <f t="array" ref="AH884">IF( $W884, "", INDEX(白話字韻母資料表, $AC884, $AH$5))</f>
        <v/>
      </c>
      <c r="AI884" s="374" t="str">
        <f t="array" ref="AI884">IF($W884, "", INDEX(白話字韻母八聲調資料表, $AD884, $AG884))</f>
        <v/>
      </c>
      <c r="AJ884" s="370"/>
      <c r="AK884" s="373" t="b">
        <f t="shared" si="257"/>
        <v>0</v>
      </c>
      <c r="AL884" s="373" t="str">
        <f>IF( $AK884, IFERROR( IF(MATCH( $E884, 顎音化聲母!$H$9:$H$37, 0), TRUE, FALSE), FALSE), "")</f>
        <v/>
      </c>
      <c r="AM884" s="373" t="str">
        <f t="array" ref="AM884">IF( AND($AK884, $AL884), INDEX(顎音化聲母資料表, MATCH( $D884 &amp; $E884, 顎音化聲母!$L$5:$L$136, 0), 3), "")</f>
        <v/>
      </c>
      <c r="AN884" s="373" t="str">
        <f t="shared" si="258"/>
        <v/>
      </c>
      <c r="AO884" s="374" t="str">
        <f t="array" ref="AO884">IF($AN884="", "", IF( $AM884&lt;&gt;"", $AM884,INDEX(白話字聲母資料表, $AN884, $AO$5)))</f>
        <v/>
      </c>
      <c r="AP884" s="374" t="str">
        <f t="array" ref="AP884">IF($W884, "", INDEX(方音八音反切資料表, $AD884, $AG884))</f>
        <v/>
      </c>
      <c r="AQ884" s="370"/>
      <c r="AR884" s="374" t="str">
        <f t="array" ref="AR884">IF($V884, "", INDEX(白話字聲母資料表, $Z884, $AR$5))</f>
        <v/>
      </c>
      <c r="AS884" s="375" t="str">
        <f t="array" ref="AS884">IF($W884, "", INDEX(白話字韻母資料表, $AC884, $AR$5))</f>
        <v/>
      </c>
      <c r="AT884" s="374" t="str">
        <f t="array" ref="AT884">IF($W884, "", INDEX(台羅韻母八聲調資料表, $AD884, $AG884))</f>
        <v/>
      </c>
      <c r="AU884" s="370"/>
      <c r="AV884" s="374" t="str">
        <f t="array" ref="AV884">IF($V884, "", INDEX(白話字聲母資料表, $Z884, $AV$5))</f>
        <v/>
      </c>
      <c r="AW884" s="375" t="str">
        <f t="array" ref="AW884">IF($W884, "", INDEX(白話字韻母資料表, $AC884, $AW$5))</f>
        <v/>
      </c>
      <c r="AX884" s="374" t="str">
        <f t="array" ref="AX884">IF($W884, "", INDEX(閩拼韻母八聲調資料表, $AD884, $AG884))</f>
        <v/>
      </c>
    </row>
    <row r="885" spans="2:50">
      <c r="B885" s="380">
        <f t="shared" si="221"/>
        <v>877</v>
      </c>
      <c r="C885" s="314" t="str">
        <f>MID(文章!$D$4, B885, 1)</f>
        <v/>
      </c>
      <c r="D885" s="365"/>
      <c r="E885" s="365"/>
      <c r="F885" s="365"/>
      <c r="G885" s="315" t="str">
        <f t="array" ref="G885">IF( OR($T885, NOT($U885), $W885), "", $AA885 &amp; $AH885 &amp; INDEX(中文數值資料表, $AG885, 2) )</f>
        <v/>
      </c>
      <c r="H885" s="321" t="str">
        <f t="shared" si="222"/>
        <v/>
      </c>
      <c r="I885" s="322" t="str">
        <f t="shared" si="223"/>
        <v/>
      </c>
      <c r="J885" s="323" t="str">
        <f t="shared" si="224"/>
        <v/>
      </c>
      <c r="K885" s="316" t="str">
        <f t="shared" si="225"/>
        <v/>
      </c>
      <c r="L885" s="317" t="str">
        <f t="shared" ca="1" si="259"/>
        <v xml:space="preserve">\ltjruby{}{}\
</v>
      </c>
      <c r="M885" s="317" t="str">
        <f t="shared" ca="1" si="245"/>
        <v xml:space="preserve">&lt;ruby&gt;&lt;rt&gt;&lt;/rt&gt;&lt;/ruby&gt;
</v>
      </c>
      <c r="N885" s="317" t="str">
        <f t="shared" ca="1" si="246"/>
        <v xml:space="preserve">&lt;ruby&gt;&lt;rt&gt;&lt;/rt&gt;&lt;/ruby&gt;
</v>
      </c>
      <c r="O885" s="317" t="str">
        <f t="shared" ca="1" si="247"/>
        <v xml:space="preserve">&lt;ruby&gt;&lt;rt&gt;&lt;/rt&gt;&lt;/ruby&gt;
</v>
      </c>
      <c r="P885" s="317" t="str">
        <f t="shared" ca="1" si="247"/>
        <v xml:space="preserve">&lt;ruby&gt;&lt;rt&gt;&lt;/rt&gt;&lt;/ruby&gt;
</v>
      </c>
      <c r="Q885" s="318" t="str">
        <f t="shared" ca="1" si="248"/>
        <v xml:space="preserve">&lt;ruby&gt;&lt;rtc&gt;&lt;/rtc&gt;&lt;/ruby&gt;
</v>
      </c>
      <c r="R885" s="318" t="str">
        <f t="shared" ca="1" si="249"/>
        <v xml:space="preserve">&lt;ruby&gt;&lt;rt&gt;&lt;/rt&gt;&lt;rtc&gt;&lt;/rtc&gt;&lt;/ruby&gt;
</v>
      </c>
      <c r="S885" s="285"/>
      <c r="T885" s="319" t="b">
        <f t="shared" si="243"/>
        <v>0</v>
      </c>
      <c r="U885" s="319" t="b">
        <f t="shared" si="250"/>
        <v>0</v>
      </c>
      <c r="V885" s="319" t="b">
        <f t="shared" si="251"/>
        <v>1</v>
      </c>
      <c r="W885" s="319" t="b">
        <f t="shared" si="252"/>
        <v>1</v>
      </c>
      <c r="X885" s="319" t="b">
        <f t="shared" si="253"/>
        <v>0</v>
      </c>
      <c r="Y885" s="370"/>
      <c r="Z885" s="377" t="str">
        <f t="shared" si="244"/>
        <v/>
      </c>
      <c r="AA885" s="373" t="str">
        <f t="array" ref="AA885">IF( $Z885="", "", INDEX(白話字聲母資料表, $Z885, $AA$5))</f>
        <v/>
      </c>
      <c r="AB885" s="370"/>
      <c r="AC885" s="377" t="str">
        <f t="shared" si="254"/>
        <v/>
      </c>
      <c r="AD885" s="373" t="str">
        <f t="array" ref="AD885">IF( $W885, "", INDEX(白話字韻母資料表, AC885, $AD$5))</f>
        <v/>
      </c>
      <c r="AE885" s="373" t="str">
        <f t="array" ref="AE885">IF( $W885, "", IF( INDEX(白話字韻母資料表, AC885, $AE$5) = "入聲", TRUE, FALSE) )</f>
        <v/>
      </c>
      <c r="AF885" s="374" t="str">
        <f t="shared" si="255"/>
        <v/>
      </c>
      <c r="AG885" s="374" t="str">
        <f t="shared" si="256"/>
        <v/>
      </c>
      <c r="AH885" s="374" t="str">
        <f t="array" ref="AH885">IF( $W885, "", INDEX(白話字韻母資料表, $AC885, $AH$5))</f>
        <v/>
      </c>
      <c r="AI885" s="374" t="str">
        <f t="array" ref="AI885">IF($W885, "", INDEX(白話字韻母八聲調資料表, $AD885, $AG885))</f>
        <v/>
      </c>
      <c r="AJ885" s="370"/>
      <c r="AK885" s="373" t="b">
        <f t="shared" si="257"/>
        <v>0</v>
      </c>
      <c r="AL885" s="373" t="str">
        <f>IF( $AK885, IFERROR( IF(MATCH( $E885, 顎音化聲母!$H$9:$H$37, 0), TRUE, FALSE), FALSE), "")</f>
        <v/>
      </c>
      <c r="AM885" s="373" t="str">
        <f t="array" ref="AM885">IF( AND($AK885, $AL885), INDEX(顎音化聲母資料表, MATCH( $D885 &amp; $E885, 顎音化聲母!$L$5:$L$136, 0), 3), "")</f>
        <v/>
      </c>
      <c r="AN885" s="373" t="str">
        <f t="shared" si="258"/>
        <v/>
      </c>
      <c r="AO885" s="374" t="str">
        <f t="array" ref="AO885">IF($AN885="", "", IF( $AM885&lt;&gt;"", $AM885,INDEX(白話字聲母資料表, $AN885, $AO$5)))</f>
        <v/>
      </c>
      <c r="AP885" s="374" t="str">
        <f t="array" ref="AP885">IF($W885, "", INDEX(方音八音反切資料表, $AD885, $AG885))</f>
        <v/>
      </c>
      <c r="AQ885" s="370"/>
      <c r="AR885" s="374" t="str">
        <f t="array" ref="AR885">IF($V885, "", INDEX(白話字聲母資料表, $Z885, $AR$5))</f>
        <v/>
      </c>
      <c r="AS885" s="375" t="str">
        <f t="array" ref="AS885">IF($W885, "", INDEX(白話字韻母資料表, $AC885, $AR$5))</f>
        <v/>
      </c>
      <c r="AT885" s="374" t="str">
        <f t="array" ref="AT885">IF($W885, "", INDEX(台羅韻母八聲調資料表, $AD885, $AG885))</f>
        <v/>
      </c>
      <c r="AU885" s="370"/>
      <c r="AV885" s="374" t="str">
        <f t="array" ref="AV885">IF($V885, "", INDEX(白話字聲母資料表, $Z885, $AV$5))</f>
        <v/>
      </c>
      <c r="AW885" s="375" t="str">
        <f t="array" ref="AW885">IF($W885, "", INDEX(白話字韻母資料表, $AC885, $AW$5))</f>
        <v/>
      </c>
      <c r="AX885" s="374" t="str">
        <f t="array" ref="AX885">IF($W885, "", INDEX(閩拼韻母八聲調資料表, $AD885, $AG885))</f>
        <v/>
      </c>
    </row>
    <row r="886" spans="2:50">
      <c r="B886" s="380">
        <f t="shared" si="221"/>
        <v>878</v>
      </c>
      <c r="C886" s="314" t="str">
        <f>MID(文章!$D$4, B886, 1)</f>
        <v/>
      </c>
      <c r="D886" s="365"/>
      <c r="E886" s="365"/>
      <c r="F886" s="365"/>
      <c r="G886" s="315" t="str">
        <f t="array" ref="G886">IF( OR($T886, NOT($U886), $W886), "", $AA886 &amp; $AH886 &amp; INDEX(中文數值資料表, $AG886, 2) )</f>
        <v/>
      </c>
      <c r="H886" s="321" t="str">
        <f t="shared" si="222"/>
        <v/>
      </c>
      <c r="I886" s="322" t="str">
        <f t="shared" si="223"/>
        <v/>
      </c>
      <c r="J886" s="323" t="str">
        <f t="shared" si="224"/>
        <v/>
      </c>
      <c r="K886" s="316" t="str">
        <f t="shared" si="225"/>
        <v/>
      </c>
      <c r="L886" s="317" t="str">
        <f t="shared" ca="1" si="259"/>
        <v xml:space="preserve">\ltjruby{}{}\
</v>
      </c>
      <c r="M886" s="317" t="str">
        <f t="shared" ca="1" si="245"/>
        <v xml:space="preserve">&lt;ruby&gt;&lt;rt&gt;&lt;/rt&gt;&lt;/ruby&gt;
</v>
      </c>
      <c r="N886" s="317" t="str">
        <f t="shared" ca="1" si="246"/>
        <v xml:space="preserve">&lt;ruby&gt;&lt;rt&gt;&lt;/rt&gt;&lt;/ruby&gt;
</v>
      </c>
      <c r="O886" s="317" t="str">
        <f t="shared" ca="1" si="247"/>
        <v xml:space="preserve">&lt;ruby&gt;&lt;rt&gt;&lt;/rt&gt;&lt;/ruby&gt;
</v>
      </c>
      <c r="P886" s="317" t="str">
        <f t="shared" ca="1" si="247"/>
        <v xml:space="preserve">&lt;ruby&gt;&lt;rt&gt;&lt;/rt&gt;&lt;/ruby&gt;
</v>
      </c>
      <c r="Q886" s="318" t="str">
        <f t="shared" ca="1" si="248"/>
        <v xml:space="preserve">&lt;ruby&gt;&lt;rtc&gt;&lt;/rtc&gt;&lt;/ruby&gt;
</v>
      </c>
      <c r="R886" s="318" t="str">
        <f t="shared" ca="1" si="249"/>
        <v xml:space="preserve">&lt;ruby&gt;&lt;rt&gt;&lt;/rt&gt;&lt;rtc&gt;&lt;/rtc&gt;&lt;/ruby&gt;
</v>
      </c>
      <c r="S886" s="285"/>
      <c r="T886" s="319" t="b">
        <f t="shared" si="243"/>
        <v>0</v>
      </c>
      <c r="U886" s="319" t="b">
        <f t="shared" si="250"/>
        <v>0</v>
      </c>
      <c r="V886" s="319" t="b">
        <f t="shared" si="251"/>
        <v>1</v>
      </c>
      <c r="W886" s="319" t="b">
        <f t="shared" si="252"/>
        <v>1</v>
      </c>
      <c r="X886" s="319" t="b">
        <f t="shared" si="253"/>
        <v>0</v>
      </c>
      <c r="Y886" s="370"/>
      <c r="Z886" s="377" t="str">
        <f t="shared" si="244"/>
        <v/>
      </c>
      <c r="AA886" s="373" t="str">
        <f t="array" ref="AA886">IF( $Z886="", "", INDEX(白話字聲母資料表, $Z886, $AA$5))</f>
        <v/>
      </c>
      <c r="AB886" s="370"/>
      <c r="AC886" s="377" t="str">
        <f t="shared" si="254"/>
        <v/>
      </c>
      <c r="AD886" s="373" t="str">
        <f t="array" ref="AD886">IF( $W886, "", INDEX(白話字韻母資料表, AC886, $AD$5))</f>
        <v/>
      </c>
      <c r="AE886" s="373" t="str">
        <f t="array" ref="AE886">IF( $W886, "", IF( INDEX(白話字韻母資料表, AC886, $AE$5) = "入聲", TRUE, FALSE) )</f>
        <v/>
      </c>
      <c r="AF886" s="374" t="str">
        <f t="shared" si="255"/>
        <v/>
      </c>
      <c r="AG886" s="374" t="str">
        <f t="shared" si="256"/>
        <v/>
      </c>
      <c r="AH886" s="374" t="str">
        <f t="array" ref="AH886">IF( $W886, "", INDEX(白話字韻母資料表, $AC886, $AH$5))</f>
        <v/>
      </c>
      <c r="AI886" s="374" t="str">
        <f t="array" ref="AI886">IF($W886, "", INDEX(白話字韻母八聲調資料表, $AD886, $AG886))</f>
        <v/>
      </c>
      <c r="AJ886" s="370"/>
      <c r="AK886" s="373" t="b">
        <f t="shared" si="257"/>
        <v>0</v>
      </c>
      <c r="AL886" s="373" t="str">
        <f>IF( $AK886, IFERROR( IF(MATCH( $E886, 顎音化聲母!$H$9:$H$37, 0), TRUE, FALSE), FALSE), "")</f>
        <v/>
      </c>
      <c r="AM886" s="373" t="str">
        <f t="array" ref="AM886">IF( AND($AK886, $AL886), INDEX(顎音化聲母資料表, MATCH( $D886 &amp; $E886, 顎音化聲母!$L$5:$L$136, 0), 3), "")</f>
        <v/>
      </c>
      <c r="AN886" s="373" t="str">
        <f t="shared" si="258"/>
        <v/>
      </c>
      <c r="AO886" s="374" t="str">
        <f t="array" ref="AO886">IF($AN886="", "", IF( $AM886&lt;&gt;"", $AM886,INDEX(白話字聲母資料表, $AN886, $AO$5)))</f>
        <v/>
      </c>
      <c r="AP886" s="374" t="str">
        <f t="array" ref="AP886">IF($W886, "", INDEX(方音八音反切資料表, $AD886, $AG886))</f>
        <v/>
      </c>
      <c r="AQ886" s="370"/>
      <c r="AR886" s="374" t="str">
        <f t="array" ref="AR886">IF($V886, "", INDEX(白話字聲母資料表, $Z886, $AR$5))</f>
        <v/>
      </c>
      <c r="AS886" s="375" t="str">
        <f t="array" ref="AS886">IF($W886, "", INDEX(白話字韻母資料表, $AC886, $AR$5))</f>
        <v/>
      </c>
      <c r="AT886" s="374" t="str">
        <f t="array" ref="AT886">IF($W886, "", INDEX(台羅韻母八聲調資料表, $AD886, $AG886))</f>
        <v/>
      </c>
      <c r="AU886" s="370"/>
      <c r="AV886" s="374" t="str">
        <f t="array" ref="AV886">IF($V886, "", INDEX(白話字聲母資料表, $Z886, $AV$5))</f>
        <v/>
      </c>
      <c r="AW886" s="375" t="str">
        <f t="array" ref="AW886">IF($W886, "", INDEX(白話字韻母資料表, $AC886, $AW$5))</f>
        <v/>
      </c>
      <c r="AX886" s="374" t="str">
        <f t="array" ref="AX886">IF($W886, "", INDEX(閩拼韻母八聲調資料表, $AD886, $AG886))</f>
        <v/>
      </c>
    </row>
    <row r="887" spans="2:50">
      <c r="B887" s="380">
        <f t="shared" si="221"/>
        <v>879</v>
      </c>
      <c r="C887" s="314" t="str">
        <f>MID(文章!$D$4, B887, 1)</f>
        <v/>
      </c>
      <c r="D887" s="365"/>
      <c r="E887" s="365"/>
      <c r="F887" s="365"/>
      <c r="G887" s="315" t="str">
        <f t="array" ref="G887">IF( OR($T887, NOT($U887), $W887), "", $AA887 &amp; $AH887 &amp; INDEX(中文數值資料表, $AG887, 2) )</f>
        <v/>
      </c>
      <c r="H887" s="321" t="str">
        <f t="shared" si="222"/>
        <v/>
      </c>
      <c r="I887" s="322" t="str">
        <f t="shared" si="223"/>
        <v/>
      </c>
      <c r="J887" s="323" t="str">
        <f t="shared" si="224"/>
        <v/>
      </c>
      <c r="K887" s="316" t="str">
        <f t="shared" si="225"/>
        <v/>
      </c>
      <c r="L887" s="317" t="str">
        <f t="shared" ca="1" si="259"/>
        <v xml:space="preserve">\ltjruby{}{}\
</v>
      </c>
      <c r="M887" s="317" t="str">
        <f t="shared" ca="1" si="245"/>
        <v xml:space="preserve">&lt;ruby&gt;&lt;rt&gt;&lt;/rt&gt;&lt;/ruby&gt;
</v>
      </c>
      <c r="N887" s="317" t="str">
        <f t="shared" ca="1" si="246"/>
        <v xml:space="preserve">&lt;ruby&gt;&lt;rt&gt;&lt;/rt&gt;&lt;/ruby&gt;
</v>
      </c>
      <c r="O887" s="317" t="str">
        <f t="shared" ca="1" si="247"/>
        <v xml:space="preserve">&lt;ruby&gt;&lt;rt&gt;&lt;/rt&gt;&lt;/ruby&gt;
</v>
      </c>
      <c r="P887" s="317" t="str">
        <f t="shared" ca="1" si="247"/>
        <v xml:space="preserve">&lt;ruby&gt;&lt;rt&gt;&lt;/rt&gt;&lt;/ruby&gt;
</v>
      </c>
      <c r="Q887" s="318" t="str">
        <f t="shared" ca="1" si="248"/>
        <v xml:space="preserve">&lt;ruby&gt;&lt;rtc&gt;&lt;/rtc&gt;&lt;/ruby&gt;
</v>
      </c>
      <c r="R887" s="318" t="str">
        <f t="shared" ca="1" si="249"/>
        <v xml:space="preserve">&lt;ruby&gt;&lt;rt&gt;&lt;/rt&gt;&lt;rtc&gt;&lt;/rtc&gt;&lt;/ruby&gt;
</v>
      </c>
      <c r="S887" s="285"/>
      <c r="T887" s="319" t="b">
        <f t="shared" si="243"/>
        <v>0</v>
      </c>
      <c r="U887" s="319" t="b">
        <f t="shared" si="250"/>
        <v>0</v>
      </c>
      <c r="V887" s="319" t="b">
        <f t="shared" si="251"/>
        <v>1</v>
      </c>
      <c r="W887" s="319" t="b">
        <f t="shared" si="252"/>
        <v>1</v>
      </c>
      <c r="X887" s="319" t="b">
        <f t="shared" si="253"/>
        <v>0</v>
      </c>
      <c r="Y887" s="370"/>
      <c r="Z887" s="377" t="str">
        <f t="shared" si="244"/>
        <v/>
      </c>
      <c r="AA887" s="373" t="str">
        <f t="array" ref="AA887">IF( $Z887="", "", INDEX(白話字聲母資料表, $Z887, $AA$5))</f>
        <v/>
      </c>
      <c r="AB887" s="370"/>
      <c r="AC887" s="377" t="str">
        <f t="shared" si="254"/>
        <v/>
      </c>
      <c r="AD887" s="373" t="str">
        <f t="array" ref="AD887">IF( $W887, "", INDEX(白話字韻母資料表, AC887, $AD$5))</f>
        <v/>
      </c>
      <c r="AE887" s="373" t="str">
        <f t="array" ref="AE887">IF( $W887, "", IF( INDEX(白話字韻母資料表, AC887, $AE$5) = "入聲", TRUE, FALSE) )</f>
        <v/>
      </c>
      <c r="AF887" s="374" t="str">
        <f t="shared" si="255"/>
        <v/>
      </c>
      <c r="AG887" s="374" t="str">
        <f t="shared" si="256"/>
        <v/>
      </c>
      <c r="AH887" s="374" t="str">
        <f t="array" ref="AH887">IF( $W887, "", INDEX(白話字韻母資料表, $AC887, $AH$5))</f>
        <v/>
      </c>
      <c r="AI887" s="374" t="str">
        <f t="array" ref="AI887">IF($W887, "", INDEX(白話字韻母八聲調資料表, $AD887, $AG887))</f>
        <v/>
      </c>
      <c r="AJ887" s="370"/>
      <c r="AK887" s="373" t="b">
        <f t="shared" si="257"/>
        <v>0</v>
      </c>
      <c r="AL887" s="373" t="str">
        <f>IF( $AK887, IFERROR( IF(MATCH( $E887, 顎音化聲母!$H$9:$H$37, 0), TRUE, FALSE), FALSE), "")</f>
        <v/>
      </c>
      <c r="AM887" s="373" t="str">
        <f t="array" ref="AM887">IF( AND($AK887, $AL887), INDEX(顎音化聲母資料表, MATCH( $D887 &amp; $E887, 顎音化聲母!$L$5:$L$136, 0), 3), "")</f>
        <v/>
      </c>
      <c r="AN887" s="373" t="str">
        <f t="shared" si="258"/>
        <v/>
      </c>
      <c r="AO887" s="374" t="str">
        <f t="array" ref="AO887">IF($AN887="", "", IF( $AM887&lt;&gt;"", $AM887,INDEX(白話字聲母資料表, $AN887, $AO$5)))</f>
        <v/>
      </c>
      <c r="AP887" s="374" t="str">
        <f t="array" ref="AP887">IF($W887, "", INDEX(方音八音反切資料表, $AD887, $AG887))</f>
        <v/>
      </c>
      <c r="AQ887" s="370"/>
      <c r="AR887" s="374" t="str">
        <f t="array" ref="AR887">IF($V887, "", INDEX(白話字聲母資料表, $Z887, $AR$5))</f>
        <v/>
      </c>
      <c r="AS887" s="375" t="str">
        <f t="array" ref="AS887">IF($W887, "", INDEX(白話字韻母資料表, $AC887, $AR$5))</f>
        <v/>
      </c>
      <c r="AT887" s="374" t="str">
        <f t="array" ref="AT887">IF($W887, "", INDEX(台羅韻母八聲調資料表, $AD887, $AG887))</f>
        <v/>
      </c>
      <c r="AU887" s="370"/>
      <c r="AV887" s="374" t="str">
        <f t="array" ref="AV887">IF($V887, "", INDEX(白話字聲母資料表, $Z887, $AV$5))</f>
        <v/>
      </c>
      <c r="AW887" s="375" t="str">
        <f t="array" ref="AW887">IF($W887, "", INDEX(白話字韻母資料表, $AC887, $AW$5))</f>
        <v/>
      </c>
      <c r="AX887" s="374" t="str">
        <f t="array" ref="AX887">IF($W887, "", INDEX(閩拼韻母八聲調資料表, $AD887, $AG887))</f>
        <v/>
      </c>
    </row>
    <row r="888" spans="2:50">
      <c r="B888" s="380">
        <f t="shared" si="221"/>
        <v>880</v>
      </c>
      <c r="C888" s="314" t="str">
        <f>MID(文章!$D$4, B888, 1)</f>
        <v/>
      </c>
      <c r="D888" s="365"/>
      <c r="E888" s="365"/>
      <c r="F888" s="365"/>
      <c r="G888" s="315" t="str">
        <f t="array" ref="G888">IF( OR($T888, NOT($U888), $W888), "", $AA888 &amp; $AH888 &amp; INDEX(中文數值資料表, $AG888, 2) )</f>
        <v/>
      </c>
      <c r="H888" s="321" t="str">
        <f t="shared" si="222"/>
        <v/>
      </c>
      <c r="I888" s="322" t="str">
        <f t="shared" si="223"/>
        <v/>
      </c>
      <c r="J888" s="323" t="str">
        <f t="shared" si="224"/>
        <v/>
      </c>
      <c r="K888" s="316" t="str">
        <f t="shared" si="225"/>
        <v/>
      </c>
      <c r="L888" s="317" t="str">
        <f t="shared" ca="1" si="259"/>
        <v xml:space="preserve">\ltjruby{}{}\
</v>
      </c>
      <c r="M888" s="317" t="str">
        <f t="shared" ca="1" si="245"/>
        <v xml:space="preserve">&lt;ruby&gt;&lt;rt&gt;&lt;/rt&gt;&lt;/ruby&gt;
</v>
      </c>
      <c r="N888" s="317" t="str">
        <f t="shared" ca="1" si="246"/>
        <v xml:space="preserve">&lt;ruby&gt;&lt;rt&gt;&lt;/rt&gt;&lt;/ruby&gt;
</v>
      </c>
      <c r="O888" s="317" t="str">
        <f t="shared" ca="1" si="247"/>
        <v xml:space="preserve">&lt;ruby&gt;&lt;rt&gt;&lt;/rt&gt;&lt;/ruby&gt;
</v>
      </c>
      <c r="P888" s="317" t="str">
        <f t="shared" ca="1" si="247"/>
        <v xml:space="preserve">&lt;ruby&gt;&lt;rt&gt;&lt;/rt&gt;&lt;/ruby&gt;
</v>
      </c>
      <c r="Q888" s="318" t="str">
        <f t="shared" ca="1" si="248"/>
        <v xml:space="preserve">&lt;ruby&gt;&lt;rtc&gt;&lt;/rtc&gt;&lt;/ruby&gt;
</v>
      </c>
      <c r="R888" s="318" t="str">
        <f t="shared" ca="1" si="249"/>
        <v xml:space="preserve">&lt;ruby&gt;&lt;rt&gt;&lt;/rt&gt;&lt;rtc&gt;&lt;/rtc&gt;&lt;/ruby&gt;
</v>
      </c>
      <c r="S888" s="285"/>
      <c r="T888" s="319" t="b">
        <f t="shared" si="243"/>
        <v>0</v>
      </c>
      <c r="U888" s="319" t="b">
        <f t="shared" si="250"/>
        <v>0</v>
      </c>
      <c r="V888" s="319" t="b">
        <f t="shared" si="251"/>
        <v>1</v>
      </c>
      <c r="W888" s="319" t="b">
        <f t="shared" si="252"/>
        <v>1</v>
      </c>
      <c r="X888" s="319" t="b">
        <f t="shared" si="253"/>
        <v>0</v>
      </c>
      <c r="Y888" s="370"/>
      <c r="Z888" s="377" t="str">
        <f t="shared" si="244"/>
        <v/>
      </c>
      <c r="AA888" s="373" t="str">
        <f t="array" ref="AA888">IF( $Z888="", "", INDEX(白話字聲母資料表, $Z888, $AA$5))</f>
        <v/>
      </c>
      <c r="AB888" s="370"/>
      <c r="AC888" s="377" t="str">
        <f t="shared" si="254"/>
        <v/>
      </c>
      <c r="AD888" s="373" t="str">
        <f t="array" ref="AD888">IF( $W888, "", INDEX(白話字韻母資料表, AC888, $AD$5))</f>
        <v/>
      </c>
      <c r="AE888" s="373" t="str">
        <f t="array" ref="AE888">IF( $W888, "", IF( INDEX(白話字韻母資料表, AC888, $AE$5) = "入聲", TRUE, FALSE) )</f>
        <v/>
      </c>
      <c r="AF888" s="374" t="str">
        <f t="shared" si="255"/>
        <v/>
      </c>
      <c r="AG888" s="374" t="str">
        <f t="shared" si="256"/>
        <v/>
      </c>
      <c r="AH888" s="374" t="str">
        <f t="array" ref="AH888">IF( $W888, "", INDEX(白話字韻母資料表, $AC888, $AH$5))</f>
        <v/>
      </c>
      <c r="AI888" s="374" t="str">
        <f t="array" ref="AI888">IF($W888, "", INDEX(白話字韻母八聲調資料表, $AD888, $AG888))</f>
        <v/>
      </c>
      <c r="AJ888" s="370"/>
      <c r="AK888" s="373" t="b">
        <f t="shared" si="257"/>
        <v>0</v>
      </c>
      <c r="AL888" s="373" t="str">
        <f>IF( $AK888, IFERROR( IF(MATCH( $E888, 顎音化聲母!$H$9:$H$37, 0), TRUE, FALSE), FALSE), "")</f>
        <v/>
      </c>
      <c r="AM888" s="373" t="str">
        <f t="array" ref="AM888">IF( AND($AK888, $AL888), INDEX(顎音化聲母資料表, MATCH( $D888 &amp; $E888, 顎音化聲母!$L$5:$L$136, 0), 3), "")</f>
        <v/>
      </c>
      <c r="AN888" s="373" t="str">
        <f t="shared" si="258"/>
        <v/>
      </c>
      <c r="AO888" s="374" t="str">
        <f t="array" ref="AO888">IF($AN888="", "", IF( $AM888&lt;&gt;"", $AM888,INDEX(白話字聲母資料表, $AN888, $AO$5)))</f>
        <v/>
      </c>
      <c r="AP888" s="374" t="str">
        <f t="array" ref="AP888">IF($W888, "", INDEX(方音八音反切資料表, $AD888, $AG888))</f>
        <v/>
      </c>
      <c r="AQ888" s="370"/>
      <c r="AR888" s="374" t="str">
        <f t="array" ref="AR888">IF($V888, "", INDEX(白話字聲母資料表, $Z888, $AR$5))</f>
        <v/>
      </c>
      <c r="AS888" s="375" t="str">
        <f t="array" ref="AS888">IF($W888, "", INDEX(白話字韻母資料表, $AC888, $AR$5))</f>
        <v/>
      </c>
      <c r="AT888" s="374" t="str">
        <f t="array" ref="AT888">IF($W888, "", INDEX(台羅韻母八聲調資料表, $AD888, $AG888))</f>
        <v/>
      </c>
      <c r="AU888" s="370"/>
      <c r="AV888" s="374" t="str">
        <f t="array" ref="AV888">IF($V888, "", INDEX(白話字聲母資料表, $Z888, $AV$5))</f>
        <v/>
      </c>
      <c r="AW888" s="375" t="str">
        <f t="array" ref="AW888">IF($W888, "", INDEX(白話字韻母資料表, $AC888, $AW$5))</f>
        <v/>
      </c>
      <c r="AX888" s="374" t="str">
        <f t="array" ref="AX888">IF($W888, "", INDEX(閩拼韻母八聲調資料表, $AD888, $AG888))</f>
        <v/>
      </c>
    </row>
    <row r="889" spans="2:50">
      <c r="B889" s="380">
        <f t="shared" si="221"/>
        <v>881</v>
      </c>
      <c r="C889" s="314" t="str">
        <f>MID(文章!$D$4, B889, 1)</f>
        <v/>
      </c>
      <c r="D889" s="365"/>
      <c r="E889" s="365"/>
      <c r="F889" s="365"/>
      <c r="G889" s="315" t="str">
        <f t="array" ref="G889">IF( OR($T889, NOT($U889), $W889), "", $AA889 &amp; $AH889 &amp; INDEX(中文數值資料表, $AG889, 2) )</f>
        <v/>
      </c>
      <c r="H889" s="321" t="str">
        <f t="shared" si="222"/>
        <v/>
      </c>
      <c r="I889" s="322" t="str">
        <f t="shared" si="223"/>
        <v/>
      </c>
      <c r="J889" s="323" t="str">
        <f t="shared" si="224"/>
        <v/>
      </c>
      <c r="K889" s="316" t="str">
        <f t="shared" si="225"/>
        <v/>
      </c>
      <c r="L889" s="317" t="str">
        <f t="shared" ca="1" si="259"/>
        <v xml:space="preserve">\ltjruby{}{}\
</v>
      </c>
      <c r="M889" s="317" t="str">
        <f t="shared" ca="1" si="245"/>
        <v xml:space="preserve">&lt;ruby&gt;&lt;rt&gt;&lt;/rt&gt;&lt;/ruby&gt;
</v>
      </c>
      <c r="N889" s="317" t="str">
        <f t="shared" ca="1" si="246"/>
        <v xml:space="preserve">&lt;ruby&gt;&lt;rt&gt;&lt;/rt&gt;&lt;/ruby&gt;
</v>
      </c>
      <c r="O889" s="317" t="str">
        <f t="shared" ca="1" si="247"/>
        <v xml:space="preserve">&lt;ruby&gt;&lt;rt&gt;&lt;/rt&gt;&lt;/ruby&gt;
</v>
      </c>
      <c r="P889" s="317" t="str">
        <f t="shared" ca="1" si="247"/>
        <v xml:space="preserve">&lt;ruby&gt;&lt;rt&gt;&lt;/rt&gt;&lt;/ruby&gt;
</v>
      </c>
      <c r="Q889" s="318" t="str">
        <f t="shared" ca="1" si="248"/>
        <v xml:space="preserve">&lt;ruby&gt;&lt;rtc&gt;&lt;/rtc&gt;&lt;/ruby&gt;
</v>
      </c>
      <c r="R889" s="318" t="str">
        <f t="shared" ca="1" si="249"/>
        <v xml:space="preserve">&lt;ruby&gt;&lt;rt&gt;&lt;/rt&gt;&lt;rtc&gt;&lt;/rtc&gt;&lt;/ruby&gt;
</v>
      </c>
      <c r="S889" s="285"/>
      <c r="T889" s="319" t="b">
        <f t="shared" si="243"/>
        <v>0</v>
      </c>
      <c r="U889" s="319" t="b">
        <f t="shared" si="250"/>
        <v>0</v>
      </c>
      <c r="V889" s="319" t="b">
        <f t="shared" si="251"/>
        <v>1</v>
      </c>
      <c r="W889" s="319" t="b">
        <f t="shared" si="252"/>
        <v>1</v>
      </c>
      <c r="X889" s="319" t="b">
        <f t="shared" si="253"/>
        <v>0</v>
      </c>
      <c r="Y889" s="370"/>
      <c r="Z889" s="377" t="str">
        <f t="shared" si="244"/>
        <v/>
      </c>
      <c r="AA889" s="373" t="str">
        <f t="array" ref="AA889">IF( $Z889="", "", INDEX(白話字聲母資料表, $Z889, $AA$5))</f>
        <v/>
      </c>
      <c r="AB889" s="370"/>
      <c r="AC889" s="377" t="str">
        <f t="shared" si="254"/>
        <v/>
      </c>
      <c r="AD889" s="373" t="str">
        <f t="array" ref="AD889">IF( $W889, "", INDEX(白話字韻母資料表, AC889, $AD$5))</f>
        <v/>
      </c>
      <c r="AE889" s="373" t="str">
        <f t="array" ref="AE889">IF( $W889, "", IF( INDEX(白話字韻母資料表, AC889, $AE$5) = "入聲", TRUE, FALSE) )</f>
        <v/>
      </c>
      <c r="AF889" s="374" t="str">
        <f t="shared" si="255"/>
        <v/>
      </c>
      <c r="AG889" s="374" t="str">
        <f t="shared" si="256"/>
        <v/>
      </c>
      <c r="AH889" s="374" t="str">
        <f t="array" ref="AH889">IF( $W889, "", INDEX(白話字韻母資料表, $AC889, $AH$5))</f>
        <v/>
      </c>
      <c r="AI889" s="374" t="str">
        <f t="array" ref="AI889">IF($W889, "", INDEX(白話字韻母八聲調資料表, $AD889, $AG889))</f>
        <v/>
      </c>
      <c r="AJ889" s="370"/>
      <c r="AK889" s="373" t="b">
        <f t="shared" si="257"/>
        <v>0</v>
      </c>
      <c r="AL889" s="373" t="str">
        <f>IF( $AK889, IFERROR( IF(MATCH( $E889, 顎音化聲母!$H$9:$H$37, 0), TRUE, FALSE), FALSE), "")</f>
        <v/>
      </c>
      <c r="AM889" s="373" t="str">
        <f t="array" ref="AM889">IF( AND($AK889, $AL889), INDEX(顎音化聲母資料表, MATCH( $D889 &amp; $E889, 顎音化聲母!$L$5:$L$136, 0), 3), "")</f>
        <v/>
      </c>
      <c r="AN889" s="373" t="str">
        <f t="shared" si="258"/>
        <v/>
      </c>
      <c r="AO889" s="374" t="str">
        <f t="array" ref="AO889">IF($AN889="", "", IF( $AM889&lt;&gt;"", $AM889,INDEX(白話字聲母資料表, $AN889, $AO$5)))</f>
        <v/>
      </c>
      <c r="AP889" s="374" t="str">
        <f t="array" ref="AP889">IF($W889, "", INDEX(方音八音反切資料表, $AD889, $AG889))</f>
        <v/>
      </c>
      <c r="AQ889" s="370"/>
      <c r="AR889" s="374" t="str">
        <f t="array" ref="AR889">IF($V889, "", INDEX(白話字聲母資料表, $Z889, $AR$5))</f>
        <v/>
      </c>
      <c r="AS889" s="375" t="str">
        <f t="array" ref="AS889">IF($W889, "", INDEX(白話字韻母資料表, $AC889, $AR$5))</f>
        <v/>
      </c>
      <c r="AT889" s="374" t="str">
        <f t="array" ref="AT889">IF($W889, "", INDEX(台羅韻母八聲調資料表, $AD889, $AG889))</f>
        <v/>
      </c>
      <c r="AU889" s="370"/>
      <c r="AV889" s="374" t="str">
        <f t="array" ref="AV889">IF($V889, "", INDEX(白話字聲母資料表, $Z889, $AV$5))</f>
        <v/>
      </c>
      <c r="AW889" s="375" t="str">
        <f t="array" ref="AW889">IF($W889, "", INDEX(白話字韻母資料表, $AC889, $AW$5))</f>
        <v/>
      </c>
      <c r="AX889" s="374" t="str">
        <f t="array" ref="AX889">IF($W889, "", INDEX(閩拼韻母八聲調資料表, $AD889, $AG889))</f>
        <v/>
      </c>
    </row>
    <row r="890" spans="2:50">
      <c r="B890" s="380">
        <f t="shared" si="221"/>
        <v>882</v>
      </c>
      <c r="C890" s="314" t="str">
        <f>MID(文章!$D$4, B890, 1)</f>
        <v/>
      </c>
      <c r="D890" s="365"/>
      <c r="E890" s="365"/>
      <c r="F890" s="365"/>
      <c r="G890" s="315" t="str">
        <f t="array" ref="G890">IF( OR($T890, NOT($U890), $W890), "", $AA890 &amp; $AH890 &amp; INDEX(中文數值資料表, $AG890, 2) )</f>
        <v/>
      </c>
      <c r="H890" s="321" t="str">
        <f t="shared" si="222"/>
        <v/>
      </c>
      <c r="I890" s="322" t="str">
        <f t="shared" si="223"/>
        <v/>
      </c>
      <c r="J890" s="323" t="str">
        <f t="shared" si="224"/>
        <v/>
      </c>
      <c r="K890" s="316" t="str">
        <f t="shared" si="225"/>
        <v/>
      </c>
      <c r="L890" s="317" t="str">
        <f t="shared" ca="1" si="259"/>
        <v xml:space="preserve">\ltjruby{}{}\
</v>
      </c>
      <c r="M890" s="317" t="str">
        <f t="shared" ca="1" si="245"/>
        <v xml:space="preserve">&lt;ruby&gt;&lt;rt&gt;&lt;/rt&gt;&lt;/ruby&gt;
</v>
      </c>
      <c r="N890" s="317" t="str">
        <f t="shared" ca="1" si="246"/>
        <v xml:space="preserve">&lt;ruby&gt;&lt;rt&gt;&lt;/rt&gt;&lt;/ruby&gt;
</v>
      </c>
      <c r="O890" s="317" t="str">
        <f t="shared" ca="1" si="247"/>
        <v xml:space="preserve">&lt;ruby&gt;&lt;rt&gt;&lt;/rt&gt;&lt;/ruby&gt;
</v>
      </c>
      <c r="P890" s="317" t="str">
        <f t="shared" ca="1" si="247"/>
        <v xml:space="preserve">&lt;ruby&gt;&lt;rt&gt;&lt;/rt&gt;&lt;/ruby&gt;
</v>
      </c>
      <c r="Q890" s="318" t="str">
        <f t="shared" ca="1" si="248"/>
        <v xml:space="preserve">&lt;ruby&gt;&lt;rtc&gt;&lt;/rtc&gt;&lt;/ruby&gt;
</v>
      </c>
      <c r="R890" s="318" t="str">
        <f t="shared" ca="1" si="249"/>
        <v xml:space="preserve">&lt;ruby&gt;&lt;rt&gt;&lt;/rt&gt;&lt;rtc&gt;&lt;/rtc&gt;&lt;/ruby&gt;
</v>
      </c>
      <c r="S890" s="285"/>
      <c r="T890" s="319" t="b">
        <f t="shared" si="243"/>
        <v>0</v>
      </c>
      <c r="U890" s="319" t="b">
        <f t="shared" si="250"/>
        <v>0</v>
      </c>
      <c r="V890" s="319" t="b">
        <f t="shared" si="251"/>
        <v>1</v>
      </c>
      <c r="W890" s="319" t="b">
        <f t="shared" si="252"/>
        <v>1</v>
      </c>
      <c r="X890" s="319" t="b">
        <f t="shared" si="253"/>
        <v>0</v>
      </c>
      <c r="Y890" s="370"/>
      <c r="Z890" s="377" t="str">
        <f t="shared" si="244"/>
        <v/>
      </c>
      <c r="AA890" s="373" t="str">
        <f t="array" ref="AA890">IF( $Z890="", "", INDEX(白話字聲母資料表, $Z890, $AA$5))</f>
        <v/>
      </c>
      <c r="AB890" s="370"/>
      <c r="AC890" s="377" t="str">
        <f t="shared" si="254"/>
        <v/>
      </c>
      <c r="AD890" s="373" t="str">
        <f t="array" ref="AD890">IF( $W890, "", INDEX(白話字韻母資料表, AC890, $AD$5))</f>
        <v/>
      </c>
      <c r="AE890" s="373" t="str">
        <f t="array" ref="AE890">IF( $W890, "", IF( INDEX(白話字韻母資料表, AC890, $AE$5) = "入聲", TRUE, FALSE) )</f>
        <v/>
      </c>
      <c r="AF890" s="374" t="str">
        <f t="shared" si="255"/>
        <v/>
      </c>
      <c r="AG890" s="374" t="str">
        <f t="shared" si="256"/>
        <v/>
      </c>
      <c r="AH890" s="374" t="str">
        <f t="array" ref="AH890">IF( $W890, "", INDEX(白話字韻母資料表, $AC890, $AH$5))</f>
        <v/>
      </c>
      <c r="AI890" s="374" t="str">
        <f t="array" ref="AI890">IF($W890, "", INDEX(白話字韻母八聲調資料表, $AD890, $AG890))</f>
        <v/>
      </c>
      <c r="AJ890" s="370"/>
      <c r="AK890" s="373" t="b">
        <f t="shared" si="257"/>
        <v>0</v>
      </c>
      <c r="AL890" s="373" t="str">
        <f>IF( $AK890, IFERROR( IF(MATCH( $E890, 顎音化聲母!$H$9:$H$37, 0), TRUE, FALSE), FALSE), "")</f>
        <v/>
      </c>
      <c r="AM890" s="373" t="str">
        <f t="array" ref="AM890">IF( AND($AK890, $AL890), INDEX(顎音化聲母資料表, MATCH( $D890 &amp; $E890, 顎音化聲母!$L$5:$L$136, 0), 3), "")</f>
        <v/>
      </c>
      <c r="AN890" s="373" t="str">
        <f t="shared" si="258"/>
        <v/>
      </c>
      <c r="AO890" s="374" t="str">
        <f t="array" ref="AO890">IF($AN890="", "", IF( $AM890&lt;&gt;"", $AM890,INDEX(白話字聲母資料表, $AN890, $AO$5)))</f>
        <v/>
      </c>
      <c r="AP890" s="374" t="str">
        <f t="array" ref="AP890">IF($W890, "", INDEX(方音八音反切資料表, $AD890, $AG890))</f>
        <v/>
      </c>
      <c r="AQ890" s="370"/>
      <c r="AR890" s="374" t="str">
        <f t="array" ref="AR890">IF($V890, "", INDEX(白話字聲母資料表, $Z890, $AR$5))</f>
        <v/>
      </c>
      <c r="AS890" s="375" t="str">
        <f t="array" ref="AS890">IF($W890, "", INDEX(白話字韻母資料表, $AC890, $AR$5))</f>
        <v/>
      </c>
      <c r="AT890" s="374" t="str">
        <f t="array" ref="AT890">IF($W890, "", INDEX(台羅韻母八聲調資料表, $AD890, $AG890))</f>
        <v/>
      </c>
      <c r="AU890" s="370"/>
      <c r="AV890" s="374" t="str">
        <f t="array" ref="AV890">IF($V890, "", INDEX(白話字聲母資料表, $Z890, $AV$5))</f>
        <v/>
      </c>
      <c r="AW890" s="375" t="str">
        <f t="array" ref="AW890">IF($W890, "", INDEX(白話字韻母資料表, $AC890, $AW$5))</f>
        <v/>
      </c>
      <c r="AX890" s="374" t="str">
        <f t="array" ref="AX890">IF($W890, "", INDEX(閩拼韻母八聲調資料表, $AD890, $AG890))</f>
        <v/>
      </c>
    </row>
    <row r="891" spans="2:50">
      <c r="B891" s="380">
        <f t="shared" si="221"/>
        <v>883</v>
      </c>
      <c r="C891" s="314" t="str">
        <f>MID(文章!$D$4, B891, 1)</f>
        <v/>
      </c>
      <c r="D891" s="365"/>
      <c r="E891" s="365"/>
      <c r="F891" s="365"/>
      <c r="G891" s="315" t="str">
        <f t="array" ref="G891">IF( OR($T891, NOT($U891), $W891), "", $AA891 &amp; $AH891 &amp; INDEX(中文數值資料表, $AG891, 2) )</f>
        <v/>
      </c>
      <c r="H891" s="321" t="str">
        <f t="shared" si="222"/>
        <v/>
      </c>
      <c r="I891" s="322" t="str">
        <f t="shared" si="223"/>
        <v/>
      </c>
      <c r="J891" s="323" t="str">
        <f t="shared" si="224"/>
        <v/>
      </c>
      <c r="K891" s="316" t="str">
        <f t="shared" si="225"/>
        <v/>
      </c>
      <c r="L891" s="317" t="str">
        <f t="shared" ca="1" si="259"/>
        <v xml:space="preserve">\ltjruby{}{}\
</v>
      </c>
      <c r="M891" s="317" t="str">
        <f t="shared" ca="1" si="245"/>
        <v xml:space="preserve">&lt;ruby&gt;&lt;rt&gt;&lt;/rt&gt;&lt;/ruby&gt;
</v>
      </c>
      <c r="N891" s="317" t="str">
        <f t="shared" ca="1" si="246"/>
        <v xml:space="preserve">&lt;ruby&gt;&lt;rt&gt;&lt;/rt&gt;&lt;/ruby&gt;
</v>
      </c>
      <c r="O891" s="317" t="str">
        <f t="shared" ca="1" si="247"/>
        <v xml:space="preserve">&lt;ruby&gt;&lt;rt&gt;&lt;/rt&gt;&lt;/ruby&gt;
</v>
      </c>
      <c r="P891" s="317" t="str">
        <f t="shared" ca="1" si="247"/>
        <v xml:space="preserve">&lt;ruby&gt;&lt;rt&gt;&lt;/rt&gt;&lt;/ruby&gt;
</v>
      </c>
      <c r="Q891" s="318" t="str">
        <f t="shared" ca="1" si="248"/>
        <v xml:space="preserve">&lt;ruby&gt;&lt;rtc&gt;&lt;/rtc&gt;&lt;/ruby&gt;
</v>
      </c>
      <c r="R891" s="318" t="str">
        <f t="shared" ca="1" si="249"/>
        <v xml:space="preserve">&lt;ruby&gt;&lt;rt&gt;&lt;/rt&gt;&lt;rtc&gt;&lt;/rtc&gt;&lt;/ruby&gt;
</v>
      </c>
      <c r="S891" s="285"/>
      <c r="T891" s="319" t="b">
        <f t="shared" si="243"/>
        <v>0</v>
      </c>
      <c r="U891" s="319" t="b">
        <f t="shared" si="250"/>
        <v>0</v>
      </c>
      <c r="V891" s="319" t="b">
        <f t="shared" si="251"/>
        <v>1</v>
      </c>
      <c r="W891" s="319" t="b">
        <f t="shared" si="252"/>
        <v>1</v>
      </c>
      <c r="X891" s="319" t="b">
        <f t="shared" si="253"/>
        <v>0</v>
      </c>
      <c r="Y891" s="370"/>
      <c r="Z891" s="377" t="str">
        <f t="shared" si="244"/>
        <v/>
      </c>
      <c r="AA891" s="373" t="str">
        <f t="array" ref="AA891">IF( $Z891="", "", INDEX(白話字聲母資料表, $Z891, $AA$5))</f>
        <v/>
      </c>
      <c r="AB891" s="370"/>
      <c r="AC891" s="377" t="str">
        <f t="shared" si="254"/>
        <v/>
      </c>
      <c r="AD891" s="373" t="str">
        <f t="array" ref="AD891">IF( $W891, "", INDEX(白話字韻母資料表, AC891, $AD$5))</f>
        <v/>
      </c>
      <c r="AE891" s="373" t="str">
        <f t="array" ref="AE891">IF( $W891, "", IF( INDEX(白話字韻母資料表, AC891, $AE$5) = "入聲", TRUE, FALSE) )</f>
        <v/>
      </c>
      <c r="AF891" s="374" t="str">
        <f t="shared" si="255"/>
        <v/>
      </c>
      <c r="AG891" s="374" t="str">
        <f t="shared" si="256"/>
        <v/>
      </c>
      <c r="AH891" s="374" t="str">
        <f t="array" ref="AH891">IF( $W891, "", INDEX(白話字韻母資料表, $AC891, $AH$5))</f>
        <v/>
      </c>
      <c r="AI891" s="374" t="str">
        <f t="array" ref="AI891">IF($W891, "", INDEX(白話字韻母八聲調資料表, $AD891, $AG891))</f>
        <v/>
      </c>
      <c r="AJ891" s="370"/>
      <c r="AK891" s="373" t="b">
        <f t="shared" si="257"/>
        <v>0</v>
      </c>
      <c r="AL891" s="373" t="str">
        <f>IF( $AK891, IFERROR( IF(MATCH( $E891, 顎音化聲母!$H$9:$H$37, 0), TRUE, FALSE), FALSE), "")</f>
        <v/>
      </c>
      <c r="AM891" s="373" t="str">
        <f t="array" ref="AM891">IF( AND($AK891, $AL891), INDEX(顎音化聲母資料表, MATCH( $D891 &amp; $E891, 顎音化聲母!$L$5:$L$136, 0), 3), "")</f>
        <v/>
      </c>
      <c r="AN891" s="373" t="str">
        <f t="shared" si="258"/>
        <v/>
      </c>
      <c r="AO891" s="374" t="str">
        <f t="array" ref="AO891">IF($AN891="", "", IF( $AM891&lt;&gt;"", $AM891,INDEX(白話字聲母資料表, $AN891, $AO$5)))</f>
        <v/>
      </c>
      <c r="AP891" s="374" t="str">
        <f t="array" ref="AP891">IF($W891, "", INDEX(方音八音反切資料表, $AD891, $AG891))</f>
        <v/>
      </c>
      <c r="AQ891" s="370"/>
      <c r="AR891" s="374" t="str">
        <f t="array" ref="AR891">IF($V891, "", INDEX(白話字聲母資料表, $Z891, $AR$5))</f>
        <v/>
      </c>
      <c r="AS891" s="375" t="str">
        <f t="array" ref="AS891">IF($W891, "", INDEX(白話字韻母資料表, $AC891, $AR$5))</f>
        <v/>
      </c>
      <c r="AT891" s="374" t="str">
        <f t="array" ref="AT891">IF($W891, "", INDEX(台羅韻母八聲調資料表, $AD891, $AG891))</f>
        <v/>
      </c>
      <c r="AU891" s="370"/>
      <c r="AV891" s="374" t="str">
        <f t="array" ref="AV891">IF($V891, "", INDEX(白話字聲母資料表, $Z891, $AV$5))</f>
        <v/>
      </c>
      <c r="AW891" s="375" t="str">
        <f t="array" ref="AW891">IF($W891, "", INDEX(白話字韻母資料表, $AC891, $AW$5))</f>
        <v/>
      </c>
      <c r="AX891" s="374" t="str">
        <f t="array" ref="AX891">IF($W891, "", INDEX(閩拼韻母八聲調資料表, $AD891, $AG891))</f>
        <v/>
      </c>
    </row>
    <row r="892" spans="2:50">
      <c r="B892" s="380">
        <f t="shared" si="221"/>
        <v>884</v>
      </c>
      <c r="C892" s="314" t="str">
        <f>MID(文章!$D$4, B892, 1)</f>
        <v/>
      </c>
      <c r="D892" s="365"/>
      <c r="E892" s="365"/>
      <c r="F892" s="365"/>
      <c r="G892" s="315" t="str">
        <f t="array" ref="G892">IF( OR($T892, NOT($U892), $W892), "", $AA892 &amp; $AH892 &amp; INDEX(中文數值資料表, $AG892, 2) )</f>
        <v/>
      </c>
      <c r="H892" s="321" t="str">
        <f t="shared" si="222"/>
        <v/>
      </c>
      <c r="I892" s="322" t="str">
        <f t="shared" si="223"/>
        <v/>
      </c>
      <c r="J892" s="323" t="str">
        <f t="shared" si="224"/>
        <v/>
      </c>
      <c r="K892" s="316" t="str">
        <f t="shared" si="225"/>
        <v/>
      </c>
      <c r="L892" s="317" t="str">
        <f t="shared" ca="1" si="259"/>
        <v xml:space="preserve">\ltjruby{}{}\
</v>
      </c>
      <c r="M892" s="317" t="str">
        <f t="shared" ca="1" si="245"/>
        <v xml:space="preserve">&lt;ruby&gt;&lt;rt&gt;&lt;/rt&gt;&lt;/ruby&gt;
</v>
      </c>
      <c r="N892" s="317" t="str">
        <f t="shared" ca="1" si="246"/>
        <v xml:space="preserve">&lt;ruby&gt;&lt;rt&gt;&lt;/rt&gt;&lt;/ruby&gt;
</v>
      </c>
      <c r="O892" s="317" t="str">
        <f t="shared" ca="1" si="247"/>
        <v xml:space="preserve">&lt;ruby&gt;&lt;rt&gt;&lt;/rt&gt;&lt;/ruby&gt;
</v>
      </c>
      <c r="P892" s="317" t="str">
        <f t="shared" ca="1" si="247"/>
        <v xml:space="preserve">&lt;ruby&gt;&lt;rt&gt;&lt;/rt&gt;&lt;/ruby&gt;
</v>
      </c>
      <c r="Q892" s="318" t="str">
        <f t="shared" ca="1" si="248"/>
        <v xml:space="preserve">&lt;ruby&gt;&lt;rtc&gt;&lt;/rtc&gt;&lt;/ruby&gt;
</v>
      </c>
      <c r="R892" s="318" t="str">
        <f t="shared" ca="1" si="249"/>
        <v xml:space="preserve">&lt;ruby&gt;&lt;rt&gt;&lt;/rt&gt;&lt;rtc&gt;&lt;/rtc&gt;&lt;/ruby&gt;
</v>
      </c>
      <c r="S892" s="285"/>
      <c r="T892" s="319" t="b">
        <f t="shared" si="243"/>
        <v>0</v>
      </c>
      <c r="U892" s="319" t="b">
        <f t="shared" si="250"/>
        <v>0</v>
      </c>
      <c r="V892" s="319" t="b">
        <f t="shared" si="251"/>
        <v>1</v>
      </c>
      <c r="W892" s="319" t="b">
        <f t="shared" si="252"/>
        <v>1</v>
      </c>
      <c r="X892" s="319" t="b">
        <f t="shared" si="253"/>
        <v>0</v>
      </c>
      <c r="Y892" s="370"/>
      <c r="Z892" s="377" t="str">
        <f t="shared" si="244"/>
        <v/>
      </c>
      <c r="AA892" s="373" t="str">
        <f t="array" ref="AA892">IF( $Z892="", "", INDEX(白話字聲母資料表, $Z892, $AA$5))</f>
        <v/>
      </c>
      <c r="AB892" s="370"/>
      <c r="AC892" s="377" t="str">
        <f t="shared" si="254"/>
        <v/>
      </c>
      <c r="AD892" s="373" t="str">
        <f t="array" ref="AD892">IF( $W892, "", INDEX(白話字韻母資料表, AC892, $AD$5))</f>
        <v/>
      </c>
      <c r="AE892" s="373" t="str">
        <f t="array" ref="AE892">IF( $W892, "", IF( INDEX(白話字韻母資料表, AC892, $AE$5) = "入聲", TRUE, FALSE) )</f>
        <v/>
      </c>
      <c r="AF892" s="374" t="str">
        <f t="shared" si="255"/>
        <v/>
      </c>
      <c r="AG892" s="374" t="str">
        <f t="shared" si="256"/>
        <v/>
      </c>
      <c r="AH892" s="374" t="str">
        <f t="array" ref="AH892">IF( $W892, "", INDEX(白話字韻母資料表, $AC892, $AH$5))</f>
        <v/>
      </c>
      <c r="AI892" s="374" t="str">
        <f t="array" ref="AI892">IF($W892, "", INDEX(白話字韻母八聲調資料表, $AD892, $AG892))</f>
        <v/>
      </c>
      <c r="AJ892" s="370"/>
      <c r="AK892" s="373" t="b">
        <f t="shared" si="257"/>
        <v>0</v>
      </c>
      <c r="AL892" s="373" t="str">
        <f>IF( $AK892, IFERROR( IF(MATCH( $E892, 顎音化聲母!$H$9:$H$37, 0), TRUE, FALSE), FALSE), "")</f>
        <v/>
      </c>
      <c r="AM892" s="373" t="str">
        <f t="array" ref="AM892">IF( AND($AK892, $AL892), INDEX(顎音化聲母資料表, MATCH( $D892 &amp; $E892, 顎音化聲母!$L$5:$L$136, 0), 3), "")</f>
        <v/>
      </c>
      <c r="AN892" s="373" t="str">
        <f t="shared" si="258"/>
        <v/>
      </c>
      <c r="AO892" s="374" t="str">
        <f t="array" ref="AO892">IF($AN892="", "", IF( $AM892&lt;&gt;"", $AM892,INDEX(白話字聲母資料表, $AN892, $AO$5)))</f>
        <v/>
      </c>
      <c r="AP892" s="374" t="str">
        <f t="array" ref="AP892">IF($W892, "", INDEX(方音八音反切資料表, $AD892, $AG892))</f>
        <v/>
      </c>
      <c r="AQ892" s="370"/>
      <c r="AR892" s="374" t="str">
        <f t="array" ref="AR892">IF($V892, "", INDEX(白話字聲母資料表, $Z892, $AR$5))</f>
        <v/>
      </c>
      <c r="AS892" s="375" t="str">
        <f t="array" ref="AS892">IF($W892, "", INDEX(白話字韻母資料表, $AC892, $AR$5))</f>
        <v/>
      </c>
      <c r="AT892" s="374" t="str">
        <f t="array" ref="AT892">IF($W892, "", INDEX(台羅韻母八聲調資料表, $AD892, $AG892))</f>
        <v/>
      </c>
      <c r="AU892" s="370"/>
      <c r="AV892" s="374" t="str">
        <f t="array" ref="AV892">IF($V892, "", INDEX(白話字聲母資料表, $Z892, $AV$5))</f>
        <v/>
      </c>
      <c r="AW892" s="375" t="str">
        <f t="array" ref="AW892">IF($W892, "", INDEX(白話字韻母資料表, $AC892, $AW$5))</f>
        <v/>
      </c>
      <c r="AX892" s="374" t="str">
        <f t="array" ref="AX892">IF($W892, "", INDEX(閩拼韻母八聲調資料表, $AD892, $AG892))</f>
        <v/>
      </c>
    </row>
    <row r="893" spans="2:50">
      <c r="B893" s="380">
        <f t="shared" si="221"/>
        <v>885</v>
      </c>
      <c r="C893" s="314" t="str">
        <f>MID(文章!$D$4, B893, 1)</f>
        <v/>
      </c>
      <c r="D893" s="365"/>
      <c r="E893" s="365"/>
      <c r="F893" s="365"/>
      <c r="G893" s="315" t="str">
        <f t="array" ref="G893">IF( OR($T893, NOT($U893), $W893), "", $AA893 &amp; $AH893 &amp; INDEX(中文數值資料表, $AG893, 2) )</f>
        <v/>
      </c>
      <c r="H893" s="321" t="str">
        <f t="shared" si="222"/>
        <v/>
      </c>
      <c r="I893" s="322" t="str">
        <f t="shared" si="223"/>
        <v/>
      </c>
      <c r="J893" s="323" t="str">
        <f t="shared" si="224"/>
        <v/>
      </c>
      <c r="K893" s="316" t="str">
        <f t="shared" si="225"/>
        <v/>
      </c>
      <c r="L893" s="317" t="str">
        <f t="shared" ca="1" si="259"/>
        <v xml:space="preserve">\ltjruby{}{}\
</v>
      </c>
      <c r="M893" s="317" t="str">
        <f t="shared" ca="1" si="245"/>
        <v xml:space="preserve">&lt;ruby&gt;&lt;rt&gt;&lt;/rt&gt;&lt;/ruby&gt;
</v>
      </c>
      <c r="N893" s="317" t="str">
        <f t="shared" ca="1" si="246"/>
        <v xml:space="preserve">&lt;ruby&gt;&lt;rt&gt;&lt;/rt&gt;&lt;/ruby&gt;
</v>
      </c>
      <c r="O893" s="317" t="str">
        <f t="shared" ca="1" si="247"/>
        <v xml:space="preserve">&lt;ruby&gt;&lt;rt&gt;&lt;/rt&gt;&lt;/ruby&gt;
</v>
      </c>
      <c r="P893" s="317" t="str">
        <f t="shared" ca="1" si="247"/>
        <v xml:space="preserve">&lt;ruby&gt;&lt;rt&gt;&lt;/rt&gt;&lt;/ruby&gt;
</v>
      </c>
      <c r="Q893" s="318" t="str">
        <f t="shared" ca="1" si="248"/>
        <v xml:space="preserve">&lt;ruby&gt;&lt;rtc&gt;&lt;/rtc&gt;&lt;/ruby&gt;
</v>
      </c>
      <c r="R893" s="318" t="str">
        <f t="shared" ca="1" si="249"/>
        <v xml:space="preserve">&lt;ruby&gt;&lt;rt&gt;&lt;/rt&gt;&lt;rtc&gt;&lt;/rtc&gt;&lt;/ruby&gt;
</v>
      </c>
      <c r="S893" s="285"/>
      <c r="T893" s="319" t="b">
        <f t="shared" si="243"/>
        <v>0</v>
      </c>
      <c r="U893" s="319" t="b">
        <f t="shared" si="250"/>
        <v>0</v>
      </c>
      <c r="V893" s="319" t="b">
        <f t="shared" si="251"/>
        <v>1</v>
      </c>
      <c r="W893" s="319" t="b">
        <f t="shared" si="252"/>
        <v>1</v>
      </c>
      <c r="X893" s="319" t="b">
        <f t="shared" si="253"/>
        <v>0</v>
      </c>
      <c r="Y893" s="370"/>
      <c r="Z893" s="377" t="str">
        <f t="shared" si="244"/>
        <v/>
      </c>
      <c r="AA893" s="373" t="str">
        <f t="array" ref="AA893">IF( $Z893="", "", INDEX(白話字聲母資料表, $Z893, $AA$5))</f>
        <v/>
      </c>
      <c r="AB893" s="370"/>
      <c r="AC893" s="377" t="str">
        <f t="shared" si="254"/>
        <v/>
      </c>
      <c r="AD893" s="373" t="str">
        <f t="array" ref="AD893">IF( $W893, "", INDEX(白話字韻母資料表, AC893, $AD$5))</f>
        <v/>
      </c>
      <c r="AE893" s="373" t="str">
        <f t="array" ref="AE893">IF( $W893, "", IF( INDEX(白話字韻母資料表, AC893, $AE$5) = "入聲", TRUE, FALSE) )</f>
        <v/>
      </c>
      <c r="AF893" s="374" t="str">
        <f t="shared" si="255"/>
        <v/>
      </c>
      <c r="AG893" s="374" t="str">
        <f t="shared" si="256"/>
        <v/>
      </c>
      <c r="AH893" s="374" t="str">
        <f t="array" ref="AH893">IF( $W893, "", INDEX(白話字韻母資料表, $AC893, $AH$5))</f>
        <v/>
      </c>
      <c r="AI893" s="374" t="str">
        <f t="array" ref="AI893">IF($W893, "", INDEX(白話字韻母八聲調資料表, $AD893, $AG893))</f>
        <v/>
      </c>
      <c r="AJ893" s="370"/>
      <c r="AK893" s="373" t="b">
        <f t="shared" si="257"/>
        <v>0</v>
      </c>
      <c r="AL893" s="373" t="str">
        <f>IF( $AK893, IFERROR( IF(MATCH( $E893, 顎音化聲母!$H$9:$H$37, 0), TRUE, FALSE), FALSE), "")</f>
        <v/>
      </c>
      <c r="AM893" s="373" t="str">
        <f t="array" ref="AM893">IF( AND($AK893, $AL893), INDEX(顎音化聲母資料表, MATCH( $D893 &amp; $E893, 顎音化聲母!$L$5:$L$136, 0), 3), "")</f>
        <v/>
      </c>
      <c r="AN893" s="373" t="str">
        <f t="shared" si="258"/>
        <v/>
      </c>
      <c r="AO893" s="374" t="str">
        <f t="array" ref="AO893">IF($AN893="", "", IF( $AM893&lt;&gt;"", $AM893,INDEX(白話字聲母資料表, $AN893, $AO$5)))</f>
        <v/>
      </c>
      <c r="AP893" s="374" t="str">
        <f t="array" ref="AP893">IF($W893, "", INDEX(方音八音反切資料表, $AD893, $AG893))</f>
        <v/>
      </c>
      <c r="AQ893" s="370"/>
      <c r="AR893" s="374" t="str">
        <f t="array" ref="AR893">IF($V893, "", INDEX(白話字聲母資料表, $Z893, $AR$5))</f>
        <v/>
      </c>
      <c r="AS893" s="375" t="str">
        <f t="array" ref="AS893">IF($W893, "", INDEX(白話字韻母資料表, $AC893, $AR$5))</f>
        <v/>
      </c>
      <c r="AT893" s="374" t="str">
        <f t="array" ref="AT893">IF($W893, "", INDEX(台羅韻母八聲調資料表, $AD893, $AG893))</f>
        <v/>
      </c>
      <c r="AU893" s="370"/>
      <c r="AV893" s="374" t="str">
        <f t="array" ref="AV893">IF($V893, "", INDEX(白話字聲母資料表, $Z893, $AV$5))</f>
        <v/>
      </c>
      <c r="AW893" s="375" t="str">
        <f t="array" ref="AW893">IF($W893, "", INDEX(白話字韻母資料表, $AC893, $AW$5))</f>
        <v/>
      </c>
      <c r="AX893" s="374" t="str">
        <f t="array" ref="AX893">IF($W893, "", INDEX(閩拼韻母八聲調資料表, $AD893, $AG893))</f>
        <v/>
      </c>
    </row>
    <row r="894" spans="2:50">
      <c r="B894" s="380">
        <f t="shared" si="221"/>
        <v>886</v>
      </c>
      <c r="C894" s="314" t="str">
        <f>MID(文章!$D$4, B894, 1)</f>
        <v/>
      </c>
      <c r="D894" s="365"/>
      <c r="E894" s="365"/>
      <c r="F894" s="365"/>
      <c r="G894" s="315" t="str">
        <f t="array" ref="G894">IF( OR($T894, NOT($U894), $W894), "", $AA894 &amp; $AH894 &amp; INDEX(中文數值資料表, $AG894, 2) )</f>
        <v/>
      </c>
      <c r="H894" s="321" t="str">
        <f t="shared" si="222"/>
        <v/>
      </c>
      <c r="I894" s="322" t="str">
        <f t="shared" si="223"/>
        <v/>
      </c>
      <c r="J894" s="323" t="str">
        <f t="shared" si="224"/>
        <v/>
      </c>
      <c r="K894" s="316" t="str">
        <f t="shared" si="225"/>
        <v/>
      </c>
      <c r="L894" s="317" t="str">
        <f t="shared" ca="1" si="259"/>
        <v xml:space="preserve">\ltjruby{}{}\
</v>
      </c>
      <c r="M894" s="317" t="str">
        <f t="shared" ca="1" si="245"/>
        <v xml:space="preserve">&lt;ruby&gt;&lt;rt&gt;&lt;/rt&gt;&lt;/ruby&gt;
</v>
      </c>
      <c r="N894" s="317" t="str">
        <f t="shared" ca="1" si="246"/>
        <v xml:space="preserve">&lt;ruby&gt;&lt;rt&gt;&lt;/rt&gt;&lt;/ruby&gt;
</v>
      </c>
      <c r="O894" s="317" t="str">
        <f t="shared" ca="1" si="247"/>
        <v xml:space="preserve">&lt;ruby&gt;&lt;rt&gt;&lt;/rt&gt;&lt;/ruby&gt;
</v>
      </c>
      <c r="P894" s="317" t="str">
        <f t="shared" ca="1" si="247"/>
        <v xml:space="preserve">&lt;ruby&gt;&lt;rt&gt;&lt;/rt&gt;&lt;/ruby&gt;
</v>
      </c>
      <c r="Q894" s="318" t="str">
        <f t="shared" ca="1" si="248"/>
        <v xml:space="preserve">&lt;ruby&gt;&lt;rtc&gt;&lt;/rtc&gt;&lt;/ruby&gt;
</v>
      </c>
      <c r="R894" s="318" t="str">
        <f t="shared" ca="1" si="249"/>
        <v xml:space="preserve">&lt;ruby&gt;&lt;rt&gt;&lt;/rt&gt;&lt;rtc&gt;&lt;/rtc&gt;&lt;/ruby&gt;
</v>
      </c>
      <c r="S894" s="285"/>
      <c r="T894" s="319" t="b">
        <f t="shared" si="243"/>
        <v>0</v>
      </c>
      <c r="U894" s="319" t="b">
        <f t="shared" si="250"/>
        <v>0</v>
      </c>
      <c r="V894" s="319" t="b">
        <f t="shared" si="251"/>
        <v>1</v>
      </c>
      <c r="W894" s="319" t="b">
        <f t="shared" si="252"/>
        <v>1</v>
      </c>
      <c r="X894" s="319" t="b">
        <f t="shared" si="253"/>
        <v>0</v>
      </c>
      <c r="Y894" s="370"/>
      <c r="Z894" s="377" t="str">
        <f t="shared" si="244"/>
        <v/>
      </c>
      <c r="AA894" s="373" t="str">
        <f t="array" ref="AA894">IF( $Z894="", "", INDEX(白話字聲母資料表, $Z894, $AA$5))</f>
        <v/>
      </c>
      <c r="AB894" s="370"/>
      <c r="AC894" s="377" t="str">
        <f t="shared" si="254"/>
        <v/>
      </c>
      <c r="AD894" s="373" t="str">
        <f t="array" ref="AD894">IF( $W894, "", INDEX(白話字韻母資料表, AC894, $AD$5))</f>
        <v/>
      </c>
      <c r="AE894" s="373" t="str">
        <f t="array" ref="AE894">IF( $W894, "", IF( INDEX(白話字韻母資料表, AC894, $AE$5) = "入聲", TRUE, FALSE) )</f>
        <v/>
      </c>
      <c r="AF894" s="374" t="str">
        <f t="shared" si="255"/>
        <v/>
      </c>
      <c r="AG894" s="374" t="str">
        <f t="shared" si="256"/>
        <v/>
      </c>
      <c r="AH894" s="374" t="str">
        <f t="array" ref="AH894">IF( $W894, "", INDEX(白話字韻母資料表, $AC894, $AH$5))</f>
        <v/>
      </c>
      <c r="AI894" s="374" t="str">
        <f t="array" ref="AI894">IF($W894, "", INDEX(白話字韻母八聲調資料表, $AD894, $AG894))</f>
        <v/>
      </c>
      <c r="AJ894" s="370"/>
      <c r="AK894" s="373" t="b">
        <f t="shared" si="257"/>
        <v>0</v>
      </c>
      <c r="AL894" s="373" t="str">
        <f>IF( $AK894, IFERROR( IF(MATCH( $E894, 顎音化聲母!$H$9:$H$37, 0), TRUE, FALSE), FALSE), "")</f>
        <v/>
      </c>
      <c r="AM894" s="373" t="str">
        <f t="array" ref="AM894">IF( AND($AK894, $AL894), INDEX(顎音化聲母資料表, MATCH( $D894 &amp; $E894, 顎音化聲母!$L$5:$L$136, 0), 3), "")</f>
        <v/>
      </c>
      <c r="AN894" s="373" t="str">
        <f t="shared" si="258"/>
        <v/>
      </c>
      <c r="AO894" s="374" t="str">
        <f t="array" ref="AO894">IF($AN894="", "", IF( $AM894&lt;&gt;"", $AM894,INDEX(白話字聲母資料表, $AN894, $AO$5)))</f>
        <v/>
      </c>
      <c r="AP894" s="374" t="str">
        <f t="array" ref="AP894">IF($W894, "", INDEX(方音八音反切資料表, $AD894, $AG894))</f>
        <v/>
      </c>
      <c r="AQ894" s="370"/>
      <c r="AR894" s="374" t="str">
        <f t="array" ref="AR894">IF($V894, "", INDEX(白話字聲母資料表, $Z894, $AR$5))</f>
        <v/>
      </c>
      <c r="AS894" s="375" t="str">
        <f t="array" ref="AS894">IF($W894, "", INDEX(白話字韻母資料表, $AC894, $AR$5))</f>
        <v/>
      </c>
      <c r="AT894" s="374" t="str">
        <f t="array" ref="AT894">IF($W894, "", INDEX(台羅韻母八聲調資料表, $AD894, $AG894))</f>
        <v/>
      </c>
      <c r="AU894" s="370"/>
      <c r="AV894" s="374" t="str">
        <f t="array" ref="AV894">IF($V894, "", INDEX(白話字聲母資料表, $Z894, $AV$5))</f>
        <v/>
      </c>
      <c r="AW894" s="375" t="str">
        <f t="array" ref="AW894">IF($W894, "", INDEX(白話字韻母資料表, $AC894, $AW$5))</f>
        <v/>
      </c>
      <c r="AX894" s="374" t="str">
        <f t="array" ref="AX894">IF($W894, "", INDEX(閩拼韻母八聲調資料表, $AD894, $AG894))</f>
        <v/>
      </c>
    </row>
    <row r="895" spans="2:50">
      <c r="B895" s="380">
        <f t="shared" si="221"/>
        <v>887</v>
      </c>
      <c r="C895" s="314" t="str">
        <f>MID(文章!$D$4, B895, 1)</f>
        <v/>
      </c>
      <c r="D895" s="365"/>
      <c r="E895" s="365"/>
      <c r="F895" s="365"/>
      <c r="G895" s="315" t="str">
        <f t="array" ref="G895">IF( OR($T895, NOT($U895), $W895), "", $AA895 &amp; $AH895 &amp; INDEX(中文數值資料表, $AG895, 2) )</f>
        <v/>
      </c>
      <c r="H895" s="321" t="str">
        <f t="shared" si="222"/>
        <v/>
      </c>
      <c r="I895" s="322" t="str">
        <f t="shared" si="223"/>
        <v/>
      </c>
      <c r="J895" s="323" t="str">
        <f t="shared" si="224"/>
        <v/>
      </c>
      <c r="K895" s="316" t="str">
        <f t="shared" si="225"/>
        <v/>
      </c>
      <c r="L895" s="317" t="str">
        <f t="shared" ca="1" si="259"/>
        <v xml:space="preserve">\ltjruby{}{}\
</v>
      </c>
      <c r="M895" s="317" t="str">
        <f t="shared" ca="1" si="245"/>
        <v xml:space="preserve">&lt;ruby&gt;&lt;rt&gt;&lt;/rt&gt;&lt;/ruby&gt;
</v>
      </c>
      <c r="N895" s="317" t="str">
        <f t="shared" ca="1" si="246"/>
        <v xml:space="preserve">&lt;ruby&gt;&lt;rt&gt;&lt;/rt&gt;&lt;/ruby&gt;
</v>
      </c>
      <c r="O895" s="317" t="str">
        <f t="shared" ca="1" si="247"/>
        <v xml:space="preserve">&lt;ruby&gt;&lt;rt&gt;&lt;/rt&gt;&lt;/ruby&gt;
</v>
      </c>
      <c r="P895" s="317" t="str">
        <f t="shared" ca="1" si="247"/>
        <v xml:space="preserve">&lt;ruby&gt;&lt;rt&gt;&lt;/rt&gt;&lt;/ruby&gt;
</v>
      </c>
      <c r="Q895" s="318" t="str">
        <f t="shared" ca="1" si="248"/>
        <v xml:space="preserve">&lt;ruby&gt;&lt;rtc&gt;&lt;/rtc&gt;&lt;/ruby&gt;
</v>
      </c>
      <c r="R895" s="318" t="str">
        <f t="shared" ca="1" si="249"/>
        <v xml:space="preserve">&lt;ruby&gt;&lt;rt&gt;&lt;/rt&gt;&lt;rtc&gt;&lt;/rtc&gt;&lt;/ruby&gt;
</v>
      </c>
      <c r="S895" s="285"/>
      <c r="T895" s="319" t="b">
        <f t="shared" si="243"/>
        <v>0</v>
      </c>
      <c r="U895" s="319" t="b">
        <f t="shared" si="250"/>
        <v>0</v>
      </c>
      <c r="V895" s="319" t="b">
        <f t="shared" si="251"/>
        <v>1</v>
      </c>
      <c r="W895" s="319" t="b">
        <f t="shared" si="252"/>
        <v>1</v>
      </c>
      <c r="X895" s="319" t="b">
        <f t="shared" si="253"/>
        <v>0</v>
      </c>
      <c r="Y895" s="370"/>
      <c r="Z895" s="377" t="str">
        <f t="shared" si="244"/>
        <v/>
      </c>
      <c r="AA895" s="373" t="str">
        <f t="array" ref="AA895">IF( $Z895="", "", INDEX(白話字聲母資料表, $Z895, $AA$5))</f>
        <v/>
      </c>
      <c r="AB895" s="370"/>
      <c r="AC895" s="377" t="str">
        <f t="shared" si="254"/>
        <v/>
      </c>
      <c r="AD895" s="373" t="str">
        <f t="array" ref="AD895">IF( $W895, "", INDEX(白話字韻母資料表, AC895, $AD$5))</f>
        <v/>
      </c>
      <c r="AE895" s="373" t="str">
        <f t="array" ref="AE895">IF( $W895, "", IF( INDEX(白話字韻母資料表, AC895, $AE$5) = "入聲", TRUE, FALSE) )</f>
        <v/>
      </c>
      <c r="AF895" s="374" t="str">
        <f t="shared" si="255"/>
        <v/>
      </c>
      <c r="AG895" s="374" t="str">
        <f t="shared" si="256"/>
        <v/>
      </c>
      <c r="AH895" s="374" t="str">
        <f t="array" ref="AH895">IF( $W895, "", INDEX(白話字韻母資料表, $AC895, $AH$5))</f>
        <v/>
      </c>
      <c r="AI895" s="374" t="str">
        <f t="array" ref="AI895">IF($W895, "", INDEX(白話字韻母八聲調資料表, $AD895, $AG895))</f>
        <v/>
      </c>
      <c r="AJ895" s="370"/>
      <c r="AK895" s="373" t="b">
        <f t="shared" si="257"/>
        <v>0</v>
      </c>
      <c r="AL895" s="373" t="str">
        <f>IF( $AK895, IFERROR( IF(MATCH( $E895, 顎音化聲母!$H$9:$H$37, 0), TRUE, FALSE), FALSE), "")</f>
        <v/>
      </c>
      <c r="AM895" s="373" t="str">
        <f t="array" ref="AM895">IF( AND($AK895, $AL895), INDEX(顎音化聲母資料表, MATCH( $D895 &amp; $E895, 顎音化聲母!$L$5:$L$136, 0), 3), "")</f>
        <v/>
      </c>
      <c r="AN895" s="373" t="str">
        <f t="shared" si="258"/>
        <v/>
      </c>
      <c r="AO895" s="374" t="str">
        <f t="array" ref="AO895">IF($AN895="", "", IF( $AM895&lt;&gt;"", $AM895,INDEX(白話字聲母資料表, $AN895, $AO$5)))</f>
        <v/>
      </c>
      <c r="AP895" s="374" t="str">
        <f t="array" ref="AP895">IF($W895, "", INDEX(方音八音反切資料表, $AD895, $AG895))</f>
        <v/>
      </c>
      <c r="AQ895" s="370"/>
      <c r="AR895" s="374" t="str">
        <f t="array" ref="AR895">IF($V895, "", INDEX(白話字聲母資料表, $Z895, $AR$5))</f>
        <v/>
      </c>
      <c r="AS895" s="375" t="str">
        <f t="array" ref="AS895">IF($W895, "", INDEX(白話字韻母資料表, $AC895, $AR$5))</f>
        <v/>
      </c>
      <c r="AT895" s="374" t="str">
        <f t="array" ref="AT895">IF($W895, "", INDEX(台羅韻母八聲調資料表, $AD895, $AG895))</f>
        <v/>
      </c>
      <c r="AU895" s="370"/>
      <c r="AV895" s="374" t="str">
        <f t="array" ref="AV895">IF($V895, "", INDEX(白話字聲母資料表, $Z895, $AV$5))</f>
        <v/>
      </c>
      <c r="AW895" s="375" t="str">
        <f t="array" ref="AW895">IF($W895, "", INDEX(白話字韻母資料表, $AC895, $AW$5))</f>
        <v/>
      </c>
      <c r="AX895" s="374" t="str">
        <f t="array" ref="AX895">IF($W895, "", INDEX(閩拼韻母八聲調資料表, $AD895, $AG895))</f>
        <v/>
      </c>
    </row>
    <row r="896" spans="2:50">
      <c r="B896" s="380">
        <f t="shared" si="221"/>
        <v>888</v>
      </c>
      <c r="C896" s="314" t="str">
        <f>MID(文章!$D$4, B896, 1)</f>
        <v/>
      </c>
      <c r="D896" s="365"/>
      <c r="E896" s="365"/>
      <c r="F896" s="365"/>
      <c r="G896" s="315" t="str">
        <f t="array" ref="G896">IF( OR($T896, NOT($U896), $W896), "", $AA896 &amp; $AH896 &amp; INDEX(中文數值資料表, $AG896, 2) )</f>
        <v/>
      </c>
      <c r="H896" s="321" t="str">
        <f t="shared" si="222"/>
        <v/>
      </c>
      <c r="I896" s="322" t="str">
        <f t="shared" si="223"/>
        <v/>
      </c>
      <c r="J896" s="323" t="str">
        <f t="shared" si="224"/>
        <v/>
      </c>
      <c r="K896" s="316" t="str">
        <f t="shared" si="225"/>
        <v/>
      </c>
      <c r="L896" s="317" t="str">
        <f t="shared" ca="1" si="259"/>
        <v xml:space="preserve">\ltjruby{}{}\
</v>
      </c>
      <c r="M896" s="317" t="str">
        <f t="shared" ca="1" si="245"/>
        <v xml:space="preserve">&lt;ruby&gt;&lt;rt&gt;&lt;/rt&gt;&lt;/ruby&gt;
</v>
      </c>
      <c r="N896" s="317" t="str">
        <f t="shared" ca="1" si="246"/>
        <v xml:space="preserve">&lt;ruby&gt;&lt;rt&gt;&lt;/rt&gt;&lt;/ruby&gt;
</v>
      </c>
      <c r="O896" s="317" t="str">
        <f t="shared" ca="1" si="247"/>
        <v xml:space="preserve">&lt;ruby&gt;&lt;rt&gt;&lt;/rt&gt;&lt;/ruby&gt;
</v>
      </c>
      <c r="P896" s="317" t="str">
        <f t="shared" ca="1" si="247"/>
        <v xml:space="preserve">&lt;ruby&gt;&lt;rt&gt;&lt;/rt&gt;&lt;/ruby&gt;
</v>
      </c>
      <c r="Q896" s="318" t="str">
        <f t="shared" ca="1" si="248"/>
        <v xml:space="preserve">&lt;ruby&gt;&lt;rtc&gt;&lt;/rtc&gt;&lt;/ruby&gt;
</v>
      </c>
      <c r="R896" s="318" t="str">
        <f t="shared" ca="1" si="249"/>
        <v xml:space="preserve">&lt;ruby&gt;&lt;rt&gt;&lt;/rt&gt;&lt;rtc&gt;&lt;/rtc&gt;&lt;/ruby&gt;
</v>
      </c>
      <c r="S896" s="285"/>
      <c r="T896" s="319" t="b">
        <f t="shared" si="243"/>
        <v>0</v>
      </c>
      <c r="U896" s="319" t="b">
        <f t="shared" si="250"/>
        <v>0</v>
      </c>
      <c r="V896" s="319" t="b">
        <f t="shared" si="251"/>
        <v>1</v>
      </c>
      <c r="W896" s="319" t="b">
        <f t="shared" si="252"/>
        <v>1</v>
      </c>
      <c r="X896" s="319" t="b">
        <f t="shared" si="253"/>
        <v>0</v>
      </c>
      <c r="Y896" s="370"/>
      <c r="Z896" s="377" t="str">
        <f t="shared" si="244"/>
        <v/>
      </c>
      <c r="AA896" s="373" t="str">
        <f t="array" ref="AA896">IF( $Z896="", "", INDEX(白話字聲母資料表, $Z896, $AA$5))</f>
        <v/>
      </c>
      <c r="AB896" s="370"/>
      <c r="AC896" s="377" t="str">
        <f t="shared" si="254"/>
        <v/>
      </c>
      <c r="AD896" s="373" t="str">
        <f t="array" ref="AD896">IF( $W896, "", INDEX(白話字韻母資料表, AC896, $AD$5))</f>
        <v/>
      </c>
      <c r="AE896" s="373" t="str">
        <f t="array" ref="AE896">IF( $W896, "", IF( INDEX(白話字韻母資料表, AC896, $AE$5) = "入聲", TRUE, FALSE) )</f>
        <v/>
      </c>
      <c r="AF896" s="374" t="str">
        <f t="shared" si="255"/>
        <v/>
      </c>
      <c r="AG896" s="374" t="str">
        <f t="shared" si="256"/>
        <v/>
      </c>
      <c r="AH896" s="374" t="str">
        <f t="array" ref="AH896">IF( $W896, "", INDEX(白話字韻母資料表, $AC896, $AH$5))</f>
        <v/>
      </c>
      <c r="AI896" s="374" t="str">
        <f t="array" ref="AI896">IF($W896, "", INDEX(白話字韻母八聲調資料表, $AD896, $AG896))</f>
        <v/>
      </c>
      <c r="AJ896" s="370"/>
      <c r="AK896" s="373" t="b">
        <f t="shared" si="257"/>
        <v>0</v>
      </c>
      <c r="AL896" s="373" t="str">
        <f>IF( $AK896, IFERROR( IF(MATCH( $E896, 顎音化聲母!$H$9:$H$37, 0), TRUE, FALSE), FALSE), "")</f>
        <v/>
      </c>
      <c r="AM896" s="373" t="str">
        <f t="array" ref="AM896">IF( AND($AK896, $AL896), INDEX(顎音化聲母資料表, MATCH( $D896 &amp; $E896, 顎音化聲母!$L$5:$L$136, 0), 3), "")</f>
        <v/>
      </c>
      <c r="AN896" s="373" t="str">
        <f t="shared" si="258"/>
        <v/>
      </c>
      <c r="AO896" s="374" t="str">
        <f t="array" ref="AO896">IF($AN896="", "", IF( $AM896&lt;&gt;"", $AM896,INDEX(白話字聲母資料表, $AN896, $AO$5)))</f>
        <v/>
      </c>
      <c r="AP896" s="374" t="str">
        <f t="array" ref="AP896">IF($W896, "", INDEX(方音八音反切資料表, $AD896, $AG896))</f>
        <v/>
      </c>
      <c r="AQ896" s="370"/>
      <c r="AR896" s="374" t="str">
        <f t="array" ref="AR896">IF($V896, "", INDEX(白話字聲母資料表, $Z896, $AR$5))</f>
        <v/>
      </c>
      <c r="AS896" s="375" t="str">
        <f t="array" ref="AS896">IF($W896, "", INDEX(白話字韻母資料表, $AC896, $AR$5))</f>
        <v/>
      </c>
      <c r="AT896" s="374" t="str">
        <f t="array" ref="AT896">IF($W896, "", INDEX(台羅韻母八聲調資料表, $AD896, $AG896))</f>
        <v/>
      </c>
      <c r="AU896" s="370"/>
      <c r="AV896" s="374" t="str">
        <f t="array" ref="AV896">IF($V896, "", INDEX(白話字聲母資料表, $Z896, $AV$5))</f>
        <v/>
      </c>
      <c r="AW896" s="375" t="str">
        <f t="array" ref="AW896">IF($W896, "", INDEX(白話字韻母資料表, $AC896, $AW$5))</f>
        <v/>
      </c>
      <c r="AX896" s="374" t="str">
        <f t="array" ref="AX896">IF($W896, "", INDEX(閩拼韻母八聲調資料表, $AD896, $AG896))</f>
        <v/>
      </c>
    </row>
    <row r="897" spans="2:50">
      <c r="B897" s="380">
        <f t="shared" si="221"/>
        <v>889</v>
      </c>
      <c r="C897" s="314" t="str">
        <f>MID(文章!$D$4, B897, 1)</f>
        <v/>
      </c>
      <c r="D897" s="365"/>
      <c r="E897" s="365"/>
      <c r="F897" s="365"/>
      <c r="G897" s="315" t="str">
        <f t="array" ref="G897">IF( OR($T897, NOT($U897), $W897), "", $AA897 &amp; $AH897 &amp; INDEX(中文數值資料表, $AG897, 2) )</f>
        <v/>
      </c>
      <c r="H897" s="321" t="str">
        <f t="shared" si="222"/>
        <v/>
      </c>
      <c r="I897" s="322" t="str">
        <f t="shared" si="223"/>
        <v/>
      </c>
      <c r="J897" s="323" t="str">
        <f t="shared" si="224"/>
        <v/>
      </c>
      <c r="K897" s="316" t="str">
        <f t="shared" si="225"/>
        <v/>
      </c>
      <c r="L897" s="317" t="str">
        <f t="shared" ca="1" si="259"/>
        <v xml:space="preserve">\ltjruby{}{}\
</v>
      </c>
      <c r="M897" s="317" t="str">
        <f t="shared" ca="1" si="245"/>
        <v xml:space="preserve">&lt;ruby&gt;&lt;rt&gt;&lt;/rt&gt;&lt;/ruby&gt;
</v>
      </c>
      <c r="N897" s="317" t="str">
        <f t="shared" ca="1" si="246"/>
        <v xml:space="preserve">&lt;ruby&gt;&lt;rt&gt;&lt;/rt&gt;&lt;/ruby&gt;
</v>
      </c>
      <c r="O897" s="317" t="str">
        <f t="shared" ca="1" si="247"/>
        <v xml:space="preserve">&lt;ruby&gt;&lt;rt&gt;&lt;/rt&gt;&lt;/ruby&gt;
</v>
      </c>
      <c r="P897" s="317" t="str">
        <f t="shared" ca="1" si="247"/>
        <v xml:space="preserve">&lt;ruby&gt;&lt;rt&gt;&lt;/rt&gt;&lt;/ruby&gt;
</v>
      </c>
      <c r="Q897" s="318" t="str">
        <f t="shared" ca="1" si="248"/>
        <v xml:space="preserve">&lt;ruby&gt;&lt;rtc&gt;&lt;/rtc&gt;&lt;/ruby&gt;
</v>
      </c>
      <c r="R897" s="318" t="str">
        <f t="shared" ca="1" si="249"/>
        <v xml:space="preserve">&lt;ruby&gt;&lt;rt&gt;&lt;/rt&gt;&lt;rtc&gt;&lt;/rtc&gt;&lt;/ruby&gt;
</v>
      </c>
      <c r="S897" s="285"/>
      <c r="T897" s="319" t="b">
        <f t="shared" si="243"/>
        <v>0</v>
      </c>
      <c r="U897" s="319" t="b">
        <f t="shared" si="250"/>
        <v>0</v>
      </c>
      <c r="V897" s="319" t="b">
        <f t="shared" si="251"/>
        <v>1</v>
      </c>
      <c r="W897" s="319" t="b">
        <f t="shared" si="252"/>
        <v>1</v>
      </c>
      <c r="X897" s="319" t="b">
        <f t="shared" si="253"/>
        <v>0</v>
      </c>
      <c r="Y897" s="370"/>
      <c r="Z897" s="377" t="str">
        <f t="shared" si="244"/>
        <v/>
      </c>
      <c r="AA897" s="373" t="str">
        <f t="array" ref="AA897">IF( $Z897="", "", INDEX(白話字聲母資料表, $Z897, $AA$5))</f>
        <v/>
      </c>
      <c r="AB897" s="370"/>
      <c r="AC897" s="377" t="str">
        <f t="shared" si="254"/>
        <v/>
      </c>
      <c r="AD897" s="373" t="str">
        <f t="array" ref="AD897">IF( $W897, "", INDEX(白話字韻母資料表, AC897, $AD$5))</f>
        <v/>
      </c>
      <c r="AE897" s="373" t="str">
        <f t="array" ref="AE897">IF( $W897, "", IF( INDEX(白話字韻母資料表, AC897, $AE$5) = "入聲", TRUE, FALSE) )</f>
        <v/>
      </c>
      <c r="AF897" s="374" t="str">
        <f t="shared" si="255"/>
        <v/>
      </c>
      <c r="AG897" s="374" t="str">
        <f t="shared" si="256"/>
        <v/>
      </c>
      <c r="AH897" s="374" t="str">
        <f t="array" ref="AH897">IF( $W897, "", INDEX(白話字韻母資料表, $AC897, $AH$5))</f>
        <v/>
      </c>
      <c r="AI897" s="374" t="str">
        <f t="array" ref="AI897">IF($W897, "", INDEX(白話字韻母八聲調資料表, $AD897, $AG897))</f>
        <v/>
      </c>
      <c r="AJ897" s="370"/>
      <c r="AK897" s="373" t="b">
        <f t="shared" si="257"/>
        <v>0</v>
      </c>
      <c r="AL897" s="373" t="str">
        <f>IF( $AK897, IFERROR( IF(MATCH( $E897, 顎音化聲母!$H$9:$H$37, 0), TRUE, FALSE), FALSE), "")</f>
        <v/>
      </c>
      <c r="AM897" s="373" t="str">
        <f t="array" ref="AM897">IF( AND($AK897, $AL897), INDEX(顎音化聲母資料表, MATCH( $D897 &amp; $E897, 顎音化聲母!$L$5:$L$136, 0), 3), "")</f>
        <v/>
      </c>
      <c r="AN897" s="373" t="str">
        <f t="shared" si="258"/>
        <v/>
      </c>
      <c r="AO897" s="374" t="str">
        <f t="array" ref="AO897">IF($AN897="", "", IF( $AM897&lt;&gt;"", $AM897,INDEX(白話字聲母資料表, $AN897, $AO$5)))</f>
        <v/>
      </c>
      <c r="AP897" s="374" t="str">
        <f t="array" ref="AP897">IF($W897, "", INDEX(方音八音反切資料表, $AD897, $AG897))</f>
        <v/>
      </c>
      <c r="AQ897" s="370"/>
      <c r="AR897" s="374" t="str">
        <f t="array" ref="AR897">IF($V897, "", INDEX(白話字聲母資料表, $Z897, $AR$5))</f>
        <v/>
      </c>
      <c r="AS897" s="375" t="str">
        <f t="array" ref="AS897">IF($W897, "", INDEX(白話字韻母資料表, $AC897, $AR$5))</f>
        <v/>
      </c>
      <c r="AT897" s="374" t="str">
        <f t="array" ref="AT897">IF($W897, "", INDEX(台羅韻母八聲調資料表, $AD897, $AG897))</f>
        <v/>
      </c>
      <c r="AU897" s="370"/>
      <c r="AV897" s="374" t="str">
        <f t="array" ref="AV897">IF($V897, "", INDEX(白話字聲母資料表, $Z897, $AV$5))</f>
        <v/>
      </c>
      <c r="AW897" s="375" t="str">
        <f t="array" ref="AW897">IF($W897, "", INDEX(白話字韻母資料表, $AC897, $AW$5))</f>
        <v/>
      </c>
      <c r="AX897" s="374" t="str">
        <f t="array" ref="AX897">IF($W897, "", INDEX(閩拼韻母八聲調資料表, $AD897, $AG897))</f>
        <v/>
      </c>
    </row>
    <row r="898" spans="2:50">
      <c r="B898" s="380">
        <f t="shared" si="221"/>
        <v>890</v>
      </c>
      <c r="C898" s="314" t="str">
        <f>MID(文章!$D$4, B898, 1)</f>
        <v/>
      </c>
      <c r="D898" s="365"/>
      <c r="E898" s="365"/>
      <c r="F898" s="365"/>
      <c r="G898" s="315" t="str">
        <f t="array" ref="G898">IF( OR($T898, NOT($U898), $W898), "", $AA898 &amp; $AH898 &amp; INDEX(中文數值資料表, $AG898, 2) )</f>
        <v/>
      </c>
      <c r="H898" s="321" t="str">
        <f t="shared" si="222"/>
        <v/>
      </c>
      <c r="I898" s="322" t="str">
        <f t="shared" si="223"/>
        <v/>
      </c>
      <c r="J898" s="323" t="str">
        <f t="shared" si="224"/>
        <v/>
      </c>
      <c r="K898" s="316" t="str">
        <f t="shared" si="225"/>
        <v/>
      </c>
      <c r="L898" s="317" t="str">
        <f t="shared" ca="1" si="259"/>
        <v xml:space="preserve">\ltjruby{}{}\
</v>
      </c>
      <c r="M898" s="317" t="str">
        <f t="shared" ca="1" si="245"/>
        <v xml:space="preserve">&lt;ruby&gt;&lt;rt&gt;&lt;/rt&gt;&lt;/ruby&gt;
</v>
      </c>
      <c r="N898" s="317" t="str">
        <f t="shared" ca="1" si="246"/>
        <v xml:space="preserve">&lt;ruby&gt;&lt;rt&gt;&lt;/rt&gt;&lt;/ruby&gt;
</v>
      </c>
      <c r="O898" s="317" t="str">
        <f t="shared" ca="1" si="247"/>
        <v xml:space="preserve">&lt;ruby&gt;&lt;rt&gt;&lt;/rt&gt;&lt;/ruby&gt;
</v>
      </c>
      <c r="P898" s="317" t="str">
        <f t="shared" ca="1" si="247"/>
        <v xml:space="preserve">&lt;ruby&gt;&lt;rt&gt;&lt;/rt&gt;&lt;/ruby&gt;
</v>
      </c>
      <c r="Q898" s="318" t="str">
        <f t="shared" ca="1" si="248"/>
        <v xml:space="preserve">&lt;ruby&gt;&lt;rtc&gt;&lt;/rtc&gt;&lt;/ruby&gt;
</v>
      </c>
      <c r="R898" s="318" t="str">
        <f t="shared" ca="1" si="249"/>
        <v xml:space="preserve">&lt;ruby&gt;&lt;rt&gt;&lt;/rt&gt;&lt;rtc&gt;&lt;/rtc&gt;&lt;/ruby&gt;
</v>
      </c>
      <c r="S898" s="285"/>
      <c r="T898" s="319" t="b">
        <f t="shared" si="243"/>
        <v>0</v>
      </c>
      <c r="U898" s="319" t="b">
        <f t="shared" si="250"/>
        <v>0</v>
      </c>
      <c r="V898" s="319" t="b">
        <f t="shared" si="251"/>
        <v>1</v>
      </c>
      <c r="W898" s="319" t="b">
        <f t="shared" si="252"/>
        <v>1</v>
      </c>
      <c r="X898" s="319" t="b">
        <f t="shared" si="253"/>
        <v>0</v>
      </c>
      <c r="Y898" s="370"/>
      <c r="Z898" s="377" t="str">
        <f t="shared" si="244"/>
        <v/>
      </c>
      <c r="AA898" s="373" t="str">
        <f t="array" ref="AA898">IF( $Z898="", "", INDEX(白話字聲母資料表, $Z898, $AA$5))</f>
        <v/>
      </c>
      <c r="AB898" s="370"/>
      <c r="AC898" s="377" t="str">
        <f t="shared" si="254"/>
        <v/>
      </c>
      <c r="AD898" s="373" t="str">
        <f t="array" ref="AD898">IF( $W898, "", INDEX(白話字韻母資料表, AC898, $AD$5))</f>
        <v/>
      </c>
      <c r="AE898" s="373" t="str">
        <f t="array" ref="AE898">IF( $W898, "", IF( INDEX(白話字韻母資料表, AC898, $AE$5) = "入聲", TRUE, FALSE) )</f>
        <v/>
      </c>
      <c r="AF898" s="374" t="str">
        <f t="shared" si="255"/>
        <v/>
      </c>
      <c r="AG898" s="374" t="str">
        <f t="shared" si="256"/>
        <v/>
      </c>
      <c r="AH898" s="374" t="str">
        <f t="array" ref="AH898">IF( $W898, "", INDEX(白話字韻母資料表, $AC898, $AH$5))</f>
        <v/>
      </c>
      <c r="AI898" s="374" t="str">
        <f t="array" ref="AI898">IF($W898, "", INDEX(白話字韻母八聲調資料表, $AD898, $AG898))</f>
        <v/>
      </c>
      <c r="AJ898" s="370"/>
      <c r="AK898" s="373" t="b">
        <f t="shared" si="257"/>
        <v>0</v>
      </c>
      <c r="AL898" s="373" t="str">
        <f>IF( $AK898, IFERROR( IF(MATCH( $E898, 顎音化聲母!$H$9:$H$37, 0), TRUE, FALSE), FALSE), "")</f>
        <v/>
      </c>
      <c r="AM898" s="373" t="str">
        <f t="array" ref="AM898">IF( AND($AK898, $AL898), INDEX(顎音化聲母資料表, MATCH( $D898 &amp; $E898, 顎音化聲母!$L$5:$L$136, 0), 3), "")</f>
        <v/>
      </c>
      <c r="AN898" s="373" t="str">
        <f t="shared" si="258"/>
        <v/>
      </c>
      <c r="AO898" s="374" t="str">
        <f t="array" ref="AO898">IF($AN898="", "", IF( $AM898&lt;&gt;"", $AM898,INDEX(白話字聲母資料表, $AN898, $AO$5)))</f>
        <v/>
      </c>
      <c r="AP898" s="374" t="str">
        <f t="array" ref="AP898">IF($W898, "", INDEX(方音八音反切資料表, $AD898, $AG898))</f>
        <v/>
      </c>
      <c r="AQ898" s="370"/>
      <c r="AR898" s="374" t="str">
        <f t="array" ref="AR898">IF($V898, "", INDEX(白話字聲母資料表, $Z898, $AR$5))</f>
        <v/>
      </c>
      <c r="AS898" s="375" t="str">
        <f t="array" ref="AS898">IF($W898, "", INDEX(白話字韻母資料表, $AC898, $AR$5))</f>
        <v/>
      </c>
      <c r="AT898" s="374" t="str">
        <f t="array" ref="AT898">IF($W898, "", INDEX(台羅韻母八聲調資料表, $AD898, $AG898))</f>
        <v/>
      </c>
      <c r="AU898" s="370"/>
      <c r="AV898" s="374" t="str">
        <f t="array" ref="AV898">IF($V898, "", INDEX(白話字聲母資料表, $Z898, $AV$5))</f>
        <v/>
      </c>
      <c r="AW898" s="375" t="str">
        <f t="array" ref="AW898">IF($W898, "", INDEX(白話字韻母資料表, $AC898, $AW$5))</f>
        <v/>
      </c>
      <c r="AX898" s="374" t="str">
        <f t="array" ref="AX898">IF($W898, "", INDEX(閩拼韻母八聲調資料表, $AD898, $AG898))</f>
        <v/>
      </c>
    </row>
    <row r="899" spans="2:50">
      <c r="B899" s="380">
        <f t="shared" si="221"/>
        <v>891</v>
      </c>
      <c r="C899" s="314" t="str">
        <f>MID(文章!$D$4, B899, 1)</f>
        <v/>
      </c>
      <c r="D899" s="365"/>
      <c r="E899" s="365"/>
      <c r="F899" s="365"/>
      <c r="G899" s="315" t="str">
        <f t="array" ref="G899">IF( OR($T899, NOT($U899), $W899), "", $AA899 &amp; $AH899 &amp; INDEX(中文數值資料表, $AG899, 2) )</f>
        <v/>
      </c>
      <c r="H899" s="321" t="str">
        <f t="shared" si="222"/>
        <v/>
      </c>
      <c r="I899" s="322" t="str">
        <f t="shared" si="223"/>
        <v/>
      </c>
      <c r="J899" s="323" t="str">
        <f t="shared" si="224"/>
        <v/>
      </c>
      <c r="K899" s="316" t="str">
        <f t="shared" si="225"/>
        <v/>
      </c>
      <c r="L899" s="317" t="str">
        <f t="shared" ca="1" si="259"/>
        <v xml:space="preserve">\ltjruby{}{}\
</v>
      </c>
      <c r="M899" s="317" t="str">
        <f t="shared" ca="1" si="245"/>
        <v xml:space="preserve">&lt;ruby&gt;&lt;rt&gt;&lt;/rt&gt;&lt;/ruby&gt;
</v>
      </c>
      <c r="N899" s="317" t="str">
        <f t="shared" ca="1" si="246"/>
        <v xml:space="preserve">&lt;ruby&gt;&lt;rt&gt;&lt;/rt&gt;&lt;/ruby&gt;
</v>
      </c>
      <c r="O899" s="317" t="str">
        <f t="shared" ca="1" si="247"/>
        <v xml:space="preserve">&lt;ruby&gt;&lt;rt&gt;&lt;/rt&gt;&lt;/ruby&gt;
</v>
      </c>
      <c r="P899" s="317" t="str">
        <f t="shared" ca="1" si="247"/>
        <v xml:space="preserve">&lt;ruby&gt;&lt;rt&gt;&lt;/rt&gt;&lt;/ruby&gt;
</v>
      </c>
      <c r="Q899" s="318" t="str">
        <f t="shared" ca="1" si="248"/>
        <v xml:space="preserve">&lt;ruby&gt;&lt;rtc&gt;&lt;/rtc&gt;&lt;/ruby&gt;
</v>
      </c>
      <c r="R899" s="318" t="str">
        <f t="shared" ca="1" si="249"/>
        <v xml:space="preserve">&lt;ruby&gt;&lt;rt&gt;&lt;/rt&gt;&lt;rtc&gt;&lt;/rtc&gt;&lt;/ruby&gt;
</v>
      </c>
      <c r="S899" s="285"/>
      <c r="T899" s="319" t="b">
        <f t="shared" si="243"/>
        <v>0</v>
      </c>
      <c r="U899" s="319" t="b">
        <f t="shared" si="250"/>
        <v>0</v>
      </c>
      <c r="V899" s="319" t="b">
        <f t="shared" si="251"/>
        <v>1</v>
      </c>
      <c r="W899" s="319" t="b">
        <f t="shared" si="252"/>
        <v>1</v>
      </c>
      <c r="X899" s="319" t="b">
        <f t="shared" si="253"/>
        <v>0</v>
      </c>
      <c r="Y899" s="370"/>
      <c r="Z899" s="377" t="str">
        <f t="shared" si="244"/>
        <v/>
      </c>
      <c r="AA899" s="373" t="str">
        <f t="array" ref="AA899">IF( $Z899="", "", INDEX(白話字聲母資料表, $Z899, $AA$5))</f>
        <v/>
      </c>
      <c r="AB899" s="370"/>
      <c r="AC899" s="377" t="str">
        <f t="shared" si="254"/>
        <v/>
      </c>
      <c r="AD899" s="373" t="str">
        <f t="array" ref="AD899">IF( $W899, "", INDEX(白話字韻母資料表, AC899, $AD$5))</f>
        <v/>
      </c>
      <c r="AE899" s="373" t="str">
        <f t="array" ref="AE899">IF( $W899, "", IF( INDEX(白話字韻母資料表, AC899, $AE$5) = "入聲", TRUE, FALSE) )</f>
        <v/>
      </c>
      <c r="AF899" s="374" t="str">
        <f t="shared" si="255"/>
        <v/>
      </c>
      <c r="AG899" s="374" t="str">
        <f t="shared" si="256"/>
        <v/>
      </c>
      <c r="AH899" s="374" t="str">
        <f t="array" ref="AH899">IF( $W899, "", INDEX(白話字韻母資料表, $AC899, $AH$5))</f>
        <v/>
      </c>
      <c r="AI899" s="374" t="str">
        <f t="array" ref="AI899">IF($W899, "", INDEX(白話字韻母八聲調資料表, $AD899, $AG899))</f>
        <v/>
      </c>
      <c r="AJ899" s="370"/>
      <c r="AK899" s="373" t="b">
        <f t="shared" si="257"/>
        <v>0</v>
      </c>
      <c r="AL899" s="373" t="str">
        <f>IF( $AK899, IFERROR( IF(MATCH( $E899, 顎音化聲母!$H$9:$H$37, 0), TRUE, FALSE), FALSE), "")</f>
        <v/>
      </c>
      <c r="AM899" s="373" t="str">
        <f t="array" ref="AM899">IF( AND($AK899, $AL899), INDEX(顎音化聲母資料表, MATCH( $D899 &amp; $E899, 顎音化聲母!$L$5:$L$136, 0), 3), "")</f>
        <v/>
      </c>
      <c r="AN899" s="373" t="str">
        <f t="shared" si="258"/>
        <v/>
      </c>
      <c r="AO899" s="374" t="str">
        <f t="array" ref="AO899">IF($AN899="", "", IF( $AM899&lt;&gt;"", $AM899,INDEX(白話字聲母資料表, $AN899, $AO$5)))</f>
        <v/>
      </c>
      <c r="AP899" s="374" t="str">
        <f t="array" ref="AP899">IF($W899, "", INDEX(方音八音反切資料表, $AD899, $AG899))</f>
        <v/>
      </c>
      <c r="AQ899" s="370"/>
      <c r="AR899" s="374" t="str">
        <f t="array" ref="AR899">IF($V899, "", INDEX(白話字聲母資料表, $Z899, $AR$5))</f>
        <v/>
      </c>
      <c r="AS899" s="375" t="str">
        <f t="array" ref="AS899">IF($W899, "", INDEX(白話字韻母資料表, $AC899, $AR$5))</f>
        <v/>
      </c>
      <c r="AT899" s="374" t="str">
        <f t="array" ref="AT899">IF($W899, "", INDEX(台羅韻母八聲調資料表, $AD899, $AG899))</f>
        <v/>
      </c>
      <c r="AU899" s="370"/>
      <c r="AV899" s="374" t="str">
        <f t="array" ref="AV899">IF($V899, "", INDEX(白話字聲母資料表, $Z899, $AV$5))</f>
        <v/>
      </c>
      <c r="AW899" s="375" t="str">
        <f t="array" ref="AW899">IF($W899, "", INDEX(白話字韻母資料表, $AC899, $AW$5))</f>
        <v/>
      </c>
      <c r="AX899" s="374" t="str">
        <f t="array" ref="AX899">IF($W899, "", INDEX(閩拼韻母八聲調資料表, $AD899, $AG899))</f>
        <v/>
      </c>
    </row>
    <row r="900" spans="2:50">
      <c r="B900" s="380">
        <f t="shared" si="221"/>
        <v>892</v>
      </c>
      <c r="C900" s="314" t="str">
        <f>MID(文章!$D$4, B900, 1)</f>
        <v/>
      </c>
      <c r="D900" s="365"/>
      <c r="E900" s="365"/>
      <c r="F900" s="365"/>
      <c r="G900" s="315" t="str">
        <f t="array" ref="G900">IF( OR($T900, NOT($U900), $W900), "", $AA900 &amp; $AH900 &amp; INDEX(中文數值資料表, $AG900, 2) )</f>
        <v/>
      </c>
      <c r="H900" s="321" t="str">
        <f t="shared" si="222"/>
        <v/>
      </c>
      <c r="I900" s="322" t="str">
        <f t="shared" si="223"/>
        <v/>
      </c>
      <c r="J900" s="323" t="str">
        <f t="shared" si="224"/>
        <v/>
      </c>
      <c r="K900" s="316" t="str">
        <f t="shared" si="225"/>
        <v/>
      </c>
      <c r="L900" s="317" t="str">
        <f t="shared" ca="1" si="259"/>
        <v xml:space="preserve">\ltjruby{}{}\
</v>
      </c>
      <c r="M900" s="317" t="str">
        <f t="shared" ca="1" si="245"/>
        <v xml:space="preserve">&lt;ruby&gt;&lt;rt&gt;&lt;/rt&gt;&lt;/ruby&gt;
</v>
      </c>
      <c r="N900" s="317" t="str">
        <f t="shared" ca="1" si="246"/>
        <v xml:space="preserve">&lt;ruby&gt;&lt;rt&gt;&lt;/rt&gt;&lt;/ruby&gt;
</v>
      </c>
      <c r="O900" s="317" t="str">
        <f t="shared" ca="1" si="247"/>
        <v xml:space="preserve">&lt;ruby&gt;&lt;rt&gt;&lt;/rt&gt;&lt;/ruby&gt;
</v>
      </c>
      <c r="P900" s="317" t="str">
        <f t="shared" ca="1" si="247"/>
        <v xml:space="preserve">&lt;ruby&gt;&lt;rt&gt;&lt;/rt&gt;&lt;/ruby&gt;
</v>
      </c>
      <c r="Q900" s="318" t="str">
        <f t="shared" ca="1" si="248"/>
        <v xml:space="preserve">&lt;ruby&gt;&lt;rtc&gt;&lt;/rtc&gt;&lt;/ruby&gt;
</v>
      </c>
      <c r="R900" s="318" t="str">
        <f t="shared" ca="1" si="249"/>
        <v xml:space="preserve">&lt;ruby&gt;&lt;rt&gt;&lt;/rt&gt;&lt;rtc&gt;&lt;/rtc&gt;&lt;/ruby&gt;
</v>
      </c>
      <c r="S900" s="285"/>
      <c r="T900" s="319" t="b">
        <f t="shared" si="243"/>
        <v>0</v>
      </c>
      <c r="U900" s="319" t="b">
        <f t="shared" si="250"/>
        <v>0</v>
      </c>
      <c r="V900" s="319" t="b">
        <f t="shared" si="251"/>
        <v>1</v>
      </c>
      <c r="W900" s="319" t="b">
        <f t="shared" si="252"/>
        <v>1</v>
      </c>
      <c r="X900" s="319" t="b">
        <f t="shared" si="253"/>
        <v>0</v>
      </c>
      <c r="Y900" s="370"/>
      <c r="Z900" s="377" t="str">
        <f t="shared" si="244"/>
        <v/>
      </c>
      <c r="AA900" s="373" t="str">
        <f t="array" ref="AA900">IF( $Z900="", "", INDEX(白話字聲母資料表, $Z900, $AA$5))</f>
        <v/>
      </c>
      <c r="AB900" s="370"/>
      <c r="AC900" s="377" t="str">
        <f t="shared" si="254"/>
        <v/>
      </c>
      <c r="AD900" s="373" t="str">
        <f t="array" ref="AD900">IF( $W900, "", INDEX(白話字韻母資料表, AC900, $AD$5))</f>
        <v/>
      </c>
      <c r="AE900" s="373" t="str">
        <f t="array" ref="AE900">IF( $W900, "", IF( INDEX(白話字韻母資料表, AC900, $AE$5) = "入聲", TRUE, FALSE) )</f>
        <v/>
      </c>
      <c r="AF900" s="374" t="str">
        <f t="shared" si="255"/>
        <v/>
      </c>
      <c r="AG900" s="374" t="str">
        <f t="shared" si="256"/>
        <v/>
      </c>
      <c r="AH900" s="374" t="str">
        <f t="array" ref="AH900">IF( $W900, "", INDEX(白話字韻母資料表, $AC900, $AH$5))</f>
        <v/>
      </c>
      <c r="AI900" s="374" t="str">
        <f t="array" ref="AI900">IF($W900, "", INDEX(白話字韻母八聲調資料表, $AD900, $AG900))</f>
        <v/>
      </c>
      <c r="AJ900" s="370"/>
      <c r="AK900" s="373" t="b">
        <f t="shared" si="257"/>
        <v>0</v>
      </c>
      <c r="AL900" s="373" t="str">
        <f>IF( $AK900, IFERROR( IF(MATCH( $E900, 顎音化聲母!$H$9:$H$37, 0), TRUE, FALSE), FALSE), "")</f>
        <v/>
      </c>
      <c r="AM900" s="373" t="str">
        <f t="array" ref="AM900">IF( AND($AK900, $AL900), INDEX(顎音化聲母資料表, MATCH( $D900 &amp; $E900, 顎音化聲母!$L$5:$L$136, 0), 3), "")</f>
        <v/>
      </c>
      <c r="AN900" s="373" t="str">
        <f t="shared" si="258"/>
        <v/>
      </c>
      <c r="AO900" s="374" t="str">
        <f t="array" ref="AO900">IF($AN900="", "", IF( $AM900&lt;&gt;"", $AM900,INDEX(白話字聲母資料表, $AN900, $AO$5)))</f>
        <v/>
      </c>
      <c r="AP900" s="374" t="str">
        <f t="array" ref="AP900">IF($W900, "", INDEX(方音八音反切資料表, $AD900, $AG900))</f>
        <v/>
      </c>
      <c r="AQ900" s="370"/>
      <c r="AR900" s="374" t="str">
        <f t="array" ref="AR900">IF($V900, "", INDEX(白話字聲母資料表, $Z900, $AR$5))</f>
        <v/>
      </c>
      <c r="AS900" s="375" t="str">
        <f t="array" ref="AS900">IF($W900, "", INDEX(白話字韻母資料表, $AC900, $AR$5))</f>
        <v/>
      </c>
      <c r="AT900" s="374" t="str">
        <f t="array" ref="AT900">IF($W900, "", INDEX(台羅韻母八聲調資料表, $AD900, $AG900))</f>
        <v/>
      </c>
      <c r="AU900" s="370"/>
      <c r="AV900" s="374" t="str">
        <f t="array" ref="AV900">IF($V900, "", INDEX(白話字聲母資料表, $Z900, $AV$5))</f>
        <v/>
      </c>
      <c r="AW900" s="375" t="str">
        <f t="array" ref="AW900">IF($W900, "", INDEX(白話字韻母資料表, $AC900, $AW$5))</f>
        <v/>
      </c>
      <c r="AX900" s="374" t="str">
        <f t="array" ref="AX900">IF($W900, "", INDEX(閩拼韻母八聲調資料表, $AD900, $AG900))</f>
        <v/>
      </c>
    </row>
    <row r="901" spans="2:50">
      <c r="B901" s="380">
        <f t="shared" si="221"/>
        <v>893</v>
      </c>
      <c r="C901" s="314" t="str">
        <f>MID(文章!$D$4, B901, 1)</f>
        <v/>
      </c>
      <c r="D901" s="365"/>
      <c r="E901" s="365"/>
      <c r="F901" s="365"/>
      <c r="G901" s="315" t="str">
        <f t="array" ref="G901">IF( OR($T901, NOT($U901), $W901), "", $AA901 &amp; $AH901 &amp; INDEX(中文數值資料表, $AG901, 2) )</f>
        <v/>
      </c>
      <c r="H901" s="321" t="str">
        <f t="shared" si="222"/>
        <v/>
      </c>
      <c r="I901" s="322" t="str">
        <f t="shared" si="223"/>
        <v/>
      </c>
      <c r="J901" s="323" t="str">
        <f t="shared" si="224"/>
        <v/>
      </c>
      <c r="K901" s="316" t="str">
        <f t="shared" si="225"/>
        <v/>
      </c>
      <c r="L901" s="317" t="str">
        <f t="shared" ca="1" si="259"/>
        <v xml:space="preserve">\ltjruby{}{}\
</v>
      </c>
      <c r="M901" s="317" t="str">
        <f t="shared" ca="1" si="245"/>
        <v xml:space="preserve">&lt;ruby&gt;&lt;rt&gt;&lt;/rt&gt;&lt;/ruby&gt;
</v>
      </c>
      <c r="N901" s="317" t="str">
        <f t="shared" ca="1" si="246"/>
        <v xml:space="preserve">&lt;ruby&gt;&lt;rt&gt;&lt;/rt&gt;&lt;/ruby&gt;
</v>
      </c>
      <c r="O901" s="317" t="str">
        <f t="shared" ca="1" si="247"/>
        <v xml:space="preserve">&lt;ruby&gt;&lt;rt&gt;&lt;/rt&gt;&lt;/ruby&gt;
</v>
      </c>
      <c r="P901" s="317" t="str">
        <f t="shared" ca="1" si="247"/>
        <v xml:space="preserve">&lt;ruby&gt;&lt;rt&gt;&lt;/rt&gt;&lt;/ruby&gt;
</v>
      </c>
      <c r="Q901" s="318" t="str">
        <f t="shared" ca="1" si="248"/>
        <v xml:space="preserve">&lt;ruby&gt;&lt;rtc&gt;&lt;/rtc&gt;&lt;/ruby&gt;
</v>
      </c>
      <c r="R901" s="318" t="str">
        <f t="shared" ca="1" si="249"/>
        <v xml:space="preserve">&lt;ruby&gt;&lt;rt&gt;&lt;/rt&gt;&lt;rtc&gt;&lt;/rtc&gt;&lt;/ruby&gt;
</v>
      </c>
      <c r="S901" s="285"/>
      <c r="T901" s="319" t="b">
        <f t="shared" si="243"/>
        <v>0</v>
      </c>
      <c r="U901" s="319" t="b">
        <f t="shared" si="250"/>
        <v>0</v>
      </c>
      <c r="V901" s="319" t="b">
        <f t="shared" si="251"/>
        <v>1</v>
      </c>
      <c r="W901" s="319" t="b">
        <f t="shared" si="252"/>
        <v>1</v>
      </c>
      <c r="X901" s="319" t="b">
        <f t="shared" si="253"/>
        <v>0</v>
      </c>
      <c r="Y901" s="370"/>
      <c r="Z901" s="377" t="str">
        <f t="shared" si="244"/>
        <v/>
      </c>
      <c r="AA901" s="373" t="str">
        <f t="array" ref="AA901">IF( $Z901="", "", INDEX(白話字聲母資料表, $Z901, $AA$5))</f>
        <v/>
      </c>
      <c r="AB901" s="370"/>
      <c r="AC901" s="377" t="str">
        <f t="shared" si="254"/>
        <v/>
      </c>
      <c r="AD901" s="373" t="str">
        <f t="array" ref="AD901">IF( $W901, "", INDEX(白話字韻母資料表, AC901, $AD$5))</f>
        <v/>
      </c>
      <c r="AE901" s="373" t="str">
        <f t="array" ref="AE901">IF( $W901, "", IF( INDEX(白話字韻母資料表, AC901, $AE$5) = "入聲", TRUE, FALSE) )</f>
        <v/>
      </c>
      <c r="AF901" s="374" t="str">
        <f t="shared" si="255"/>
        <v/>
      </c>
      <c r="AG901" s="374" t="str">
        <f t="shared" si="256"/>
        <v/>
      </c>
      <c r="AH901" s="374" t="str">
        <f t="array" ref="AH901">IF( $W901, "", INDEX(白話字韻母資料表, $AC901, $AH$5))</f>
        <v/>
      </c>
      <c r="AI901" s="374" t="str">
        <f t="array" ref="AI901">IF($W901, "", INDEX(白話字韻母八聲調資料表, $AD901, $AG901))</f>
        <v/>
      </c>
      <c r="AJ901" s="370"/>
      <c r="AK901" s="373" t="b">
        <f t="shared" si="257"/>
        <v>0</v>
      </c>
      <c r="AL901" s="373" t="str">
        <f>IF( $AK901, IFERROR( IF(MATCH( $E901, 顎音化聲母!$H$9:$H$37, 0), TRUE, FALSE), FALSE), "")</f>
        <v/>
      </c>
      <c r="AM901" s="373" t="str">
        <f t="array" ref="AM901">IF( AND($AK901, $AL901), INDEX(顎音化聲母資料表, MATCH( $D901 &amp; $E901, 顎音化聲母!$L$5:$L$136, 0), 3), "")</f>
        <v/>
      </c>
      <c r="AN901" s="373" t="str">
        <f t="shared" si="258"/>
        <v/>
      </c>
      <c r="AO901" s="374" t="str">
        <f t="array" ref="AO901">IF($AN901="", "", IF( $AM901&lt;&gt;"", $AM901,INDEX(白話字聲母資料表, $AN901, $AO$5)))</f>
        <v/>
      </c>
      <c r="AP901" s="374" t="str">
        <f t="array" ref="AP901">IF($W901, "", INDEX(方音八音反切資料表, $AD901, $AG901))</f>
        <v/>
      </c>
      <c r="AQ901" s="370"/>
      <c r="AR901" s="374" t="str">
        <f t="array" ref="AR901">IF($V901, "", INDEX(白話字聲母資料表, $Z901, $AR$5))</f>
        <v/>
      </c>
      <c r="AS901" s="375" t="str">
        <f t="array" ref="AS901">IF($W901, "", INDEX(白話字韻母資料表, $AC901, $AR$5))</f>
        <v/>
      </c>
      <c r="AT901" s="374" t="str">
        <f t="array" ref="AT901">IF($W901, "", INDEX(台羅韻母八聲調資料表, $AD901, $AG901))</f>
        <v/>
      </c>
      <c r="AU901" s="370"/>
      <c r="AV901" s="374" t="str">
        <f t="array" ref="AV901">IF($V901, "", INDEX(白話字聲母資料表, $Z901, $AV$5))</f>
        <v/>
      </c>
      <c r="AW901" s="375" t="str">
        <f t="array" ref="AW901">IF($W901, "", INDEX(白話字韻母資料表, $AC901, $AW$5))</f>
        <v/>
      </c>
      <c r="AX901" s="374" t="str">
        <f t="array" ref="AX901">IF($W901, "", INDEX(閩拼韻母八聲調資料表, $AD901, $AG901))</f>
        <v/>
      </c>
    </row>
    <row r="902" spans="2:50">
      <c r="B902" s="380">
        <f t="shared" si="221"/>
        <v>894</v>
      </c>
      <c r="C902" s="314" t="str">
        <f>MID(文章!$D$4, B902, 1)</f>
        <v/>
      </c>
      <c r="D902" s="365"/>
      <c r="E902" s="365"/>
      <c r="F902" s="365"/>
      <c r="G902" s="315" t="str">
        <f t="array" ref="G902">IF( OR($T902, NOT($U902), $W902), "", $AA902 &amp; $AH902 &amp; INDEX(中文數值資料表, $AG902, 2) )</f>
        <v/>
      </c>
      <c r="H902" s="321" t="str">
        <f t="shared" si="222"/>
        <v/>
      </c>
      <c r="I902" s="322" t="str">
        <f t="shared" si="223"/>
        <v/>
      </c>
      <c r="J902" s="323" t="str">
        <f t="shared" si="224"/>
        <v/>
      </c>
      <c r="K902" s="316" t="str">
        <f t="shared" si="225"/>
        <v/>
      </c>
      <c r="L902" s="317" t="str">
        <f t="shared" ca="1" si="259"/>
        <v xml:space="preserve">\ltjruby{}{}\
</v>
      </c>
      <c r="M902" s="317" t="str">
        <f t="shared" ca="1" si="245"/>
        <v xml:space="preserve">&lt;ruby&gt;&lt;rt&gt;&lt;/rt&gt;&lt;/ruby&gt;
</v>
      </c>
      <c r="N902" s="317" t="str">
        <f t="shared" ca="1" si="246"/>
        <v xml:space="preserve">&lt;ruby&gt;&lt;rt&gt;&lt;/rt&gt;&lt;/ruby&gt;
</v>
      </c>
      <c r="O902" s="317" t="str">
        <f t="shared" ca="1" si="247"/>
        <v xml:space="preserve">&lt;ruby&gt;&lt;rt&gt;&lt;/rt&gt;&lt;/ruby&gt;
</v>
      </c>
      <c r="P902" s="317" t="str">
        <f t="shared" ca="1" si="247"/>
        <v xml:space="preserve">&lt;ruby&gt;&lt;rt&gt;&lt;/rt&gt;&lt;/ruby&gt;
</v>
      </c>
      <c r="Q902" s="318" t="str">
        <f t="shared" ca="1" si="248"/>
        <v xml:space="preserve">&lt;ruby&gt;&lt;rtc&gt;&lt;/rtc&gt;&lt;/ruby&gt;
</v>
      </c>
      <c r="R902" s="318" t="str">
        <f t="shared" ca="1" si="249"/>
        <v xml:space="preserve">&lt;ruby&gt;&lt;rt&gt;&lt;/rt&gt;&lt;rtc&gt;&lt;/rtc&gt;&lt;/ruby&gt;
</v>
      </c>
      <c r="S902" s="285"/>
      <c r="T902" s="319" t="b">
        <f t="shared" si="243"/>
        <v>0</v>
      </c>
      <c r="U902" s="319" t="b">
        <f t="shared" si="250"/>
        <v>0</v>
      </c>
      <c r="V902" s="319" t="b">
        <f t="shared" si="251"/>
        <v>1</v>
      </c>
      <c r="W902" s="319" t="b">
        <f t="shared" si="252"/>
        <v>1</v>
      </c>
      <c r="X902" s="319" t="b">
        <f t="shared" si="253"/>
        <v>0</v>
      </c>
      <c r="Y902" s="370"/>
      <c r="Z902" s="377" t="str">
        <f t="shared" si="244"/>
        <v/>
      </c>
      <c r="AA902" s="373" t="str">
        <f t="array" ref="AA902">IF( $Z902="", "", INDEX(白話字聲母資料表, $Z902, $AA$5))</f>
        <v/>
      </c>
      <c r="AB902" s="370"/>
      <c r="AC902" s="377" t="str">
        <f t="shared" si="254"/>
        <v/>
      </c>
      <c r="AD902" s="373" t="str">
        <f t="array" ref="AD902">IF( $W902, "", INDEX(白話字韻母資料表, AC902, $AD$5))</f>
        <v/>
      </c>
      <c r="AE902" s="373" t="str">
        <f t="array" ref="AE902">IF( $W902, "", IF( INDEX(白話字韻母資料表, AC902, $AE$5) = "入聲", TRUE, FALSE) )</f>
        <v/>
      </c>
      <c r="AF902" s="374" t="str">
        <f t="shared" si="255"/>
        <v/>
      </c>
      <c r="AG902" s="374" t="str">
        <f t="shared" si="256"/>
        <v/>
      </c>
      <c r="AH902" s="374" t="str">
        <f t="array" ref="AH902">IF( $W902, "", INDEX(白話字韻母資料表, $AC902, $AH$5))</f>
        <v/>
      </c>
      <c r="AI902" s="374" t="str">
        <f t="array" ref="AI902">IF($W902, "", INDEX(白話字韻母八聲調資料表, $AD902, $AG902))</f>
        <v/>
      </c>
      <c r="AJ902" s="370"/>
      <c r="AK902" s="373" t="b">
        <f t="shared" si="257"/>
        <v>0</v>
      </c>
      <c r="AL902" s="373" t="str">
        <f>IF( $AK902, IFERROR( IF(MATCH( $E902, 顎音化聲母!$H$9:$H$37, 0), TRUE, FALSE), FALSE), "")</f>
        <v/>
      </c>
      <c r="AM902" s="373" t="str">
        <f t="array" ref="AM902">IF( AND($AK902, $AL902), INDEX(顎音化聲母資料表, MATCH( $D902 &amp; $E902, 顎音化聲母!$L$5:$L$136, 0), 3), "")</f>
        <v/>
      </c>
      <c r="AN902" s="373" t="str">
        <f t="shared" si="258"/>
        <v/>
      </c>
      <c r="AO902" s="374" t="str">
        <f t="array" ref="AO902">IF($AN902="", "", IF( $AM902&lt;&gt;"", $AM902,INDEX(白話字聲母資料表, $AN902, $AO$5)))</f>
        <v/>
      </c>
      <c r="AP902" s="374" t="str">
        <f t="array" ref="AP902">IF($W902, "", INDEX(方音八音反切資料表, $AD902, $AG902))</f>
        <v/>
      </c>
      <c r="AQ902" s="370"/>
      <c r="AR902" s="374" t="str">
        <f t="array" ref="AR902">IF($V902, "", INDEX(白話字聲母資料表, $Z902, $AR$5))</f>
        <v/>
      </c>
      <c r="AS902" s="375" t="str">
        <f t="array" ref="AS902">IF($W902, "", INDEX(白話字韻母資料表, $AC902, $AR$5))</f>
        <v/>
      </c>
      <c r="AT902" s="374" t="str">
        <f t="array" ref="AT902">IF($W902, "", INDEX(台羅韻母八聲調資料表, $AD902, $AG902))</f>
        <v/>
      </c>
      <c r="AU902" s="370"/>
      <c r="AV902" s="374" t="str">
        <f t="array" ref="AV902">IF($V902, "", INDEX(白話字聲母資料表, $Z902, $AV$5))</f>
        <v/>
      </c>
      <c r="AW902" s="375" t="str">
        <f t="array" ref="AW902">IF($W902, "", INDEX(白話字韻母資料表, $AC902, $AW$5))</f>
        <v/>
      </c>
      <c r="AX902" s="374" t="str">
        <f t="array" ref="AX902">IF($W902, "", INDEX(閩拼韻母八聲調資料表, $AD902, $AG902))</f>
        <v/>
      </c>
    </row>
    <row r="903" spans="2:50">
      <c r="B903" s="380">
        <f t="shared" si="221"/>
        <v>895</v>
      </c>
      <c r="C903" s="314" t="str">
        <f>MID(文章!$D$4, B903, 1)</f>
        <v/>
      </c>
      <c r="D903" s="365"/>
      <c r="E903" s="365"/>
      <c r="F903" s="365"/>
      <c r="G903" s="315" t="str">
        <f t="array" ref="G903">IF( OR($T903, NOT($U903), $W903), "", $AA903 &amp; $AH903 &amp; INDEX(中文數值資料表, $AG903, 2) )</f>
        <v/>
      </c>
      <c r="H903" s="321" t="str">
        <f t="shared" si="222"/>
        <v/>
      </c>
      <c r="I903" s="322" t="str">
        <f t="shared" si="223"/>
        <v/>
      </c>
      <c r="J903" s="323" t="str">
        <f t="shared" si="224"/>
        <v/>
      </c>
      <c r="K903" s="316" t="str">
        <f t="shared" si="225"/>
        <v/>
      </c>
      <c r="L903" s="317" t="str">
        <f t="shared" ca="1" si="259"/>
        <v xml:space="preserve">\ltjruby{}{}\
</v>
      </c>
      <c r="M903" s="317" t="str">
        <f t="shared" ca="1" si="245"/>
        <v xml:space="preserve">&lt;ruby&gt;&lt;rt&gt;&lt;/rt&gt;&lt;/ruby&gt;
</v>
      </c>
      <c r="N903" s="317" t="str">
        <f t="shared" ca="1" si="246"/>
        <v xml:space="preserve">&lt;ruby&gt;&lt;rt&gt;&lt;/rt&gt;&lt;/ruby&gt;
</v>
      </c>
      <c r="O903" s="317" t="str">
        <f t="shared" ca="1" si="247"/>
        <v xml:space="preserve">&lt;ruby&gt;&lt;rt&gt;&lt;/rt&gt;&lt;/ruby&gt;
</v>
      </c>
      <c r="P903" s="317" t="str">
        <f t="shared" ca="1" si="247"/>
        <v xml:space="preserve">&lt;ruby&gt;&lt;rt&gt;&lt;/rt&gt;&lt;/ruby&gt;
</v>
      </c>
      <c r="Q903" s="318" t="str">
        <f t="shared" ca="1" si="248"/>
        <v xml:space="preserve">&lt;ruby&gt;&lt;rtc&gt;&lt;/rtc&gt;&lt;/ruby&gt;
</v>
      </c>
      <c r="R903" s="318" t="str">
        <f t="shared" ca="1" si="249"/>
        <v xml:space="preserve">&lt;ruby&gt;&lt;rt&gt;&lt;/rt&gt;&lt;rtc&gt;&lt;/rtc&gt;&lt;/ruby&gt;
</v>
      </c>
      <c r="S903" s="285"/>
      <c r="T903" s="319" t="b">
        <f t="shared" si="243"/>
        <v>0</v>
      </c>
      <c r="U903" s="319" t="b">
        <f t="shared" si="250"/>
        <v>0</v>
      </c>
      <c r="V903" s="319" t="b">
        <f t="shared" si="251"/>
        <v>1</v>
      </c>
      <c r="W903" s="319" t="b">
        <f t="shared" si="252"/>
        <v>1</v>
      </c>
      <c r="X903" s="319" t="b">
        <f t="shared" si="253"/>
        <v>0</v>
      </c>
      <c r="Y903" s="370"/>
      <c r="Z903" s="377" t="str">
        <f t="shared" si="244"/>
        <v/>
      </c>
      <c r="AA903" s="373" t="str">
        <f t="array" ref="AA903">IF( $Z903="", "", INDEX(白話字聲母資料表, $Z903, $AA$5))</f>
        <v/>
      </c>
      <c r="AB903" s="370"/>
      <c r="AC903" s="377" t="str">
        <f t="shared" si="254"/>
        <v/>
      </c>
      <c r="AD903" s="373" t="str">
        <f t="array" ref="AD903">IF( $W903, "", INDEX(白話字韻母資料表, AC903, $AD$5))</f>
        <v/>
      </c>
      <c r="AE903" s="373" t="str">
        <f t="array" ref="AE903">IF( $W903, "", IF( INDEX(白話字韻母資料表, AC903, $AE$5) = "入聲", TRUE, FALSE) )</f>
        <v/>
      </c>
      <c r="AF903" s="374" t="str">
        <f t="shared" si="255"/>
        <v/>
      </c>
      <c r="AG903" s="374" t="str">
        <f t="shared" si="256"/>
        <v/>
      </c>
      <c r="AH903" s="374" t="str">
        <f t="array" ref="AH903">IF( $W903, "", INDEX(白話字韻母資料表, $AC903, $AH$5))</f>
        <v/>
      </c>
      <c r="AI903" s="374" t="str">
        <f t="array" ref="AI903">IF($W903, "", INDEX(白話字韻母八聲調資料表, $AD903, $AG903))</f>
        <v/>
      </c>
      <c r="AJ903" s="370"/>
      <c r="AK903" s="373" t="b">
        <f t="shared" si="257"/>
        <v>0</v>
      </c>
      <c r="AL903" s="373" t="str">
        <f>IF( $AK903, IFERROR( IF(MATCH( $E903, 顎音化聲母!$H$9:$H$37, 0), TRUE, FALSE), FALSE), "")</f>
        <v/>
      </c>
      <c r="AM903" s="373" t="str">
        <f t="array" ref="AM903">IF( AND($AK903, $AL903), INDEX(顎音化聲母資料表, MATCH( $D903 &amp; $E903, 顎音化聲母!$L$5:$L$136, 0), 3), "")</f>
        <v/>
      </c>
      <c r="AN903" s="373" t="str">
        <f t="shared" si="258"/>
        <v/>
      </c>
      <c r="AO903" s="374" t="str">
        <f t="array" ref="AO903">IF($AN903="", "", IF( $AM903&lt;&gt;"", $AM903,INDEX(白話字聲母資料表, $AN903, $AO$5)))</f>
        <v/>
      </c>
      <c r="AP903" s="374" t="str">
        <f t="array" ref="AP903">IF($W903, "", INDEX(方音八音反切資料表, $AD903, $AG903))</f>
        <v/>
      </c>
      <c r="AQ903" s="370"/>
      <c r="AR903" s="374" t="str">
        <f t="array" ref="AR903">IF($V903, "", INDEX(白話字聲母資料表, $Z903, $AR$5))</f>
        <v/>
      </c>
      <c r="AS903" s="375" t="str">
        <f t="array" ref="AS903">IF($W903, "", INDEX(白話字韻母資料表, $AC903, $AR$5))</f>
        <v/>
      </c>
      <c r="AT903" s="374" t="str">
        <f t="array" ref="AT903">IF($W903, "", INDEX(台羅韻母八聲調資料表, $AD903, $AG903))</f>
        <v/>
      </c>
      <c r="AU903" s="370"/>
      <c r="AV903" s="374" t="str">
        <f t="array" ref="AV903">IF($V903, "", INDEX(白話字聲母資料表, $Z903, $AV$5))</f>
        <v/>
      </c>
      <c r="AW903" s="375" t="str">
        <f t="array" ref="AW903">IF($W903, "", INDEX(白話字韻母資料表, $AC903, $AW$5))</f>
        <v/>
      </c>
      <c r="AX903" s="374" t="str">
        <f t="array" ref="AX903">IF($W903, "", INDEX(閩拼韻母八聲調資料表, $AD903, $AG903))</f>
        <v/>
      </c>
    </row>
    <row r="904" spans="2:50">
      <c r="B904" s="380">
        <f t="shared" si="221"/>
        <v>896</v>
      </c>
      <c r="C904" s="314" t="str">
        <f>MID(文章!$D$4, B904, 1)</f>
        <v/>
      </c>
      <c r="D904" s="365"/>
      <c r="E904" s="365"/>
      <c r="F904" s="365"/>
      <c r="G904" s="315" t="str">
        <f t="array" ref="G904">IF( OR($T904, NOT($U904), $W904), "", $AA904 &amp; $AH904 &amp; INDEX(中文數值資料表, $AG904, 2) )</f>
        <v/>
      </c>
      <c r="H904" s="321" t="str">
        <f t="shared" si="222"/>
        <v/>
      </c>
      <c r="I904" s="322" t="str">
        <f t="shared" si="223"/>
        <v/>
      </c>
      <c r="J904" s="323" t="str">
        <f t="shared" si="224"/>
        <v/>
      </c>
      <c r="K904" s="316" t="str">
        <f t="shared" si="225"/>
        <v/>
      </c>
      <c r="L904" s="317" t="str">
        <f t="shared" ca="1" si="259"/>
        <v xml:space="preserve">\ltjruby{}{}\
</v>
      </c>
      <c r="M904" s="317" t="str">
        <f t="shared" ca="1" si="245"/>
        <v xml:space="preserve">&lt;ruby&gt;&lt;rt&gt;&lt;/rt&gt;&lt;/ruby&gt;
</v>
      </c>
      <c r="N904" s="317" t="str">
        <f t="shared" ca="1" si="246"/>
        <v xml:space="preserve">&lt;ruby&gt;&lt;rt&gt;&lt;/rt&gt;&lt;/ruby&gt;
</v>
      </c>
      <c r="O904" s="317" t="str">
        <f t="shared" ca="1" si="247"/>
        <v xml:space="preserve">&lt;ruby&gt;&lt;rt&gt;&lt;/rt&gt;&lt;/ruby&gt;
</v>
      </c>
      <c r="P904" s="317" t="str">
        <f t="shared" ca="1" si="247"/>
        <v xml:space="preserve">&lt;ruby&gt;&lt;rt&gt;&lt;/rt&gt;&lt;/ruby&gt;
</v>
      </c>
      <c r="Q904" s="318" t="str">
        <f t="shared" ca="1" si="248"/>
        <v xml:space="preserve">&lt;ruby&gt;&lt;rtc&gt;&lt;/rtc&gt;&lt;/ruby&gt;
</v>
      </c>
      <c r="R904" s="318" t="str">
        <f t="shared" ca="1" si="249"/>
        <v xml:space="preserve">&lt;ruby&gt;&lt;rt&gt;&lt;/rt&gt;&lt;rtc&gt;&lt;/rtc&gt;&lt;/ruby&gt;
</v>
      </c>
      <c r="S904" s="285"/>
      <c r="T904" s="319" t="b">
        <f t="shared" si="243"/>
        <v>0</v>
      </c>
      <c r="U904" s="319" t="b">
        <f t="shared" si="250"/>
        <v>0</v>
      </c>
      <c r="V904" s="319" t="b">
        <f t="shared" si="251"/>
        <v>1</v>
      </c>
      <c r="W904" s="319" t="b">
        <f t="shared" si="252"/>
        <v>1</v>
      </c>
      <c r="X904" s="319" t="b">
        <f t="shared" si="253"/>
        <v>0</v>
      </c>
      <c r="Y904" s="370"/>
      <c r="Z904" s="377" t="str">
        <f t="shared" si="244"/>
        <v/>
      </c>
      <c r="AA904" s="373" t="str">
        <f t="array" ref="AA904">IF( $Z904="", "", INDEX(白話字聲母資料表, $Z904, $AA$5))</f>
        <v/>
      </c>
      <c r="AB904" s="370"/>
      <c r="AC904" s="377" t="str">
        <f t="shared" si="254"/>
        <v/>
      </c>
      <c r="AD904" s="373" t="str">
        <f t="array" ref="AD904">IF( $W904, "", INDEX(白話字韻母資料表, AC904, $AD$5))</f>
        <v/>
      </c>
      <c r="AE904" s="373" t="str">
        <f t="array" ref="AE904">IF( $W904, "", IF( INDEX(白話字韻母資料表, AC904, $AE$5) = "入聲", TRUE, FALSE) )</f>
        <v/>
      </c>
      <c r="AF904" s="374" t="str">
        <f t="shared" si="255"/>
        <v/>
      </c>
      <c r="AG904" s="374" t="str">
        <f t="shared" si="256"/>
        <v/>
      </c>
      <c r="AH904" s="374" t="str">
        <f t="array" ref="AH904">IF( $W904, "", INDEX(白話字韻母資料表, $AC904, $AH$5))</f>
        <v/>
      </c>
      <c r="AI904" s="374" t="str">
        <f t="array" ref="AI904">IF($W904, "", INDEX(白話字韻母八聲調資料表, $AD904, $AG904))</f>
        <v/>
      </c>
      <c r="AJ904" s="370"/>
      <c r="AK904" s="373" t="b">
        <f t="shared" si="257"/>
        <v>0</v>
      </c>
      <c r="AL904" s="373" t="str">
        <f>IF( $AK904, IFERROR( IF(MATCH( $E904, 顎音化聲母!$H$9:$H$37, 0), TRUE, FALSE), FALSE), "")</f>
        <v/>
      </c>
      <c r="AM904" s="373" t="str">
        <f t="array" ref="AM904">IF( AND($AK904, $AL904), INDEX(顎音化聲母資料表, MATCH( $D904 &amp; $E904, 顎音化聲母!$L$5:$L$136, 0), 3), "")</f>
        <v/>
      </c>
      <c r="AN904" s="373" t="str">
        <f t="shared" si="258"/>
        <v/>
      </c>
      <c r="AO904" s="374" t="str">
        <f t="array" ref="AO904">IF($AN904="", "", IF( $AM904&lt;&gt;"", $AM904,INDEX(白話字聲母資料表, $AN904, $AO$5)))</f>
        <v/>
      </c>
      <c r="AP904" s="374" t="str">
        <f t="array" ref="AP904">IF($W904, "", INDEX(方音八音反切資料表, $AD904, $AG904))</f>
        <v/>
      </c>
      <c r="AQ904" s="370"/>
      <c r="AR904" s="374" t="str">
        <f t="array" ref="AR904">IF($V904, "", INDEX(白話字聲母資料表, $Z904, $AR$5))</f>
        <v/>
      </c>
      <c r="AS904" s="375" t="str">
        <f t="array" ref="AS904">IF($W904, "", INDEX(白話字韻母資料表, $AC904, $AR$5))</f>
        <v/>
      </c>
      <c r="AT904" s="374" t="str">
        <f t="array" ref="AT904">IF($W904, "", INDEX(台羅韻母八聲調資料表, $AD904, $AG904))</f>
        <v/>
      </c>
      <c r="AU904" s="370"/>
      <c r="AV904" s="374" t="str">
        <f t="array" ref="AV904">IF($V904, "", INDEX(白話字聲母資料表, $Z904, $AV$5))</f>
        <v/>
      </c>
      <c r="AW904" s="375" t="str">
        <f t="array" ref="AW904">IF($W904, "", INDEX(白話字韻母資料表, $AC904, $AW$5))</f>
        <v/>
      </c>
      <c r="AX904" s="374" t="str">
        <f t="array" ref="AX904">IF($W904, "", INDEX(閩拼韻母八聲調資料表, $AD904, $AG904))</f>
        <v/>
      </c>
    </row>
    <row r="905" spans="2:50">
      <c r="B905" s="380">
        <f t="shared" si="221"/>
        <v>897</v>
      </c>
      <c r="C905" s="314" t="str">
        <f>MID(文章!$D$4, B905, 1)</f>
        <v/>
      </c>
      <c r="D905" s="365"/>
      <c r="E905" s="365"/>
      <c r="F905" s="365"/>
      <c r="G905" s="315" t="str">
        <f t="array" ref="G905">IF( OR($T905, NOT($U905), $W905), "", $AA905 &amp; $AH905 &amp; INDEX(中文數值資料表, $AG905, 2) )</f>
        <v/>
      </c>
      <c r="H905" s="321" t="str">
        <f t="shared" si="222"/>
        <v/>
      </c>
      <c r="I905" s="322" t="str">
        <f t="shared" si="223"/>
        <v/>
      </c>
      <c r="J905" s="323" t="str">
        <f t="shared" si="224"/>
        <v/>
      </c>
      <c r="K905" s="316" t="str">
        <f t="shared" si="225"/>
        <v/>
      </c>
      <c r="L905" s="317" t="str">
        <f t="shared" ca="1" si="259"/>
        <v xml:space="preserve">\ltjruby{}{}\
</v>
      </c>
      <c r="M905" s="317" t="str">
        <f t="shared" ca="1" si="245"/>
        <v xml:space="preserve">&lt;ruby&gt;&lt;rt&gt;&lt;/rt&gt;&lt;/ruby&gt;
</v>
      </c>
      <c r="N905" s="317" t="str">
        <f t="shared" ca="1" si="246"/>
        <v xml:space="preserve">&lt;ruby&gt;&lt;rt&gt;&lt;/rt&gt;&lt;/ruby&gt;
</v>
      </c>
      <c r="O905" s="317" t="str">
        <f t="shared" ca="1" si="247"/>
        <v xml:space="preserve">&lt;ruby&gt;&lt;rt&gt;&lt;/rt&gt;&lt;/ruby&gt;
</v>
      </c>
      <c r="P905" s="317" t="str">
        <f t="shared" ca="1" si="247"/>
        <v xml:space="preserve">&lt;ruby&gt;&lt;rt&gt;&lt;/rt&gt;&lt;/ruby&gt;
</v>
      </c>
      <c r="Q905" s="318" t="str">
        <f t="shared" ca="1" si="248"/>
        <v xml:space="preserve">&lt;ruby&gt;&lt;rtc&gt;&lt;/rtc&gt;&lt;/ruby&gt;
</v>
      </c>
      <c r="R905" s="318" t="str">
        <f t="shared" ca="1" si="249"/>
        <v xml:space="preserve">&lt;ruby&gt;&lt;rt&gt;&lt;/rt&gt;&lt;rtc&gt;&lt;/rtc&gt;&lt;/ruby&gt;
</v>
      </c>
      <c r="S905" s="285"/>
      <c r="T905" s="319" t="b">
        <f t="shared" ref="T905:T968" si="260">IFERROR( IF( MATCH($C905, 標題符號清單, 0) &gt; 0, TRUE, FALSE), FALSE)</f>
        <v>0</v>
      </c>
      <c r="U905" s="319" t="b">
        <f t="shared" si="250"/>
        <v>0</v>
      </c>
      <c r="V905" s="319" t="b">
        <f t="shared" si="251"/>
        <v>1</v>
      </c>
      <c r="W905" s="319" t="b">
        <f t="shared" si="252"/>
        <v>1</v>
      </c>
      <c r="X905" s="319" t="b">
        <f t="shared" si="253"/>
        <v>0</v>
      </c>
      <c r="Y905" s="370"/>
      <c r="Z905" s="377" t="str">
        <f t="shared" ref="Z905:Z968" si="261">IF(OR($T905, NOT($U905)), "", IF($D905="", 18, MATCH($D905, 白話字聲母清單, 0)) )</f>
        <v/>
      </c>
      <c r="AA905" s="373" t="str">
        <f t="array" ref="AA905">IF( $Z905="", "", INDEX(白話字聲母資料表, $Z905, $AA$5))</f>
        <v/>
      </c>
      <c r="AB905" s="370"/>
      <c r="AC905" s="377" t="str">
        <f t="shared" si="254"/>
        <v/>
      </c>
      <c r="AD905" s="373" t="str">
        <f t="array" ref="AD905">IF( $W905, "", INDEX(白話字韻母資料表, AC905, $AD$5))</f>
        <v/>
      </c>
      <c r="AE905" s="373" t="str">
        <f t="array" ref="AE905">IF( $W905, "", IF( INDEX(白話字韻母資料表, AC905, $AE$5) = "入聲", TRUE, FALSE) )</f>
        <v/>
      </c>
      <c r="AF905" s="374" t="str">
        <f t="shared" si="255"/>
        <v/>
      </c>
      <c r="AG905" s="374" t="str">
        <f t="shared" si="256"/>
        <v/>
      </c>
      <c r="AH905" s="374" t="str">
        <f t="array" ref="AH905">IF( $W905, "", INDEX(白話字韻母資料表, $AC905, $AH$5))</f>
        <v/>
      </c>
      <c r="AI905" s="374" t="str">
        <f t="array" ref="AI905">IF($W905, "", INDEX(白話字韻母八聲調資料表, $AD905, $AG905))</f>
        <v/>
      </c>
      <c r="AJ905" s="370"/>
      <c r="AK905" s="373" t="b">
        <f t="shared" si="257"/>
        <v>0</v>
      </c>
      <c r="AL905" s="373" t="str">
        <f>IF( $AK905, IFERROR( IF(MATCH( $E905, 顎音化聲母!$H$9:$H$37, 0), TRUE, FALSE), FALSE), "")</f>
        <v/>
      </c>
      <c r="AM905" s="373" t="str">
        <f t="array" ref="AM905">IF( AND($AK905, $AL905), INDEX(顎音化聲母資料表, MATCH( $D905 &amp; $E905, 顎音化聲母!$L$5:$L$136, 0), 3), "")</f>
        <v/>
      </c>
      <c r="AN905" s="373" t="str">
        <f t="shared" si="258"/>
        <v/>
      </c>
      <c r="AO905" s="374" t="str">
        <f t="array" ref="AO905">IF($AN905="", "", IF( $AM905&lt;&gt;"", $AM905,INDEX(白話字聲母資料表, $AN905, $AO$5)))</f>
        <v/>
      </c>
      <c r="AP905" s="374" t="str">
        <f t="array" ref="AP905">IF($W905, "", INDEX(方音八音反切資料表, $AD905, $AG905))</f>
        <v/>
      </c>
      <c r="AQ905" s="370"/>
      <c r="AR905" s="374" t="str">
        <f t="array" ref="AR905">IF($V905, "", INDEX(白話字聲母資料表, $Z905, $AR$5))</f>
        <v/>
      </c>
      <c r="AS905" s="375" t="str">
        <f t="array" ref="AS905">IF($W905, "", INDEX(白話字韻母資料表, $AC905, $AR$5))</f>
        <v/>
      </c>
      <c r="AT905" s="374" t="str">
        <f t="array" ref="AT905">IF($W905, "", INDEX(台羅韻母八聲調資料表, $AD905, $AG905))</f>
        <v/>
      </c>
      <c r="AU905" s="370"/>
      <c r="AV905" s="374" t="str">
        <f t="array" ref="AV905">IF($V905, "", INDEX(白話字聲母資料表, $Z905, $AV$5))</f>
        <v/>
      </c>
      <c r="AW905" s="375" t="str">
        <f t="array" ref="AW905">IF($W905, "", INDEX(白話字韻母資料表, $AC905, $AW$5))</f>
        <v/>
      </c>
      <c r="AX905" s="374" t="str">
        <f t="array" ref="AX905">IF($W905, "", INDEX(閩拼韻母八聲調資料表, $AD905, $AG905))</f>
        <v/>
      </c>
    </row>
    <row r="906" spans="2:50">
      <c r="B906" s="380">
        <f t="shared" si="221"/>
        <v>898</v>
      </c>
      <c r="C906" s="314" t="str">
        <f>MID(文章!$D$4, B906, 1)</f>
        <v/>
      </c>
      <c r="D906" s="365"/>
      <c r="E906" s="365"/>
      <c r="F906" s="365"/>
      <c r="G906" s="315" t="str">
        <f t="array" ref="G906">IF( OR($T906, NOT($U906), $W906), "", $AA906 &amp; $AH906 &amp; INDEX(中文數值資料表, $AG906, 2) )</f>
        <v/>
      </c>
      <c r="H906" s="321" t="str">
        <f t="shared" si="222"/>
        <v/>
      </c>
      <c r="I906" s="322" t="str">
        <f t="shared" si="223"/>
        <v/>
      </c>
      <c r="J906" s="323" t="str">
        <f t="shared" si="224"/>
        <v/>
      </c>
      <c r="K906" s="316" t="str">
        <f t="shared" si="225"/>
        <v/>
      </c>
      <c r="L906" s="317" t="str">
        <f t="shared" ca="1" si="259"/>
        <v xml:space="preserve">\ltjruby{}{}\
</v>
      </c>
      <c r="M906" s="317" t="str">
        <f t="shared" ref="M906:M969" ca="1" si="262">IF( $T906, ($C906 &amp; CHAR(10)), IF($C906=CHAR(10), (CHAR(10) &amp; "&lt;/p&gt;" &amp; CHAR(10) &amp; "&lt;p&gt;" &amp; CHAR(10)), "&lt;ruby&gt;" &amp; $C906 &amp; "&lt;rt&gt;" &amp; INDIRECT( ADDRESS(ROW(), COLUMN() - $O$5) ) &amp; "&lt;/rt&gt;&lt;/ruby&gt;" &amp; CHAR(10))
)</f>
        <v xml:space="preserve">&lt;ruby&gt;&lt;rt&gt;&lt;/rt&gt;&lt;/ruby&gt;
</v>
      </c>
      <c r="N906" s="317" t="str">
        <f t="shared" ref="N906:N969" ca="1" si="263">IF( $T906, ($C906 &amp; CHAR(10)), IF($C906=CHAR(10), (CHAR(10) &amp; "&lt;/p&gt;" &amp; CHAR(10) &amp; "&lt;p&gt;" &amp; CHAR(10)), "&lt;ruby&gt;" &amp; $C906 &amp; "&lt;rt&gt;" &amp; INDIRECT( ADDRESS(ROW(), COLUMN() - $N$5) ) &amp; "&lt;/rt&gt;&lt;/ruby&gt;" &amp; CHAR(10)))</f>
        <v xml:space="preserve">&lt;ruby&gt;&lt;rt&gt;&lt;/rt&gt;&lt;/ruby&gt;
</v>
      </c>
      <c r="O906" s="317" t="str">
        <f t="shared" ref="O906:P969" ca="1" si="264">IF( $T906, ($C906 &amp; CHAR(10)), IF($C906=CHAR(10), (CHAR(10) &amp; "&lt;/p&gt;" &amp; CHAR(10) &amp; "&lt;p&gt;" &amp; CHAR(10)), "&lt;ruby&gt;" &amp; $C906 &amp; "&lt;rt&gt;" &amp; INDIRECT( ADDRESS(ROW(), COLUMN() - $O$5) ) &amp; "&lt;/rt&gt;&lt;/ruby&gt;" &amp; CHAR(10)))</f>
        <v xml:space="preserve">&lt;ruby&gt;&lt;rt&gt;&lt;/rt&gt;&lt;/ruby&gt;
</v>
      </c>
      <c r="P906" s="317" t="str">
        <f t="shared" ca="1" si="264"/>
        <v xml:space="preserve">&lt;ruby&gt;&lt;rt&gt;&lt;/rt&gt;&lt;/ruby&gt;
</v>
      </c>
      <c r="Q906" s="318" t="str">
        <f t="shared" ref="Q906:Q969" ca="1" si="265">IF( $T906, ($C906 &amp; CHAR(10)), IF($C906=CHAR(10), (CHAR(10) &amp; "&lt;/p&gt;" &amp; CHAR(10) &amp; "&lt;p&gt;" &amp; CHAR(10)), "&lt;ruby&gt;" &amp; $C906 &amp; "&lt;rtc&gt;" &amp; INDIRECT( ADDRESS(ROW(), COLUMN() - $Q$5) ) &amp; "&lt;/rtc&gt;&lt;/ruby&gt;" &amp; CHAR(10)))</f>
        <v xml:space="preserve">&lt;ruby&gt;&lt;rtc&gt;&lt;/rtc&gt;&lt;/ruby&gt;
</v>
      </c>
      <c r="R906" s="318" t="str">
        <f t="shared" ref="R906:R969" ca="1" si="266">IF( $T906, ($C906 &amp; CHAR(10)), IF($C906=CHAR(10), (CHAR(10) &amp; "&lt;/p&gt;" &amp; CHAR(10) &amp; "&lt;p&gt;" &amp; CHAR(10)), "&lt;ruby&gt;" &amp; $C906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906" s="285"/>
      <c r="T906" s="319" t="b">
        <f t="shared" si="260"/>
        <v>0</v>
      </c>
      <c r="U906" s="319" t="b">
        <f t="shared" ref="U906:U969" si="267">AND( NOT($T906), $C906&lt;&gt;"", $C906&lt;&gt;CHAR(10) )</f>
        <v>0</v>
      </c>
      <c r="V906" s="319" t="b">
        <f t="shared" ref="V906:V969" si="268">IF( OR($T906, NOT($U906)), TRUE, IF($D906="", TRUE, FALSE) )</f>
        <v>1</v>
      </c>
      <c r="W906" s="319" t="b">
        <f t="shared" ref="W906:W969" si="269">IF( OR($T906, NOT($U906)), TRUE, IF($E906="", TRUE, FALSE))</f>
        <v>1</v>
      </c>
      <c r="X906" s="319" t="b">
        <f t="shared" ref="X906:X969" si="270">AND($U906, $F906="")</f>
        <v>0</v>
      </c>
      <c r="Y906" s="370"/>
      <c r="Z906" s="377" t="str">
        <f t="shared" si="261"/>
        <v/>
      </c>
      <c r="AA906" s="373" t="str">
        <f t="array" ref="AA906">IF( $Z906="", "", INDEX(白話字聲母資料表, $Z906, $AA$5))</f>
        <v/>
      </c>
      <c r="AB906" s="370"/>
      <c r="AC906" s="377" t="str">
        <f t="shared" ref="AC906:AC969" si="271">IF( $W906, "", MATCH(E906, 白話字韻母清單, 0) )</f>
        <v/>
      </c>
      <c r="AD906" s="373" t="str">
        <f t="array" ref="AD906">IF( $W906, "", INDEX(白話字韻母資料表, AC906, $AD$5))</f>
        <v/>
      </c>
      <c r="AE906" s="373" t="str">
        <f t="array" ref="AE906">IF( $W906, "", IF( INDEX(白話字韻母資料表, AC906, $AE$5) = "入聲", TRUE, FALSE) )</f>
        <v/>
      </c>
      <c r="AF906" s="374" t="str">
        <f t="shared" ref="AF906:AF969" si="272">IF($U906=FALSE, "", IF($AE906=TRUE, 4, 1))</f>
        <v/>
      </c>
      <c r="AG906" s="374" t="str">
        <f t="shared" ref="AG906:AG969" si="273">IF($T906, "", IF($F906="", $AF906, $F906))</f>
        <v/>
      </c>
      <c r="AH906" s="374" t="str">
        <f t="array" ref="AH906">IF( $W906, "", INDEX(白話字韻母資料表, $AC906, $AH$5))</f>
        <v/>
      </c>
      <c r="AI906" s="374" t="str">
        <f t="array" ref="AI906">IF($W906, "", INDEX(白話字韻母八聲調資料表, $AD906, $AG906))</f>
        <v/>
      </c>
      <c r="AJ906" s="370"/>
      <c r="AK906" s="373" t="b">
        <f t="shared" ref="AK906:AK969" si="274">IF( OR($D906="ch", $D906="chh", $D906="j", $D906="s"), TRUE, FALSE)</f>
        <v>0</v>
      </c>
      <c r="AL906" s="373" t="str">
        <f>IF( $AK906, IFERROR( IF(MATCH( $E906, 顎音化聲母!$H$9:$H$37, 0), TRUE, FALSE), FALSE), "")</f>
        <v/>
      </c>
      <c r="AM906" s="373" t="str">
        <f t="array" ref="AM906">IF( AND($AK906, $AL906), INDEX(顎音化聲母資料表, MATCH( $D906 &amp; $E906, 顎音化聲母!$L$5:$L$136, 0), 3), "")</f>
        <v/>
      </c>
      <c r="AN906" s="373" t="str">
        <f t="shared" ref="AN906:AN969" si="275">IF($V906, "", Z906)</f>
        <v/>
      </c>
      <c r="AO906" s="374" t="str">
        <f t="array" ref="AO906">IF($AN906="", "", IF( $AM906&lt;&gt;"", $AM906,INDEX(白話字聲母資料表, $AN906, $AO$5)))</f>
        <v/>
      </c>
      <c r="AP906" s="374" t="str">
        <f t="array" ref="AP906">IF($W906, "", INDEX(方音八音反切資料表, $AD906, $AG906))</f>
        <v/>
      </c>
      <c r="AQ906" s="370"/>
      <c r="AR906" s="374" t="str">
        <f t="array" ref="AR906">IF($V906, "", INDEX(白話字聲母資料表, $Z906, $AR$5))</f>
        <v/>
      </c>
      <c r="AS906" s="375" t="str">
        <f t="array" ref="AS906">IF($W906, "", INDEX(白話字韻母資料表, $AC906, $AR$5))</f>
        <v/>
      </c>
      <c r="AT906" s="374" t="str">
        <f t="array" ref="AT906">IF($W906, "", INDEX(台羅韻母八聲調資料表, $AD906, $AG906))</f>
        <v/>
      </c>
      <c r="AU906" s="370"/>
      <c r="AV906" s="374" t="str">
        <f t="array" ref="AV906">IF($V906, "", INDEX(白話字聲母資料表, $Z906, $AV$5))</f>
        <v/>
      </c>
      <c r="AW906" s="375" t="str">
        <f t="array" ref="AW906">IF($W906, "", INDEX(白話字韻母資料表, $AC906, $AW$5))</f>
        <v/>
      </c>
      <c r="AX906" s="374" t="str">
        <f t="array" ref="AX906">IF($W906, "", INDEX(閩拼韻母八聲調資料表, $AD906, $AG906))</f>
        <v/>
      </c>
    </row>
    <row r="907" spans="2:50">
      <c r="B907" s="380">
        <f t="shared" si="221"/>
        <v>899</v>
      </c>
      <c r="C907" s="314" t="str">
        <f>MID(文章!$D$4, B907, 1)</f>
        <v/>
      </c>
      <c r="D907" s="365"/>
      <c r="E907" s="365"/>
      <c r="F907" s="365"/>
      <c r="G907" s="315" t="str">
        <f t="array" ref="G907">IF( OR($T907, NOT($U907), $W907), "", $AA907 &amp; $AH907 &amp; INDEX(中文數值資料表, $AG907, 2) )</f>
        <v/>
      </c>
      <c r="H907" s="321" t="str">
        <f t="shared" si="222"/>
        <v/>
      </c>
      <c r="I907" s="322" t="str">
        <f t="shared" si="223"/>
        <v/>
      </c>
      <c r="J907" s="323" t="str">
        <f t="shared" si="224"/>
        <v/>
      </c>
      <c r="K907" s="316" t="str">
        <f t="shared" si="225"/>
        <v/>
      </c>
      <c r="L907" s="317" t="str">
        <f t="shared" ref="L907:L970" ca="1" si="276">IF( $T907, "\ltjruby{" &amp; $C907 &amp; "}{}\" &amp; CHAR(10), IF($C907=CHAR(10), "\vskip 0.5 cm" &amp; CHAR(10), "\ltjruby{" &amp; $C907 &amp; "}{" &amp; INDIRECT( ADDRESS(ROW(), COLUMN() - $L$5) ) &amp; "}\" &amp; CHAR(10)))</f>
        <v xml:space="preserve">\ltjruby{}{}\
</v>
      </c>
      <c r="M907" s="317" t="str">
        <f t="shared" ca="1" si="262"/>
        <v xml:space="preserve">&lt;ruby&gt;&lt;rt&gt;&lt;/rt&gt;&lt;/ruby&gt;
</v>
      </c>
      <c r="N907" s="317" t="str">
        <f t="shared" ca="1" si="263"/>
        <v xml:space="preserve">&lt;ruby&gt;&lt;rt&gt;&lt;/rt&gt;&lt;/ruby&gt;
</v>
      </c>
      <c r="O907" s="317" t="str">
        <f t="shared" ca="1" si="264"/>
        <v xml:space="preserve">&lt;ruby&gt;&lt;rt&gt;&lt;/rt&gt;&lt;/ruby&gt;
</v>
      </c>
      <c r="P907" s="317" t="str">
        <f t="shared" ca="1" si="264"/>
        <v xml:space="preserve">&lt;ruby&gt;&lt;rt&gt;&lt;/rt&gt;&lt;/ruby&gt;
</v>
      </c>
      <c r="Q907" s="318" t="str">
        <f t="shared" ca="1" si="265"/>
        <v xml:space="preserve">&lt;ruby&gt;&lt;rtc&gt;&lt;/rtc&gt;&lt;/ruby&gt;
</v>
      </c>
      <c r="R907" s="318" t="str">
        <f t="shared" ca="1" si="266"/>
        <v xml:space="preserve">&lt;ruby&gt;&lt;rt&gt;&lt;/rt&gt;&lt;rtc&gt;&lt;/rtc&gt;&lt;/ruby&gt;
</v>
      </c>
      <c r="S907" s="285"/>
      <c r="T907" s="319" t="b">
        <f t="shared" si="260"/>
        <v>0</v>
      </c>
      <c r="U907" s="319" t="b">
        <f t="shared" si="267"/>
        <v>0</v>
      </c>
      <c r="V907" s="319" t="b">
        <f t="shared" si="268"/>
        <v>1</v>
      </c>
      <c r="W907" s="319" t="b">
        <f t="shared" si="269"/>
        <v>1</v>
      </c>
      <c r="X907" s="319" t="b">
        <f t="shared" si="270"/>
        <v>0</v>
      </c>
      <c r="Y907" s="370"/>
      <c r="Z907" s="377" t="str">
        <f t="shared" si="261"/>
        <v/>
      </c>
      <c r="AA907" s="373" t="str">
        <f t="array" ref="AA907">IF( $Z907="", "", INDEX(白話字聲母資料表, $Z907, $AA$5))</f>
        <v/>
      </c>
      <c r="AB907" s="370"/>
      <c r="AC907" s="377" t="str">
        <f t="shared" si="271"/>
        <v/>
      </c>
      <c r="AD907" s="373" t="str">
        <f t="array" ref="AD907">IF( $W907, "", INDEX(白話字韻母資料表, AC907, $AD$5))</f>
        <v/>
      </c>
      <c r="AE907" s="373" t="str">
        <f t="array" ref="AE907">IF( $W907, "", IF( INDEX(白話字韻母資料表, AC907, $AE$5) = "入聲", TRUE, FALSE) )</f>
        <v/>
      </c>
      <c r="AF907" s="374" t="str">
        <f t="shared" si="272"/>
        <v/>
      </c>
      <c r="AG907" s="374" t="str">
        <f t="shared" si="273"/>
        <v/>
      </c>
      <c r="AH907" s="374" t="str">
        <f t="array" ref="AH907">IF( $W907, "", INDEX(白話字韻母資料表, $AC907, $AH$5))</f>
        <v/>
      </c>
      <c r="AI907" s="374" t="str">
        <f t="array" ref="AI907">IF($W907, "", INDEX(白話字韻母八聲調資料表, $AD907, $AG907))</f>
        <v/>
      </c>
      <c r="AJ907" s="370"/>
      <c r="AK907" s="373" t="b">
        <f t="shared" si="274"/>
        <v>0</v>
      </c>
      <c r="AL907" s="373" t="str">
        <f>IF( $AK907, IFERROR( IF(MATCH( $E907, 顎音化聲母!$H$9:$H$37, 0), TRUE, FALSE), FALSE), "")</f>
        <v/>
      </c>
      <c r="AM907" s="373" t="str">
        <f t="array" ref="AM907">IF( AND($AK907, $AL907), INDEX(顎音化聲母資料表, MATCH( $D907 &amp; $E907, 顎音化聲母!$L$5:$L$136, 0), 3), "")</f>
        <v/>
      </c>
      <c r="AN907" s="373" t="str">
        <f t="shared" si="275"/>
        <v/>
      </c>
      <c r="AO907" s="374" t="str">
        <f t="array" ref="AO907">IF($AN907="", "", IF( $AM907&lt;&gt;"", $AM907,INDEX(白話字聲母資料表, $AN907, $AO$5)))</f>
        <v/>
      </c>
      <c r="AP907" s="374" t="str">
        <f t="array" ref="AP907">IF($W907, "", INDEX(方音八音反切資料表, $AD907, $AG907))</f>
        <v/>
      </c>
      <c r="AQ907" s="370"/>
      <c r="AR907" s="374" t="str">
        <f t="array" ref="AR907">IF($V907, "", INDEX(白話字聲母資料表, $Z907, $AR$5))</f>
        <v/>
      </c>
      <c r="AS907" s="375" t="str">
        <f t="array" ref="AS907">IF($W907, "", INDEX(白話字韻母資料表, $AC907, $AR$5))</f>
        <v/>
      </c>
      <c r="AT907" s="374" t="str">
        <f t="array" ref="AT907">IF($W907, "", INDEX(台羅韻母八聲調資料表, $AD907, $AG907))</f>
        <v/>
      </c>
      <c r="AU907" s="370"/>
      <c r="AV907" s="374" t="str">
        <f t="array" ref="AV907">IF($V907, "", INDEX(白話字聲母資料表, $Z907, $AV$5))</f>
        <v/>
      </c>
      <c r="AW907" s="375" t="str">
        <f t="array" ref="AW907">IF($W907, "", INDEX(白話字韻母資料表, $AC907, $AW$5))</f>
        <v/>
      </c>
      <c r="AX907" s="374" t="str">
        <f t="array" ref="AX907">IF($W907, "", INDEX(閩拼韻母八聲調資料表, $AD907, $AG907))</f>
        <v/>
      </c>
    </row>
    <row r="908" spans="2:50">
      <c r="B908" s="380">
        <f t="shared" si="221"/>
        <v>900</v>
      </c>
      <c r="C908" s="314" t="str">
        <f>MID(文章!$D$4, B908, 1)</f>
        <v/>
      </c>
      <c r="D908" s="365"/>
      <c r="E908" s="365"/>
      <c r="F908" s="365"/>
      <c r="G908" s="315" t="str">
        <f t="array" ref="G908">IF( OR($T908, NOT($U908), $W908), "", $AA908 &amp; $AH908 &amp; INDEX(中文數值資料表, $AG908, 2) )</f>
        <v/>
      </c>
      <c r="H908" s="321" t="str">
        <f t="shared" si="222"/>
        <v/>
      </c>
      <c r="I908" s="322" t="str">
        <f t="shared" si="223"/>
        <v/>
      </c>
      <c r="J908" s="323" t="str">
        <f t="shared" si="224"/>
        <v/>
      </c>
      <c r="K908" s="316" t="str">
        <f t="shared" si="225"/>
        <v/>
      </c>
      <c r="L908" s="317" t="str">
        <f t="shared" ca="1" si="276"/>
        <v xml:space="preserve">\ltjruby{}{}\
</v>
      </c>
      <c r="M908" s="317" t="str">
        <f t="shared" ca="1" si="262"/>
        <v xml:space="preserve">&lt;ruby&gt;&lt;rt&gt;&lt;/rt&gt;&lt;/ruby&gt;
</v>
      </c>
      <c r="N908" s="317" t="str">
        <f t="shared" ca="1" si="263"/>
        <v xml:space="preserve">&lt;ruby&gt;&lt;rt&gt;&lt;/rt&gt;&lt;/ruby&gt;
</v>
      </c>
      <c r="O908" s="317" t="str">
        <f t="shared" ca="1" si="264"/>
        <v xml:space="preserve">&lt;ruby&gt;&lt;rt&gt;&lt;/rt&gt;&lt;/ruby&gt;
</v>
      </c>
      <c r="P908" s="317" t="str">
        <f t="shared" ca="1" si="264"/>
        <v xml:space="preserve">&lt;ruby&gt;&lt;rt&gt;&lt;/rt&gt;&lt;/ruby&gt;
</v>
      </c>
      <c r="Q908" s="318" t="str">
        <f t="shared" ca="1" si="265"/>
        <v xml:space="preserve">&lt;ruby&gt;&lt;rtc&gt;&lt;/rtc&gt;&lt;/ruby&gt;
</v>
      </c>
      <c r="R908" s="318" t="str">
        <f t="shared" ca="1" si="266"/>
        <v xml:space="preserve">&lt;ruby&gt;&lt;rt&gt;&lt;/rt&gt;&lt;rtc&gt;&lt;/rtc&gt;&lt;/ruby&gt;
</v>
      </c>
      <c r="S908" s="285"/>
      <c r="T908" s="319" t="b">
        <f t="shared" si="260"/>
        <v>0</v>
      </c>
      <c r="U908" s="319" t="b">
        <f t="shared" si="267"/>
        <v>0</v>
      </c>
      <c r="V908" s="319" t="b">
        <f t="shared" si="268"/>
        <v>1</v>
      </c>
      <c r="W908" s="319" t="b">
        <f t="shared" si="269"/>
        <v>1</v>
      </c>
      <c r="X908" s="319" t="b">
        <f t="shared" si="270"/>
        <v>0</v>
      </c>
      <c r="Y908" s="370"/>
      <c r="Z908" s="377" t="str">
        <f t="shared" si="261"/>
        <v/>
      </c>
      <c r="AA908" s="373" t="str">
        <f t="array" ref="AA908">IF( $Z908="", "", INDEX(白話字聲母資料表, $Z908, $AA$5))</f>
        <v/>
      </c>
      <c r="AB908" s="370"/>
      <c r="AC908" s="377" t="str">
        <f t="shared" si="271"/>
        <v/>
      </c>
      <c r="AD908" s="373" t="str">
        <f t="array" ref="AD908">IF( $W908, "", INDEX(白話字韻母資料表, AC908, $AD$5))</f>
        <v/>
      </c>
      <c r="AE908" s="373" t="str">
        <f t="array" ref="AE908">IF( $W908, "", IF( INDEX(白話字韻母資料表, AC908, $AE$5) = "入聲", TRUE, FALSE) )</f>
        <v/>
      </c>
      <c r="AF908" s="374" t="str">
        <f t="shared" si="272"/>
        <v/>
      </c>
      <c r="AG908" s="374" t="str">
        <f t="shared" si="273"/>
        <v/>
      </c>
      <c r="AH908" s="374" t="str">
        <f t="array" ref="AH908">IF( $W908, "", INDEX(白話字韻母資料表, $AC908, $AH$5))</f>
        <v/>
      </c>
      <c r="AI908" s="374" t="str">
        <f t="array" ref="AI908">IF($W908, "", INDEX(白話字韻母八聲調資料表, $AD908, $AG908))</f>
        <v/>
      </c>
      <c r="AJ908" s="370"/>
      <c r="AK908" s="373" t="b">
        <f t="shared" si="274"/>
        <v>0</v>
      </c>
      <c r="AL908" s="373" t="str">
        <f>IF( $AK908, IFERROR( IF(MATCH( $E908, 顎音化聲母!$H$9:$H$37, 0), TRUE, FALSE), FALSE), "")</f>
        <v/>
      </c>
      <c r="AM908" s="373" t="str">
        <f t="array" ref="AM908">IF( AND($AK908, $AL908), INDEX(顎音化聲母資料表, MATCH( $D908 &amp; $E908, 顎音化聲母!$L$5:$L$136, 0), 3), "")</f>
        <v/>
      </c>
      <c r="AN908" s="373" t="str">
        <f t="shared" si="275"/>
        <v/>
      </c>
      <c r="AO908" s="374" t="str">
        <f t="array" ref="AO908">IF($AN908="", "", IF( $AM908&lt;&gt;"", $AM908,INDEX(白話字聲母資料表, $AN908, $AO$5)))</f>
        <v/>
      </c>
      <c r="AP908" s="374" t="str">
        <f t="array" ref="AP908">IF($W908, "", INDEX(方音八音反切資料表, $AD908, $AG908))</f>
        <v/>
      </c>
      <c r="AQ908" s="370"/>
      <c r="AR908" s="374" t="str">
        <f t="array" ref="AR908">IF($V908, "", INDEX(白話字聲母資料表, $Z908, $AR$5))</f>
        <v/>
      </c>
      <c r="AS908" s="375" t="str">
        <f t="array" ref="AS908">IF($W908, "", INDEX(白話字韻母資料表, $AC908, $AR$5))</f>
        <v/>
      </c>
      <c r="AT908" s="374" t="str">
        <f t="array" ref="AT908">IF($W908, "", INDEX(台羅韻母八聲調資料表, $AD908, $AG908))</f>
        <v/>
      </c>
      <c r="AU908" s="370"/>
      <c r="AV908" s="374" t="str">
        <f t="array" ref="AV908">IF($V908, "", INDEX(白話字聲母資料表, $Z908, $AV$5))</f>
        <v/>
      </c>
      <c r="AW908" s="375" t="str">
        <f t="array" ref="AW908">IF($W908, "", INDEX(白話字韻母資料表, $AC908, $AW$5))</f>
        <v/>
      </c>
      <c r="AX908" s="374" t="str">
        <f t="array" ref="AX908">IF($W908, "", INDEX(閩拼韻母八聲調資料表, $AD908, $AG908))</f>
        <v/>
      </c>
    </row>
    <row r="909" spans="2:50">
      <c r="B909" s="380">
        <f t="shared" si="221"/>
        <v>901</v>
      </c>
      <c r="C909" s="314" t="str">
        <f>MID(文章!$D$4, B909, 1)</f>
        <v/>
      </c>
      <c r="D909" s="365"/>
      <c r="E909" s="365"/>
      <c r="F909" s="365"/>
      <c r="G909" s="315" t="str">
        <f t="array" ref="G909">IF( OR($T909, NOT($U909), $W909), "", $AA909 &amp; $AH909 &amp; INDEX(中文數值資料表, $AG909, 2) )</f>
        <v/>
      </c>
      <c r="H909" s="321" t="str">
        <f t="shared" si="222"/>
        <v/>
      </c>
      <c r="I909" s="322" t="str">
        <f t="shared" si="223"/>
        <v/>
      </c>
      <c r="J909" s="323" t="str">
        <f t="shared" si="224"/>
        <v/>
      </c>
      <c r="K909" s="316" t="str">
        <f t="shared" si="225"/>
        <v/>
      </c>
      <c r="L909" s="317" t="str">
        <f t="shared" ca="1" si="276"/>
        <v xml:space="preserve">\ltjruby{}{}\
</v>
      </c>
      <c r="M909" s="317" t="str">
        <f t="shared" ca="1" si="262"/>
        <v xml:space="preserve">&lt;ruby&gt;&lt;rt&gt;&lt;/rt&gt;&lt;/ruby&gt;
</v>
      </c>
      <c r="N909" s="317" t="str">
        <f t="shared" ca="1" si="263"/>
        <v xml:space="preserve">&lt;ruby&gt;&lt;rt&gt;&lt;/rt&gt;&lt;/ruby&gt;
</v>
      </c>
      <c r="O909" s="317" t="str">
        <f t="shared" ca="1" si="264"/>
        <v xml:space="preserve">&lt;ruby&gt;&lt;rt&gt;&lt;/rt&gt;&lt;/ruby&gt;
</v>
      </c>
      <c r="P909" s="317" t="str">
        <f t="shared" ca="1" si="264"/>
        <v xml:space="preserve">&lt;ruby&gt;&lt;rt&gt;&lt;/rt&gt;&lt;/ruby&gt;
</v>
      </c>
      <c r="Q909" s="318" t="str">
        <f t="shared" ca="1" si="265"/>
        <v xml:space="preserve">&lt;ruby&gt;&lt;rtc&gt;&lt;/rtc&gt;&lt;/ruby&gt;
</v>
      </c>
      <c r="R909" s="318" t="str">
        <f t="shared" ca="1" si="266"/>
        <v xml:space="preserve">&lt;ruby&gt;&lt;rt&gt;&lt;/rt&gt;&lt;rtc&gt;&lt;/rtc&gt;&lt;/ruby&gt;
</v>
      </c>
      <c r="S909" s="285"/>
      <c r="T909" s="319" t="b">
        <f t="shared" si="260"/>
        <v>0</v>
      </c>
      <c r="U909" s="319" t="b">
        <f t="shared" si="267"/>
        <v>0</v>
      </c>
      <c r="V909" s="319" t="b">
        <f t="shared" si="268"/>
        <v>1</v>
      </c>
      <c r="W909" s="319" t="b">
        <f t="shared" si="269"/>
        <v>1</v>
      </c>
      <c r="X909" s="319" t="b">
        <f t="shared" si="270"/>
        <v>0</v>
      </c>
      <c r="Y909" s="370"/>
      <c r="Z909" s="377" t="str">
        <f t="shared" si="261"/>
        <v/>
      </c>
      <c r="AA909" s="373" t="str">
        <f t="array" ref="AA909">IF( $Z909="", "", INDEX(白話字聲母資料表, $Z909, $AA$5))</f>
        <v/>
      </c>
      <c r="AB909" s="370"/>
      <c r="AC909" s="377" t="str">
        <f t="shared" si="271"/>
        <v/>
      </c>
      <c r="AD909" s="373" t="str">
        <f t="array" ref="AD909">IF( $W909, "", INDEX(白話字韻母資料表, AC909, $AD$5))</f>
        <v/>
      </c>
      <c r="AE909" s="373" t="str">
        <f t="array" ref="AE909">IF( $W909, "", IF( INDEX(白話字韻母資料表, AC909, $AE$5) = "入聲", TRUE, FALSE) )</f>
        <v/>
      </c>
      <c r="AF909" s="374" t="str">
        <f t="shared" si="272"/>
        <v/>
      </c>
      <c r="AG909" s="374" t="str">
        <f t="shared" si="273"/>
        <v/>
      </c>
      <c r="AH909" s="374" t="str">
        <f t="array" ref="AH909">IF( $W909, "", INDEX(白話字韻母資料表, $AC909, $AH$5))</f>
        <v/>
      </c>
      <c r="AI909" s="374" t="str">
        <f t="array" ref="AI909">IF($W909, "", INDEX(白話字韻母八聲調資料表, $AD909, $AG909))</f>
        <v/>
      </c>
      <c r="AJ909" s="370"/>
      <c r="AK909" s="373" t="b">
        <f t="shared" si="274"/>
        <v>0</v>
      </c>
      <c r="AL909" s="373" t="str">
        <f>IF( $AK909, IFERROR( IF(MATCH( $E909, 顎音化聲母!$H$9:$H$37, 0), TRUE, FALSE), FALSE), "")</f>
        <v/>
      </c>
      <c r="AM909" s="373" t="str">
        <f t="array" ref="AM909">IF( AND($AK909, $AL909), INDEX(顎音化聲母資料表, MATCH( $D909 &amp; $E909, 顎音化聲母!$L$5:$L$136, 0), 3), "")</f>
        <v/>
      </c>
      <c r="AN909" s="373" t="str">
        <f t="shared" si="275"/>
        <v/>
      </c>
      <c r="AO909" s="374" t="str">
        <f t="array" ref="AO909">IF($AN909="", "", IF( $AM909&lt;&gt;"", $AM909,INDEX(白話字聲母資料表, $AN909, $AO$5)))</f>
        <v/>
      </c>
      <c r="AP909" s="374" t="str">
        <f t="array" ref="AP909">IF($W909, "", INDEX(方音八音反切資料表, $AD909, $AG909))</f>
        <v/>
      </c>
      <c r="AQ909" s="370"/>
      <c r="AR909" s="374" t="str">
        <f t="array" ref="AR909">IF($V909, "", INDEX(白話字聲母資料表, $Z909, $AR$5))</f>
        <v/>
      </c>
      <c r="AS909" s="375" t="str">
        <f t="array" ref="AS909">IF($W909, "", INDEX(白話字韻母資料表, $AC909, $AR$5))</f>
        <v/>
      </c>
      <c r="AT909" s="374" t="str">
        <f t="array" ref="AT909">IF($W909, "", INDEX(台羅韻母八聲調資料表, $AD909, $AG909))</f>
        <v/>
      </c>
      <c r="AU909" s="370"/>
      <c r="AV909" s="374" t="str">
        <f t="array" ref="AV909">IF($V909, "", INDEX(白話字聲母資料表, $Z909, $AV$5))</f>
        <v/>
      </c>
      <c r="AW909" s="375" t="str">
        <f t="array" ref="AW909">IF($W909, "", INDEX(白話字韻母資料表, $AC909, $AW$5))</f>
        <v/>
      </c>
      <c r="AX909" s="374" t="str">
        <f t="array" ref="AX909">IF($W909, "", INDEX(閩拼韻母八聲調資料表, $AD909, $AG909))</f>
        <v/>
      </c>
    </row>
    <row r="910" spans="2:50">
      <c r="B910" s="380">
        <f t="shared" si="221"/>
        <v>902</v>
      </c>
      <c r="C910" s="314" t="str">
        <f>MID(文章!$D$4, B910, 1)</f>
        <v/>
      </c>
      <c r="D910" s="365"/>
      <c r="E910" s="365"/>
      <c r="F910" s="365"/>
      <c r="G910" s="315" t="str">
        <f t="array" ref="G910">IF( OR($T910, NOT($U910), $W910), "", $AA910 &amp; $AH910 &amp; INDEX(中文數值資料表, $AG910, 2) )</f>
        <v/>
      </c>
      <c r="H910" s="321" t="str">
        <f t="shared" si="222"/>
        <v/>
      </c>
      <c r="I910" s="322" t="str">
        <f t="shared" si="223"/>
        <v/>
      </c>
      <c r="J910" s="323" t="str">
        <f t="shared" si="224"/>
        <v/>
      </c>
      <c r="K910" s="316" t="str">
        <f t="shared" si="225"/>
        <v/>
      </c>
      <c r="L910" s="317" t="str">
        <f t="shared" ca="1" si="276"/>
        <v xml:space="preserve">\ltjruby{}{}\
</v>
      </c>
      <c r="M910" s="317" t="str">
        <f t="shared" ca="1" si="262"/>
        <v xml:space="preserve">&lt;ruby&gt;&lt;rt&gt;&lt;/rt&gt;&lt;/ruby&gt;
</v>
      </c>
      <c r="N910" s="317" t="str">
        <f t="shared" ca="1" si="263"/>
        <v xml:space="preserve">&lt;ruby&gt;&lt;rt&gt;&lt;/rt&gt;&lt;/ruby&gt;
</v>
      </c>
      <c r="O910" s="317" t="str">
        <f t="shared" ca="1" si="264"/>
        <v xml:space="preserve">&lt;ruby&gt;&lt;rt&gt;&lt;/rt&gt;&lt;/ruby&gt;
</v>
      </c>
      <c r="P910" s="317" t="str">
        <f t="shared" ca="1" si="264"/>
        <v xml:space="preserve">&lt;ruby&gt;&lt;rt&gt;&lt;/rt&gt;&lt;/ruby&gt;
</v>
      </c>
      <c r="Q910" s="318" t="str">
        <f t="shared" ca="1" si="265"/>
        <v xml:space="preserve">&lt;ruby&gt;&lt;rtc&gt;&lt;/rtc&gt;&lt;/ruby&gt;
</v>
      </c>
      <c r="R910" s="318" t="str">
        <f t="shared" ca="1" si="266"/>
        <v xml:space="preserve">&lt;ruby&gt;&lt;rt&gt;&lt;/rt&gt;&lt;rtc&gt;&lt;/rtc&gt;&lt;/ruby&gt;
</v>
      </c>
      <c r="S910" s="285"/>
      <c r="T910" s="319" t="b">
        <f t="shared" si="260"/>
        <v>0</v>
      </c>
      <c r="U910" s="319" t="b">
        <f t="shared" si="267"/>
        <v>0</v>
      </c>
      <c r="V910" s="319" t="b">
        <f t="shared" si="268"/>
        <v>1</v>
      </c>
      <c r="W910" s="319" t="b">
        <f t="shared" si="269"/>
        <v>1</v>
      </c>
      <c r="X910" s="319" t="b">
        <f t="shared" si="270"/>
        <v>0</v>
      </c>
      <c r="Y910" s="370"/>
      <c r="Z910" s="377" t="str">
        <f t="shared" si="261"/>
        <v/>
      </c>
      <c r="AA910" s="373" t="str">
        <f t="array" ref="AA910">IF( $Z910="", "", INDEX(白話字聲母資料表, $Z910, $AA$5))</f>
        <v/>
      </c>
      <c r="AB910" s="370"/>
      <c r="AC910" s="377" t="str">
        <f t="shared" si="271"/>
        <v/>
      </c>
      <c r="AD910" s="373" t="str">
        <f t="array" ref="AD910">IF( $W910, "", INDEX(白話字韻母資料表, AC910, $AD$5))</f>
        <v/>
      </c>
      <c r="AE910" s="373" t="str">
        <f t="array" ref="AE910">IF( $W910, "", IF( INDEX(白話字韻母資料表, AC910, $AE$5) = "入聲", TRUE, FALSE) )</f>
        <v/>
      </c>
      <c r="AF910" s="374" t="str">
        <f t="shared" si="272"/>
        <v/>
      </c>
      <c r="AG910" s="374" t="str">
        <f t="shared" si="273"/>
        <v/>
      </c>
      <c r="AH910" s="374" t="str">
        <f t="array" ref="AH910">IF( $W910, "", INDEX(白話字韻母資料表, $AC910, $AH$5))</f>
        <v/>
      </c>
      <c r="AI910" s="374" t="str">
        <f t="array" ref="AI910">IF($W910, "", INDEX(白話字韻母八聲調資料表, $AD910, $AG910))</f>
        <v/>
      </c>
      <c r="AJ910" s="370"/>
      <c r="AK910" s="373" t="b">
        <f t="shared" si="274"/>
        <v>0</v>
      </c>
      <c r="AL910" s="373" t="str">
        <f>IF( $AK910, IFERROR( IF(MATCH( $E910, 顎音化聲母!$H$9:$H$37, 0), TRUE, FALSE), FALSE), "")</f>
        <v/>
      </c>
      <c r="AM910" s="373" t="str">
        <f t="array" ref="AM910">IF( AND($AK910, $AL910), INDEX(顎音化聲母資料表, MATCH( $D910 &amp; $E910, 顎音化聲母!$L$5:$L$136, 0), 3), "")</f>
        <v/>
      </c>
      <c r="AN910" s="373" t="str">
        <f t="shared" si="275"/>
        <v/>
      </c>
      <c r="AO910" s="374" t="str">
        <f t="array" ref="AO910">IF($AN910="", "", IF( $AM910&lt;&gt;"", $AM910,INDEX(白話字聲母資料表, $AN910, $AO$5)))</f>
        <v/>
      </c>
      <c r="AP910" s="374" t="str">
        <f t="array" ref="AP910">IF($W910, "", INDEX(方音八音反切資料表, $AD910, $AG910))</f>
        <v/>
      </c>
      <c r="AQ910" s="370"/>
      <c r="AR910" s="374" t="str">
        <f t="array" ref="AR910">IF($V910, "", INDEX(白話字聲母資料表, $Z910, $AR$5))</f>
        <v/>
      </c>
      <c r="AS910" s="375" t="str">
        <f t="array" ref="AS910">IF($W910, "", INDEX(白話字韻母資料表, $AC910, $AR$5))</f>
        <v/>
      </c>
      <c r="AT910" s="374" t="str">
        <f t="array" ref="AT910">IF($W910, "", INDEX(台羅韻母八聲調資料表, $AD910, $AG910))</f>
        <v/>
      </c>
      <c r="AU910" s="370"/>
      <c r="AV910" s="374" t="str">
        <f t="array" ref="AV910">IF($V910, "", INDEX(白話字聲母資料表, $Z910, $AV$5))</f>
        <v/>
      </c>
      <c r="AW910" s="375" t="str">
        <f t="array" ref="AW910">IF($W910, "", INDEX(白話字韻母資料表, $AC910, $AW$5))</f>
        <v/>
      </c>
      <c r="AX910" s="374" t="str">
        <f t="array" ref="AX910">IF($W910, "", INDEX(閩拼韻母八聲調資料表, $AD910, $AG910))</f>
        <v/>
      </c>
    </row>
    <row r="911" spans="2:50">
      <c r="B911" s="380">
        <f t="shared" si="221"/>
        <v>903</v>
      </c>
      <c r="C911" s="314" t="str">
        <f>MID(文章!$D$4, B911, 1)</f>
        <v/>
      </c>
      <c r="D911" s="365"/>
      <c r="E911" s="365"/>
      <c r="F911" s="365"/>
      <c r="G911" s="315" t="str">
        <f t="array" ref="G911">IF( OR($T911, NOT($U911), $W911), "", $AA911 &amp; $AH911 &amp; INDEX(中文數值資料表, $AG911, 2) )</f>
        <v/>
      </c>
      <c r="H911" s="321" t="str">
        <f t="shared" si="222"/>
        <v/>
      </c>
      <c r="I911" s="322" t="str">
        <f t="shared" si="223"/>
        <v/>
      </c>
      <c r="J911" s="323" t="str">
        <f t="shared" si="224"/>
        <v/>
      </c>
      <c r="K911" s="316" t="str">
        <f t="shared" si="225"/>
        <v/>
      </c>
      <c r="L911" s="317" t="str">
        <f t="shared" ca="1" si="276"/>
        <v xml:space="preserve">\ltjruby{}{}\
</v>
      </c>
      <c r="M911" s="317" t="str">
        <f t="shared" ca="1" si="262"/>
        <v xml:space="preserve">&lt;ruby&gt;&lt;rt&gt;&lt;/rt&gt;&lt;/ruby&gt;
</v>
      </c>
      <c r="N911" s="317" t="str">
        <f t="shared" ca="1" si="263"/>
        <v xml:space="preserve">&lt;ruby&gt;&lt;rt&gt;&lt;/rt&gt;&lt;/ruby&gt;
</v>
      </c>
      <c r="O911" s="317" t="str">
        <f t="shared" ca="1" si="264"/>
        <v xml:space="preserve">&lt;ruby&gt;&lt;rt&gt;&lt;/rt&gt;&lt;/ruby&gt;
</v>
      </c>
      <c r="P911" s="317" t="str">
        <f t="shared" ca="1" si="264"/>
        <v xml:space="preserve">&lt;ruby&gt;&lt;rt&gt;&lt;/rt&gt;&lt;/ruby&gt;
</v>
      </c>
      <c r="Q911" s="318" t="str">
        <f t="shared" ca="1" si="265"/>
        <v xml:space="preserve">&lt;ruby&gt;&lt;rtc&gt;&lt;/rtc&gt;&lt;/ruby&gt;
</v>
      </c>
      <c r="R911" s="318" t="str">
        <f t="shared" ca="1" si="266"/>
        <v xml:space="preserve">&lt;ruby&gt;&lt;rt&gt;&lt;/rt&gt;&lt;rtc&gt;&lt;/rtc&gt;&lt;/ruby&gt;
</v>
      </c>
      <c r="S911" s="285"/>
      <c r="T911" s="319" t="b">
        <f t="shared" si="260"/>
        <v>0</v>
      </c>
      <c r="U911" s="319" t="b">
        <f t="shared" si="267"/>
        <v>0</v>
      </c>
      <c r="V911" s="319" t="b">
        <f t="shared" si="268"/>
        <v>1</v>
      </c>
      <c r="W911" s="319" t="b">
        <f t="shared" si="269"/>
        <v>1</v>
      </c>
      <c r="X911" s="319" t="b">
        <f t="shared" si="270"/>
        <v>0</v>
      </c>
      <c r="Y911" s="370"/>
      <c r="Z911" s="377" t="str">
        <f t="shared" si="261"/>
        <v/>
      </c>
      <c r="AA911" s="373" t="str">
        <f t="array" ref="AA911">IF( $Z911="", "", INDEX(白話字聲母資料表, $Z911, $AA$5))</f>
        <v/>
      </c>
      <c r="AB911" s="370"/>
      <c r="AC911" s="377" t="str">
        <f t="shared" si="271"/>
        <v/>
      </c>
      <c r="AD911" s="373" t="str">
        <f t="array" ref="AD911">IF( $W911, "", INDEX(白話字韻母資料表, AC911, $AD$5))</f>
        <v/>
      </c>
      <c r="AE911" s="373" t="str">
        <f t="array" ref="AE911">IF( $W911, "", IF( INDEX(白話字韻母資料表, AC911, $AE$5) = "入聲", TRUE, FALSE) )</f>
        <v/>
      </c>
      <c r="AF911" s="374" t="str">
        <f t="shared" si="272"/>
        <v/>
      </c>
      <c r="AG911" s="374" t="str">
        <f t="shared" si="273"/>
        <v/>
      </c>
      <c r="AH911" s="374" t="str">
        <f t="array" ref="AH911">IF( $W911, "", INDEX(白話字韻母資料表, $AC911, $AH$5))</f>
        <v/>
      </c>
      <c r="AI911" s="374" t="str">
        <f t="array" ref="AI911">IF($W911, "", INDEX(白話字韻母八聲調資料表, $AD911, $AG911))</f>
        <v/>
      </c>
      <c r="AJ911" s="370"/>
      <c r="AK911" s="373" t="b">
        <f t="shared" si="274"/>
        <v>0</v>
      </c>
      <c r="AL911" s="373" t="str">
        <f>IF( $AK911, IFERROR( IF(MATCH( $E911, 顎音化聲母!$H$9:$H$37, 0), TRUE, FALSE), FALSE), "")</f>
        <v/>
      </c>
      <c r="AM911" s="373" t="str">
        <f t="array" ref="AM911">IF( AND($AK911, $AL911), INDEX(顎音化聲母資料表, MATCH( $D911 &amp; $E911, 顎音化聲母!$L$5:$L$136, 0), 3), "")</f>
        <v/>
      </c>
      <c r="AN911" s="373" t="str">
        <f t="shared" si="275"/>
        <v/>
      </c>
      <c r="AO911" s="374" t="str">
        <f t="array" ref="AO911">IF($AN911="", "", IF( $AM911&lt;&gt;"", $AM911,INDEX(白話字聲母資料表, $AN911, $AO$5)))</f>
        <v/>
      </c>
      <c r="AP911" s="374" t="str">
        <f t="array" ref="AP911">IF($W911, "", INDEX(方音八音反切資料表, $AD911, $AG911))</f>
        <v/>
      </c>
      <c r="AQ911" s="370"/>
      <c r="AR911" s="374" t="str">
        <f t="array" ref="AR911">IF($V911, "", INDEX(白話字聲母資料表, $Z911, $AR$5))</f>
        <v/>
      </c>
      <c r="AS911" s="375" t="str">
        <f t="array" ref="AS911">IF($W911, "", INDEX(白話字韻母資料表, $AC911, $AR$5))</f>
        <v/>
      </c>
      <c r="AT911" s="374" t="str">
        <f t="array" ref="AT911">IF($W911, "", INDEX(台羅韻母八聲調資料表, $AD911, $AG911))</f>
        <v/>
      </c>
      <c r="AU911" s="370"/>
      <c r="AV911" s="374" t="str">
        <f t="array" ref="AV911">IF($V911, "", INDEX(白話字聲母資料表, $Z911, $AV$5))</f>
        <v/>
      </c>
      <c r="AW911" s="375" t="str">
        <f t="array" ref="AW911">IF($W911, "", INDEX(白話字韻母資料表, $AC911, $AW$5))</f>
        <v/>
      </c>
      <c r="AX911" s="374" t="str">
        <f t="array" ref="AX911">IF($W911, "", INDEX(閩拼韻母八聲調資料表, $AD911, $AG911))</f>
        <v/>
      </c>
    </row>
    <row r="912" spans="2:50">
      <c r="B912" s="380">
        <f t="shared" si="221"/>
        <v>904</v>
      </c>
      <c r="C912" s="314" t="str">
        <f>MID(文章!$D$4, B912, 1)</f>
        <v/>
      </c>
      <c r="D912" s="365"/>
      <c r="E912" s="365"/>
      <c r="F912" s="365"/>
      <c r="G912" s="315" t="str">
        <f t="array" ref="G912">IF( OR($T912, NOT($U912), $W912), "", $AA912 &amp; $AH912 &amp; INDEX(中文數值資料表, $AG912, 2) )</f>
        <v/>
      </c>
      <c r="H912" s="321" t="str">
        <f t="shared" si="222"/>
        <v/>
      </c>
      <c r="I912" s="322" t="str">
        <f t="shared" si="223"/>
        <v/>
      </c>
      <c r="J912" s="323" t="str">
        <f t="shared" si="224"/>
        <v/>
      </c>
      <c r="K912" s="316" t="str">
        <f t="shared" si="225"/>
        <v/>
      </c>
      <c r="L912" s="317" t="str">
        <f t="shared" ca="1" si="276"/>
        <v xml:space="preserve">\ltjruby{}{}\
</v>
      </c>
      <c r="M912" s="317" t="str">
        <f t="shared" ca="1" si="262"/>
        <v xml:space="preserve">&lt;ruby&gt;&lt;rt&gt;&lt;/rt&gt;&lt;/ruby&gt;
</v>
      </c>
      <c r="N912" s="317" t="str">
        <f t="shared" ca="1" si="263"/>
        <v xml:space="preserve">&lt;ruby&gt;&lt;rt&gt;&lt;/rt&gt;&lt;/ruby&gt;
</v>
      </c>
      <c r="O912" s="317" t="str">
        <f t="shared" ca="1" si="264"/>
        <v xml:space="preserve">&lt;ruby&gt;&lt;rt&gt;&lt;/rt&gt;&lt;/ruby&gt;
</v>
      </c>
      <c r="P912" s="317" t="str">
        <f t="shared" ca="1" si="264"/>
        <v xml:space="preserve">&lt;ruby&gt;&lt;rt&gt;&lt;/rt&gt;&lt;/ruby&gt;
</v>
      </c>
      <c r="Q912" s="318" t="str">
        <f t="shared" ca="1" si="265"/>
        <v xml:space="preserve">&lt;ruby&gt;&lt;rtc&gt;&lt;/rtc&gt;&lt;/ruby&gt;
</v>
      </c>
      <c r="R912" s="318" t="str">
        <f t="shared" ca="1" si="266"/>
        <v xml:space="preserve">&lt;ruby&gt;&lt;rt&gt;&lt;/rt&gt;&lt;rtc&gt;&lt;/rtc&gt;&lt;/ruby&gt;
</v>
      </c>
      <c r="S912" s="285"/>
      <c r="T912" s="319" t="b">
        <f t="shared" si="260"/>
        <v>0</v>
      </c>
      <c r="U912" s="319" t="b">
        <f t="shared" si="267"/>
        <v>0</v>
      </c>
      <c r="V912" s="319" t="b">
        <f t="shared" si="268"/>
        <v>1</v>
      </c>
      <c r="W912" s="319" t="b">
        <f t="shared" si="269"/>
        <v>1</v>
      </c>
      <c r="X912" s="319" t="b">
        <f t="shared" si="270"/>
        <v>0</v>
      </c>
      <c r="Y912" s="370"/>
      <c r="Z912" s="377" t="str">
        <f t="shared" si="261"/>
        <v/>
      </c>
      <c r="AA912" s="373" t="str">
        <f t="array" ref="AA912">IF( $Z912="", "", INDEX(白話字聲母資料表, $Z912, $AA$5))</f>
        <v/>
      </c>
      <c r="AB912" s="370"/>
      <c r="AC912" s="377" t="str">
        <f t="shared" si="271"/>
        <v/>
      </c>
      <c r="AD912" s="373" t="str">
        <f t="array" ref="AD912">IF( $W912, "", INDEX(白話字韻母資料表, AC912, $AD$5))</f>
        <v/>
      </c>
      <c r="AE912" s="373" t="str">
        <f t="array" ref="AE912">IF( $W912, "", IF( INDEX(白話字韻母資料表, AC912, $AE$5) = "入聲", TRUE, FALSE) )</f>
        <v/>
      </c>
      <c r="AF912" s="374" t="str">
        <f t="shared" si="272"/>
        <v/>
      </c>
      <c r="AG912" s="374" t="str">
        <f t="shared" si="273"/>
        <v/>
      </c>
      <c r="AH912" s="374" t="str">
        <f t="array" ref="AH912">IF( $W912, "", INDEX(白話字韻母資料表, $AC912, $AH$5))</f>
        <v/>
      </c>
      <c r="AI912" s="374" t="str">
        <f t="array" ref="AI912">IF($W912, "", INDEX(白話字韻母八聲調資料表, $AD912, $AG912))</f>
        <v/>
      </c>
      <c r="AJ912" s="370"/>
      <c r="AK912" s="373" t="b">
        <f t="shared" si="274"/>
        <v>0</v>
      </c>
      <c r="AL912" s="373" t="str">
        <f>IF( $AK912, IFERROR( IF(MATCH( $E912, 顎音化聲母!$H$9:$H$37, 0), TRUE, FALSE), FALSE), "")</f>
        <v/>
      </c>
      <c r="AM912" s="373" t="str">
        <f t="array" ref="AM912">IF( AND($AK912, $AL912), INDEX(顎音化聲母資料表, MATCH( $D912 &amp; $E912, 顎音化聲母!$L$5:$L$136, 0), 3), "")</f>
        <v/>
      </c>
      <c r="AN912" s="373" t="str">
        <f t="shared" si="275"/>
        <v/>
      </c>
      <c r="AO912" s="374" t="str">
        <f t="array" ref="AO912">IF($AN912="", "", IF( $AM912&lt;&gt;"", $AM912,INDEX(白話字聲母資料表, $AN912, $AO$5)))</f>
        <v/>
      </c>
      <c r="AP912" s="374" t="str">
        <f t="array" ref="AP912">IF($W912, "", INDEX(方音八音反切資料表, $AD912, $AG912))</f>
        <v/>
      </c>
      <c r="AQ912" s="370"/>
      <c r="AR912" s="374" t="str">
        <f t="array" ref="AR912">IF($V912, "", INDEX(白話字聲母資料表, $Z912, $AR$5))</f>
        <v/>
      </c>
      <c r="AS912" s="375" t="str">
        <f t="array" ref="AS912">IF($W912, "", INDEX(白話字韻母資料表, $AC912, $AR$5))</f>
        <v/>
      </c>
      <c r="AT912" s="374" t="str">
        <f t="array" ref="AT912">IF($W912, "", INDEX(台羅韻母八聲調資料表, $AD912, $AG912))</f>
        <v/>
      </c>
      <c r="AU912" s="370"/>
      <c r="AV912" s="374" t="str">
        <f t="array" ref="AV912">IF($V912, "", INDEX(白話字聲母資料表, $Z912, $AV$5))</f>
        <v/>
      </c>
      <c r="AW912" s="375" t="str">
        <f t="array" ref="AW912">IF($W912, "", INDEX(白話字韻母資料表, $AC912, $AW$5))</f>
        <v/>
      </c>
      <c r="AX912" s="374" t="str">
        <f t="array" ref="AX912">IF($W912, "", INDEX(閩拼韻母八聲調資料表, $AD912, $AG912))</f>
        <v/>
      </c>
    </row>
    <row r="913" spans="2:50">
      <c r="B913" s="380">
        <f t="shared" si="221"/>
        <v>905</v>
      </c>
      <c r="C913" s="314" t="str">
        <f>MID(文章!$D$4, B913, 1)</f>
        <v/>
      </c>
      <c r="D913" s="365"/>
      <c r="E913" s="365"/>
      <c r="F913" s="365"/>
      <c r="G913" s="315" t="str">
        <f t="array" ref="G913">IF( OR($T913, NOT($U913), $W913), "", $AA913 &amp; $AH913 &amp; INDEX(中文數值資料表, $AG913, 2) )</f>
        <v/>
      </c>
      <c r="H913" s="321" t="str">
        <f t="shared" si="222"/>
        <v/>
      </c>
      <c r="I913" s="322" t="str">
        <f t="shared" si="223"/>
        <v/>
      </c>
      <c r="J913" s="323" t="str">
        <f t="shared" si="224"/>
        <v/>
      </c>
      <c r="K913" s="316" t="str">
        <f t="shared" si="225"/>
        <v/>
      </c>
      <c r="L913" s="317" t="str">
        <f t="shared" ca="1" si="276"/>
        <v xml:space="preserve">\ltjruby{}{}\
</v>
      </c>
      <c r="M913" s="317" t="str">
        <f t="shared" ca="1" si="262"/>
        <v xml:space="preserve">&lt;ruby&gt;&lt;rt&gt;&lt;/rt&gt;&lt;/ruby&gt;
</v>
      </c>
      <c r="N913" s="317" t="str">
        <f t="shared" ca="1" si="263"/>
        <v xml:space="preserve">&lt;ruby&gt;&lt;rt&gt;&lt;/rt&gt;&lt;/ruby&gt;
</v>
      </c>
      <c r="O913" s="317" t="str">
        <f t="shared" ca="1" si="264"/>
        <v xml:space="preserve">&lt;ruby&gt;&lt;rt&gt;&lt;/rt&gt;&lt;/ruby&gt;
</v>
      </c>
      <c r="P913" s="317" t="str">
        <f t="shared" ca="1" si="264"/>
        <v xml:space="preserve">&lt;ruby&gt;&lt;rt&gt;&lt;/rt&gt;&lt;/ruby&gt;
</v>
      </c>
      <c r="Q913" s="318" t="str">
        <f t="shared" ca="1" si="265"/>
        <v xml:space="preserve">&lt;ruby&gt;&lt;rtc&gt;&lt;/rtc&gt;&lt;/ruby&gt;
</v>
      </c>
      <c r="R913" s="318" t="str">
        <f t="shared" ca="1" si="266"/>
        <v xml:space="preserve">&lt;ruby&gt;&lt;rt&gt;&lt;/rt&gt;&lt;rtc&gt;&lt;/rtc&gt;&lt;/ruby&gt;
</v>
      </c>
      <c r="S913" s="285"/>
      <c r="T913" s="319" t="b">
        <f t="shared" si="260"/>
        <v>0</v>
      </c>
      <c r="U913" s="319" t="b">
        <f t="shared" si="267"/>
        <v>0</v>
      </c>
      <c r="V913" s="319" t="b">
        <f t="shared" si="268"/>
        <v>1</v>
      </c>
      <c r="W913" s="319" t="b">
        <f t="shared" si="269"/>
        <v>1</v>
      </c>
      <c r="X913" s="319" t="b">
        <f t="shared" si="270"/>
        <v>0</v>
      </c>
      <c r="Y913" s="370"/>
      <c r="Z913" s="377" t="str">
        <f t="shared" si="261"/>
        <v/>
      </c>
      <c r="AA913" s="373" t="str">
        <f t="array" ref="AA913">IF( $Z913="", "", INDEX(白話字聲母資料表, $Z913, $AA$5))</f>
        <v/>
      </c>
      <c r="AB913" s="370"/>
      <c r="AC913" s="377" t="str">
        <f t="shared" si="271"/>
        <v/>
      </c>
      <c r="AD913" s="373" t="str">
        <f t="array" ref="AD913">IF( $W913, "", INDEX(白話字韻母資料表, AC913, $AD$5))</f>
        <v/>
      </c>
      <c r="AE913" s="373" t="str">
        <f t="array" ref="AE913">IF( $W913, "", IF( INDEX(白話字韻母資料表, AC913, $AE$5) = "入聲", TRUE, FALSE) )</f>
        <v/>
      </c>
      <c r="AF913" s="374" t="str">
        <f t="shared" si="272"/>
        <v/>
      </c>
      <c r="AG913" s="374" t="str">
        <f t="shared" si="273"/>
        <v/>
      </c>
      <c r="AH913" s="374" t="str">
        <f t="array" ref="AH913">IF( $W913, "", INDEX(白話字韻母資料表, $AC913, $AH$5))</f>
        <v/>
      </c>
      <c r="AI913" s="374" t="str">
        <f t="array" ref="AI913">IF($W913, "", INDEX(白話字韻母八聲調資料表, $AD913, $AG913))</f>
        <v/>
      </c>
      <c r="AJ913" s="370"/>
      <c r="AK913" s="373" t="b">
        <f t="shared" si="274"/>
        <v>0</v>
      </c>
      <c r="AL913" s="373" t="str">
        <f>IF( $AK913, IFERROR( IF(MATCH( $E913, 顎音化聲母!$H$9:$H$37, 0), TRUE, FALSE), FALSE), "")</f>
        <v/>
      </c>
      <c r="AM913" s="373" t="str">
        <f t="array" ref="AM913">IF( AND($AK913, $AL913), INDEX(顎音化聲母資料表, MATCH( $D913 &amp; $E913, 顎音化聲母!$L$5:$L$136, 0), 3), "")</f>
        <v/>
      </c>
      <c r="AN913" s="373" t="str">
        <f t="shared" si="275"/>
        <v/>
      </c>
      <c r="AO913" s="374" t="str">
        <f t="array" ref="AO913">IF($AN913="", "", IF( $AM913&lt;&gt;"", $AM913,INDEX(白話字聲母資料表, $AN913, $AO$5)))</f>
        <v/>
      </c>
      <c r="AP913" s="374" t="str">
        <f t="array" ref="AP913">IF($W913, "", INDEX(方音八音反切資料表, $AD913, $AG913))</f>
        <v/>
      </c>
      <c r="AQ913" s="370"/>
      <c r="AR913" s="374" t="str">
        <f t="array" ref="AR913">IF($V913, "", INDEX(白話字聲母資料表, $Z913, $AR$5))</f>
        <v/>
      </c>
      <c r="AS913" s="375" t="str">
        <f t="array" ref="AS913">IF($W913, "", INDEX(白話字韻母資料表, $AC913, $AR$5))</f>
        <v/>
      </c>
      <c r="AT913" s="374" t="str">
        <f t="array" ref="AT913">IF($W913, "", INDEX(台羅韻母八聲調資料表, $AD913, $AG913))</f>
        <v/>
      </c>
      <c r="AU913" s="370"/>
      <c r="AV913" s="374" t="str">
        <f t="array" ref="AV913">IF($V913, "", INDEX(白話字聲母資料表, $Z913, $AV$5))</f>
        <v/>
      </c>
      <c r="AW913" s="375" t="str">
        <f t="array" ref="AW913">IF($W913, "", INDEX(白話字韻母資料表, $AC913, $AW$5))</f>
        <v/>
      </c>
      <c r="AX913" s="374" t="str">
        <f t="array" ref="AX913">IF($W913, "", INDEX(閩拼韻母八聲調資料表, $AD913, $AG913))</f>
        <v/>
      </c>
    </row>
    <row r="914" spans="2:50">
      <c r="B914" s="380">
        <f t="shared" si="221"/>
        <v>906</v>
      </c>
      <c r="C914" s="314" t="str">
        <f>MID(文章!$D$4, B914, 1)</f>
        <v/>
      </c>
      <c r="D914" s="365"/>
      <c r="E914" s="365"/>
      <c r="F914" s="365"/>
      <c r="G914" s="315" t="str">
        <f t="array" ref="G914">IF( OR($T914, NOT($U914), $W914), "", $AA914 &amp; $AH914 &amp; INDEX(中文數值資料表, $AG914, 2) )</f>
        <v/>
      </c>
      <c r="H914" s="321" t="str">
        <f t="shared" si="222"/>
        <v/>
      </c>
      <c r="I914" s="322" t="str">
        <f t="shared" si="223"/>
        <v/>
      </c>
      <c r="J914" s="323" t="str">
        <f t="shared" si="224"/>
        <v/>
      </c>
      <c r="K914" s="316" t="str">
        <f t="shared" si="225"/>
        <v/>
      </c>
      <c r="L914" s="317" t="str">
        <f t="shared" ca="1" si="276"/>
        <v xml:space="preserve">\ltjruby{}{}\
</v>
      </c>
      <c r="M914" s="317" t="str">
        <f t="shared" ca="1" si="262"/>
        <v xml:space="preserve">&lt;ruby&gt;&lt;rt&gt;&lt;/rt&gt;&lt;/ruby&gt;
</v>
      </c>
      <c r="N914" s="317" t="str">
        <f t="shared" ca="1" si="263"/>
        <v xml:space="preserve">&lt;ruby&gt;&lt;rt&gt;&lt;/rt&gt;&lt;/ruby&gt;
</v>
      </c>
      <c r="O914" s="317" t="str">
        <f t="shared" ca="1" si="264"/>
        <v xml:space="preserve">&lt;ruby&gt;&lt;rt&gt;&lt;/rt&gt;&lt;/ruby&gt;
</v>
      </c>
      <c r="P914" s="317" t="str">
        <f t="shared" ca="1" si="264"/>
        <v xml:space="preserve">&lt;ruby&gt;&lt;rt&gt;&lt;/rt&gt;&lt;/ruby&gt;
</v>
      </c>
      <c r="Q914" s="318" t="str">
        <f t="shared" ca="1" si="265"/>
        <v xml:space="preserve">&lt;ruby&gt;&lt;rtc&gt;&lt;/rtc&gt;&lt;/ruby&gt;
</v>
      </c>
      <c r="R914" s="318" t="str">
        <f t="shared" ca="1" si="266"/>
        <v xml:space="preserve">&lt;ruby&gt;&lt;rt&gt;&lt;/rt&gt;&lt;rtc&gt;&lt;/rtc&gt;&lt;/ruby&gt;
</v>
      </c>
      <c r="S914" s="285"/>
      <c r="T914" s="319" t="b">
        <f t="shared" si="260"/>
        <v>0</v>
      </c>
      <c r="U914" s="319" t="b">
        <f t="shared" si="267"/>
        <v>0</v>
      </c>
      <c r="V914" s="319" t="b">
        <f t="shared" si="268"/>
        <v>1</v>
      </c>
      <c r="W914" s="319" t="b">
        <f t="shared" si="269"/>
        <v>1</v>
      </c>
      <c r="X914" s="319" t="b">
        <f t="shared" si="270"/>
        <v>0</v>
      </c>
      <c r="Y914" s="370"/>
      <c r="Z914" s="377" t="str">
        <f t="shared" si="261"/>
        <v/>
      </c>
      <c r="AA914" s="373" t="str">
        <f t="array" ref="AA914">IF( $Z914="", "", INDEX(白話字聲母資料表, $Z914, $AA$5))</f>
        <v/>
      </c>
      <c r="AB914" s="370"/>
      <c r="AC914" s="377" t="str">
        <f t="shared" si="271"/>
        <v/>
      </c>
      <c r="AD914" s="373" t="str">
        <f t="array" ref="AD914">IF( $W914, "", INDEX(白話字韻母資料表, AC914, $AD$5))</f>
        <v/>
      </c>
      <c r="AE914" s="373" t="str">
        <f t="array" ref="AE914">IF( $W914, "", IF( INDEX(白話字韻母資料表, AC914, $AE$5) = "入聲", TRUE, FALSE) )</f>
        <v/>
      </c>
      <c r="AF914" s="374" t="str">
        <f t="shared" si="272"/>
        <v/>
      </c>
      <c r="AG914" s="374" t="str">
        <f t="shared" si="273"/>
        <v/>
      </c>
      <c r="AH914" s="374" t="str">
        <f t="array" ref="AH914">IF( $W914, "", INDEX(白話字韻母資料表, $AC914, $AH$5))</f>
        <v/>
      </c>
      <c r="AI914" s="374" t="str">
        <f t="array" ref="AI914">IF($W914, "", INDEX(白話字韻母八聲調資料表, $AD914, $AG914))</f>
        <v/>
      </c>
      <c r="AJ914" s="370"/>
      <c r="AK914" s="373" t="b">
        <f t="shared" si="274"/>
        <v>0</v>
      </c>
      <c r="AL914" s="373" t="str">
        <f>IF( $AK914, IFERROR( IF(MATCH( $E914, 顎音化聲母!$H$9:$H$37, 0), TRUE, FALSE), FALSE), "")</f>
        <v/>
      </c>
      <c r="AM914" s="373" t="str">
        <f t="array" ref="AM914">IF( AND($AK914, $AL914), INDEX(顎音化聲母資料表, MATCH( $D914 &amp; $E914, 顎音化聲母!$L$5:$L$136, 0), 3), "")</f>
        <v/>
      </c>
      <c r="AN914" s="373" t="str">
        <f t="shared" si="275"/>
        <v/>
      </c>
      <c r="AO914" s="374" t="str">
        <f t="array" ref="AO914">IF($AN914="", "", IF( $AM914&lt;&gt;"", $AM914,INDEX(白話字聲母資料表, $AN914, $AO$5)))</f>
        <v/>
      </c>
      <c r="AP914" s="374" t="str">
        <f t="array" ref="AP914">IF($W914, "", INDEX(方音八音反切資料表, $AD914, $AG914))</f>
        <v/>
      </c>
      <c r="AQ914" s="370"/>
      <c r="AR914" s="374" t="str">
        <f t="array" ref="AR914">IF($V914, "", INDEX(白話字聲母資料表, $Z914, $AR$5))</f>
        <v/>
      </c>
      <c r="AS914" s="375" t="str">
        <f t="array" ref="AS914">IF($W914, "", INDEX(白話字韻母資料表, $AC914, $AR$5))</f>
        <v/>
      </c>
      <c r="AT914" s="374" t="str">
        <f t="array" ref="AT914">IF($W914, "", INDEX(台羅韻母八聲調資料表, $AD914, $AG914))</f>
        <v/>
      </c>
      <c r="AU914" s="370"/>
      <c r="AV914" s="374" t="str">
        <f t="array" ref="AV914">IF($V914, "", INDEX(白話字聲母資料表, $Z914, $AV$5))</f>
        <v/>
      </c>
      <c r="AW914" s="375" t="str">
        <f t="array" ref="AW914">IF($W914, "", INDEX(白話字韻母資料表, $AC914, $AW$5))</f>
        <v/>
      </c>
      <c r="AX914" s="374" t="str">
        <f t="array" ref="AX914">IF($W914, "", INDEX(閩拼韻母八聲調資料表, $AD914, $AG914))</f>
        <v/>
      </c>
    </row>
    <row r="915" spans="2:50">
      <c r="B915" s="380">
        <f t="shared" si="221"/>
        <v>907</v>
      </c>
      <c r="C915" s="314" t="str">
        <f>MID(文章!$D$4, B915, 1)</f>
        <v/>
      </c>
      <c r="D915" s="365"/>
      <c r="E915" s="365"/>
      <c r="F915" s="365"/>
      <c r="G915" s="315" t="str">
        <f t="array" ref="G915">IF( OR($T915, NOT($U915), $W915), "", $AA915 &amp; $AH915 &amp; INDEX(中文數值資料表, $AG915, 2) )</f>
        <v/>
      </c>
      <c r="H915" s="321" t="str">
        <f t="shared" si="222"/>
        <v/>
      </c>
      <c r="I915" s="322" t="str">
        <f t="shared" si="223"/>
        <v/>
      </c>
      <c r="J915" s="323" t="str">
        <f t="shared" si="224"/>
        <v/>
      </c>
      <c r="K915" s="316" t="str">
        <f t="shared" si="225"/>
        <v/>
      </c>
      <c r="L915" s="317" t="str">
        <f t="shared" ca="1" si="276"/>
        <v xml:space="preserve">\ltjruby{}{}\
</v>
      </c>
      <c r="M915" s="317" t="str">
        <f t="shared" ca="1" si="262"/>
        <v xml:space="preserve">&lt;ruby&gt;&lt;rt&gt;&lt;/rt&gt;&lt;/ruby&gt;
</v>
      </c>
      <c r="N915" s="317" t="str">
        <f t="shared" ca="1" si="263"/>
        <v xml:space="preserve">&lt;ruby&gt;&lt;rt&gt;&lt;/rt&gt;&lt;/ruby&gt;
</v>
      </c>
      <c r="O915" s="317" t="str">
        <f t="shared" ca="1" si="264"/>
        <v xml:space="preserve">&lt;ruby&gt;&lt;rt&gt;&lt;/rt&gt;&lt;/ruby&gt;
</v>
      </c>
      <c r="P915" s="317" t="str">
        <f t="shared" ca="1" si="264"/>
        <v xml:space="preserve">&lt;ruby&gt;&lt;rt&gt;&lt;/rt&gt;&lt;/ruby&gt;
</v>
      </c>
      <c r="Q915" s="318" t="str">
        <f t="shared" ca="1" si="265"/>
        <v xml:space="preserve">&lt;ruby&gt;&lt;rtc&gt;&lt;/rtc&gt;&lt;/ruby&gt;
</v>
      </c>
      <c r="R915" s="318" t="str">
        <f t="shared" ca="1" si="266"/>
        <v xml:space="preserve">&lt;ruby&gt;&lt;rt&gt;&lt;/rt&gt;&lt;rtc&gt;&lt;/rtc&gt;&lt;/ruby&gt;
</v>
      </c>
      <c r="S915" s="285"/>
      <c r="T915" s="319" t="b">
        <f t="shared" si="260"/>
        <v>0</v>
      </c>
      <c r="U915" s="319" t="b">
        <f t="shared" si="267"/>
        <v>0</v>
      </c>
      <c r="V915" s="319" t="b">
        <f t="shared" si="268"/>
        <v>1</v>
      </c>
      <c r="W915" s="319" t="b">
        <f t="shared" si="269"/>
        <v>1</v>
      </c>
      <c r="X915" s="319" t="b">
        <f t="shared" si="270"/>
        <v>0</v>
      </c>
      <c r="Y915" s="370"/>
      <c r="Z915" s="377" t="str">
        <f t="shared" si="261"/>
        <v/>
      </c>
      <c r="AA915" s="373" t="str">
        <f t="array" ref="AA915">IF( $Z915="", "", INDEX(白話字聲母資料表, $Z915, $AA$5))</f>
        <v/>
      </c>
      <c r="AB915" s="370"/>
      <c r="AC915" s="377" t="str">
        <f t="shared" si="271"/>
        <v/>
      </c>
      <c r="AD915" s="373" t="str">
        <f t="array" ref="AD915">IF( $W915, "", INDEX(白話字韻母資料表, AC915, $AD$5))</f>
        <v/>
      </c>
      <c r="AE915" s="373" t="str">
        <f t="array" ref="AE915">IF( $W915, "", IF( INDEX(白話字韻母資料表, AC915, $AE$5) = "入聲", TRUE, FALSE) )</f>
        <v/>
      </c>
      <c r="AF915" s="374" t="str">
        <f t="shared" si="272"/>
        <v/>
      </c>
      <c r="AG915" s="374" t="str">
        <f t="shared" si="273"/>
        <v/>
      </c>
      <c r="AH915" s="374" t="str">
        <f t="array" ref="AH915">IF( $W915, "", INDEX(白話字韻母資料表, $AC915, $AH$5))</f>
        <v/>
      </c>
      <c r="AI915" s="374" t="str">
        <f t="array" ref="AI915">IF($W915, "", INDEX(白話字韻母八聲調資料表, $AD915, $AG915))</f>
        <v/>
      </c>
      <c r="AJ915" s="370"/>
      <c r="AK915" s="373" t="b">
        <f t="shared" si="274"/>
        <v>0</v>
      </c>
      <c r="AL915" s="373" t="str">
        <f>IF( $AK915, IFERROR( IF(MATCH( $E915, 顎音化聲母!$H$9:$H$37, 0), TRUE, FALSE), FALSE), "")</f>
        <v/>
      </c>
      <c r="AM915" s="373" t="str">
        <f t="array" ref="AM915">IF( AND($AK915, $AL915), INDEX(顎音化聲母資料表, MATCH( $D915 &amp; $E915, 顎音化聲母!$L$5:$L$136, 0), 3), "")</f>
        <v/>
      </c>
      <c r="AN915" s="373" t="str">
        <f t="shared" si="275"/>
        <v/>
      </c>
      <c r="AO915" s="374" t="str">
        <f t="array" ref="AO915">IF($AN915="", "", IF( $AM915&lt;&gt;"", $AM915,INDEX(白話字聲母資料表, $AN915, $AO$5)))</f>
        <v/>
      </c>
      <c r="AP915" s="374" t="str">
        <f t="array" ref="AP915">IF($W915, "", INDEX(方音八音反切資料表, $AD915, $AG915))</f>
        <v/>
      </c>
      <c r="AQ915" s="370"/>
      <c r="AR915" s="374" t="str">
        <f t="array" ref="AR915">IF($V915, "", INDEX(白話字聲母資料表, $Z915, $AR$5))</f>
        <v/>
      </c>
      <c r="AS915" s="375" t="str">
        <f t="array" ref="AS915">IF($W915, "", INDEX(白話字韻母資料表, $AC915, $AR$5))</f>
        <v/>
      </c>
      <c r="AT915" s="374" t="str">
        <f t="array" ref="AT915">IF($W915, "", INDEX(台羅韻母八聲調資料表, $AD915, $AG915))</f>
        <v/>
      </c>
      <c r="AU915" s="370"/>
      <c r="AV915" s="374" t="str">
        <f t="array" ref="AV915">IF($V915, "", INDEX(白話字聲母資料表, $Z915, $AV$5))</f>
        <v/>
      </c>
      <c r="AW915" s="375" t="str">
        <f t="array" ref="AW915">IF($W915, "", INDEX(白話字韻母資料表, $AC915, $AW$5))</f>
        <v/>
      </c>
      <c r="AX915" s="374" t="str">
        <f t="array" ref="AX915">IF($W915, "", INDEX(閩拼韻母八聲調資料表, $AD915, $AG915))</f>
        <v/>
      </c>
    </row>
    <row r="916" spans="2:50">
      <c r="B916" s="380">
        <f t="shared" si="221"/>
        <v>908</v>
      </c>
      <c r="C916" s="314" t="str">
        <f>MID(文章!$D$4, B916, 1)</f>
        <v/>
      </c>
      <c r="D916" s="365"/>
      <c r="E916" s="365"/>
      <c r="F916" s="365"/>
      <c r="G916" s="315" t="str">
        <f t="array" ref="G916">IF( OR($T916, NOT($U916), $W916), "", $AA916 &amp; $AH916 &amp; INDEX(中文數值資料表, $AG916, 2) )</f>
        <v/>
      </c>
      <c r="H916" s="321" t="str">
        <f t="shared" si="222"/>
        <v/>
      </c>
      <c r="I916" s="322" t="str">
        <f t="shared" si="223"/>
        <v/>
      </c>
      <c r="J916" s="323" t="str">
        <f t="shared" si="224"/>
        <v/>
      </c>
      <c r="K916" s="316" t="str">
        <f t="shared" si="225"/>
        <v/>
      </c>
      <c r="L916" s="317" t="str">
        <f t="shared" ca="1" si="276"/>
        <v xml:space="preserve">\ltjruby{}{}\
</v>
      </c>
      <c r="M916" s="317" t="str">
        <f t="shared" ca="1" si="262"/>
        <v xml:space="preserve">&lt;ruby&gt;&lt;rt&gt;&lt;/rt&gt;&lt;/ruby&gt;
</v>
      </c>
      <c r="N916" s="317" t="str">
        <f t="shared" ca="1" si="263"/>
        <v xml:space="preserve">&lt;ruby&gt;&lt;rt&gt;&lt;/rt&gt;&lt;/ruby&gt;
</v>
      </c>
      <c r="O916" s="317" t="str">
        <f t="shared" ca="1" si="264"/>
        <v xml:space="preserve">&lt;ruby&gt;&lt;rt&gt;&lt;/rt&gt;&lt;/ruby&gt;
</v>
      </c>
      <c r="P916" s="317" t="str">
        <f t="shared" ca="1" si="264"/>
        <v xml:space="preserve">&lt;ruby&gt;&lt;rt&gt;&lt;/rt&gt;&lt;/ruby&gt;
</v>
      </c>
      <c r="Q916" s="318" t="str">
        <f t="shared" ca="1" si="265"/>
        <v xml:space="preserve">&lt;ruby&gt;&lt;rtc&gt;&lt;/rtc&gt;&lt;/ruby&gt;
</v>
      </c>
      <c r="R916" s="318" t="str">
        <f t="shared" ca="1" si="266"/>
        <v xml:space="preserve">&lt;ruby&gt;&lt;rt&gt;&lt;/rt&gt;&lt;rtc&gt;&lt;/rtc&gt;&lt;/ruby&gt;
</v>
      </c>
      <c r="S916" s="285"/>
      <c r="T916" s="319" t="b">
        <f t="shared" si="260"/>
        <v>0</v>
      </c>
      <c r="U916" s="319" t="b">
        <f t="shared" si="267"/>
        <v>0</v>
      </c>
      <c r="V916" s="319" t="b">
        <f t="shared" si="268"/>
        <v>1</v>
      </c>
      <c r="W916" s="319" t="b">
        <f t="shared" si="269"/>
        <v>1</v>
      </c>
      <c r="X916" s="319" t="b">
        <f t="shared" si="270"/>
        <v>0</v>
      </c>
      <c r="Y916" s="370"/>
      <c r="Z916" s="377" t="str">
        <f t="shared" si="261"/>
        <v/>
      </c>
      <c r="AA916" s="373" t="str">
        <f t="array" ref="AA916">IF( $Z916="", "", INDEX(白話字聲母資料表, $Z916, $AA$5))</f>
        <v/>
      </c>
      <c r="AB916" s="370"/>
      <c r="AC916" s="377" t="str">
        <f t="shared" si="271"/>
        <v/>
      </c>
      <c r="AD916" s="373" t="str">
        <f t="array" ref="AD916">IF( $W916, "", INDEX(白話字韻母資料表, AC916, $AD$5))</f>
        <v/>
      </c>
      <c r="AE916" s="373" t="str">
        <f t="array" ref="AE916">IF( $W916, "", IF( INDEX(白話字韻母資料表, AC916, $AE$5) = "入聲", TRUE, FALSE) )</f>
        <v/>
      </c>
      <c r="AF916" s="374" t="str">
        <f t="shared" si="272"/>
        <v/>
      </c>
      <c r="AG916" s="374" t="str">
        <f t="shared" si="273"/>
        <v/>
      </c>
      <c r="AH916" s="374" t="str">
        <f t="array" ref="AH916">IF( $W916, "", INDEX(白話字韻母資料表, $AC916, $AH$5))</f>
        <v/>
      </c>
      <c r="AI916" s="374" t="str">
        <f t="array" ref="AI916">IF($W916, "", INDEX(白話字韻母八聲調資料表, $AD916, $AG916))</f>
        <v/>
      </c>
      <c r="AJ916" s="370"/>
      <c r="AK916" s="373" t="b">
        <f t="shared" si="274"/>
        <v>0</v>
      </c>
      <c r="AL916" s="373" t="str">
        <f>IF( $AK916, IFERROR( IF(MATCH( $E916, 顎音化聲母!$H$9:$H$37, 0), TRUE, FALSE), FALSE), "")</f>
        <v/>
      </c>
      <c r="AM916" s="373" t="str">
        <f t="array" ref="AM916">IF( AND($AK916, $AL916), INDEX(顎音化聲母資料表, MATCH( $D916 &amp; $E916, 顎音化聲母!$L$5:$L$136, 0), 3), "")</f>
        <v/>
      </c>
      <c r="AN916" s="373" t="str">
        <f t="shared" si="275"/>
        <v/>
      </c>
      <c r="AO916" s="374" t="str">
        <f t="array" ref="AO916">IF($AN916="", "", IF( $AM916&lt;&gt;"", $AM916,INDEX(白話字聲母資料表, $AN916, $AO$5)))</f>
        <v/>
      </c>
      <c r="AP916" s="374" t="str">
        <f t="array" ref="AP916">IF($W916, "", INDEX(方音八音反切資料表, $AD916, $AG916))</f>
        <v/>
      </c>
      <c r="AQ916" s="370"/>
      <c r="AR916" s="374" t="str">
        <f t="array" ref="AR916">IF($V916, "", INDEX(白話字聲母資料表, $Z916, $AR$5))</f>
        <v/>
      </c>
      <c r="AS916" s="375" t="str">
        <f t="array" ref="AS916">IF($W916, "", INDEX(白話字韻母資料表, $AC916, $AR$5))</f>
        <v/>
      </c>
      <c r="AT916" s="374" t="str">
        <f t="array" ref="AT916">IF($W916, "", INDEX(台羅韻母八聲調資料表, $AD916, $AG916))</f>
        <v/>
      </c>
      <c r="AU916" s="370"/>
      <c r="AV916" s="374" t="str">
        <f t="array" ref="AV916">IF($V916, "", INDEX(白話字聲母資料表, $Z916, $AV$5))</f>
        <v/>
      </c>
      <c r="AW916" s="375" t="str">
        <f t="array" ref="AW916">IF($W916, "", INDEX(白話字韻母資料表, $AC916, $AW$5))</f>
        <v/>
      </c>
      <c r="AX916" s="374" t="str">
        <f t="array" ref="AX916">IF($W916, "", INDEX(閩拼韻母八聲調資料表, $AD916, $AG916))</f>
        <v/>
      </c>
    </row>
    <row r="917" spans="2:50">
      <c r="B917" s="380">
        <f t="shared" si="221"/>
        <v>909</v>
      </c>
      <c r="C917" s="314" t="str">
        <f>MID(文章!$D$4, B917, 1)</f>
        <v/>
      </c>
      <c r="D917" s="365"/>
      <c r="E917" s="365"/>
      <c r="F917" s="365"/>
      <c r="G917" s="315" t="str">
        <f t="array" ref="G917">IF( OR($T917, NOT($U917), $W917), "", $AA917 &amp; $AH917 &amp; INDEX(中文數值資料表, $AG917, 2) )</f>
        <v/>
      </c>
      <c r="H917" s="321" t="str">
        <f t="shared" si="222"/>
        <v/>
      </c>
      <c r="I917" s="322" t="str">
        <f t="shared" si="223"/>
        <v/>
      </c>
      <c r="J917" s="323" t="str">
        <f t="shared" si="224"/>
        <v/>
      </c>
      <c r="K917" s="316" t="str">
        <f t="shared" si="225"/>
        <v/>
      </c>
      <c r="L917" s="317" t="str">
        <f t="shared" ca="1" si="276"/>
        <v xml:space="preserve">\ltjruby{}{}\
</v>
      </c>
      <c r="M917" s="317" t="str">
        <f t="shared" ca="1" si="262"/>
        <v xml:space="preserve">&lt;ruby&gt;&lt;rt&gt;&lt;/rt&gt;&lt;/ruby&gt;
</v>
      </c>
      <c r="N917" s="317" t="str">
        <f t="shared" ca="1" si="263"/>
        <v xml:space="preserve">&lt;ruby&gt;&lt;rt&gt;&lt;/rt&gt;&lt;/ruby&gt;
</v>
      </c>
      <c r="O917" s="317" t="str">
        <f t="shared" ca="1" si="264"/>
        <v xml:space="preserve">&lt;ruby&gt;&lt;rt&gt;&lt;/rt&gt;&lt;/ruby&gt;
</v>
      </c>
      <c r="P917" s="317" t="str">
        <f t="shared" ca="1" si="264"/>
        <v xml:space="preserve">&lt;ruby&gt;&lt;rt&gt;&lt;/rt&gt;&lt;/ruby&gt;
</v>
      </c>
      <c r="Q917" s="318" t="str">
        <f t="shared" ca="1" si="265"/>
        <v xml:space="preserve">&lt;ruby&gt;&lt;rtc&gt;&lt;/rtc&gt;&lt;/ruby&gt;
</v>
      </c>
      <c r="R917" s="318" t="str">
        <f t="shared" ca="1" si="266"/>
        <v xml:space="preserve">&lt;ruby&gt;&lt;rt&gt;&lt;/rt&gt;&lt;rtc&gt;&lt;/rtc&gt;&lt;/ruby&gt;
</v>
      </c>
      <c r="S917" s="285"/>
      <c r="T917" s="319" t="b">
        <f t="shared" si="260"/>
        <v>0</v>
      </c>
      <c r="U917" s="319" t="b">
        <f t="shared" si="267"/>
        <v>0</v>
      </c>
      <c r="V917" s="319" t="b">
        <f t="shared" si="268"/>
        <v>1</v>
      </c>
      <c r="W917" s="319" t="b">
        <f t="shared" si="269"/>
        <v>1</v>
      </c>
      <c r="X917" s="319" t="b">
        <f t="shared" si="270"/>
        <v>0</v>
      </c>
      <c r="Y917" s="370"/>
      <c r="Z917" s="377" t="str">
        <f t="shared" si="261"/>
        <v/>
      </c>
      <c r="AA917" s="373" t="str">
        <f t="array" ref="AA917">IF( $Z917="", "", INDEX(白話字聲母資料表, $Z917, $AA$5))</f>
        <v/>
      </c>
      <c r="AB917" s="370"/>
      <c r="AC917" s="377" t="str">
        <f t="shared" si="271"/>
        <v/>
      </c>
      <c r="AD917" s="373" t="str">
        <f t="array" ref="AD917">IF( $W917, "", INDEX(白話字韻母資料表, AC917, $AD$5))</f>
        <v/>
      </c>
      <c r="AE917" s="373" t="str">
        <f t="array" ref="AE917">IF( $W917, "", IF( INDEX(白話字韻母資料表, AC917, $AE$5) = "入聲", TRUE, FALSE) )</f>
        <v/>
      </c>
      <c r="AF917" s="374" t="str">
        <f t="shared" si="272"/>
        <v/>
      </c>
      <c r="AG917" s="374" t="str">
        <f t="shared" si="273"/>
        <v/>
      </c>
      <c r="AH917" s="374" t="str">
        <f t="array" ref="AH917">IF( $W917, "", INDEX(白話字韻母資料表, $AC917, $AH$5))</f>
        <v/>
      </c>
      <c r="AI917" s="374" t="str">
        <f t="array" ref="AI917">IF($W917, "", INDEX(白話字韻母八聲調資料表, $AD917, $AG917))</f>
        <v/>
      </c>
      <c r="AJ917" s="370"/>
      <c r="AK917" s="373" t="b">
        <f t="shared" si="274"/>
        <v>0</v>
      </c>
      <c r="AL917" s="373" t="str">
        <f>IF( $AK917, IFERROR( IF(MATCH( $E917, 顎音化聲母!$H$9:$H$37, 0), TRUE, FALSE), FALSE), "")</f>
        <v/>
      </c>
      <c r="AM917" s="373" t="str">
        <f t="array" ref="AM917">IF( AND($AK917, $AL917), INDEX(顎音化聲母資料表, MATCH( $D917 &amp; $E917, 顎音化聲母!$L$5:$L$136, 0), 3), "")</f>
        <v/>
      </c>
      <c r="AN917" s="373" t="str">
        <f t="shared" si="275"/>
        <v/>
      </c>
      <c r="AO917" s="374" t="str">
        <f t="array" ref="AO917">IF($AN917="", "", IF( $AM917&lt;&gt;"", $AM917,INDEX(白話字聲母資料表, $AN917, $AO$5)))</f>
        <v/>
      </c>
      <c r="AP917" s="374" t="str">
        <f t="array" ref="AP917">IF($W917, "", INDEX(方音八音反切資料表, $AD917, $AG917))</f>
        <v/>
      </c>
      <c r="AQ917" s="370"/>
      <c r="AR917" s="374" t="str">
        <f t="array" ref="AR917">IF($V917, "", INDEX(白話字聲母資料表, $Z917, $AR$5))</f>
        <v/>
      </c>
      <c r="AS917" s="375" t="str">
        <f t="array" ref="AS917">IF($W917, "", INDEX(白話字韻母資料表, $AC917, $AR$5))</f>
        <v/>
      </c>
      <c r="AT917" s="374" t="str">
        <f t="array" ref="AT917">IF($W917, "", INDEX(台羅韻母八聲調資料表, $AD917, $AG917))</f>
        <v/>
      </c>
      <c r="AU917" s="370"/>
      <c r="AV917" s="374" t="str">
        <f t="array" ref="AV917">IF($V917, "", INDEX(白話字聲母資料表, $Z917, $AV$5))</f>
        <v/>
      </c>
      <c r="AW917" s="375" t="str">
        <f t="array" ref="AW917">IF($W917, "", INDEX(白話字韻母資料表, $AC917, $AW$5))</f>
        <v/>
      </c>
      <c r="AX917" s="374" t="str">
        <f t="array" ref="AX917">IF($W917, "", INDEX(閩拼韻母八聲調資料表, $AD917, $AG917))</f>
        <v/>
      </c>
    </row>
    <row r="918" spans="2:50">
      <c r="B918" s="380">
        <f t="shared" si="221"/>
        <v>910</v>
      </c>
      <c r="C918" s="314" t="str">
        <f>MID(文章!$D$4, B918, 1)</f>
        <v/>
      </c>
      <c r="D918" s="365"/>
      <c r="E918" s="365"/>
      <c r="F918" s="365"/>
      <c r="G918" s="315" t="str">
        <f t="array" ref="G918">IF( OR($T918, NOT($U918), $W918), "", $AA918 &amp; $AH918 &amp; INDEX(中文數值資料表, $AG918, 2) )</f>
        <v/>
      </c>
      <c r="H918" s="321" t="str">
        <f t="shared" si="222"/>
        <v/>
      </c>
      <c r="I918" s="322" t="str">
        <f t="shared" si="223"/>
        <v/>
      </c>
      <c r="J918" s="323" t="str">
        <f t="shared" si="224"/>
        <v/>
      </c>
      <c r="K918" s="316" t="str">
        <f t="shared" si="225"/>
        <v/>
      </c>
      <c r="L918" s="317" t="str">
        <f t="shared" ca="1" si="276"/>
        <v xml:space="preserve">\ltjruby{}{}\
</v>
      </c>
      <c r="M918" s="317" t="str">
        <f t="shared" ca="1" si="262"/>
        <v xml:space="preserve">&lt;ruby&gt;&lt;rt&gt;&lt;/rt&gt;&lt;/ruby&gt;
</v>
      </c>
      <c r="N918" s="317" t="str">
        <f t="shared" ca="1" si="263"/>
        <v xml:space="preserve">&lt;ruby&gt;&lt;rt&gt;&lt;/rt&gt;&lt;/ruby&gt;
</v>
      </c>
      <c r="O918" s="317" t="str">
        <f t="shared" ca="1" si="264"/>
        <v xml:space="preserve">&lt;ruby&gt;&lt;rt&gt;&lt;/rt&gt;&lt;/ruby&gt;
</v>
      </c>
      <c r="P918" s="317" t="str">
        <f t="shared" ca="1" si="264"/>
        <v xml:space="preserve">&lt;ruby&gt;&lt;rt&gt;&lt;/rt&gt;&lt;/ruby&gt;
</v>
      </c>
      <c r="Q918" s="318" t="str">
        <f t="shared" ca="1" si="265"/>
        <v xml:space="preserve">&lt;ruby&gt;&lt;rtc&gt;&lt;/rtc&gt;&lt;/ruby&gt;
</v>
      </c>
      <c r="R918" s="318" t="str">
        <f t="shared" ca="1" si="266"/>
        <v xml:space="preserve">&lt;ruby&gt;&lt;rt&gt;&lt;/rt&gt;&lt;rtc&gt;&lt;/rtc&gt;&lt;/ruby&gt;
</v>
      </c>
      <c r="S918" s="285"/>
      <c r="T918" s="319" t="b">
        <f t="shared" si="260"/>
        <v>0</v>
      </c>
      <c r="U918" s="319" t="b">
        <f t="shared" si="267"/>
        <v>0</v>
      </c>
      <c r="V918" s="319" t="b">
        <f t="shared" si="268"/>
        <v>1</v>
      </c>
      <c r="W918" s="319" t="b">
        <f t="shared" si="269"/>
        <v>1</v>
      </c>
      <c r="X918" s="319" t="b">
        <f t="shared" si="270"/>
        <v>0</v>
      </c>
      <c r="Y918" s="370"/>
      <c r="Z918" s="377" t="str">
        <f t="shared" si="261"/>
        <v/>
      </c>
      <c r="AA918" s="373" t="str">
        <f t="array" ref="AA918">IF( $Z918="", "", INDEX(白話字聲母資料表, $Z918, $AA$5))</f>
        <v/>
      </c>
      <c r="AB918" s="370"/>
      <c r="AC918" s="377" t="str">
        <f t="shared" si="271"/>
        <v/>
      </c>
      <c r="AD918" s="373" t="str">
        <f t="array" ref="AD918">IF( $W918, "", INDEX(白話字韻母資料表, AC918, $AD$5))</f>
        <v/>
      </c>
      <c r="AE918" s="373" t="str">
        <f t="array" ref="AE918">IF( $W918, "", IF( INDEX(白話字韻母資料表, AC918, $AE$5) = "入聲", TRUE, FALSE) )</f>
        <v/>
      </c>
      <c r="AF918" s="374" t="str">
        <f t="shared" si="272"/>
        <v/>
      </c>
      <c r="AG918" s="374" t="str">
        <f t="shared" si="273"/>
        <v/>
      </c>
      <c r="AH918" s="374" t="str">
        <f t="array" ref="AH918">IF( $W918, "", INDEX(白話字韻母資料表, $AC918, $AH$5))</f>
        <v/>
      </c>
      <c r="AI918" s="374" t="str">
        <f t="array" ref="AI918">IF($W918, "", INDEX(白話字韻母八聲調資料表, $AD918, $AG918))</f>
        <v/>
      </c>
      <c r="AJ918" s="370"/>
      <c r="AK918" s="373" t="b">
        <f t="shared" si="274"/>
        <v>0</v>
      </c>
      <c r="AL918" s="373" t="str">
        <f>IF( $AK918, IFERROR( IF(MATCH( $E918, 顎音化聲母!$H$9:$H$37, 0), TRUE, FALSE), FALSE), "")</f>
        <v/>
      </c>
      <c r="AM918" s="373" t="str">
        <f t="array" ref="AM918">IF( AND($AK918, $AL918), INDEX(顎音化聲母資料表, MATCH( $D918 &amp; $E918, 顎音化聲母!$L$5:$L$136, 0), 3), "")</f>
        <v/>
      </c>
      <c r="AN918" s="373" t="str">
        <f t="shared" si="275"/>
        <v/>
      </c>
      <c r="AO918" s="374" t="str">
        <f t="array" ref="AO918">IF($AN918="", "", IF( $AM918&lt;&gt;"", $AM918,INDEX(白話字聲母資料表, $AN918, $AO$5)))</f>
        <v/>
      </c>
      <c r="AP918" s="374" t="str">
        <f t="array" ref="AP918">IF($W918, "", INDEX(方音八音反切資料表, $AD918, $AG918))</f>
        <v/>
      </c>
      <c r="AQ918" s="370"/>
      <c r="AR918" s="374" t="str">
        <f t="array" ref="AR918">IF($V918, "", INDEX(白話字聲母資料表, $Z918, $AR$5))</f>
        <v/>
      </c>
      <c r="AS918" s="375" t="str">
        <f t="array" ref="AS918">IF($W918, "", INDEX(白話字韻母資料表, $AC918, $AR$5))</f>
        <v/>
      </c>
      <c r="AT918" s="374" t="str">
        <f t="array" ref="AT918">IF($W918, "", INDEX(台羅韻母八聲調資料表, $AD918, $AG918))</f>
        <v/>
      </c>
      <c r="AU918" s="370"/>
      <c r="AV918" s="374" t="str">
        <f t="array" ref="AV918">IF($V918, "", INDEX(白話字聲母資料表, $Z918, $AV$5))</f>
        <v/>
      </c>
      <c r="AW918" s="375" t="str">
        <f t="array" ref="AW918">IF($W918, "", INDEX(白話字韻母資料表, $AC918, $AW$5))</f>
        <v/>
      </c>
      <c r="AX918" s="374" t="str">
        <f t="array" ref="AX918">IF($W918, "", INDEX(閩拼韻母八聲調資料表, $AD918, $AG918))</f>
        <v/>
      </c>
    </row>
    <row r="919" spans="2:50">
      <c r="B919" s="380">
        <f t="shared" si="221"/>
        <v>911</v>
      </c>
      <c r="C919" s="314" t="str">
        <f>MID(文章!$D$4, B919, 1)</f>
        <v/>
      </c>
      <c r="D919" s="365"/>
      <c r="E919" s="365"/>
      <c r="F919" s="365"/>
      <c r="G919" s="315" t="str">
        <f t="array" ref="G919">IF( OR($T919, NOT($U919), $W919), "", $AA919 &amp; $AH919 &amp; INDEX(中文數值資料表, $AG919, 2) )</f>
        <v/>
      </c>
      <c r="H919" s="321" t="str">
        <f t="shared" si="222"/>
        <v/>
      </c>
      <c r="I919" s="322" t="str">
        <f t="shared" si="223"/>
        <v/>
      </c>
      <c r="J919" s="323" t="str">
        <f t="shared" si="224"/>
        <v/>
      </c>
      <c r="K919" s="316" t="str">
        <f t="shared" si="225"/>
        <v/>
      </c>
      <c r="L919" s="317" t="str">
        <f t="shared" ca="1" si="276"/>
        <v xml:space="preserve">\ltjruby{}{}\
</v>
      </c>
      <c r="M919" s="317" t="str">
        <f t="shared" ca="1" si="262"/>
        <v xml:space="preserve">&lt;ruby&gt;&lt;rt&gt;&lt;/rt&gt;&lt;/ruby&gt;
</v>
      </c>
      <c r="N919" s="317" t="str">
        <f t="shared" ca="1" si="263"/>
        <v xml:space="preserve">&lt;ruby&gt;&lt;rt&gt;&lt;/rt&gt;&lt;/ruby&gt;
</v>
      </c>
      <c r="O919" s="317" t="str">
        <f t="shared" ca="1" si="264"/>
        <v xml:space="preserve">&lt;ruby&gt;&lt;rt&gt;&lt;/rt&gt;&lt;/ruby&gt;
</v>
      </c>
      <c r="P919" s="317" t="str">
        <f t="shared" ca="1" si="264"/>
        <v xml:space="preserve">&lt;ruby&gt;&lt;rt&gt;&lt;/rt&gt;&lt;/ruby&gt;
</v>
      </c>
      <c r="Q919" s="318" t="str">
        <f t="shared" ca="1" si="265"/>
        <v xml:space="preserve">&lt;ruby&gt;&lt;rtc&gt;&lt;/rtc&gt;&lt;/ruby&gt;
</v>
      </c>
      <c r="R919" s="318" t="str">
        <f t="shared" ca="1" si="266"/>
        <v xml:space="preserve">&lt;ruby&gt;&lt;rt&gt;&lt;/rt&gt;&lt;rtc&gt;&lt;/rtc&gt;&lt;/ruby&gt;
</v>
      </c>
      <c r="S919" s="285"/>
      <c r="T919" s="319" t="b">
        <f t="shared" si="260"/>
        <v>0</v>
      </c>
      <c r="U919" s="319" t="b">
        <f t="shared" si="267"/>
        <v>0</v>
      </c>
      <c r="V919" s="319" t="b">
        <f t="shared" si="268"/>
        <v>1</v>
      </c>
      <c r="W919" s="319" t="b">
        <f t="shared" si="269"/>
        <v>1</v>
      </c>
      <c r="X919" s="319" t="b">
        <f t="shared" si="270"/>
        <v>0</v>
      </c>
      <c r="Y919" s="370"/>
      <c r="Z919" s="377" t="str">
        <f t="shared" si="261"/>
        <v/>
      </c>
      <c r="AA919" s="373" t="str">
        <f t="array" ref="AA919">IF( $Z919="", "", INDEX(白話字聲母資料表, $Z919, $AA$5))</f>
        <v/>
      </c>
      <c r="AB919" s="370"/>
      <c r="AC919" s="377" t="str">
        <f t="shared" si="271"/>
        <v/>
      </c>
      <c r="AD919" s="373" t="str">
        <f t="array" ref="AD919">IF( $W919, "", INDEX(白話字韻母資料表, AC919, $AD$5))</f>
        <v/>
      </c>
      <c r="AE919" s="373" t="str">
        <f t="array" ref="AE919">IF( $W919, "", IF( INDEX(白話字韻母資料表, AC919, $AE$5) = "入聲", TRUE, FALSE) )</f>
        <v/>
      </c>
      <c r="AF919" s="374" t="str">
        <f t="shared" si="272"/>
        <v/>
      </c>
      <c r="AG919" s="374" t="str">
        <f t="shared" si="273"/>
        <v/>
      </c>
      <c r="AH919" s="374" t="str">
        <f t="array" ref="AH919">IF( $W919, "", INDEX(白話字韻母資料表, $AC919, $AH$5))</f>
        <v/>
      </c>
      <c r="AI919" s="374" t="str">
        <f t="array" ref="AI919">IF($W919, "", INDEX(白話字韻母八聲調資料表, $AD919, $AG919))</f>
        <v/>
      </c>
      <c r="AJ919" s="370"/>
      <c r="AK919" s="373" t="b">
        <f t="shared" si="274"/>
        <v>0</v>
      </c>
      <c r="AL919" s="373" t="str">
        <f>IF( $AK919, IFERROR( IF(MATCH( $E919, 顎音化聲母!$H$9:$H$37, 0), TRUE, FALSE), FALSE), "")</f>
        <v/>
      </c>
      <c r="AM919" s="373" t="str">
        <f t="array" ref="AM919">IF( AND($AK919, $AL919), INDEX(顎音化聲母資料表, MATCH( $D919 &amp; $E919, 顎音化聲母!$L$5:$L$136, 0), 3), "")</f>
        <v/>
      </c>
      <c r="AN919" s="373" t="str">
        <f t="shared" si="275"/>
        <v/>
      </c>
      <c r="AO919" s="374" t="str">
        <f t="array" ref="AO919">IF($AN919="", "", IF( $AM919&lt;&gt;"", $AM919,INDEX(白話字聲母資料表, $AN919, $AO$5)))</f>
        <v/>
      </c>
      <c r="AP919" s="374" t="str">
        <f t="array" ref="AP919">IF($W919, "", INDEX(方音八音反切資料表, $AD919, $AG919))</f>
        <v/>
      </c>
      <c r="AQ919" s="370"/>
      <c r="AR919" s="374" t="str">
        <f t="array" ref="AR919">IF($V919, "", INDEX(白話字聲母資料表, $Z919, $AR$5))</f>
        <v/>
      </c>
      <c r="AS919" s="375" t="str">
        <f t="array" ref="AS919">IF($W919, "", INDEX(白話字韻母資料表, $AC919, $AR$5))</f>
        <v/>
      </c>
      <c r="AT919" s="374" t="str">
        <f t="array" ref="AT919">IF($W919, "", INDEX(台羅韻母八聲調資料表, $AD919, $AG919))</f>
        <v/>
      </c>
      <c r="AU919" s="370"/>
      <c r="AV919" s="374" t="str">
        <f t="array" ref="AV919">IF($V919, "", INDEX(白話字聲母資料表, $Z919, $AV$5))</f>
        <v/>
      </c>
      <c r="AW919" s="375" t="str">
        <f t="array" ref="AW919">IF($W919, "", INDEX(白話字韻母資料表, $AC919, $AW$5))</f>
        <v/>
      </c>
      <c r="AX919" s="374" t="str">
        <f t="array" ref="AX919">IF($W919, "", INDEX(閩拼韻母八聲調資料表, $AD919, $AG919))</f>
        <v/>
      </c>
    </row>
    <row r="920" spans="2:50">
      <c r="B920" s="380">
        <f t="shared" si="221"/>
        <v>912</v>
      </c>
      <c r="C920" s="314" t="str">
        <f>MID(文章!$D$4, B920, 1)</f>
        <v/>
      </c>
      <c r="D920" s="365"/>
      <c r="E920" s="365"/>
      <c r="F920" s="365"/>
      <c r="G920" s="315" t="str">
        <f t="array" ref="G920">IF( OR($T920, NOT($U920), $W920), "", $AA920 &amp; $AH920 &amp; INDEX(中文數值資料表, $AG920, 2) )</f>
        <v/>
      </c>
      <c r="H920" s="321" t="str">
        <f t="shared" si="222"/>
        <v/>
      </c>
      <c r="I920" s="322" t="str">
        <f t="shared" si="223"/>
        <v/>
      </c>
      <c r="J920" s="323" t="str">
        <f t="shared" si="224"/>
        <v/>
      </c>
      <c r="K920" s="316" t="str">
        <f t="shared" si="225"/>
        <v/>
      </c>
      <c r="L920" s="317" t="str">
        <f t="shared" ca="1" si="276"/>
        <v xml:space="preserve">\ltjruby{}{}\
</v>
      </c>
      <c r="M920" s="317" t="str">
        <f t="shared" ca="1" si="262"/>
        <v xml:space="preserve">&lt;ruby&gt;&lt;rt&gt;&lt;/rt&gt;&lt;/ruby&gt;
</v>
      </c>
      <c r="N920" s="317" t="str">
        <f t="shared" ca="1" si="263"/>
        <v xml:space="preserve">&lt;ruby&gt;&lt;rt&gt;&lt;/rt&gt;&lt;/ruby&gt;
</v>
      </c>
      <c r="O920" s="317" t="str">
        <f t="shared" ca="1" si="264"/>
        <v xml:space="preserve">&lt;ruby&gt;&lt;rt&gt;&lt;/rt&gt;&lt;/ruby&gt;
</v>
      </c>
      <c r="P920" s="317" t="str">
        <f t="shared" ca="1" si="264"/>
        <v xml:space="preserve">&lt;ruby&gt;&lt;rt&gt;&lt;/rt&gt;&lt;/ruby&gt;
</v>
      </c>
      <c r="Q920" s="318" t="str">
        <f t="shared" ca="1" si="265"/>
        <v xml:space="preserve">&lt;ruby&gt;&lt;rtc&gt;&lt;/rtc&gt;&lt;/ruby&gt;
</v>
      </c>
      <c r="R920" s="318" t="str">
        <f t="shared" ca="1" si="266"/>
        <v xml:space="preserve">&lt;ruby&gt;&lt;rt&gt;&lt;/rt&gt;&lt;rtc&gt;&lt;/rtc&gt;&lt;/ruby&gt;
</v>
      </c>
      <c r="S920" s="285"/>
      <c r="T920" s="319" t="b">
        <f t="shared" si="260"/>
        <v>0</v>
      </c>
      <c r="U920" s="319" t="b">
        <f t="shared" si="267"/>
        <v>0</v>
      </c>
      <c r="V920" s="319" t="b">
        <f t="shared" si="268"/>
        <v>1</v>
      </c>
      <c r="W920" s="319" t="b">
        <f t="shared" si="269"/>
        <v>1</v>
      </c>
      <c r="X920" s="319" t="b">
        <f t="shared" si="270"/>
        <v>0</v>
      </c>
      <c r="Y920" s="370"/>
      <c r="Z920" s="377" t="str">
        <f t="shared" si="261"/>
        <v/>
      </c>
      <c r="AA920" s="373" t="str">
        <f t="array" ref="AA920">IF( $Z920="", "", INDEX(白話字聲母資料表, $Z920, $AA$5))</f>
        <v/>
      </c>
      <c r="AB920" s="370"/>
      <c r="AC920" s="377" t="str">
        <f t="shared" si="271"/>
        <v/>
      </c>
      <c r="AD920" s="373" t="str">
        <f t="array" ref="AD920">IF( $W920, "", INDEX(白話字韻母資料表, AC920, $AD$5))</f>
        <v/>
      </c>
      <c r="AE920" s="373" t="str">
        <f t="array" ref="AE920">IF( $W920, "", IF( INDEX(白話字韻母資料表, AC920, $AE$5) = "入聲", TRUE, FALSE) )</f>
        <v/>
      </c>
      <c r="AF920" s="374" t="str">
        <f t="shared" si="272"/>
        <v/>
      </c>
      <c r="AG920" s="374" t="str">
        <f t="shared" si="273"/>
        <v/>
      </c>
      <c r="AH920" s="374" t="str">
        <f t="array" ref="AH920">IF( $W920, "", INDEX(白話字韻母資料表, $AC920, $AH$5))</f>
        <v/>
      </c>
      <c r="AI920" s="374" t="str">
        <f t="array" ref="AI920">IF($W920, "", INDEX(白話字韻母八聲調資料表, $AD920, $AG920))</f>
        <v/>
      </c>
      <c r="AJ920" s="370"/>
      <c r="AK920" s="373" t="b">
        <f t="shared" si="274"/>
        <v>0</v>
      </c>
      <c r="AL920" s="373" t="str">
        <f>IF( $AK920, IFERROR( IF(MATCH( $E920, 顎音化聲母!$H$9:$H$37, 0), TRUE, FALSE), FALSE), "")</f>
        <v/>
      </c>
      <c r="AM920" s="373" t="str">
        <f t="array" ref="AM920">IF( AND($AK920, $AL920), INDEX(顎音化聲母資料表, MATCH( $D920 &amp; $E920, 顎音化聲母!$L$5:$L$136, 0), 3), "")</f>
        <v/>
      </c>
      <c r="AN920" s="373" t="str">
        <f t="shared" si="275"/>
        <v/>
      </c>
      <c r="AO920" s="374" t="str">
        <f t="array" ref="AO920">IF($AN920="", "", IF( $AM920&lt;&gt;"", $AM920,INDEX(白話字聲母資料表, $AN920, $AO$5)))</f>
        <v/>
      </c>
      <c r="AP920" s="374" t="str">
        <f t="array" ref="AP920">IF($W920, "", INDEX(方音八音反切資料表, $AD920, $AG920))</f>
        <v/>
      </c>
      <c r="AQ920" s="370"/>
      <c r="AR920" s="374" t="str">
        <f t="array" ref="AR920">IF($V920, "", INDEX(白話字聲母資料表, $Z920, $AR$5))</f>
        <v/>
      </c>
      <c r="AS920" s="375" t="str">
        <f t="array" ref="AS920">IF($W920, "", INDEX(白話字韻母資料表, $AC920, $AR$5))</f>
        <v/>
      </c>
      <c r="AT920" s="374" t="str">
        <f t="array" ref="AT920">IF($W920, "", INDEX(台羅韻母八聲調資料表, $AD920, $AG920))</f>
        <v/>
      </c>
      <c r="AU920" s="370"/>
      <c r="AV920" s="374" t="str">
        <f t="array" ref="AV920">IF($V920, "", INDEX(白話字聲母資料表, $Z920, $AV$5))</f>
        <v/>
      </c>
      <c r="AW920" s="375" t="str">
        <f t="array" ref="AW920">IF($W920, "", INDEX(白話字韻母資料表, $AC920, $AW$5))</f>
        <v/>
      </c>
      <c r="AX920" s="374" t="str">
        <f t="array" ref="AX920">IF($W920, "", INDEX(閩拼韻母八聲調資料表, $AD920, $AG920))</f>
        <v/>
      </c>
    </row>
    <row r="921" spans="2:50">
      <c r="B921" s="380">
        <f t="shared" si="221"/>
        <v>913</v>
      </c>
      <c r="C921" s="314" t="str">
        <f>MID(文章!$D$4, B921, 1)</f>
        <v/>
      </c>
      <c r="D921" s="365"/>
      <c r="E921" s="365"/>
      <c r="F921" s="365"/>
      <c r="G921" s="315" t="str">
        <f t="array" ref="G921">IF( OR($T921, NOT($U921), $W921), "", $AA921 &amp; $AH921 &amp; INDEX(中文數值資料表, $AG921, 2) )</f>
        <v/>
      </c>
      <c r="H921" s="321" t="str">
        <f t="shared" si="222"/>
        <v/>
      </c>
      <c r="I921" s="322" t="str">
        <f t="shared" si="223"/>
        <v/>
      </c>
      <c r="J921" s="323" t="str">
        <f t="shared" si="224"/>
        <v/>
      </c>
      <c r="K921" s="316" t="str">
        <f t="shared" si="225"/>
        <v/>
      </c>
      <c r="L921" s="317" t="str">
        <f t="shared" ca="1" si="276"/>
        <v xml:space="preserve">\ltjruby{}{}\
</v>
      </c>
      <c r="M921" s="317" t="str">
        <f t="shared" ca="1" si="262"/>
        <v xml:space="preserve">&lt;ruby&gt;&lt;rt&gt;&lt;/rt&gt;&lt;/ruby&gt;
</v>
      </c>
      <c r="N921" s="317" t="str">
        <f t="shared" ca="1" si="263"/>
        <v xml:space="preserve">&lt;ruby&gt;&lt;rt&gt;&lt;/rt&gt;&lt;/ruby&gt;
</v>
      </c>
      <c r="O921" s="317" t="str">
        <f t="shared" ca="1" si="264"/>
        <v xml:space="preserve">&lt;ruby&gt;&lt;rt&gt;&lt;/rt&gt;&lt;/ruby&gt;
</v>
      </c>
      <c r="P921" s="317" t="str">
        <f t="shared" ca="1" si="264"/>
        <v xml:space="preserve">&lt;ruby&gt;&lt;rt&gt;&lt;/rt&gt;&lt;/ruby&gt;
</v>
      </c>
      <c r="Q921" s="318" t="str">
        <f t="shared" ca="1" si="265"/>
        <v xml:space="preserve">&lt;ruby&gt;&lt;rtc&gt;&lt;/rtc&gt;&lt;/ruby&gt;
</v>
      </c>
      <c r="R921" s="318" t="str">
        <f t="shared" ca="1" si="266"/>
        <v xml:space="preserve">&lt;ruby&gt;&lt;rt&gt;&lt;/rt&gt;&lt;rtc&gt;&lt;/rtc&gt;&lt;/ruby&gt;
</v>
      </c>
      <c r="S921" s="285"/>
      <c r="T921" s="319" t="b">
        <f t="shared" si="260"/>
        <v>0</v>
      </c>
      <c r="U921" s="319" t="b">
        <f t="shared" si="267"/>
        <v>0</v>
      </c>
      <c r="V921" s="319" t="b">
        <f t="shared" si="268"/>
        <v>1</v>
      </c>
      <c r="W921" s="319" t="b">
        <f t="shared" si="269"/>
        <v>1</v>
      </c>
      <c r="X921" s="319" t="b">
        <f t="shared" si="270"/>
        <v>0</v>
      </c>
      <c r="Y921" s="370"/>
      <c r="Z921" s="377" t="str">
        <f t="shared" si="261"/>
        <v/>
      </c>
      <c r="AA921" s="373" t="str">
        <f t="array" ref="AA921">IF( $Z921="", "", INDEX(白話字聲母資料表, $Z921, $AA$5))</f>
        <v/>
      </c>
      <c r="AB921" s="370"/>
      <c r="AC921" s="377" t="str">
        <f t="shared" si="271"/>
        <v/>
      </c>
      <c r="AD921" s="373" t="str">
        <f t="array" ref="AD921">IF( $W921, "", INDEX(白話字韻母資料表, AC921, $AD$5))</f>
        <v/>
      </c>
      <c r="AE921" s="373" t="str">
        <f t="array" ref="AE921">IF( $W921, "", IF( INDEX(白話字韻母資料表, AC921, $AE$5) = "入聲", TRUE, FALSE) )</f>
        <v/>
      </c>
      <c r="AF921" s="374" t="str">
        <f t="shared" si="272"/>
        <v/>
      </c>
      <c r="AG921" s="374" t="str">
        <f t="shared" si="273"/>
        <v/>
      </c>
      <c r="AH921" s="374" t="str">
        <f t="array" ref="AH921">IF( $W921, "", INDEX(白話字韻母資料表, $AC921, $AH$5))</f>
        <v/>
      </c>
      <c r="AI921" s="374" t="str">
        <f t="array" ref="AI921">IF($W921, "", INDEX(白話字韻母八聲調資料表, $AD921, $AG921))</f>
        <v/>
      </c>
      <c r="AJ921" s="370"/>
      <c r="AK921" s="373" t="b">
        <f t="shared" si="274"/>
        <v>0</v>
      </c>
      <c r="AL921" s="373" t="str">
        <f>IF( $AK921, IFERROR( IF(MATCH( $E921, 顎音化聲母!$H$9:$H$37, 0), TRUE, FALSE), FALSE), "")</f>
        <v/>
      </c>
      <c r="AM921" s="373" t="str">
        <f t="array" ref="AM921">IF( AND($AK921, $AL921), INDEX(顎音化聲母資料表, MATCH( $D921 &amp; $E921, 顎音化聲母!$L$5:$L$136, 0), 3), "")</f>
        <v/>
      </c>
      <c r="AN921" s="373" t="str">
        <f t="shared" si="275"/>
        <v/>
      </c>
      <c r="AO921" s="374" t="str">
        <f t="array" ref="AO921">IF($AN921="", "", IF( $AM921&lt;&gt;"", $AM921,INDEX(白話字聲母資料表, $AN921, $AO$5)))</f>
        <v/>
      </c>
      <c r="AP921" s="374" t="str">
        <f t="array" ref="AP921">IF($W921, "", INDEX(方音八音反切資料表, $AD921, $AG921))</f>
        <v/>
      </c>
      <c r="AQ921" s="370"/>
      <c r="AR921" s="374" t="str">
        <f t="array" ref="AR921">IF($V921, "", INDEX(白話字聲母資料表, $Z921, $AR$5))</f>
        <v/>
      </c>
      <c r="AS921" s="375" t="str">
        <f t="array" ref="AS921">IF($W921, "", INDEX(白話字韻母資料表, $AC921, $AR$5))</f>
        <v/>
      </c>
      <c r="AT921" s="374" t="str">
        <f t="array" ref="AT921">IF($W921, "", INDEX(台羅韻母八聲調資料表, $AD921, $AG921))</f>
        <v/>
      </c>
      <c r="AU921" s="370"/>
      <c r="AV921" s="374" t="str">
        <f t="array" ref="AV921">IF($V921, "", INDEX(白話字聲母資料表, $Z921, $AV$5))</f>
        <v/>
      </c>
      <c r="AW921" s="375" t="str">
        <f t="array" ref="AW921">IF($W921, "", INDEX(白話字韻母資料表, $AC921, $AW$5))</f>
        <v/>
      </c>
      <c r="AX921" s="374" t="str">
        <f t="array" ref="AX921">IF($W921, "", INDEX(閩拼韻母八聲調資料表, $AD921, $AG921))</f>
        <v/>
      </c>
    </row>
    <row r="922" spans="2:50">
      <c r="B922" s="380">
        <f t="shared" si="221"/>
        <v>914</v>
      </c>
      <c r="C922" s="314" t="str">
        <f>MID(文章!$D$4, B922, 1)</f>
        <v/>
      </c>
      <c r="D922" s="365"/>
      <c r="E922" s="365"/>
      <c r="F922" s="365"/>
      <c r="G922" s="315" t="str">
        <f t="array" ref="G922">IF( OR($T922, NOT($U922), $W922), "", $AA922 &amp; $AH922 &amp; INDEX(中文數值資料表, $AG922, 2) )</f>
        <v/>
      </c>
      <c r="H922" s="321" t="str">
        <f t="shared" si="222"/>
        <v/>
      </c>
      <c r="I922" s="322" t="str">
        <f t="shared" si="223"/>
        <v/>
      </c>
      <c r="J922" s="323" t="str">
        <f t="shared" si="224"/>
        <v/>
      </c>
      <c r="K922" s="316" t="str">
        <f t="shared" si="225"/>
        <v/>
      </c>
      <c r="L922" s="317" t="str">
        <f t="shared" ca="1" si="276"/>
        <v xml:space="preserve">\ltjruby{}{}\
</v>
      </c>
      <c r="M922" s="317" t="str">
        <f t="shared" ca="1" si="262"/>
        <v xml:space="preserve">&lt;ruby&gt;&lt;rt&gt;&lt;/rt&gt;&lt;/ruby&gt;
</v>
      </c>
      <c r="N922" s="317" t="str">
        <f t="shared" ca="1" si="263"/>
        <v xml:space="preserve">&lt;ruby&gt;&lt;rt&gt;&lt;/rt&gt;&lt;/ruby&gt;
</v>
      </c>
      <c r="O922" s="317" t="str">
        <f t="shared" ca="1" si="264"/>
        <v xml:space="preserve">&lt;ruby&gt;&lt;rt&gt;&lt;/rt&gt;&lt;/ruby&gt;
</v>
      </c>
      <c r="P922" s="317" t="str">
        <f t="shared" ca="1" si="264"/>
        <v xml:space="preserve">&lt;ruby&gt;&lt;rt&gt;&lt;/rt&gt;&lt;/ruby&gt;
</v>
      </c>
      <c r="Q922" s="318" t="str">
        <f t="shared" ca="1" si="265"/>
        <v xml:space="preserve">&lt;ruby&gt;&lt;rtc&gt;&lt;/rtc&gt;&lt;/ruby&gt;
</v>
      </c>
      <c r="R922" s="318" t="str">
        <f t="shared" ca="1" si="266"/>
        <v xml:space="preserve">&lt;ruby&gt;&lt;rt&gt;&lt;/rt&gt;&lt;rtc&gt;&lt;/rtc&gt;&lt;/ruby&gt;
</v>
      </c>
      <c r="S922" s="285"/>
      <c r="T922" s="319" t="b">
        <f t="shared" si="260"/>
        <v>0</v>
      </c>
      <c r="U922" s="319" t="b">
        <f t="shared" si="267"/>
        <v>0</v>
      </c>
      <c r="V922" s="319" t="b">
        <f t="shared" si="268"/>
        <v>1</v>
      </c>
      <c r="W922" s="319" t="b">
        <f t="shared" si="269"/>
        <v>1</v>
      </c>
      <c r="X922" s="319" t="b">
        <f t="shared" si="270"/>
        <v>0</v>
      </c>
      <c r="Y922" s="370"/>
      <c r="Z922" s="377" t="str">
        <f t="shared" si="261"/>
        <v/>
      </c>
      <c r="AA922" s="373" t="str">
        <f t="array" ref="AA922">IF( $Z922="", "", INDEX(白話字聲母資料表, $Z922, $AA$5))</f>
        <v/>
      </c>
      <c r="AB922" s="370"/>
      <c r="AC922" s="377" t="str">
        <f t="shared" si="271"/>
        <v/>
      </c>
      <c r="AD922" s="373" t="str">
        <f t="array" ref="AD922">IF( $W922, "", INDEX(白話字韻母資料表, AC922, $AD$5))</f>
        <v/>
      </c>
      <c r="AE922" s="373" t="str">
        <f t="array" ref="AE922">IF( $W922, "", IF( INDEX(白話字韻母資料表, AC922, $AE$5) = "入聲", TRUE, FALSE) )</f>
        <v/>
      </c>
      <c r="AF922" s="374" t="str">
        <f t="shared" si="272"/>
        <v/>
      </c>
      <c r="AG922" s="374" t="str">
        <f t="shared" si="273"/>
        <v/>
      </c>
      <c r="AH922" s="374" t="str">
        <f t="array" ref="AH922">IF( $W922, "", INDEX(白話字韻母資料表, $AC922, $AH$5))</f>
        <v/>
      </c>
      <c r="AI922" s="374" t="str">
        <f t="array" ref="AI922">IF($W922, "", INDEX(白話字韻母八聲調資料表, $AD922, $AG922))</f>
        <v/>
      </c>
      <c r="AJ922" s="370"/>
      <c r="AK922" s="373" t="b">
        <f t="shared" si="274"/>
        <v>0</v>
      </c>
      <c r="AL922" s="373" t="str">
        <f>IF( $AK922, IFERROR( IF(MATCH( $E922, 顎音化聲母!$H$9:$H$37, 0), TRUE, FALSE), FALSE), "")</f>
        <v/>
      </c>
      <c r="AM922" s="373" t="str">
        <f t="array" ref="AM922">IF( AND($AK922, $AL922), INDEX(顎音化聲母資料表, MATCH( $D922 &amp; $E922, 顎音化聲母!$L$5:$L$136, 0), 3), "")</f>
        <v/>
      </c>
      <c r="AN922" s="373" t="str">
        <f t="shared" si="275"/>
        <v/>
      </c>
      <c r="AO922" s="374" t="str">
        <f t="array" ref="AO922">IF($AN922="", "", IF( $AM922&lt;&gt;"", $AM922,INDEX(白話字聲母資料表, $AN922, $AO$5)))</f>
        <v/>
      </c>
      <c r="AP922" s="374" t="str">
        <f t="array" ref="AP922">IF($W922, "", INDEX(方音八音反切資料表, $AD922, $AG922))</f>
        <v/>
      </c>
      <c r="AQ922" s="370"/>
      <c r="AR922" s="374" t="str">
        <f t="array" ref="AR922">IF($V922, "", INDEX(白話字聲母資料表, $Z922, $AR$5))</f>
        <v/>
      </c>
      <c r="AS922" s="375" t="str">
        <f t="array" ref="AS922">IF($W922, "", INDEX(白話字韻母資料表, $AC922, $AR$5))</f>
        <v/>
      </c>
      <c r="AT922" s="374" t="str">
        <f t="array" ref="AT922">IF($W922, "", INDEX(台羅韻母八聲調資料表, $AD922, $AG922))</f>
        <v/>
      </c>
      <c r="AU922" s="370"/>
      <c r="AV922" s="374" t="str">
        <f t="array" ref="AV922">IF($V922, "", INDEX(白話字聲母資料表, $Z922, $AV$5))</f>
        <v/>
      </c>
      <c r="AW922" s="375" t="str">
        <f t="array" ref="AW922">IF($W922, "", INDEX(白話字韻母資料表, $AC922, $AW$5))</f>
        <v/>
      </c>
      <c r="AX922" s="374" t="str">
        <f t="array" ref="AX922">IF($W922, "", INDEX(閩拼韻母八聲調資料表, $AD922, $AG922))</f>
        <v/>
      </c>
    </row>
    <row r="923" spans="2:50">
      <c r="B923" s="380">
        <f t="shared" si="221"/>
        <v>915</v>
      </c>
      <c r="C923" s="314" t="str">
        <f>MID(文章!$D$4, B923, 1)</f>
        <v/>
      </c>
      <c r="D923" s="365"/>
      <c r="E923" s="365"/>
      <c r="F923" s="365"/>
      <c r="G923" s="315" t="str">
        <f t="array" ref="G923">IF( OR($T923, NOT($U923), $W923), "", $AA923 &amp; $AH923 &amp; INDEX(中文數值資料表, $AG923, 2) )</f>
        <v/>
      </c>
      <c r="H923" s="321" t="str">
        <f t="shared" si="222"/>
        <v/>
      </c>
      <c r="I923" s="322" t="str">
        <f t="shared" si="223"/>
        <v/>
      </c>
      <c r="J923" s="323" t="str">
        <f t="shared" si="224"/>
        <v/>
      </c>
      <c r="K923" s="316" t="str">
        <f t="shared" si="225"/>
        <v/>
      </c>
      <c r="L923" s="317" t="str">
        <f t="shared" ca="1" si="276"/>
        <v xml:space="preserve">\ltjruby{}{}\
</v>
      </c>
      <c r="M923" s="317" t="str">
        <f t="shared" ca="1" si="262"/>
        <v xml:space="preserve">&lt;ruby&gt;&lt;rt&gt;&lt;/rt&gt;&lt;/ruby&gt;
</v>
      </c>
      <c r="N923" s="317" t="str">
        <f t="shared" ca="1" si="263"/>
        <v xml:space="preserve">&lt;ruby&gt;&lt;rt&gt;&lt;/rt&gt;&lt;/ruby&gt;
</v>
      </c>
      <c r="O923" s="317" t="str">
        <f t="shared" ca="1" si="264"/>
        <v xml:space="preserve">&lt;ruby&gt;&lt;rt&gt;&lt;/rt&gt;&lt;/ruby&gt;
</v>
      </c>
      <c r="P923" s="317" t="str">
        <f t="shared" ca="1" si="264"/>
        <v xml:space="preserve">&lt;ruby&gt;&lt;rt&gt;&lt;/rt&gt;&lt;/ruby&gt;
</v>
      </c>
      <c r="Q923" s="318" t="str">
        <f t="shared" ca="1" si="265"/>
        <v xml:space="preserve">&lt;ruby&gt;&lt;rtc&gt;&lt;/rtc&gt;&lt;/ruby&gt;
</v>
      </c>
      <c r="R923" s="318" t="str">
        <f t="shared" ca="1" si="266"/>
        <v xml:space="preserve">&lt;ruby&gt;&lt;rt&gt;&lt;/rt&gt;&lt;rtc&gt;&lt;/rtc&gt;&lt;/ruby&gt;
</v>
      </c>
      <c r="S923" s="285"/>
      <c r="T923" s="319" t="b">
        <f t="shared" si="260"/>
        <v>0</v>
      </c>
      <c r="U923" s="319" t="b">
        <f t="shared" si="267"/>
        <v>0</v>
      </c>
      <c r="V923" s="319" t="b">
        <f t="shared" si="268"/>
        <v>1</v>
      </c>
      <c r="W923" s="319" t="b">
        <f t="shared" si="269"/>
        <v>1</v>
      </c>
      <c r="X923" s="319" t="b">
        <f t="shared" si="270"/>
        <v>0</v>
      </c>
      <c r="Y923" s="370"/>
      <c r="Z923" s="377" t="str">
        <f t="shared" si="261"/>
        <v/>
      </c>
      <c r="AA923" s="373" t="str">
        <f t="array" ref="AA923">IF( $Z923="", "", INDEX(白話字聲母資料表, $Z923, $AA$5))</f>
        <v/>
      </c>
      <c r="AB923" s="370"/>
      <c r="AC923" s="377" t="str">
        <f t="shared" si="271"/>
        <v/>
      </c>
      <c r="AD923" s="373" t="str">
        <f t="array" ref="AD923">IF( $W923, "", INDEX(白話字韻母資料表, AC923, $AD$5))</f>
        <v/>
      </c>
      <c r="AE923" s="373" t="str">
        <f t="array" ref="AE923">IF( $W923, "", IF( INDEX(白話字韻母資料表, AC923, $AE$5) = "入聲", TRUE, FALSE) )</f>
        <v/>
      </c>
      <c r="AF923" s="374" t="str">
        <f t="shared" si="272"/>
        <v/>
      </c>
      <c r="AG923" s="374" t="str">
        <f t="shared" si="273"/>
        <v/>
      </c>
      <c r="AH923" s="374" t="str">
        <f t="array" ref="AH923">IF( $W923, "", INDEX(白話字韻母資料表, $AC923, $AH$5))</f>
        <v/>
      </c>
      <c r="AI923" s="374" t="str">
        <f t="array" ref="AI923">IF($W923, "", INDEX(白話字韻母八聲調資料表, $AD923, $AG923))</f>
        <v/>
      </c>
      <c r="AJ923" s="370"/>
      <c r="AK923" s="373" t="b">
        <f t="shared" si="274"/>
        <v>0</v>
      </c>
      <c r="AL923" s="373" t="str">
        <f>IF( $AK923, IFERROR( IF(MATCH( $E923, 顎音化聲母!$H$9:$H$37, 0), TRUE, FALSE), FALSE), "")</f>
        <v/>
      </c>
      <c r="AM923" s="373" t="str">
        <f t="array" ref="AM923">IF( AND($AK923, $AL923), INDEX(顎音化聲母資料表, MATCH( $D923 &amp; $E923, 顎音化聲母!$L$5:$L$136, 0), 3), "")</f>
        <v/>
      </c>
      <c r="AN923" s="373" t="str">
        <f t="shared" si="275"/>
        <v/>
      </c>
      <c r="AO923" s="374" t="str">
        <f t="array" ref="AO923">IF($AN923="", "", IF( $AM923&lt;&gt;"", $AM923,INDEX(白話字聲母資料表, $AN923, $AO$5)))</f>
        <v/>
      </c>
      <c r="AP923" s="374" t="str">
        <f t="array" ref="AP923">IF($W923, "", INDEX(方音八音反切資料表, $AD923, $AG923))</f>
        <v/>
      </c>
      <c r="AQ923" s="370"/>
      <c r="AR923" s="374" t="str">
        <f t="array" ref="AR923">IF($V923, "", INDEX(白話字聲母資料表, $Z923, $AR$5))</f>
        <v/>
      </c>
      <c r="AS923" s="375" t="str">
        <f t="array" ref="AS923">IF($W923, "", INDEX(白話字韻母資料表, $AC923, $AR$5))</f>
        <v/>
      </c>
      <c r="AT923" s="374" t="str">
        <f t="array" ref="AT923">IF($W923, "", INDEX(台羅韻母八聲調資料表, $AD923, $AG923))</f>
        <v/>
      </c>
      <c r="AU923" s="370"/>
      <c r="AV923" s="374" t="str">
        <f t="array" ref="AV923">IF($V923, "", INDEX(白話字聲母資料表, $Z923, $AV$5))</f>
        <v/>
      </c>
      <c r="AW923" s="375" t="str">
        <f t="array" ref="AW923">IF($W923, "", INDEX(白話字韻母資料表, $AC923, $AW$5))</f>
        <v/>
      </c>
      <c r="AX923" s="374" t="str">
        <f t="array" ref="AX923">IF($W923, "", INDEX(閩拼韻母八聲調資料表, $AD923, $AG923))</f>
        <v/>
      </c>
    </row>
    <row r="924" spans="2:50">
      <c r="B924" s="380">
        <f t="shared" si="221"/>
        <v>916</v>
      </c>
      <c r="C924" s="314" t="str">
        <f>MID(文章!$D$4, B924, 1)</f>
        <v/>
      </c>
      <c r="D924" s="365"/>
      <c r="E924" s="365"/>
      <c r="F924" s="365"/>
      <c r="G924" s="315" t="str">
        <f t="array" ref="G924">IF( OR($T924, NOT($U924), $W924), "", $AA924 &amp; $AH924 &amp; INDEX(中文數值資料表, $AG924, 2) )</f>
        <v/>
      </c>
      <c r="H924" s="321" t="str">
        <f t="shared" si="222"/>
        <v/>
      </c>
      <c r="I924" s="322" t="str">
        <f t="shared" si="223"/>
        <v/>
      </c>
      <c r="J924" s="323" t="str">
        <f t="shared" si="224"/>
        <v/>
      </c>
      <c r="K924" s="316" t="str">
        <f t="shared" si="225"/>
        <v/>
      </c>
      <c r="L924" s="317" t="str">
        <f t="shared" ca="1" si="276"/>
        <v xml:space="preserve">\ltjruby{}{}\
</v>
      </c>
      <c r="M924" s="317" t="str">
        <f t="shared" ca="1" si="262"/>
        <v xml:space="preserve">&lt;ruby&gt;&lt;rt&gt;&lt;/rt&gt;&lt;/ruby&gt;
</v>
      </c>
      <c r="N924" s="317" t="str">
        <f t="shared" ca="1" si="263"/>
        <v xml:space="preserve">&lt;ruby&gt;&lt;rt&gt;&lt;/rt&gt;&lt;/ruby&gt;
</v>
      </c>
      <c r="O924" s="317" t="str">
        <f t="shared" ca="1" si="264"/>
        <v xml:space="preserve">&lt;ruby&gt;&lt;rt&gt;&lt;/rt&gt;&lt;/ruby&gt;
</v>
      </c>
      <c r="P924" s="317" t="str">
        <f t="shared" ca="1" si="264"/>
        <v xml:space="preserve">&lt;ruby&gt;&lt;rt&gt;&lt;/rt&gt;&lt;/ruby&gt;
</v>
      </c>
      <c r="Q924" s="318" t="str">
        <f t="shared" ca="1" si="265"/>
        <v xml:space="preserve">&lt;ruby&gt;&lt;rtc&gt;&lt;/rtc&gt;&lt;/ruby&gt;
</v>
      </c>
      <c r="R924" s="318" t="str">
        <f t="shared" ca="1" si="266"/>
        <v xml:space="preserve">&lt;ruby&gt;&lt;rt&gt;&lt;/rt&gt;&lt;rtc&gt;&lt;/rtc&gt;&lt;/ruby&gt;
</v>
      </c>
      <c r="S924" s="285"/>
      <c r="T924" s="319" t="b">
        <f t="shared" si="260"/>
        <v>0</v>
      </c>
      <c r="U924" s="319" t="b">
        <f t="shared" si="267"/>
        <v>0</v>
      </c>
      <c r="V924" s="319" t="b">
        <f t="shared" si="268"/>
        <v>1</v>
      </c>
      <c r="W924" s="319" t="b">
        <f t="shared" si="269"/>
        <v>1</v>
      </c>
      <c r="X924" s="319" t="b">
        <f t="shared" si="270"/>
        <v>0</v>
      </c>
      <c r="Y924" s="370"/>
      <c r="Z924" s="377" t="str">
        <f t="shared" si="261"/>
        <v/>
      </c>
      <c r="AA924" s="373" t="str">
        <f t="array" ref="AA924">IF( $Z924="", "", INDEX(白話字聲母資料表, $Z924, $AA$5))</f>
        <v/>
      </c>
      <c r="AB924" s="370"/>
      <c r="AC924" s="377" t="str">
        <f t="shared" si="271"/>
        <v/>
      </c>
      <c r="AD924" s="373" t="str">
        <f t="array" ref="AD924">IF( $W924, "", INDEX(白話字韻母資料表, AC924, $AD$5))</f>
        <v/>
      </c>
      <c r="AE924" s="373" t="str">
        <f t="array" ref="AE924">IF( $W924, "", IF( INDEX(白話字韻母資料表, AC924, $AE$5) = "入聲", TRUE, FALSE) )</f>
        <v/>
      </c>
      <c r="AF924" s="374" t="str">
        <f t="shared" si="272"/>
        <v/>
      </c>
      <c r="AG924" s="374" t="str">
        <f t="shared" si="273"/>
        <v/>
      </c>
      <c r="AH924" s="374" t="str">
        <f t="array" ref="AH924">IF( $W924, "", INDEX(白話字韻母資料表, $AC924, $AH$5))</f>
        <v/>
      </c>
      <c r="AI924" s="374" t="str">
        <f t="array" ref="AI924">IF($W924, "", INDEX(白話字韻母八聲調資料表, $AD924, $AG924))</f>
        <v/>
      </c>
      <c r="AJ924" s="370"/>
      <c r="AK924" s="373" t="b">
        <f t="shared" si="274"/>
        <v>0</v>
      </c>
      <c r="AL924" s="373" t="str">
        <f>IF( $AK924, IFERROR( IF(MATCH( $E924, 顎音化聲母!$H$9:$H$37, 0), TRUE, FALSE), FALSE), "")</f>
        <v/>
      </c>
      <c r="AM924" s="373" t="str">
        <f t="array" ref="AM924">IF( AND($AK924, $AL924), INDEX(顎音化聲母資料表, MATCH( $D924 &amp; $E924, 顎音化聲母!$L$5:$L$136, 0), 3), "")</f>
        <v/>
      </c>
      <c r="AN924" s="373" t="str">
        <f t="shared" si="275"/>
        <v/>
      </c>
      <c r="AO924" s="374" t="str">
        <f t="array" ref="AO924">IF($AN924="", "", IF( $AM924&lt;&gt;"", $AM924,INDEX(白話字聲母資料表, $AN924, $AO$5)))</f>
        <v/>
      </c>
      <c r="AP924" s="374" t="str">
        <f t="array" ref="AP924">IF($W924, "", INDEX(方音八音反切資料表, $AD924, $AG924))</f>
        <v/>
      </c>
      <c r="AQ924" s="370"/>
      <c r="AR924" s="374" t="str">
        <f t="array" ref="AR924">IF($V924, "", INDEX(白話字聲母資料表, $Z924, $AR$5))</f>
        <v/>
      </c>
      <c r="AS924" s="375" t="str">
        <f t="array" ref="AS924">IF($W924, "", INDEX(白話字韻母資料表, $AC924, $AR$5))</f>
        <v/>
      </c>
      <c r="AT924" s="374" t="str">
        <f t="array" ref="AT924">IF($W924, "", INDEX(台羅韻母八聲調資料表, $AD924, $AG924))</f>
        <v/>
      </c>
      <c r="AU924" s="370"/>
      <c r="AV924" s="374" t="str">
        <f t="array" ref="AV924">IF($V924, "", INDEX(白話字聲母資料表, $Z924, $AV$5))</f>
        <v/>
      </c>
      <c r="AW924" s="375" t="str">
        <f t="array" ref="AW924">IF($W924, "", INDEX(白話字韻母資料表, $AC924, $AW$5))</f>
        <v/>
      </c>
      <c r="AX924" s="374" t="str">
        <f t="array" ref="AX924">IF($W924, "", INDEX(閩拼韻母八聲調資料表, $AD924, $AG924))</f>
        <v/>
      </c>
    </row>
    <row r="925" spans="2:50">
      <c r="B925" s="380">
        <f t="shared" si="221"/>
        <v>917</v>
      </c>
      <c r="C925" s="314" t="str">
        <f>MID(文章!$D$4, B925, 1)</f>
        <v/>
      </c>
      <c r="D925" s="365"/>
      <c r="E925" s="365"/>
      <c r="F925" s="365"/>
      <c r="G925" s="315" t="str">
        <f t="array" ref="G925">IF( OR($T925, NOT($U925), $W925), "", $AA925 &amp; $AH925 &amp; INDEX(中文數值資料表, $AG925, 2) )</f>
        <v/>
      </c>
      <c r="H925" s="321" t="str">
        <f t="shared" si="222"/>
        <v/>
      </c>
      <c r="I925" s="322" t="str">
        <f t="shared" si="223"/>
        <v/>
      </c>
      <c r="J925" s="323" t="str">
        <f t="shared" si="224"/>
        <v/>
      </c>
      <c r="K925" s="316" t="str">
        <f t="shared" si="225"/>
        <v/>
      </c>
      <c r="L925" s="317" t="str">
        <f t="shared" ca="1" si="276"/>
        <v xml:space="preserve">\ltjruby{}{}\
</v>
      </c>
      <c r="M925" s="317" t="str">
        <f t="shared" ca="1" si="262"/>
        <v xml:space="preserve">&lt;ruby&gt;&lt;rt&gt;&lt;/rt&gt;&lt;/ruby&gt;
</v>
      </c>
      <c r="N925" s="317" t="str">
        <f t="shared" ca="1" si="263"/>
        <v xml:space="preserve">&lt;ruby&gt;&lt;rt&gt;&lt;/rt&gt;&lt;/ruby&gt;
</v>
      </c>
      <c r="O925" s="317" t="str">
        <f t="shared" ca="1" si="264"/>
        <v xml:space="preserve">&lt;ruby&gt;&lt;rt&gt;&lt;/rt&gt;&lt;/ruby&gt;
</v>
      </c>
      <c r="P925" s="317" t="str">
        <f t="shared" ca="1" si="264"/>
        <v xml:space="preserve">&lt;ruby&gt;&lt;rt&gt;&lt;/rt&gt;&lt;/ruby&gt;
</v>
      </c>
      <c r="Q925" s="318" t="str">
        <f t="shared" ca="1" si="265"/>
        <v xml:space="preserve">&lt;ruby&gt;&lt;rtc&gt;&lt;/rtc&gt;&lt;/ruby&gt;
</v>
      </c>
      <c r="R925" s="318" t="str">
        <f t="shared" ca="1" si="266"/>
        <v xml:space="preserve">&lt;ruby&gt;&lt;rt&gt;&lt;/rt&gt;&lt;rtc&gt;&lt;/rtc&gt;&lt;/ruby&gt;
</v>
      </c>
      <c r="S925" s="285"/>
      <c r="T925" s="319" t="b">
        <f t="shared" si="260"/>
        <v>0</v>
      </c>
      <c r="U925" s="319" t="b">
        <f t="shared" si="267"/>
        <v>0</v>
      </c>
      <c r="V925" s="319" t="b">
        <f t="shared" si="268"/>
        <v>1</v>
      </c>
      <c r="W925" s="319" t="b">
        <f t="shared" si="269"/>
        <v>1</v>
      </c>
      <c r="X925" s="319" t="b">
        <f t="shared" si="270"/>
        <v>0</v>
      </c>
      <c r="Y925" s="370"/>
      <c r="Z925" s="377" t="str">
        <f t="shared" si="261"/>
        <v/>
      </c>
      <c r="AA925" s="373" t="str">
        <f t="array" ref="AA925">IF( $Z925="", "", INDEX(白話字聲母資料表, $Z925, $AA$5))</f>
        <v/>
      </c>
      <c r="AB925" s="370"/>
      <c r="AC925" s="377" t="str">
        <f t="shared" si="271"/>
        <v/>
      </c>
      <c r="AD925" s="373" t="str">
        <f t="array" ref="AD925">IF( $W925, "", INDEX(白話字韻母資料表, AC925, $AD$5))</f>
        <v/>
      </c>
      <c r="AE925" s="373" t="str">
        <f t="array" ref="AE925">IF( $W925, "", IF( INDEX(白話字韻母資料表, AC925, $AE$5) = "入聲", TRUE, FALSE) )</f>
        <v/>
      </c>
      <c r="AF925" s="374" t="str">
        <f t="shared" si="272"/>
        <v/>
      </c>
      <c r="AG925" s="374" t="str">
        <f t="shared" si="273"/>
        <v/>
      </c>
      <c r="AH925" s="374" t="str">
        <f t="array" ref="AH925">IF( $W925, "", INDEX(白話字韻母資料表, $AC925, $AH$5))</f>
        <v/>
      </c>
      <c r="AI925" s="374" t="str">
        <f t="array" ref="AI925">IF($W925, "", INDEX(白話字韻母八聲調資料表, $AD925, $AG925))</f>
        <v/>
      </c>
      <c r="AJ925" s="370"/>
      <c r="AK925" s="373" t="b">
        <f t="shared" si="274"/>
        <v>0</v>
      </c>
      <c r="AL925" s="373" t="str">
        <f>IF( $AK925, IFERROR( IF(MATCH( $E925, 顎音化聲母!$H$9:$H$37, 0), TRUE, FALSE), FALSE), "")</f>
        <v/>
      </c>
      <c r="AM925" s="373" t="str">
        <f t="array" ref="AM925">IF( AND($AK925, $AL925), INDEX(顎音化聲母資料表, MATCH( $D925 &amp; $E925, 顎音化聲母!$L$5:$L$136, 0), 3), "")</f>
        <v/>
      </c>
      <c r="AN925" s="373" t="str">
        <f t="shared" si="275"/>
        <v/>
      </c>
      <c r="AO925" s="374" t="str">
        <f t="array" ref="AO925">IF($AN925="", "", IF( $AM925&lt;&gt;"", $AM925,INDEX(白話字聲母資料表, $AN925, $AO$5)))</f>
        <v/>
      </c>
      <c r="AP925" s="374" t="str">
        <f t="array" ref="AP925">IF($W925, "", INDEX(方音八音反切資料表, $AD925, $AG925))</f>
        <v/>
      </c>
      <c r="AQ925" s="370"/>
      <c r="AR925" s="374" t="str">
        <f t="array" ref="AR925">IF($V925, "", INDEX(白話字聲母資料表, $Z925, $AR$5))</f>
        <v/>
      </c>
      <c r="AS925" s="375" t="str">
        <f t="array" ref="AS925">IF($W925, "", INDEX(白話字韻母資料表, $AC925, $AR$5))</f>
        <v/>
      </c>
      <c r="AT925" s="374" t="str">
        <f t="array" ref="AT925">IF($W925, "", INDEX(台羅韻母八聲調資料表, $AD925, $AG925))</f>
        <v/>
      </c>
      <c r="AU925" s="370"/>
      <c r="AV925" s="374" t="str">
        <f t="array" ref="AV925">IF($V925, "", INDEX(白話字聲母資料表, $Z925, $AV$5))</f>
        <v/>
      </c>
      <c r="AW925" s="375" t="str">
        <f t="array" ref="AW925">IF($W925, "", INDEX(白話字韻母資料表, $AC925, $AW$5))</f>
        <v/>
      </c>
      <c r="AX925" s="374" t="str">
        <f t="array" ref="AX925">IF($W925, "", INDEX(閩拼韻母八聲調資料表, $AD925, $AG925))</f>
        <v/>
      </c>
    </row>
    <row r="926" spans="2:50">
      <c r="B926" s="380">
        <f t="shared" si="221"/>
        <v>918</v>
      </c>
      <c r="C926" s="314" t="str">
        <f>MID(文章!$D$4, B926, 1)</f>
        <v/>
      </c>
      <c r="D926" s="365"/>
      <c r="E926" s="365"/>
      <c r="F926" s="365"/>
      <c r="G926" s="315" t="str">
        <f t="array" ref="G926">IF( OR($T926, NOT($U926), $W926), "", $AA926 &amp; $AH926 &amp; INDEX(中文數值資料表, $AG926, 2) )</f>
        <v/>
      </c>
      <c r="H926" s="321" t="str">
        <f t="shared" si="222"/>
        <v/>
      </c>
      <c r="I926" s="322" t="str">
        <f t="shared" si="223"/>
        <v/>
      </c>
      <c r="J926" s="323" t="str">
        <f t="shared" si="224"/>
        <v/>
      </c>
      <c r="K926" s="316" t="str">
        <f t="shared" si="225"/>
        <v/>
      </c>
      <c r="L926" s="317" t="str">
        <f t="shared" ca="1" si="276"/>
        <v xml:space="preserve">\ltjruby{}{}\
</v>
      </c>
      <c r="M926" s="317" t="str">
        <f t="shared" ca="1" si="262"/>
        <v xml:space="preserve">&lt;ruby&gt;&lt;rt&gt;&lt;/rt&gt;&lt;/ruby&gt;
</v>
      </c>
      <c r="N926" s="317" t="str">
        <f t="shared" ca="1" si="263"/>
        <v xml:space="preserve">&lt;ruby&gt;&lt;rt&gt;&lt;/rt&gt;&lt;/ruby&gt;
</v>
      </c>
      <c r="O926" s="317" t="str">
        <f t="shared" ca="1" si="264"/>
        <v xml:space="preserve">&lt;ruby&gt;&lt;rt&gt;&lt;/rt&gt;&lt;/ruby&gt;
</v>
      </c>
      <c r="P926" s="317" t="str">
        <f t="shared" ca="1" si="264"/>
        <v xml:space="preserve">&lt;ruby&gt;&lt;rt&gt;&lt;/rt&gt;&lt;/ruby&gt;
</v>
      </c>
      <c r="Q926" s="318" t="str">
        <f t="shared" ca="1" si="265"/>
        <v xml:space="preserve">&lt;ruby&gt;&lt;rtc&gt;&lt;/rtc&gt;&lt;/ruby&gt;
</v>
      </c>
      <c r="R926" s="318" t="str">
        <f t="shared" ca="1" si="266"/>
        <v xml:space="preserve">&lt;ruby&gt;&lt;rt&gt;&lt;/rt&gt;&lt;rtc&gt;&lt;/rtc&gt;&lt;/ruby&gt;
</v>
      </c>
      <c r="S926" s="285"/>
      <c r="T926" s="319" t="b">
        <f t="shared" si="260"/>
        <v>0</v>
      </c>
      <c r="U926" s="319" t="b">
        <f t="shared" si="267"/>
        <v>0</v>
      </c>
      <c r="V926" s="319" t="b">
        <f t="shared" si="268"/>
        <v>1</v>
      </c>
      <c r="W926" s="319" t="b">
        <f t="shared" si="269"/>
        <v>1</v>
      </c>
      <c r="X926" s="319" t="b">
        <f t="shared" si="270"/>
        <v>0</v>
      </c>
      <c r="Y926" s="370"/>
      <c r="Z926" s="377" t="str">
        <f t="shared" si="261"/>
        <v/>
      </c>
      <c r="AA926" s="373" t="str">
        <f t="array" ref="AA926">IF( $Z926="", "", INDEX(白話字聲母資料表, $Z926, $AA$5))</f>
        <v/>
      </c>
      <c r="AB926" s="370"/>
      <c r="AC926" s="377" t="str">
        <f t="shared" si="271"/>
        <v/>
      </c>
      <c r="AD926" s="373" t="str">
        <f t="array" ref="AD926">IF( $W926, "", INDEX(白話字韻母資料表, AC926, $AD$5))</f>
        <v/>
      </c>
      <c r="AE926" s="373" t="str">
        <f t="array" ref="AE926">IF( $W926, "", IF( INDEX(白話字韻母資料表, AC926, $AE$5) = "入聲", TRUE, FALSE) )</f>
        <v/>
      </c>
      <c r="AF926" s="374" t="str">
        <f t="shared" si="272"/>
        <v/>
      </c>
      <c r="AG926" s="374" t="str">
        <f t="shared" si="273"/>
        <v/>
      </c>
      <c r="AH926" s="374" t="str">
        <f t="array" ref="AH926">IF( $W926, "", INDEX(白話字韻母資料表, $AC926, $AH$5))</f>
        <v/>
      </c>
      <c r="AI926" s="374" t="str">
        <f t="array" ref="AI926">IF($W926, "", INDEX(白話字韻母八聲調資料表, $AD926, $AG926))</f>
        <v/>
      </c>
      <c r="AJ926" s="370"/>
      <c r="AK926" s="373" t="b">
        <f t="shared" si="274"/>
        <v>0</v>
      </c>
      <c r="AL926" s="373" t="str">
        <f>IF( $AK926, IFERROR( IF(MATCH( $E926, 顎音化聲母!$H$9:$H$37, 0), TRUE, FALSE), FALSE), "")</f>
        <v/>
      </c>
      <c r="AM926" s="373" t="str">
        <f t="array" ref="AM926">IF( AND($AK926, $AL926), INDEX(顎音化聲母資料表, MATCH( $D926 &amp; $E926, 顎音化聲母!$L$5:$L$136, 0), 3), "")</f>
        <v/>
      </c>
      <c r="AN926" s="373" t="str">
        <f t="shared" si="275"/>
        <v/>
      </c>
      <c r="AO926" s="374" t="str">
        <f t="array" ref="AO926">IF($AN926="", "", IF( $AM926&lt;&gt;"", $AM926,INDEX(白話字聲母資料表, $AN926, $AO$5)))</f>
        <v/>
      </c>
      <c r="AP926" s="374" t="str">
        <f t="array" ref="AP926">IF($W926, "", INDEX(方音八音反切資料表, $AD926, $AG926))</f>
        <v/>
      </c>
      <c r="AQ926" s="370"/>
      <c r="AR926" s="374" t="str">
        <f t="array" ref="AR926">IF($V926, "", INDEX(白話字聲母資料表, $Z926, $AR$5))</f>
        <v/>
      </c>
      <c r="AS926" s="375" t="str">
        <f t="array" ref="AS926">IF($W926, "", INDEX(白話字韻母資料表, $AC926, $AR$5))</f>
        <v/>
      </c>
      <c r="AT926" s="374" t="str">
        <f t="array" ref="AT926">IF($W926, "", INDEX(台羅韻母八聲調資料表, $AD926, $AG926))</f>
        <v/>
      </c>
      <c r="AU926" s="370"/>
      <c r="AV926" s="374" t="str">
        <f t="array" ref="AV926">IF($V926, "", INDEX(白話字聲母資料表, $Z926, $AV$5))</f>
        <v/>
      </c>
      <c r="AW926" s="375" t="str">
        <f t="array" ref="AW926">IF($W926, "", INDEX(白話字韻母資料表, $AC926, $AW$5))</f>
        <v/>
      </c>
      <c r="AX926" s="374" t="str">
        <f t="array" ref="AX926">IF($W926, "", INDEX(閩拼韻母八聲調資料表, $AD926, $AG926))</f>
        <v/>
      </c>
    </row>
    <row r="927" spans="2:50">
      <c r="B927" s="380">
        <f t="shared" si="221"/>
        <v>919</v>
      </c>
      <c r="C927" s="314" t="str">
        <f>MID(文章!$D$4, B927, 1)</f>
        <v/>
      </c>
      <c r="D927" s="365"/>
      <c r="E927" s="365"/>
      <c r="F927" s="365"/>
      <c r="G927" s="315" t="str">
        <f t="array" ref="G927">IF( OR($T927, NOT($U927), $W927), "", $AA927 &amp; $AH927 &amp; INDEX(中文數值資料表, $AG927, 2) )</f>
        <v/>
      </c>
      <c r="H927" s="321" t="str">
        <f t="shared" si="222"/>
        <v/>
      </c>
      <c r="I927" s="322" t="str">
        <f t="shared" si="223"/>
        <v/>
      </c>
      <c r="J927" s="323" t="str">
        <f t="shared" si="224"/>
        <v/>
      </c>
      <c r="K927" s="316" t="str">
        <f t="shared" si="225"/>
        <v/>
      </c>
      <c r="L927" s="317" t="str">
        <f t="shared" ca="1" si="276"/>
        <v xml:space="preserve">\ltjruby{}{}\
</v>
      </c>
      <c r="M927" s="317" t="str">
        <f t="shared" ca="1" si="262"/>
        <v xml:space="preserve">&lt;ruby&gt;&lt;rt&gt;&lt;/rt&gt;&lt;/ruby&gt;
</v>
      </c>
      <c r="N927" s="317" t="str">
        <f t="shared" ca="1" si="263"/>
        <v xml:space="preserve">&lt;ruby&gt;&lt;rt&gt;&lt;/rt&gt;&lt;/ruby&gt;
</v>
      </c>
      <c r="O927" s="317" t="str">
        <f t="shared" ca="1" si="264"/>
        <v xml:space="preserve">&lt;ruby&gt;&lt;rt&gt;&lt;/rt&gt;&lt;/ruby&gt;
</v>
      </c>
      <c r="P927" s="317" t="str">
        <f t="shared" ca="1" si="264"/>
        <v xml:space="preserve">&lt;ruby&gt;&lt;rt&gt;&lt;/rt&gt;&lt;/ruby&gt;
</v>
      </c>
      <c r="Q927" s="318" t="str">
        <f t="shared" ca="1" si="265"/>
        <v xml:space="preserve">&lt;ruby&gt;&lt;rtc&gt;&lt;/rtc&gt;&lt;/ruby&gt;
</v>
      </c>
      <c r="R927" s="318" t="str">
        <f t="shared" ca="1" si="266"/>
        <v xml:space="preserve">&lt;ruby&gt;&lt;rt&gt;&lt;/rt&gt;&lt;rtc&gt;&lt;/rtc&gt;&lt;/ruby&gt;
</v>
      </c>
      <c r="S927" s="285"/>
      <c r="T927" s="319" t="b">
        <f t="shared" si="260"/>
        <v>0</v>
      </c>
      <c r="U927" s="319" t="b">
        <f t="shared" si="267"/>
        <v>0</v>
      </c>
      <c r="V927" s="319" t="b">
        <f t="shared" si="268"/>
        <v>1</v>
      </c>
      <c r="W927" s="319" t="b">
        <f t="shared" si="269"/>
        <v>1</v>
      </c>
      <c r="X927" s="319" t="b">
        <f t="shared" si="270"/>
        <v>0</v>
      </c>
      <c r="Y927" s="370"/>
      <c r="Z927" s="377" t="str">
        <f t="shared" si="261"/>
        <v/>
      </c>
      <c r="AA927" s="373" t="str">
        <f t="array" ref="AA927">IF( $Z927="", "", INDEX(白話字聲母資料表, $Z927, $AA$5))</f>
        <v/>
      </c>
      <c r="AB927" s="370"/>
      <c r="AC927" s="377" t="str">
        <f t="shared" si="271"/>
        <v/>
      </c>
      <c r="AD927" s="373" t="str">
        <f t="array" ref="AD927">IF( $W927, "", INDEX(白話字韻母資料表, AC927, $AD$5))</f>
        <v/>
      </c>
      <c r="AE927" s="373" t="str">
        <f t="array" ref="AE927">IF( $W927, "", IF( INDEX(白話字韻母資料表, AC927, $AE$5) = "入聲", TRUE, FALSE) )</f>
        <v/>
      </c>
      <c r="AF927" s="374" t="str">
        <f t="shared" si="272"/>
        <v/>
      </c>
      <c r="AG927" s="374" t="str">
        <f t="shared" si="273"/>
        <v/>
      </c>
      <c r="AH927" s="374" t="str">
        <f t="array" ref="AH927">IF( $W927, "", INDEX(白話字韻母資料表, $AC927, $AH$5))</f>
        <v/>
      </c>
      <c r="AI927" s="374" t="str">
        <f t="array" ref="AI927">IF($W927, "", INDEX(白話字韻母八聲調資料表, $AD927, $AG927))</f>
        <v/>
      </c>
      <c r="AJ927" s="370"/>
      <c r="AK927" s="373" t="b">
        <f t="shared" si="274"/>
        <v>0</v>
      </c>
      <c r="AL927" s="373" t="str">
        <f>IF( $AK927, IFERROR( IF(MATCH( $E927, 顎音化聲母!$H$9:$H$37, 0), TRUE, FALSE), FALSE), "")</f>
        <v/>
      </c>
      <c r="AM927" s="373" t="str">
        <f t="array" ref="AM927">IF( AND($AK927, $AL927), INDEX(顎音化聲母資料表, MATCH( $D927 &amp; $E927, 顎音化聲母!$L$5:$L$136, 0), 3), "")</f>
        <v/>
      </c>
      <c r="AN927" s="373" t="str">
        <f t="shared" si="275"/>
        <v/>
      </c>
      <c r="AO927" s="374" t="str">
        <f t="array" ref="AO927">IF($AN927="", "", IF( $AM927&lt;&gt;"", $AM927,INDEX(白話字聲母資料表, $AN927, $AO$5)))</f>
        <v/>
      </c>
      <c r="AP927" s="374" t="str">
        <f t="array" ref="AP927">IF($W927, "", INDEX(方音八音反切資料表, $AD927, $AG927))</f>
        <v/>
      </c>
      <c r="AQ927" s="370"/>
      <c r="AR927" s="374" t="str">
        <f t="array" ref="AR927">IF($V927, "", INDEX(白話字聲母資料表, $Z927, $AR$5))</f>
        <v/>
      </c>
      <c r="AS927" s="375" t="str">
        <f t="array" ref="AS927">IF($W927, "", INDEX(白話字韻母資料表, $AC927, $AR$5))</f>
        <v/>
      </c>
      <c r="AT927" s="374" t="str">
        <f t="array" ref="AT927">IF($W927, "", INDEX(台羅韻母八聲調資料表, $AD927, $AG927))</f>
        <v/>
      </c>
      <c r="AU927" s="370"/>
      <c r="AV927" s="374" t="str">
        <f t="array" ref="AV927">IF($V927, "", INDEX(白話字聲母資料表, $Z927, $AV$5))</f>
        <v/>
      </c>
      <c r="AW927" s="375" t="str">
        <f t="array" ref="AW927">IF($W927, "", INDEX(白話字韻母資料表, $AC927, $AW$5))</f>
        <v/>
      </c>
      <c r="AX927" s="374" t="str">
        <f t="array" ref="AX927">IF($W927, "", INDEX(閩拼韻母八聲調資料表, $AD927, $AG927))</f>
        <v/>
      </c>
    </row>
    <row r="928" spans="2:50">
      <c r="B928" s="380">
        <f t="shared" si="221"/>
        <v>920</v>
      </c>
      <c r="C928" s="314" t="str">
        <f>MID(文章!$D$4, B928, 1)</f>
        <v/>
      </c>
      <c r="D928" s="365"/>
      <c r="E928" s="365"/>
      <c r="F928" s="365"/>
      <c r="G928" s="315" t="str">
        <f t="array" ref="G928">IF( OR($T928, NOT($U928), $W928), "", $AA928 &amp; $AH928 &amp; INDEX(中文數值資料表, $AG928, 2) )</f>
        <v/>
      </c>
      <c r="H928" s="321" t="str">
        <f t="shared" si="222"/>
        <v/>
      </c>
      <c r="I928" s="322" t="str">
        <f t="shared" si="223"/>
        <v/>
      </c>
      <c r="J928" s="323" t="str">
        <f t="shared" si="224"/>
        <v/>
      </c>
      <c r="K928" s="316" t="str">
        <f t="shared" si="225"/>
        <v/>
      </c>
      <c r="L928" s="317" t="str">
        <f t="shared" ca="1" si="276"/>
        <v xml:space="preserve">\ltjruby{}{}\
</v>
      </c>
      <c r="M928" s="317" t="str">
        <f t="shared" ca="1" si="262"/>
        <v xml:space="preserve">&lt;ruby&gt;&lt;rt&gt;&lt;/rt&gt;&lt;/ruby&gt;
</v>
      </c>
      <c r="N928" s="317" t="str">
        <f t="shared" ca="1" si="263"/>
        <v xml:space="preserve">&lt;ruby&gt;&lt;rt&gt;&lt;/rt&gt;&lt;/ruby&gt;
</v>
      </c>
      <c r="O928" s="317" t="str">
        <f t="shared" ca="1" si="264"/>
        <v xml:space="preserve">&lt;ruby&gt;&lt;rt&gt;&lt;/rt&gt;&lt;/ruby&gt;
</v>
      </c>
      <c r="P928" s="317" t="str">
        <f t="shared" ca="1" si="264"/>
        <v xml:space="preserve">&lt;ruby&gt;&lt;rt&gt;&lt;/rt&gt;&lt;/ruby&gt;
</v>
      </c>
      <c r="Q928" s="318" t="str">
        <f t="shared" ca="1" si="265"/>
        <v xml:space="preserve">&lt;ruby&gt;&lt;rtc&gt;&lt;/rtc&gt;&lt;/ruby&gt;
</v>
      </c>
      <c r="R928" s="318" t="str">
        <f t="shared" ca="1" si="266"/>
        <v xml:space="preserve">&lt;ruby&gt;&lt;rt&gt;&lt;/rt&gt;&lt;rtc&gt;&lt;/rtc&gt;&lt;/ruby&gt;
</v>
      </c>
      <c r="S928" s="285"/>
      <c r="T928" s="319" t="b">
        <f t="shared" si="260"/>
        <v>0</v>
      </c>
      <c r="U928" s="319" t="b">
        <f t="shared" si="267"/>
        <v>0</v>
      </c>
      <c r="V928" s="319" t="b">
        <f t="shared" si="268"/>
        <v>1</v>
      </c>
      <c r="W928" s="319" t="b">
        <f t="shared" si="269"/>
        <v>1</v>
      </c>
      <c r="X928" s="319" t="b">
        <f t="shared" si="270"/>
        <v>0</v>
      </c>
      <c r="Y928" s="370"/>
      <c r="Z928" s="377" t="str">
        <f t="shared" si="261"/>
        <v/>
      </c>
      <c r="AA928" s="373" t="str">
        <f t="array" ref="AA928">IF( $Z928="", "", INDEX(白話字聲母資料表, $Z928, $AA$5))</f>
        <v/>
      </c>
      <c r="AB928" s="370"/>
      <c r="AC928" s="377" t="str">
        <f t="shared" si="271"/>
        <v/>
      </c>
      <c r="AD928" s="373" t="str">
        <f t="array" ref="AD928">IF( $W928, "", INDEX(白話字韻母資料表, AC928, $AD$5))</f>
        <v/>
      </c>
      <c r="AE928" s="373" t="str">
        <f t="array" ref="AE928">IF( $W928, "", IF( INDEX(白話字韻母資料表, AC928, $AE$5) = "入聲", TRUE, FALSE) )</f>
        <v/>
      </c>
      <c r="AF928" s="374" t="str">
        <f t="shared" si="272"/>
        <v/>
      </c>
      <c r="AG928" s="374" t="str">
        <f t="shared" si="273"/>
        <v/>
      </c>
      <c r="AH928" s="374" t="str">
        <f t="array" ref="AH928">IF( $W928, "", INDEX(白話字韻母資料表, $AC928, $AH$5))</f>
        <v/>
      </c>
      <c r="AI928" s="374" t="str">
        <f t="array" ref="AI928">IF($W928, "", INDEX(白話字韻母八聲調資料表, $AD928, $AG928))</f>
        <v/>
      </c>
      <c r="AJ928" s="370"/>
      <c r="AK928" s="373" t="b">
        <f t="shared" si="274"/>
        <v>0</v>
      </c>
      <c r="AL928" s="373" t="str">
        <f>IF( $AK928, IFERROR( IF(MATCH( $E928, 顎音化聲母!$H$9:$H$37, 0), TRUE, FALSE), FALSE), "")</f>
        <v/>
      </c>
      <c r="AM928" s="373" t="str">
        <f t="array" ref="AM928">IF( AND($AK928, $AL928), INDEX(顎音化聲母資料表, MATCH( $D928 &amp; $E928, 顎音化聲母!$L$5:$L$136, 0), 3), "")</f>
        <v/>
      </c>
      <c r="AN928" s="373" t="str">
        <f t="shared" si="275"/>
        <v/>
      </c>
      <c r="AO928" s="374" t="str">
        <f t="array" ref="AO928">IF($AN928="", "", IF( $AM928&lt;&gt;"", $AM928,INDEX(白話字聲母資料表, $AN928, $AO$5)))</f>
        <v/>
      </c>
      <c r="AP928" s="374" t="str">
        <f t="array" ref="AP928">IF($W928, "", INDEX(方音八音反切資料表, $AD928, $AG928))</f>
        <v/>
      </c>
      <c r="AQ928" s="370"/>
      <c r="AR928" s="374" t="str">
        <f t="array" ref="AR928">IF($V928, "", INDEX(白話字聲母資料表, $Z928, $AR$5))</f>
        <v/>
      </c>
      <c r="AS928" s="375" t="str">
        <f t="array" ref="AS928">IF($W928, "", INDEX(白話字韻母資料表, $AC928, $AR$5))</f>
        <v/>
      </c>
      <c r="AT928" s="374" t="str">
        <f t="array" ref="AT928">IF($W928, "", INDEX(台羅韻母八聲調資料表, $AD928, $AG928))</f>
        <v/>
      </c>
      <c r="AU928" s="370"/>
      <c r="AV928" s="374" t="str">
        <f t="array" ref="AV928">IF($V928, "", INDEX(白話字聲母資料表, $Z928, $AV$5))</f>
        <v/>
      </c>
      <c r="AW928" s="375" t="str">
        <f t="array" ref="AW928">IF($W928, "", INDEX(白話字韻母資料表, $AC928, $AW$5))</f>
        <v/>
      </c>
      <c r="AX928" s="374" t="str">
        <f t="array" ref="AX928">IF($W928, "", INDEX(閩拼韻母八聲調資料表, $AD928, $AG928))</f>
        <v/>
      </c>
    </row>
    <row r="929" spans="2:50">
      <c r="B929" s="380">
        <f t="shared" si="221"/>
        <v>921</v>
      </c>
      <c r="C929" s="314" t="str">
        <f>MID(文章!$D$4, B929, 1)</f>
        <v/>
      </c>
      <c r="D929" s="365"/>
      <c r="E929" s="365"/>
      <c r="F929" s="365"/>
      <c r="G929" s="315" t="str">
        <f t="array" ref="G929">IF( OR($T929, NOT($U929), $W929), "", $AA929 &amp; $AH929 &amp; INDEX(中文數值資料表, $AG929, 2) )</f>
        <v/>
      </c>
      <c r="H929" s="321" t="str">
        <f t="shared" si="222"/>
        <v/>
      </c>
      <c r="I929" s="322" t="str">
        <f t="shared" si="223"/>
        <v/>
      </c>
      <c r="J929" s="323" t="str">
        <f t="shared" si="224"/>
        <v/>
      </c>
      <c r="K929" s="316" t="str">
        <f t="shared" si="225"/>
        <v/>
      </c>
      <c r="L929" s="317" t="str">
        <f t="shared" ca="1" si="276"/>
        <v xml:space="preserve">\ltjruby{}{}\
</v>
      </c>
      <c r="M929" s="317" t="str">
        <f t="shared" ca="1" si="262"/>
        <v xml:space="preserve">&lt;ruby&gt;&lt;rt&gt;&lt;/rt&gt;&lt;/ruby&gt;
</v>
      </c>
      <c r="N929" s="317" t="str">
        <f t="shared" ca="1" si="263"/>
        <v xml:space="preserve">&lt;ruby&gt;&lt;rt&gt;&lt;/rt&gt;&lt;/ruby&gt;
</v>
      </c>
      <c r="O929" s="317" t="str">
        <f t="shared" ca="1" si="264"/>
        <v xml:space="preserve">&lt;ruby&gt;&lt;rt&gt;&lt;/rt&gt;&lt;/ruby&gt;
</v>
      </c>
      <c r="P929" s="317" t="str">
        <f t="shared" ca="1" si="264"/>
        <v xml:space="preserve">&lt;ruby&gt;&lt;rt&gt;&lt;/rt&gt;&lt;/ruby&gt;
</v>
      </c>
      <c r="Q929" s="318" t="str">
        <f t="shared" ca="1" si="265"/>
        <v xml:space="preserve">&lt;ruby&gt;&lt;rtc&gt;&lt;/rtc&gt;&lt;/ruby&gt;
</v>
      </c>
      <c r="R929" s="318" t="str">
        <f t="shared" ca="1" si="266"/>
        <v xml:space="preserve">&lt;ruby&gt;&lt;rt&gt;&lt;/rt&gt;&lt;rtc&gt;&lt;/rtc&gt;&lt;/ruby&gt;
</v>
      </c>
      <c r="S929" s="285"/>
      <c r="T929" s="319" t="b">
        <f t="shared" si="260"/>
        <v>0</v>
      </c>
      <c r="U929" s="319" t="b">
        <f t="shared" si="267"/>
        <v>0</v>
      </c>
      <c r="V929" s="319" t="b">
        <f t="shared" si="268"/>
        <v>1</v>
      </c>
      <c r="W929" s="319" t="b">
        <f t="shared" si="269"/>
        <v>1</v>
      </c>
      <c r="X929" s="319" t="b">
        <f t="shared" si="270"/>
        <v>0</v>
      </c>
      <c r="Y929" s="370"/>
      <c r="Z929" s="377" t="str">
        <f t="shared" si="261"/>
        <v/>
      </c>
      <c r="AA929" s="373" t="str">
        <f t="array" ref="AA929">IF( $Z929="", "", INDEX(白話字聲母資料表, $Z929, $AA$5))</f>
        <v/>
      </c>
      <c r="AB929" s="370"/>
      <c r="AC929" s="377" t="str">
        <f t="shared" si="271"/>
        <v/>
      </c>
      <c r="AD929" s="373" t="str">
        <f t="array" ref="AD929">IF( $W929, "", INDEX(白話字韻母資料表, AC929, $AD$5))</f>
        <v/>
      </c>
      <c r="AE929" s="373" t="str">
        <f t="array" ref="AE929">IF( $W929, "", IF( INDEX(白話字韻母資料表, AC929, $AE$5) = "入聲", TRUE, FALSE) )</f>
        <v/>
      </c>
      <c r="AF929" s="374" t="str">
        <f t="shared" si="272"/>
        <v/>
      </c>
      <c r="AG929" s="374" t="str">
        <f t="shared" si="273"/>
        <v/>
      </c>
      <c r="AH929" s="374" t="str">
        <f t="array" ref="AH929">IF( $W929, "", INDEX(白話字韻母資料表, $AC929, $AH$5))</f>
        <v/>
      </c>
      <c r="AI929" s="374" t="str">
        <f t="array" ref="AI929">IF($W929, "", INDEX(白話字韻母八聲調資料表, $AD929, $AG929))</f>
        <v/>
      </c>
      <c r="AJ929" s="370"/>
      <c r="AK929" s="373" t="b">
        <f t="shared" si="274"/>
        <v>0</v>
      </c>
      <c r="AL929" s="373" t="str">
        <f>IF( $AK929, IFERROR( IF(MATCH( $E929, 顎音化聲母!$H$9:$H$37, 0), TRUE, FALSE), FALSE), "")</f>
        <v/>
      </c>
      <c r="AM929" s="373" t="str">
        <f t="array" ref="AM929">IF( AND($AK929, $AL929), INDEX(顎音化聲母資料表, MATCH( $D929 &amp; $E929, 顎音化聲母!$L$5:$L$136, 0), 3), "")</f>
        <v/>
      </c>
      <c r="AN929" s="373" t="str">
        <f t="shared" si="275"/>
        <v/>
      </c>
      <c r="AO929" s="374" t="str">
        <f t="array" ref="AO929">IF($AN929="", "", IF( $AM929&lt;&gt;"", $AM929,INDEX(白話字聲母資料表, $AN929, $AO$5)))</f>
        <v/>
      </c>
      <c r="AP929" s="374" t="str">
        <f t="array" ref="AP929">IF($W929, "", INDEX(方音八音反切資料表, $AD929, $AG929))</f>
        <v/>
      </c>
      <c r="AQ929" s="370"/>
      <c r="AR929" s="374" t="str">
        <f t="array" ref="AR929">IF($V929, "", INDEX(白話字聲母資料表, $Z929, $AR$5))</f>
        <v/>
      </c>
      <c r="AS929" s="375" t="str">
        <f t="array" ref="AS929">IF($W929, "", INDEX(白話字韻母資料表, $AC929, $AR$5))</f>
        <v/>
      </c>
      <c r="AT929" s="374" t="str">
        <f t="array" ref="AT929">IF($W929, "", INDEX(台羅韻母八聲調資料表, $AD929, $AG929))</f>
        <v/>
      </c>
      <c r="AU929" s="370"/>
      <c r="AV929" s="374" t="str">
        <f t="array" ref="AV929">IF($V929, "", INDEX(白話字聲母資料表, $Z929, $AV$5))</f>
        <v/>
      </c>
      <c r="AW929" s="375" t="str">
        <f t="array" ref="AW929">IF($W929, "", INDEX(白話字韻母資料表, $AC929, $AW$5))</f>
        <v/>
      </c>
      <c r="AX929" s="374" t="str">
        <f t="array" ref="AX929">IF($W929, "", INDEX(閩拼韻母八聲調資料表, $AD929, $AG929))</f>
        <v/>
      </c>
    </row>
    <row r="930" spans="2:50">
      <c r="B930" s="380">
        <f t="shared" si="221"/>
        <v>922</v>
      </c>
      <c r="C930" s="314" t="str">
        <f>MID(文章!$D$4, B930, 1)</f>
        <v/>
      </c>
      <c r="D930" s="365"/>
      <c r="E930" s="365"/>
      <c r="F930" s="365"/>
      <c r="G930" s="315" t="str">
        <f t="array" ref="G930">IF( OR($T930, NOT($U930), $W930), "", $AA930 &amp; $AH930 &amp; INDEX(中文數值資料表, $AG930, 2) )</f>
        <v/>
      </c>
      <c r="H930" s="321" t="str">
        <f t="shared" si="222"/>
        <v/>
      </c>
      <c r="I930" s="322" t="str">
        <f t="shared" si="223"/>
        <v/>
      </c>
      <c r="J930" s="323" t="str">
        <f t="shared" si="224"/>
        <v/>
      </c>
      <c r="K930" s="316" t="str">
        <f t="shared" si="225"/>
        <v/>
      </c>
      <c r="L930" s="317" t="str">
        <f t="shared" ca="1" si="276"/>
        <v xml:space="preserve">\ltjruby{}{}\
</v>
      </c>
      <c r="M930" s="317" t="str">
        <f t="shared" ca="1" si="262"/>
        <v xml:space="preserve">&lt;ruby&gt;&lt;rt&gt;&lt;/rt&gt;&lt;/ruby&gt;
</v>
      </c>
      <c r="N930" s="317" t="str">
        <f t="shared" ca="1" si="263"/>
        <v xml:space="preserve">&lt;ruby&gt;&lt;rt&gt;&lt;/rt&gt;&lt;/ruby&gt;
</v>
      </c>
      <c r="O930" s="317" t="str">
        <f t="shared" ca="1" si="264"/>
        <v xml:space="preserve">&lt;ruby&gt;&lt;rt&gt;&lt;/rt&gt;&lt;/ruby&gt;
</v>
      </c>
      <c r="P930" s="317" t="str">
        <f t="shared" ca="1" si="264"/>
        <v xml:space="preserve">&lt;ruby&gt;&lt;rt&gt;&lt;/rt&gt;&lt;/ruby&gt;
</v>
      </c>
      <c r="Q930" s="318" t="str">
        <f t="shared" ca="1" si="265"/>
        <v xml:space="preserve">&lt;ruby&gt;&lt;rtc&gt;&lt;/rtc&gt;&lt;/ruby&gt;
</v>
      </c>
      <c r="R930" s="318" t="str">
        <f t="shared" ca="1" si="266"/>
        <v xml:space="preserve">&lt;ruby&gt;&lt;rt&gt;&lt;/rt&gt;&lt;rtc&gt;&lt;/rtc&gt;&lt;/ruby&gt;
</v>
      </c>
      <c r="S930" s="285"/>
      <c r="T930" s="319" t="b">
        <f t="shared" si="260"/>
        <v>0</v>
      </c>
      <c r="U930" s="319" t="b">
        <f t="shared" si="267"/>
        <v>0</v>
      </c>
      <c r="V930" s="319" t="b">
        <f t="shared" si="268"/>
        <v>1</v>
      </c>
      <c r="W930" s="319" t="b">
        <f t="shared" si="269"/>
        <v>1</v>
      </c>
      <c r="X930" s="319" t="b">
        <f t="shared" si="270"/>
        <v>0</v>
      </c>
      <c r="Y930" s="370"/>
      <c r="Z930" s="377" t="str">
        <f t="shared" si="261"/>
        <v/>
      </c>
      <c r="AA930" s="373" t="str">
        <f t="array" ref="AA930">IF( $Z930="", "", INDEX(白話字聲母資料表, $Z930, $AA$5))</f>
        <v/>
      </c>
      <c r="AB930" s="370"/>
      <c r="AC930" s="377" t="str">
        <f t="shared" si="271"/>
        <v/>
      </c>
      <c r="AD930" s="373" t="str">
        <f t="array" ref="AD930">IF( $W930, "", INDEX(白話字韻母資料表, AC930, $AD$5))</f>
        <v/>
      </c>
      <c r="AE930" s="373" t="str">
        <f t="array" ref="AE930">IF( $W930, "", IF( INDEX(白話字韻母資料表, AC930, $AE$5) = "入聲", TRUE, FALSE) )</f>
        <v/>
      </c>
      <c r="AF930" s="374" t="str">
        <f t="shared" si="272"/>
        <v/>
      </c>
      <c r="AG930" s="374" t="str">
        <f t="shared" si="273"/>
        <v/>
      </c>
      <c r="AH930" s="374" t="str">
        <f t="array" ref="AH930">IF( $W930, "", INDEX(白話字韻母資料表, $AC930, $AH$5))</f>
        <v/>
      </c>
      <c r="AI930" s="374" t="str">
        <f t="array" ref="AI930">IF($W930, "", INDEX(白話字韻母八聲調資料表, $AD930, $AG930))</f>
        <v/>
      </c>
      <c r="AJ930" s="370"/>
      <c r="AK930" s="373" t="b">
        <f t="shared" si="274"/>
        <v>0</v>
      </c>
      <c r="AL930" s="373" t="str">
        <f>IF( $AK930, IFERROR( IF(MATCH( $E930, 顎音化聲母!$H$9:$H$37, 0), TRUE, FALSE), FALSE), "")</f>
        <v/>
      </c>
      <c r="AM930" s="373" t="str">
        <f t="array" ref="AM930">IF( AND($AK930, $AL930), INDEX(顎音化聲母資料表, MATCH( $D930 &amp; $E930, 顎音化聲母!$L$5:$L$136, 0), 3), "")</f>
        <v/>
      </c>
      <c r="AN930" s="373" t="str">
        <f t="shared" si="275"/>
        <v/>
      </c>
      <c r="AO930" s="374" t="str">
        <f t="array" ref="AO930">IF($AN930="", "", IF( $AM930&lt;&gt;"", $AM930,INDEX(白話字聲母資料表, $AN930, $AO$5)))</f>
        <v/>
      </c>
      <c r="AP930" s="374" t="str">
        <f t="array" ref="AP930">IF($W930, "", INDEX(方音八音反切資料表, $AD930, $AG930))</f>
        <v/>
      </c>
      <c r="AQ930" s="370"/>
      <c r="AR930" s="374" t="str">
        <f t="array" ref="AR930">IF($V930, "", INDEX(白話字聲母資料表, $Z930, $AR$5))</f>
        <v/>
      </c>
      <c r="AS930" s="375" t="str">
        <f t="array" ref="AS930">IF($W930, "", INDEX(白話字韻母資料表, $AC930, $AR$5))</f>
        <v/>
      </c>
      <c r="AT930" s="374" t="str">
        <f t="array" ref="AT930">IF($W930, "", INDEX(台羅韻母八聲調資料表, $AD930, $AG930))</f>
        <v/>
      </c>
      <c r="AU930" s="370"/>
      <c r="AV930" s="374" t="str">
        <f t="array" ref="AV930">IF($V930, "", INDEX(白話字聲母資料表, $Z930, $AV$5))</f>
        <v/>
      </c>
      <c r="AW930" s="375" t="str">
        <f t="array" ref="AW930">IF($W930, "", INDEX(白話字韻母資料表, $AC930, $AW$5))</f>
        <v/>
      </c>
      <c r="AX930" s="374" t="str">
        <f t="array" ref="AX930">IF($W930, "", INDEX(閩拼韻母八聲調資料表, $AD930, $AG930))</f>
        <v/>
      </c>
    </row>
    <row r="931" spans="2:50">
      <c r="B931" s="380">
        <f t="shared" si="221"/>
        <v>923</v>
      </c>
      <c r="C931" s="314" t="str">
        <f>MID(文章!$D$4, B931, 1)</f>
        <v/>
      </c>
      <c r="D931" s="365"/>
      <c r="E931" s="365"/>
      <c r="F931" s="365"/>
      <c r="G931" s="315" t="str">
        <f t="array" ref="G931">IF( OR($T931, NOT($U931), $W931), "", $AA931 &amp; $AH931 &amp; INDEX(中文數值資料表, $AG931, 2) )</f>
        <v/>
      </c>
      <c r="H931" s="321" t="str">
        <f t="shared" si="222"/>
        <v/>
      </c>
      <c r="I931" s="322" t="str">
        <f t="shared" si="223"/>
        <v/>
      </c>
      <c r="J931" s="323" t="str">
        <f t="shared" si="224"/>
        <v/>
      </c>
      <c r="K931" s="316" t="str">
        <f t="shared" si="225"/>
        <v/>
      </c>
      <c r="L931" s="317" t="str">
        <f t="shared" ca="1" si="276"/>
        <v xml:space="preserve">\ltjruby{}{}\
</v>
      </c>
      <c r="M931" s="317" t="str">
        <f t="shared" ca="1" si="262"/>
        <v xml:space="preserve">&lt;ruby&gt;&lt;rt&gt;&lt;/rt&gt;&lt;/ruby&gt;
</v>
      </c>
      <c r="N931" s="317" t="str">
        <f t="shared" ca="1" si="263"/>
        <v xml:space="preserve">&lt;ruby&gt;&lt;rt&gt;&lt;/rt&gt;&lt;/ruby&gt;
</v>
      </c>
      <c r="O931" s="317" t="str">
        <f t="shared" ca="1" si="264"/>
        <v xml:space="preserve">&lt;ruby&gt;&lt;rt&gt;&lt;/rt&gt;&lt;/ruby&gt;
</v>
      </c>
      <c r="P931" s="317" t="str">
        <f t="shared" ca="1" si="264"/>
        <v xml:space="preserve">&lt;ruby&gt;&lt;rt&gt;&lt;/rt&gt;&lt;/ruby&gt;
</v>
      </c>
      <c r="Q931" s="318" t="str">
        <f t="shared" ca="1" si="265"/>
        <v xml:space="preserve">&lt;ruby&gt;&lt;rtc&gt;&lt;/rtc&gt;&lt;/ruby&gt;
</v>
      </c>
      <c r="R931" s="318" t="str">
        <f t="shared" ca="1" si="266"/>
        <v xml:space="preserve">&lt;ruby&gt;&lt;rt&gt;&lt;/rt&gt;&lt;rtc&gt;&lt;/rtc&gt;&lt;/ruby&gt;
</v>
      </c>
      <c r="S931" s="285"/>
      <c r="T931" s="319" t="b">
        <f t="shared" si="260"/>
        <v>0</v>
      </c>
      <c r="U931" s="319" t="b">
        <f t="shared" si="267"/>
        <v>0</v>
      </c>
      <c r="V931" s="319" t="b">
        <f t="shared" si="268"/>
        <v>1</v>
      </c>
      <c r="W931" s="319" t="b">
        <f t="shared" si="269"/>
        <v>1</v>
      </c>
      <c r="X931" s="319" t="b">
        <f t="shared" si="270"/>
        <v>0</v>
      </c>
      <c r="Y931" s="370"/>
      <c r="Z931" s="377" t="str">
        <f t="shared" si="261"/>
        <v/>
      </c>
      <c r="AA931" s="373" t="str">
        <f t="array" ref="AA931">IF( $Z931="", "", INDEX(白話字聲母資料表, $Z931, $AA$5))</f>
        <v/>
      </c>
      <c r="AB931" s="370"/>
      <c r="AC931" s="377" t="str">
        <f t="shared" si="271"/>
        <v/>
      </c>
      <c r="AD931" s="373" t="str">
        <f t="array" ref="AD931">IF( $W931, "", INDEX(白話字韻母資料表, AC931, $AD$5))</f>
        <v/>
      </c>
      <c r="AE931" s="373" t="str">
        <f t="array" ref="AE931">IF( $W931, "", IF( INDEX(白話字韻母資料表, AC931, $AE$5) = "入聲", TRUE, FALSE) )</f>
        <v/>
      </c>
      <c r="AF931" s="374" t="str">
        <f t="shared" si="272"/>
        <v/>
      </c>
      <c r="AG931" s="374" t="str">
        <f t="shared" si="273"/>
        <v/>
      </c>
      <c r="AH931" s="374" t="str">
        <f t="array" ref="AH931">IF( $W931, "", INDEX(白話字韻母資料表, $AC931, $AH$5))</f>
        <v/>
      </c>
      <c r="AI931" s="374" t="str">
        <f t="array" ref="AI931">IF($W931, "", INDEX(白話字韻母八聲調資料表, $AD931, $AG931))</f>
        <v/>
      </c>
      <c r="AJ931" s="370"/>
      <c r="AK931" s="373" t="b">
        <f t="shared" si="274"/>
        <v>0</v>
      </c>
      <c r="AL931" s="373" t="str">
        <f>IF( $AK931, IFERROR( IF(MATCH( $E931, 顎音化聲母!$H$9:$H$37, 0), TRUE, FALSE), FALSE), "")</f>
        <v/>
      </c>
      <c r="AM931" s="373" t="str">
        <f t="array" ref="AM931">IF( AND($AK931, $AL931), INDEX(顎音化聲母資料表, MATCH( $D931 &amp; $E931, 顎音化聲母!$L$5:$L$136, 0), 3), "")</f>
        <v/>
      </c>
      <c r="AN931" s="373" t="str">
        <f t="shared" si="275"/>
        <v/>
      </c>
      <c r="AO931" s="374" t="str">
        <f t="array" ref="AO931">IF($AN931="", "", IF( $AM931&lt;&gt;"", $AM931,INDEX(白話字聲母資料表, $AN931, $AO$5)))</f>
        <v/>
      </c>
      <c r="AP931" s="374" t="str">
        <f t="array" ref="AP931">IF($W931, "", INDEX(方音八音反切資料表, $AD931, $AG931))</f>
        <v/>
      </c>
      <c r="AQ931" s="370"/>
      <c r="AR931" s="374" t="str">
        <f t="array" ref="AR931">IF($V931, "", INDEX(白話字聲母資料表, $Z931, $AR$5))</f>
        <v/>
      </c>
      <c r="AS931" s="375" t="str">
        <f t="array" ref="AS931">IF($W931, "", INDEX(白話字韻母資料表, $AC931, $AR$5))</f>
        <v/>
      </c>
      <c r="AT931" s="374" t="str">
        <f t="array" ref="AT931">IF($W931, "", INDEX(台羅韻母八聲調資料表, $AD931, $AG931))</f>
        <v/>
      </c>
      <c r="AU931" s="370"/>
      <c r="AV931" s="374" t="str">
        <f t="array" ref="AV931">IF($V931, "", INDEX(白話字聲母資料表, $Z931, $AV$5))</f>
        <v/>
      </c>
      <c r="AW931" s="375" t="str">
        <f t="array" ref="AW931">IF($W931, "", INDEX(白話字韻母資料表, $AC931, $AW$5))</f>
        <v/>
      </c>
      <c r="AX931" s="374" t="str">
        <f t="array" ref="AX931">IF($W931, "", INDEX(閩拼韻母八聲調資料表, $AD931, $AG931))</f>
        <v/>
      </c>
    </row>
    <row r="932" spans="2:50">
      <c r="B932" s="380">
        <f t="shared" si="221"/>
        <v>924</v>
      </c>
      <c r="C932" s="314" t="str">
        <f>MID(文章!$D$4, B932, 1)</f>
        <v/>
      </c>
      <c r="D932" s="365"/>
      <c r="E932" s="365"/>
      <c r="F932" s="365"/>
      <c r="G932" s="315" t="str">
        <f t="array" ref="G932">IF( OR($T932, NOT($U932), $W932), "", $AA932 &amp; $AH932 &amp; INDEX(中文數值資料表, $AG932, 2) )</f>
        <v/>
      </c>
      <c r="H932" s="321" t="str">
        <f t="shared" si="222"/>
        <v/>
      </c>
      <c r="I932" s="322" t="str">
        <f t="shared" si="223"/>
        <v/>
      </c>
      <c r="J932" s="323" t="str">
        <f t="shared" si="224"/>
        <v/>
      </c>
      <c r="K932" s="316" t="str">
        <f t="shared" si="225"/>
        <v/>
      </c>
      <c r="L932" s="317" t="str">
        <f t="shared" ca="1" si="276"/>
        <v xml:space="preserve">\ltjruby{}{}\
</v>
      </c>
      <c r="M932" s="317" t="str">
        <f t="shared" ca="1" si="262"/>
        <v xml:space="preserve">&lt;ruby&gt;&lt;rt&gt;&lt;/rt&gt;&lt;/ruby&gt;
</v>
      </c>
      <c r="N932" s="317" t="str">
        <f t="shared" ca="1" si="263"/>
        <v xml:space="preserve">&lt;ruby&gt;&lt;rt&gt;&lt;/rt&gt;&lt;/ruby&gt;
</v>
      </c>
      <c r="O932" s="317" t="str">
        <f t="shared" ca="1" si="264"/>
        <v xml:space="preserve">&lt;ruby&gt;&lt;rt&gt;&lt;/rt&gt;&lt;/ruby&gt;
</v>
      </c>
      <c r="P932" s="317" t="str">
        <f t="shared" ca="1" si="264"/>
        <v xml:space="preserve">&lt;ruby&gt;&lt;rt&gt;&lt;/rt&gt;&lt;/ruby&gt;
</v>
      </c>
      <c r="Q932" s="318" t="str">
        <f t="shared" ca="1" si="265"/>
        <v xml:space="preserve">&lt;ruby&gt;&lt;rtc&gt;&lt;/rtc&gt;&lt;/ruby&gt;
</v>
      </c>
      <c r="R932" s="318" t="str">
        <f t="shared" ca="1" si="266"/>
        <v xml:space="preserve">&lt;ruby&gt;&lt;rt&gt;&lt;/rt&gt;&lt;rtc&gt;&lt;/rtc&gt;&lt;/ruby&gt;
</v>
      </c>
      <c r="S932" s="285"/>
      <c r="T932" s="319" t="b">
        <f t="shared" si="260"/>
        <v>0</v>
      </c>
      <c r="U932" s="319" t="b">
        <f t="shared" si="267"/>
        <v>0</v>
      </c>
      <c r="V932" s="319" t="b">
        <f t="shared" si="268"/>
        <v>1</v>
      </c>
      <c r="W932" s="319" t="b">
        <f t="shared" si="269"/>
        <v>1</v>
      </c>
      <c r="X932" s="319" t="b">
        <f t="shared" si="270"/>
        <v>0</v>
      </c>
      <c r="Y932" s="370"/>
      <c r="Z932" s="377" t="str">
        <f t="shared" si="261"/>
        <v/>
      </c>
      <c r="AA932" s="373" t="str">
        <f t="array" ref="AA932">IF( $Z932="", "", INDEX(白話字聲母資料表, $Z932, $AA$5))</f>
        <v/>
      </c>
      <c r="AB932" s="370"/>
      <c r="AC932" s="377" t="str">
        <f t="shared" si="271"/>
        <v/>
      </c>
      <c r="AD932" s="373" t="str">
        <f t="array" ref="AD932">IF( $W932, "", INDEX(白話字韻母資料表, AC932, $AD$5))</f>
        <v/>
      </c>
      <c r="AE932" s="373" t="str">
        <f t="array" ref="AE932">IF( $W932, "", IF( INDEX(白話字韻母資料表, AC932, $AE$5) = "入聲", TRUE, FALSE) )</f>
        <v/>
      </c>
      <c r="AF932" s="374" t="str">
        <f t="shared" si="272"/>
        <v/>
      </c>
      <c r="AG932" s="374" t="str">
        <f t="shared" si="273"/>
        <v/>
      </c>
      <c r="AH932" s="374" t="str">
        <f t="array" ref="AH932">IF( $W932, "", INDEX(白話字韻母資料表, $AC932, $AH$5))</f>
        <v/>
      </c>
      <c r="AI932" s="374" t="str">
        <f t="array" ref="AI932">IF($W932, "", INDEX(白話字韻母八聲調資料表, $AD932, $AG932))</f>
        <v/>
      </c>
      <c r="AJ932" s="370"/>
      <c r="AK932" s="373" t="b">
        <f t="shared" si="274"/>
        <v>0</v>
      </c>
      <c r="AL932" s="373" t="str">
        <f>IF( $AK932, IFERROR( IF(MATCH( $E932, 顎音化聲母!$H$9:$H$37, 0), TRUE, FALSE), FALSE), "")</f>
        <v/>
      </c>
      <c r="AM932" s="373" t="str">
        <f t="array" ref="AM932">IF( AND($AK932, $AL932), INDEX(顎音化聲母資料表, MATCH( $D932 &amp; $E932, 顎音化聲母!$L$5:$L$136, 0), 3), "")</f>
        <v/>
      </c>
      <c r="AN932" s="373" t="str">
        <f t="shared" si="275"/>
        <v/>
      </c>
      <c r="AO932" s="374" t="str">
        <f t="array" ref="AO932">IF($AN932="", "", IF( $AM932&lt;&gt;"", $AM932,INDEX(白話字聲母資料表, $AN932, $AO$5)))</f>
        <v/>
      </c>
      <c r="AP932" s="374" t="str">
        <f t="array" ref="AP932">IF($W932, "", INDEX(方音八音反切資料表, $AD932, $AG932))</f>
        <v/>
      </c>
      <c r="AQ932" s="370"/>
      <c r="AR932" s="374" t="str">
        <f t="array" ref="AR932">IF($V932, "", INDEX(白話字聲母資料表, $Z932, $AR$5))</f>
        <v/>
      </c>
      <c r="AS932" s="375" t="str">
        <f t="array" ref="AS932">IF($W932, "", INDEX(白話字韻母資料表, $AC932, $AR$5))</f>
        <v/>
      </c>
      <c r="AT932" s="374" t="str">
        <f t="array" ref="AT932">IF($W932, "", INDEX(台羅韻母八聲調資料表, $AD932, $AG932))</f>
        <v/>
      </c>
      <c r="AU932" s="370"/>
      <c r="AV932" s="374" t="str">
        <f t="array" ref="AV932">IF($V932, "", INDEX(白話字聲母資料表, $Z932, $AV$5))</f>
        <v/>
      </c>
      <c r="AW932" s="375" t="str">
        <f t="array" ref="AW932">IF($W932, "", INDEX(白話字韻母資料表, $AC932, $AW$5))</f>
        <v/>
      </c>
      <c r="AX932" s="374" t="str">
        <f t="array" ref="AX932">IF($W932, "", INDEX(閩拼韻母八聲調資料表, $AD932, $AG932))</f>
        <v/>
      </c>
    </row>
    <row r="933" spans="2:50">
      <c r="B933" s="380">
        <f t="shared" si="221"/>
        <v>925</v>
      </c>
      <c r="C933" s="314" t="str">
        <f>MID(文章!$D$4, B933, 1)</f>
        <v/>
      </c>
      <c r="D933" s="365"/>
      <c r="E933" s="365"/>
      <c r="F933" s="365"/>
      <c r="G933" s="315" t="str">
        <f t="array" ref="G933">IF( OR($T933, NOT($U933), $W933), "", $AA933 &amp; $AH933 &amp; INDEX(中文數值資料表, $AG933, 2) )</f>
        <v/>
      </c>
      <c r="H933" s="321" t="str">
        <f t="shared" si="222"/>
        <v/>
      </c>
      <c r="I933" s="322" t="str">
        <f t="shared" si="223"/>
        <v/>
      </c>
      <c r="J933" s="323" t="str">
        <f t="shared" si="224"/>
        <v/>
      </c>
      <c r="K933" s="316" t="str">
        <f t="shared" si="225"/>
        <v/>
      </c>
      <c r="L933" s="317" t="str">
        <f t="shared" ca="1" si="276"/>
        <v xml:space="preserve">\ltjruby{}{}\
</v>
      </c>
      <c r="M933" s="317" t="str">
        <f t="shared" ca="1" si="262"/>
        <v xml:space="preserve">&lt;ruby&gt;&lt;rt&gt;&lt;/rt&gt;&lt;/ruby&gt;
</v>
      </c>
      <c r="N933" s="317" t="str">
        <f t="shared" ca="1" si="263"/>
        <v xml:space="preserve">&lt;ruby&gt;&lt;rt&gt;&lt;/rt&gt;&lt;/ruby&gt;
</v>
      </c>
      <c r="O933" s="317" t="str">
        <f t="shared" ca="1" si="264"/>
        <v xml:space="preserve">&lt;ruby&gt;&lt;rt&gt;&lt;/rt&gt;&lt;/ruby&gt;
</v>
      </c>
      <c r="P933" s="317" t="str">
        <f t="shared" ca="1" si="264"/>
        <v xml:space="preserve">&lt;ruby&gt;&lt;rt&gt;&lt;/rt&gt;&lt;/ruby&gt;
</v>
      </c>
      <c r="Q933" s="318" t="str">
        <f t="shared" ca="1" si="265"/>
        <v xml:space="preserve">&lt;ruby&gt;&lt;rtc&gt;&lt;/rtc&gt;&lt;/ruby&gt;
</v>
      </c>
      <c r="R933" s="318" t="str">
        <f t="shared" ca="1" si="266"/>
        <v xml:space="preserve">&lt;ruby&gt;&lt;rt&gt;&lt;/rt&gt;&lt;rtc&gt;&lt;/rtc&gt;&lt;/ruby&gt;
</v>
      </c>
      <c r="S933" s="285"/>
      <c r="T933" s="319" t="b">
        <f t="shared" si="260"/>
        <v>0</v>
      </c>
      <c r="U933" s="319" t="b">
        <f t="shared" si="267"/>
        <v>0</v>
      </c>
      <c r="V933" s="319" t="b">
        <f t="shared" si="268"/>
        <v>1</v>
      </c>
      <c r="W933" s="319" t="b">
        <f t="shared" si="269"/>
        <v>1</v>
      </c>
      <c r="X933" s="319" t="b">
        <f t="shared" si="270"/>
        <v>0</v>
      </c>
      <c r="Y933" s="370"/>
      <c r="Z933" s="377" t="str">
        <f t="shared" si="261"/>
        <v/>
      </c>
      <c r="AA933" s="373" t="str">
        <f t="array" ref="AA933">IF( $Z933="", "", INDEX(白話字聲母資料表, $Z933, $AA$5))</f>
        <v/>
      </c>
      <c r="AB933" s="370"/>
      <c r="AC933" s="377" t="str">
        <f t="shared" si="271"/>
        <v/>
      </c>
      <c r="AD933" s="373" t="str">
        <f t="array" ref="AD933">IF( $W933, "", INDEX(白話字韻母資料表, AC933, $AD$5))</f>
        <v/>
      </c>
      <c r="AE933" s="373" t="str">
        <f t="array" ref="AE933">IF( $W933, "", IF( INDEX(白話字韻母資料表, AC933, $AE$5) = "入聲", TRUE, FALSE) )</f>
        <v/>
      </c>
      <c r="AF933" s="374" t="str">
        <f t="shared" si="272"/>
        <v/>
      </c>
      <c r="AG933" s="374" t="str">
        <f t="shared" si="273"/>
        <v/>
      </c>
      <c r="AH933" s="374" t="str">
        <f t="array" ref="AH933">IF( $W933, "", INDEX(白話字韻母資料表, $AC933, $AH$5))</f>
        <v/>
      </c>
      <c r="AI933" s="374" t="str">
        <f t="array" ref="AI933">IF($W933, "", INDEX(白話字韻母八聲調資料表, $AD933, $AG933))</f>
        <v/>
      </c>
      <c r="AJ933" s="370"/>
      <c r="AK933" s="373" t="b">
        <f t="shared" si="274"/>
        <v>0</v>
      </c>
      <c r="AL933" s="373" t="str">
        <f>IF( $AK933, IFERROR( IF(MATCH( $E933, 顎音化聲母!$H$9:$H$37, 0), TRUE, FALSE), FALSE), "")</f>
        <v/>
      </c>
      <c r="AM933" s="373" t="str">
        <f t="array" ref="AM933">IF( AND($AK933, $AL933), INDEX(顎音化聲母資料表, MATCH( $D933 &amp; $E933, 顎音化聲母!$L$5:$L$136, 0), 3), "")</f>
        <v/>
      </c>
      <c r="AN933" s="373" t="str">
        <f t="shared" si="275"/>
        <v/>
      </c>
      <c r="AO933" s="374" t="str">
        <f t="array" ref="AO933">IF($AN933="", "", IF( $AM933&lt;&gt;"", $AM933,INDEX(白話字聲母資料表, $AN933, $AO$5)))</f>
        <v/>
      </c>
      <c r="AP933" s="374" t="str">
        <f t="array" ref="AP933">IF($W933, "", INDEX(方音八音反切資料表, $AD933, $AG933))</f>
        <v/>
      </c>
      <c r="AQ933" s="370"/>
      <c r="AR933" s="374" t="str">
        <f t="array" ref="AR933">IF($V933, "", INDEX(白話字聲母資料表, $Z933, $AR$5))</f>
        <v/>
      </c>
      <c r="AS933" s="375" t="str">
        <f t="array" ref="AS933">IF($W933, "", INDEX(白話字韻母資料表, $AC933, $AR$5))</f>
        <v/>
      </c>
      <c r="AT933" s="374" t="str">
        <f t="array" ref="AT933">IF($W933, "", INDEX(台羅韻母八聲調資料表, $AD933, $AG933))</f>
        <v/>
      </c>
      <c r="AU933" s="370"/>
      <c r="AV933" s="374" t="str">
        <f t="array" ref="AV933">IF($V933, "", INDEX(白話字聲母資料表, $Z933, $AV$5))</f>
        <v/>
      </c>
      <c r="AW933" s="375" t="str">
        <f t="array" ref="AW933">IF($W933, "", INDEX(白話字韻母資料表, $AC933, $AW$5))</f>
        <v/>
      </c>
      <c r="AX933" s="374" t="str">
        <f t="array" ref="AX933">IF($W933, "", INDEX(閩拼韻母八聲調資料表, $AD933, $AG933))</f>
        <v/>
      </c>
    </row>
    <row r="934" spans="2:50">
      <c r="B934" s="380">
        <f t="shared" si="221"/>
        <v>926</v>
      </c>
      <c r="C934" s="314" t="str">
        <f>MID(文章!$D$4, B934, 1)</f>
        <v/>
      </c>
      <c r="D934" s="365"/>
      <c r="E934" s="365"/>
      <c r="F934" s="365"/>
      <c r="G934" s="315" t="str">
        <f t="array" ref="G934">IF( OR($T934, NOT($U934), $W934), "", $AA934 &amp; $AH934 &amp; INDEX(中文數值資料表, $AG934, 2) )</f>
        <v/>
      </c>
      <c r="H934" s="321" t="str">
        <f t="shared" si="222"/>
        <v/>
      </c>
      <c r="I934" s="322" t="str">
        <f t="shared" si="223"/>
        <v/>
      </c>
      <c r="J934" s="323" t="str">
        <f t="shared" si="224"/>
        <v/>
      </c>
      <c r="K934" s="316" t="str">
        <f t="shared" si="225"/>
        <v/>
      </c>
      <c r="L934" s="317" t="str">
        <f t="shared" ca="1" si="276"/>
        <v xml:space="preserve">\ltjruby{}{}\
</v>
      </c>
      <c r="M934" s="317" t="str">
        <f t="shared" ca="1" si="262"/>
        <v xml:space="preserve">&lt;ruby&gt;&lt;rt&gt;&lt;/rt&gt;&lt;/ruby&gt;
</v>
      </c>
      <c r="N934" s="317" t="str">
        <f t="shared" ca="1" si="263"/>
        <v xml:space="preserve">&lt;ruby&gt;&lt;rt&gt;&lt;/rt&gt;&lt;/ruby&gt;
</v>
      </c>
      <c r="O934" s="317" t="str">
        <f t="shared" ca="1" si="264"/>
        <v xml:space="preserve">&lt;ruby&gt;&lt;rt&gt;&lt;/rt&gt;&lt;/ruby&gt;
</v>
      </c>
      <c r="P934" s="317" t="str">
        <f t="shared" ca="1" si="264"/>
        <v xml:space="preserve">&lt;ruby&gt;&lt;rt&gt;&lt;/rt&gt;&lt;/ruby&gt;
</v>
      </c>
      <c r="Q934" s="318" t="str">
        <f t="shared" ca="1" si="265"/>
        <v xml:space="preserve">&lt;ruby&gt;&lt;rtc&gt;&lt;/rtc&gt;&lt;/ruby&gt;
</v>
      </c>
      <c r="R934" s="318" t="str">
        <f t="shared" ca="1" si="266"/>
        <v xml:space="preserve">&lt;ruby&gt;&lt;rt&gt;&lt;/rt&gt;&lt;rtc&gt;&lt;/rtc&gt;&lt;/ruby&gt;
</v>
      </c>
      <c r="S934" s="285"/>
      <c r="T934" s="319" t="b">
        <f t="shared" si="260"/>
        <v>0</v>
      </c>
      <c r="U934" s="319" t="b">
        <f t="shared" si="267"/>
        <v>0</v>
      </c>
      <c r="V934" s="319" t="b">
        <f t="shared" si="268"/>
        <v>1</v>
      </c>
      <c r="W934" s="319" t="b">
        <f t="shared" si="269"/>
        <v>1</v>
      </c>
      <c r="X934" s="319" t="b">
        <f t="shared" si="270"/>
        <v>0</v>
      </c>
      <c r="Y934" s="370"/>
      <c r="Z934" s="377" t="str">
        <f t="shared" si="261"/>
        <v/>
      </c>
      <c r="AA934" s="373" t="str">
        <f t="array" ref="AA934">IF( $Z934="", "", INDEX(白話字聲母資料表, $Z934, $AA$5))</f>
        <v/>
      </c>
      <c r="AB934" s="370"/>
      <c r="AC934" s="377" t="str">
        <f t="shared" si="271"/>
        <v/>
      </c>
      <c r="AD934" s="373" t="str">
        <f t="array" ref="AD934">IF( $W934, "", INDEX(白話字韻母資料表, AC934, $AD$5))</f>
        <v/>
      </c>
      <c r="AE934" s="373" t="str">
        <f t="array" ref="AE934">IF( $W934, "", IF( INDEX(白話字韻母資料表, AC934, $AE$5) = "入聲", TRUE, FALSE) )</f>
        <v/>
      </c>
      <c r="AF934" s="374" t="str">
        <f t="shared" si="272"/>
        <v/>
      </c>
      <c r="AG934" s="374" t="str">
        <f t="shared" si="273"/>
        <v/>
      </c>
      <c r="AH934" s="374" t="str">
        <f t="array" ref="AH934">IF( $W934, "", INDEX(白話字韻母資料表, $AC934, $AH$5))</f>
        <v/>
      </c>
      <c r="AI934" s="374" t="str">
        <f t="array" ref="AI934">IF($W934, "", INDEX(白話字韻母八聲調資料表, $AD934, $AG934))</f>
        <v/>
      </c>
      <c r="AJ934" s="370"/>
      <c r="AK934" s="373" t="b">
        <f t="shared" si="274"/>
        <v>0</v>
      </c>
      <c r="AL934" s="373" t="str">
        <f>IF( $AK934, IFERROR( IF(MATCH( $E934, 顎音化聲母!$H$9:$H$37, 0), TRUE, FALSE), FALSE), "")</f>
        <v/>
      </c>
      <c r="AM934" s="373" t="str">
        <f t="array" ref="AM934">IF( AND($AK934, $AL934), INDEX(顎音化聲母資料表, MATCH( $D934 &amp; $E934, 顎音化聲母!$L$5:$L$136, 0), 3), "")</f>
        <v/>
      </c>
      <c r="AN934" s="373" t="str">
        <f t="shared" si="275"/>
        <v/>
      </c>
      <c r="AO934" s="374" t="str">
        <f t="array" ref="AO934">IF($AN934="", "", IF( $AM934&lt;&gt;"", $AM934,INDEX(白話字聲母資料表, $AN934, $AO$5)))</f>
        <v/>
      </c>
      <c r="AP934" s="374" t="str">
        <f t="array" ref="AP934">IF($W934, "", INDEX(方音八音反切資料表, $AD934, $AG934))</f>
        <v/>
      </c>
      <c r="AQ934" s="370"/>
      <c r="AR934" s="374" t="str">
        <f t="array" ref="AR934">IF($V934, "", INDEX(白話字聲母資料表, $Z934, $AR$5))</f>
        <v/>
      </c>
      <c r="AS934" s="375" t="str">
        <f t="array" ref="AS934">IF($W934, "", INDEX(白話字韻母資料表, $AC934, $AR$5))</f>
        <v/>
      </c>
      <c r="AT934" s="374" t="str">
        <f t="array" ref="AT934">IF($W934, "", INDEX(台羅韻母八聲調資料表, $AD934, $AG934))</f>
        <v/>
      </c>
      <c r="AU934" s="370"/>
      <c r="AV934" s="374" t="str">
        <f t="array" ref="AV934">IF($V934, "", INDEX(白話字聲母資料表, $Z934, $AV$5))</f>
        <v/>
      </c>
      <c r="AW934" s="375" t="str">
        <f t="array" ref="AW934">IF($W934, "", INDEX(白話字韻母資料表, $AC934, $AW$5))</f>
        <v/>
      </c>
      <c r="AX934" s="374" t="str">
        <f t="array" ref="AX934">IF($W934, "", INDEX(閩拼韻母八聲調資料表, $AD934, $AG934))</f>
        <v/>
      </c>
    </row>
    <row r="935" spans="2:50">
      <c r="B935" s="380">
        <f t="shared" si="221"/>
        <v>927</v>
      </c>
      <c r="C935" s="314" t="str">
        <f>MID(文章!$D$4, B935, 1)</f>
        <v/>
      </c>
      <c r="D935" s="365"/>
      <c r="E935" s="365"/>
      <c r="F935" s="365"/>
      <c r="G935" s="315" t="str">
        <f t="array" ref="G935">IF( OR($T935, NOT($U935), $W935), "", $AA935 &amp; $AH935 &amp; INDEX(中文數值資料表, $AG935, 2) )</f>
        <v/>
      </c>
      <c r="H935" s="321" t="str">
        <f t="shared" si="222"/>
        <v/>
      </c>
      <c r="I935" s="322" t="str">
        <f t="shared" si="223"/>
        <v/>
      </c>
      <c r="J935" s="323" t="str">
        <f t="shared" si="224"/>
        <v/>
      </c>
      <c r="K935" s="316" t="str">
        <f t="shared" si="225"/>
        <v/>
      </c>
      <c r="L935" s="317" t="str">
        <f t="shared" ca="1" si="276"/>
        <v xml:space="preserve">\ltjruby{}{}\
</v>
      </c>
      <c r="M935" s="317" t="str">
        <f t="shared" ca="1" si="262"/>
        <v xml:space="preserve">&lt;ruby&gt;&lt;rt&gt;&lt;/rt&gt;&lt;/ruby&gt;
</v>
      </c>
      <c r="N935" s="317" t="str">
        <f t="shared" ca="1" si="263"/>
        <v xml:space="preserve">&lt;ruby&gt;&lt;rt&gt;&lt;/rt&gt;&lt;/ruby&gt;
</v>
      </c>
      <c r="O935" s="317" t="str">
        <f t="shared" ca="1" si="264"/>
        <v xml:space="preserve">&lt;ruby&gt;&lt;rt&gt;&lt;/rt&gt;&lt;/ruby&gt;
</v>
      </c>
      <c r="P935" s="317" t="str">
        <f t="shared" ca="1" si="264"/>
        <v xml:space="preserve">&lt;ruby&gt;&lt;rt&gt;&lt;/rt&gt;&lt;/ruby&gt;
</v>
      </c>
      <c r="Q935" s="318" t="str">
        <f t="shared" ca="1" si="265"/>
        <v xml:space="preserve">&lt;ruby&gt;&lt;rtc&gt;&lt;/rtc&gt;&lt;/ruby&gt;
</v>
      </c>
      <c r="R935" s="318" t="str">
        <f t="shared" ca="1" si="266"/>
        <v xml:space="preserve">&lt;ruby&gt;&lt;rt&gt;&lt;/rt&gt;&lt;rtc&gt;&lt;/rtc&gt;&lt;/ruby&gt;
</v>
      </c>
      <c r="S935" s="285"/>
      <c r="T935" s="319" t="b">
        <f t="shared" si="260"/>
        <v>0</v>
      </c>
      <c r="U935" s="319" t="b">
        <f t="shared" si="267"/>
        <v>0</v>
      </c>
      <c r="V935" s="319" t="b">
        <f t="shared" si="268"/>
        <v>1</v>
      </c>
      <c r="W935" s="319" t="b">
        <f t="shared" si="269"/>
        <v>1</v>
      </c>
      <c r="X935" s="319" t="b">
        <f t="shared" si="270"/>
        <v>0</v>
      </c>
      <c r="Y935" s="370"/>
      <c r="Z935" s="377" t="str">
        <f t="shared" si="261"/>
        <v/>
      </c>
      <c r="AA935" s="373" t="str">
        <f t="array" ref="AA935">IF( $Z935="", "", INDEX(白話字聲母資料表, $Z935, $AA$5))</f>
        <v/>
      </c>
      <c r="AB935" s="370"/>
      <c r="AC935" s="377" t="str">
        <f t="shared" si="271"/>
        <v/>
      </c>
      <c r="AD935" s="373" t="str">
        <f t="array" ref="AD935">IF( $W935, "", INDEX(白話字韻母資料表, AC935, $AD$5))</f>
        <v/>
      </c>
      <c r="AE935" s="373" t="str">
        <f t="array" ref="AE935">IF( $W935, "", IF( INDEX(白話字韻母資料表, AC935, $AE$5) = "入聲", TRUE, FALSE) )</f>
        <v/>
      </c>
      <c r="AF935" s="374" t="str">
        <f t="shared" si="272"/>
        <v/>
      </c>
      <c r="AG935" s="374" t="str">
        <f t="shared" si="273"/>
        <v/>
      </c>
      <c r="AH935" s="374" t="str">
        <f t="array" ref="AH935">IF( $W935, "", INDEX(白話字韻母資料表, $AC935, $AH$5))</f>
        <v/>
      </c>
      <c r="AI935" s="374" t="str">
        <f t="array" ref="AI935">IF($W935, "", INDEX(白話字韻母八聲調資料表, $AD935, $AG935))</f>
        <v/>
      </c>
      <c r="AJ935" s="370"/>
      <c r="AK935" s="373" t="b">
        <f t="shared" si="274"/>
        <v>0</v>
      </c>
      <c r="AL935" s="373" t="str">
        <f>IF( $AK935, IFERROR( IF(MATCH( $E935, 顎音化聲母!$H$9:$H$37, 0), TRUE, FALSE), FALSE), "")</f>
        <v/>
      </c>
      <c r="AM935" s="373" t="str">
        <f t="array" ref="AM935">IF( AND($AK935, $AL935), INDEX(顎音化聲母資料表, MATCH( $D935 &amp; $E935, 顎音化聲母!$L$5:$L$136, 0), 3), "")</f>
        <v/>
      </c>
      <c r="AN935" s="373" t="str">
        <f t="shared" si="275"/>
        <v/>
      </c>
      <c r="AO935" s="374" t="str">
        <f t="array" ref="AO935">IF($AN935="", "", IF( $AM935&lt;&gt;"", $AM935,INDEX(白話字聲母資料表, $AN935, $AO$5)))</f>
        <v/>
      </c>
      <c r="AP935" s="374" t="str">
        <f t="array" ref="AP935">IF($W935, "", INDEX(方音八音反切資料表, $AD935, $AG935))</f>
        <v/>
      </c>
      <c r="AQ935" s="370"/>
      <c r="AR935" s="374" t="str">
        <f t="array" ref="AR935">IF($V935, "", INDEX(白話字聲母資料表, $Z935, $AR$5))</f>
        <v/>
      </c>
      <c r="AS935" s="375" t="str">
        <f t="array" ref="AS935">IF($W935, "", INDEX(白話字韻母資料表, $AC935, $AR$5))</f>
        <v/>
      </c>
      <c r="AT935" s="374" t="str">
        <f t="array" ref="AT935">IF($W935, "", INDEX(台羅韻母八聲調資料表, $AD935, $AG935))</f>
        <v/>
      </c>
      <c r="AU935" s="370"/>
      <c r="AV935" s="374" t="str">
        <f t="array" ref="AV935">IF($V935, "", INDEX(白話字聲母資料表, $Z935, $AV$5))</f>
        <v/>
      </c>
      <c r="AW935" s="375" t="str">
        <f t="array" ref="AW935">IF($W935, "", INDEX(白話字韻母資料表, $AC935, $AW$5))</f>
        <v/>
      </c>
      <c r="AX935" s="374" t="str">
        <f t="array" ref="AX935">IF($W935, "", INDEX(閩拼韻母八聲調資料表, $AD935, $AG935))</f>
        <v/>
      </c>
    </row>
    <row r="936" spans="2:50">
      <c r="B936" s="380">
        <f t="shared" si="221"/>
        <v>928</v>
      </c>
      <c r="C936" s="314" t="str">
        <f>MID(文章!$D$4, B936, 1)</f>
        <v/>
      </c>
      <c r="D936" s="365"/>
      <c r="E936" s="365"/>
      <c r="F936" s="365"/>
      <c r="G936" s="315" t="str">
        <f t="array" ref="G936">IF( OR($T936, NOT($U936), $W936), "", $AA936 &amp; $AH936 &amp; INDEX(中文數值資料表, $AG936, 2) )</f>
        <v/>
      </c>
      <c r="H936" s="321" t="str">
        <f t="shared" si="222"/>
        <v/>
      </c>
      <c r="I936" s="322" t="str">
        <f t="shared" si="223"/>
        <v/>
      </c>
      <c r="J936" s="323" t="str">
        <f t="shared" si="224"/>
        <v/>
      </c>
      <c r="K936" s="316" t="str">
        <f t="shared" si="225"/>
        <v/>
      </c>
      <c r="L936" s="317" t="str">
        <f t="shared" ca="1" si="276"/>
        <v xml:space="preserve">\ltjruby{}{}\
</v>
      </c>
      <c r="M936" s="317" t="str">
        <f t="shared" ca="1" si="262"/>
        <v xml:space="preserve">&lt;ruby&gt;&lt;rt&gt;&lt;/rt&gt;&lt;/ruby&gt;
</v>
      </c>
      <c r="N936" s="317" t="str">
        <f t="shared" ca="1" si="263"/>
        <v xml:space="preserve">&lt;ruby&gt;&lt;rt&gt;&lt;/rt&gt;&lt;/ruby&gt;
</v>
      </c>
      <c r="O936" s="317" t="str">
        <f t="shared" ca="1" si="264"/>
        <v xml:space="preserve">&lt;ruby&gt;&lt;rt&gt;&lt;/rt&gt;&lt;/ruby&gt;
</v>
      </c>
      <c r="P936" s="317" t="str">
        <f t="shared" ca="1" si="264"/>
        <v xml:space="preserve">&lt;ruby&gt;&lt;rt&gt;&lt;/rt&gt;&lt;/ruby&gt;
</v>
      </c>
      <c r="Q936" s="318" t="str">
        <f t="shared" ca="1" si="265"/>
        <v xml:space="preserve">&lt;ruby&gt;&lt;rtc&gt;&lt;/rtc&gt;&lt;/ruby&gt;
</v>
      </c>
      <c r="R936" s="318" t="str">
        <f t="shared" ca="1" si="266"/>
        <v xml:space="preserve">&lt;ruby&gt;&lt;rt&gt;&lt;/rt&gt;&lt;rtc&gt;&lt;/rtc&gt;&lt;/ruby&gt;
</v>
      </c>
      <c r="S936" s="285"/>
      <c r="T936" s="319" t="b">
        <f t="shared" si="260"/>
        <v>0</v>
      </c>
      <c r="U936" s="319" t="b">
        <f t="shared" si="267"/>
        <v>0</v>
      </c>
      <c r="V936" s="319" t="b">
        <f t="shared" si="268"/>
        <v>1</v>
      </c>
      <c r="W936" s="319" t="b">
        <f t="shared" si="269"/>
        <v>1</v>
      </c>
      <c r="X936" s="319" t="b">
        <f t="shared" si="270"/>
        <v>0</v>
      </c>
      <c r="Y936" s="370"/>
      <c r="Z936" s="377" t="str">
        <f t="shared" si="261"/>
        <v/>
      </c>
      <c r="AA936" s="373" t="str">
        <f t="array" ref="AA936">IF( $Z936="", "", INDEX(白話字聲母資料表, $Z936, $AA$5))</f>
        <v/>
      </c>
      <c r="AB936" s="370"/>
      <c r="AC936" s="377" t="str">
        <f t="shared" si="271"/>
        <v/>
      </c>
      <c r="AD936" s="373" t="str">
        <f t="array" ref="AD936">IF( $W936, "", INDEX(白話字韻母資料表, AC936, $AD$5))</f>
        <v/>
      </c>
      <c r="AE936" s="373" t="str">
        <f t="array" ref="AE936">IF( $W936, "", IF( INDEX(白話字韻母資料表, AC936, $AE$5) = "入聲", TRUE, FALSE) )</f>
        <v/>
      </c>
      <c r="AF936" s="374" t="str">
        <f t="shared" si="272"/>
        <v/>
      </c>
      <c r="AG936" s="374" t="str">
        <f t="shared" si="273"/>
        <v/>
      </c>
      <c r="AH936" s="374" t="str">
        <f t="array" ref="AH936">IF( $W936, "", INDEX(白話字韻母資料表, $AC936, $AH$5))</f>
        <v/>
      </c>
      <c r="AI936" s="374" t="str">
        <f t="array" ref="AI936">IF($W936, "", INDEX(白話字韻母八聲調資料表, $AD936, $AG936))</f>
        <v/>
      </c>
      <c r="AJ936" s="370"/>
      <c r="AK936" s="373" t="b">
        <f t="shared" si="274"/>
        <v>0</v>
      </c>
      <c r="AL936" s="373" t="str">
        <f>IF( $AK936, IFERROR( IF(MATCH( $E936, 顎音化聲母!$H$9:$H$37, 0), TRUE, FALSE), FALSE), "")</f>
        <v/>
      </c>
      <c r="AM936" s="373" t="str">
        <f t="array" ref="AM936">IF( AND($AK936, $AL936), INDEX(顎音化聲母資料表, MATCH( $D936 &amp; $E936, 顎音化聲母!$L$5:$L$136, 0), 3), "")</f>
        <v/>
      </c>
      <c r="AN936" s="373" t="str">
        <f t="shared" si="275"/>
        <v/>
      </c>
      <c r="AO936" s="374" t="str">
        <f t="array" ref="AO936">IF($AN936="", "", IF( $AM936&lt;&gt;"", $AM936,INDEX(白話字聲母資料表, $AN936, $AO$5)))</f>
        <v/>
      </c>
      <c r="AP936" s="374" t="str">
        <f t="array" ref="AP936">IF($W936, "", INDEX(方音八音反切資料表, $AD936, $AG936))</f>
        <v/>
      </c>
      <c r="AQ936" s="370"/>
      <c r="AR936" s="374" t="str">
        <f t="array" ref="AR936">IF($V936, "", INDEX(白話字聲母資料表, $Z936, $AR$5))</f>
        <v/>
      </c>
      <c r="AS936" s="375" t="str">
        <f t="array" ref="AS936">IF($W936, "", INDEX(白話字韻母資料表, $AC936, $AR$5))</f>
        <v/>
      </c>
      <c r="AT936" s="374" t="str">
        <f t="array" ref="AT936">IF($W936, "", INDEX(台羅韻母八聲調資料表, $AD936, $AG936))</f>
        <v/>
      </c>
      <c r="AU936" s="370"/>
      <c r="AV936" s="374" t="str">
        <f t="array" ref="AV936">IF($V936, "", INDEX(白話字聲母資料表, $Z936, $AV$5))</f>
        <v/>
      </c>
      <c r="AW936" s="375" t="str">
        <f t="array" ref="AW936">IF($W936, "", INDEX(白話字韻母資料表, $AC936, $AW$5))</f>
        <v/>
      </c>
      <c r="AX936" s="374" t="str">
        <f t="array" ref="AX936">IF($W936, "", INDEX(閩拼韻母八聲調資料表, $AD936, $AG936))</f>
        <v/>
      </c>
    </row>
    <row r="937" spans="2:50">
      <c r="B937" s="380">
        <f t="shared" si="221"/>
        <v>929</v>
      </c>
      <c r="C937" s="314" t="str">
        <f>MID(文章!$D$4, B937, 1)</f>
        <v/>
      </c>
      <c r="D937" s="365"/>
      <c r="E937" s="365"/>
      <c r="F937" s="365"/>
      <c r="G937" s="315" t="str">
        <f t="array" ref="G937">IF( OR($T937, NOT($U937), $W937), "", $AA937 &amp; $AH937 &amp; INDEX(中文數值資料表, $AG937, 2) )</f>
        <v/>
      </c>
      <c r="H937" s="321" t="str">
        <f t="shared" si="222"/>
        <v/>
      </c>
      <c r="I937" s="322" t="str">
        <f t="shared" si="223"/>
        <v/>
      </c>
      <c r="J937" s="323" t="str">
        <f t="shared" si="224"/>
        <v/>
      </c>
      <c r="K937" s="316" t="str">
        <f t="shared" si="225"/>
        <v/>
      </c>
      <c r="L937" s="317" t="str">
        <f t="shared" ca="1" si="276"/>
        <v xml:space="preserve">\ltjruby{}{}\
</v>
      </c>
      <c r="M937" s="317" t="str">
        <f t="shared" ca="1" si="262"/>
        <v xml:space="preserve">&lt;ruby&gt;&lt;rt&gt;&lt;/rt&gt;&lt;/ruby&gt;
</v>
      </c>
      <c r="N937" s="317" t="str">
        <f t="shared" ca="1" si="263"/>
        <v xml:space="preserve">&lt;ruby&gt;&lt;rt&gt;&lt;/rt&gt;&lt;/ruby&gt;
</v>
      </c>
      <c r="O937" s="317" t="str">
        <f t="shared" ca="1" si="264"/>
        <v xml:space="preserve">&lt;ruby&gt;&lt;rt&gt;&lt;/rt&gt;&lt;/ruby&gt;
</v>
      </c>
      <c r="P937" s="317" t="str">
        <f t="shared" ca="1" si="264"/>
        <v xml:space="preserve">&lt;ruby&gt;&lt;rt&gt;&lt;/rt&gt;&lt;/ruby&gt;
</v>
      </c>
      <c r="Q937" s="318" t="str">
        <f t="shared" ca="1" si="265"/>
        <v xml:space="preserve">&lt;ruby&gt;&lt;rtc&gt;&lt;/rtc&gt;&lt;/ruby&gt;
</v>
      </c>
      <c r="R937" s="318" t="str">
        <f t="shared" ca="1" si="266"/>
        <v xml:space="preserve">&lt;ruby&gt;&lt;rt&gt;&lt;/rt&gt;&lt;rtc&gt;&lt;/rtc&gt;&lt;/ruby&gt;
</v>
      </c>
      <c r="S937" s="285"/>
      <c r="T937" s="319" t="b">
        <f t="shared" si="260"/>
        <v>0</v>
      </c>
      <c r="U937" s="319" t="b">
        <f t="shared" si="267"/>
        <v>0</v>
      </c>
      <c r="V937" s="319" t="b">
        <f t="shared" si="268"/>
        <v>1</v>
      </c>
      <c r="W937" s="319" t="b">
        <f t="shared" si="269"/>
        <v>1</v>
      </c>
      <c r="X937" s="319" t="b">
        <f t="shared" si="270"/>
        <v>0</v>
      </c>
      <c r="Y937" s="370"/>
      <c r="Z937" s="377" t="str">
        <f t="shared" si="261"/>
        <v/>
      </c>
      <c r="AA937" s="373" t="str">
        <f t="array" ref="AA937">IF( $Z937="", "", INDEX(白話字聲母資料表, $Z937, $AA$5))</f>
        <v/>
      </c>
      <c r="AB937" s="370"/>
      <c r="AC937" s="377" t="str">
        <f t="shared" si="271"/>
        <v/>
      </c>
      <c r="AD937" s="373" t="str">
        <f t="array" ref="AD937">IF( $W937, "", INDEX(白話字韻母資料表, AC937, $AD$5))</f>
        <v/>
      </c>
      <c r="AE937" s="373" t="str">
        <f t="array" ref="AE937">IF( $W937, "", IF( INDEX(白話字韻母資料表, AC937, $AE$5) = "入聲", TRUE, FALSE) )</f>
        <v/>
      </c>
      <c r="AF937" s="374" t="str">
        <f t="shared" si="272"/>
        <v/>
      </c>
      <c r="AG937" s="374" t="str">
        <f t="shared" si="273"/>
        <v/>
      </c>
      <c r="AH937" s="374" t="str">
        <f t="array" ref="AH937">IF( $W937, "", INDEX(白話字韻母資料表, $AC937, $AH$5))</f>
        <v/>
      </c>
      <c r="AI937" s="374" t="str">
        <f t="array" ref="AI937">IF($W937, "", INDEX(白話字韻母八聲調資料表, $AD937, $AG937))</f>
        <v/>
      </c>
      <c r="AJ937" s="370"/>
      <c r="AK937" s="373" t="b">
        <f t="shared" si="274"/>
        <v>0</v>
      </c>
      <c r="AL937" s="373" t="str">
        <f>IF( $AK937, IFERROR( IF(MATCH( $E937, 顎音化聲母!$H$9:$H$37, 0), TRUE, FALSE), FALSE), "")</f>
        <v/>
      </c>
      <c r="AM937" s="373" t="str">
        <f t="array" ref="AM937">IF( AND($AK937, $AL937), INDEX(顎音化聲母資料表, MATCH( $D937 &amp; $E937, 顎音化聲母!$L$5:$L$136, 0), 3), "")</f>
        <v/>
      </c>
      <c r="AN937" s="373" t="str">
        <f t="shared" si="275"/>
        <v/>
      </c>
      <c r="AO937" s="374" t="str">
        <f t="array" ref="AO937">IF($AN937="", "", IF( $AM937&lt;&gt;"", $AM937,INDEX(白話字聲母資料表, $AN937, $AO$5)))</f>
        <v/>
      </c>
      <c r="AP937" s="374" t="str">
        <f t="array" ref="AP937">IF($W937, "", INDEX(方音八音反切資料表, $AD937, $AG937))</f>
        <v/>
      </c>
      <c r="AQ937" s="370"/>
      <c r="AR937" s="374" t="str">
        <f t="array" ref="AR937">IF($V937, "", INDEX(白話字聲母資料表, $Z937, $AR$5))</f>
        <v/>
      </c>
      <c r="AS937" s="375" t="str">
        <f t="array" ref="AS937">IF($W937, "", INDEX(白話字韻母資料表, $AC937, $AR$5))</f>
        <v/>
      </c>
      <c r="AT937" s="374" t="str">
        <f t="array" ref="AT937">IF($W937, "", INDEX(台羅韻母八聲調資料表, $AD937, $AG937))</f>
        <v/>
      </c>
      <c r="AU937" s="370"/>
      <c r="AV937" s="374" t="str">
        <f t="array" ref="AV937">IF($V937, "", INDEX(白話字聲母資料表, $Z937, $AV$5))</f>
        <v/>
      </c>
      <c r="AW937" s="375" t="str">
        <f t="array" ref="AW937">IF($W937, "", INDEX(白話字韻母資料表, $AC937, $AW$5))</f>
        <v/>
      </c>
      <c r="AX937" s="374" t="str">
        <f t="array" ref="AX937">IF($W937, "", INDEX(閩拼韻母八聲調資料表, $AD937, $AG937))</f>
        <v/>
      </c>
    </row>
    <row r="938" spans="2:50">
      <c r="B938" s="380">
        <f t="shared" si="221"/>
        <v>930</v>
      </c>
      <c r="C938" s="314" t="str">
        <f>MID(文章!$D$4, B938, 1)</f>
        <v/>
      </c>
      <c r="D938" s="365"/>
      <c r="E938" s="365"/>
      <c r="F938" s="365"/>
      <c r="G938" s="315" t="str">
        <f t="array" ref="G938">IF( OR($T938, NOT($U938), $W938), "", $AA938 &amp; $AH938 &amp; INDEX(中文數值資料表, $AG938, 2) )</f>
        <v/>
      </c>
      <c r="H938" s="321" t="str">
        <f t="shared" si="222"/>
        <v/>
      </c>
      <c r="I938" s="322" t="str">
        <f t="shared" si="223"/>
        <v/>
      </c>
      <c r="J938" s="323" t="str">
        <f t="shared" si="224"/>
        <v/>
      </c>
      <c r="K938" s="316" t="str">
        <f t="shared" si="225"/>
        <v/>
      </c>
      <c r="L938" s="317" t="str">
        <f t="shared" ca="1" si="276"/>
        <v xml:space="preserve">\ltjruby{}{}\
</v>
      </c>
      <c r="M938" s="317" t="str">
        <f t="shared" ca="1" si="262"/>
        <v xml:space="preserve">&lt;ruby&gt;&lt;rt&gt;&lt;/rt&gt;&lt;/ruby&gt;
</v>
      </c>
      <c r="N938" s="317" t="str">
        <f t="shared" ca="1" si="263"/>
        <v xml:space="preserve">&lt;ruby&gt;&lt;rt&gt;&lt;/rt&gt;&lt;/ruby&gt;
</v>
      </c>
      <c r="O938" s="317" t="str">
        <f t="shared" ca="1" si="264"/>
        <v xml:space="preserve">&lt;ruby&gt;&lt;rt&gt;&lt;/rt&gt;&lt;/ruby&gt;
</v>
      </c>
      <c r="P938" s="317" t="str">
        <f t="shared" ca="1" si="264"/>
        <v xml:space="preserve">&lt;ruby&gt;&lt;rt&gt;&lt;/rt&gt;&lt;/ruby&gt;
</v>
      </c>
      <c r="Q938" s="318" t="str">
        <f t="shared" ca="1" si="265"/>
        <v xml:space="preserve">&lt;ruby&gt;&lt;rtc&gt;&lt;/rtc&gt;&lt;/ruby&gt;
</v>
      </c>
      <c r="R938" s="318" t="str">
        <f t="shared" ca="1" si="266"/>
        <v xml:space="preserve">&lt;ruby&gt;&lt;rt&gt;&lt;/rt&gt;&lt;rtc&gt;&lt;/rtc&gt;&lt;/ruby&gt;
</v>
      </c>
      <c r="S938" s="285"/>
      <c r="T938" s="319" t="b">
        <f t="shared" si="260"/>
        <v>0</v>
      </c>
      <c r="U938" s="319" t="b">
        <f t="shared" si="267"/>
        <v>0</v>
      </c>
      <c r="V938" s="319" t="b">
        <f t="shared" si="268"/>
        <v>1</v>
      </c>
      <c r="W938" s="319" t="b">
        <f t="shared" si="269"/>
        <v>1</v>
      </c>
      <c r="X938" s="319" t="b">
        <f t="shared" si="270"/>
        <v>0</v>
      </c>
      <c r="Y938" s="370"/>
      <c r="Z938" s="377" t="str">
        <f t="shared" si="261"/>
        <v/>
      </c>
      <c r="AA938" s="373" t="str">
        <f t="array" ref="AA938">IF( $Z938="", "", INDEX(白話字聲母資料表, $Z938, $AA$5))</f>
        <v/>
      </c>
      <c r="AB938" s="370"/>
      <c r="AC938" s="377" t="str">
        <f t="shared" si="271"/>
        <v/>
      </c>
      <c r="AD938" s="373" t="str">
        <f t="array" ref="AD938">IF( $W938, "", INDEX(白話字韻母資料表, AC938, $AD$5))</f>
        <v/>
      </c>
      <c r="AE938" s="373" t="str">
        <f t="array" ref="AE938">IF( $W938, "", IF( INDEX(白話字韻母資料表, AC938, $AE$5) = "入聲", TRUE, FALSE) )</f>
        <v/>
      </c>
      <c r="AF938" s="374" t="str">
        <f t="shared" si="272"/>
        <v/>
      </c>
      <c r="AG938" s="374" t="str">
        <f t="shared" si="273"/>
        <v/>
      </c>
      <c r="AH938" s="374" t="str">
        <f t="array" ref="AH938">IF( $W938, "", INDEX(白話字韻母資料表, $AC938, $AH$5))</f>
        <v/>
      </c>
      <c r="AI938" s="374" t="str">
        <f t="array" ref="AI938">IF($W938, "", INDEX(白話字韻母八聲調資料表, $AD938, $AG938))</f>
        <v/>
      </c>
      <c r="AJ938" s="370"/>
      <c r="AK938" s="373" t="b">
        <f t="shared" si="274"/>
        <v>0</v>
      </c>
      <c r="AL938" s="373" t="str">
        <f>IF( $AK938, IFERROR( IF(MATCH( $E938, 顎音化聲母!$H$9:$H$37, 0), TRUE, FALSE), FALSE), "")</f>
        <v/>
      </c>
      <c r="AM938" s="373" t="str">
        <f t="array" ref="AM938">IF( AND($AK938, $AL938), INDEX(顎音化聲母資料表, MATCH( $D938 &amp; $E938, 顎音化聲母!$L$5:$L$136, 0), 3), "")</f>
        <v/>
      </c>
      <c r="AN938" s="373" t="str">
        <f t="shared" si="275"/>
        <v/>
      </c>
      <c r="AO938" s="374" t="str">
        <f t="array" ref="AO938">IF($AN938="", "", IF( $AM938&lt;&gt;"", $AM938,INDEX(白話字聲母資料表, $AN938, $AO$5)))</f>
        <v/>
      </c>
      <c r="AP938" s="374" t="str">
        <f t="array" ref="AP938">IF($W938, "", INDEX(方音八音反切資料表, $AD938, $AG938))</f>
        <v/>
      </c>
      <c r="AQ938" s="370"/>
      <c r="AR938" s="374" t="str">
        <f t="array" ref="AR938">IF($V938, "", INDEX(白話字聲母資料表, $Z938, $AR$5))</f>
        <v/>
      </c>
      <c r="AS938" s="375" t="str">
        <f t="array" ref="AS938">IF($W938, "", INDEX(白話字韻母資料表, $AC938, $AR$5))</f>
        <v/>
      </c>
      <c r="AT938" s="374" t="str">
        <f t="array" ref="AT938">IF($W938, "", INDEX(台羅韻母八聲調資料表, $AD938, $AG938))</f>
        <v/>
      </c>
      <c r="AU938" s="370"/>
      <c r="AV938" s="374" t="str">
        <f t="array" ref="AV938">IF($V938, "", INDEX(白話字聲母資料表, $Z938, $AV$5))</f>
        <v/>
      </c>
      <c r="AW938" s="375" t="str">
        <f t="array" ref="AW938">IF($W938, "", INDEX(白話字韻母資料表, $AC938, $AW$5))</f>
        <v/>
      </c>
      <c r="AX938" s="374" t="str">
        <f t="array" ref="AX938">IF($W938, "", INDEX(閩拼韻母八聲調資料表, $AD938, $AG938))</f>
        <v/>
      </c>
    </row>
    <row r="939" spans="2:50">
      <c r="B939" s="380">
        <f t="shared" si="221"/>
        <v>931</v>
      </c>
      <c r="C939" s="314" t="str">
        <f>MID(文章!$D$4, B939, 1)</f>
        <v/>
      </c>
      <c r="D939" s="365"/>
      <c r="E939" s="365"/>
      <c r="F939" s="365"/>
      <c r="G939" s="315" t="str">
        <f t="array" ref="G939">IF( OR($T939, NOT($U939), $W939), "", $AA939 &amp; $AH939 &amp; INDEX(中文數值資料表, $AG939, 2) )</f>
        <v/>
      </c>
      <c r="H939" s="321" t="str">
        <f t="shared" si="222"/>
        <v/>
      </c>
      <c r="I939" s="322" t="str">
        <f t="shared" si="223"/>
        <v/>
      </c>
      <c r="J939" s="323" t="str">
        <f t="shared" si="224"/>
        <v/>
      </c>
      <c r="K939" s="316" t="str">
        <f t="shared" si="225"/>
        <v/>
      </c>
      <c r="L939" s="317" t="str">
        <f t="shared" ca="1" si="276"/>
        <v xml:space="preserve">\ltjruby{}{}\
</v>
      </c>
      <c r="M939" s="317" t="str">
        <f t="shared" ca="1" si="262"/>
        <v xml:space="preserve">&lt;ruby&gt;&lt;rt&gt;&lt;/rt&gt;&lt;/ruby&gt;
</v>
      </c>
      <c r="N939" s="317" t="str">
        <f t="shared" ca="1" si="263"/>
        <v xml:space="preserve">&lt;ruby&gt;&lt;rt&gt;&lt;/rt&gt;&lt;/ruby&gt;
</v>
      </c>
      <c r="O939" s="317" t="str">
        <f t="shared" ca="1" si="264"/>
        <v xml:space="preserve">&lt;ruby&gt;&lt;rt&gt;&lt;/rt&gt;&lt;/ruby&gt;
</v>
      </c>
      <c r="P939" s="317" t="str">
        <f t="shared" ca="1" si="264"/>
        <v xml:space="preserve">&lt;ruby&gt;&lt;rt&gt;&lt;/rt&gt;&lt;/ruby&gt;
</v>
      </c>
      <c r="Q939" s="318" t="str">
        <f t="shared" ca="1" si="265"/>
        <v xml:space="preserve">&lt;ruby&gt;&lt;rtc&gt;&lt;/rtc&gt;&lt;/ruby&gt;
</v>
      </c>
      <c r="R939" s="318" t="str">
        <f t="shared" ca="1" si="266"/>
        <v xml:space="preserve">&lt;ruby&gt;&lt;rt&gt;&lt;/rt&gt;&lt;rtc&gt;&lt;/rtc&gt;&lt;/ruby&gt;
</v>
      </c>
      <c r="S939" s="285"/>
      <c r="T939" s="319" t="b">
        <f t="shared" si="260"/>
        <v>0</v>
      </c>
      <c r="U939" s="319" t="b">
        <f t="shared" si="267"/>
        <v>0</v>
      </c>
      <c r="V939" s="319" t="b">
        <f t="shared" si="268"/>
        <v>1</v>
      </c>
      <c r="W939" s="319" t="b">
        <f t="shared" si="269"/>
        <v>1</v>
      </c>
      <c r="X939" s="319" t="b">
        <f t="shared" si="270"/>
        <v>0</v>
      </c>
      <c r="Y939" s="370"/>
      <c r="Z939" s="377" t="str">
        <f t="shared" si="261"/>
        <v/>
      </c>
      <c r="AA939" s="373" t="str">
        <f t="array" ref="AA939">IF( $Z939="", "", INDEX(白話字聲母資料表, $Z939, $AA$5))</f>
        <v/>
      </c>
      <c r="AB939" s="370"/>
      <c r="AC939" s="377" t="str">
        <f t="shared" si="271"/>
        <v/>
      </c>
      <c r="AD939" s="373" t="str">
        <f t="array" ref="AD939">IF( $W939, "", INDEX(白話字韻母資料表, AC939, $AD$5))</f>
        <v/>
      </c>
      <c r="AE939" s="373" t="str">
        <f t="array" ref="AE939">IF( $W939, "", IF( INDEX(白話字韻母資料表, AC939, $AE$5) = "入聲", TRUE, FALSE) )</f>
        <v/>
      </c>
      <c r="AF939" s="374" t="str">
        <f t="shared" si="272"/>
        <v/>
      </c>
      <c r="AG939" s="374" t="str">
        <f t="shared" si="273"/>
        <v/>
      </c>
      <c r="AH939" s="374" t="str">
        <f t="array" ref="AH939">IF( $W939, "", INDEX(白話字韻母資料表, $AC939, $AH$5))</f>
        <v/>
      </c>
      <c r="AI939" s="374" t="str">
        <f t="array" ref="AI939">IF($W939, "", INDEX(白話字韻母八聲調資料表, $AD939, $AG939))</f>
        <v/>
      </c>
      <c r="AJ939" s="370"/>
      <c r="AK939" s="373" t="b">
        <f t="shared" si="274"/>
        <v>0</v>
      </c>
      <c r="AL939" s="373" t="str">
        <f>IF( $AK939, IFERROR( IF(MATCH( $E939, 顎音化聲母!$H$9:$H$37, 0), TRUE, FALSE), FALSE), "")</f>
        <v/>
      </c>
      <c r="AM939" s="373" t="str">
        <f t="array" ref="AM939">IF( AND($AK939, $AL939), INDEX(顎音化聲母資料表, MATCH( $D939 &amp; $E939, 顎音化聲母!$L$5:$L$136, 0), 3), "")</f>
        <v/>
      </c>
      <c r="AN939" s="373" t="str">
        <f t="shared" si="275"/>
        <v/>
      </c>
      <c r="AO939" s="374" t="str">
        <f t="array" ref="AO939">IF($AN939="", "", IF( $AM939&lt;&gt;"", $AM939,INDEX(白話字聲母資料表, $AN939, $AO$5)))</f>
        <v/>
      </c>
      <c r="AP939" s="374" t="str">
        <f t="array" ref="AP939">IF($W939, "", INDEX(方音八音反切資料表, $AD939, $AG939))</f>
        <v/>
      </c>
      <c r="AQ939" s="370"/>
      <c r="AR939" s="374" t="str">
        <f t="array" ref="AR939">IF($V939, "", INDEX(白話字聲母資料表, $Z939, $AR$5))</f>
        <v/>
      </c>
      <c r="AS939" s="375" t="str">
        <f t="array" ref="AS939">IF($W939, "", INDEX(白話字韻母資料表, $AC939, $AR$5))</f>
        <v/>
      </c>
      <c r="AT939" s="374" t="str">
        <f t="array" ref="AT939">IF($W939, "", INDEX(台羅韻母八聲調資料表, $AD939, $AG939))</f>
        <v/>
      </c>
      <c r="AU939" s="370"/>
      <c r="AV939" s="374" t="str">
        <f t="array" ref="AV939">IF($V939, "", INDEX(白話字聲母資料表, $Z939, $AV$5))</f>
        <v/>
      </c>
      <c r="AW939" s="375" t="str">
        <f t="array" ref="AW939">IF($W939, "", INDEX(白話字韻母資料表, $AC939, $AW$5))</f>
        <v/>
      </c>
      <c r="AX939" s="374" t="str">
        <f t="array" ref="AX939">IF($W939, "", INDEX(閩拼韻母八聲調資料表, $AD939, $AG939))</f>
        <v/>
      </c>
    </row>
    <row r="940" spans="2:50">
      <c r="B940" s="380">
        <f t="shared" si="221"/>
        <v>932</v>
      </c>
      <c r="C940" s="314" t="str">
        <f>MID(文章!$D$4, B940, 1)</f>
        <v/>
      </c>
      <c r="D940" s="365"/>
      <c r="E940" s="365"/>
      <c r="F940" s="365"/>
      <c r="G940" s="315" t="str">
        <f t="array" ref="G940">IF( OR($T940, NOT($U940), $W940), "", $AA940 &amp; $AH940 &amp; INDEX(中文數值資料表, $AG940, 2) )</f>
        <v/>
      </c>
      <c r="H940" s="321" t="str">
        <f t="shared" si="222"/>
        <v/>
      </c>
      <c r="I940" s="322" t="str">
        <f t="shared" si="223"/>
        <v/>
      </c>
      <c r="J940" s="323" t="str">
        <f t="shared" si="224"/>
        <v/>
      </c>
      <c r="K940" s="316" t="str">
        <f t="shared" si="225"/>
        <v/>
      </c>
      <c r="L940" s="317" t="str">
        <f t="shared" ca="1" si="276"/>
        <v xml:space="preserve">\ltjruby{}{}\
</v>
      </c>
      <c r="M940" s="317" t="str">
        <f t="shared" ca="1" si="262"/>
        <v xml:space="preserve">&lt;ruby&gt;&lt;rt&gt;&lt;/rt&gt;&lt;/ruby&gt;
</v>
      </c>
      <c r="N940" s="317" t="str">
        <f t="shared" ca="1" si="263"/>
        <v xml:space="preserve">&lt;ruby&gt;&lt;rt&gt;&lt;/rt&gt;&lt;/ruby&gt;
</v>
      </c>
      <c r="O940" s="317" t="str">
        <f t="shared" ca="1" si="264"/>
        <v xml:space="preserve">&lt;ruby&gt;&lt;rt&gt;&lt;/rt&gt;&lt;/ruby&gt;
</v>
      </c>
      <c r="P940" s="317" t="str">
        <f t="shared" ca="1" si="264"/>
        <v xml:space="preserve">&lt;ruby&gt;&lt;rt&gt;&lt;/rt&gt;&lt;/ruby&gt;
</v>
      </c>
      <c r="Q940" s="318" t="str">
        <f t="shared" ca="1" si="265"/>
        <v xml:space="preserve">&lt;ruby&gt;&lt;rtc&gt;&lt;/rtc&gt;&lt;/ruby&gt;
</v>
      </c>
      <c r="R940" s="318" t="str">
        <f t="shared" ca="1" si="266"/>
        <v xml:space="preserve">&lt;ruby&gt;&lt;rt&gt;&lt;/rt&gt;&lt;rtc&gt;&lt;/rtc&gt;&lt;/ruby&gt;
</v>
      </c>
      <c r="S940" s="285"/>
      <c r="T940" s="319" t="b">
        <f t="shared" si="260"/>
        <v>0</v>
      </c>
      <c r="U940" s="319" t="b">
        <f t="shared" si="267"/>
        <v>0</v>
      </c>
      <c r="V940" s="319" t="b">
        <f t="shared" si="268"/>
        <v>1</v>
      </c>
      <c r="W940" s="319" t="b">
        <f t="shared" si="269"/>
        <v>1</v>
      </c>
      <c r="X940" s="319" t="b">
        <f t="shared" si="270"/>
        <v>0</v>
      </c>
      <c r="Y940" s="370"/>
      <c r="Z940" s="377" t="str">
        <f t="shared" si="261"/>
        <v/>
      </c>
      <c r="AA940" s="373" t="str">
        <f t="array" ref="AA940">IF( $Z940="", "", INDEX(白話字聲母資料表, $Z940, $AA$5))</f>
        <v/>
      </c>
      <c r="AB940" s="370"/>
      <c r="AC940" s="377" t="str">
        <f t="shared" si="271"/>
        <v/>
      </c>
      <c r="AD940" s="373" t="str">
        <f t="array" ref="AD940">IF( $W940, "", INDEX(白話字韻母資料表, AC940, $AD$5))</f>
        <v/>
      </c>
      <c r="AE940" s="373" t="str">
        <f t="array" ref="AE940">IF( $W940, "", IF( INDEX(白話字韻母資料表, AC940, $AE$5) = "入聲", TRUE, FALSE) )</f>
        <v/>
      </c>
      <c r="AF940" s="374" t="str">
        <f t="shared" si="272"/>
        <v/>
      </c>
      <c r="AG940" s="374" t="str">
        <f t="shared" si="273"/>
        <v/>
      </c>
      <c r="AH940" s="374" t="str">
        <f t="array" ref="AH940">IF( $W940, "", INDEX(白話字韻母資料表, $AC940, $AH$5))</f>
        <v/>
      </c>
      <c r="AI940" s="374" t="str">
        <f t="array" ref="AI940">IF($W940, "", INDEX(白話字韻母八聲調資料表, $AD940, $AG940))</f>
        <v/>
      </c>
      <c r="AJ940" s="370"/>
      <c r="AK940" s="373" t="b">
        <f t="shared" si="274"/>
        <v>0</v>
      </c>
      <c r="AL940" s="373" t="str">
        <f>IF( $AK940, IFERROR( IF(MATCH( $E940, 顎音化聲母!$H$9:$H$37, 0), TRUE, FALSE), FALSE), "")</f>
        <v/>
      </c>
      <c r="AM940" s="373" t="str">
        <f t="array" ref="AM940">IF( AND($AK940, $AL940), INDEX(顎音化聲母資料表, MATCH( $D940 &amp; $E940, 顎音化聲母!$L$5:$L$136, 0), 3), "")</f>
        <v/>
      </c>
      <c r="AN940" s="373" t="str">
        <f t="shared" si="275"/>
        <v/>
      </c>
      <c r="AO940" s="374" t="str">
        <f t="array" ref="AO940">IF($AN940="", "", IF( $AM940&lt;&gt;"", $AM940,INDEX(白話字聲母資料表, $AN940, $AO$5)))</f>
        <v/>
      </c>
      <c r="AP940" s="374" t="str">
        <f t="array" ref="AP940">IF($W940, "", INDEX(方音八音反切資料表, $AD940, $AG940))</f>
        <v/>
      </c>
      <c r="AQ940" s="370"/>
      <c r="AR940" s="374" t="str">
        <f t="array" ref="AR940">IF($V940, "", INDEX(白話字聲母資料表, $Z940, $AR$5))</f>
        <v/>
      </c>
      <c r="AS940" s="375" t="str">
        <f t="array" ref="AS940">IF($W940, "", INDEX(白話字韻母資料表, $AC940, $AR$5))</f>
        <v/>
      </c>
      <c r="AT940" s="374" t="str">
        <f t="array" ref="AT940">IF($W940, "", INDEX(台羅韻母八聲調資料表, $AD940, $AG940))</f>
        <v/>
      </c>
      <c r="AU940" s="370"/>
      <c r="AV940" s="374" t="str">
        <f t="array" ref="AV940">IF($V940, "", INDEX(白話字聲母資料表, $Z940, $AV$5))</f>
        <v/>
      </c>
      <c r="AW940" s="375" t="str">
        <f t="array" ref="AW940">IF($W940, "", INDEX(白話字韻母資料表, $AC940, $AW$5))</f>
        <v/>
      </c>
      <c r="AX940" s="374" t="str">
        <f t="array" ref="AX940">IF($W940, "", INDEX(閩拼韻母八聲調資料表, $AD940, $AG940))</f>
        <v/>
      </c>
    </row>
    <row r="941" spans="2:50">
      <c r="B941" s="380">
        <f t="shared" si="221"/>
        <v>933</v>
      </c>
      <c r="C941" s="314" t="str">
        <f>MID(文章!$D$4, B941, 1)</f>
        <v/>
      </c>
      <c r="D941" s="365"/>
      <c r="E941" s="365"/>
      <c r="F941" s="365"/>
      <c r="G941" s="315" t="str">
        <f t="array" ref="G941">IF( OR($T941, NOT($U941), $W941), "", $AA941 &amp; $AH941 &amp; INDEX(中文數值資料表, $AG941, 2) )</f>
        <v/>
      </c>
      <c r="H941" s="321" t="str">
        <f t="shared" si="222"/>
        <v/>
      </c>
      <c r="I941" s="322" t="str">
        <f t="shared" si="223"/>
        <v/>
      </c>
      <c r="J941" s="323" t="str">
        <f t="shared" si="224"/>
        <v/>
      </c>
      <c r="K941" s="316" t="str">
        <f t="shared" si="225"/>
        <v/>
      </c>
      <c r="L941" s="317" t="str">
        <f t="shared" ca="1" si="276"/>
        <v xml:space="preserve">\ltjruby{}{}\
</v>
      </c>
      <c r="M941" s="317" t="str">
        <f t="shared" ca="1" si="262"/>
        <v xml:space="preserve">&lt;ruby&gt;&lt;rt&gt;&lt;/rt&gt;&lt;/ruby&gt;
</v>
      </c>
      <c r="N941" s="317" t="str">
        <f t="shared" ca="1" si="263"/>
        <v xml:space="preserve">&lt;ruby&gt;&lt;rt&gt;&lt;/rt&gt;&lt;/ruby&gt;
</v>
      </c>
      <c r="O941" s="317" t="str">
        <f t="shared" ca="1" si="264"/>
        <v xml:space="preserve">&lt;ruby&gt;&lt;rt&gt;&lt;/rt&gt;&lt;/ruby&gt;
</v>
      </c>
      <c r="P941" s="317" t="str">
        <f t="shared" ca="1" si="264"/>
        <v xml:space="preserve">&lt;ruby&gt;&lt;rt&gt;&lt;/rt&gt;&lt;/ruby&gt;
</v>
      </c>
      <c r="Q941" s="318" t="str">
        <f t="shared" ca="1" si="265"/>
        <v xml:space="preserve">&lt;ruby&gt;&lt;rtc&gt;&lt;/rtc&gt;&lt;/ruby&gt;
</v>
      </c>
      <c r="R941" s="318" t="str">
        <f t="shared" ca="1" si="266"/>
        <v xml:space="preserve">&lt;ruby&gt;&lt;rt&gt;&lt;/rt&gt;&lt;rtc&gt;&lt;/rtc&gt;&lt;/ruby&gt;
</v>
      </c>
      <c r="S941" s="285"/>
      <c r="T941" s="319" t="b">
        <f t="shared" si="260"/>
        <v>0</v>
      </c>
      <c r="U941" s="319" t="b">
        <f t="shared" si="267"/>
        <v>0</v>
      </c>
      <c r="V941" s="319" t="b">
        <f t="shared" si="268"/>
        <v>1</v>
      </c>
      <c r="W941" s="319" t="b">
        <f t="shared" si="269"/>
        <v>1</v>
      </c>
      <c r="X941" s="319" t="b">
        <f t="shared" si="270"/>
        <v>0</v>
      </c>
      <c r="Y941" s="370"/>
      <c r="Z941" s="377" t="str">
        <f t="shared" si="261"/>
        <v/>
      </c>
      <c r="AA941" s="373" t="str">
        <f t="array" ref="AA941">IF( $Z941="", "", INDEX(白話字聲母資料表, $Z941, $AA$5))</f>
        <v/>
      </c>
      <c r="AB941" s="370"/>
      <c r="AC941" s="377" t="str">
        <f t="shared" si="271"/>
        <v/>
      </c>
      <c r="AD941" s="373" t="str">
        <f t="array" ref="AD941">IF( $W941, "", INDEX(白話字韻母資料表, AC941, $AD$5))</f>
        <v/>
      </c>
      <c r="AE941" s="373" t="str">
        <f t="array" ref="AE941">IF( $W941, "", IF( INDEX(白話字韻母資料表, AC941, $AE$5) = "入聲", TRUE, FALSE) )</f>
        <v/>
      </c>
      <c r="AF941" s="374" t="str">
        <f t="shared" si="272"/>
        <v/>
      </c>
      <c r="AG941" s="374" t="str">
        <f t="shared" si="273"/>
        <v/>
      </c>
      <c r="AH941" s="374" t="str">
        <f t="array" ref="AH941">IF( $W941, "", INDEX(白話字韻母資料表, $AC941, $AH$5))</f>
        <v/>
      </c>
      <c r="AI941" s="374" t="str">
        <f t="array" ref="AI941">IF($W941, "", INDEX(白話字韻母八聲調資料表, $AD941, $AG941))</f>
        <v/>
      </c>
      <c r="AJ941" s="370"/>
      <c r="AK941" s="373" t="b">
        <f t="shared" si="274"/>
        <v>0</v>
      </c>
      <c r="AL941" s="373" t="str">
        <f>IF( $AK941, IFERROR( IF(MATCH( $E941, 顎音化聲母!$H$9:$H$37, 0), TRUE, FALSE), FALSE), "")</f>
        <v/>
      </c>
      <c r="AM941" s="373" t="str">
        <f t="array" ref="AM941">IF( AND($AK941, $AL941), INDEX(顎音化聲母資料表, MATCH( $D941 &amp; $E941, 顎音化聲母!$L$5:$L$136, 0), 3), "")</f>
        <v/>
      </c>
      <c r="AN941" s="373" t="str">
        <f t="shared" si="275"/>
        <v/>
      </c>
      <c r="AO941" s="374" t="str">
        <f t="array" ref="AO941">IF($AN941="", "", IF( $AM941&lt;&gt;"", $AM941,INDEX(白話字聲母資料表, $AN941, $AO$5)))</f>
        <v/>
      </c>
      <c r="AP941" s="374" t="str">
        <f t="array" ref="AP941">IF($W941, "", INDEX(方音八音反切資料表, $AD941, $AG941))</f>
        <v/>
      </c>
      <c r="AQ941" s="370"/>
      <c r="AR941" s="374" t="str">
        <f t="array" ref="AR941">IF($V941, "", INDEX(白話字聲母資料表, $Z941, $AR$5))</f>
        <v/>
      </c>
      <c r="AS941" s="375" t="str">
        <f t="array" ref="AS941">IF($W941, "", INDEX(白話字韻母資料表, $AC941, $AR$5))</f>
        <v/>
      </c>
      <c r="AT941" s="374" t="str">
        <f t="array" ref="AT941">IF($W941, "", INDEX(台羅韻母八聲調資料表, $AD941, $AG941))</f>
        <v/>
      </c>
      <c r="AU941" s="370"/>
      <c r="AV941" s="374" t="str">
        <f t="array" ref="AV941">IF($V941, "", INDEX(白話字聲母資料表, $Z941, $AV$5))</f>
        <v/>
      </c>
      <c r="AW941" s="375" t="str">
        <f t="array" ref="AW941">IF($W941, "", INDEX(白話字韻母資料表, $AC941, $AW$5))</f>
        <v/>
      </c>
      <c r="AX941" s="374" t="str">
        <f t="array" ref="AX941">IF($W941, "", INDEX(閩拼韻母八聲調資料表, $AD941, $AG941))</f>
        <v/>
      </c>
    </row>
    <row r="942" spans="2:50">
      <c r="B942" s="380">
        <f t="shared" si="221"/>
        <v>934</v>
      </c>
      <c r="C942" s="314" t="str">
        <f>MID(文章!$D$4, B942, 1)</f>
        <v/>
      </c>
      <c r="D942" s="365"/>
      <c r="E942" s="365"/>
      <c r="F942" s="365"/>
      <c r="G942" s="315" t="str">
        <f t="array" ref="G942">IF( OR($T942, NOT($U942), $W942), "", $AA942 &amp; $AH942 &amp; INDEX(中文數值資料表, $AG942, 2) )</f>
        <v/>
      </c>
      <c r="H942" s="321" t="str">
        <f t="shared" si="222"/>
        <v/>
      </c>
      <c r="I942" s="322" t="str">
        <f t="shared" si="223"/>
        <v/>
      </c>
      <c r="J942" s="323" t="str">
        <f t="shared" si="224"/>
        <v/>
      </c>
      <c r="K942" s="316" t="str">
        <f t="shared" si="225"/>
        <v/>
      </c>
      <c r="L942" s="317" t="str">
        <f t="shared" ca="1" si="276"/>
        <v xml:space="preserve">\ltjruby{}{}\
</v>
      </c>
      <c r="M942" s="317" t="str">
        <f t="shared" ca="1" si="262"/>
        <v xml:space="preserve">&lt;ruby&gt;&lt;rt&gt;&lt;/rt&gt;&lt;/ruby&gt;
</v>
      </c>
      <c r="N942" s="317" t="str">
        <f t="shared" ca="1" si="263"/>
        <v xml:space="preserve">&lt;ruby&gt;&lt;rt&gt;&lt;/rt&gt;&lt;/ruby&gt;
</v>
      </c>
      <c r="O942" s="317" t="str">
        <f t="shared" ca="1" si="264"/>
        <v xml:space="preserve">&lt;ruby&gt;&lt;rt&gt;&lt;/rt&gt;&lt;/ruby&gt;
</v>
      </c>
      <c r="P942" s="317" t="str">
        <f t="shared" ca="1" si="264"/>
        <v xml:space="preserve">&lt;ruby&gt;&lt;rt&gt;&lt;/rt&gt;&lt;/ruby&gt;
</v>
      </c>
      <c r="Q942" s="318" t="str">
        <f t="shared" ca="1" si="265"/>
        <v xml:space="preserve">&lt;ruby&gt;&lt;rtc&gt;&lt;/rtc&gt;&lt;/ruby&gt;
</v>
      </c>
      <c r="R942" s="318" t="str">
        <f t="shared" ca="1" si="266"/>
        <v xml:space="preserve">&lt;ruby&gt;&lt;rt&gt;&lt;/rt&gt;&lt;rtc&gt;&lt;/rtc&gt;&lt;/ruby&gt;
</v>
      </c>
      <c r="S942" s="285"/>
      <c r="T942" s="319" t="b">
        <f t="shared" si="260"/>
        <v>0</v>
      </c>
      <c r="U942" s="319" t="b">
        <f t="shared" si="267"/>
        <v>0</v>
      </c>
      <c r="V942" s="319" t="b">
        <f t="shared" si="268"/>
        <v>1</v>
      </c>
      <c r="W942" s="319" t="b">
        <f t="shared" si="269"/>
        <v>1</v>
      </c>
      <c r="X942" s="319" t="b">
        <f t="shared" si="270"/>
        <v>0</v>
      </c>
      <c r="Y942" s="370"/>
      <c r="Z942" s="377" t="str">
        <f t="shared" si="261"/>
        <v/>
      </c>
      <c r="AA942" s="373" t="str">
        <f t="array" ref="AA942">IF( $Z942="", "", INDEX(白話字聲母資料表, $Z942, $AA$5))</f>
        <v/>
      </c>
      <c r="AB942" s="370"/>
      <c r="AC942" s="377" t="str">
        <f t="shared" si="271"/>
        <v/>
      </c>
      <c r="AD942" s="373" t="str">
        <f t="array" ref="AD942">IF( $W942, "", INDEX(白話字韻母資料表, AC942, $AD$5))</f>
        <v/>
      </c>
      <c r="AE942" s="373" t="str">
        <f t="array" ref="AE942">IF( $W942, "", IF( INDEX(白話字韻母資料表, AC942, $AE$5) = "入聲", TRUE, FALSE) )</f>
        <v/>
      </c>
      <c r="AF942" s="374" t="str">
        <f t="shared" si="272"/>
        <v/>
      </c>
      <c r="AG942" s="374" t="str">
        <f t="shared" si="273"/>
        <v/>
      </c>
      <c r="AH942" s="374" t="str">
        <f t="array" ref="AH942">IF( $W942, "", INDEX(白話字韻母資料表, $AC942, $AH$5))</f>
        <v/>
      </c>
      <c r="AI942" s="374" t="str">
        <f t="array" ref="AI942">IF($W942, "", INDEX(白話字韻母八聲調資料表, $AD942, $AG942))</f>
        <v/>
      </c>
      <c r="AJ942" s="370"/>
      <c r="AK942" s="373" t="b">
        <f t="shared" si="274"/>
        <v>0</v>
      </c>
      <c r="AL942" s="373" t="str">
        <f>IF( $AK942, IFERROR( IF(MATCH( $E942, 顎音化聲母!$H$9:$H$37, 0), TRUE, FALSE), FALSE), "")</f>
        <v/>
      </c>
      <c r="AM942" s="373" t="str">
        <f t="array" ref="AM942">IF( AND($AK942, $AL942), INDEX(顎音化聲母資料表, MATCH( $D942 &amp; $E942, 顎音化聲母!$L$5:$L$136, 0), 3), "")</f>
        <v/>
      </c>
      <c r="AN942" s="373" t="str">
        <f t="shared" si="275"/>
        <v/>
      </c>
      <c r="AO942" s="374" t="str">
        <f t="array" ref="AO942">IF($AN942="", "", IF( $AM942&lt;&gt;"", $AM942,INDEX(白話字聲母資料表, $AN942, $AO$5)))</f>
        <v/>
      </c>
      <c r="AP942" s="374" t="str">
        <f t="array" ref="AP942">IF($W942, "", INDEX(方音八音反切資料表, $AD942, $AG942))</f>
        <v/>
      </c>
      <c r="AQ942" s="370"/>
      <c r="AR942" s="374" t="str">
        <f t="array" ref="AR942">IF($V942, "", INDEX(白話字聲母資料表, $Z942, $AR$5))</f>
        <v/>
      </c>
      <c r="AS942" s="375" t="str">
        <f t="array" ref="AS942">IF($W942, "", INDEX(白話字韻母資料表, $AC942, $AR$5))</f>
        <v/>
      </c>
      <c r="AT942" s="374" t="str">
        <f t="array" ref="AT942">IF($W942, "", INDEX(台羅韻母八聲調資料表, $AD942, $AG942))</f>
        <v/>
      </c>
      <c r="AU942" s="370"/>
      <c r="AV942" s="374" t="str">
        <f t="array" ref="AV942">IF($V942, "", INDEX(白話字聲母資料表, $Z942, $AV$5))</f>
        <v/>
      </c>
      <c r="AW942" s="375" t="str">
        <f t="array" ref="AW942">IF($W942, "", INDEX(白話字韻母資料表, $AC942, $AW$5))</f>
        <v/>
      </c>
      <c r="AX942" s="374" t="str">
        <f t="array" ref="AX942">IF($W942, "", INDEX(閩拼韻母八聲調資料表, $AD942, $AG942))</f>
        <v/>
      </c>
    </row>
    <row r="943" spans="2:50">
      <c r="B943" s="380">
        <f t="shared" si="221"/>
        <v>935</v>
      </c>
      <c r="C943" s="314" t="str">
        <f>MID(文章!$D$4, B943, 1)</f>
        <v/>
      </c>
      <c r="D943" s="365"/>
      <c r="E943" s="365"/>
      <c r="F943" s="365"/>
      <c r="G943" s="315" t="str">
        <f t="array" ref="G943">IF( OR($T943, NOT($U943), $W943), "", $AA943 &amp; $AH943 &amp; INDEX(中文數值資料表, $AG943, 2) )</f>
        <v/>
      </c>
      <c r="H943" s="321" t="str">
        <f t="shared" si="222"/>
        <v/>
      </c>
      <c r="I943" s="322" t="str">
        <f t="shared" si="223"/>
        <v/>
      </c>
      <c r="J943" s="323" t="str">
        <f t="shared" si="224"/>
        <v/>
      </c>
      <c r="K943" s="316" t="str">
        <f t="shared" si="225"/>
        <v/>
      </c>
      <c r="L943" s="317" t="str">
        <f t="shared" ca="1" si="276"/>
        <v xml:space="preserve">\ltjruby{}{}\
</v>
      </c>
      <c r="M943" s="317" t="str">
        <f t="shared" ca="1" si="262"/>
        <v xml:space="preserve">&lt;ruby&gt;&lt;rt&gt;&lt;/rt&gt;&lt;/ruby&gt;
</v>
      </c>
      <c r="N943" s="317" t="str">
        <f t="shared" ca="1" si="263"/>
        <v xml:space="preserve">&lt;ruby&gt;&lt;rt&gt;&lt;/rt&gt;&lt;/ruby&gt;
</v>
      </c>
      <c r="O943" s="317" t="str">
        <f t="shared" ca="1" si="264"/>
        <v xml:space="preserve">&lt;ruby&gt;&lt;rt&gt;&lt;/rt&gt;&lt;/ruby&gt;
</v>
      </c>
      <c r="P943" s="317" t="str">
        <f t="shared" ca="1" si="264"/>
        <v xml:space="preserve">&lt;ruby&gt;&lt;rt&gt;&lt;/rt&gt;&lt;/ruby&gt;
</v>
      </c>
      <c r="Q943" s="318" t="str">
        <f t="shared" ca="1" si="265"/>
        <v xml:space="preserve">&lt;ruby&gt;&lt;rtc&gt;&lt;/rtc&gt;&lt;/ruby&gt;
</v>
      </c>
      <c r="R943" s="318" t="str">
        <f t="shared" ca="1" si="266"/>
        <v xml:space="preserve">&lt;ruby&gt;&lt;rt&gt;&lt;/rt&gt;&lt;rtc&gt;&lt;/rtc&gt;&lt;/ruby&gt;
</v>
      </c>
      <c r="S943" s="285"/>
      <c r="T943" s="319" t="b">
        <f t="shared" si="260"/>
        <v>0</v>
      </c>
      <c r="U943" s="319" t="b">
        <f t="shared" si="267"/>
        <v>0</v>
      </c>
      <c r="V943" s="319" t="b">
        <f t="shared" si="268"/>
        <v>1</v>
      </c>
      <c r="W943" s="319" t="b">
        <f t="shared" si="269"/>
        <v>1</v>
      </c>
      <c r="X943" s="319" t="b">
        <f t="shared" si="270"/>
        <v>0</v>
      </c>
      <c r="Y943" s="370"/>
      <c r="Z943" s="377" t="str">
        <f t="shared" si="261"/>
        <v/>
      </c>
      <c r="AA943" s="373" t="str">
        <f t="array" ref="AA943">IF( $Z943="", "", INDEX(白話字聲母資料表, $Z943, $AA$5))</f>
        <v/>
      </c>
      <c r="AB943" s="370"/>
      <c r="AC943" s="377" t="str">
        <f t="shared" si="271"/>
        <v/>
      </c>
      <c r="AD943" s="373" t="str">
        <f t="array" ref="AD943">IF( $W943, "", INDEX(白話字韻母資料表, AC943, $AD$5))</f>
        <v/>
      </c>
      <c r="AE943" s="373" t="str">
        <f t="array" ref="AE943">IF( $W943, "", IF( INDEX(白話字韻母資料表, AC943, $AE$5) = "入聲", TRUE, FALSE) )</f>
        <v/>
      </c>
      <c r="AF943" s="374" t="str">
        <f t="shared" si="272"/>
        <v/>
      </c>
      <c r="AG943" s="374" t="str">
        <f t="shared" si="273"/>
        <v/>
      </c>
      <c r="AH943" s="374" t="str">
        <f t="array" ref="AH943">IF( $W943, "", INDEX(白話字韻母資料表, $AC943, $AH$5))</f>
        <v/>
      </c>
      <c r="AI943" s="374" t="str">
        <f t="array" ref="AI943">IF($W943, "", INDEX(白話字韻母八聲調資料表, $AD943, $AG943))</f>
        <v/>
      </c>
      <c r="AJ943" s="370"/>
      <c r="AK943" s="373" t="b">
        <f t="shared" si="274"/>
        <v>0</v>
      </c>
      <c r="AL943" s="373" t="str">
        <f>IF( $AK943, IFERROR( IF(MATCH( $E943, 顎音化聲母!$H$9:$H$37, 0), TRUE, FALSE), FALSE), "")</f>
        <v/>
      </c>
      <c r="AM943" s="373" t="str">
        <f t="array" ref="AM943">IF( AND($AK943, $AL943), INDEX(顎音化聲母資料表, MATCH( $D943 &amp; $E943, 顎音化聲母!$L$5:$L$136, 0), 3), "")</f>
        <v/>
      </c>
      <c r="AN943" s="373" t="str">
        <f t="shared" si="275"/>
        <v/>
      </c>
      <c r="AO943" s="374" t="str">
        <f t="array" ref="AO943">IF($AN943="", "", IF( $AM943&lt;&gt;"", $AM943,INDEX(白話字聲母資料表, $AN943, $AO$5)))</f>
        <v/>
      </c>
      <c r="AP943" s="374" t="str">
        <f t="array" ref="AP943">IF($W943, "", INDEX(方音八音反切資料表, $AD943, $AG943))</f>
        <v/>
      </c>
      <c r="AQ943" s="370"/>
      <c r="AR943" s="374" t="str">
        <f t="array" ref="AR943">IF($V943, "", INDEX(白話字聲母資料表, $Z943, $AR$5))</f>
        <v/>
      </c>
      <c r="AS943" s="375" t="str">
        <f t="array" ref="AS943">IF($W943, "", INDEX(白話字韻母資料表, $AC943, $AR$5))</f>
        <v/>
      </c>
      <c r="AT943" s="374" t="str">
        <f t="array" ref="AT943">IF($W943, "", INDEX(台羅韻母八聲調資料表, $AD943, $AG943))</f>
        <v/>
      </c>
      <c r="AU943" s="370"/>
      <c r="AV943" s="374" t="str">
        <f t="array" ref="AV943">IF($V943, "", INDEX(白話字聲母資料表, $Z943, $AV$5))</f>
        <v/>
      </c>
      <c r="AW943" s="375" t="str">
        <f t="array" ref="AW943">IF($W943, "", INDEX(白話字韻母資料表, $AC943, $AW$5))</f>
        <v/>
      </c>
      <c r="AX943" s="374" t="str">
        <f t="array" ref="AX943">IF($W943, "", INDEX(閩拼韻母八聲調資料表, $AD943, $AG943))</f>
        <v/>
      </c>
    </row>
    <row r="944" spans="2:50">
      <c r="B944" s="380">
        <f t="shared" si="221"/>
        <v>936</v>
      </c>
      <c r="C944" s="314" t="str">
        <f>MID(文章!$D$4, B944, 1)</f>
        <v/>
      </c>
      <c r="D944" s="365"/>
      <c r="E944" s="365"/>
      <c r="F944" s="365"/>
      <c r="G944" s="315" t="str">
        <f t="array" ref="G944">IF( OR($T944, NOT($U944), $W944), "", $AA944 &amp; $AH944 &amp; INDEX(中文數值資料表, $AG944, 2) )</f>
        <v/>
      </c>
      <c r="H944" s="321" t="str">
        <f t="shared" si="222"/>
        <v/>
      </c>
      <c r="I944" s="322" t="str">
        <f t="shared" si="223"/>
        <v/>
      </c>
      <c r="J944" s="323" t="str">
        <f t="shared" si="224"/>
        <v/>
      </c>
      <c r="K944" s="316" t="str">
        <f t="shared" si="225"/>
        <v/>
      </c>
      <c r="L944" s="317" t="str">
        <f t="shared" ca="1" si="276"/>
        <v xml:space="preserve">\ltjruby{}{}\
</v>
      </c>
      <c r="M944" s="317" t="str">
        <f t="shared" ca="1" si="262"/>
        <v xml:space="preserve">&lt;ruby&gt;&lt;rt&gt;&lt;/rt&gt;&lt;/ruby&gt;
</v>
      </c>
      <c r="N944" s="317" t="str">
        <f t="shared" ca="1" si="263"/>
        <v xml:space="preserve">&lt;ruby&gt;&lt;rt&gt;&lt;/rt&gt;&lt;/ruby&gt;
</v>
      </c>
      <c r="O944" s="317" t="str">
        <f t="shared" ca="1" si="264"/>
        <v xml:space="preserve">&lt;ruby&gt;&lt;rt&gt;&lt;/rt&gt;&lt;/ruby&gt;
</v>
      </c>
      <c r="P944" s="317" t="str">
        <f t="shared" ca="1" si="264"/>
        <v xml:space="preserve">&lt;ruby&gt;&lt;rt&gt;&lt;/rt&gt;&lt;/ruby&gt;
</v>
      </c>
      <c r="Q944" s="318" t="str">
        <f t="shared" ca="1" si="265"/>
        <v xml:space="preserve">&lt;ruby&gt;&lt;rtc&gt;&lt;/rtc&gt;&lt;/ruby&gt;
</v>
      </c>
      <c r="R944" s="318" t="str">
        <f t="shared" ca="1" si="266"/>
        <v xml:space="preserve">&lt;ruby&gt;&lt;rt&gt;&lt;/rt&gt;&lt;rtc&gt;&lt;/rtc&gt;&lt;/ruby&gt;
</v>
      </c>
      <c r="S944" s="285"/>
      <c r="T944" s="319" t="b">
        <f t="shared" si="260"/>
        <v>0</v>
      </c>
      <c r="U944" s="319" t="b">
        <f t="shared" si="267"/>
        <v>0</v>
      </c>
      <c r="V944" s="319" t="b">
        <f t="shared" si="268"/>
        <v>1</v>
      </c>
      <c r="W944" s="319" t="b">
        <f t="shared" si="269"/>
        <v>1</v>
      </c>
      <c r="X944" s="319" t="b">
        <f t="shared" si="270"/>
        <v>0</v>
      </c>
      <c r="Y944" s="370"/>
      <c r="Z944" s="377" t="str">
        <f t="shared" si="261"/>
        <v/>
      </c>
      <c r="AA944" s="373" t="str">
        <f t="array" ref="AA944">IF( $Z944="", "", INDEX(白話字聲母資料表, $Z944, $AA$5))</f>
        <v/>
      </c>
      <c r="AB944" s="370"/>
      <c r="AC944" s="377" t="str">
        <f t="shared" si="271"/>
        <v/>
      </c>
      <c r="AD944" s="373" t="str">
        <f t="array" ref="AD944">IF( $W944, "", INDEX(白話字韻母資料表, AC944, $AD$5))</f>
        <v/>
      </c>
      <c r="AE944" s="373" t="str">
        <f t="array" ref="AE944">IF( $W944, "", IF( INDEX(白話字韻母資料表, AC944, $AE$5) = "入聲", TRUE, FALSE) )</f>
        <v/>
      </c>
      <c r="AF944" s="374" t="str">
        <f t="shared" si="272"/>
        <v/>
      </c>
      <c r="AG944" s="374" t="str">
        <f t="shared" si="273"/>
        <v/>
      </c>
      <c r="AH944" s="374" t="str">
        <f t="array" ref="AH944">IF( $W944, "", INDEX(白話字韻母資料表, $AC944, $AH$5))</f>
        <v/>
      </c>
      <c r="AI944" s="374" t="str">
        <f t="array" ref="AI944">IF($W944, "", INDEX(白話字韻母八聲調資料表, $AD944, $AG944))</f>
        <v/>
      </c>
      <c r="AJ944" s="370"/>
      <c r="AK944" s="373" t="b">
        <f t="shared" si="274"/>
        <v>0</v>
      </c>
      <c r="AL944" s="373" t="str">
        <f>IF( $AK944, IFERROR( IF(MATCH( $E944, 顎音化聲母!$H$9:$H$37, 0), TRUE, FALSE), FALSE), "")</f>
        <v/>
      </c>
      <c r="AM944" s="373" t="str">
        <f t="array" ref="AM944">IF( AND($AK944, $AL944), INDEX(顎音化聲母資料表, MATCH( $D944 &amp; $E944, 顎音化聲母!$L$5:$L$136, 0), 3), "")</f>
        <v/>
      </c>
      <c r="AN944" s="373" t="str">
        <f t="shared" si="275"/>
        <v/>
      </c>
      <c r="AO944" s="374" t="str">
        <f t="array" ref="AO944">IF($AN944="", "", IF( $AM944&lt;&gt;"", $AM944,INDEX(白話字聲母資料表, $AN944, $AO$5)))</f>
        <v/>
      </c>
      <c r="AP944" s="374" t="str">
        <f t="array" ref="AP944">IF($W944, "", INDEX(方音八音反切資料表, $AD944, $AG944))</f>
        <v/>
      </c>
      <c r="AQ944" s="370"/>
      <c r="AR944" s="374" t="str">
        <f t="array" ref="AR944">IF($V944, "", INDEX(白話字聲母資料表, $Z944, $AR$5))</f>
        <v/>
      </c>
      <c r="AS944" s="375" t="str">
        <f t="array" ref="AS944">IF($W944, "", INDEX(白話字韻母資料表, $AC944, $AR$5))</f>
        <v/>
      </c>
      <c r="AT944" s="374" t="str">
        <f t="array" ref="AT944">IF($W944, "", INDEX(台羅韻母八聲調資料表, $AD944, $AG944))</f>
        <v/>
      </c>
      <c r="AU944" s="370"/>
      <c r="AV944" s="374" t="str">
        <f t="array" ref="AV944">IF($V944, "", INDEX(白話字聲母資料表, $Z944, $AV$5))</f>
        <v/>
      </c>
      <c r="AW944" s="375" t="str">
        <f t="array" ref="AW944">IF($W944, "", INDEX(白話字韻母資料表, $AC944, $AW$5))</f>
        <v/>
      </c>
      <c r="AX944" s="374" t="str">
        <f t="array" ref="AX944">IF($W944, "", INDEX(閩拼韻母八聲調資料表, $AD944, $AG944))</f>
        <v/>
      </c>
    </row>
    <row r="945" spans="2:50">
      <c r="B945" s="380">
        <f t="shared" si="221"/>
        <v>937</v>
      </c>
      <c r="C945" s="314" t="str">
        <f>MID(文章!$D$4, B945, 1)</f>
        <v/>
      </c>
      <c r="D945" s="365"/>
      <c r="E945" s="365"/>
      <c r="F945" s="365"/>
      <c r="G945" s="315" t="str">
        <f t="array" ref="G945">IF( OR($T945, NOT($U945), $W945), "", $AA945 &amp; $AH945 &amp; INDEX(中文數值資料表, $AG945, 2) )</f>
        <v/>
      </c>
      <c r="H945" s="321" t="str">
        <f t="shared" si="222"/>
        <v/>
      </c>
      <c r="I945" s="322" t="str">
        <f t="shared" si="223"/>
        <v/>
      </c>
      <c r="J945" s="323" t="str">
        <f t="shared" si="224"/>
        <v/>
      </c>
      <c r="K945" s="316" t="str">
        <f t="shared" si="225"/>
        <v/>
      </c>
      <c r="L945" s="317" t="str">
        <f t="shared" ca="1" si="276"/>
        <v xml:space="preserve">\ltjruby{}{}\
</v>
      </c>
      <c r="M945" s="317" t="str">
        <f t="shared" ca="1" si="262"/>
        <v xml:space="preserve">&lt;ruby&gt;&lt;rt&gt;&lt;/rt&gt;&lt;/ruby&gt;
</v>
      </c>
      <c r="N945" s="317" t="str">
        <f t="shared" ca="1" si="263"/>
        <v xml:space="preserve">&lt;ruby&gt;&lt;rt&gt;&lt;/rt&gt;&lt;/ruby&gt;
</v>
      </c>
      <c r="O945" s="317" t="str">
        <f t="shared" ca="1" si="264"/>
        <v xml:space="preserve">&lt;ruby&gt;&lt;rt&gt;&lt;/rt&gt;&lt;/ruby&gt;
</v>
      </c>
      <c r="P945" s="317" t="str">
        <f t="shared" ca="1" si="264"/>
        <v xml:space="preserve">&lt;ruby&gt;&lt;rt&gt;&lt;/rt&gt;&lt;/ruby&gt;
</v>
      </c>
      <c r="Q945" s="318" t="str">
        <f t="shared" ca="1" si="265"/>
        <v xml:space="preserve">&lt;ruby&gt;&lt;rtc&gt;&lt;/rtc&gt;&lt;/ruby&gt;
</v>
      </c>
      <c r="R945" s="318" t="str">
        <f t="shared" ca="1" si="266"/>
        <v xml:space="preserve">&lt;ruby&gt;&lt;rt&gt;&lt;/rt&gt;&lt;rtc&gt;&lt;/rtc&gt;&lt;/ruby&gt;
</v>
      </c>
      <c r="S945" s="285"/>
      <c r="T945" s="319" t="b">
        <f t="shared" si="260"/>
        <v>0</v>
      </c>
      <c r="U945" s="319" t="b">
        <f t="shared" si="267"/>
        <v>0</v>
      </c>
      <c r="V945" s="319" t="b">
        <f t="shared" si="268"/>
        <v>1</v>
      </c>
      <c r="W945" s="319" t="b">
        <f t="shared" si="269"/>
        <v>1</v>
      </c>
      <c r="X945" s="319" t="b">
        <f t="shared" si="270"/>
        <v>0</v>
      </c>
      <c r="Y945" s="370"/>
      <c r="Z945" s="377" t="str">
        <f t="shared" si="261"/>
        <v/>
      </c>
      <c r="AA945" s="373" t="str">
        <f t="array" ref="AA945">IF( $Z945="", "", INDEX(白話字聲母資料表, $Z945, $AA$5))</f>
        <v/>
      </c>
      <c r="AB945" s="370"/>
      <c r="AC945" s="377" t="str">
        <f t="shared" si="271"/>
        <v/>
      </c>
      <c r="AD945" s="373" t="str">
        <f t="array" ref="AD945">IF( $W945, "", INDEX(白話字韻母資料表, AC945, $AD$5))</f>
        <v/>
      </c>
      <c r="AE945" s="373" t="str">
        <f t="array" ref="AE945">IF( $W945, "", IF( INDEX(白話字韻母資料表, AC945, $AE$5) = "入聲", TRUE, FALSE) )</f>
        <v/>
      </c>
      <c r="AF945" s="374" t="str">
        <f t="shared" si="272"/>
        <v/>
      </c>
      <c r="AG945" s="374" t="str">
        <f t="shared" si="273"/>
        <v/>
      </c>
      <c r="AH945" s="374" t="str">
        <f t="array" ref="AH945">IF( $W945, "", INDEX(白話字韻母資料表, $AC945, $AH$5))</f>
        <v/>
      </c>
      <c r="AI945" s="374" t="str">
        <f t="array" ref="AI945">IF($W945, "", INDEX(白話字韻母八聲調資料表, $AD945, $AG945))</f>
        <v/>
      </c>
      <c r="AJ945" s="370"/>
      <c r="AK945" s="373" t="b">
        <f t="shared" si="274"/>
        <v>0</v>
      </c>
      <c r="AL945" s="373" t="str">
        <f>IF( $AK945, IFERROR( IF(MATCH( $E945, 顎音化聲母!$H$9:$H$37, 0), TRUE, FALSE), FALSE), "")</f>
        <v/>
      </c>
      <c r="AM945" s="373" t="str">
        <f t="array" ref="AM945">IF( AND($AK945, $AL945), INDEX(顎音化聲母資料表, MATCH( $D945 &amp; $E945, 顎音化聲母!$L$5:$L$136, 0), 3), "")</f>
        <v/>
      </c>
      <c r="AN945" s="373" t="str">
        <f t="shared" si="275"/>
        <v/>
      </c>
      <c r="AO945" s="374" t="str">
        <f t="array" ref="AO945">IF($AN945="", "", IF( $AM945&lt;&gt;"", $AM945,INDEX(白話字聲母資料表, $AN945, $AO$5)))</f>
        <v/>
      </c>
      <c r="AP945" s="374" t="str">
        <f t="array" ref="AP945">IF($W945, "", INDEX(方音八音反切資料表, $AD945, $AG945))</f>
        <v/>
      </c>
      <c r="AQ945" s="370"/>
      <c r="AR945" s="374" t="str">
        <f t="array" ref="AR945">IF($V945, "", INDEX(白話字聲母資料表, $Z945, $AR$5))</f>
        <v/>
      </c>
      <c r="AS945" s="375" t="str">
        <f t="array" ref="AS945">IF($W945, "", INDEX(白話字韻母資料表, $AC945, $AR$5))</f>
        <v/>
      </c>
      <c r="AT945" s="374" t="str">
        <f t="array" ref="AT945">IF($W945, "", INDEX(台羅韻母八聲調資料表, $AD945, $AG945))</f>
        <v/>
      </c>
      <c r="AU945" s="370"/>
      <c r="AV945" s="374" t="str">
        <f t="array" ref="AV945">IF($V945, "", INDEX(白話字聲母資料表, $Z945, $AV$5))</f>
        <v/>
      </c>
      <c r="AW945" s="375" t="str">
        <f t="array" ref="AW945">IF($W945, "", INDEX(白話字韻母資料表, $AC945, $AW$5))</f>
        <v/>
      </c>
      <c r="AX945" s="374" t="str">
        <f t="array" ref="AX945">IF($W945, "", INDEX(閩拼韻母八聲調資料表, $AD945, $AG945))</f>
        <v/>
      </c>
    </row>
    <row r="946" spans="2:50">
      <c r="B946" s="380">
        <f t="shared" si="221"/>
        <v>938</v>
      </c>
      <c r="C946" s="314" t="str">
        <f>MID(文章!$D$4, B946, 1)</f>
        <v/>
      </c>
      <c r="D946" s="365"/>
      <c r="E946" s="365"/>
      <c r="F946" s="365"/>
      <c r="G946" s="315" t="str">
        <f t="array" ref="G946">IF( OR($T946, NOT($U946), $W946), "", $AA946 &amp; $AH946 &amp; INDEX(中文數值資料表, $AG946, 2) )</f>
        <v/>
      </c>
      <c r="H946" s="321" t="str">
        <f t="shared" si="222"/>
        <v/>
      </c>
      <c r="I946" s="322" t="str">
        <f t="shared" si="223"/>
        <v/>
      </c>
      <c r="J946" s="323" t="str">
        <f t="shared" si="224"/>
        <v/>
      </c>
      <c r="K946" s="316" t="str">
        <f t="shared" si="225"/>
        <v/>
      </c>
      <c r="L946" s="317" t="str">
        <f t="shared" ca="1" si="276"/>
        <v xml:space="preserve">\ltjruby{}{}\
</v>
      </c>
      <c r="M946" s="317" t="str">
        <f t="shared" ca="1" si="262"/>
        <v xml:space="preserve">&lt;ruby&gt;&lt;rt&gt;&lt;/rt&gt;&lt;/ruby&gt;
</v>
      </c>
      <c r="N946" s="317" t="str">
        <f t="shared" ca="1" si="263"/>
        <v xml:space="preserve">&lt;ruby&gt;&lt;rt&gt;&lt;/rt&gt;&lt;/ruby&gt;
</v>
      </c>
      <c r="O946" s="317" t="str">
        <f t="shared" ca="1" si="264"/>
        <v xml:space="preserve">&lt;ruby&gt;&lt;rt&gt;&lt;/rt&gt;&lt;/ruby&gt;
</v>
      </c>
      <c r="P946" s="317" t="str">
        <f t="shared" ca="1" si="264"/>
        <v xml:space="preserve">&lt;ruby&gt;&lt;rt&gt;&lt;/rt&gt;&lt;/ruby&gt;
</v>
      </c>
      <c r="Q946" s="318" t="str">
        <f t="shared" ca="1" si="265"/>
        <v xml:space="preserve">&lt;ruby&gt;&lt;rtc&gt;&lt;/rtc&gt;&lt;/ruby&gt;
</v>
      </c>
      <c r="R946" s="318" t="str">
        <f t="shared" ca="1" si="266"/>
        <v xml:space="preserve">&lt;ruby&gt;&lt;rt&gt;&lt;/rt&gt;&lt;rtc&gt;&lt;/rtc&gt;&lt;/ruby&gt;
</v>
      </c>
      <c r="S946" s="285"/>
      <c r="T946" s="319" t="b">
        <f t="shared" si="260"/>
        <v>0</v>
      </c>
      <c r="U946" s="319" t="b">
        <f t="shared" si="267"/>
        <v>0</v>
      </c>
      <c r="V946" s="319" t="b">
        <f t="shared" si="268"/>
        <v>1</v>
      </c>
      <c r="W946" s="319" t="b">
        <f t="shared" si="269"/>
        <v>1</v>
      </c>
      <c r="X946" s="319" t="b">
        <f t="shared" si="270"/>
        <v>0</v>
      </c>
      <c r="Y946" s="370"/>
      <c r="Z946" s="377" t="str">
        <f t="shared" si="261"/>
        <v/>
      </c>
      <c r="AA946" s="373" t="str">
        <f t="array" ref="AA946">IF( $Z946="", "", INDEX(白話字聲母資料表, $Z946, $AA$5))</f>
        <v/>
      </c>
      <c r="AB946" s="370"/>
      <c r="AC946" s="377" t="str">
        <f t="shared" si="271"/>
        <v/>
      </c>
      <c r="AD946" s="373" t="str">
        <f t="array" ref="AD946">IF( $W946, "", INDEX(白話字韻母資料表, AC946, $AD$5))</f>
        <v/>
      </c>
      <c r="AE946" s="373" t="str">
        <f t="array" ref="AE946">IF( $W946, "", IF( INDEX(白話字韻母資料表, AC946, $AE$5) = "入聲", TRUE, FALSE) )</f>
        <v/>
      </c>
      <c r="AF946" s="374" t="str">
        <f t="shared" si="272"/>
        <v/>
      </c>
      <c r="AG946" s="374" t="str">
        <f t="shared" si="273"/>
        <v/>
      </c>
      <c r="AH946" s="374" t="str">
        <f t="array" ref="AH946">IF( $W946, "", INDEX(白話字韻母資料表, $AC946, $AH$5))</f>
        <v/>
      </c>
      <c r="AI946" s="374" t="str">
        <f t="array" ref="AI946">IF($W946, "", INDEX(白話字韻母八聲調資料表, $AD946, $AG946))</f>
        <v/>
      </c>
      <c r="AJ946" s="370"/>
      <c r="AK946" s="373" t="b">
        <f t="shared" si="274"/>
        <v>0</v>
      </c>
      <c r="AL946" s="373" t="str">
        <f>IF( $AK946, IFERROR( IF(MATCH( $E946, 顎音化聲母!$H$9:$H$37, 0), TRUE, FALSE), FALSE), "")</f>
        <v/>
      </c>
      <c r="AM946" s="373" t="str">
        <f t="array" ref="AM946">IF( AND($AK946, $AL946), INDEX(顎音化聲母資料表, MATCH( $D946 &amp; $E946, 顎音化聲母!$L$5:$L$136, 0), 3), "")</f>
        <v/>
      </c>
      <c r="AN946" s="373" t="str">
        <f t="shared" si="275"/>
        <v/>
      </c>
      <c r="AO946" s="374" t="str">
        <f t="array" ref="AO946">IF($AN946="", "", IF( $AM946&lt;&gt;"", $AM946,INDEX(白話字聲母資料表, $AN946, $AO$5)))</f>
        <v/>
      </c>
      <c r="AP946" s="374" t="str">
        <f t="array" ref="AP946">IF($W946, "", INDEX(方音八音反切資料表, $AD946, $AG946))</f>
        <v/>
      </c>
      <c r="AQ946" s="370"/>
      <c r="AR946" s="374" t="str">
        <f t="array" ref="AR946">IF($V946, "", INDEX(白話字聲母資料表, $Z946, $AR$5))</f>
        <v/>
      </c>
      <c r="AS946" s="375" t="str">
        <f t="array" ref="AS946">IF($W946, "", INDEX(白話字韻母資料表, $AC946, $AR$5))</f>
        <v/>
      </c>
      <c r="AT946" s="374" t="str">
        <f t="array" ref="AT946">IF($W946, "", INDEX(台羅韻母八聲調資料表, $AD946, $AG946))</f>
        <v/>
      </c>
      <c r="AU946" s="370"/>
      <c r="AV946" s="374" t="str">
        <f t="array" ref="AV946">IF($V946, "", INDEX(白話字聲母資料表, $Z946, $AV$5))</f>
        <v/>
      </c>
      <c r="AW946" s="375" t="str">
        <f t="array" ref="AW946">IF($W946, "", INDEX(白話字韻母資料表, $AC946, $AW$5))</f>
        <v/>
      </c>
      <c r="AX946" s="374" t="str">
        <f t="array" ref="AX946">IF($W946, "", INDEX(閩拼韻母八聲調資料表, $AD946, $AG946))</f>
        <v/>
      </c>
    </row>
    <row r="947" spans="2:50">
      <c r="B947" s="380">
        <f t="shared" si="221"/>
        <v>939</v>
      </c>
      <c r="C947" s="314" t="str">
        <f>MID(文章!$D$4, B947, 1)</f>
        <v/>
      </c>
      <c r="D947" s="365"/>
      <c r="E947" s="365"/>
      <c r="F947" s="365"/>
      <c r="G947" s="315" t="str">
        <f t="array" ref="G947">IF( OR($T947, NOT($U947), $W947), "", $AA947 &amp; $AH947 &amp; INDEX(中文數值資料表, $AG947, 2) )</f>
        <v/>
      </c>
      <c r="H947" s="321" t="str">
        <f t="shared" si="222"/>
        <v/>
      </c>
      <c r="I947" s="322" t="str">
        <f t="shared" si="223"/>
        <v/>
      </c>
      <c r="J947" s="323" t="str">
        <f t="shared" si="224"/>
        <v/>
      </c>
      <c r="K947" s="316" t="str">
        <f t="shared" si="225"/>
        <v/>
      </c>
      <c r="L947" s="317" t="str">
        <f t="shared" ca="1" si="276"/>
        <v xml:space="preserve">\ltjruby{}{}\
</v>
      </c>
      <c r="M947" s="317" t="str">
        <f t="shared" ca="1" si="262"/>
        <v xml:space="preserve">&lt;ruby&gt;&lt;rt&gt;&lt;/rt&gt;&lt;/ruby&gt;
</v>
      </c>
      <c r="N947" s="317" t="str">
        <f t="shared" ca="1" si="263"/>
        <v xml:space="preserve">&lt;ruby&gt;&lt;rt&gt;&lt;/rt&gt;&lt;/ruby&gt;
</v>
      </c>
      <c r="O947" s="317" t="str">
        <f t="shared" ca="1" si="264"/>
        <v xml:space="preserve">&lt;ruby&gt;&lt;rt&gt;&lt;/rt&gt;&lt;/ruby&gt;
</v>
      </c>
      <c r="P947" s="317" t="str">
        <f t="shared" ca="1" si="264"/>
        <v xml:space="preserve">&lt;ruby&gt;&lt;rt&gt;&lt;/rt&gt;&lt;/ruby&gt;
</v>
      </c>
      <c r="Q947" s="318" t="str">
        <f t="shared" ca="1" si="265"/>
        <v xml:space="preserve">&lt;ruby&gt;&lt;rtc&gt;&lt;/rtc&gt;&lt;/ruby&gt;
</v>
      </c>
      <c r="R947" s="318" t="str">
        <f t="shared" ca="1" si="266"/>
        <v xml:space="preserve">&lt;ruby&gt;&lt;rt&gt;&lt;/rt&gt;&lt;rtc&gt;&lt;/rtc&gt;&lt;/ruby&gt;
</v>
      </c>
      <c r="S947" s="285"/>
      <c r="T947" s="319" t="b">
        <f t="shared" si="260"/>
        <v>0</v>
      </c>
      <c r="U947" s="319" t="b">
        <f t="shared" si="267"/>
        <v>0</v>
      </c>
      <c r="V947" s="319" t="b">
        <f t="shared" si="268"/>
        <v>1</v>
      </c>
      <c r="W947" s="319" t="b">
        <f t="shared" si="269"/>
        <v>1</v>
      </c>
      <c r="X947" s="319" t="b">
        <f t="shared" si="270"/>
        <v>0</v>
      </c>
      <c r="Y947" s="370"/>
      <c r="Z947" s="377" t="str">
        <f t="shared" si="261"/>
        <v/>
      </c>
      <c r="AA947" s="373" t="str">
        <f t="array" ref="AA947">IF( $Z947="", "", INDEX(白話字聲母資料表, $Z947, $AA$5))</f>
        <v/>
      </c>
      <c r="AB947" s="370"/>
      <c r="AC947" s="377" t="str">
        <f t="shared" si="271"/>
        <v/>
      </c>
      <c r="AD947" s="373" t="str">
        <f t="array" ref="AD947">IF( $W947, "", INDEX(白話字韻母資料表, AC947, $AD$5))</f>
        <v/>
      </c>
      <c r="AE947" s="373" t="str">
        <f t="array" ref="AE947">IF( $W947, "", IF( INDEX(白話字韻母資料表, AC947, $AE$5) = "入聲", TRUE, FALSE) )</f>
        <v/>
      </c>
      <c r="AF947" s="374" t="str">
        <f t="shared" si="272"/>
        <v/>
      </c>
      <c r="AG947" s="374" t="str">
        <f t="shared" si="273"/>
        <v/>
      </c>
      <c r="AH947" s="374" t="str">
        <f t="array" ref="AH947">IF( $W947, "", INDEX(白話字韻母資料表, $AC947, $AH$5))</f>
        <v/>
      </c>
      <c r="AI947" s="374" t="str">
        <f t="array" ref="AI947">IF($W947, "", INDEX(白話字韻母八聲調資料表, $AD947, $AG947))</f>
        <v/>
      </c>
      <c r="AJ947" s="370"/>
      <c r="AK947" s="373" t="b">
        <f t="shared" si="274"/>
        <v>0</v>
      </c>
      <c r="AL947" s="373" t="str">
        <f>IF( $AK947, IFERROR( IF(MATCH( $E947, 顎音化聲母!$H$9:$H$37, 0), TRUE, FALSE), FALSE), "")</f>
        <v/>
      </c>
      <c r="AM947" s="373" t="str">
        <f t="array" ref="AM947">IF( AND($AK947, $AL947), INDEX(顎音化聲母資料表, MATCH( $D947 &amp; $E947, 顎音化聲母!$L$5:$L$136, 0), 3), "")</f>
        <v/>
      </c>
      <c r="AN947" s="373" t="str">
        <f t="shared" si="275"/>
        <v/>
      </c>
      <c r="AO947" s="374" t="str">
        <f t="array" ref="AO947">IF($AN947="", "", IF( $AM947&lt;&gt;"", $AM947,INDEX(白話字聲母資料表, $AN947, $AO$5)))</f>
        <v/>
      </c>
      <c r="AP947" s="374" t="str">
        <f t="array" ref="AP947">IF($W947, "", INDEX(方音八音反切資料表, $AD947, $AG947))</f>
        <v/>
      </c>
      <c r="AQ947" s="370"/>
      <c r="AR947" s="374" t="str">
        <f t="array" ref="AR947">IF($V947, "", INDEX(白話字聲母資料表, $Z947, $AR$5))</f>
        <v/>
      </c>
      <c r="AS947" s="375" t="str">
        <f t="array" ref="AS947">IF($W947, "", INDEX(白話字韻母資料表, $AC947, $AR$5))</f>
        <v/>
      </c>
      <c r="AT947" s="374" t="str">
        <f t="array" ref="AT947">IF($W947, "", INDEX(台羅韻母八聲調資料表, $AD947, $AG947))</f>
        <v/>
      </c>
      <c r="AU947" s="370"/>
      <c r="AV947" s="374" t="str">
        <f t="array" ref="AV947">IF($V947, "", INDEX(白話字聲母資料表, $Z947, $AV$5))</f>
        <v/>
      </c>
      <c r="AW947" s="375" t="str">
        <f t="array" ref="AW947">IF($W947, "", INDEX(白話字韻母資料表, $AC947, $AW$5))</f>
        <v/>
      </c>
      <c r="AX947" s="374" t="str">
        <f t="array" ref="AX947">IF($W947, "", INDEX(閩拼韻母八聲調資料表, $AD947, $AG947))</f>
        <v/>
      </c>
    </row>
    <row r="948" spans="2:50">
      <c r="B948" s="380">
        <f t="shared" si="221"/>
        <v>940</v>
      </c>
      <c r="C948" s="314" t="str">
        <f>MID(文章!$D$4, B948, 1)</f>
        <v/>
      </c>
      <c r="D948" s="365"/>
      <c r="E948" s="365"/>
      <c r="F948" s="365"/>
      <c r="G948" s="315" t="str">
        <f t="array" ref="G948">IF( OR($T948, NOT($U948), $W948), "", $AA948 &amp; $AH948 &amp; INDEX(中文數值資料表, $AG948, 2) )</f>
        <v/>
      </c>
      <c r="H948" s="321" t="str">
        <f t="shared" si="222"/>
        <v/>
      </c>
      <c r="I948" s="322" t="str">
        <f t="shared" si="223"/>
        <v/>
      </c>
      <c r="J948" s="323" t="str">
        <f t="shared" si="224"/>
        <v/>
      </c>
      <c r="K948" s="316" t="str">
        <f t="shared" si="225"/>
        <v/>
      </c>
      <c r="L948" s="317" t="str">
        <f t="shared" ca="1" si="276"/>
        <v xml:space="preserve">\ltjruby{}{}\
</v>
      </c>
      <c r="M948" s="317" t="str">
        <f t="shared" ca="1" si="262"/>
        <v xml:space="preserve">&lt;ruby&gt;&lt;rt&gt;&lt;/rt&gt;&lt;/ruby&gt;
</v>
      </c>
      <c r="N948" s="317" t="str">
        <f t="shared" ca="1" si="263"/>
        <v xml:space="preserve">&lt;ruby&gt;&lt;rt&gt;&lt;/rt&gt;&lt;/ruby&gt;
</v>
      </c>
      <c r="O948" s="317" t="str">
        <f t="shared" ca="1" si="264"/>
        <v xml:space="preserve">&lt;ruby&gt;&lt;rt&gt;&lt;/rt&gt;&lt;/ruby&gt;
</v>
      </c>
      <c r="P948" s="317" t="str">
        <f t="shared" ca="1" si="264"/>
        <v xml:space="preserve">&lt;ruby&gt;&lt;rt&gt;&lt;/rt&gt;&lt;/ruby&gt;
</v>
      </c>
      <c r="Q948" s="318" t="str">
        <f t="shared" ca="1" si="265"/>
        <v xml:space="preserve">&lt;ruby&gt;&lt;rtc&gt;&lt;/rtc&gt;&lt;/ruby&gt;
</v>
      </c>
      <c r="R948" s="318" t="str">
        <f t="shared" ca="1" si="266"/>
        <v xml:space="preserve">&lt;ruby&gt;&lt;rt&gt;&lt;/rt&gt;&lt;rtc&gt;&lt;/rtc&gt;&lt;/ruby&gt;
</v>
      </c>
      <c r="S948" s="285"/>
      <c r="T948" s="319" t="b">
        <f t="shared" si="260"/>
        <v>0</v>
      </c>
      <c r="U948" s="319" t="b">
        <f t="shared" si="267"/>
        <v>0</v>
      </c>
      <c r="V948" s="319" t="b">
        <f t="shared" si="268"/>
        <v>1</v>
      </c>
      <c r="W948" s="319" t="b">
        <f t="shared" si="269"/>
        <v>1</v>
      </c>
      <c r="X948" s="319" t="b">
        <f t="shared" si="270"/>
        <v>0</v>
      </c>
      <c r="Y948" s="370"/>
      <c r="Z948" s="377" t="str">
        <f t="shared" si="261"/>
        <v/>
      </c>
      <c r="AA948" s="373" t="str">
        <f t="array" ref="AA948">IF( $Z948="", "", INDEX(白話字聲母資料表, $Z948, $AA$5))</f>
        <v/>
      </c>
      <c r="AB948" s="370"/>
      <c r="AC948" s="377" t="str">
        <f t="shared" si="271"/>
        <v/>
      </c>
      <c r="AD948" s="373" t="str">
        <f t="array" ref="AD948">IF( $W948, "", INDEX(白話字韻母資料表, AC948, $AD$5))</f>
        <v/>
      </c>
      <c r="AE948" s="373" t="str">
        <f t="array" ref="AE948">IF( $W948, "", IF( INDEX(白話字韻母資料表, AC948, $AE$5) = "入聲", TRUE, FALSE) )</f>
        <v/>
      </c>
      <c r="AF948" s="374" t="str">
        <f t="shared" si="272"/>
        <v/>
      </c>
      <c r="AG948" s="374" t="str">
        <f t="shared" si="273"/>
        <v/>
      </c>
      <c r="AH948" s="374" t="str">
        <f t="array" ref="AH948">IF( $W948, "", INDEX(白話字韻母資料表, $AC948, $AH$5))</f>
        <v/>
      </c>
      <c r="AI948" s="374" t="str">
        <f t="array" ref="AI948">IF($W948, "", INDEX(白話字韻母八聲調資料表, $AD948, $AG948))</f>
        <v/>
      </c>
      <c r="AJ948" s="370"/>
      <c r="AK948" s="373" t="b">
        <f t="shared" si="274"/>
        <v>0</v>
      </c>
      <c r="AL948" s="373" t="str">
        <f>IF( $AK948, IFERROR( IF(MATCH( $E948, 顎音化聲母!$H$9:$H$37, 0), TRUE, FALSE), FALSE), "")</f>
        <v/>
      </c>
      <c r="AM948" s="373" t="str">
        <f t="array" ref="AM948">IF( AND($AK948, $AL948), INDEX(顎音化聲母資料表, MATCH( $D948 &amp; $E948, 顎音化聲母!$L$5:$L$136, 0), 3), "")</f>
        <v/>
      </c>
      <c r="AN948" s="373" t="str">
        <f t="shared" si="275"/>
        <v/>
      </c>
      <c r="AO948" s="374" t="str">
        <f t="array" ref="AO948">IF($AN948="", "", IF( $AM948&lt;&gt;"", $AM948,INDEX(白話字聲母資料表, $AN948, $AO$5)))</f>
        <v/>
      </c>
      <c r="AP948" s="374" t="str">
        <f t="array" ref="AP948">IF($W948, "", INDEX(方音八音反切資料表, $AD948, $AG948))</f>
        <v/>
      </c>
      <c r="AQ948" s="370"/>
      <c r="AR948" s="374" t="str">
        <f t="array" ref="AR948">IF($V948, "", INDEX(白話字聲母資料表, $Z948, $AR$5))</f>
        <v/>
      </c>
      <c r="AS948" s="375" t="str">
        <f t="array" ref="AS948">IF($W948, "", INDEX(白話字韻母資料表, $AC948, $AR$5))</f>
        <v/>
      </c>
      <c r="AT948" s="374" t="str">
        <f t="array" ref="AT948">IF($W948, "", INDEX(台羅韻母八聲調資料表, $AD948, $AG948))</f>
        <v/>
      </c>
      <c r="AU948" s="370"/>
      <c r="AV948" s="374" t="str">
        <f t="array" ref="AV948">IF($V948, "", INDEX(白話字聲母資料表, $Z948, $AV$5))</f>
        <v/>
      </c>
      <c r="AW948" s="375" t="str">
        <f t="array" ref="AW948">IF($W948, "", INDEX(白話字韻母資料表, $AC948, $AW$5))</f>
        <v/>
      </c>
      <c r="AX948" s="374" t="str">
        <f t="array" ref="AX948">IF($W948, "", INDEX(閩拼韻母八聲調資料表, $AD948, $AG948))</f>
        <v/>
      </c>
    </row>
    <row r="949" spans="2:50">
      <c r="B949" s="380">
        <f t="shared" si="221"/>
        <v>941</v>
      </c>
      <c r="C949" s="314" t="str">
        <f>MID(文章!$D$4, B949, 1)</f>
        <v/>
      </c>
      <c r="D949" s="365"/>
      <c r="E949" s="365"/>
      <c r="F949" s="365"/>
      <c r="G949" s="315" t="str">
        <f t="array" ref="G949">IF( OR($T949, NOT($U949), $W949), "", $AA949 &amp; $AH949 &amp; INDEX(中文數值資料表, $AG949, 2) )</f>
        <v/>
      </c>
      <c r="H949" s="321" t="str">
        <f t="shared" si="222"/>
        <v/>
      </c>
      <c r="I949" s="322" t="str">
        <f t="shared" si="223"/>
        <v/>
      </c>
      <c r="J949" s="323" t="str">
        <f t="shared" si="224"/>
        <v/>
      </c>
      <c r="K949" s="316" t="str">
        <f t="shared" si="225"/>
        <v/>
      </c>
      <c r="L949" s="317" t="str">
        <f t="shared" ca="1" si="276"/>
        <v xml:space="preserve">\ltjruby{}{}\
</v>
      </c>
      <c r="M949" s="317" t="str">
        <f t="shared" ca="1" si="262"/>
        <v xml:space="preserve">&lt;ruby&gt;&lt;rt&gt;&lt;/rt&gt;&lt;/ruby&gt;
</v>
      </c>
      <c r="N949" s="317" t="str">
        <f t="shared" ca="1" si="263"/>
        <v xml:space="preserve">&lt;ruby&gt;&lt;rt&gt;&lt;/rt&gt;&lt;/ruby&gt;
</v>
      </c>
      <c r="O949" s="317" t="str">
        <f t="shared" ca="1" si="264"/>
        <v xml:space="preserve">&lt;ruby&gt;&lt;rt&gt;&lt;/rt&gt;&lt;/ruby&gt;
</v>
      </c>
      <c r="P949" s="317" t="str">
        <f t="shared" ca="1" si="264"/>
        <v xml:space="preserve">&lt;ruby&gt;&lt;rt&gt;&lt;/rt&gt;&lt;/ruby&gt;
</v>
      </c>
      <c r="Q949" s="318" t="str">
        <f t="shared" ca="1" si="265"/>
        <v xml:space="preserve">&lt;ruby&gt;&lt;rtc&gt;&lt;/rtc&gt;&lt;/ruby&gt;
</v>
      </c>
      <c r="R949" s="318" t="str">
        <f t="shared" ca="1" si="266"/>
        <v xml:space="preserve">&lt;ruby&gt;&lt;rt&gt;&lt;/rt&gt;&lt;rtc&gt;&lt;/rtc&gt;&lt;/ruby&gt;
</v>
      </c>
      <c r="S949" s="285"/>
      <c r="T949" s="319" t="b">
        <f t="shared" si="260"/>
        <v>0</v>
      </c>
      <c r="U949" s="319" t="b">
        <f t="shared" si="267"/>
        <v>0</v>
      </c>
      <c r="V949" s="319" t="b">
        <f t="shared" si="268"/>
        <v>1</v>
      </c>
      <c r="W949" s="319" t="b">
        <f t="shared" si="269"/>
        <v>1</v>
      </c>
      <c r="X949" s="319" t="b">
        <f t="shared" si="270"/>
        <v>0</v>
      </c>
      <c r="Y949" s="370"/>
      <c r="Z949" s="377" t="str">
        <f t="shared" si="261"/>
        <v/>
      </c>
      <c r="AA949" s="373" t="str">
        <f t="array" ref="AA949">IF( $Z949="", "", INDEX(白話字聲母資料表, $Z949, $AA$5))</f>
        <v/>
      </c>
      <c r="AB949" s="370"/>
      <c r="AC949" s="377" t="str">
        <f t="shared" si="271"/>
        <v/>
      </c>
      <c r="AD949" s="373" t="str">
        <f t="array" ref="AD949">IF( $W949, "", INDEX(白話字韻母資料表, AC949, $AD$5))</f>
        <v/>
      </c>
      <c r="AE949" s="373" t="str">
        <f t="array" ref="AE949">IF( $W949, "", IF( INDEX(白話字韻母資料表, AC949, $AE$5) = "入聲", TRUE, FALSE) )</f>
        <v/>
      </c>
      <c r="AF949" s="374" t="str">
        <f t="shared" si="272"/>
        <v/>
      </c>
      <c r="AG949" s="374" t="str">
        <f t="shared" si="273"/>
        <v/>
      </c>
      <c r="AH949" s="374" t="str">
        <f t="array" ref="AH949">IF( $W949, "", INDEX(白話字韻母資料表, $AC949, $AH$5))</f>
        <v/>
      </c>
      <c r="AI949" s="374" t="str">
        <f t="array" ref="AI949">IF($W949, "", INDEX(白話字韻母八聲調資料表, $AD949, $AG949))</f>
        <v/>
      </c>
      <c r="AJ949" s="370"/>
      <c r="AK949" s="373" t="b">
        <f t="shared" si="274"/>
        <v>0</v>
      </c>
      <c r="AL949" s="373" t="str">
        <f>IF( $AK949, IFERROR( IF(MATCH( $E949, 顎音化聲母!$H$9:$H$37, 0), TRUE, FALSE), FALSE), "")</f>
        <v/>
      </c>
      <c r="AM949" s="373" t="str">
        <f t="array" ref="AM949">IF( AND($AK949, $AL949), INDEX(顎音化聲母資料表, MATCH( $D949 &amp; $E949, 顎音化聲母!$L$5:$L$136, 0), 3), "")</f>
        <v/>
      </c>
      <c r="AN949" s="373" t="str">
        <f t="shared" si="275"/>
        <v/>
      </c>
      <c r="AO949" s="374" t="str">
        <f t="array" ref="AO949">IF($AN949="", "", IF( $AM949&lt;&gt;"", $AM949,INDEX(白話字聲母資料表, $AN949, $AO$5)))</f>
        <v/>
      </c>
      <c r="AP949" s="374" t="str">
        <f t="array" ref="AP949">IF($W949, "", INDEX(方音八音反切資料表, $AD949, $AG949))</f>
        <v/>
      </c>
      <c r="AQ949" s="370"/>
      <c r="AR949" s="374" t="str">
        <f t="array" ref="AR949">IF($V949, "", INDEX(白話字聲母資料表, $Z949, $AR$5))</f>
        <v/>
      </c>
      <c r="AS949" s="375" t="str">
        <f t="array" ref="AS949">IF($W949, "", INDEX(白話字韻母資料表, $AC949, $AR$5))</f>
        <v/>
      </c>
      <c r="AT949" s="374" t="str">
        <f t="array" ref="AT949">IF($W949, "", INDEX(台羅韻母八聲調資料表, $AD949, $AG949))</f>
        <v/>
      </c>
      <c r="AU949" s="370"/>
      <c r="AV949" s="374" t="str">
        <f t="array" ref="AV949">IF($V949, "", INDEX(白話字聲母資料表, $Z949, $AV$5))</f>
        <v/>
      </c>
      <c r="AW949" s="375" t="str">
        <f t="array" ref="AW949">IF($W949, "", INDEX(白話字韻母資料表, $AC949, $AW$5))</f>
        <v/>
      </c>
      <c r="AX949" s="374" t="str">
        <f t="array" ref="AX949">IF($W949, "", INDEX(閩拼韻母八聲調資料表, $AD949, $AG949))</f>
        <v/>
      </c>
    </row>
    <row r="950" spans="2:50">
      <c r="B950" s="380">
        <f t="shared" si="221"/>
        <v>942</v>
      </c>
      <c r="C950" s="314" t="str">
        <f>MID(文章!$D$4, B950, 1)</f>
        <v/>
      </c>
      <c r="D950" s="365"/>
      <c r="E950" s="365"/>
      <c r="F950" s="365"/>
      <c r="G950" s="315" t="str">
        <f t="array" ref="G950">IF( OR($T950, NOT($U950), $W950), "", $AA950 &amp; $AH950 &amp; INDEX(中文數值資料表, $AG950, 2) )</f>
        <v/>
      </c>
      <c r="H950" s="321" t="str">
        <f t="shared" si="222"/>
        <v/>
      </c>
      <c r="I950" s="322" t="str">
        <f t="shared" si="223"/>
        <v/>
      </c>
      <c r="J950" s="323" t="str">
        <f t="shared" si="224"/>
        <v/>
      </c>
      <c r="K950" s="316" t="str">
        <f t="shared" si="225"/>
        <v/>
      </c>
      <c r="L950" s="317" t="str">
        <f t="shared" ca="1" si="276"/>
        <v xml:space="preserve">\ltjruby{}{}\
</v>
      </c>
      <c r="M950" s="317" t="str">
        <f t="shared" ca="1" si="262"/>
        <v xml:space="preserve">&lt;ruby&gt;&lt;rt&gt;&lt;/rt&gt;&lt;/ruby&gt;
</v>
      </c>
      <c r="N950" s="317" t="str">
        <f t="shared" ca="1" si="263"/>
        <v xml:space="preserve">&lt;ruby&gt;&lt;rt&gt;&lt;/rt&gt;&lt;/ruby&gt;
</v>
      </c>
      <c r="O950" s="317" t="str">
        <f t="shared" ca="1" si="264"/>
        <v xml:space="preserve">&lt;ruby&gt;&lt;rt&gt;&lt;/rt&gt;&lt;/ruby&gt;
</v>
      </c>
      <c r="P950" s="317" t="str">
        <f t="shared" ca="1" si="264"/>
        <v xml:space="preserve">&lt;ruby&gt;&lt;rt&gt;&lt;/rt&gt;&lt;/ruby&gt;
</v>
      </c>
      <c r="Q950" s="318" t="str">
        <f t="shared" ca="1" si="265"/>
        <v xml:space="preserve">&lt;ruby&gt;&lt;rtc&gt;&lt;/rtc&gt;&lt;/ruby&gt;
</v>
      </c>
      <c r="R950" s="318" t="str">
        <f t="shared" ca="1" si="266"/>
        <v xml:space="preserve">&lt;ruby&gt;&lt;rt&gt;&lt;/rt&gt;&lt;rtc&gt;&lt;/rtc&gt;&lt;/ruby&gt;
</v>
      </c>
      <c r="S950" s="285"/>
      <c r="T950" s="319" t="b">
        <f t="shared" si="260"/>
        <v>0</v>
      </c>
      <c r="U950" s="319" t="b">
        <f t="shared" si="267"/>
        <v>0</v>
      </c>
      <c r="V950" s="319" t="b">
        <f t="shared" si="268"/>
        <v>1</v>
      </c>
      <c r="W950" s="319" t="b">
        <f t="shared" si="269"/>
        <v>1</v>
      </c>
      <c r="X950" s="319" t="b">
        <f t="shared" si="270"/>
        <v>0</v>
      </c>
      <c r="Y950" s="370"/>
      <c r="Z950" s="377" t="str">
        <f t="shared" si="261"/>
        <v/>
      </c>
      <c r="AA950" s="373" t="str">
        <f t="array" ref="AA950">IF( $Z950="", "", INDEX(白話字聲母資料表, $Z950, $AA$5))</f>
        <v/>
      </c>
      <c r="AB950" s="370"/>
      <c r="AC950" s="377" t="str">
        <f t="shared" si="271"/>
        <v/>
      </c>
      <c r="AD950" s="373" t="str">
        <f t="array" ref="AD950">IF( $W950, "", INDEX(白話字韻母資料表, AC950, $AD$5))</f>
        <v/>
      </c>
      <c r="AE950" s="373" t="str">
        <f t="array" ref="AE950">IF( $W950, "", IF( INDEX(白話字韻母資料表, AC950, $AE$5) = "入聲", TRUE, FALSE) )</f>
        <v/>
      </c>
      <c r="AF950" s="374" t="str">
        <f t="shared" si="272"/>
        <v/>
      </c>
      <c r="AG950" s="374" t="str">
        <f t="shared" si="273"/>
        <v/>
      </c>
      <c r="AH950" s="374" t="str">
        <f t="array" ref="AH950">IF( $W950, "", INDEX(白話字韻母資料表, $AC950, $AH$5))</f>
        <v/>
      </c>
      <c r="AI950" s="374" t="str">
        <f t="array" ref="AI950">IF($W950, "", INDEX(白話字韻母八聲調資料表, $AD950, $AG950))</f>
        <v/>
      </c>
      <c r="AJ950" s="370"/>
      <c r="AK950" s="373" t="b">
        <f t="shared" si="274"/>
        <v>0</v>
      </c>
      <c r="AL950" s="373" t="str">
        <f>IF( $AK950, IFERROR( IF(MATCH( $E950, 顎音化聲母!$H$9:$H$37, 0), TRUE, FALSE), FALSE), "")</f>
        <v/>
      </c>
      <c r="AM950" s="373" t="str">
        <f t="array" ref="AM950">IF( AND($AK950, $AL950), INDEX(顎音化聲母資料表, MATCH( $D950 &amp; $E950, 顎音化聲母!$L$5:$L$136, 0), 3), "")</f>
        <v/>
      </c>
      <c r="AN950" s="373" t="str">
        <f t="shared" si="275"/>
        <v/>
      </c>
      <c r="AO950" s="374" t="str">
        <f t="array" ref="AO950">IF($AN950="", "", IF( $AM950&lt;&gt;"", $AM950,INDEX(白話字聲母資料表, $AN950, $AO$5)))</f>
        <v/>
      </c>
      <c r="AP950" s="374" t="str">
        <f t="array" ref="AP950">IF($W950, "", INDEX(方音八音反切資料表, $AD950, $AG950))</f>
        <v/>
      </c>
      <c r="AQ950" s="370"/>
      <c r="AR950" s="374" t="str">
        <f t="array" ref="AR950">IF($V950, "", INDEX(白話字聲母資料表, $Z950, $AR$5))</f>
        <v/>
      </c>
      <c r="AS950" s="375" t="str">
        <f t="array" ref="AS950">IF($W950, "", INDEX(白話字韻母資料表, $AC950, $AR$5))</f>
        <v/>
      </c>
      <c r="AT950" s="374" t="str">
        <f t="array" ref="AT950">IF($W950, "", INDEX(台羅韻母八聲調資料表, $AD950, $AG950))</f>
        <v/>
      </c>
      <c r="AU950" s="370"/>
      <c r="AV950" s="374" t="str">
        <f t="array" ref="AV950">IF($V950, "", INDEX(白話字聲母資料表, $Z950, $AV$5))</f>
        <v/>
      </c>
      <c r="AW950" s="375" t="str">
        <f t="array" ref="AW950">IF($W950, "", INDEX(白話字韻母資料表, $AC950, $AW$5))</f>
        <v/>
      </c>
      <c r="AX950" s="374" t="str">
        <f t="array" ref="AX950">IF($W950, "", INDEX(閩拼韻母八聲調資料表, $AD950, $AG950))</f>
        <v/>
      </c>
    </row>
    <row r="951" spans="2:50">
      <c r="B951" s="380">
        <f t="shared" si="221"/>
        <v>943</v>
      </c>
      <c r="C951" s="314" t="str">
        <f>MID(文章!$D$4, B951, 1)</f>
        <v/>
      </c>
      <c r="D951" s="365"/>
      <c r="E951" s="365"/>
      <c r="F951" s="365"/>
      <c r="G951" s="315" t="str">
        <f t="array" ref="G951">IF( OR($T951, NOT($U951), $W951), "", $AA951 &amp; $AH951 &amp; INDEX(中文數值資料表, $AG951, 2) )</f>
        <v/>
      </c>
      <c r="H951" s="321" t="str">
        <f t="shared" si="222"/>
        <v/>
      </c>
      <c r="I951" s="322" t="str">
        <f t="shared" si="223"/>
        <v/>
      </c>
      <c r="J951" s="323" t="str">
        <f t="shared" si="224"/>
        <v/>
      </c>
      <c r="K951" s="316" t="str">
        <f t="shared" si="225"/>
        <v/>
      </c>
      <c r="L951" s="317" t="str">
        <f t="shared" ca="1" si="276"/>
        <v xml:space="preserve">\ltjruby{}{}\
</v>
      </c>
      <c r="M951" s="317" t="str">
        <f t="shared" ca="1" si="262"/>
        <v xml:space="preserve">&lt;ruby&gt;&lt;rt&gt;&lt;/rt&gt;&lt;/ruby&gt;
</v>
      </c>
      <c r="N951" s="317" t="str">
        <f t="shared" ca="1" si="263"/>
        <v xml:space="preserve">&lt;ruby&gt;&lt;rt&gt;&lt;/rt&gt;&lt;/ruby&gt;
</v>
      </c>
      <c r="O951" s="317" t="str">
        <f t="shared" ca="1" si="264"/>
        <v xml:space="preserve">&lt;ruby&gt;&lt;rt&gt;&lt;/rt&gt;&lt;/ruby&gt;
</v>
      </c>
      <c r="P951" s="317" t="str">
        <f t="shared" ca="1" si="264"/>
        <v xml:space="preserve">&lt;ruby&gt;&lt;rt&gt;&lt;/rt&gt;&lt;/ruby&gt;
</v>
      </c>
      <c r="Q951" s="318" t="str">
        <f t="shared" ca="1" si="265"/>
        <v xml:space="preserve">&lt;ruby&gt;&lt;rtc&gt;&lt;/rtc&gt;&lt;/ruby&gt;
</v>
      </c>
      <c r="R951" s="318" t="str">
        <f t="shared" ca="1" si="266"/>
        <v xml:space="preserve">&lt;ruby&gt;&lt;rt&gt;&lt;/rt&gt;&lt;rtc&gt;&lt;/rtc&gt;&lt;/ruby&gt;
</v>
      </c>
      <c r="S951" s="285"/>
      <c r="T951" s="319" t="b">
        <f t="shared" si="260"/>
        <v>0</v>
      </c>
      <c r="U951" s="319" t="b">
        <f t="shared" si="267"/>
        <v>0</v>
      </c>
      <c r="V951" s="319" t="b">
        <f t="shared" si="268"/>
        <v>1</v>
      </c>
      <c r="W951" s="319" t="b">
        <f t="shared" si="269"/>
        <v>1</v>
      </c>
      <c r="X951" s="319" t="b">
        <f t="shared" si="270"/>
        <v>0</v>
      </c>
      <c r="Y951" s="370"/>
      <c r="Z951" s="377" t="str">
        <f t="shared" si="261"/>
        <v/>
      </c>
      <c r="AA951" s="373" t="str">
        <f t="array" ref="AA951">IF( $Z951="", "", INDEX(白話字聲母資料表, $Z951, $AA$5))</f>
        <v/>
      </c>
      <c r="AB951" s="370"/>
      <c r="AC951" s="377" t="str">
        <f t="shared" si="271"/>
        <v/>
      </c>
      <c r="AD951" s="373" t="str">
        <f t="array" ref="AD951">IF( $W951, "", INDEX(白話字韻母資料表, AC951, $AD$5))</f>
        <v/>
      </c>
      <c r="AE951" s="373" t="str">
        <f t="array" ref="AE951">IF( $W951, "", IF( INDEX(白話字韻母資料表, AC951, $AE$5) = "入聲", TRUE, FALSE) )</f>
        <v/>
      </c>
      <c r="AF951" s="374" t="str">
        <f t="shared" si="272"/>
        <v/>
      </c>
      <c r="AG951" s="374" t="str">
        <f t="shared" si="273"/>
        <v/>
      </c>
      <c r="AH951" s="374" t="str">
        <f t="array" ref="AH951">IF( $W951, "", INDEX(白話字韻母資料表, $AC951, $AH$5))</f>
        <v/>
      </c>
      <c r="AI951" s="374" t="str">
        <f t="array" ref="AI951">IF($W951, "", INDEX(白話字韻母八聲調資料表, $AD951, $AG951))</f>
        <v/>
      </c>
      <c r="AJ951" s="370"/>
      <c r="AK951" s="373" t="b">
        <f t="shared" si="274"/>
        <v>0</v>
      </c>
      <c r="AL951" s="373" t="str">
        <f>IF( $AK951, IFERROR( IF(MATCH( $E951, 顎音化聲母!$H$9:$H$37, 0), TRUE, FALSE), FALSE), "")</f>
        <v/>
      </c>
      <c r="AM951" s="373" t="str">
        <f t="array" ref="AM951">IF( AND($AK951, $AL951), INDEX(顎音化聲母資料表, MATCH( $D951 &amp; $E951, 顎音化聲母!$L$5:$L$136, 0), 3), "")</f>
        <v/>
      </c>
      <c r="AN951" s="373" t="str">
        <f t="shared" si="275"/>
        <v/>
      </c>
      <c r="AO951" s="374" t="str">
        <f t="array" ref="AO951">IF($AN951="", "", IF( $AM951&lt;&gt;"", $AM951,INDEX(白話字聲母資料表, $AN951, $AO$5)))</f>
        <v/>
      </c>
      <c r="AP951" s="374" t="str">
        <f t="array" ref="AP951">IF($W951, "", INDEX(方音八音反切資料表, $AD951, $AG951))</f>
        <v/>
      </c>
      <c r="AQ951" s="370"/>
      <c r="AR951" s="374" t="str">
        <f t="array" ref="AR951">IF($V951, "", INDEX(白話字聲母資料表, $Z951, $AR$5))</f>
        <v/>
      </c>
      <c r="AS951" s="375" t="str">
        <f t="array" ref="AS951">IF($W951, "", INDEX(白話字韻母資料表, $AC951, $AR$5))</f>
        <v/>
      </c>
      <c r="AT951" s="374" t="str">
        <f t="array" ref="AT951">IF($W951, "", INDEX(台羅韻母八聲調資料表, $AD951, $AG951))</f>
        <v/>
      </c>
      <c r="AU951" s="370"/>
      <c r="AV951" s="374" t="str">
        <f t="array" ref="AV951">IF($V951, "", INDEX(白話字聲母資料表, $Z951, $AV$5))</f>
        <v/>
      </c>
      <c r="AW951" s="375" t="str">
        <f t="array" ref="AW951">IF($W951, "", INDEX(白話字韻母資料表, $AC951, $AW$5))</f>
        <v/>
      </c>
      <c r="AX951" s="374" t="str">
        <f t="array" ref="AX951">IF($W951, "", INDEX(閩拼韻母八聲調資料表, $AD951, $AG951))</f>
        <v/>
      </c>
    </row>
    <row r="952" spans="2:50">
      <c r="B952" s="380">
        <f t="shared" si="221"/>
        <v>944</v>
      </c>
      <c r="C952" s="314" t="str">
        <f>MID(文章!$D$4, B952, 1)</f>
        <v/>
      </c>
      <c r="D952" s="365"/>
      <c r="E952" s="365"/>
      <c r="F952" s="365"/>
      <c r="G952" s="315" t="str">
        <f t="array" ref="G952">IF( OR($T952, NOT($U952), $W952), "", $AA952 &amp; $AH952 &amp; INDEX(中文數值資料表, $AG952, 2) )</f>
        <v/>
      </c>
      <c r="H952" s="321" t="str">
        <f t="shared" si="222"/>
        <v/>
      </c>
      <c r="I952" s="322" t="str">
        <f t="shared" si="223"/>
        <v/>
      </c>
      <c r="J952" s="323" t="str">
        <f t="shared" si="224"/>
        <v/>
      </c>
      <c r="K952" s="316" t="str">
        <f t="shared" si="225"/>
        <v/>
      </c>
      <c r="L952" s="317" t="str">
        <f t="shared" ca="1" si="276"/>
        <v xml:space="preserve">\ltjruby{}{}\
</v>
      </c>
      <c r="M952" s="317" t="str">
        <f t="shared" ca="1" si="262"/>
        <v xml:space="preserve">&lt;ruby&gt;&lt;rt&gt;&lt;/rt&gt;&lt;/ruby&gt;
</v>
      </c>
      <c r="N952" s="317" t="str">
        <f t="shared" ca="1" si="263"/>
        <v xml:space="preserve">&lt;ruby&gt;&lt;rt&gt;&lt;/rt&gt;&lt;/ruby&gt;
</v>
      </c>
      <c r="O952" s="317" t="str">
        <f t="shared" ca="1" si="264"/>
        <v xml:space="preserve">&lt;ruby&gt;&lt;rt&gt;&lt;/rt&gt;&lt;/ruby&gt;
</v>
      </c>
      <c r="P952" s="317" t="str">
        <f t="shared" ca="1" si="264"/>
        <v xml:space="preserve">&lt;ruby&gt;&lt;rt&gt;&lt;/rt&gt;&lt;/ruby&gt;
</v>
      </c>
      <c r="Q952" s="318" t="str">
        <f t="shared" ca="1" si="265"/>
        <v xml:space="preserve">&lt;ruby&gt;&lt;rtc&gt;&lt;/rtc&gt;&lt;/ruby&gt;
</v>
      </c>
      <c r="R952" s="318" t="str">
        <f t="shared" ca="1" si="266"/>
        <v xml:space="preserve">&lt;ruby&gt;&lt;rt&gt;&lt;/rt&gt;&lt;rtc&gt;&lt;/rtc&gt;&lt;/ruby&gt;
</v>
      </c>
      <c r="S952" s="285"/>
      <c r="T952" s="319" t="b">
        <f t="shared" si="260"/>
        <v>0</v>
      </c>
      <c r="U952" s="319" t="b">
        <f t="shared" si="267"/>
        <v>0</v>
      </c>
      <c r="V952" s="319" t="b">
        <f t="shared" si="268"/>
        <v>1</v>
      </c>
      <c r="W952" s="319" t="b">
        <f t="shared" si="269"/>
        <v>1</v>
      </c>
      <c r="X952" s="319" t="b">
        <f t="shared" si="270"/>
        <v>0</v>
      </c>
      <c r="Y952" s="370"/>
      <c r="Z952" s="377" t="str">
        <f t="shared" si="261"/>
        <v/>
      </c>
      <c r="AA952" s="373" t="str">
        <f t="array" ref="AA952">IF( $Z952="", "", INDEX(白話字聲母資料表, $Z952, $AA$5))</f>
        <v/>
      </c>
      <c r="AB952" s="370"/>
      <c r="AC952" s="377" t="str">
        <f t="shared" si="271"/>
        <v/>
      </c>
      <c r="AD952" s="373" t="str">
        <f t="array" ref="AD952">IF( $W952, "", INDEX(白話字韻母資料表, AC952, $AD$5))</f>
        <v/>
      </c>
      <c r="AE952" s="373" t="str">
        <f t="array" ref="AE952">IF( $W952, "", IF( INDEX(白話字韻母資料表, AC952, $AE$5) = "入聲", TRUE, FALSE) )</f>
        <v/>
      </c>
      <c r="AF952" s="374" t="str">
        <f t="shared" si="272"/>
        <v/>
      </c>
      <c r="AG952" s="374" t="str">
        <f t="shared" si="273"/>
        <v/>
      </c>
      <c r="AH952" s="374" t="str">
        <f t="array" ref="AH952">IF( $W952, "", INDEX(白話字韻母資料表, $AC952, $AH$5))</f>
        <v/>
      </c>
      <c r="AI952" s="374" t="str">
        <f t="array" ref="AI952">IF($W952, "", INDEX(白話字韻母八聲調資料表, $AD952, $AG952))</f>
        <v/>
      </c>
      <c r="AJ952" s="370"/>
      <c r="AK952" s="373" t="b">
        <f t="shared" si="274"/>
        <v>0</v>
      </c>
      <c r="AL952" s="373" t="str">
        <f>IF( $AK952, IFERROR( IF(MATCH( $E952, 顎音化聲母!$H$9:$H$37, 0), TRUE, FALSE), FALSE), "")</f>
        <v/>
      </c>
      <c r="AM952" s="373" t="str">
        <f t="array" ref="AM952">IF( AND($AK952, $AL952), INDEX(顎音化聲母資料表, MATCH( $D952 &amp; $E952, 顎音化聲母!$L$5:$L$136, 0), 3), "")</f>
        <v/>
      </c>
      <c r="AN952" s="373" t="str">
        <f t="shared" si="275"/>
        <v/>
      </c>
      <c r="AO952" s="374" t="str">
        <f t="array" ref="AO952">IF($AN952="", "", IF( $AM952&lt;&gt;"", $AM952,INDEX(白話字聲母資料表, $AN952, $AO$5)))</f>
        <v/>
      </c>
      <c r="AP952" s="374" t="str">
        <f t="array" ref="AP952">IF($W952, "", INDEX(方音八音反切資料表, $AD952, $AG952))</f>
        <v/>
      </c>
      <c r="AQ952" s="370"/>
      <c r="AR952" s="374" t="str">
        <f t="array" ref="AR952">IF($V952, "", INDEX(白話字聲母資料表, $Z952, $AR$5))</f>
        <v/>
      </c>
      <c r="AS952" s="375" t="str">
        <f t="array" ref="AS952">IF($W952, "", INDEX(白話字韻母資料表, $AC952, $AR$5))</f>
        <v/>
      </c>
      <c r="AT952" s="374" t="str">
        <f t="array" ref="AT952">IF($W952, "", INDEX(台羅韻母八聲調資料表, $AD952, $AG952))</f>
        <v/>
      </c>
      <c r="AU952" s="370"/>
      <c r="AV952" s="374" t="str">
        <f t="array" ref="AV952">IF($V952, "", INDEX(白話字聲母資料表, $Z952, $AV$5))</f>
        <v/>
      </c>
      <c r="AW952" s="375" t="str">
        <f t="array" ref="AW952">IF($W952, "", INDEX(白話字韻母資料表, $AC952, $AW$5))</f>
        <v/>
      </c>
      <c r="AX952" s="374" t="str">
        <f t="array" ref="AX952">IF($W952, "", INDEX(閩拼韻母八聲調資料表, $AD952, $AG952))</f>
        <v/>
      </c>
    </row>
    <row r="953" spans="2:50">
      <c r="B953" s="380">
        <f t="shared" si="221"/>
        <v>945</v>
      </c>
      <c r="C953" s="314" t="str">
        <f>MID(文章!$D$4, B953, 1)</f>
        <v/>
      </c>
      <c r="D953" s="365"/>
      <c r="E953" s="365"/>
      <c r="F953" s="365"/>
      <c r="G953" s="315" t="str">
        <f t="array" ref="G953">IF( OR($T953, NOT($U953), $W953), "", $AA953 &amp; $AH953 &amp; INDEX(中文數值資料表, $AG953, 2) )</f>
        <v/>
      </c>
      <c r="H953" s="321" t="str">
        <f t="shared" si="222"/>
        <v/>
      </c>
      <c r="I953" s="322" t="str">
        <f t="shared" si="223"/>
        <v/>
      </c>
      <c r="J953" s="323" t="str">
        <f t="shared" si="224"/>
        <v/>
      </c>
      <c r="K953" s="316" t="str">
        <f t="shared" si="225"/>
        <v/>
      </c>
      <c r="L953" s="317" t="str">
        <f t="shared" ca="1" si="276"/>
        <v xml:space="preserve">\ltjruby{}{}\
</v>
      </c>
      <c r="M953" s="317" t="str">
        <f t="shared" ca="1" si="262"/>
        <v xml:space="preserve">&lt;ruby&gt;&lt;rt&gt;&lt;/rt&gt;&lt;/ruby&gt;
</v>
      </c>
      <c r="N953" s="317" t="str">
        <f t="shared" ca="1" si="263"/>
        <v xml:space="preserve">&lt;ruby&gt;&lt;rt&gt;&lt;/rt&gt;&lt;/ruby&gt;
</v>
      </c>
      <c r="O953" s="317" t="str">
        <f t="shared" ca="1" si="264"/>
        <v xml:space="preserve">&lt;ruby&gt;&lt;rt&gt;&lt;/rt&gt;&lt;/ruby&gt;
</v>
      </c>
      <c r="P953" s="317" t="str">
        <f t="shared" ca="1" si="264"/>
        <v xml:space="preserve">&lt;ruby&gt;&lt;rt&gt;&lt;/rt&gt;&lt;/ruby&gt;
</v>
      </c>
      <c r="Q953" s="318" t="str">
        <f t="shared" ca="1" si="265"/>
        <v xml:space="preserve">&lt;ruby&gt;&lt;rtc&gt;&lt;/rtc&gt;&lt;/ruby&gt;
</v>
      </c>
      <c r="R953" s="318" t="str">
        <f t="shared" ca="1" si="266"/>
        <v xml:space="preserve">&lt;ruby&gt;&lt;rt&gt;&lt;/rt&gt;&lt;rtc&gt;&lt;/rtc&gt;&lt;/ruby&gt;
</v>
      </c>
      <c r="S953" s="285"/>
      <c r="T953" s="319" t="b">
        <f t="shared" si="260"/>
        <v>0</v>
      </c>
      <c r="U953" s="319" t="b">
        <f t="shared" si="267"/>
        <v>0</v>
      </c>
      <c r="V953" s="319" t="b">
        <f t="shared" si="268"/>
        <v>1</v>
      </c>
      <c r="W953" s="319" t="b">
        <f t="shared" si="269"/>
        <v>1</v>
      </c>
      <c r="X953" s="319" t="b">
        <f t="shared" si="270"/>
        <v>0</v>
      </c>
      <c r="Y953" s="370"/>
      <c r="Z953" s="377" t="str">
        <f t="shared" si="261"/>
        <v/>
      </c>
      <c r="AA953" s="373" t="str">
        <f t="array" ref="AA953">IF( $Z953="", "", INDEX(白話字聲母資料表, $Z953, $AA$5))</f>
        <v/>
      </c>
      <c r="AB953" s="370"/>
      <c r="AC953" s="377" t="str">
        <f t="shared" si="271"/>
        <v/>
      </c>
      <c r="AD953" s="373" t="str">
        <f t="array" ref="AD953">IF( $W953, "", INDEX(白話字韻母資料表, AC953, $AD$5))</f>
        <v/>
      </c>
      <c r="AE953" s="373" t="str">
        <f t="array" ref="AE953">IF( $W953, "", IF( INDEX(白話字韻母資料表, AC953, $AE$5) = "入聲", TRUE, FALSE) )</f>
        <v/>
      </c>
      <c r="AF953" s="374" t="str">
        <f t="shared" si="272"/>
        <v/>
      </c>
      <c r="AG953" s="374" t="str">
        <f t="shared" si="273"/>
        <v/>
      </c>
      <c r="AH953" s="374" t="str">
        <f t="array" ref="AH953">IF( $W953, "", INDEX(白話字韻母資料表, $AC953, $AH$5))</f>
        <v/>
      </c>
      <c r="AI953" s="374" t="str">
        <f t="array" ref="AI953">IF($W953, "", INDEX(白話字韻母八聲調資料表, $AD953, $AG953))</f>
        <v/>
      </c>
      <c r="AJ953" s="370"/>
      <c r="AK953" s="373" t="b">
        <f t="shared" si="274"/>
        <v>0</v>
      </c>
      <c r="AL953" s="373" t="str">
        <f>IF( $AK953, IFERROR( IF(MATCH( $E953, 顎音化聲母!$H$9:$H$37, 0), TRUE, FALSE), FALSE), "")</f>
        <v/>
      </c>
      <c r="AM953" s="373" t="str">
        <f t="array" ref="AM953">IF( AND($AK953, $AL953), INDEX(顎音化聲母資料表, MATCH( $D953 &amp; $E953, 顎音化聲母!$L$5:$L$136, 0), 3), "")</f>
        <v/>
      </c>
      <c r="AN953" s="373" t="str">
        <f t="shared" si="275"/>
        <v/>
      </c>
      <c r="AO953" s="374" t="str">
        <f t="array" ref="AO953">IF($AN953="", "", IF( $AM953&lt;&gt;"", $AM953,INDEX(白話字聲母資料表, $AN953, $AO$5)))</f>
        <v/>
      </c>
      <c r="AP953" s="374" t="str">
        <f t="array" ref="AP953">IF($W953, "", INDEX(方音八音反切資料表, $AD953, $AG953))</f>
        <v/>
      </c>
      <c r="AQ953" s="370"/>
      <c r="AR953" s="374" t="str">
        <f t="array" ref="AR953">IF($V953, "", INDEX(白話字聲母資料表, $Z953, $AR$5))</f>
        <v/>
      </c>
      <c r="AS953" s="375" t="str">
        <f t="array" ref="AS953">IF($W953, "", INDEX(白話字韻母資料表, $AC953, $AR$5))</f>
        <v/>
      </c>
      <c r="AT953" s="374" t="str">
        <f t="array" ref="AT953">IF($W953, "", INDEX(台羅韻母八聲調資料表, $AD953, $AG953))</f>
        <v/>
      </c>
      <c r="AU953" s="370"/>
      <c r="AV953" s="374" t="str">
        <f t="array" ref="AV953">IF($V953, "", INDEX(白話字聲母資料表, $Z953, $AV$5))</f>
        <v/>
      </c>
      <c r="AW953" s="375" t="str">
        <f t="array" ref="AW953">IF($W953, "", INDEX(白話字韻母資料表, $AC953, $AW$5))</f>
        <v/>
      </c>
      <c r="AX953" s="374" t="str">
        <f t="array" ref="AX953">IF($W953, "", INDEX(閩拼韻母八聲調資料表, $AD953, $AG953))</f>
        <v/>
      </c>
    </row>
    <row r="954" spans="2:50">
      <c r="B954" s="380">
        <f t="shared" si="221"/>
        <v>946</v>
      </c>
      <c r="C954" s="314" t="str">
        <f>MID(文章!$D$4, B954, 1)</f>
        <v/>
      </c>
      <c r="D954" s="365"/>
      <c r="E954" s="365"/>
      <c r="F954" s="365"/>
      <c r="G954" s="315" t="str">
        <f t="array" ref="G954">IF( OR($T954, NOT($U954), $W954), "", $AA954 &amp; $AH954 &amp; INDEX(中文數值資料表, $AG954, 2) )</f>
        <v/>
      </c>
      <c r="H954" s="321" t="str">
        <f t="shared" si="222"/>
        <v/>
      </c>
      <c r="I954" s="322" t="str">
        <f t="shared" si="223"/>
        <v/>
      </c>
      <c r="J954" s="323" t="str">
        <f t="shared" si="224"/>
        <v/>
      </c>
      <c r="K954" s="316" t="str">
        <f t="shared" si="225"/>
        <v/>
      </c>
      <c r="L954" s="317" t="str">
        <f t="shared" ca="1" si="276"/>
        <v xml:space="preserve">\ltjruby{}{}\
</v>
      </c>
      <c r="M954" s="317" t="str">
        <f t="shared" ca="1" si="262"/>
        <v xml:space="preserve">&lt;ruby&gt;&lt;rt&gt;&lt;/rt&gt;&lt;/ruby&gt;
</v>
      </c>
      <c r="N954" s="317" t="str">
        <f t="shared" ca="1" si="263"/>
        <v xml:space="preserve">&lt;ruby&gt;&lt;rt&gt;&lt;/rt&gt;&lt;/ruby&gt;
</v>
      </c>
      <c r="O954" s="317" t="str">
        <f t="shared" ca="1" si="264"/>
        <v xml:space="preserve">&lt;ruby&gt;&lt;rt&gt;&lt;/rt&gt;&lt;/ruby&gt;
</v>
      </c>
      <c r="P954" s="317" t="str">
        <f t="shared" ca="1" si="264"/>
        <v xml:space="preserve">&lt;ruby&gt;&lt;rt&gt;&lt;/rt&gt;&lt;/ruby&gt;
</v>
      </c>
      <c r="Q954" s="318" t="str">
        <f t="shared" ca="1" si="265"/>
        <v xml:space="preserve">&lt;ruby&gt;&lt;rtc&gt;&lt;/rtc&gt;&lt;/ruby&gt;
</v>
      </c>
      <c r="R954" s="318" t="str">
        <f t="shared" ca="1" si="266"/>
        <v xml:space="preserve">&lt;ruby&gt;&lt;rt&gt;&lt;/rt&gt;&lt;rtc&gt;&lt;/rtc&gt;&lt;/ruby&gt;
</v>
      </c>
      <c r="S954" s="285"/>
      <c r="T954" s="319" t="b">
        <f t="shared" si="260"/>
        <v>0</v>
      </c>
      <c r="U954" s="319" t="b">
        <f t="shared" si="267"/>
        <v>0</v>
      </c>
      <c r="V954" s="319" t="b">
        <f t="shared" si="268"/>
        <v>1</v>
      </c>
      <c r="W954" s="319" t="b">
        <f t="shared" si="269"/>
        <v>1</v>
      </c>
      <c r="X954" s="319" t="b">
        <f t="shared" si="270"/>
        <v>0</v>
      </c>
      <c r="Y954" s="370"/>
      <c r="Z954" s="377" t="str">
        <f t="shared" si="261"/>
        <v/>
      </c>
      <c r="AA954" s="373" t="str">
        <f t="array" ref="AA954">IF( $Z954="", "", INDEX(白話字聲母資料表, $Z954, $AA$5))</f>
        <v/>
      </c>
      <c r="AB954" s="370"/>
      <c r="AC954" s="377" t="str">
        <f t="shared" si="271"/>
        <v/>
      </c>
      <c r="AD954" s="373" t="str">
        <f t="array" ref="AD954">IF( $W954, "", INDEX(白話字韻母資料表, AC954, $AD$5))</f>
        <v/>
      </c>
      <c r="AE954" s="373" t="str">
        <f t="array" ref="AE954">IF( $W954, "", IF( INDEX(白話字韻母資料表, AC954, $AE$5) = "入聲", TRUE, FALSE) )</f>
        <v/>
      </c>
      <c r="AF954" s="374" t="str">
        <f t="shared" si="272"/>
        <v/>
      </c>
      <c r="AG954" s="374" t="str">
        <f t="shared" si="273"/>
        <v/>
      </c>
      <c r="AH954" s="374" t="str">
        <f t="array" ref="AH954">IF( $W954, "", INDEX(白話字韻母資料表, $AC954, $AH$5))</f>
        <v/>
      </c>
      <c r="AI954" s="374" t="str">
        <f t="array" ref="AI954">IF($W954, "", INDEX(白話字韻母八聲調資料表, $AD954, $AG954))</f>
        <v/>
      </c>
      <c r="AJ954" s="370"/>
      <c r="AK954" s="373" t="b">
        <f t="shared" si="274"/>
        <v>0</v>
      </c>
      <c r="AL954" s="373" t="str">
        <f>IF( $AK954, IFERROR( IF(MATCH( $E954, 顎音化聲母!$H$9:$H$37, 0), TRUE, FALSE), FALSE), "")</f>
        <v/>
      </c>
      <c r="AM954" s="373" t="str">
        <f t="array" ref="AM954">IF( AND($AK954, $AL954), INDEX(顎音化聲母資料表, MATCH( $D954 &amp; $E954, 顎音化聲母!$L$5:$L$136, 0), 3), "")</f>
        <v/>
      </c>
      <c r="AN954" s="373" t="str">
        <f t="shared" si="275"/>
        <v/>
      </c>
      <c r="AO954" s="374" t="str">
        <f t="array" ref="AO954">IF($AN954="", "", IF( $AM954&lt;&gt;"", $AM954,INDEX(白話字聲母資料表, $AN954, $AO$5)))</f>
        <v/>
      </c>
      <c r="AP954" s="374" t="str">
        <f t="array" ref="AP954">IF($W954, "", INDEX(方音八音反切資料表, $AD954, $AG954))</f>
        <v/>
      </c>
      <c r="AQ954" s="370"/>
      <c r="AR954" s="374" t="str">
        <f t="array" ref="AR954">IF($V954, "", INDEX(白話字聲母資料表, $Z954, $AR$5))</f>
        <v/>
      </c>
      <c r="AS954" s="375" t="str">
        <f t="array" ref="AS954">IF($W954, "", INDEX(白話字韻母資料表, $AC954, $AR$5))</f>
        <v/>
      </c>
      <c r="AT954" s="374" t="str">
        <f t="array" ref="AT954">IF($W954, "", INDEX(台羅韻母八聲調資料表, $AD954, $AG954))</f>
        <v/>
      </c>
      <c r="AU954" s="370"/>
      <c r="AV954" s="374" t="str">
        <f t="array" ref="AV954">IF($V954, "", INDEX(白話字聲母資料表, $Z954, $AV$5))</f>
        <v/>
      </c>
      <c r="AW954" s="375" t="str">
        <f t="array" ref="AW954">IF($W954, "", INDEX(白話字韻母資料表, $AC954, $AW$5))</f>
        <v/>
      </c>
      <c r="AX954" s="374" t="str">
        <f t="array" ref="AX954">IF($W954, "", INDEX(閩拼韻母八聲調資料表, $AD954, $AG954))</f>
        <v/>
      </c>
    </row>
    <row r="955" spans="2:50">
      <c r="B955" s="380">
        <f t="shared" si="221"/>
        <v>947</v>
      </c>
      <c r="C955" s="314" t="str">
        <f>MID(文章!$D$4, B955, 1)</f>
        <v/>
      </c>
      <c r="D955" s="365"/>
      <c r="E955" s="365"/>
      <c r="F955" s="365"/>
      <c r="G955" s="315" t="str">
        <f t="array" ref="G955">IF( OR($T955, NOT($U955), $W955), "", $AA955 &amp; $AH955 &amp; INDEX(中文數值資料表, $AG955, 2) )</f>
        <v/>
      </c>
      <c r="H955" s="321" t="str">
        <f t="shared" si="222"/>
        <v/>
      </c>
      <c r="I955" s="322" t="str">
        <f t="shared" si="223"/>
        <v/>
      </c>
      <c r="J955" s="323" t="str">
        <f t="shared" si="224"/>
        <v/>
      </c>
      <c r="K955" s="316" t="str">
        <f t="shared" si="225"/>
        <v/>
      </c>
      <c r="L955" s="317" t="str">
        <f t="shared" ca="1" si="276"/>
        <v xml:space="preserve">\ltjruby{}{}\
</v>
      </c>
      <c r="M955" s="317" t="str">
        <f t="shared" ca="1" si="262"/>
        <v xml:space="preserve">&lt;ruby&gt;&lt;rt&gt;&lt;/rt&gt;&lt;/ruby&gt;
</v>
      </c>
      <c r="N955" s="317" t="str">
        <f t="shared" ca="1" si="263"/>
        <v xml:space="preserve">&lt;ruby&gt;&lt;rt&gt;&lt;/rt&gt;&lt;/ruby&gt;
</v>
      </c>
      <c r="O955" s="317" t="str">
        <f t="shared" ca="1" si="264"/>
        <v xml:space="preserve">&lt;ruby&gt;&lt;rt&gt;&lt;/rt&gt;&lt;/ruby&gt;
</v>
      </c>
      <c r="P955" s="317" t="str">
        <f t="shared" ca="1" si="264"/>
        <v xml:space="preserve">&lt;ruby&gt;&lt;rt&gt;&lt;/rt&gt;&lt;/ruby&gt;
</v>
      </c>
      <c r="Q955" s="318" t="str">
        <f t="shared" ca="1" si="265"/>
        <v xml:space="preserve">&lt;ruby&gt;&lt;rtc&gt;&lt;/rtc&gt;&lt;/ruby&gt;
</v>
      </c>
      <c r="R955" s="318" t="str">
        <f t="shared" ca="1" si="266"/>
        <v xml:space="preserve">&lt;ruby&gt;&lt;rt&gt;&lt;/rt&gt;&lt;rtc&gt;&lt;/rtc&gt;&lt;/ruby&gt;
</v>
      </c>
      <c r="S955" s="285"/>
      <c r="T955" s="319" t="b">
        <f t="shared" si="260"/>
        <v>0</v>
      </c>
      <c r="U955" s="319" t="b">
        <f t="shared" si="267"/>
        <v>0</v>
      </c>
      <c r="V955" s="319" t="b">
        <f t="shared" si="268"/>
        <v>1</v>
      </c>
      <c r="W955" s="319" t="b">
        <f t="shared" si="269"/>
        <v>1</v>
      </c>
      <c r="X955" s="319" t="b">
        <f t="shared" si="270"/>
        <v>0</v>
      </c>
      <c r="Y955" s="370"/>
      <c r="Z955" s="377" t="str">
        <f t="shared" si="261"/>
        <v/>
      </c>
      <c r="AA955" s="373" t="str">
        <f t="array" ref="AA955">IF( $Z955="", "", INDEX(白話字聲母資料表, $Z955, $AA$5))</f>
        <v/>
      </c>
      <c r="AB955" s="370"/>
      <c r="AC955" s="377" t="str">
        <f t="shared" si="271"/>
        <v/>
      </c>
      <c r="AD955" s="373" t="str">
        <f t="array" ref="AD955">IF( $W955, "", INDEX(白話字韻母資料表, AC955, $AD$5))</f>
        <v/>
      </c>
      <c r="AE955" s="373" t="str">
        <f t="array" ref="AE955">IF( $W955, "", IF( INDEX(白話字韻母資料表, AC955, $AE$5) = "入聲", TRUE, FALSE) )</f>
        <v/>
      </c>
      <c r="AF955" s="374" t="str">
        <f t="shared" si="272"/>
        <v/>
      </c>
      <c r="AG955" s="374" t="str">
        <f t="shared" si="273"/>
        <v/>
      </c>
      <c r="AH955" s="374" t="str">
        <f t="array" ref="AH955">IF( $W955, "", INDEX(白話字韻母資料表, $AC955, $AH$5))</f>
        <v/>
      </c>
      <c r="AI955" s="374" t="str">
        <f t="array" ref="AI955">IF($W955, "", INDEX(白話字韻母八聲調資料表, $AD955, $AG955))</f>
        <v/>
      </c>
      <c r="AJ955" s="370"/>
      <c r="AK955" s="373" t="b">
        <f t="shared" si="274"/>
        <v>0</v>
      </c>
      <c r="AL955" s="373" t="str">
        <f>IF( $AK955, IFERROR( IF(MATCH( $E955, 顎音化聲母!$H$9:$H$37, 0), TRUE, FALSE), FALSE), "")</f>
        <v/>
      </c>
      <c r="AM955" s="373" t="str">
        <f t="array" ref="AM955">IF( AND($AK955, $AL955), INDEX(顎音化聲母資料表, MATCH( $D955 &amp; $E955, 顎音化聲母!$L$5:$L$136, 0), 3), "")</f>
        <v/>
      </c>
      <c r="AN955" s="373" t="str">
        <f t="shared" si="275"/>
        <v/>
      </c>
      <c r="AO955" s="374" t="str">
        <f t="array" ref="AO955">IF($AN955="", "", IF( $AM955&lt;&gt;"", $AM955,INDEX(白話字聲母資料表, $AN955, $AO$5)))</f>
        <v/>
      </c>
      <c r="AP955" s="374" t="str">
        <f t="array" ref="AP955">IF($W955, "", INDEX(方音八音反切資料表, $AD955, $AG955))</f>
        <v/>
      </c>
      <c r="AQ955" s="370"/>
      <c r="AR955" s="374" t="str">
        <f t="array" ref="AR955">IF($V955, "", INDEX(白話字聲母資料表, $Z955, $AR$5))</f>
        <v/>
      </c>
      <c r="AS955" s="375" t="str">
        <f t="array" ref="AS955">IF($W955, "", INDEX(白話字韻母資料表, $AC955, $AR$5))</f>
        <v/>
      </c>
      <c r="AT955" s="374" t="str">
        <f t="array" ref="AT955">IF($W955, "", INDEX(台羅韻母八聲調資料表, $AD955, $AG955))</f>
        <v/>
      </c>
      <c r="AU955" s="370"/>
      <c r="AV955" s="374" t="str">
        <f t="array" ref="AV955">IF($V955, "", INDEX(白話字聲母資料表, $Z955, $AV$5))</f>
        <v/>
      </c>
      <c r="AW955" s="375" t="str">
        <f t="array" ref="AW955">IF($W955, "", INDEX(白話字韻母資料表, $AC955, $AW$5))</f>
        <v/>
      </c>
      <c r="AX955" s="374" t="str">
        <f t="array" ref="AX955">IF($W955, "", INDEX(閩拼韻母八聲調資料表, $AD955, $AG955))</f>
        <v/>
      </c>
    </row>
    <row r="956" spans="2:50">
      <c r="B956" s="380">
        <f t="shared" si="221"/>
        <v>948</v>
      </c>
      <c r="C956" s="314" t="str">
        <f>MID(文章!$D$4, B956, 1)</f>
        <v/>
      </c>
      <c r="D956" s="365"/>
      <c r="E956" s="365"/>
      <c r="F956" s="365"/>
      <c r="G956" s="315" t="str">
        <f t="array" ref="G956">IF( OR($T956, NOT($U956), $W956), "", $AA956 &amp; $AH956 &amp; INDEX(中文數值資料表, $AG956, 2) )</f>
        <v/>
      </c>
      <c r="H956" s="321" t="str">
        <f t="shared" si="222"/>
        <v/>
      </c>
      <c r="I956" s="322" t="str">
        <f t="shared" si="223"/>
        <v/>
      </c>
      <c r="J956" s="323" t="str">
        <f t="shared" si="224"/>
        <v/>
      </c>
      <c r="K956" s="316" t="str">
        <f t="shared" si="225"/>
        <v/>
      </c>
      <c r="L956" s="317" t="str">
        <f t="shared" ca="1" si="276"/>
        <v xml:space="preserve">\ltjruby{}{}\
</v>
      </c>
      <c r="M956" s="317" t="str">
        <f t="shared" ca="1" si="262"/>
        <v xml:space="preserve">&lt;ruby&gt;&lt;rt&gt;&lt;/rt&gt;&lt;/ruby&gt;
</v>
      </c>
      <c r="N956" s="317" t="str">
        <f t="shared" ca="1" si="263"/>
        <v xml:space="preserve">&lt;ruby&gt;&lt;rt&gt;&lt;/rt&gt;&lt;/ruby&gt;
</v>
      </c>
      <c r="O956" s="317" t="str">
        <f t="shared" ca="1" si="264"/>
        <v xml:space="preserve">&lt;ruby&gt;&lt;rt&gt;&lt;/rt&gt;&lt;/ruby&gt;
</v>
      </c>
      <c r="P956" s="317" t="str">
        <f t="shared" ca="1" si="264"/>
        <v xml:space="preserve">&lt;ruby&gt;&lt;rt&gt;&lt;/rt&gt;&lt;/ruby&gt;
</v>
      </c>
      <c r="Q956" s="318" t="str">
        <f t="shared" ca="1" si="265"/>
        <v xml:space="preserve">&lt;ruby&gt;&lt;rtc&gt;&lt;/rtc&gt;&lt;/ruby&gt;
</v>
      </c>
      <c r="R956" s="318" t="str">
        <f t="shared" ca="1" si="266"/>
        <v xml:space="preserve">&lt;ruby&gt;&lt;rt&gt;&lt;/rt&gt;&lt;rtc&gt;&lt;/rtc&gt;&lt;/ruby&gt;
</v>
      </c>
      <c r="S956" s="285"/>
      <c r="T956" s="319" t="b">
        <f t="shared" si="260"/>
        <v>0</v>
      </c>
      <c r="U956" s="319" t="b">
        <f t="shared" si="267"/>
        <v>0</v>
      </c>
      <c r="V956" s="319" t="b">
        <f t="shared" si="268"/>
        <v>1</v>
      </c>
      <c r="W956" s="319" t="b">
        <f t="shared" si="269"/>
        <v>1</v>
      </c>
      <c r="X956" s="319" t="b">
        <f t="shared" si="270"/>
        <v>0</v>
      </c>
      <c r="Y956" s="370"/>
      <c r="Z956" s="377" t="str">
        <f t="shared" si="261"/>
        <v/>
      </c>
      <c r="AA956" s="373" t="str">
        <f t="array" ref="AA956">IF( $Z956="", "", INDEX(白話字聲母資料表, $Z956, $AA$5))</f>
        <v/>
      </c>
      <c r="AB956" s="370"/>
      <c r="AC956" s="377" t="str">
        <f t="shared" si="271"/>
        <v/>
      </c>
      <c r="AD956" s="373" t="str">
        <f t="array" ref="AD956">IF( $W956, "", INDEX(白話字韻母資料表, AC956, $AD$5))</f>
        <v/>
      </c>
      <c r="AE956" s="373" t="str">
        <f t="array" ref="AE956">IF( $W956, "", IF( INDEX(白話字韻母資料表, AC956, $AE$5) = "入聲", TRUE, FALSE) )</f>
        <v/>
      </c>
      <c r="AF956" s="374" t="str">
        <f t="shared" si="272"/>
        <v/>
      </c>
      <c r="AG956" s="374" t="str">
        <f t="shared" si="273"/>
        <v/>
      </c>
      <c r="AH956" s="374" t="str">
        <f t="array" ref="AH956">IF( $W956, "", INDEX(白話字韻母資料表, $AC956, $AH$5))</f>
        <v/>
      </c>
      <c r="AI956" s="374" t="str">
        <f t="array" ref="AI956">IF($W956, "", INDEX(白話字韻母八聲調資料表, $AD956, $AG956))</f>
        <v/>
      </c>
      <c r="AJ956" s="370"/>
      <c r="AK956" s="373" t="b">
        <f t="shared" si="274"/>
        <v>0</v>
      </c>
      <c r="AL956" s="373" t="str">
        <f>IF( $AK956, IFERROR( IF(MATCH( $E956, 顎音化聲母!$H$9:$H$37, 0), TRUE, FALSE), FALSE), "")</f>
        <v/>
      </c>
      <c r="AM956" s="373" t="str">
        <f t="array" ref="AM956">IF( AND($AK956, $AL956), INDEX(顎音化聲母資料表, MATCH( $D956 &amp; $E956, 顎音化聲母!$L$5:$L$136, 0), 3), "")</f>
        <v/>
      </c>
      <c r="AN956" s="373" t="str">
        <f t="shared" si="275"/>
        <v/>
      </c>
      <c r="AO956" s="374" t="str">
        <f t="array" ref="AO956">IF($AN956="", "", IF( $AM956&lt;&gt;"", $AM956,INDEX(白話字聲母資料表, $AN956, $AO$5)))</f>
        <v/>
      </c>
      <c r="AP956" s="374" t="str">
        <f t="array" ref="AP956">IF($W956, "", INDEX(方音八音反切資料表, $AD956, $AG956))</f>
        <v/>
      </c>
      <c r="AQ956" s="370"/>
      <c r="AR956" s="374" t="str">
        <f t="array" ref="AR956">IF($V956, "", INDEX(白話字聲母資料表, $Z956, $AR$5))</f>
        <v/>
      </c>
      <c r="AS956" s="375" t="str">
        <f t="array" ref="AS956">IF($W956, "", INDEX(白話字韻母資料表, $AC956, $AR$5))</f>
        <v/>
      </c>
      <c r="AT956" s="374" t="str">
        <f t="array" ref="AT956">IF($W956, "", INDEX(台羅韻母八聲調資料表, $AD956, $AG956))</f>
        <v/>
      </c>
      <c r="AU956" s="370"/>
      <c r="AV956" s="374" t="str">
        <f t="array" ref="AV956">IF($V956, "", INDEX(白話字聲母資料表, $Z956, $AV$5))</f>
        <v/>
      </c>
      <c r="AW956" s="375" t="str">
        <f t="array" ref="AW956">IF($W956, "", INDEX(白話字韻母資料表, $AC956, $AW$5))</f>
        <v/>
      </c>
      <c r="AX956" s="374" t="str">
        <f t="array" ref="AX956">IF($W956, "", INDEX(閩拼韻母八聲調資料表, $AD956, $AG956))</f>
        <v/>
      </c>
    </row>
    <row r="957" spans="2:50">
      <c r="B957" s="380">
        <f t="shared" si="221"/>
        <v>949</v>
      </c>
      <c r="C957" s="314" t="str">
        <f>MID(文章!$D$4, B957, 1)</f>
        <v/>
      </c>
      <c r="D957" s="365"/>
      <c r="E957" s="365"/>
      <c r="F957" s="365"/>
      <c r="G957" s="315" t="str">
        <f t="array" ref="G957">IF( OR($T957, NOT($U957), $W957), "", $AA957 &amp; $AH957 &amp; INDEX(中文數值資料表, $AG957, 2) )</f>
        <v/>
      </c>
      <c r="H957" s="321" t="str">
        <f t="shared" si="222"/>
        <v/>
      </c>
      <c r="I957" s="322" t="str">
        <f t="shared" si="223"/>
        <v/>
      </c>
      <c r="J957" s="323" t="str">
        <f t="shared" si="224"/>
        <v/>
      </c>
      <c r="K957" s="316" t="str">
        <f t="shared" si="225"/>
        <v/>
      </c>
      <c r="L957" s="317" t="str">
        <f t="shared" ca="1" si="276"/>
        <v xml:space="preserve">\ltjruby{}{}\
</v>
      </c>
      <c r="M957" s="317" t="str">
        <f t="shared" ca="1" si="262"/>
        <v xml:space="preserve">&lt;ruby&gt;&lt;rt&gt;&lt;/rt&gt;&lt;/ruby&gt;
</v>
      </c>
      <c r="N957" s="317" t="str">
        <f t="shared" ca="1" si="263"/>
        <v xml:space="preserve">&lt;ruby&gt;&lt;rt&gt;&lt;/rt&gt;&lt;/ruby&gt;
</v>
      </c>
      <c r="O957" s="317" t="str">
        <f t="shared" ca="1" si="264"/>
        <v xml:space="preserve">&lt;ruby&gt;&lt;rt&gt;&lt;/rt&gt;&lt;/ruby&gt;
</v>
      </c>
      <c r="P957" s="317" t="str">
        <f t="shared" ca="1" si="264"/>
        <v xml:space="preserve">&lt;ruby&gt;&lt;rt&gt;&lt;/rt&gt;&lt;/ruby&gt;
</v>
      </c>
      <c r="Q957" s="318" t="str">
        <f t="shared" ca="1" si="265"/>
        <v xml:space="preserve">&lt;ruby&gt;&lt;rtc&gt;&lt;/rtc&gt;&lt;/ruby&gt;
</v>
      </c>
      <c r="R957" s="318" t="str">
        <f t="shared" ca="1" si="266"/>
        <v xml:space="preserve">&lt;ruby&gt;&lt;rt&gt;&lt;/rt&gt;&lt;rtc&gt;&lt;/rtc&gt;&lt;/ruby&gt;
</v>
      </c>
      <c r="S957" s="285"/>
      <c r="T957" s="319" t="b">
        <f t="shared" si="260"/>
        <v>0</v>
      </c>
      <c r="U957" s="319" t="b">
        <f t="shared" si="267"/>
        <v>0</v>
      </c>
      <c r="V957" s="319" t="b">
        <f t="shared" si="268"/>
        <v>1</v>
      </c>
      <c r="W957" s="319" t="b">
        <f t="shared" si="269"/>
        <v>1</v>
      </c>
      <c r="X957" s="319" t="b">
        <f t="shared" si="270"/>
        <v>0</v>
      </c>
      <c r="Y957" s="370"/>
      <c r="Z957" s="377" t="str">
        <f t="shared" si="261"/>
        <v/>
      </c>
      <c r="AA957" s="373" t="str">
        <f t="array" ref="AA957">IF( $Z957="", "", INDEX(白話字聲母資料表, $Z957, $AA$5))</f>
        <v/>
      </c>
      <c r="AB957" s="370"/>
      <c r="AC957" s="377" t="str">
        <f t="shared" si="271"/>
        <v/>
      </c>
      <c r="AD957" s="373" t="str">
        <f t="array" ref="AD957">IF( $W957, "", INDEX(白話字韻母資料表, AC957, $AD$5))</f>
        <v/>
      </c>
      <c r="AE957" s="373" t="str">
        <f t="array" ref="AE957">IF( $W957, "", IF( INDEX(白話字韻母資料表, AC957, $AE$5) = "入聲", TRUE, FALSE) )</f>
        <v/>
      </c>
      <c r="AF957" s="374" t="str">
        <f t="shared" si="272"/>
        <v/>
      </c>
      <c r="AG957" s="374" t="str">
        <f t="shared" si="273"/>
        <v/>
      </c>
      <c r="AH957" s="374" t="str">
        <f t="array" ref="AH957">IF( $W957, "", INDEX(白話字韻母資料表, $AC957, $AH$5))</f>
        <v/>
      </c>
      <c r="AI957" s="374" t="str">
        <f t="array" ref="AI957">IF($W957, "", INDEX(白話字韻母八聲調資料表, $AD957, $AG957))</f>
        <v/>
      </c>
      <c r="AJ957" s="370"/>
      <c r="AK957" s="373" t="b">
        <f t="shared" si="274"/>
        <v>0</v>
      </c>
      <c r="AL957" s="373" t="str">
        <f>IF( $AK957, IFERROR( IF(MATCH( $E957, 顎音化聲母!$H$9:$H$37, 0), TRUE, FALSE), FALSE), "")</f>
        <v/>
      </c>
      <c r="AM957" s="373" t="str">
        <f t="array" ref="AM957">IF( AND($AK957, $AL957), INDEX(顎音化聲母資料表, MATCH( $D957 &amp; $E957, 顎音化聲母!$L$5:$L$136, 0), 3), "")</f>
        <v/>
      </c>
      <c r="AN957" s="373" t="str">
        <f t="shared" si="275"/>
        <v/>
      </c>
      <c r="AO957" s="374" t="str">
        <f t="array" ref="AO957">IF($AN957="", "", IF( $AM957&lt;&gt;"", $AM957,INDEX(白話字聲母資料表, $AN957, $AO$5)))</f>
        <v/>
      </c>
      <c r="AP957" s="374" t="str">
        <f t="array" ref="AP957">IF($W957, "", INDEX(方音八音反切資料表, $AD957, $AG957))</f>
        <v/>
      </c>
      <c r="AQ957" s="370"/>
      <c r="AR957" s="374" t="str">
        <f t="array" ref="AR957">IF($V957, "", INDEX(白話字聲母資料表, $Z957, $AR$5))</f>
        <v/>
      </c>
      <c r="AS957" s="375" t="str">
        <f t="array" ref="AS957">IF($W957, "", INDEX(白話字韻母資料表, $AC957, $AR$5))</f>
        <v/>
      </c>
      <c r="AT957" s="374" t="str">
        <f t="array" ref="AT957">IF($W957, "", INDEX(台羅韻母八聲調資料表, $AD957, $AG957))</f>
        <v/>
      </c>
      <c r="AU957" s="370"/>
      <c r="AV957" s="374" t="str">
        <f t="array" ref="AV957">IF($V957, "", INDEX(白話字聲母資料表, $Z957, $AV$5))</f>
        <v/>
      </c>
      <c r="AW957" s="375" t="str">
        <f t="array" ref="AW957">IF($W957, "", INDEX(白話字韻母資料表, $AC957, $AW$5))</f>
        <v/>
      </c>
      <c r="AX957" s="374" t="str">
        <f t="array" ref="AX957">IF($W957, "", INDEX(閩拼韻母八聲調資料表, $AD957, $AG957))</f>
        <v/>
      </c>
    </row>
    <row r="958" spans="2:50">
      <c r="B958" s="380">
        <f t="shared" si="221"/>
        <v>950</v>
      </c>
      <c r="C958" s="314" t="str">
        <f>MID(文章!$D$4, B958, 1)</f>
        <v/>
      </c>
      <c r="D958" s="365"/>
      <c r="E958" s="365"/>
      <c r="F958" s="365"/>
      <c r="G958" s="315" t="str">
        <f t="array" ref="G958">IF( OR($T958, NOT($U958), $W958), "", $AA958 &amp; $AH958 &amp; INDEX(中文數值資料表, $AG958, 2) )</f>
        <v/>
      </c>
      <c r="H958" s="321" t="str">
        <f t="shared" si="222"/>
        <v/>
      </c>
      <c r="I958" s="322" t="str">
        <f t="shared" si="223"/>
        <v/>
      </c>
      <c r="J958" s="323" t="str">
        <f t="shared" si="224"/>
        <v/>
      </c>
      <c r="K958" s="316" t="str">
        <f t="shared" si="225"/>
        <v/>
      </c>
      <c r="L958" s="317" t="str">
        <f t="shared" ca="1" si="276"/>
        <v xml:space="preserve">\ltjruby{}{}\
</v>
      </c>
      <c r="M958" s="317" t="str">
        <f t="shared" ca="1" si="262"/>
        <v xml:space="preserve">&lt;ruby&gt;&lt;rt&gt;&lt;/rt&gt;&lt;/ruby&gt;
</v>
      </c>
      <c r="N958" s="317" t="str">
        <f t="shared" ca="1" si="263"/>
        <v xml:space="preserve">&lt;ruby&gt;&lt;rt&gt;&lt;/rt&gt;&lt;/ruby&gt;
</v>
      </c>
      <c r="O958" s="317" t="str">
        <f t="shared" ca="1" si="264"/>
        <v xml:space="preserve">&lt;ruby&gt;&lt;rt&gt;&lt;/rt&gt;&lt;/ruby&gt;
</v>
      </c>
      <c r="P958" s="317" t="str">
        <f t="shared" ca="1" si="264"/>
        <v xml:space="preserve">&lt;ruby&gt;&lt;rt&gt;&lt;/rt&gt;&lt;/ruby&gt;
</v>
      </c>
      <c r="Q958" s="318" t="str">
        <f t="shared" ca="1" si="265"/>
        <v xml:space="preserve">&lt;ruby&gt;&lt;rtc&gt;&lt;/rtc&gt;&lt;/ruby&gt;
</v>
      </c>
      <c r="R958" s="318" t="str">
        <f t="shared" ca="1" si="266"/>
        <v xml:space="preserve">&lt;ruby&gt;&lt;rt&gt;&lt;/rt&gt;&lt;rtc&gt;&lt;/rtc&gt;&lt;/ruby&gt;
</v>
      </c>
      <c r="S958" s="285"/>
      <c r="T958" s="319" t="b">
        <f t="shared" si="260"/>
        <v>0</v>
      </c>
      <c r="U958" s="319" t="b">
        <f t="shared" si="267"/>
        <v>0</v>
      </c>
      <c r="V958" s="319" t="b">
        <f t="shared" si="268"/>
        <v>1</v>
      </c>
      <c r="W958" s="319" t="b">
        <f t="shared" si="269"/>
        <v>1</v>
      </c>
      <c r="X958" s="319" t="b">
        <f t="shared" si="270"/>
        <v>0</v>
      </c>
      <c r="Y958" s="370"/>
      <c r="Z958" s="377" t="str">
        <f t="shared" si="261"/>
        <v/>
      </c>
      <c r="AA958" s="373" t="str">
        <f t="array" ref="AA958">IF( $Z958="", "", INDEX(白話字聲母資料表, $Z958, $AA$5))</f>
        <v/>
      </c>
      <c r="AB958" s="370"/>
      <c r="AC958" s="377" t="str">
        <f t="shared" si="271"/>
        <v/>
      </c>
      <c r="AD958" s="373" t="str">
        <f t="array" ref="AD958">IF( $W958, "", INDEX(白話字韻母資料表, AC958, $AD$5))</f>
        <v/>
      </c>
      <c r="AE958" s="373" t="str">
        <f t="array" ref="AE958">IF( $W958, "", IF( INDEX(白話字韻母資料表, AC958, $AE$5) = "入聲", TRUE, FALSE) )</f>
        <v/>
      </c>
      <c r="AF958" s="374" t="str">
        <f t="shared" si="272"/>
        <v/>
      </c>
      <c r="AG958" s="374" t="str">
        <f t="shared" si="273"/>
        <v/>
      </c>
      <c r="AH958" s="374" t="str">
        <f t="array" ref="AH958">IF( $W958, "", INDEX(白話字韻母資料表, $AC958, $AH$5))</f>
        <v/>
      </c>
      <c r="AI958" s="374" t="str">
        <f t="array" ref="AI958">IF($W958, "", INDEX(白話字韻母八聲調資料表, $AD958, $AG958))</f>
        <v/>
      </c>
      <c r="AJ958" s="370"/>
      <c r="AK958" s="373" t="b">
        <f t="shared" si="274"/>
        <v>0</v>
      </c>
      <c r="AL958" s="373" t="str">
        <f>IF( $AK958, IFERROR( IF(MATCH( $E958, 顎音化聲母!$H$9:$H$37, 0), TRUE, FALSE), FALSE), "")</f>
        <v/>
      </c>
      <c r="AM958" s="373" t="str">
        <f t="array" ref="AM958">IF( AND($AK958, $AL958), INDEX(顎音化聲母資料表, MATCH( $D958 &amp; $E958, 顎音化聲母!$L$5:$L$136, 0), 3), "")</f>
        <v/>
      </c>
      <c r="AN958" s="373" t="str">
        <f t="shared" si="275"/>
        <v/>
      </c>
      <c r="AO958" s="374" t="str">
        <f t="array" ref="AO958">IF($AN958="", "", IF( $AM958&lt;&gt;"", $AM958,INDEX(白話字聲母資料表, $AN958, $AO$5)))</f>
        <v/>
      </c>
      <c r="AP958" s="374" t="str">
        <f t="array" ref="AP958">IF($W958, "", INDEX(方音八音反切資料表, $AD958, $AG958))</f>
        <v/>
      </c>
      <c r="AQ958" s="370"/>
      <c r="AR958" s="374" t="str">
        <f t="array" ref="AR958">IF($V958, "", INDEX(白話字聲母資料表, $Z958, $AR$5))</f>
        <v/>
      </c>
      <c r="AS958" s="375" t="str">
        <f t="array" ref="AS958">IF($W958, "", INDEX(白話字韻母資料表, $AC958, $AR$5))</f>
        <v/>
      </c>
      <c r="AT958" s="374" t="str">
        <f t="array" ref="AT958">IF($W958, "", INDEX(台羅韻母八聲調資料表, $AD958, $AG958))</f>
        <v/>
      </c>
      <c r="AU958" s="370"/>
      <c r="AV958" s="374" t="str">
        <f t="array" ref="AV958">IF($V958, "", INDEX(白話字聲母資料表, $Z958, $AV$5))</f>
        <v/>
      </c>
      <c r="AW958" s="375" t="str">
        <f t="array" ref="AW958">IF($W958, "", INDEX(白話字韻母資料表, $AC958, $AW$5))</f>
        <v/>
      </c>
      <c r="AX958" s="374" t="str">
        <f t="array" ref="AX958">IF($W958, "", INDEX(閩拼韻母八聲調資料表, $AD958, $AG958))</f>
        <v/>
      </c>
    </row>
    <row r="959" spans="2:50">
      <c r="B959" s="380">
        <f t="shared" si="221"/>
        <v>951</v>
      </c>
      <c r="C959" s="314" t="str">
        <f>MID(文章!$D$4, B959, 1)</f>
        <v/>
      </c>
      <c r="D959" s="365"/>
      <c r="E959" s="365"/>
      <c r="F959" s="365"/>
      <c r="G959" s="315" t="str">
        <f t="array" ref="G959">IF( OR($T959, NOT($U959), $W959), "", $AA959 &amp; $AH959 &amp; INDEX(中文數值資料表, $AG959, 2) )</f>
        <v/>
      </c>
      <c r="H959" s="321" t="str">
        <f t="shared" si="222"/>
        <v/>
      </c>
      <c r="I959" s="322" t="str">
        <f t="shared" si="223"/>
        <v/>
      </c>
      <c r="J959" s="323" t="str">
        <f t="shared" si="224"/>
        <v/>
      </c>
      <c r="K959" s="316" t="str">
        <f t="shared" si="225"/>
        <v/>
      </c>
      <c r="L959" s="317" t="str">
        <f t="shared" ca="1" si="276"/>
        <v xml:space="preserve">\ltjruby{}{}\
</v>
      </c>
      <c r="M959" s="317" t="str">
        <f t="shared" ca="1" si="262"/>
        <v xml:space="preserve">&lt;ruby&gt;&lt;rt&gt;&lt;/rt&gt;&lt;/ruby&gt;
</v>
      </c>
      <c r="N959" s="317" t="str">
        <f t="shared" ca="1" si="263"/>
        <v xml:space="preserve">&lt;ruby&gt;&lt;rt&gt;&lt;/rt&gt;&lt;/ruby&gt;
</v>
      </c>
      <c r="O959" s="317" t="str">
        <f t="shared" ca="1" si="264"/>
        <v xml:space="preserve">&lt;ruby&gt;&lt;rt&gt;&lt;/rt&gt;&lt;/ruby&gt;
</v>
      </c>
      <c r="P959" s="317" t="str">
        <f t="shared" ca="1" si="264"/>
        <v xml:space="preserve">&lt;ruby&gt;&lt;rt&gt;&lt;/rt&gt;&lt;/ruby&gt;
</v>
      </c>
      <c r="Q959" s="318" t="str">
        <f t="shared" ca="1" si="265"/>
        <v xml:space="preserve">&lt;ruby&gt;&lt;rtc&gt;&lt;/rtc&gt;&lt;/ruby&gt;
</v>
      </c>
      <c r="R959" s="318" t="str">
        <f t="shared" ca="1" si="266"/>
        <v xml:space="preserve">&lt;ruby&gt;&lt;rt&gt;&lt;/rt&gt;&lt;rtc&gt;&lt;/rtc&gt;&lt;/ruby&gt;
</v>
      </c>
      <c r="S959" s="285"/>
      <c r="T959" s="319" t="b">
        <f t="shared" si="260"/>
        <v>0</v>
      </c>
      <c r="U959" s="319" t="b">
        <f t="shared" si="267"/>
        <v>0</v>
      </c>
      <c r="V959" s="319" t="b">
        <f t="shared" si="268"/>
        <v>1</v>
      </c>
      <c r="W959" s="319" t="b">
        <f t="shared" si="269"/>
        <v>1</v>
      </c>
      <c r="X959" s="319" t="b">
        <f t="shared" si="270"/>
        <v>0</v>
      </c>
      <c r="Y959" s="370"/>
      <c r="Z959" s="377" t="str">
        <f t="shared" si="261"/>
        <v/>
      </c>
      <c r="AA959" s="373" t="str">
        <f t="array" ref="AA959">IF( $Z959="", "", INDEX(白話字聲母資料表, $Z959, $AA$5))</f>
        <v/>
      </c>
      <c r="AB959" s="370"/>
      <c r="AC959" s="377" t="str">
        <f t="shared" si="271"/>
        <v/>
      </c>
      <c r="AD959" s="373" t="str">
        <f t="array" ref="AD959">IF( $W959, "", INDEX(白話字韻母資料表, AC959, $AD$5))</f>
        <v/>
      </c>
      <c r="AE959" s="373" t="str">
        <f t="array" ref="AE959">IF( $W959, "", IF( INDEX(白話字韻母資料表, AC959, $AE$5) = "入聲", TRUE, FALSE) )</f>
        <v/>
      </c>
      <c r="AF959" s="374" t="str">
        <f t="shared" si="272"/>
        <v/>
      </c>
      <c r="AG959" s="374" t="str">
        <f t="shared" si="273"/>
        <v/>
      </c>
      <c r="AH959" s="374" t="str">
        <f t="array" ref="AH959">IF( $W959, "", INDEX(白話字韻母資料表, $AC959, $AH$5))</f>
        <v/>
      </c>
      <c r="AI959" s="374" t="str">
        <f t="array" ref="AI959">IF($W959, "", INDEX(白話字韻母八聲調資料表, $AD959, $AG959))</f>
        <v/>
      </c>
      <c r="AJ959" s="370"/>
      <c r="AK959" s="373" t="b">
        <f t="shared" si="274"/>
        <v>0</v>
      </c>
      <c r="AL959" s="373" t="str">
        <f>IF( $AK959, IFERROR( IF(MATCH( $E959, 顎音化聲母!$H$9:$H$37, 0), TRUE, FALSE), FALSE), "")</f>
        <v/>
      </c>
      <c r="AM959" s="373" t="str">
        <f t="array" ref="AM959">IF( AND($AK959, $AL959), INDEX(顎音化聲母資料表, MATCH( $D959 &amp; $E959, 顎音化聲母!$L$5:$L$136, 0), 3), "")</f>
        <v/>
      </c>
      <c r="AN959" s="373" t="str">
        <f t="shared" si="275"/>
        <v/>
      </c>
      <c r="AO959" s="374" t="str">
        <f t="array" ref="AO959">IF($AN959="", "", IF( $AM959&lt;&gt;"", $AM959,INDEX(白話字聲母資料表, $AN959, $AO$5)))</f>
        <v/>
      </c>
      <c r="AP959" s="374" t="str">
        <f t="array" ref="AP959">IF($W959, "", INDEX(方音八音反切資料表, $AD959, $AG959))</f>
        <v/>
      </c>
      <c r="AQ959" s="370"/>
      <c r="AR959" s="374" t="str">
        <f t="array" ref="AR959">IF($V959, "", INDEX(白話字聲母資料表, $Z959, $AR$5))</f>
        <v/>
      </c>
      <c r="AS959" s="375" t="str">
        <f t="array" ref="AS959">IF($W959, "", INDEX(白話字韻母資料表, $AC959, $AR$5))</f>
        <v/>
      </c>
      <c r="AT959" s="374" t="str">
        <f t="array" ref="AT959">IF($W959, "", INDEX(台羅韻母八聲調資料表, $AD959, $AG959))</f>
        <v/>
      </c>
      <c r="AU959" s="370"/>
      <c r="AV959" s="374" t="str">
        <f t="array" ref="AV959">IF($V959, "", INDEX(白話字聲母資料表, $Z959, $AV$5))</f>
        <v/>
      </c>
      <c r="AW959" s="375" t="str">
        <f t="array" ref="AW959">IF($W959, "", INDEX(白話字韻母資料表, $AC959, $AW$5))</f>
        <v/>
      </c>
      <c r="AX959" s="374" t="str">
        <f t="array" ref="AX959">IF($W959, "", INDEX(閩拼韻母八聲調資料表, $AD959, $AG959))</f>
        <v/>
      </c>
    </row>
    <row r="960" spans="2:50">
      <c r="B960" s="380">
        <f t="shared" si="221"/>
        <v>952</v>
      </c>
      <c r="C960" s="314" t="str">
        <f>MID(文章!$D$4, B960, 1)</f>
        <v/>
      </c>
      <c r="D960" s="365"/>
      <c r="E960" s="365"/>
      <c r="F960" s="365"/>
      <c r="G960" s="315" t="str">
        <f t="array" ref="G960">IF( OR($T960, NOT($U960), $W960), "", $AA960 &amp; $AH960 &amp; INDEX(中文數值資料表, $AG960, 2) )</f>
        <v/>
      </c>
      <c r="H960" s="321" t="str">
        <f t="shared" si="222"/>
        <v/>
      </c>
      <c r="I960" s="322" t="str">
        <f t="shared" si="223"/>
        <v/>
      </c>
      <c r="J960" s="323" t="str">
        <f t="shared" si="224"/>
        <v/>
      </c>
      <c r="K960" s="316" t="str">
        <f t="shared" si="225"/>
        <v/>
      </c>
      <c r="L960" s="317" t="str">
        <f t="shared" ca="1" si="276"/>
        <v xml:space="preserve">\ltjruby{}{}\
</v>
      </c>
      <c r="M960" s="317" t="str">
        <f t="shared" ca="1" si="262"/>
        <v xml:space="preserve">&lt;ruby&gt;&lt;rt&gt;&lt;/rt&gt;&lt;/ruby&gt;
</v>
      </c>
      <c r="N960" s="317" t="str">
        <f t="shared" ca="1" si="263"/>
        <v xml:space="preserve">&lt;ruby&gt;&lt;rt&gt;&lt;/rt&gt;&lt;/ruby&gt;
</v>
      </c>
      <c r="O960" s="317" t="str">
        <f t="shared" ca="1" si="264"/>
        <v xml:space="preserve">&lt;ruby&gt;&lt;rt&gt;&lt;/rt&gt;&lt;/ruby&gt;
</v>
      </c>
      <c r="P960" s="317" t="str">
        <f t="shared" ca="1" si="264"/>
        <v xml:space="preserve">&lt;ruby&gt;&lt;rt&gt;&lt;/rt&gt;&lt;/ruby&gt;
</v>
      </c>
      <c r="Q960" s="318" t="str">
        <f t="shared" ca="1" si="265"/>
        <v xml:space="preserve">&lt;ruby&gt;&lt;rtc&gt;&lt;/rtc&gt;&lt;/ruby&gt;
</v>
      </c>
      <c r="R960" s="318" t="str">
        <f t="shared" ca="1" si="266"/>
        <v xml:space="preserve">&lt;ruby&gt;&lt;rt&gt;&lt;/rt&gt;&lt;rtc&gt;&lt;/rtc&gt;&lt;/ruby&gt;
</v>
      </c>
      <c r="S960" s="285"/>
      <c r="T960" s="319" t="b">
        <f t="shared" si="260"/>
        <v>0</v>
      </c>
      <c r="U960" s="319" t="b">
        <f t="shared" si="267"/>
        <v>0</v>
      </c>
      <c r="V960" s="319" t="b">
        <f t="shared" si="268"/>
        <v>1</v>
      </c>
      <c r="W960" s="319" t="b">
        <f t="shared" si="269"/>
        <v>1</v>
      </c>
      <c r="X960" s="319" t="b">
        <f t="shared" si="270"/>
        <v>0</v>
      </c>
      <c r="Y960" s="370"/>
      <c r="Z960" s="377" t="str">
        <f t="shared" si="261"/>
        <v/>
      </c>
      <c r="AA960" s="373" t="str">
        <f t="array" ref="AA960">IF( $Z960="", "", INDEX(白話字聲母資料表, $Z960, $AA$5))</f>
        <v/>
      </c>
      <c r="AB960" s="370"/>
      <c r="AC960" s="377" t="str">
        <f t="shared" si="271"/>
        <v/>
      </c>
      <c r="AD960" s="373" t="str">
        <f t="array" ref="AD960">IF( $W960, "", INDEX(白話字韻母資料表, AC960, $AD$5))</f>
        <v/>
      </c>
      <c r="AE960" s="373" t="str">
        <f t="array" ref="AE960">IF( $W960, "", IF( INDEX(白話字韻母資料表, AC960, $AE$5) = "入聲", TRUE, FALSE) )</f>
        <v/>
      </c>
      <c r="AF960" s="374" t="str">
        <f t="shared" si="272"/>
        <v/>
      </c>
      <c r="AG960" s="374" t="str">
        <f t="shared" si="273"/>
        <v/>
      </c>
      <c r="AH960" s="374" t="str">
        <f t="array" ref="AH960">IF( $W960, "", INDEX(白話字韻母資料表, $AC960, $AH$5))</f>
        <v/>
      </c>
      <c r="AI960" s="374" t="str">
        <f t="array" ref="AI960">IF($W960, "", INDEX(白話字韻母八聲調資料表, $AD960, $AG960))</f>
        <v/>
      </c>
      <c r="AJ960" s="370"/>
      <c r="AK960" s="373" t="b">
        <f t="shared" si="274"/>
        <v>0</v>
      </c>
      <c r="AL960" s="373" t="str">
        <f>IF( $AK960, IFERROR( IF(MATCH( $E960, 顎音化聲母!$H$9:$H$37, 0), TRUE, FALSE), FALSE), "")</f>
        <v/>
      </c>
      <c r="AM960" s="373" t="str">
        <f t="array" ref="AM960">IF( AND($AK960, $AL960), INDEX(顎音化聲母資料表, MATCH( $D960 &amp; $E960, 顎音化聲母!$L$5:$L$136, 0), 3), "")</f>
        <v/>
      </c>
      <c r="AN960" s="373" t="str">
        <f t="shared" si="275"/>
        <v/>
      </c>
      <c r="AO960" s="374" t="str">
        <f t="array" ref="AO960">IF($AN960="", "", IF( $AM960&lt;&gt;"", $AM960,INDEX(白話字聲母資料表, $AN960, $AO$5)))</f>
        <v/>
      </c>
      <c r="AP960" s="374" t="str">
        <f t="array" ref="AP960">IF($W960, "", INDEX(方音八音反切資料表, $AD960, $AG960))</f>
        <v/>
      </c>
      <c r="AQ960" s="370"/>
      <c r="AR960" s="374" t="str">
        <f t="array" ref="AR960">IF($V960, "", INDEX(白話字聲母資料表, $Z960, $AR$5))</f>
        <v/>
      </c>
      <c r="AS960" s="375" t="str">
        <f t="array" ref="AS960">IF($W960, "", INDEX(白話字韻母資料表, $AC960, $AR$5))</f>
        <v/>
      </c>
      <c r="AT960" s="374" t="str">
        <f t="array" ref="AT960">IF($W960, "", INDEX(台羅韻母八聲調資料表, $AD960, $AG960))</f>
        <v/>
      </c>
      <c r="AU960" s="370"/>
      <c r="AV960" s="374" t="str">
        <f t="array" ref="AV960">IF($V960, "", INDEX(白話字聲母資料表, $Z960, $AV$5))</f>
        <v/>
      </c>
      <c r="AW960" s="375" t="str">
        <f t="array" ref="AW960">IF($W960, "", INDEX(白話字韻母資料表, $AC960, $AW$5))</f>
        <v/>
      </c>
      <c r="AX960" s="374" t="str">
        <f t="array" ref="AX960">IF($W960, "", INDEX(閩拼韻母八聲調資料表, $AD960, $AG960))</f>
        <v/>
      </c>
    </row>
    <row r="961" spans="2:50">
      <c r="B961" s="380">
        <f t="shared" si="221"/>
        <v>953</v>
      </c>
      <c r="C961" s="314" t="str">
        <f>MID(文章!$D$4, B961, 1)</f>
        <v/>
      </c>
      <c r="D961" s="365"/>
      <c r="E961" s="365"/>
      <c r="F961" s="365"/>
      <c r="G961" s="315" t="str">
        <f t="array" ref="G961">IF( OR($T961, NOT($U961), $W961), "", $AA961 &amp; $AH961 &amp; INDEX(中文數值資料表, $AG961, 2) )</f>
        <v/>
      </c>
      <c r="H961" s="321" t="str">
        <f t="shared" si="222"/>
        <v/>
      </c>
      <c r="I961" s="322" t="str">
        <f t="shared" si="223"/>
        <v/>
      </c>
      <c r="J961" s="323" t="str">
        <f t="shared" si="224"/>
        <v/>
      </c>
      <c r="K961" s="316" t="str">
        <f t="shared" si="225"/>
        <v/>
      </c>
      <c r="L961" s="317" t="str">
        <f t="shared" ca="1" si="276"/>
        <v xml:space="preserve">\ltjruby{}{}\
</v>
      </c>
      <c r="M961" s="317" t="str">
        <f t="shared" ca="1" si="262"/>
        <v xml:space="preserve">&lt;ruby&gt;&lt;rt&gt;&lt;/rt&gt;&lt;/ruby&gt;
</v>
      </c>
      <c r="N961" s="317" t="str">
        <f t="shared" ca="1" si="263"/>
        <v xml:space="preserve">&lt;ruby&gt;&lt;rt&gt;&lt;/rt&gt;&lt;/ruby&gt;
</v>
      </c>
      <c r="O961" s="317" t="str">
        <f t="shared" ca="1" si="264"/>
        <v xml:space="preserve">&lt;ruby&gt;&lt;rt&gt;&lt;/rt&gt;&lt;/ruby&gt;
</v>
      </c>
      <c r="P961" s="317" t="str">
        <f t="shared" ca="1" si="264"/>
        <v xml:space="preserve">&lt;ruby&gt;&lt;rt&gt;&lt;/rt&gt;&lt;/ruby&gt;
</v>
      </c>
      <c r="Q961" s="318" t="str">
        <f t="shared" ca="1" si="265"/>
        <v xml:space="preserve">&lt;ruby&gt;&lt;rtc&gt;&lt;/rtc&gt;&lt;/ruby&gt;
</v>
      </c>
      <c r="R961" s="318" t="str">
        <f t="shared" ca="1" si="266"/>
        <v xml:space="preserve">&lt;ruby&gt;&lt;rt&gt;&lt;/rt&gt;&lt;rtc&gt;&lt;/rtc&gt;&lt;/ruby&gt;
</v>
      </c>
      <c r="S961" s="285"/>
      <c r="T961" s="319" t="b">
        <f t="shared" si="260"/>
        <v>0</v>
      </c>
      <c r="U961" s="319" t="b">
        <f t="shared" si="267"/>
        <v>0</v>
      </c>
      <c r="V961" s="319" t="b">
        <f t="shared" si="268"/>
        <v>1</v>
      </c>
      <c r="W961" s="319" t="b">
        <f t="shared" si="269"/>
        <v>1</v>
      </c>
      <c r="X961" s="319" t="b">
        <f t="shared" si="270"/>
        <v>0</v>
      </c>
      <c r="Y961" s="370"/>
      <c r="Z961" s="377" t="str">
        <f t="shared" si="261"/>
        <v/>
      </c>
      <c r="AA961" s="373" t="str">
        <f t="array" ref="AA961">IF( $Z961="", "", INDEX(白話字聲母資料表, $Z961, $AA$5))</f>
        <v/>
      </c>
      <c r="AB961" s="370"/>
      <c r="AC961" s="377" t="str">
        <f t="shared" si="271"/>
        <v/>
      </c>
      <c r="AD961" s="373" t="str">
        <f t="array" ref="AD961">IF( $W961, "", INDEX(白話字韻母資料表, AC961, $AD$5))</f>
        <v/>
      </c>
      <c r="AE961" s="373" t="str">
        <f t="array" ref="AE961">IF( $W961, "", IF( INDEX(白話字韻母資料表, AC961, $AE$5) = "入聲", TRUE, FALSE) )</f>
        <v/>
      </c>
      <c r="AF961" s="374" t="str">
        <f t="shared" si="272"/>
        <v/>
      </c>
      <c r="AG961" s="374" t="str">
        <f t="shared" si="273"/>
        <v/>
      </c>
      <c r="AH961" s="374" t="str">
        <f t="array" ref="AH961">IF( $W961, "", INDEX(白話字韻母資料表, $AC961, $AH$5))</f>
        <v/>
      </c>
      <c r="AI961" s="374" t="str">
        <f t="array" ref="AI961">IF($W961, "", INDEX(白話字韻母八聲調資料表, $AD961, $AG961))</f>
        <v/>
      </c>
      <c r="AJ961" s="370"/>
      <c r="AK961" s="373" t="b">
        <f t="shared" si="274"/>
        <v>0</v>
      </c>
      <c r="AL961" s="373" t="str">
        <f>IF( $AK961, IFERROR( IF(MATCH( $E961, 顎音化聲母!$H$9:$H$37, 0), TRUE, FALSE), FALSE), "")</f>
        <v/>
      </c>
      <c r="AM961" s="373" t="str">
        <f t="array" ref="AM961">IF( AND($AK961, $AL961), INDEX(顎音化聲母資料表, MATCH( $D961 &amp; $E961, 顎音化聲母!$L$5:$L$136, 0), 3), "")</f>
        <v/>
      </c>
      <c r="AN961" s="373" t="str">
        <f t="shared" si="275"/>
        <v/>
      </c>
      <c r="AO961" s="374" t="str">
        <f t="array" ref="AO961">IF($AN961="", "", IF( $AM961&lt;&gt;"", $AM961,INDEX(白話字聲母資料表, $AN961, $AO$5)))</f>
        <v/>
      </c>
      <c r="AP961" s="374" t="str">
        <f t="array" ref="AP961">IF($W961, "", INDEX(方音八音反切資料表, $AD961, $AG961))</f>
        <v/>
      </c>
      <c r="AQ961" s="370"/>
      <c r="AR961" s="374" t="str">
        <f t="array" ref="AR961">IF($V961, "", INDEX(白話字聲母資料表, $Z961, $AR$5))</f>
        <v/>
      </c>
      <c r="AS961" s="375" t="str">
        <f t="array" ref="AS961">IF($W961, "", INDEX(白話字韻母資料表, $AC961, $AR$5))</f>
        <v/>
      </c>
      <c r="AT961" s="374" t="str">
        <f t="array" ref="AT961">IF($W961, "", INDEX(台羅韻母八聲調資料表, $AD961, $AG961))</f>
        <v/>
      </c>
      <c r="AU961" s="370"/>
      <c r="AV961" s="374" t="str">
        <f t="array" ref="AV961">IF($V961, "", INDEX(白話字聲母資料表, $Z961, $AV$5))</f>
        <v/>
      </c>
      <c r="AW961" s="375" t="str">
        <f t="array" ref="AW961">IF($W961, "", INDEX(白話字韻母資料表, $AC961, $AW$5))</f>
        <v/>
      </c>
      <c r="AX961" s="374" t="str">
        <f t="array" ref="AX961">IF($W961, "", INDEX(閩拼韻母八聲調資料表, $AD961, $AG961))</f>
        <v/>
      </c>
    </row>
    <row r="962" spans="2:50">
      <c r="B962" s="380">
        <f t="shared" si="221"/>
        <v>954</v>
      </c>
      <c r="C962" s="314" t="str">
        <f>MID(文章!$D$4, B962, 1)</f>
        <v/>
      </c>
      <c r="D962" s="365"/>
      <c r="E962" s="365"/>
      <c r="F962" s="365"/>
      <c r="G962" s="315" t="str">
        <f t="array" ref="G962">IF( OR($T962, NOT($U962), $W962), "", $AA962 &amp; $AH962 &amp; INDEX(中文數值資料表, $AG962, 2) )</f>
        <v/>
      </c>
      <c r="H962" s="321" t="str">
        <f t="shared" si="222"/>
        <v/>
      </c>
      <c r="I962" s="322" t="str">
        <f t="shared" si="223"/>
        <v/>
      </c>
      <c r="J962" s="323" t="str">
        <f t="shared" si="224"/>
        <v/>
      </c>
      <c r="K962" s="316" t="str">
        <f t="shared" si="225"/>
        <v/>
      </c>
      <c r="L962" s="317" t="str">
        <f t="shared" ca="1" si="276"/>
        <v xml:space="preserve">\ltjruby{}{}\
</v>
      </c>
      <c r="M962" s="317" t="str">
        <f t="shared" ca="1" si="262"/>
        <v xml:space="preserve">&lt;ruby&gt;&lt;rt&gt;&lt;/rt&gt;&lt;/ruby&gt;
</v>
      </c>
      <c r="N962" s="317" t="str">
        <f t="shared" ca="1" si="263"/>
        <v xml:space="preserve">&lt;ruby&gt;&lt;rt&gt;&lt;/rt&gt;&lt;/ruby&gt;
</v>
      </c>
      <c r="O962" s="317" t="str">
        <f t="shared" ca="1" si="264"/>
        <v xml:space="preserve">&lt;ruby&gt;&lt;rt&gt;&lt;/rt&gt;&lt;/ruby&gt;
</v>
      </c>
      <c r="P962" s="317" t="str">
        <f t="shared" ca="1" si="264"/>
        <v xml:space="preserve">&lt;ruby&gt;&lt;rt&gt;&lt;/rt&gt;&lt;/ruby&gt;
</v>
      </c>
      <c r="Q962" s="318" t="str">
        <f t="shared" ca="1" si="265"/>
        <v xml:space="preserve">&lt;ruby&gt;&lt;rtc&gt;&lt;/rtc&gt;&lt;/ruby&gt;
</v>
      </c>
      <c r="R962" s="318" t="str">
        <f t="shared" ca="1" si="266"/>
        <v xml:space="preserve">&lt;ruby&gt;&lt;rt&gt;&lt;/rt&gt;&lt;rtc&gt;&lt;/rtc&gt;&lt;/ruby&gt;
</v>
      </c>
      <c r="S962" s="285"/>
      <c r="T962" s="319" t="b">
        <f t="shared" si="260"/>
        <v>0</v>
      </c>
      <c r="U962" s="319" t="b">
        <f t="shared" si="267"/>
        <v>0</v>
      </c>
      <c r="V962" s="319" t="b">
        <f t="shared" si="268"/>
        <v>1</v>
      </c>
      <c r="W962" s="319" t="b">
        <f t="shared" si="269"/>
        <v>1</v>
      </c>
      <c r="X962" s="319" t="b">
        <f t="shared" si="270"/>
        <v>0</v>
      </c>
      <c r="Y962" s="370"/>
      <c r="Z962" s="377" t="str">
        <f t="shared" si="261"/>
        <v/>
      </c>
      <c r="AA962" s="373" t="str">
        <f t="array" ref="AA962">IF( $Z962="", "", INDEX(白話字聲母資料表, $Z962, $AA$5))</f>
        <v/>
      </c>
      <c r="AB962" s="370"/>
      <c r="AC962" s="377" t="str">
        <f t="shared" si="271"/>
        <v/>
      </c>
      <c r="AD962" s="373" t="str">
        <f t="array" ref="AD962">IF( $W962, "", INDEX(白話字韻母資料表, AC962, $AD$5))</f>
        <v/>
      </c>
      <c r="AE962" s="373" t="str">
        <f t="array" ref="AE962">IF( $W962, "", IF( INDEX(白話字韻母資料表, AC962, $AE$5) = "入聲", TRUE, FALSE) )</f>
        <v/>
      </c>
      <c r="AF962" s="374" t="str">
        <f t="shared" si="272"/>
        <v/>
      </c>
      <c r="AG962" s="374" t="str">
        <f t="shared" si="273"/>
        <v/>
      </c>
      <c r="AH962" s="374" t="str">
        <f t="array" ref="AH962">IF( $W962, "", INDEX(白話字韻母資料表, $AC962, $AH$5))</f>
        <v/>
      </c>
      <c r="AI962" s="374" t="str">
        <f t="array" ref="AI962">IF($W962, "", INDEX(白話字韻母八聲調資料表, $AD962, $AG962))</f>
        <v/>
      </c>
      <c r="AJ962" s="370"/>
      <c r="AK962" s="373" t="b">
        <f t="shared" si="274"/>
        <v>0</v>
      </c>
      <c r="AL962" s="373" t="str">
        <f>IF( $AK962, IFERROR( IF(MATCH( $E962, 顎音化聲母!$H$9:$H$37, 0), TRUE, FALSE), FALSE), "")</f>
        <v/>
      </c>
      <c r="AM962" s="373" t="str">
        <f t="array" ref="AM962">IF( AND($AK962, $AL962), INDEX(顎音化聲母資料表, MATCH( $D962 &amp; $E962, 顎音化聲母!$L$5:$L$136, 0), 3), "")</f>
        <v/>
      </c>
      <c r="AN962" s="373" t="str">
        <f t="shared" si="275"/>
        <v/>
      </c>
      <c r="AO962" s="374" t="str">
        <f t="array" ref="AO962">IF($AN962="", "", IF( $AM962&lt;&gt;"", $AM962,INDEX(白話字聲母資料表, $AN962, $AO$5)))</f>
        <v/>
      </c>
      <c r="AP962" s="374" t="str">
        <f t="array" ref="AP962">IF($W962, "", INDEX(方音八音反切資料表, $AD962, $AG962))</f>
        <v/>
      </c>
      <c r="AQ962" s="370"/>
      <c r="AR962" s="374" t="str">
        <f t="array" ref="AR962">IF($V962, "", INDEX(白話字聲母資料表, $Z962, $AR$5))</f>
        <v/>
      </c>
      <c r="AS962" s="375" t="str">
        <f t="array" ref="AS962">IF($W962, "", INDEX(白話字韻母資料表, $AC962, $AR$5))</f>
        <v/>
      </c>
      <c r="AT962" s="374" t="str">
        <f t="array" ref="AT962">IF($W962, "", INDEX(台羅韻母八聲調資料表, $AD962, $AG962))</f>
        <v/>
      </c>
      <c r="AU962" s="370"/>
      <c r="AV962" s="374" t="str">
        <f t="array" ref="AV962">IF($V962, "", INDEX(白話字聲母資料表, $Z962, $AV$5))</f>
        <v/>
      </c>
      <c r="AW962" s="375" t="str">
        <f t="array" ref="AW962">IF($W962, "", INDEX(白話字韻母資料表, $AC962, $AW$5))</f>
        <v/>
      </c>
      <c r="AX962" s="374" t="str">
        <f t="array" ref="AX962">IF($W962, "", INDEX(閩拼韻母八聲調資料表, $AD962, $AG962))</f>
        <v/>
      </c>
    </row>
    <row r="963" spans="2:50">
      <c r="B963" s="380">
        <f t="shared" si="221"/>
        <v>955</v>
      </c>
      <c r="C963" s="314" t="str">
        <f>MID(文章!$D$4, B963, 1)</f>
        <v/>
      </c>
      <c r="D963" s="365"/>
      <c r="E963" s="365"/>
      <c r="F963" s="365"/>
      <c r="G963" s="315" t="str">
        <f t="array" ref="G963">IF( OR($T963, NOT($U963), $W963), "", $AA963 &amp; $AH963 &amp; INDEX(中文數值資料表, $AG963, 2) )</f>
        <v/>
      </c>
      <c r="H963" s="321" t="str">
        <f t="shared" si="222"/>
        <v/>
      </c>
      <c r="I963" s="322" t="str">
        <f t="shared" si="223"/>
        <v/>
      </c>
      <c r="J963" s="323" t="str">
        <f t="shared" si="224"/>
        <v/>
      </c>
      <c r="K963" s="316" t="str">
        <f t="shared" si="225"/>
        <v/>
      </c>
      <c r="L963" s="317" t="str">
        <f t="shared" ca="1" si="276"/>
        <v xml:space="preserve">\ltjruby{}{}\
</v>
      </c>
      <c r="M963" s="317" t="str">
        <f t="shared" ca="1" si="262"/>
        <v xml:space="preserve">&lt;ruby&gt;&lt;rt&gt;&lt;/rt&gt;&lt;/ruby&gt;
</v>
      </c>
      <c r="N963" s="317" t="str">
        <f t="shared" ca="1" si="263"/>
        <v xml:space="preserve">&lt;ruby&gt;&lt;rt&gt;&lt;/rt&gt;&lt;/ruby&gt;
</v>
      </c>
      <c r="O963" s="317" t="str">
        <f t="shared" ca="1" si="264"/>
        <v xml:space="preserve">&lt;ruby&gt;&lt;rt&gt;&lt;/rt&gt;&lt;/ruby&gt;
</v>
      </c>
      <c r="P963" s="317" t="str">
        <f t="shared" ca="1" si="264"/>
        <v xml:space="preserve">&lt;ruby&gt;&lt;rt&gt;&lt;/rt&gt;&lt;/ruby&gt;
</v>
      </c>
      <c r="Q963" s="318" t="str">
        <f t="shared" ca="1" si="265"/>
        <v xml:space="preserve">&lt;ruby&gt;&lt;rtc&gt;&lt;/rtc&gt;&lt;/ruby&gt;
</v>
      </c>
      <c r="R963" s="318" t="str">
        <f t="shared" ca="1" si="266"/>
        <v xml:space="preserve">&lt;ruby&gt;&lt;rt&gt;&lt;/rt&gt;&lt;rtc&gt;&lt;/rtc&gt;&lt;/ruby&gt;
</v>
      </c>
      <c r="S963" s="285"/>
      <c r="T963" s="319" t="b">
        <f t="shared" si="260"/>
        <v>0</v>
      </c>
      <c r="U963" s="319" t="b">
        <f t="shared" si="267"/>
        <v>0</v>
      </c>
      <c r="V963" s="319" t="b">
        <f t="shared" si="268"/>
        <v>1</v>
      </c>
      <c r="W963" s="319" t="b">
        <f t="shared" si="269"/>
        <v>1</v>
      </c>
      <c r="X963" s="319" t="b">
        <f t="shared" si="270"/>
        <v>0</v>
      </c>
      <c r="Y963" s="370"/>
      <c r="Z963" s="377" t="str">
        <f t="shared" si="261"/>
        <v/>
      </c>
      <c r="AA963" s="373" t="str">
        <f t="array" ref="AA963">IF( $Z963="", "", INDEX(白話字聲母資料表, $Z963, $AA$5))</f>
        <v/>
      </c>
      <c r="AB963" s="370"/>
      <c r="AC963" s="377" t="str">
        <f t="shared" si="271"/>
        <v/>
      </c>
      <c r="AD963" s="373" t="str">
        <f t="array" ref="AD963">IF( $W963, "", INDEX(白話字韻母資料表, AC963, $AD$5))</f>
        <v/>
      </c>
      <c r="AE963" s="373" t="str">
        <f t="array" ref="AE963">IF( $W963, "", IF( INDEX(白話字韻母資料表, AC963, $AE$5) = "入聲", TRUE, FALSE) )</f>
        <v/>
      </c>
      <c r="AF963" s="374" t="str">
        <f t="shared" si="272"/>
        <v/>
      </c>
      <c r="AG963" s="374" t="str">
        <f t="shared" si="273"/>
        <v/>
      </c>
      <c r="AH963" s="374" t="str">
        <f t="array" ref="AH963">IF( $W963, "", INDEX(白話字韻母資料表, $AC963, $AH$5))</f>
        <v/>
      </c>
      <c r="AI963" s="374" t="str">
        <f t="array" ref="AI963">IF($W963, "", INDEX(白話字韻母八聲調資料表, $AD963, $AG963))</f>
        <v/>
      </c>
      <c r="AJ963" s="370"/>
      <c r="AK963" s="373" t="b">
        <f t="shared" si="274"/>
        <v>0</v>
      </c>
      <c r="AL963" s="373" t="str">
        <f>IF( $AK963, IFERROR( IF(MATCH( $E963, 顎音化聲母!$H$9:$H$37, 0), TRUE, FALSE), FALSE), "")</f>
        <v/>
      </c>
      <c r="AM963" s="373" t="str">
        <f t="array" ref="AM963">IF( AND($AK963, $AL963), INDEX(顎音化聲母資料表, MATCH( $D963 &amp; $E963, 顎音化聲母!$L$5:$L$136, 0), 3), "")</f>
        <v/>
      </c>
      <c r="AN963" s="373" t="str">
        <f t="shared" si="275"/>
        <v/>
      </c>
      <c r="AO963" s="374" t="str">
        <f t="array" ref="AO963">IF($AN963="", "", IF( $AM963&lt;&gt;"", $AM963,INDEX(白話字聲母資料表, $AN963, $AO$5)))</f>
        <v/>
      </c>
      <c r="AP963" s="374" t="str">
        <f t="array" ref="AP963">IF($W963, "", INDEX(方音八音反切資料表, $AD963, $AG963))</f>
        <v/>
      </c>
      <c r="AQ963" s="370"/>
      <c r="AR963" s="374" t="str">
        <f t="array" ref="AR963">IF($V963, "", INDEX(白話字聲母資料表, $Z963, $AR$5))</f>
        <v/>
      </c>
      <c r="AS963" s="375" t="str">
        <f t="array" ref="AS963">IF($W963, "", INDEX(白話字韻母資料表, $AC963, $AR$5))</f>
        <v/>
      </c>
      <c r="AT963" s="374" t="str">
        <f t="array" ref="AT963">IF($W963, "", INDEX(台羅韻母八聲調資料表, $AD963, $AG963))</f>
        <v/>
      </c>
      <c r="AU963" s="370"/>
      <c r="AV963" s="374" t="str">
        <f t="array" ref="AV963">IF($V963, "", INDEX(白話字聲母資料表, $Z963, $AV$5))</f>
        <v/>
      </c>
      <c r="AW963" s="375" t="str">
        <f t="array" ref="AW963">IF($W963, "", INDEX(白話字韻母資料表, $AC963, $AW$5))</f>
        <v/>
      </c>
      <c r="AX963" s="374" t="str">
        <f t="array" ref="AX963">IF($W963, "", INDEX(閩拼韻母八聲調資料表, $AD963, $AG963))</f>
        <v/>
      </c>
    </row>
    <row r="964" spans="2:50">
      <c r="B964" s="380">
        <f t="shared" si="221"/>
        <v>956</v>
      </c>
      <c r="C964" s="314" t="str">
        <f>MID(文章!$D$4, B964, 1)</f>
        <v/>
      </c>
      <c r="D964" s="365"/>
      <c r="E964" s="365"/>
      <c r="F964" s="365"/>
      <c r="G964" s="315" t="str">
        <f t="array" ref="G964">IF( OR($T964, NOT($U964), $W964), "", $AA964 &amp; $AH964 &amp; INDEX(中文數值資料表, $AG964, 2) )</f>
        <v/>
      </c>
      <c r="H964" s="321" t="str">
        <f t="shared" si="222"/>
        <v/>
      </c>
      <c r="I964" s="322" t="str">
        <f t="shared" si="223"/>
        <v/>
      </c>
      <c r="J964" s="323" t="str">
        <f t="shared" si="224"/>
        <v/>
      </c>
      <c r="K964" s="316" t="str">
        <f t="shared" si="225"/>
        <v/>
      </c>
      <c r="L964" s="317" t="str">
        <f t="shared" ca="1" si="276"/>
        <v xml:space="preserve">\ltjruby{}{}\
</v>
      </c>
      <c r="M964" s="317" t="str">
        <f t="shared" ca="1" si="262"/>
        <v xml:space="preserve">&lt;ruby&gt;&lt;rt&gt;&lt;/rt&gt;&lt;/ruby&gt;
</v>
      </c>
      <c r="N964" s="317" t="str">
        <f t="shared" ca="1" si="263"/>
        <v xml:space="preserve">&lt;ruby&gt;&lt;rt&gt;&lt;/rt&gt;&lt;/ruby&gt;
</v>
      </c>
      <c r="O964" s="317" t="str">
        <f t="shared" ca="1" si="264"/>
        <v xml:space="preserve">&lt;ruby&gt;&lt;rt&gt;&lt;/rt&gt;&lt;/ruby&gt;
</v>
      </c>
      <c r="P964" s="317" t="str">
        <f t="shared" ca="1" si="264"/>
        <v xml:space="preserve">&lt;ruby&gt;&lt;rt&gt;&lt;/rt&gt;&lt;/ruby&gt;
</v>
      </c>
      <c r="Q964" s="318" t="str">
        <f t="shared" ca="1" si="265"/>
        <v xml:space="preserve">&lt;ruby&gt;&lt;rtc&gt;&lt;/rtc&gt;&lt;/ruby&gt;
</v>
      </c>
      <c r="R964" s="318" t="str">
        <f t="shared" ca="1" si="266"/>
        <v xml:space="preserve">&lt;ruby&gt;&lt;rt&gt;&lt;/rt&gt;&lt;rtc&gt;&lt;/rtc&gt;&lt;/ruby&gt;
</v>
      </c>
      <c r="S964" s="285"/>
      <c r="T964" s="319" t="b">
        <f t="shared" si="260"/>
        <v>0</v>
      </c>
      <c r="U964" s="319" t="b">
        <f t="shared" si="267"/>
        <v>0</v>
      </c>
      <c r="V964" s="319" t="b">
        <f t="shared" si="268"/>
        <v>1</v>
      </c>
      <c r="W964" s="319" t="b">
        <f t="shared" si="269"/>
        <v>1</v>
      </c>
      <c r="X964" s="319" t="b">
        <f t="shared" si="270"/>
        <v>0</v>
      </c>
      <c r="Y964" s="370"/>
      <c r="Z964" s="377" t="str">
        <f t="shared" si="261"/>
        <v/>
      </c>
      <c r="AA964" s="373" t="str">
        <f t="array" ref="AA964">IF( $Z964="", "", INDEX(白話字聲母資料表, $Z964, $AA$5))</f>
        <v/>
      </c>
      <c r="AB964" s="370"/>
      <c r="AC964" s="377" t="str">
        <f t="shared" si="271"/>
        <v/>
      </c>
      <c r="AD964" s="373" t="str">
        <f t="array" ref="AD964">IF( $W964, "", INDEX(白話字韻母資料表, AC964, $AD$5))</f>
        <v/>
      </c>
      <c r="AE964" s="373" t="str">
        <f t="array" ref="AE964">IF( $W964, "", IF( INDEX(白話字韻母資料表, AC964, $AE$5) = "入聲", TRUE, FALSE) )</f>
        <v/>
      </c>
      <c r="AF964" s="374" t="str">
        <f t="shared" si="272"/>
        <v/>
      </c>
      <c r="AG964" s="374" t="str">
        <f t="shared" si="273"/>
        <v/>
      </c>
      <c r="AH964" s="374" t="str">
        <f t="array" ref="AH964">IF( $W964, "", INDEX(白話字韻母資料表, $AC964, $AH$5))</f>
        <v/>
      </c>
      <c r="AI964" s="374" t="str">
        <f t="array" ref="AI964">IF($W964, "", INDEX(白話字韻母八聲調資料表, $AD964, $AG964))</f>
        <v/>
      </c>
      <c r="AJ964" s="370"/>
      <c r="AK964" s="373" t="b">
        <f t="shared" si="274"/>
        <v>0</v>
      </c>
      <c r="AL964" s="373" t="str">
        <f>IF( $AK964, IFERROR( IF(MATCH( $E964, 顎音化聲母!$H$9:$H$37, 0), TRUE, FALSE), FALSE), "")</f>
        <v/>
      </c>
      <c r="AM964" s="373" t="str">
        <f t="array" ref="AM964">IF( AND($AK964, $AL964), INDEX(顎音化聲母資料表, MATCH( $D964 &amp; $E964, 顎音化聲母!$L$5:$L$136, 0), 3), "")</f>
        <v/>
      </c>
      <c r="AN964" s="373" t="str">
        <f t="shared" si="275"/>
        <v/>
      </c>
      <c r="AO964" s="374" t="str">
        <f t="array" ref="AO964">IF($AN964="", "", IF( $AM964&lt;&gt;"", $AM964,INDEX(白話字聲母資料表, $AN964, $AO$5)))</f>
        <v/>
      </c>
      <c r="AP964" s="374" t="str">
        <f t="array" ref="AP964">IF($W964, "", INDEX(方音八音反切資料表, $AD964, $AG964))</f>
        <v/>
      </c>
      <c r="AQ964" s="370"/>
      <c r="AR964" s="374" t="str">
        <f t="array" ref="AR964">IF($V964, "", INDEX(白話字聲母資料表, $Z964, $AR$5))</f>
        <v/>
      </c>
      <c r="AS964" s="375" t="str">
        <f t="array" ref="AS964">IF($W964, "", INDEX(白話字韻母資料表, $AC964, $AR$5))</f>
        <v/>
      </c>
      <c r="AT964" s="374" t="str">
        <f t="array" ref="AT964">IF($W964, "", INDEX(台羅韻母八聲調資料表, $AD964, $AG964))</f>
        <v/>
      </c>
      <c r="AU964" s="370"/>
      <c r="AV964" s="374" t="str">
        <f t="array" ref="AV964">IF($V964, "", INDEX(白話字聲母資料表, $Z964, $AV$5))</f>
        <v/>
      </c>
      <c r="AW964" s="375" t="str">
        <f t="array" ref="AW964">IF($W964, "", INDEX(白話字韻母資料表, $AC964, $AW$5))</f>
        <v/>
      </c>
      <c r="AX964" s="374" t="str">
        <f t="array" ref="AX964">IF($W964, "", INDEX(閩拼韻母八聲調資料表, $AD964, $AG964))</f>
        <v/>
      </c>
    </row>
    <row r="965" spans="2:50">
      <c r="B965" s="380">
        <f t="shared" si="221"/>
        <v>957</v>
      </c>
      <c r="C965" s="314" t="str">
        <f>MID(文章!$D$4, B965, 1)</f>
        <v/>
      </c>
      <c r="D965" s="365"/>
      <c r="E965" s="365"/>
      <c r="F965" s="365"/>
      <c r="G965" s="315" t="str">
        <f t="array" ref="G965">IF( OR($T965, NOT($U965), $W965), "", $AA965 &amp; $AH965 &amp; INDEX(中文數值資料表, $AG965, 2) )</f>
        <v/>
      </c>
      <c r="H965" s="321" t="str">
        <f t="shared" si="222"/>
        <v/>
      </c>
      <c r="I965" s="322" t="str">
        <f t="shared" si="223"/>
        <v/>
      </c>
      <c r="J965" s="323" t="str">
        <f t="shared" si="224"/>
        <v/>
      </c>
      <c r="K965" s="316" t="str">
        <f t="shared" si="225"/>
        <v/>
      </c>
      <c r="L965" s="317" t="str">
        <f t="shared" ca="1" si="276"/>
        <v xml:space="preserve">\ltjruby{}{}\
</v>
      </c>
      <c r="M965" s="317" t="str">
        <f t="shared" ca="1" si="262"/>
        <v xml:space="preserve">&lt;ruby&gt;&lt;rt&gt;&lt;/rt&gt;&lt;/ruby&gt;
</v>
      </c>
      <c r="N965" s="317" t="str">
        <f t="shared" ca="1" si="263"/>
        <v xml:space="preserve">&lt;ruby&gt;&lt;rt&gt;&lt;/rt&gt;&lt;/ruby&gt;
</v>
      </c>
      <c r="O965" s="317" t="str">
        <f t="shared" ca="1" si="264"/>
        <v xml:space="preserve">&lt;ruby&gt;&lt;rt&gt;&lt;/rt&gt;&lt;/ruby&gt;
</v>
      </c>
      <c r="P965" s="317" t="str">
        <f t="shared" ca="1" si="264"/>
        <v xml:space="preserve">&lt;ruby&gt;&lt;rt&gt;&lt;/rt&gt;&lt;/ruby&gt;
</v>
      </c>
      <c r="Q965" s="318" t="str">
        <f t="shared" ca="1" si="265"/>
        <v xml:space="preserve">&lt;ruby&gt;&lt;rtc&gt;&lt;/rtc&gt;&lt;/ruby&gt;
</v>
      </c>
      <c r="R965" s="318" t="str">
        <f t="shared" ca="1" si="266"/>
        <v xml:space="preserve">&lt;ruby&gt;&lt;rt&gt;&lt;/rt&gt;&lt;rtc&gt;&lt;/rtc&gt;&lt;/ruby&gt;
</v>
      </c>
      <c r="S965" s="285"/>
      <c r="T965" s="319" t="b">
        <f t="shared" si="260"/>
        <v>0</v>
      </c>
      <c r="U965" s="319" t="b">
        <f t="shared" si="267"/>
        <v>0</v>
      </c>
      <c r="V965" s="319" t="b">
        <f t="shared" si="268"/>
        <v>1</v>
      </c>
      <c r="W965" s="319" t="b">
        <f t="shared" si="269"/>
        <v>1</v>
      </c>
      <c r="X965" s="319" t="b">
        <f t="shared" si="270"/>
        <v>0</v>
      </c>
      <c r="Y965" s="370"/>
      <c r="Z965" s="377" t="str">
        <f t="shared" si="261"/>
        <v/>
      </c>
      <c r="AA965" s="373" t="str">
        <f t="array" ref="AA965">IF( $Z965="", "", INDEX(白話字聲母資料表, $Z965, $AA$5))</f>
        <v/>
      </c>
      <c r="AB965" s="370"/>
      <c r="AC965" s="377" t="str">
        <f t="shared" si="271"/>
        <v/>
      </c>
      <c r="AD965" s="373" t="str">
        <f t="array" ref="AD965">IF( $W965, "", INDEX(白話字韻母資料表, AC965, $AD$5))</f>
        <v/>
      </c>
      <c r="AE965" s="373" t="str">
        <f t="array" ref="AE965">IF( $W965, "", IF( INDEX(白話字韻母資料表, AC965, $AE$5) = "入聲", TRUE, FALSE) )</f>
        <v/>
      </c>
      <c r="AF965" s="374" t="str">
        <f t="shared" si="272"/>
        <v/>
      </c>
      <c r="AG965" s="374" t="str">
        <f t="shared" si="273"/>
        <v/>
      </c>
      <c r="AH965" s="374" t="str">
        <f t="array" ref="AH965">IF( $W965, "", INDEX(白話字韻母資料表, $AC965, $AH$5))</f>
        <v/>
      </c>
      <c r="AI965" s="374" t="str">
        <f t="array" ref="AI965">IF($W965, "", INDEX(白話字韻母八聲調資料表, $AD965, $AG965))</f>
        <v/>
      </c>
      <c r="AJ965" s="370"/>
      <c r="AK965" s="373" t="b">
        <f t="shared" si="274"/>
        <v>0</v>
      </c>
      <c r="AL965" s="373" t="str">
        <f>IF( $AK965, IFERROR( IF(MATCH( $E965, 顎音化聲母!$H$9:$H$37, 0), TRUE, FALSE), FALSE), "")</f>
        <v/>
      </c>
      <c r="AM965" s="373" t="str">
        <f t="array" ref="AM965">IF( AND($AK965, $AL965), INDEX(顎音化聲母資料表, MATCH( $D965 &amp; $E965, 顎音化聲母!$L$5:$L$136, 0), 3), "")</f>
        <v/>
      </c>
      <c r="AN965" s="373" t="str">
        <f t="shared" si="275"/>
        <v/>
      </c>
      <c r="AO965" s="374" t="str">
        <f t="array" ref="AO965">IF($AN965="", "", IF( $AM965&lt;&gt;"", $AM965,INDEX(白話字聲母資料表, $AN965, $AO$5)))</f>
        <v/>
      </c>
      <c r="AP965" s="374" t="str">
        <f t="array" ref="AP965">IF($W965, "", INDEX(方音八音反切資料表, $AD965, $AG965))</f>
        <v/>
      </c>
      <c r="AQ965" s="370"/>
      <c r="AR965" s="374" t="str">
        <f t="array" ref="AR965">IF($V965, "", INDEX(白話字聲母資料表, $Z965, $AR$5))</f>
        <v/>
      </c>
      <c r="AS965" s="375" t="str">
        <f t="array" ref="AS965">IF($W965, "", INDEX(白話字韻母資料表, $AC965, $AR$5))</f>
        <v/>
      </c>
      <c r="AT965" s="374" t="str">
        <f t="array" ref="AT965">IF($W965, "", INDEX(台羅韻母八聲調資料表, $AD965, $AG965))</f>
        <v/>
      </c>
      <c r="AU965" s="370"/>
      <c r="AV965" s="374" t="str">
        <f t="array" ref="AV965">IF($V965, "", INDEX(白話字聲母資料表, $Z965, $AV$5))</f>
        <v/>
      </c>
      <c r="AW965" s="375" t="str">
        <f t="array" ref="AW965">IF($W965, "", INDEX(白話字韻母資料表, $AC965, $AW$5))</f>
        <v/>
      </c>
      <c r="AX965" s="374" t="str">
        <f t="array" ref="AX965">IF($W965, "", INDEX(閩拼韻母八聲調資料表, $AD965, $AG965))</f>
        <v/>
      </c>
    </row>
    <row r="966" spans="2:50">
      <c r="B966" s="380">
        <f t="shared" si="221"/>
        <v>958</v>
      </c>
      <c r="C966" s="314" t="str">
        <f>MID(文章!$D$4, B966, 1)</f>
        <v/>
      </c>
      <c r="D966" s="365"/>
      <c r="E966" s="365"/>
      <c r="F966" s="365"/>
      <c r="G966" s="315" t="str">
        <f t="array" ref="G966">IF( OR($T966, NOT($U966), $W966), "", $AA966 &amp; $AH966 &amp; INDEX(中文數值資料表, $AG966, 2) )</f>
        <v/>
      </c>
      <c r="H966" s="321" t="str">
        <f t="shared" si="222"/>
        <v/>
      </c>
      <c r="I966" s="322" t="str">
        <f t="shared" si="223"/>
        <v/>
      </c>
      <c r="J966" s="323" t="str">
        <f t="shared" si="224"/>
        <v/>
      </c>
      <c r="K966" s="316" t="str">
        <f t="shared" si="225"/>
        <v/>
      </c>
      <c r="L966" s="317" t="str">
        <f t="shared" ca="1" si="276"/>
        <v xml:space="preserve">\ltjruby{}{}\
</v>
      </c>
      <c r="M966" s="317" t="str">
        <f t="shared" ca="1" si="262"/>
        <v xml:space="preserve">&lt;ruby&gt;&lt;rt&gt;&lt;/rt&gt;&lt;/ruby&gt;
</v>
      </c>
      <c r="N966" s="317" t="str">
        <f t="shared" ca="1" si="263"/>
        <v xml:space="preserve">&lt;ruby&gt;&lt;rt&gt;&lt;/rt&gt;&lt;/ruby&gt;
</v>
      </c>
      <c r="O966" s="317" t="str">
        <f t="shared" ca="1" si="264"/>
        <v xml:space="preserve">&lt;ruby&gt;&lt;rt&gt;&lt;/rt&gt;&lt;/ruby&gt;
</v>
      </c>
      <c r="P966" s="317" t="str">
        <f t="shared" ca="1" si="264"/>
        <v xml:space="preserve">&lt;ruby&gt;&lt;rt&gt;&lt;/rt&gt;&lt;/ruby&gt;
</v>
      </c>
      <c r="Q966" s="318" t="str">
        <f t="shared" ca="1" si="265"/>
        <v xml:space="preserve">&lt;ruby&gt;&lt;rtc&gt;&lt;/rtc&gt;&lt;/ruby&gt;
</v>
      </c>
      <c r="R966" s="318" t="str">
        <f t="shared" ca="1" si="266"/>
        <v xml:space="preserve">&lt;ruby&gt;&lt;rt&gt;&lt;/rt&gt;&lt;rtc&gt;&lt;/rtc&gt;&lt;/ruby&gt;
</v>
      </c>
      <c r="S966" s="285"/>
      <c r="T966" s="319" t="b">
        <f t="shared" si="260"/>
        <v>0</v>
      </c>
      <c r="U966" s="319" t="b">
        <f t="shared" si="267"/>
        <v>0</v>
      </c>
      <c r="V966" s="319" t="b">
        <f t="shared" si="268"/>
        <v>1</v>
      </c>
      <c r="W966" s="319" t="b">
        <f t="shared" si="269"/>
        <v>1</v>
      </c>
      <c r="X966" s="319" t="b">
        <f t="shared" si="270"/>
        <v>0</v>
      </c>
      <c r="Y966" s="370"/>
      <c r="Z966" s="377" t="str">
        <f t="shared" si="261"/>
        <v/>
      </c>
      <c r="AA966" s="373" t="str">
        <f t="array" ref="AA966">IF( $Z966="", "", INDEX(白話字聲母資料表, $Z966, $AA$5))</f>
        <v/>
      </c>
      <c r="AB966" s="370"/>
      <c r="AC966" s="377" t="str">
        <f t="shared" si="271"/>
        <v/>
      </c>
      <c r="AD966" s="373" t="str">
        <f t="array" ref="AD966">IF( $W966, "", INDEX(白話字韻母資料表, AC966, $AD$5))</f>
        <v/>
      </c>
      <c r="AE966" s="373" t="str">
        <f t="array" ref="AE966">IF( $W966, "", IF( INDEX(白話字韻母資料表, AC966, $AE$5) = "入聲", TRUE, FALSE) )</f>
        <v/>
      </c>
      <c r="AF966" s="374" t="str">
        <f t="shared" si="272"/>
        <v/>
      </c>
      <c r="AG966" s="374" t="str">
        <f t="shared" si="273"/>
        <v/>
      </c>
      <c r="AH966" s="374" t="str">
        <f t="array" ref="AH966">IF( $W966, "", INDEX(白話字韻母資料表, $AC966, $AH$5))</f>
        <v/>
      </c>
      <c r="AI966" s="374" t="str">
        <f t="array" ref="AI966">IF($W966, "", INDEX(白話字韻母八聲調資料表, $AD966, $AG966))</f>
        <v/>
      </c>
      <c r="AJ966" s="370"/>
      <c r="AK966" s="373" t="b">
        <f t="shared" si="274"/>
        <v>0</v>
      </c>
      <c r="AL966" s="373" t="str">
        <f>IF( $AK966, IFERROR( IF(MATCH( $E966, 顎音化聲母!$H$9:$H$37, 0), TRUE, FALSE), FALSE), "")</f>
        <v/>
      </c>
      <c r="AM966" s="373" t="str">
        <f t="array" ref="AM966">IF( AND($AK966, $AL966), INDEX(顎音化聲母資料表, MATCH( $D966 &amp; $E966, 顎音化聲母!$L$5:$L$136, 0), 3), "")</f>
        <v/>
      </c>
      <c r="AN966" s="373" t="str">
        <f t="shared" si="275"/>
        <v/>
      </c>
      <c r="AO966" s="374" t="str">
        <f t="array" ref="AO966">IF($AN966="", "", IF( $AM966&lt;&gt;"", $AM966,INDEX(白話字聲母資料表, $AN966, $AO$5)))</f>
        <v/>
      </c>
      <c r="AP966" s="374" t="str">
        <f t="array" ref="AP966">IF($W966, "", INDEX(方音八音反切資料表, $AD966, $AG966))</f>
        <v/>
      </c>
      <c r="AQ966" s="370"/>
      <c r="AR966" s="374" t="str">
        <f t="array" ref="AR966">IF($V966, "", INDEX(白話字聲母資料表, $Z966, $AR$5))</f>
        <v/>
      </c>
      <c r="AS966" s="375" t="str">
        <f t="array" ref="AS966">IF($W966, "", INDEX(白話字韻母資料表, $AC966, $AR$5))</f>
        <v/>
      </c>
      <c r="AT966" s="374" t="str">
        <f t="array" ref="AT966">IF($W966, "", INDEX(台羅韻母八聲調資料表, $AD966, $AG966))</f>
        <v/>
      </c>
      <c r="AU966" s="370"/>
      <c r="AV966" s="374" t="str">
        <f t="array" ref="AV966">IF($V966, "", INDEX(白話字聲母資料表, $Z966, $AV$5))</f>
        <v/>
      </c>
      <c r="AW966" s="375" t="str">
        <f t="array" ref="AW966">IF($W966, "", INDEX(白話字韻母資料表, $AC966, $AW$5))</f>
        <v/>
      </c>
      <c r="AX966" s="374" t="str">
        <f t="array" ref="AX966">IF($W966, "", INDEX(閩拼韻母八聲調資料表, $AD966, $AG966))</f>
        <v/>
      </c>
    </row>
    <row r="967" spans="2:50">
      <c r="B967" s="380">
        <f t="shared" si="221"/>
        <v>959</v>
      </c>
      <c r="C967" s="314" t="str">
        <f>MID(文章!$D$4, B967, 1)</f>
        <v/>
      </c>
      <c r="D967" s="365"/>
      <c r="E967" s="365"/>
      <c r="F967" s="365"/>
      <c r="G967" s="315" t="str">
        <f t="array" ref="G967">IF( OR($T967, NOT($U967), $W967), "", $AA967 &amp; $AH967 &amp; INDEX(中文數值資料表, $AG967, 2) )</f>
        <v/>
      </c>
      <c r="H967" s="321" t="str">
        <f t="shared" si="222"/>
        <v/>
      </c>
      <c r="I967" s="322" t="str">
        <f t="shared" si="223"/>
        <v/>
      </c>
      <c r="J967" s="323" t="str">
        <f t="shared" si="224"/>
        <v/>
      </c>
      <c r="K967" s="316" t="str">
        <f t="shared" si="225"/>
        <v/>
      </c>
      <c r="L967" s="317" t="str">
        <f t="shared" ca="1" si="276"/>
        <v xml:space="preserve">\ltjruby{}{}\
</v>
      </c>
      <c r="M967" s="317" t="str">
        <f t="shared" ca="1" si="262"/>
        <v xml:space="preserve">&lt;ruby&gt;&lt;rt&gt;&lt;/rt&gt;&lt;/ruby&gt;
</v>
      </c>
      <c r="N967" s="317" t="str">
        <f t="shared" ca="1" si="263"/>
        <v xml:space="preserve">&lt;ruby&gt;&lt;rt&gt;&lt;/rt&gt;&lt;/ruby&gt;
</v>
      </c>
      <c r="O967" s="317" t="str">
        <f t="shared" ca="1" si="264"/>
        <v xml:space="preserve">&lt;ruby&gt;&lt;rt&gt;&lt;/rt&gt;&lt;/ruby&gt;
</v>
      </c>
      <c r="P967" s="317" t="str">
        <f t="shared" ca="1" si="264"/>
        <v xml:space="preserve">&lt;ruby&gt;&lt;rt&gt;&lt;/rt&gt;&lt;/ruby&gt;
</v>
      </c>
      <c r="Q967" s="318" t="str">
        <f t="shared" ca="1" si="265"/>
        <v xml:space="preserve">&lt;ruby&gt;&lt;rtc&gt;&lt;/rtc&gt;&lt;/ruby&gt;
</v>
      </c>
      <c r="R967" s="318" t="str">
        <f t="shared" ca="1" si="266"/>
        <v xml:space="preserve">&lt;ruby&gt;&lt;rt&gt;&lt;/rt&gt;&lt;rtc&gt;&lt;/rtc&gt;&lt;/ruby&gt;
</v>
      </c>
      <c r="S967" s="285"/>
      <c r="T967" s="319" t="b">
        <f t="shared" si="260"/>
        <v>0</v>
      </c>
      <c r="U967" s="319" t="b">
        <f t="shared" si="267"/>
        <v>0</v>
      </c>
      <c r="V967" s="319" t="b">
        <f t="shared" si="268"/>
        <v>1</v>
      </c>
      <c r="W967" s="319" t="b">
        <f t="shared" si="269"/>
        <v>1</v>
      </c>
      <c r="X967" s="319" t="b">
        <f t="shared" si="270"/>
        <v>0</v>
      </c>
      <c r="Y967" s="370"/>
      <c r="Z967" s="377" t="str">
        <f t="shared" si="261"/>
        <v/>
      </c>
      <c r="AA967" s="373" t="str">
        <f t="array" ref="AA967">IF( $Z967="", "", INDEX(白話字聲母資料表, $Z967, $AA$5))</f>
        <v/>
      </c>
      <c r="AB967" s="370"/>
      <c r="AC967" s="377" t="str">
        <f t="shared" si="271"/>
        <v/>
      </c>
      <c r="AD967" s="373" t="str">
        <f t="array" ref="AD967">IF( $W967, "", INDEX(白話字韻母資料表, AC967, $AD$5))</f>
        <v/>
      </c>
      <c r="AE967" s="373" t="str">
        <f t="array" ref="AE967">IF( $W967, "", IF( INDEX(白話字韻母資料表, AC967, $AE$5) = "入聲", TRUE, FALSE) )</f>
        <v/>
      </c>
      <c r="AF967" s="374" t="str">
        <f t="shared" si="272"/>
        <v/>
      </c>
      <c r="AG967" s="374" t="str">
        <f t="shared" si="273"/>
        <v/>
      </c>
      <c r="AH967" s="374" t="str">
        <f t="array" ref="AH967">IF( $W967, "", INDEX(白話字韻母資料表, $AC967, $AH$5))</f>
        <v/>
      </c>
      <c r="AI967" s="374" t="str">
        <f t="array" ref="AI967">IF($W967, "", INDEX(白話字韻母八聲調資料表, $AD967, $AG967))</f>
        <v/>
      </c>
      <c r="AJ967" s="370"/>
      <c r="AK967" s="373" t="b">
        <f t="shared" si="274"/>
        <v>0</v>
      </c>
      <c r="AL967" s="373" t="str">
        <f>IF( $AK967, IFERROR( IF(MATCH( $E967, 顎音化聲母!$H$9:$H$37, 0), TRUE, FALSE), FALSE), "")</f>
        <v/>
      </c>
      <c r="AM967" s="373" t="str">
        <f t="array" ref="AM967">IF( AND($AK967, $AL967), INDEX(顎音化聲母資料表, MATCH( $D967 &amp; $E967, 顎音化聲母!$L$5:$L$136, 0), 3), "")</f>
        <v/>
      </c>
      <c r="AN967" s="373" t="str">
        <f t="shared" si="275"/>
        <v/>
      </c>
      <c r="AO967" s="374" t="str">
        <f t="array" ref="AO967">IF($AN967="", "", IF( $AM967&lt;&gt;"", $AM967,INDEX(白話字聲母資料表, $AN967, $AO$5)))</f>
        <v/>
      </c>
      <c r="AP967" s="374" t="str">
        <f t="array" ref="AP967">IF($W967, "", INDEX(方音八音反切資料表, $AD967, $AG967))</f>
        <v/>
      </c>
      <c r="AQ967" s="370"/>
      <c r="AR967" s="374" t="str">
        <f t="array" ref="AR967">IF($V967, "", INDEX(白話字聲母資料表, $Z967, $AR$5))</f>
        <v/>
      </c>
      <c r="AS967" s="375" t="str">
        <f t="array" ref="AS967">IF($W967, "", INDEX(白話字韻母資料表, $AC967, $AR$5))</f>
        <v/>
      </c>
      <c r="AT967" s="374" t="str">
        <f t="array" ref="AT967">IF($W967, "", INDEX(台羅韻母八聲調資料表, $AD967, $AG967))</f>
        <v/>
      </c>
      <c r="AU967" s="370"/>
      <c r="AV967" s="374" t="str">
        <f t="array" ref="AV967">IF($V967, "", INDEX(白話字聲母資料表, $Z967, $AV$5))</f>
        <v/>
      </c>
      <c r="AW967" s="375" t="str">
        <f t="array" ref="AW967">IF($W967, "", INDEX(白話字韻母資料表, $AC967, $AW$5))</f>
        <v/>
      </c>
      <c r="AX967" s="374" t="str">
        <f t="array" ref="AX967">IF($W967, "", INDEX(閩拼韻母八聲調資料表, $AD967, $AG967))</f>
        <v/>
      </c>
    </row>
    <row r="968" spans="2:50">
      <c r="B968" s="380">
        <f t="shared" si="221"/>
        <v>960</v>
      </c>
      <c r="C968" s="314" t="str">
        <f>MID(文章!$D$4, B968, 1)</f>
        <v/>
      </c>
      <c r="D968" s="365"/>
      <c r="E968" s="365"/>
      <c r="F968" s="365"/>
      <c r="G968" s="315" t="str">
        <f t="array" ref="G968">IF( OR($T968, NOT($U968), $W968), "", $AA968 &amp; $AH968 &amp; INDEX(中文數值資料表, $AG968, 2) )</f>
        <v/>
      </c>
      <c r="H968" s="321" t="str">
        <f t="shared" si="222"/>
        <v/>
      </c>
      <c r="I968" s="322" t="str">
        <f t="shared" si="223"/>
        <v/>
      </c>
      <c r="J968" s="323" t="str">
        <f t="shared" si="224"/>
        <v/>
      </c>
      <c r="K968" s="316" t="str">
        <f t="shared" si="225"/>
        <v/>
      </c>
      <c r="L968" s="317" t="str">
        <f t="shared" ca="1" si="276"/>
        <v xml:space="preserve">\ltjruby{}{}\
</v>
      </c>
      <c r="M968" s="317" t="str">
        <f t="shared" ca="1" si="262"/>
        <v xml:space="preserve">&lt;ruby&gt;&lt;rt&gt;&lt;/rt&gt;&lt;/ruby&gt;
</v>
      </c>
      <c r="N968" s="317" t="str">
        <f t="shared" ca="1" si="263"/>
        <v xml:space="preserve">&lt;ruby&gt;&lt;rt&gt;&lt;/rt&gt;&lt;/ruby&gt;
</v>
      </c>
      <c r="O968" s="317" t="str">
        <f t="shared" ca="1" si="264"/>
        <v xml:space="preserve">&lt;ruby&gt;&lt;rt&gt;&lt;/rt&gt;&lt;/ruby&gt;
</v>
      </c>
      <c r="P968" s="317" t="str">
        <f t="shared" ca="1" si="264"/>
        <v xml:space="preserve">&lt;ruby&gt;&lt;rt&gt;&lt;/rt&gt;&lt;/ruby&gt;
</v>
      </c>
      <c r="Q968" s="318" t="str">
        <f t="shared" ca="1" si="265"/>
        <v xml:space="preserve">&lt;ruby&gt;&lt;rtc&gt;&lt;/rtc&gt;&lt;/ruby&gt;
</v>
      </c>
      <c r="R968" s="318" t="str">
        <f t="shared" ca="1" si="266"/>
        <v xml:space="preserve">&lt;ruby&gt;&lt;rt&gt;&lt;/rt&gt;&lt;rtc&gt;&lt;/rtc&gt;&lt;/ruby&gt;
</v>
      </c>
      <c r="S968" s="285"/>
      <c r="T968" s="319" t="b">
        <f t="shared" si="260"/>
        <v>0</v>
      </c>
      <c r="U968" s="319" t="b">
        <f t="shared" si="267"/>
        <v>0</v>
      </c>
      <c r="V968" s="319" t="b">
        <f t="shared" si="268"/>
        <v>1</v>
      </c>
      <c r="W968" s="319" t="b">
        <f t="shared" si="269"/>
        <v>1</v>
      </c>
      <c r="X968" s="319" t="b">
        <f t="shared" si="270"/>
        <v>0</v>
      </c>
      <c r="Y968" s="370"/>
      <c r="Z968" s="377" t="str">
        <f t="shared" si="261"/>
        <v/>
      </c>
      <c r="AA968" s="373" t="str">
        <f t="array" ref="AA968">IF( $Z968="", "", INDEX(白話字聲母資料表, $Z968, $AA$5))</f>
        <v/>
      </c>
      <c r="AB968" s="370"/>
      <c r="AC968" s="377" t="str">
        <f t="shared" si="271"/>
        <v/>
      </c>
      <c r="AD968" s="373" t="str">
        <f t="array" ref="AD968">IF( $W968, "", INDEX(白話字韻母資料表, AC968, $AD$5))</f>
        <v/>
      </c>
      <c r="AE968" s="373" t="str">
        <f t="array" ref="AE968">IF( $W968, "", IF( INDEX(白話字韻母資料表, AC968, $AE$5) = "入聲", TRUE, FALSE) )</f>
        <v/>
      </c>
      <c r="AF968" s="374" t="str">
        <f t="shared" si="272"/>
        <v/>
      </c>
      <c r="AG968" s="374" t="str">
        <f t="shared" si="273"/>
        <v/>
      </c>
      <c r="AH968" s="374" t="str">
        <f t="array" ref="AH968">IF( $W968, "", INDEX(白話字韻母資料表, $AC968, $AH$5))</f>
        <v/>
      </c>
      <c r="AI968" s="374" t="str">
        <f t="array" ref="AI968">IF($W968, "", INDEX(白話字韻母八聲調資料表, $AD968, $AG968))</f>
        <v/>
      </c>
      <c r="AJ968" s="370"/>
      <c r="AK968" s="373" t="b">
        <f t="shared" si="274"/>
        <v>0</v>
      </c>
      <c r="AL968" s="373" t="str">
        <f>IF( $AK968, IFERROR( IF(MATCH( $E968, 顎音化聲母!$H$9:$H$37, 0), TRUE, FALSE), FALSE), "")</f>
        <v/>
      </c>
      <c r="AM968" s="373" t="str">
        <f t="array" ref="AM968">IF( AND($AK968, $AL968), INDEX(顎音化聲母資料表, MATCH( $D968 &amp; $E968, 顎音化聲母!$L$5:$L$136, 0), 3), "")</f>
        <v/>
      </c>
      <c r="AN968" s="373" t="str">
        <f t="shared" si="275"/>
        <v/>
      </c>
      <c r="AO968" s="374" t="str">
        <f t="array" ref="AO968">IF($AN968="", "", IF( $AM968&lt;&gt;"", $AM968,INDEX(白話字聲母資料表, $AN968, $AO$5)))</f>
        <v/>
      </c>
      <c r="AP968" s="374" t="str">
        <f t="array" ref="AP968">IF($W968, "", INDEX(方音八音反切資料表, $AD968, $AG968))</f>
        <v/>
      </c>
      <c r="AQ968" s="370"/>
      <c r="AR968" s="374" t="str">
        <f t="array" ref="AR968">IF($V968, "", INDEX(白話字聲母資料表, $Z968, $AR$5))</f>
        <v/>
      </c>
      <c r="AS968" s="375" t="str">
        <f t="array" ref="AS968">IF($W968, "", INDEX(白話字韻母資料表, $AC968, $AR$5))</f>
        <v/>
      </c>
      <c r="AT968" s="374" t="str">
        <f t="array" ref="AT968">IF($W968, "", INDEX(台羅韻母八聲調資料表, $AD968, $AG968))</f>
        <v/>
      </c>
      <c r="AU968" s="370"/>
      <c r="AV968" s="374" t="str">
        <f t="array" ref="AV968">IF($V968, "", INDEX(白話字聲母資料表, $Z968, $AV$5))</f>
        <v/>
      </c>
      <c r="AW968" s="375" t="str">
        <f t="array" ref="AW968">IF($W968, "", INDEX(白話字韻母資料表, $AC968, $AW$5))</f>
        <v/>
      </c>
      <c r="AX968" s="374" t="str">
        <f t="array" ref="AX968">IF($W968, "", INDEX(閩拼韻母八聲調資料表, $AD968, $AG968))</f>
        <v/>
      </c>
    </row>
    <row r="969" spans="2:50">
      <c r="B969" s="380">
        <f t="shared" si="221"/>
        <v>961</v>
      </c>
      <c r="C969" s="314" t="str">
        <f>MID(文章!$D$4, B969, 1)</f>
        <v/>
      </c>
      <c r="D969" s="365"/>
      <c r="E969" s="365"/>
      <c r="F969" s="365"/>
      <c r="G969" s="315" t="str">
        <f t="array" ref="G969">IF( OR($T969, NOT($U969), $W969), "", $AA969 &amp; $AH969 &amp; INDEX(中文數值資料表, $AG969, 2) )</f>
        <v/>
      </c>
      <c r="H969" s="321" t="str">
        <f t="shared" si="222"/>
        <v/>
      </c>
      <c r="I969" s="322" t="str">
        <f t="shared" si="223"/>
        <v/>
      </c>
      <c r="J969" s="323" t="str">
        <f t="shared" si="224"/>
        <v/>
      </c>
      <c r="K969" s="316" t="str">
        <f t="shared" si="225"/>
        <v/>
      </c>
      <c r="L969" s="317" t="str">
        <f t="shared" ca="1" si="276"/>
        <v xml:space="preserve">\ltjruby{}{}\
</v>
      </c>
      <c r="M969" s="317" t="str">
        <f t="shared" ca="1" si="262"/>
        <v xml:space="preserve">&lt;ruby&gt;&lt;rt&gt;&lt;/rt&gt;&lt;/ruby&gt;
</v>
      </c>
      <c r="N969" s="317" t="str">
        <f t="shared" ca="1" si="263"/>
        <v xml:space="preserve">&lt;ruby&gt;&lt;rt&gt;&lt;/rt&gt;&lt;/ruby&gt;
</v>
      </c>
      <c r="O969" s="317" t="str">
        <f t="shared" ca="1" si="264"/>
        <v xml:space="preserve">&lt;ruby&gt;&lt;rt&gt;&lt;/rt&gt;&lt;/ruby&gt;
</v>
      </c>
      <c r="P969" s="317" t="str">
        <f t="shared" ca="1" si="264"/>
        <v xml:space="preserve">&lt;ruby&gt;&lt;rt&gt;&lt;/rt&gt;&lt;/ruby&gt;
</v>
      </c>
      <c r="Q969" s="318" t="str">
        <f t="shared" ca="1" si="265"/>
        <v xml:space="preserve">&lt;ruby&gt;&lt;rtc&gt;&lt;/rtc&gt;&lt;/ruby&gt;
</v>
      </c>
      <c r="R969" s="318" t="str">
        <f t="shared" ca="1" si="266"/>
        <v xml:space="preserve">&lt;ruby&gt;&lt;rt&gt;&lt;/rt&gt;&lt;rtc&gt;&lt;/rtc&gt;&lt;/ruby&gt;
</v>
      </c>
      <c r="S969" s="285"/>
      <c r="T969" s="319" t="b">
        <f t="shared" ref="T969:T1032" si="277">IFERROR( IF( MATCH($C969, 標題符號清單, 0) &gt; 0, TRUE, FALSE), FALSE)</f>
        <v>0</v>
      </c>
      <c r="U969" s="319" t="b">
        <f t="shared" si="267"/>
        <v>0</v>
      </c>
      <c r="V969" s="319" t="b">
        <f t="shared" si="268"/>
        <v>1</v>
      </c>
      <c r="W969" s="319" t="b">
        <f t="shared" si="269"/>
        <v>1</v>
      </c>
      <c r="X969" s="319" t="b">
        <f t="shared" si="270"/>
        <v>0</v>
      </c>
      <c r="Y969" s="370"/>
      <c r="Z969" s="377" t="str">
        <f t="shared" ref="Z969:Z1032" si="278">IF(OR($T969, NOT($U969)), "", IF($D969="", 18, MATCH($D969, 白話字聲母清單, 0)) )</f>
        <v/>
      </c>
      <c r="AA969" s="373" t="str">
        <f t="array" ref="AA969">IF( $Z969="", "", INDEX(白話字聲母資料表, $Z969, $AA$5))</f>
        <v/>
      </c>
      <c r="AB969" s="370"/>
      <c r="AC969" s="377" t="str">
        <f t="shared" si="271"/>
        <v/>
      </c>
      <c r="AD969" s="373" t="str">
        <f t="array" ref="AD969">IF( $W969, "", INDEX(白話字韻母資料表, AC969, $AD$5))</f>
        <v/>
      </c>
      <c r="AE969" s="373" t="str">
        <f t="array" ref="AE969">IF( $W969, "", IF( INDEX(白話字韻母資料表, AC969, $AE$5) = "入聲", TRUE, FALSE) )</f>
        <v/>
      </c>
      <c r="AF969" s="374" t="str">
        <f t="shared" si="272"/>
        <v/>
      </c>
      <c r="AG969" s="374" t="str">
        <f t="shared" si="273"/>
        <v/>
      </c>
      <c r="AH969" s="374" t="str">
        <f t="array" ref="AH969">IF( $W969, "", INDEX(白話字韻母資料表, $AC969, $AH$5))</f>
        <v/>
      </c>
      <c r="AI969" s="374" t="str">
        <f t="array" ref="AI969">IF($W969, "", INDEX(白話字韻母八聲調資料表, $AD969, $AG969))</f>
        <v/>
      </c>
      <c r="AJ969" s="370"/>
      <c r="AK969" s="373" t="b">
        <f t="shared" si="274"/>
        <v>0</v>
      </c>
      <c r="AL969" s="373" t="str">
        <f>IF( $AK969, IFERROR( IF(MATCH( $E969, 顎音化聲母!$H$9:$H$37, 0), TRUE, FALSE), FALSE), "")</f>
        <v/>
      </c>
      <c r="AM969" s="373" t="str">
        <f t="array" ref="AM969">IF( AND($AK969, $AL969), INDEX(顎音化聲母資料表, MATCH( $D969 &amp; $E969, 顎音化聲母!$L$5:$L$136, 0), 3), "")</f>
        <v/>
      </c>
      <c r="AN969" s="373" t="str">
        <f t="shared" si="275"/>
        <v/>
      </c>
      <c r="AO969" s="374" t="str">
        <f t="array" ref="AO969">IF($AN969="", "", IF( $AM969&lt;&gt;"", $AM969,INDEX(白話字聲母資料表, $AN969, $AO$5)))</f>
        <v/>
      </c>
      <c r="AP969" s="374" t="str">
        <f t="array" ref="AP969">IF($W969, "", INDEX(方音八音反切資料表, $AD969, $AG969))</f>
        <v/>
      </c>
      <c r="AQ969" s="370"/>
      <c r="AR969" s="374" t="str">
        <f t="array" ref="AR969">IF($V969, "", INDEX(白話字聲母資料表, $Z969, $AR$5))</f>
        <v/>
      </c>
      <c r="AS969" s="375" t="str">
        <f t="array" ref="AS969">IF($W969, "", INDEX(白話字韻母資料表, $AC969, $AR$5))</f>
        <v/>
      </c>
      <c r="AT969" s="374" t="str">
        <f t="array" ref="AT969">IF($W969, "", INDEX(台羅韻母八聲調資料表, $AD969, $AG969))</f>
        <v/>
      </c>
      <c r="AU969" s="370"/>
      <c r="AV969" s="374" t="str">
        <f t="array" ref="AV969">IF($V969, "", INDEX(白話字聲母資料表, $Z969, $AV$5))</f>
        <v/>
      </c>
      <c r="AW969" s="375" t="str">
        <f t="array" ref="AW969">IF($W969, "", INDEX(白話字韻母資料表, $AC969, $AW$5))</f>
        <v/>
      </c>
      <c r="AX969" s="374" t="str">
        <f t="array" ref="AX969">IF($W969, "", INDEX(閩拼韻母八聲調資料表, $AD969, $AG969))</f>
        <v/>
      </c>
    </row>
    <row r="970" spans="2:50">
      <c r="B970" s="380">
        <f t="shared" si="221"/>
        <v>962</v>
      </c>
      <c r="C970" s="314" t="str">
        <f>MID(文章!$D$4, B970, 1)</f>
        <v/>
      </c>
      <c r="D970" s="365"/>
      <c r="E970" s="365"/>
      <c r="F970" s="365"/>
      <c r="G970" s="315" t="str">
        <f t="array" ref="G970">IF( OR($T970, NOT($U970), $W970), "", $AA970 &amp; $AH970 &amp; INDEX(中文數值資料表, $AG970, 2) )</f>
        <v/>
      </c>
      <c r="H970" s="321" t="str">
        <f t="shared" si="222"/>
        <v/>
      </c>
      <c r="I970" s="322" t="str">
        <f t="shared" si="223"/>
        <v/>
      </c>
      <c r="J970" s="323" t="str">
        <f t="shared" si="224"/>
        <v/>
      </c>
      <c r="K970" s="316" t="str">
        <f t="shared" si="225"/>
        <v/>
      </c>
      <c r="L970" s="317" t="str">
        <f t="shared" ca="1" si="276"/>
        <v xml:space="preserve">\ltjruby{}{}\
</v>
      </c>
      <c r="M970" s="317" t="str">
        <f t="shared" ref="M970:M1033" ca="1" si="279">IF( $T970, ($C970 &amp; CHAR(10)), IF($C970=CHAR(10), (CHAR(10) &amp; "&lt;/p&gt;" &amp; CHAR(10) &amp; "&lt;p&gt;" &amp; CHAR(10)), "&lt;ruby&gt;" &amp; $C970 &amp; "&lt;rt&gt;" &amp; INDIRECT( ADDRESS(ROW(), COLUMN() - $O$5) ) &amp; "&lt;/rt&gt;&lt;/ruby&gt;" &amp; CHAR(10))
)</f>
        <v xml:space="preserve">&lt;ruby&gt;&lt;rt&gt;&lt;/rt&gt;&lt;/ruby&gt;
</v>
      </c>
      <c r="N970" s="317" t="str">
        <f t="shared" ref="N970:N1033" ca="1" si="280">IF( $T970, ($C970 &amp; CHAR(10)), IF($C970=CHAR(10), (CHAR(10) &amp; "&lt;/p&gt;" &amp; CHAR(10) &amp; "&lt;p&gt;" &amp; CHAR(10)), "&lt;ruby&gt;" &amp; $C970 &amp; "&lt;rt&gt;" &amp; INDIRECT( ADDRESS(ROW(), COLUMN() - $N$5) ) &amp; "&lt;/rt&gt;&lt;/ruby&gt;" &amp; CHAR(10)))</f>
        <v xml:space="preserve">&lt;ruby&gt;&lt;rt&gt;&lt;/rt&gt;&lt;/ruby&gt;
</v>
      </c>
      <c r="O970" s="317" t="str">
        <f t="shared" ref="O970:P1033" ca="1" si="281">IF( $T970, ($C970 &amp; CHAR(10)), IF($C970=CHAR(10), (CHAR(10) &amp; "&lt;/p&gt;" &amp; CHAR(10) &amp; "&lt;p&gt;" &amp; CHAR(10)), "&lt;ruby&gt;" &amp; $C970 &amp; "&lt;rt&gt;" &amp; INDIRECT( ADDRESS(ROW(), COLUMN() - $O$5) ) &amp; "&lt;/rt&gt;&lt;/ruby&gt;" &amp; CHAR(10)))</f>
        <v xml:space="preserve">&lt;ruby&gt;&lt;rt&gt;&lt;/rt&gt;&lt;/ruby&gt;
</v>
      </c>
      <c r="P970" s="317" t="str">
        <f t="shared" ca="1" si="281"/>
        <v xml:space="preserve">&lt;ruby&gt;&lt;rt&gt;&lt;/rt&gt;&lt;/ruby&gt;
</v>
      </c>
      <c r="Q970" s="318" t="str">
        <f t="shared" ref="Q970:Q1033" ca="1" si="282">IF( $T970, ($C970 &amp; CHAR(10)), IF($C970=CHAR(10), (CHAR(10) &amp; "&lt;/p&gt;" &amp; CHAR(10) &amp; "&lt;p&gt;" &amp; CHAR(10)), "&lt;ruby&gt;" &amp; $C970 &amp; "&lt;rtc&gt;" &amp; INDIRECT( ADDRESS(ROW(), COLUMN() - $Q$5) ) &amp; "&lt;/rtc&gt;&lt;/ruby&gt;" &amp; CHAR(10)))</f>
        <v xml:space="preserve">&lt;ruby&gt;&lt;rtc&gt;&lt;/rtc&gt;&lt;/ruby&gt;
</v>
      </c>
      <c r="R970" s="318" t="str">
        <f t="shared" ref="R970:R1033" ca="1" si="283">IF( $T970, ($C970 &amp; CHAR(10)), IF($C970=CHAR(10), (CHAR(10) &amp; "&lt;/p&gt;" &amp; CHAR(10) &amp; "&lt;p&gt;" &amp; CHAR(10)), "&lt;ruby&gt;" &amp; $C970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970" s="285"/>
      <c r="T970" s="319" t="b">
        <f t="shared" si="277"/>
        <v>0</v>
      </c>
      <c r="U970" s="319" t="b">
        <f t="shared" ref="U970:U1033" si="284">AND( NOT($T970), $C970&lt;&gt;"", $C970&lt;&gt;CHAR(10) )</f>
        <v>0</v>
      </c>
      <c r="V970" s="319" t="b">
        <f t="shared" ref="V970:V1033" si="285">IF( OR($T970, NOT($U970)), TRUE, IF($D970="", TRUE, FALSE) )</f>
        <v>1</v>
      </c>
      <c r="W970" s="319" t="b">
        <f t="shared" ref="W970:W1033" si="286">IF( OR($T970, NOT($U970)), TRUE, IF($E970="", TRUE, FALSE))</f>
        <v>1</v>
      </c>
      <c r="X970" s="319" t="b">
        <f t="shared" ref="X970:X1033" si="287">AND($U970, $F970="")</f>
        <v>0</v>
      </c>
      <c r="Y970" s="370"/>
      <c r="Z970" s="377" t="str">
        <f t="shared" si="278"/>
        <v/>
      </c>
      <c r="AA970" s="373" t="str">
        <f t="array" ref="AA970">IF( $Z970="", "", INDEX(白話字聲母資料表, $Z970, $AA$5))</f>
        <v/>
      </c>
      <c r="AB970" s="370"/>
      <c r="AC970" s="377" t="str">
        <f t="shared" ref="AC970:AC1033" si="288">IF( $W970, "", MATCH(E970, 白話字韻母清單, 0) )</f>
        <v/>
      </c>
      <c r="AD970" s="373" t="str">
        <f t="array" ref="AD970">IF( $W970, "", INDEX(白話字韻母資料表, AC970, $AD$5))</f>
        <v/>
      </c>
      <c r="AE970" s="373" t="str">
        <f t="array" ref="AE970">IF( $W970, "", IF( INDEX(白話字韻母資料表, AC970, $AE$5) = "入聲", TRUE, FALSE) )</f>
        <v/>
      </c>
      <c r="AF970" s="374" t="str">
        <f t="shared" ref="AF970:AF1033" si="289">IF($U970=FALSE, "", IF($AE970=TRUE, 4, 1))</f>
        <v/>
      </c>
      <c r="AG970" s="374" t="str">
        <f t="shared" ref="AG970:AG1033" si="290">IF($T970, "", IF($F970="", $AF970, $F970))</f>
        <v/>
      </c>
      <c r="AH970" s="374" t="str">
        <f t="array" ref="AH970">IF( $W970, "", INDEX(白話字韻母資料表, $AC970, $AH$5))</f>
        <v/>
      </c>
      <c r="AI970" s="374" t="str">
        <f t="array" ref="AI970">IF($W970, "", INDEX(白話字韻母八聲調資料表, $AD970, $AG970))</f>
        <v/>
      </c>
      <c r="AJ970" s="370"/>
      <c r="AK970" s="373" t="b">
        <f t="shared" ref="AK970:AK1033" si="291">IF( OR($D970="ch", $D970="chh", $D970="j", $D970="s"), TRUE, FALSE)</f>
        <v>0</v>
      </c>
      <c r="AL970" s="373" t="str">
        <f>IF( $AK970, IFERROR( IF(MATCH( $E970, 顎音化聲母!$H$9:$H$37, 0), TRUE, FALSE), FALSE), "")</f>
        <v/>
      </c>
      <c r="AM970" s="373" t="str">
        <f t="array" ref="AM970">IF( AND($AK970, $AL970), INDEX(顎音化聲母資料表, MATCH( $D970 &amp; $E970, 顎音化聲母!$L$5:$L$136, 0), 3), "")</f>
        <v/>
      </c>
      <c r="AN970" s="373" t="str">
        <f t="shared" ref="AN970:AN1033" si="292">IF($V970, "", Z970)</f>
        <v/>
      </c>
      <c r="AO970" s="374" t="str">
        <f t="array" ref="AO970">IF($AN970="", "", IF( $AM970&lt;&gt;"", $AM970,INDEX(白話字聲母資料表, $AN970, $AO$5)))</f>
        <v/>
      </c>
      <c r="AP970" s="374" t="str">
        <f t="array" ref="AP970">IF($W970, "", INDEX(方音八音反切資料表, $AD970, $AG970))</f>
        <v/>
      </c>
      <c r="AQ970" s="370"/>
      <c r="AR970" s="374" t="str">
        <f t="array" ref="AR970">IF($V970, "", INDEX(白話字聲母資料表, $Z970, $AR$5))</f>
        <v/>
      </c>
      <c r="AS970" s="375" t="str">
        <f t="array" ref="AS970">IF($W970, "", INDEX(白話字韻母資料表, $AC970, $AR$5))</f>
        <v/>
      </c>
      <c r="AT970" s="374" t="str">
        <f t="array" ref="AT970">IF($W970, "", INDEX(台羅韻母八聲調資料表, $AD970, $AG970))</f>
        <v/>
      </c>
      <c r="AU970" s="370"/>
      <c r="AV970" s="374" t="str">
        <f t="array" ref="AV970">IF($V970, "", INDEX(白話字聲母資料表, $Z970, $AV$5))</f>
        <v/>
      </c>
      <c r="AW970" s="375" t="str">
        <f t="array" ref="AW970">IF($W970, "", INDEX(白話字韻母資料表, $AC970, $AW$5))</f>
        <v/>
      </c>
      <c r="AX970" s="374" t="str">
        <f t="array" ref="AX970">IF($W970, "", INDEX(閩拼韻母八聲調資料表, $AD970, $AG970))</f>
        <v/>
      </c>
    </row>
    <row r="971" spans="2:50">
      <c r="B971" s="380">
        <f t="shared" si="221"/>
        <v>963</v>
      </c>
      <c r="C971" s="314" t="str">
        <f>MID(文章!$D$4, B971, 1)</f>
        <v/>
      </c>
      <c r="D971" s="365"/>
      <c r="E971" s="365"/>
      <c r="F971" s="365"/>
      <c r="G971" s="315" t="str">
        <f t="array" ref="G971">IF( OR($T971, NOT($U971), $W971), "", $AA971 &amp; $AH971 &amp; INDEX(中文數值資料表, $AG971, 2) )</f>
        <v/>
      </c>
      <c r="H971" s="321" t="str">
        <f t="shared" si="222"/>
        <v/>
      </c>
      <c r="I971" s="322" t="str">
        <f t="shared" si="223"/>
        <v/>
      </c>
      <c r="J971" s="323" t="str">
        <f t="shared" si="224"/>
        <v/>
      </c>
      <c r="K971" s="316" t="str">
        <f t="shared" si="225"/>
        <v/>
      </c>
      <c r="L971" s="317" t="str">
        <f t="shared" ref="L971:L1034" ca="1" si="293">IF( $T971, "\ltjruby{" &amp; $C971 &amp; "}{}\" &amp; CHAR(10), IF($C971=CHAR(10), "\vskip 0.5 cm" &amp; CHAR(10), "\ltjruby{" &amp; $C971 &amp; "}{" &amp; INDIRECT( ADDRESS(ROW(), COLUMN() - $L$5) ) &amp; "}\" &amp; CHAR(10)))</f>
        <v xml:space="preserve">\ltjruby{}{}\
</v>
      </c>
      <c r="M971" s="317" t="str">
        <f t="shared" ca="1" si="279"/>
        <v xml:space="preserve">&lt;ruby&gt;&lt;rt&gt;&lt;/rt&gt;&lt;/ruby&gt;
</v>
      </c>
      <c r="N971" s="317" t="str">
        <f t="shared" ca="1" si="280"/>
        <v xml:space="preserve">&lt;ruby&gt;&lt;rt&gt;&lt;/rt&gt;&lt;/ruby&gt;
</v>
      </c>
      <c r="O971" s="317" t="str">
        <f t="shared" ca="1" si="281"/>
        <v xml:space="preserve">&lt;ruby&gt;&lt;rt&gt;&lt;/rt&gt;&lt;/ruby&gt;
</v>
      </c>
      <c r="P971" s="317" t="str">
        <f t="shared" ca="1" si="281"/>
        <v xml:space="preserve">&lt;ruby&gt;&lt;rt&gt;&lt;/rt&gt;&lt;/ruby&gt;
</v>
      </c>
      <c r="Q971" s="318" t="str">
        <f t="shared" ca="1" si="282"/>
        <v xml:space="preserve">&lt;ruby&gt;&lt;rtc&gt;&lt;/rtc&gt;&lt;/ruby&gt;
</v>
      </c>
      <c r="R971" s="318" t="str">
        <f t="shared" ca="1" si="283"/>
        <v xml:space="preserve">&lt;ruby&gt;&lt;rt&gt;&lt;/rt&gt;&lt;rtc&gt;&lt;/rtc&gt;&lt;/ruby&gt;
</v>
      </c>
      <c r="S971" s="285"/>
      <c r="T971" s="319" t="b">
        <f t="shared" si="277"/>
        <v>0</v>
      </c>
      <c r="U971" s="319" t="b">
        <f t="shared" si="284"/>
        <v>0</v>
      </c>
      <c r="V971" s="319" t="b">
        <f t="shared" si="285"/>
        <v>1</v>
      </c>
      <c r="W971" s="319" t="b">
        <f t="shared" si="286"/>
        <v>1</v>
      </c>
      <c r="X971" s="319" t="b">
        <f t="shared" si="287"/>
        <v>0</v>
      </c>
      <c r="Y971" s="370"/>
      <c r="Z971" s="377" t="str">
        <f t="shared" si="278"/>
        <v/>
      </c>
      <c r="AA971" s="373" t="str">
        <f t="array" ref="AA971">IF( $Z971="", "", INDEX(白話字聲母資料表, $Z971, $AA$5))</f>
        <v/>
      </c>
      <c r="AB971" s="370"/>
      <c r="AC971" s="377" t="str">
        <f t="shared" si="288"/>
        <v/>
      </c>
      <c r="AD971" s="373" t="str">
        <f t="array" ref="AD971">IF( $W971, "", INDEX(白話字韻母資料表, AC971, $AD$5))</f>
        <v/>
      </c>
      <c r="AE971" s="373" t="str">
        <f t="array" ref="AE971">IF( $W971, "", IF( INDEX(白話字韻母資料表, AC971, $AE$5) = "入聲", TRUE, FALSE) )</f>
        <v/>
      </c>
      <c r="AF971" s="374" t="str">
        <f t="shared" si="289"/>
        <v/>
      </c>
      <c r="AG971" s="374" t="str">
        <f t="shared" si="290"/>
        <v/>
      </c>
      <c r="AH971" s="374" t="str">
        <f t="array" ref="AH971">IF( $W971, "", INDEX(白話字韻母資料表, $AC971, $AH$5))</f>
        <v/>
      </c>
      <c r="AI971" s="374" t="str">
        <f t="array" ref="AI971">IF($W971, "", INDEX(白話字韻母八聲調資料表, $AD971, $AG971))</f>
        <v/>
      </c>
      <c r="AJ971" s="370"/>
      <c r="AK971" s="373" t="b">
        <f t="shared" si="291"/>
        <v>0</v>
      </c>
      <c r="AL971" s="373" t="str">
        <f>IF( $AK971, IFERROR( IF(MATCH( $E971, 顎音化聲母!$H$9:$H$37, 0), TRUE, FALSE), FALSE), "")</f>
        <v/>
      </c>
      <c r="AM971" s="373" t="str">
        <f t="array" ref="AM971">IF( AND($AK971, $AL971), INDEX(顎音化聲母資料表, MATCH( $D971 &amp; $E971, 顎音化聲母!$L$5:$L$136, 0), 3), "")</f>
        <v/>
      </c>
      <c r="AN971" s="373" t="str">
        <f t="shared" si="292"/>
        <v/>
      </c>
      <c r="AO971" s="374" t="str">
        <f t="array" ref="AO971">IF($AN971="", "", IF( $AM971&lt;&gt;"", $AM971,INDEX(白話字聲母資料表, $AN971, $AO$5)))</f>
        <v/>
      </c>
      <c r="AP971" s="374" t="str">
        <f t="array" ref="AP971">IF($W971, "", INDEX(方音八音反切資料表, $AD971, $AG971))</f>
        <v/>
      </c>
      <c r="AQ971" s="370"/>
      <c r="AR971" s="374" t="str">
        <f t="array" ref="AR971">IF($V971, "", INDEX(白話字聲母資料表, $Z971, $AR$5))</f>
        <v/>
      </c>
      <c r="AS971" s="375" t="str">
        <f t="array" ref="AS971">IF($W971, "", INDEX(白話字韻母資料表, $AC971, $AR$5))</f>
        <v/>
      </c>
      <c r="AT971" s="374" t="str">
        <f t="array" ref="AT971">IF($W971, "", INDEX(台羅韻母八聲調資料表, $AD971, $AG971))</f>
        <v/>
      </c>
      <c r="AU971" s="370"/>
      <c r="AV971" s="374" t="str">
        <f t="array" ref="AV971">IF($V971, "", INDEX(白話字聲母資料表, $Z971, $AV$5))</f>
        <v/>
      </c>
      <c r="AW971" s="375" t="str">
        <f t="array" ref="AW971">IF($W971, "", INDEX(白話字韻母資料表, $AC971, $AW$5))</f>
        <v/>
      </c>
      <c r="AX971" s="374" t="str">
        <f t="array" ref="AX971">IF($W971, "", INDEX(閩拼韻母八聲調資料表, $AD971, $AG971))</f>
        <v/>
      </c>
    </row>
    <row r="972" spans="2:50">
      <c r="B972" s="380">
        <f t="shared" si="221"/>
        <v>964</v>
      </c>
      <c r="C972" s="314" t="str">
        <f>MID(文章!$D$4, B972, 1)</f>
        <v/>
      </c>
      <c r="D972" s="365"/>
      <c r="E972" s="365"/>
      <c r="F972" s="365"/>
      <c r="G972" s="315" t="str">
        <f t="array" ref="G972">IF( OR($T972, NOT($U972), $W972), "", $AA972 &amp; $AH972 &amp; INDEX(中文數值資料表, $AG972, 2) )</f>
        <v/>
      </c>
      <c r="H972" s="321" t="str">
        <f t="shared" si="222"/>
        <v/>
      </c>
      <c r="I972" s="322" t="str">
        <f t="shared" si="223"/>
        <v/>
      </c>
      <c r="J972" s="323" t="str">
        <f t="shared" si="224"/>
        <v/>
      </c>
      <c r="K972" s="316" t="str">
        <f t="shared" si="225"/>
        <v/>
      </c>
      <c r="L972" s="317" t="str">
        <f t="shared" ca="1" si="293"/>
        <v xml:space="preserve">\ltjruby{}{}\
</v>
      </c>
      <c r="M972" s="317" t="str">
        <f t="shared" ca="1" si="279"/>
        <v xml:space="preserve">&lt;ruby&gt;&lt;rt&gt;&lt;/rt&gt;&lt;/ruby&gt;
</v>
      </c>
      <c r="N972" s="317" t="str">
        <f t="shared" ca="1" si="280"/>
        <v xml:space="preserve">&lt;ruby&gt;&lt;rt&gt;&lt;/rt&gt;&lt;/ruby&gt;
</v>
      </c>
      <c r="O972" s="317" t="str">
        <f t="shared" ca="1" si="281"/>
        <v xml:space="preserve">&lt;ruby&gt;&lt;rt&gt;&lt;/rt&gt;&lt;/ruby&gt;
</v>
      </c>
      <c r="P972" s="317" t="str">
        <f t="shared" ca="1" si="281"/>
        <v xml:space="preserve">&lt;ruby&gt;&lt;rt&gt;&lt;/rt&gt;&lt;/ruby&gt;
</v>
      </c>
      <c r="Q972" s="318" t="str">
        <f t="shared" ca="1" si="282"/>
        <v xml:space="preserve">&lt;ruby&gt;&lt;rtc&gt;&lt;/rtc&gt;&lt;/ruby&gt;
</v>
      </c>
      <c r="R972" s="318" t="str">
        <f t="shared" ca="1" si="283"/>
        <v xml:space="preserve">&lt;ruby&gt;&lt;rt&gt;&lt;/rt&gt;&lt;rtc&gt;&lt;/rtc&gt;&lt;/ruby&gt;
</v>
      </c>
      <c r="S972" s="285"/>
      <c r="T972" s="319" t="b">
        <f t="shared" si="277"/>
        <v>0</v>
      </c>
      <c r="U972" s="319" t="b">
        <f t="shared" si="284"/>
        <v>0</v>
      </c>
      <c r="V972" s="319" t="b">
        <f t="shared" si="285"/>
        <v>1</v>
      </c>
      <c r="W972" s="319" t="b">
        <f t="shared" si="286"/>
        <v>1</v>
      </c>
      <c r="X972" s="319" t="b">
        <f t="shared" si="287"/>
        <v>0</v>
      </c>
      <c r="Y972" s="370"/>
      <c r="Z972" s="377" t="str">
        <f t="shared" si="278"/>
        <v/>
      </c>
      <c r="AA972" s="373" t="str">
        <f t="array" ref="AA972">IF( $Z972="", "", INDEX(白話字聲母資料表, $Z972, $AA$5))</f>
        <v/>
      </c>
      <c r="AB972" s="370"/>
      <c r="AC972" s="377" t="str">
        <f t="shared" si="288"/>
        <v/>
      </c>
      <c r="AD972" s="373" t="str">
        <f t="array" ref="AD972">IF( $W972, "", INDEX(白話字韻母資料表, AC972, $AD$5))</f>
        <v/>
      </c>
      <c r="AE972" s="373" t="str">
        <f t="array" ref="AE972">IF( $W972, "", IF( INDEX(白話字韻母資料表, AC972, $AE$5) = "入聲", TRUE, FALSE) )</f>
        <v/>
      </c>
      <c r="AF972" s="374" t="str">
        <f t="shared" si="289"/>
        <v/>
      </c>
      <c r="AG972" s="374" t="str">
        <f t="shared" si="290"/>
        <v/>
      </c>
      <c r="AH972" s="374" t="str">
        <f t="array" ref="AH972">IF( $W972, "", INDEX(白話字韻母資料表, $AC972, $AH$5))</f>
        <v/>
      </c>
      <c r="AI972" s="374" t="str">
        <f t="array" ref="AI972">IF($W972, "", INDEX(白話字韻母八聲調資料表, $AD972, $AG972))</f>
        <v/>
      </c>
      <c r="AJ972" s="370"/>
      <c r="AK972" s="373" t="b">
        <f t="shared" si="291"/>
        <v>0</v>
      </c>
      <c r="AL972" s="373" t="str">
        <f>IF( $AK972, IFERROR( IF(MATCH( $E972, 顎音化聲母!$H$9:$H$37, 0), TRUE, FALSE), FALSE), "")</f>
        <v/>
      </c>
      <c r="AM972" s="373" t="str">
        <f t="array" ref="AM972">IF( AND($AK972, $AL972), INDEX(顎音化聲母資料表, MATCH( $D972 &amp; $E972, 顎音化聲母!$L$5:$L$136, 0), 3), "")</f>
        <v/>
      </c>
      <c r="AN972" s="373" t="str">
        <f t="shared" si="292"/>
        <v/>
      </c>
      <c r="AO972" s="374" t="str">
        <f t="array" ref="AO972">IF($AN972="", "", IF( $AM972&lt;&gt;"", $AM972,INDEX(白話字聲母資料表, $AN972, $AO$5)))</f>
        <v/>
      </c>
      <c r="AP972" s="374" t="str">
        <f t="array" ref="AP972">IF($W972, "", INDEX(方音八音反切資料表, $AD972, $AG972))</f>
        <v/>
      </c>
      <c r="AQ972" s="370"/>
      <c r="AR972" s="374" t="str">
        <f t="array" ref="AR972">IF($V972, "", INDEX(白話字聲母資料表, $Z972, $AR$5))</f>
        <v/>
      </c>
      <c r="AS972" s="375" t="str">
        <f t="array" ref="AS972">IF($W972, "", INDEX(白話字韻母資料表, $AC972, $AR$5))</f>
        <v/>
      </c>
      <c r="AT972" s="374" t="str">
        <f t="array" ref="AT972">IF($W972, "", INDEX(台羅韻母八聲調資料表, $AD972, $AG972))</f>
        <v/>
      </c>
      <c r="AU972" s="370"/>
      <c r="AV972" s="374" t="str">
        <f t="array" ref="AV972">IF($V972, "", INDEX(白話字聲母資料表, $Z972, $AV$5))</f>
        <v/>
      </c>
      <c r="AW972" s="375" t="str">
        <f t="array" ref="AW972">IF($W972, "", INDEX(白話字韻母資料表, $AC972, $AW$5))</f>
        <v/>
      </c>
      <c r="AX972" s="374" t="str">
        <f t="array" ref="AX972">IF($W972, "", INDEX(閩拼韻母八聲調資料表, $AD972, $AG972))</f>
        <v/>
      </c>
    </row>
    <row r="973" spans="2:50">
      <c r="B973" s="380">
        <f t="shared" si="221"/>
        <v>965</v>
      </c>
      <c r="C973" s="314" t="str">
        <f>MID(文章!$D$4, B973, 1)</f>
        <v/>
      </c>
      <c r="D973" s="365"/>
      <c r="E973" s="365"/>
      <c r="F973" s="365"/>
      <c r="G973" s="315" t="str">
        <f t="array" ref="G973">IF( OR($T973, NOT($U973), $W973), "", $AA973 &amp; $AH973 &amp; INDEX(中文數值資料表, $AG973, 2) )</f>
        <v/>
      </c>
      <c r="H973" s="321" t="str">
        <f t="shared" si="222"/>
        <v/>
      </c>
      <c r="I973" s="322" t="str">
        <f t="shared" si="223"/>
        <v/>
      </c>
      <c r="J973" s="323" t="str">
        <f t="shared" si="224"/>
        <v/>
      </c>
      <c r="K973" s="316" t="str">
        <f t="shared" si="225"/>
        <v/>
      </c>
      <c r="L973" s="317" t="str">
        <f t="shared" ca="1" si="293"/>
        <v xml:space="preserve">\ltjruby{}{}\
</v>
      </c>
      <c r="M973" s="317" t="str">
        <f t="shared" ca="1" si="279"/>
        <v xml:space="preserve">&lt;ruby&gt;&lt;rt&gt;&lt;/rt&gt;&lt;/ruby&gt;
</v>
      </c>
      <c r="N973" s="317" t="str">
        <f t="shared" ca="1" si="280"/>
        <v xml:space="preserve">&lt;ruby&gt;&lt;rt&gt;&lt;/rt&gt;&lt;/ruby&gt;
</v>
      </c>
      <c r="O973" s="317" t="str">
        <f t="shared" ca="1" si="281"/>
        <v xml:space="preserve">&lt;ruby&gt;&lt;rt&gt;&lt;/rt&gt;&lt;/ruby&gt;
</v>
      </c>
      <c r="P973" s="317" t="str">
        <f t="shared" ca="1" si="281"/>
        <v xml:space="preserve">&lt;ruby&gt;&lt;rt&gt;&lt;/rt&gt;&lt;/ruby&gt;
</v>
      </c>
      <c r="Q973" s="318" t="str">
        <f t="shared" ca="1" si="282"/>
        <v xml:space="preserve">&lt;ruby&gt;&lt;rtc&gt;&lt;/rtc&gt;&lt;/ruby&gt;
</v>
      </c>
      <c r="R973" s="318" t="str">
        <f t="shared" ca="1" si="283"/>
        <v xml:space="preserve">&lt;ruby&gt;&lt;rt&gt;&lt;/rt&gt;&lt;rtc&gt;&lt;/rtc&gt;&lt;/ruby&gt;
</v>
      </c>
      <c r="S973" s="285"/>
      <c r="T973" s="319" t="b">
        <f t="shared" si="277"/>
        <v>0</v>
      </c>
      <c r="U973" s="319" t="b">
        <f t="shared" si="284"/>
        <v>0</v>
      </c>
      <c r="V973" s="319" t="b">
        <f t="shared" si="285"/>
        <v>1</v>
      </c>
      <c r="W973" s="319" t="b">
        <f t="shared" si="286"/>
        <v>1</v>
      </c>
      <c r="X973" s="319" t="b">
        <f t="shared" si="287"/>
        <v>0</v>
      </c>
      <c r="Y973" s="370"/>
      <c r="Z973" s="377" t="str">
        <f t="shared" si="278"/>
        <v/>
      </c>
      <c r="AA973" s="373" t="str">
        <f t="array" ref="AA973">IF( $Z973="", "", INDEX(白話字聲母資料表, $Z973, $AA$5))</f>
        <v/>
      </c>
      <c r="AB973" s="370"/>
      <c r="AC973" s="377" t="str">
        <f t="shared" si="288"/>
        <v/>
      </c>
      <c r="AD973" s="373" t="str">
        <f t="array" ref="AD973">IF( $W973, "", INDEX(白話字韻母資料表, AC973, $AD$5))</f>
        <v/>
      </c>
      <c r="AE973" s="373" t="str">
        <f t="array" ref="AE973">IF( $W973, "", IF( INDEX(白話字韻母資料表, AC973, $AE$5) = "入聲", TRUE, FALSE) )</f>
        <v/>
      </c>
      <c r="AF973" s="374" t="str">
        <f t="shared" si="289"/>
        <v/>
      </c>
      <c r="AG973" s="374" t="str">
        <f t="shared" si="290"/>
        <v/>
      </c>
      <c r="AH973" s="374" t="str">
        <f t="array" ref="AH973">IF( $W973, "", INDEX(白話字韻母資料表, $AC973, $AH$5))</f>
        <v/>
      </c>
      <c r="AI973" s="374" t="str">
        <f t="array" ref="AI973">IF($W973, "", INDEX(白話字韻母八聲調資料表, $AD973, $AG973))</f>
        <v/>
      </c>
      <c r="AJ973" s="370"/>
      <c r="AK973" s="373" t="b">
        <f t="shared" si="291"/>
        <v>0</v>
      </c>
      <c r="AL973" s="373" t="str">
        <f>IF( $AK973, IFERROR( IF(MATCH( $E973, 顎音化聲母!$H$9:$H$37, 0), TRUE, FALSE), FALSE), "")</f>
        <v/>
      </c>
      <c r="AM973" s="373" t="str">
        <f t="array" ref="AM973">IF( AND($AK973, $AL973), INDEX(顎音化聲母資料表, MATCH( $D973 &amp; $E973, 顎音化聲母!$L$5:$L$136, 0), 3), "")</f>
        <v/>
      </c>
      <c r="AN973" s="373" t="str">
        <f t="shared" si="292"/>
        <v/>
      </c>
      <c r="AO973" s="374" t="str">
        <f t="array" ref="AO973">IF($AN973="", "", IF( $AM973&lt;&gt;"", $AM973,INDEX(白話字聲母資料表, $AN973, $AO$5)))</f>
        <v/>
      </c>
      <c r="AP973" s="374" t="str">
        <f t="array" ref="AP973">IF($W973, "", INDEX(方音八音反切資料表, $AD973, $AG973))</f>
        <v/>
      </c>
      <c r="AQ973" s="370"/>
      <c r="AR973" s="374" t="str">
        <f t="array" ref="AR973">IF($V973, "", INDEX(白話字聲母資料表, $Z973, $AR$5))</f>
        <v/>
      </c>
      <c r="AS973" s="375" t="str">
        <f t="array" ref="AS973">IF($W973, "", INDEX(白話字韻母資料表, $AC973, $AR$5))</f>
        <v/>
      </c>
      <c r="AT973" s="374" t="str">
        <f t="array" ref="AT973">IF($W973, "", INDEX(台羅韻母八聲調資料表, $AD973, $AG973))</f>
        <v/>
      </c>
      <c r="AU973" s="370"/>
      <c r="AV973" s="374" t="str">
        <f t="array" ref="AV973">IF($V973, "", INDEX(白話字聲母資料表, $Z973, $AV$5))</f>
        <v/>
      </c>
      <c r="AW973" s="375" t="str">
        <f t="array" ref="AW973">IF($W973, "", INDEX(白話字韻母資料表, $AC973, $AW$5))</f>
        <v/>
      </c>
      <c r="AX973" s="374" t="str">
        <f t="array" ref="AX973">IF($W973, "", INDEX(閩拼韻母八聲調資料表, $AD973, $AG973))</f>
        <v/>
      </c>
    </row>
    <row r="974" spans="2:50">
      <c r="B974" s="380">
        <f t="shared" si="221"/>
        <v>966</v>
      </c>
      <c r="C974" s="314" t="str">
        <f>MID(文章!$D$4, B974, 1)</f>
        <v/>
      </c>
      <c r="D974" s="365"/>
      <c r="E974" s="365"/>
      <c r="F974" s="365"/>
      <c r="G974" s="315" t="str">
        <f t="array" ref="G974">IF( OR($T974, NOT($U974), $W974), "", $AA974 &amp; $AH974 &amp; INDEX(中文數值資料表, $AG974, 2) )</f>
        <v/>
      </c>
      <c r="H974" s="321" t="str">
        <f t="shared" si="222"/>
        <v/>
      </c>
      <c r="I974" s="322" t="str">
        <f t="shared" si="223"/>
        <v/>
      </c>
      <c r="J974" s="323" t="str">
        <f t="shared" si="224"/>
        <v/>
      </c>
      <c r="K974" s="316" t="str">
        <f t="shared" si="225"/>
        <v/>
      </c>
      <c r="L974" s="317" t="str">
        <f t="shared" ca="1" si="293"/>
        <v xml:space="preserve">\ltjruby{}{}\
</v>
      </c>
      <c r="M974" s="317" t="str">
        <f t="shared" ca="1" si="279"/>
        <v xml:space="preserve">&lt;ruby&gt;&lt;rt&gt;&lt;/rt&gt;&lt;/ruby&gt;
</v>
      </c>
      <c r="N974" s="317" t="str">
        <f t="shared" ca="1" si="280"/>
        <v xml:space="preserve">&lt;ruby&gt;&lt;rt&gt;&lt;/rt&gt;&lt;/ruby&gt;
</v>
      </c>
      <c r="O974" s="317" t="str">
        <f t="shared" ca="1" si="281"/>
        <v xml:space="preserve">&lt;ruby&gt;&lt;rt&gt;&lt;/rt&gt;&lt;/ruby&gt;
</v>
      </c>
      <c r="P974" s="317" t="str">
        <f t="shared" ca="1" si="281"/>
        <v xml:space="preserve">&lt;ruby&gt;&lt;rt&gt;&lt;/rt&gt;&lt;/ruby&gt;
</v>
      </c>
      <c r="Q974" s="318" t="str">
        <f t="shared" ca="1" si="282"/>
        <v xml:space="preserve">&lt;ruby&gt;&lt;rtc&gt;&lt;/rtc&gt;&lt;/ruby&gt;
</v>
      </c>
      <c r="R974" s="318" t="str">
        <f t="shared" ca="1" si="283"/>
        <v xml:space="preserve">&lt;ruby&gt;&lt;rt&gt;&lt;/rt&gt;&lt;rtc&gt;&lt;/rtc&gt;&lt;/ruby&gt;
</v>
      </c>
      <c r="S974" s="285"/>
      <c r="T974" s="319" t="b">
        <f t="shared" si="277"/>
        <v>0</v>
      </c>
      <c r="U974" s="319" t="b">
        <f t="shared" si="284"/>
        <v>0</v>
      </c>
      <c r="V974" s="319" t="b">
        <f t="shared" si="285"/>
        <v>1</v>
      </c>
      <c r="W974" s="319" t="b">
        <f t="shared" si="286"/>
        <v>1</v>
      </c>
      <c r="X974" s="319" t="b">
        <f t="shared" si="287"/>
        <v>0</v>
      </c>
      <c r="Y974" s="370"/>
      <c r="Z974" s="377" t="str">
        <f t="shared" si="278"/>
        <v/>
      </c>
      <c r="AA974" s="373" t="str">
        <f t="array" ref="AA974">IF( $Z974="", "", INDEX(白話字聲母資料表, $Z974, $AA$5))</f>
        <v/>
      </c>
      <c r="AB974" s="370"/>
      <c r="AC974" s="377" t="str">
        <f t="shared" si="288"/>
        <v/>
      </c>
      <c r="AD974" s="373" t="str">
        <f t="array" ref="AD974">IF( $W974, "", INDEX(白話字韻母資料表, AC974, $AD$5))</f>
        <v/>
      </c>
      <c r="AE974" s="373" t="str">
        <f t="array" ref="AE974">IF( $W974, "", IF( INDEX(白話字韻母資料表, AC974, $AE$5) = "入聲", TRUE, FALSE) )</f>
        <v/>
      </c>
      <c r="AF974" s="374" t="str">
        <f t="shared" si="289"/>
        <v/>
      </c>
      <c r="AG974" s="374" t="str">
        <f t="shared" si="290"/>
        <v/>
      </c>
      <c r="AH974" s="374" t="str">
        <f t="array" ref="AH974">IF( $W974, "", INDEX(白話字韻母資料表, $AC974, $AH$5))</f>
        <v/>
      </c>
      <c r="AI974" s="374" t="str">
        <f t="array" ref="AI974">IF($W974, "", INDEX(白話字韻母八聲調資料表, $AD974, $AG974))</f>
        <v/>
      </c>
      <c r="AJ974" s="370"/>
      <c r="AK974" s="373" t="b">
        <f t="shared" si="291"/>
        <v>0</v>
      </c>
      <c r="AL974" s="373" t="str">
        <f>IF( $AK974, IFERROR( IF(MATCH( $E974, 顎音化聲母!$H$9:$H$37, 0), TRUE, FALSE), FALSE), "")</f>
        <v/>
      </c>
      <c r="AM974" s="373" t="str">
        <f t="array" ref="AM974">IF( AND($AK974, $AL974), INDEX(顎音化聲母資料表, MATCH( $D974 &amp; $E974, 顎音化聲母!$L$5:$L$136, 0), 3), "")</f>
        <v/>
      </c>
      <c r="AN974" s="373" t="str">
        <f t="shared" si="292"/>
        <v/>
      </c>
      <c r="AO974" s="374" t="str">
        <f t="array" ref="AO974">IF($AN974="", "", IF( $AM974&lt;&gt;"", $AM974,INDEX(白話字聲母資料表, $AN974, $AO$5)))</f>
        <v/>
      </c>
      <c r="AP974" s="374" t="str">
        <f t="array" ref="AP974">IF($W974, "", INDEX(方音八音反切資料表, $AD974, $AG974))</f>
        <v/>
      </c>
      <c r="AQ974" s="370"/>
      <c r="AR974" s="374" t="str">
        <f t="array" ref="AR974">IF($V974, "", INDEX(白話字聲母資料表, $Z974, $AR$5))</f>
        <v/>
      </c>
      <c r="AS974" s="375" t="str">
        <f t="array" ref="AS974">IF($W974, "", INDEX(白話字韻母資料表, $AC974, $AR$5))</f>
        <v/>
      </c>
      <c r="AT974" s="374" t="str">
        <f t="array" ref="AT974">IF($W974, "", INDEX(台羅韻母八聲調資料表, $AD974, $AG974))</f>
        <v/>
      </c>
      <c r="AU974" s="370"/>
      <c r="AV974" s="374" t="str">
        <f t="array" ref="AV974">IF($V974, "", INDEX(白話字聲母資料表, $Z974, $AV$5))</f>
        <v/>
      </c>
      <c r="AW974" s="375" t="str">
        <f t="array" ref="AW974">IF($W974, "", INDEX(白話字韻母資料表, $AC974, $AW$5))</f>
        <v/>
      </c>
      <c r="AX974" s="374" t="str">
        <f t="array" ref="AX974">IF($W974, "", INDEX(閩拼韻母八聲調資料表, $AD974, $AG974))</f>
        <v/>
      </c>
    </row>
    <row r="975" spans="2:50">
      <c r="B975" s="380">
        <f t="shared" si="221"/>
        <v>967</v>
      </c>
      <c r="C975" s="314" t="str">
        <f>MID(文章!$D$4, B975, 1)</f>
        <v/>
      </c>
      <c r="D975" s="365"/>
      <c r="E975" s="365"/>
      <c r="F975" s="365"/>
      <c r="G975" s="315" t="str">
        <f t="array" ref="G975">IF( OR($T975, NOT($U975), $W975), "", $AA975 &amp; $AH975 &amp; INDEX(中文數值資料表, $AG975, 2) )</f>
        <v/>
      </c>
      <c r="H975" s="321" t="str">
        <f t="shared" si="222"/>
        <v/>
      </c>
      <c r="I975" s="322" t="str">
        <f t="shared" si="223"/>
        <v/>
      </c>
      <c r="J975" s="323" t="str">
        <f t="shared" si="224"/>
        <v/>
      </c>
      <c r="K975" s="316" t="str">
        <f t="shared" si="225"/>
        <v/>
      </c>
      <c r="L975" s="317" t="str">
        <f t="shared" ca="1" si="293"/>
        <v xml:space="preserve">\ltjruby{}{}\
</v>
      </c>
      <c r="M975" s="317" t="str">
        <f t="shared" ca="1" si="279"/>
        <v xml:space="preserve">&lt;ruby&gt;&lt;rt&gt;&lt;/rt&gt;&lt;/ruby&gt;
</v>
      </c>
      <c r="N975" s="317" t="str">
        <f t="shared" ca="1" si="280"/>
        <v xml:space="preserve">&lt;ruby&gt;&lt;rt&gt;&lt;/rt&gt;&lt;/ruby&gt;
</v>
      </c>
      <c r="O975" s="317" t="str">
        <f t="shared" ca="1" si="281"/>
        <v xml:space="preserve">&lt;ruby&gt;&lt;rt&gt;&lt;/rt&gt;&lt;/ruby&gt;
</v>
      </c>
      <c r="P975" s="317" t="str">
        <f t="shared" ca="1" si="281"/>
        <v xml:space="preserve">&lt;ruby&gt;&lt;rt&gt;&lt;/rt&gt;&lt;/ruby&gt;
</v>
      </c>
      <c r="Q975" s="318" t="str">
        <f t="shared" ca="1" si="282"/>
        <v xml:space="preserve">&lt;ruby&gt;&lt;rtc&gt;&lt;/rtc&gt;&lt;/ruby&gt;
</v>
      </c>
      <c r="R975" s="318" t="str">
        <f t="shared" ca="1" si="283"/>
        <v xml:space="preserve">&lt;ruby&gt;&lt;rt&gt;&lt;/rt&gt;&lt;rtc&gt;&lt;/rtc&gt;&lt;/ruby&gt;
</v>
      </c>
      <c r="S975" s="285"/>
      <c r="T975" s="319" t="b">
        <f t="shared" si="277"/>
        <v>0</v>
      </c>
      <c r="U975" s="319" t="b">
        <f t="shared" si="284"/>
        <v>0</v>
      </c>
      <c r="V975" s="319" t="b">
        <f t="shared" si="285"/>
        <v>1</v>
      </c>
      <c r="W975" s="319" t="b">
        <f t="shared" si="286"/>
        <v>1</v>
      </c>
      <c r="X975" s="319" t="b">
        <f t="shared" si="287"/>
        <v>0</v>
      </c>
      <c r="Y975" s="370"/>
      <c r="Z975" s="377" t="str">
        <f t="shared" si="278"/>
        <v/>
      </c>
      <c r="AA975" s="373" t="str">
        <f t="array" ref="AA975">IF( $Z975="", "", INDEX(白話字聲母資料表, $Z975, $AA$5))</f>
        <v/>
      </c>
      <c r="AB975" s="370"/>
      <c r="AC975" s="377" t="str">
        <f t="shared" si="288"/>
        <v/>
      </c>
      <c r="AD975" s="373" t="str">
        <f t="array" ref="AD975">IF( $W975, "", INDEX(白話字韻母資料表, AC975, $AD$5))</f>
        <v/>
      </c>
      <c r="AE975" s="373" t="str">
        <f t="array" ref="AE975">IF( $W975, "", IF( INDEX(白話字韻母資料表, AC975, $AE$5) = "入聲", TRUE, FALSE) )</f>
        <v/>
      </c>
      <c r="AF975" s="374" t="str">
        <f t="shared" si="289"/>
        <v/>
      </c>
      <c r="AG975" s="374" t="str">
        <f t="shared" si="290"/>
        <v/>
      </c>
      <c r="AH975" s="374" t="str">
        <f t="array" ref="AH975">IF( $W975, "", INDEX(白話字韻母資料表, $AC975, $AH$5))</f>
        <v/>
      </c>
      <c r="AI975" s="374" t="str">
        <f t="array" ref="AI975">IF($W975, "", INDEX(白話字韻母八聲調資料表, $AD975, $AG975))</f>
        <v/>
      </c>
      <c r="AJ975" s="370"/>
      <c r="AK975" s="373" t="b">
        <f t="shared" si="291"/>
        <v>0</v>
      </c>
      <c r="AL975" s="373" t="str">
        <f>IF( $AK975, IFERROR( IF(MATCH( $E975, 顎音化聲母!$H$9:$H$37, 0), TRUE, FALSE), FALSE), "")</f>
        <v/>
      </c>
      <c r="AM975" s="373" t="str">
        <f t="array" ref="AM975">IF( AND($AK975, $AL975), INDEX(顎音化聲母資料表, MATCH( $D975 &amp; $E975, 顎音化聲母!$L$5:$L$136, 0), 3), "")</f>
        <v/>
      </c>
      <c r="AN975" s="373" t="str">
        <f t="shared" si="292"/>
        <v/>
      </c>
      <c r="AO975" s="374" t="str">
        <f t="array" ref="AO975">IF($AN975="", "", IF( $AM975&lt;&gt;"", $AM975,INDEX(白話字聲母資料表, $AN975, $AO$5)))</f>
        <v/>
      </c>
      <c r="AP975" s="374" t="str">
        <f t="array" ref="AP975">IF($W975, "", INDEX(方音八音反切資料表, $AD975, $AG975))</f>
        <v/>
      </c>
      <c r="AQ975" s="370"/>
      <c r="AR975" s="374" t="str">
        <f t="array" ref="AR975">IF($V975, "", INDEX(白話字聲母資料表, $Z975, $AR$5))</f>
        <v/>
      </c>
      <c r="AS975" s="375" t="str">
        <f t="array" ref="AS975">IF($W975, "", INDEX(白話字韻母資料表, $AC975, $AR$5))</f>
        <v/>
      </c>
      <c r="AT975" s="374" t="str">
        <f t="array" ref="AT975">IF($W975, "", INDEX(台羅韻母八聲調資料表, $AD975, $AG975))</f>
        <v/>
      </c>
      <c r="AU975" s="370"/>
      <c r="AV975" s="374" t="str">
        <f t="array" ref="AV975">IF($V975, "", INDEX(白話字聲母資料表, $Z975, $AV$5))</f>
        <v/>
      </c>
      <c r="AW975" s="375" t="str">
        <f t="array" ref="AW975">IF($W975, "", INDEX(白話字韻母資料表, $AC975, $AW$5))</f>
        <v/>
      </c>
      <c r="AX975" s="374" t="str">
        <f t="array" ref="AX975">IF($W975, "", INDEX(閩拼韻母八聲調資料表, $AD975, $AG975))</f>
        <v/>
      </c>
    </row>
    <row r="976" spans="2:50">
      <c r="B976" s="380">
        <f t="shared" si="221"/>
        <v>968</v>
      </c>
      <c r="C976" s="314" t="str">
        <f>MID(文章!$D$4, B976, 1)</f>
        <v/>
      </c>
      <c r="D976" s="365"/>
      <c r="E976" s="365"/>
      <c r="F976" s="365"/>
      <c r="G976" s="315" t="str">
        <f t="array" ref="G976">IF( OR($T976, NOT($U976), $W976), "", $AA976 &amp; $AH976 &amp; INDEX(中文數值資料表, $AG976, 2) )</f>
        <v/>
      </c>
      <c r="H976" s="321" t="str">
        <f t="shared" si="222"/>
        <v/>
      </c>
      <c r="I976" s="322" t="str">
        <f t="shared" si="223"/>
        <v/>
      </c>
      <c r="J976" s="323" t="str">
        <f t="shared" si="224"/>
        <v/>
      </c>
      <c r="K976" s="316" t="str">
        <f t="shared" si="225"/>
        <v/>
      </c>
      <c r="L976" s="317" t="str">
        <f t="shared" ca="1" si="293"/>
        <v xml:space="preserve">\ltjruby{}{}\
</v>
      </c>
      <c r="M976" s="317" t="str">
        <f t="shared" ca="1" si="279"/>
        <v xml:space="preserve">&lt;ruby&gt;&lt;rt&gt;&lt;/rt&gt;&lt;/ruby&gt;
</v>
      </c>
      <c r="N976" s="317" t="str">
        <f t="shared" ca="1" si="280"/>
        <v xml:space="preserve">&lt;ruby&gt;&lt;rt&gt;&lt;/rt&gt;&lt;/ruby&gt;
</v>
      </c>
      <c r="O976" s="317" t="str">
        <f t="shared" ca="1" si="281"/>
        <v xml:space="preserve">&lt;ruby&gt;&lt;rt&gt;&lt;/rt&gt;&lt;/ruby&gt;
</v>
      </c>
      <c r="P976" s="317" t="str">
        <f t="shared" ca="1" si="281"/>
        <v xml:space="preserve">&lt;ruby&gt;&lt;rt&gt;&lt;/rt&gt;&lt;/ruby&gt;
</v>
      </c>
      <c r="Q976" s="318" t="str">
        <f t="shared" ca="1" si="282"/>
        <v xml:space="preserve">&lt;ruby&gt;&lt;rtc&gt;&lt;/rtc&gt;&lt;/ruby&gt;
</v>
      </c>
      <c r="R976" s="318" t="str">
        <f t="shared" ca="1" si="283"/>
        <v xml:space="preserve">&lt;ruby&gt;&lt;rt&gt;&lt;/rt&gt;&lt;rtc&gt;&lt;/rtc&gt;&lt;/ruby&gt;
</v>
      </c>
      <c r="S976" s="285"/>
      <c r="T976" s="319" t="b">
        <f t="shared" si="277"/>
        <v>0</v>
      </c>
      <c r="U976" s="319" t="b">
        <f t="shared" si="284"/>
        <v>0</v>
      </c>
      <c r="V976" s="319" t="b">
        <f t="shared" si="285"/>
        <v>1</v>
      </c>
      <c r="W976" s="319" t="b">
        <f t="shared" si="286"/>
        <v>1</v>
      </c>
      <c r="X976" s="319" t="b">
        <f t="shared" si="287"/>
        <v>0</v>
      </c>
      <c r="Y976" s="370"/>
      <c r="Z976" s="377" t="str">
        <f t="shared" si="278"/>
        <v/>
      </c>
      <c r="AA976" s="373" t="str">
        <f t="array" ref="AA976">IF( $Z976="", "", INDEX(白話字聲母資料表, $Z976, $AA$5))</f>
        <v/>
      </c>
      <c r="AB976" s="370"/>
      <c r="AC976" s="377" t="str">
        <f t="shared" si="288"/>
        <v/>
      </c>
      <c r="AD976" s="373" t="str">
        <f t="array" ref="AD976">IF( $W976, "", INDEX(白話字韻母資料表, AC976, $AD$5))</f>
        <v/>
      </c>
      <c r="AE976" s="373" t="str">
        <f t="array" ref="AE976">IF( $W976, "", IF( INDEX(白話字韻母資料表, AC976, $AE$5) = "入聲", TRUE, FALSE) )</f>
        <v/>
      </c>
      <c r="AF976" s="374" t="str">
        <f t="shared" si="289"/>
        <v/>
      </c>
      <c r="AG976" s="374" t="str">
        <f t="shared" si="290"/>
        <v/>
      </c>
      <c r="AH976" s="374" t="str">
        <f t="array" ref="AH976">IF( $W976, "", INDEX(白話字韻母資料表, $AC976, $AH$5))</f>
        <v/>
      </c>
      <c r="AI976" s="374" t="str">
        <f t="array" ref="AI976">IF($W976, "", INDEX(白話字韻母八聲調資料表, $AD976, $AG976))</f>
        <v/>
      </c>
      <c r="AJ976" s="370"/>
      <c r="AK976" s="373" t="b">
        <f t="shared" si="291"/>
        <v>0</v>
      </c>
      <c r="AL976" s="373" t="str">
        <f>IF( $AK976, IFERROR( IF(MATCH( $E976, 顎音化聲母!$H$9:$H$37, 0), TRUE, FALSE), FALSE), "")</f>
        <v/>
      </c>
      <c r="AM976" s="373" t="str">
        <f t="array" ref="AM976">IF( AND($AK976, $AL976), INDEX(顎音化聲母資料表, MATCH( $D976 &amp; $E976, 顎音化聲母!$L$5:$L$136, 0), 3), "")</f>
        <v/>
      </c>
      <c r="AN976" s="373" t="str">
        <f t="shared" si="292"/>
        <v/>
      </c>
      <c r="AO976" s="374" t="str">
        <f t="array" ref="AO976">IF($AN976="", "", IF( $AM976&lt;&gt;"", $AM976,INDEX(白話字聲母資料表, $AN976, $AO$5)))</f>
        <v/>
      </c>
      <c r="AP976" s="374" t="str">
        <f t="array" ref="AP976">IF($W976, "", INDEX(方音八音反切資料表, $AD976, $AG976))</f>
        <v/>
      </c>
      <c r="AQ976" s="370"/>
      <c r="AR976" s="374" t="str">
        <f t="array" ref="AR976">IF($V976, "", INDEX(白話字聲母資料表, $Z976, $AR$5))</f>
        <v/>
      </c>
      <c r="AS976" s="375" t="str">
        <f t="array" ref="AS976">IF($W976, "", INDEX(白話字韻母資料表, $AC976, $AR$5))</f>
        <v/>
      </c>
      <c r="AT976" s="374" t="str">
        <f t="array" ref="AT976">IF($W976, "", INDEX(台羅韻母八聲調資料表, $AD976, $AG976))</f>
        <v/>
      </c>
      <c r="AU976" s="370"/>
      <c r="AV976" s="374" t="str">
        <f t="array" ref="AV976">IF($V976, "", INDEX(白話字聲母資料表, $Z976, $AV$5))</f>
        <v/>
      </c>
      <c r="AW976" s="375" t="str">
        <f t="array" ref="AW976">IF($W976, "", INDEX(白話字韻母資料表, $AC976, $AW$5))</f>
        <v/>
      </c>
      <c r="AX976" s="374" t="str">
        <f t="array" ref="AX976">IF($W976, "", INDEX(閩拼韻母八聲調資料表, $AD976, $AG976))</f>
        <v/>
      </c>
    </row>
    <row r="977" spans="2:50">
      <c r="B977" s="380">
        <f t="shared" si="221"/>
        <v>969</v>
      </c>
      <c r="C977" s="314" t="str">
        <f>MID(文章!$D$4, B977, 1)</f>
        <v/>
      </c>
      <c r="D977" s="365"/>
      <c r="E977" s="365"/>
      <c r="F977" s="365"/>
      <c r="G977" s="315" t="str">
        <f t="array" ref="G977">IF( OR($T977, NOT($U977), $W977), "", $AA977 &amp; $AH977 &amp; INDEX(中文數值資料表, $AG977, 2) )</f>
        <v/>
      </c>
      <c r="H977" s="321" t="str">
        <f t="shared" si="222"/>
        <v/>
      </c>
      <c r="I977" s="322" t="str">
        <f t="shared" si="223"/>
        <v/>
      </c>
      <c r="J977" s="323" t="str">
        <f t="shared" si="224"/>
        <v/>
      </c>
      <c r="K977" s="316" t="str">
        <f t="shared" si="225"/>
        <v/>
      </c>
      <c r="L977" s="317" t="str">
        <f t="shared" ca="1" si="293"/>
        <v xml:space="preserve">\ltjruby{}{}\
</v>
      </c>
      <c r="M977" s="317" t="str">
        <f t="shared" ca="1" si="279"/>
        <v xml:space="preserve">&lt;ruby&gt;&lt;rt&gt;&lt;/rt&gt;&lt;/ruby&gt;
</v>
      </c>
      <c r="N977" s="317" t="str">
        <f t="shared" ca="1" si="280"/>
        <v xml:space="preserve">&lt;ruby&gt;&lt;rt&gt;&lt;/rt&gt;&lt;/ruby&gt;
</v>
      </c>
      <c r="O977" s="317" t="str">
        <f t="shared" ca="1" si="281"/>
        <v xml:space="preserve">&lt;ruby&gt;&lt;rt&gt;&lt;/rt&gt;&lt;/ruby&gt;
</v>
      </c>
      <c r="P977" s="317" t="str">
        <f t="shared" ca="1" si="281"/>
        <v xml:space="preserve">&lt;ruby&gt;&lt;rt&gt;&lt;/rt&gt;&lt;/ruby&gt;
</v>
      </c>
      <c r="Q977" s="318" t="str">
        <f t="shared" ca="1" si="282"/>
        <v xml:space="preserve">&lt;ruby&gt;&lt;rtc&gt;&lt;/rtc&gt;&lt;/ruby&gt;
</v>
      </c>
      <c r="R977" s="318" t="str">
        <f t="shared" ca="1" si="283"/>
        <v xml:space="preserve">&lt;ruby&gt;&lt;rt&gt;&lt;/rt&gt;&lt;rtc&gt;&lt;/rtc&gt;&lt;/ruby&gt;
</v>
      </c>
      <c r="S977" s="285"/>
      <c r="T977" s="319" t="b">
        <f t="shared" si="277"/>
        <v>0</v>
      </c>
      <c r="U977" s="319" t="b">
        <f t="shared" si="284"/>
        <v>0</v>
      </c>
      <c r="V977" s="319" t="b">
        <f t="shared" si="285"/>
        <v>1</v>
      </c>
      <c r="W977" s="319" t="b">
        <f t="shared" si="286"/>
        <v>1</v>
      </c>
      <c r="X977" s="319" t="b">
        <f t="shared" si="287"/>
        <v>0</v>
      </c>
      <c r="Y977" s="370"/>
      <c r="Z977" s="377" t="str">
        <f t="shared" si="278"/>
        <v/>
      </c>
      <c r="AA977" s="373" t="str">
        <f t="array" ref="AA977">IF( $Z977="", "", INDEX(白話字聲母資料表, $Z977, $AA$5))</f>
        <v/>
      </c>
      <c r="AB977" s="370"/>
      <c r="AC977" s="377" t="str">
        <f t="shared" si="288"/>
        <v/>
      </c>
      <c r="AD977" s="373" t="str">
        <f t="array" ref="AD977">IF( $W977, "", INDEX(白話字韻母資料表, AC977, $AD$5))</f>
        <v/>
      </c>
      <c r="AE977" s="373" t="str">
        <f t="array" ref="AE977">IF( $W977, "", IF( INDEX(白話字韻母資料表, AC977, $AE$5) = "入聲", TRUE, FALSE) )</f>
        <v/>
      </c>
      <c r="AF977" s="374" t="str">
        <f t="shared" si="289"/>
        <v/>
      </c>
      <c r="AG977" s="374" t="str">
        <f t="shared" si="290"/>
        <v/>
      </c>
      <c r="AH977" s="374" t="str">
        <f t="array" ref="AH977">IF( $W977, "", INDEX(白話字韻母資料表, $AC977, $AH$5))</f>
        <v/>
      </c>
      <c r="AI977" s="374" t="str">
        <f t="array" ref="AI977">IF($W977, "", INDEX(白話字韻母八聲調資料表, $AD977, $AG977))</f>
        <v/>
      </c>
      <c r="AJ977" s="370"/>
      <c r="AK977" s="373" t="b">
        <f t="shared" si="291"/>
        <v>0</v>
      </c>
      <c r="AL977" s="373" t="str">
        <f>IF( $AK977, IFERROR( IF(MATCH( $E977, 顎音化聲母!$H$9:$H$37, 0), TRUE, FALSE), FALSE), "")</f>
        <v/>
      </c>
      <c r="AM977" s="373" t="str">
        <f t="array" ref="AM977">IF( AND($AK977, $AL977), INDEX(顎音化聲母資料表, MATCH( $D977 &amp; $E977, 顎音化聲母!$L$5:$L$136, 0), 3), "")</f>
        <v/>
      </c>
      <c r="AN977" s="373" t="str">
        <f t="shared" si="292"/>
        <v/>
      </c>
      <c r="AO977" s="374" t="str">
        <f t="array" ref="AO977">IF($AN977="", "", IF( $AM977&lt;&gt;"", $AM977,INDEX(白話字聲母資料表, $AN977, $AO$5)))</f>
        <v/>
      </c>
      <c r="AP977" s="374" t="str">
        <f t="array" ref="AP977">IF($W977, "", INDEX(方音八音反切資料表, $AD977, $AG977))</f>
        <v/>
      </c>
      <c r="AQ977" s="370"/>
      <c r="AR977" s="374" t="str">
        <f t="array" ref="AR977">IF($V977, "", INDEX(白話字聲母資料表, $Z977, $AR$5))</f>
        <v/>
      </c>
      <c r="AS977" s="375" t="str">
        <f t="array" ref="AS977">IF($W977, "", INDEX(白話字韻母資料表, $AC977, $AR$5))</f>
        <v/>
      </c>
      <c r="AT977" s="374" t="str">
        <f t="array" ref="AT977">IF($W977, "", INDEX(台羅韻母八聲調資料表, $AD977, $AG977))</f>
        <v/>
      </c>
      <c r="AU977" s="370"/>
      <c r="AV977" s="374" t="str">
        <f t="array" ref="AV977">IF($V977, "", INDEX(白話字聲母資料表, $Z977, $AV$5))</f>
        <v/>
      </c>
      <c r="AW977" s="375" t="str">
        <f t="array" ref="AW977">IF($W977, "", INDEX(白話字韻母資料表, $AC977, $AW$5))</f>
        <v/>
      </c>
      <c r="AX977" s="374" t="str">
        <f t="array" ref="AX977">IF($W977, "", INDEX(閩拼韻母八聲調資料表, $AD977, $AG977))</f>
        <v/>
      </c>
    </row>
    <row r="978" spans="2:50">
      <c r="B978" s="380">
        <f t="shared" si="221"/>
        <v>970</v>
      </c>
      <c r="C978" s="314" t="str">
        <f>MID(文章!$D$4, B978, 1)</f>
        <v/>
      </c>
      <c r="D978" s="365"/>
      <c r="E978" s="365"/>
      <c r="F978" s="365"/>
      <c r="G978" s="315" t="str">
        <f t="array" ref="G978">IF( OR($T978, NOT($U978), $W978), "", $AA978 &amp; $AH978 &amp; INDEX(中文數值資料表, $AG978, 2) )</f>
        <v/>
      </c>
      <c r="H978" s="321" t="str">
        <f t="shared" si="222"/>
        <v/>
      </c>
      <c r="I978" s="322" t="str">
        <f t="shared" si="223"/>
        <v/>
      </c>
      <c r="J978" s="323" t="str">
        <f t="shared" si="224"/>
        <v/>
      </c>
      <c r="K978" s="316" t="str">
        <f t="shared" si="225"/>
        <v/>
      </c>
      <c r="L978" s="317" t="str">
        <f t="shared" ca="1" si="293"/>
        <v xml:space="preserve">\ltjruby{}{}\
</v>
      </c>
      <c r="M978" s="317" t="str">
        <f t="shared" ca="1" si="279"/>
        <v xml:space="preserve">&lt;ruby&gt;&lt;rt&gt;&lt;/rt&gt;&lt;/ruby&gt;
</v>
      </c>
      <c r="N978" s="317" t="str">
        <f t="shared" ca="1" si="280"/>
        <v xml:space="preserve">&lt;ruby&gt;&lt;rt&gt;&lt;/rt&gt;&lt;/ruby&gt;
</v>
      </c>
      <c r="O978" s="317" t="str">
        <f t="shared" ca="1" si="281"/>
        <v xml:space="preserve">&lt;ruby&gt;&lt;rt&gt;&lt;/rt&gt;&lt;/ruby&gt;
</v>
      </c>
      <c r="P978" s="317" t="str">
        <f t="shared" ca="1" si="281"/>
        <v xml:space="preserve">&lt;ruby&gt;&lt;rt&gt;&lt;/rt&gt;&lt;/ruby&gt;
</v>
      </c>
      <c r="Q978" s="318" t="str">
        <f t="shared" ca="1" si="282"/>
        <v xml:space="preserve">&lt;ruby&gt;&lt;rtc&gt;&lt;/rtc&gt;&lt;/ruby&gt;
</v>
      </c>
      <c r="R978" s="318" t="str">
        <f t="shared" ca="1" si="283"/>
        <v xml:space="preserve">&lt;ruby&gt;&lt;rt&gt;&lt;/rt&gt;&lt;rtc&gt;&lt;/rtc&gt;&lt;/ruby&gt;
</v>
      </c>
      <c r="S978" s="285"/>
      <c r="T978" s="319" t="b">
        <f t="shared" si="277"/>
        <v>0</v>
      </c>
      <c r="U978" s="319" t="b">
        <f t="shared" si="284"/>
        <v>0</v>
      </c>
      <c r="V978" s="319" t="b">
        <f t="shared" si="285"/>
        <v>1</v>
      </c>
      <c r="W978" s="319" t="b">
        <f t="shared" si="286"/>
        <v>1</v>
      </c>
      <c r="X978" s="319" t="b">
        <f t="shared" si="287"/>
        <v>0</v>
      </c>
      <c r="Y978" s="370"/>
      <c r="Z978" s="377" t="str">
        <f t="shared" si="278"/>
        <v/>
      </c>
      <c r="AA978" s="373" t="str">
        <f t="array" ref="AA978">IF( $Z978="", "", INDEX(白話字聲母資料表, $Z978, $AA$5))</f>
        <v/>
      </c>
      <c r="AB978" s="370"/>
      <c r="AC978" s="377" t="str">
        <f t="shared" si="288"/>
        <v/>
      </c>
      <c r="AD978" s="373" t="str">
        <f t="array" ref="AD978">IF( $W978, "", INDEX(白話字韻母資料表, AC978, $AD$5))</f>
        <v/>
      </c>
      <c r="AE978" s="373" t="str">
        <f t="array" ref="AE978">IF( $W978, "", IF( INDEX(白話字韻母資料表, AC978, $AE$5) = "入聲", TRUE, FALSE) )</f>
        <v/>
      </c>
      <c r="AF978" s="374" t="str">
        <f t="shared" si="289"/>
        <v/>
      </c>
      <c r="AG978" s="374" t="str">
        <f t="shared" si="290"/>
        <v/>
      </c>
      <c r="AH978" s="374" t="str">
        <f t="array" ref="AH978">IF( $W978, "", INDEX(白話字韻母資料表, $AC978, $AH$5))</f>
        <v/>
      </c>
      <c r="AI978" s="374" t="str">
        <f t="array" ref="AI978">IF($W978, "", INDEX(白話字韻母八聲調資料表, $AD978, $AG978))</f>
        <v/>
      </c>
      <c r="AJ978" s="370"/>
      <c r="AK978" s="373" t="b">
        <f t="shared" si="291"/>
        <v>0</v>
      </c>
      <c r="AL978" s="373" t="str">
        <f>IF( $AK978, IFERROR( IF(MATCH( $E978, 顎音化聲母!$H$9:$H$37, 0), TRUE, FALSE), FALSE), "")</f>
        <v/>
      </c>
      <c r="AM978" s="373" t="str">
        <f t="array" ref="AM978">IF( AND($AK978, $AL978), INDEX(顎音化聲母資料表, MATCH( $D978 &amp; $E978, 顎音化聲母!$L$5:$L$136, 0), 3), "")</f>
        <v/>
      </c>
      <c r="AN978" s="373" t="str">
        <f t="shared" si="292"/>
        <v/>
      </c>
      <c r="AO978" s="374" t="str">
        <f t="array" ref="AO978">IF($AN978="", "", IF( $AM978&lt;&gt;"", $AM978,INDEX(白話字聲母資料表, $AN978, $AO$5)))</f>
        <v/>
      </c>
      <c r="AP978" s="374" t="str">
        <f t="array" ref="AP978">IF($W978, "", INDEX(方音八音反切資料表, $AD978, $AG978))</f>
        <v/>
      </c>
      <c r="AQ978" s="370"/>
      <c r="AR978" s="374" t="str">
        <f t="array" ref="AR978">IF($V978, "", INDEX(白話字聲母資料表, $Z978, $AR$5))</f>
        <v/>
      </c>
      <c r="AS978" s="375" t="str">
        <f t="array" ref="AS978">IF($W978, "", INDEX(白話字韻母資料表, $AC978, $AR$5))</f>
        <v/>
      </c>
      <c r="AT978" s="374" t="str">
        <f t="array" ref="AT978">IF($W978, "", INDEX(台羅韻母八聲調資料表, $AD978, $AG978))</f>
        <v/>
      </c>
      <c r="AU978" s="370"/>
      <c r="AV978" s="374" t="str">
        <f t="array" ref="AV978">IF($V978, "", INDEX(白話字聲母資料表, $Z978, $AV$5))</f>
        <v/>
      </c>
      <c r="AW978" s="375" t="str">
        <f t="array" ref="AW978">IF($W978, "", INDEX(白話字韻母資料表, $AC978, $AW$5))</f>
        <v/>
      </c>
      <c r="AX978" s="374" t="str">
        <f t="array" ref="AX978">IF($W978, "", INDEX(閩拼韻母八聲調資料表, $AD978, $AG978))</f>
        <v/>
      </c>
    </row>
    <row r="979" spans="2:50">
      <c r="B979" s="380">
        <f t="shared" si="221"/>
        <v>971</v>
      </c>
      <c r="C979" s="314" t="str">
        <f>MID(文章!$D$4, B979, 1)</f>
        <v/>
      </c>
      <c r="D979" s="365"/>
      <c r="E979" s="365"/>
      <c r="F979" s="365"/>
      <c r="G979" s="315" t="str">
        <f t="array" ref="G979">IF( OR($T979, NOT($U979), $W979), "", $AA979 &amp; $AH979 &amp; INDEX(中文數值資料表, $AG979, 2) )</f>
        <v/>
      </c>
      <c r="H979" s="321" t="str">
        <f t="shared" si="222"/>
        <v/>
      </c>
      <c r="I979" s="322" t="str">
        <f t="shared" si="223"/>
        <v/>
      </c>
      <c r="J979" s="323" t="str">
        <f t="shared" si="224"/>
        <v/>
      </c>
      <c r="K979" s="316" t="str">
        <f t="shared" si="225"/>
        <v/>
      </c>
      <c r="L979" s="317" t="str">
        <f t="shared" ca="1" si="293"/>
        <v xml:space="preserve">\ltjruby{}{}\
</v>
      </c>
      <c r="M979" s="317" t="str">
        <f t="shared" ca="1" si="279"/>
        <v xml:space="preserve">&lt;ruby&gt;&lt;rt&gt;&lt;/rt&gt;&lt;/ruby&gt;
</v>
      </c>
      <c r="N979" s="317" t="str">
        <f t="shared" ca="1" si="280"/>
        <v xml:space="preserve">&lt;ruby&gt;&lt;rt&gt;&lt;/rt&gt;&lt;/ruby&gt;
</v>
      </c>
      <c r="O979" s="317" t="str">
        <f t="shared" ca="1" si="281"/>
        <v xml:space="preserve">&lt;ruby&gt;&lt;rt&gt;&lt;/rt&gt;&lt;/ruby&gt;
</v>
      </c>
      <c r="P979" s="317" t="str">
        <f t="shared" ca="1" si="281"/>
        <v xml:space="preserve">&lt;ruby&gt;&lt;rt&gt;&lt;/rt&gt;&lt;/ruby&gt;
</v>
      </c>
      <c r="Q979" s="318" t="str">
        <f t="shared" ca="1" si="282"/>
        <v xml:space="preserve">&lt;ruby&gt;&lt;rtc&gt;&lt;/rtc&gt;&lt;/ruby&gt;
</v>
      </c>
      <c r="R979" s="318" t="str">
        <f t="shared" ca="1" si="283"/>
        <v xml:space="preserve">&lt;ruby&gt;&lt;rt&gt;&lt;/rt&gt;&lt;rtc&gt;&lt;/rtc&gt;&lt;/ruby&gt;
</v>
      </c>
      <c r="S979" s="285"/>
      <c r="T979" s="319" t="b">
        <f t="shared" si="277"/>
        <v>0</v>
      </c>
      <c r="U979" s="319" t="b">
        <f t="shared" si="284"/>
        <v>0</v>
      </c>
      <c r="V979" s="319" t="b">
        <f t="shared" si="285"/>
        <v>1</v>
      </c>
      <c r="W979" s="319" t="b">
        <f t="shared" si="286"/>
        <v>1</v>
      </c>
      <c r="X979" s="319" t="b">
        <f t="shared" si="287"/>
        <v>0</v>
      </c>
      <c r="Y979" s="370"/>
      <c r="Z979" s="377" t="str">
        <f t="shared" si="278"/>
        <v/>
      </c>
      <c r="AA979" s="373" t="str">
        <f t="array" ref="AA979">IF( $Z979="", "", INDEX(白話字聲母資料表, $Z979, $AA$5))</f>
        <v/>
      </c>
      <c r="AB979" s="370"/>
      <c r="AC979" s="377" t="str">
        <f t="shared" si="288"/>
        <v/>
      </c>
      <c r="AD979" s="373" t="str">
        <f t="array" ref="AD979">IF( $W979, "", INDEX(白話字韻母資料表, AC979, $AD$5))</f>
        <v/>
      </c>
      <c r="AE979" s="373" t="str">
        <f t="array" ref="AE979">IF( $W979, "", IF( INDEX(白話字韻母資料表, AC979, $AE$5) = "入聲", TRUE, FALSE) )</f>
        <v/>
      </c>
      <c r="AF979" s="374" t="str">
        <f t="shared" si="289"/>
        <v/>
      </c>
      <c r="AG979" s="374" t="str">
        <f t="shared" si="290"/>
        <v/>
      </c>
      <c r="AH979" s="374" t="str">
        <f t="array" ref="AH979">IF( $W979, "", INDEX(白話字韻母資料表, $AC979, $AH$5))</f>
        <v/>
      </c>
      <c r="AI979" s="374" t="str">
        <f t="array" ref="AI979">IF($W979, "", INDEX(白話字韻母八聲調資料表, $AD979, $AG979))</f>
        <v/>
      </c>
      <c r="AJ979" s="370"/>
      <c r="AK979" s="373" t="b">
        <f t="shared" si="291"/>
        <v>0</v>
      </c>
      <c r="AL979" s="373" t="str">
        <f>IF( $AK979, IFERROR( IF(MATCH( $E979, 顎音化聲母!$H$9:$H$37, 0), TRUE, FALSE), FALSE), "")</f>
        <v/>
      </c>
      <c r="AM979" s="373" t="str">
        <f t="array" ref="AM979">IF( AND($AK979, $AL979), INDEX(顎音化聲母資料表, MATCH( $D979 &amp; $E979, 顎音化聲母!$L$5:$L$136, 0), 3), "")</f>
        <v/>
      </c>
      <c r="AN979" s="373" t="str">
        <f t="shared" si="292"/>
        <v/>
      </c>
      <c r="AO979" s="374" t="str">
        <f t="array" ref="AO979">IF($AN979="", "", IF( $AM979&lt;&gt;"", $AM979,INDEX(白話字聲母資料表, $AN979, $AO$5)))</f>
        <v/>
      </c>
      <c r="AP979" s="374" t="str">
        <f t="array" ref="AP979">IF($W979, "", INDEX(方音八音反切資料表, $AD979, $AG979))</f>
        <v/>
      </c>
      <c r="AQ979" s="370"/>
      <c r="AR979" s="374" t="str">
        <f t="array" ref="AR979">IF($V979, "", INDEX(白話字聲母資料表, $Z979, $AR$5))</f>
        <v/>
      </c>
      <c r="AS979" s="375" t="str">
        <f t="array" ref="AS979">IF($W979, "", INDEX(白話字韻母資料表, $AC979, $AR$5))</f>
        <v/>
      </c>
      <c r="AT979" s="374" t="str">
        <f t="array" ref="AT979">IF($W979, "", INDEX(台羅韻母八聲調資料表, $AD979, $AG979))</f>
        <v/>
      </c>
      <c r="AU979" s="370"/>
      <c r="AV979" s="374" t="str">
        <f t="array" ref="AV979">IF($V979, "", INDEX(白話字聲母資料表, $Z979, $AV$5))</f>
        <v/>
      </c>
      <c r="AW979" s="375" t="str">
        <f t="array" ref="AW979">IF($W979, "", INDEX(白話字韻母資料表, $AC979, $AW$5))</f>
        <v/>
      </c>
      <c r="AX979" s="374" t="str">
        <f t="array" ref="AX979">IF($W979, "", INDEX(閩拼韻母八聲調資料表, $AD979, $AG979))</f>
        <v/>
      </c>
    </row>
    <row r="980" spans="2:50">
      <c r="B980" s="380">
        <f t="shared" si="221"/>
        <v>972</v>
      </c>
      <c r="C980" s="314" t="str">
        <f>MID(文章!$D$4, B980, 1)</f>
        <v/>
      </c>
      <c r="D980" s="365"/>
      <c r="E980" s="365"/>
      <c r="F980" s="365"/>
      <c r="G980" s="315" t="str">
        <f t="array" ref="G980">IF( OR($T980, NOT($U980), $W980), "", $AA980 &amp; $AH980 &amp; INDEX(中文數值資料表, $AG980, 2) )</f>
        <v/>
      </c>
      <c r="H980" s="321" t="str">
        <f t="shared" si="222"/>
        <v/>
      </c>
      <c r="I980" s="322" t="str">
        <f t="shared" si="223"/>
        <v/>
      </c>
      <c r="J980" s="323" t="str">
        <f t="shared" si="224"/>
        <v/>
      </c>
      <c r="K980" s="316" t="str">
        <f t="shared" si="225"/>
        <v/>
      </c>
      <c r="L980" s="317" t="str">
        <f t="shared" ca="1" si="293"/>
        <v xml:space="preserve">\ltjruby{}{}\
</v>
      </c>
      <c r="M980" s="317" t="str">
        <f t="shared" ca="1" si="279"/>
        <v xml:space="preserve">&lt;ruby&gt;&lt;rt&gt;&lt;/rt&gt;&lt;/ruby&gt;
</v>
      </c>
      <c r="N980" s="317" t="str">
        <f t="shared" ca="1" si="280"/>
        <v xml:space="preserve">&lt;ruby&gt;&lt;rt&gt;&lt;/rt&gt;&lt;/ruby&gt;
</v>
      </c>
      <c r="O980" s="317" t="str">
        <f t="shared" ca="1" si="281"/>
        <v xml:space="preserve">&lt;ruby&gt;&lt;rt&gt;&lt;/rt&gt;&lt;/ruby&gt;
</v>
      </c>
      <c r="P980" s="317" t="str">
        <f t="shared" ca="1" si="281"/>
        <v xml:space="preserve">&lt;ruby&gt;&lt;rt&gt;&lt;/rt&gt;&lt;/ruby&gt;
</v>
      </c>
      <c r="Q980" s="318" t="str">
        <f t="shared" ca="1" si="282"/>
        <v xml:space="preserve">&lt;ruby&gt;&lt;rtc&gt;&lt;/rtc&gt;&lt;/ruby&gt;
</v>
      </c>
      <c r="R980" s="318" t="str">
        <f t="shared" ca="1" si="283"/>
        <v xml:space="preserve">&lt;ruby&gt;&lt;rt&gt;&lt;/rt&gt;&lt;rtc&gt;&lt;/rtc&gt;&lt;/ruby&gt;
</v>
      </c>
      <c r="S980" s="285"/>
      <c r="T980" s="319" t="b">
        <f t="shared" si="277"/>
        <v>0</v>
      </c>
      <c r="U980" s="319" t="b">
        <f t="shared" si="284"/>
        <v>0</v>
      </c>
      <c r="V980" s="319" t="b">
        <f t="shared" si="285"/>
        <v>1</v>
      </c>
      <c r="W980" s="319" t="b">
        <f t="shared" si="286"/>
        <v>1</v>
      </c>
      <c r="X980" s="319" t="b">
        <f t="shared" si="287"/>
        <v>0</v>
      </c>
      <c r="Y980" s="370"/>
      <c r="Z980" s="377" t="str">
        <f t="shared" si="278"/>
        <v/>
      </c>
      <c r="AA980" s="373" t="str">
        <f t="array" ref="AA980">IF( $Z980="", "", INDEX(白話字聲母資料表, $Z980, $AA$5))</f>
        <v/>
      </c>
      <c r="AB980" s="370"/>
      <c r="AC980" s="377" t="str">
        <f t="shared" si="288"/>
        <v/>
      </c>
      <c r="AD980" s="373" t="str">
        <f t="array" ref="AD980">IF( $W980, "", INDEX(白話字韻母資料表, AC980, $AD$5))</f>
        <v/>
      </c>
      <c r="AE980" s="373" t="str">
        <f t="array" ref="AE980">IF( $W980, "", IF( INDEX(白話字韻母資料表, AC980, $AE$5) = "入聲", TRUE, FALSE) )</f>
        <v/>
      </c>
      <c r="AF980" s="374" t="str">
        <f t="shared" si="289"/>
        <v/>
      </c>
      <c r="AG980" s="374" t="str">
        <f t="shared" si="290"/>
        <v/>
      </c>
      <c r="AH980" s="374" t="str">
        <f t="array" ref="AH980">IF( $W980, "", INDEX(白話字韻母資料表, $AC980, $AH$5))</f>
        <v/>
      </c>
      <c r="AI980" s="374" t="str">
        <f t="array" ref="AI980">IF($W980, "", INDEX(白話字韻母八聲調資料表, $AD980, $AG980))</f>
        <v/>
      </c>
      <c r="AJ980" s="370"/>
      <c r="AK980" s="373" t="b">
        <f t="shared" si="291"/>
        <v>0</v>
      </c>
      <c r="AL980" s="373" t="str">
        <f>IF( $AK980, IFERROR( IF(MATCH( $E980, 顎音化聲母!$H$9:$H$37, 0), TRUE, FALSE), FALSE), "")</f>
        <v/>
      </c>
      <c r="AM980" s="373" t="str">
        <f t="array" ref="AM980">IF( AND($AK980, $AL980), INDEX(顎音化聲母資料表, MATCH( $D980 &amp; $E980, 顎音化聲母!$L$5:$L$136, 0), 3), "")</f>
        <v/>
      </c>
      <c r="AN980" s="373" t="str">
        <f t="shared" si="292"/>
        <v/>
      </c>
      <c r="AO980" s="374" t="str">
        <f t="array" ref="AO980">IF($AN980="", "", IF( $AM980&lt;&gt;"", $AM980,INDEX(白話字聲母資料表, $AN980, $AO$5)))</f>
        <v/>
      </c>
      <c r="AP980" s="374" t="str">
        <f t="array" ref="AP980">IF($W980, "", INDEX(方音八音反切資料表, $AD980, $AG980))</f>
        <v/>
      </c>
      <c r="AQ980" s="370"/>
      <c r="AR980" s="374" t="str">
        <f t="array" ref="AR980">IF($V980, "", INDEX(白話字聲母資料表, $Z980, $AR$5))</f>
        <v/>
      </c>
      <c r="AS980" s="375" t="str">
        <f t="array" ref="AS980">IF($W980, "", INDEX(白話字韻母資料表, $AC980, $AR$5))</f>
        <v/>
      </c>
      <c r="AT980" s="374" t="str">
        <f t="array" ref="AT980">IF($W980, "", INDEX(台羅韻母八聲調資料表, $AD980, $AG980))</f>
        <v/>
      </c>
      <c r="AU980" s="370"/>
      <c r="AV980" s="374" t="str">
        <f t="array" ref="AV980">IF($V980, "", INDEX(白話字聲母資料表, $Z980, $AV$5))</f>
        <v/>
      </c>
      <c r="AW980" s="375" t="str">
        <f t="array" ref="AW980">IF($W980, "", INDEX(白話字韻母資料表, $AC980, $AW$5))</f>
        <v/>
      </c>
      <c r="AX980" s="374" t="str">
        <f t="array" ref="AX980">IF($W980, "", INDEX(閩拼韻母八聲調資料表, $AD980, $AG980))</f>
        <v/>
      </c>
    </row>
    <row r="981" spans="2:50">
      <c r="B981" s="380">
        <f t="shared" si="221"/>
        <v>973</v>
      </c>
      <c r="C981" s="314" t="str">
        <f>MID(文章!$D$4, B981, 1)</f>
        <v/>
      </c>
      <c r="D981" s="365"/>
      <c r="E981" s="365"/>
      <c r="F981" s="365"/>
      <c r="G981" s="315" t="str">
        <f t="array" ref="G981">IF( OR($T981, NOT($U981), $W981), "", $AA981 &amp; $AH981 &amp; INDEX(中文數值資料表, $AG981, 2) )</f>
        <v/>
      </c>
      <c r="H981" s="321" t="str">
        <f t="shared" si="222"/>
        <v/>
      </c>
      <c r="I981" s="322" t="str">
        <f t="shared" si="223"/>
        <v/>
      </c>
      <c r="J981" s="323" t="str">
        <f t="shared" si="224"/>
        <v/>
      </c>
      <c r="K981" s="316" t="str">
        <f t="shared" si="225"/>
        <v/>
      </c>
      <c r="L981" s="317" t="str">
        <f t="shared" ca="1" si="293"/>
        <v xml:space="preserve">\ltjruby{}{}\
</v>
      </c>
      <c r="M981" s="317" t="str">
        <f t="shared" ca="1" si="279"/>
        <v xml:space="preserve">&lt;ruby&gt;&lt;rt&gt;&lt;/rt&gt;&lt;/ruby&gt;
</v>
      </c>
      <c r="N981" s="317" t="str">
        <f t="shared" ca="1" si="280"/>
        <v xml:space="preserve">&lt;ruby&gt;&lt;rt&gt;&lt;/rt&gt;&lt;/ruby&gt;
</v>
      </c>
      <c r="O981" s="317" t="str">
        <f t="shared" ca="1" si="281"/>
        <v xml:space="preserve">&lt;ruby&gt;&lt;rt&gt;&lt;/rt&gt;&lt;/ruby&gt;
</v>
      </c>
      <c r="P981" s="317" t="str">
        <f t="shared" ca="1" si="281"/>
        <v xml:space="preserve">&lt;ruby&gt;&lt;rt&gt;&lt;/rt&gt;&lt;/ruby&gt;
</v>
      </c>
      <c r="Q981" s="318" t="str">
        <f t="shared" ca="1" si="282"/>
        <v xml:space="preserve">&lt;ruby&gt;&lt;rtc&gt;&lt;/rtc&gt;&lt;/ruby&gt;
</v>
      </c>
      <c r="R981" s="318" t="str">
        <f t="shared" ca="1" si="283"/>
        <v xml:space="preserve">&lt;ruby&gt;&lt;rt&gt;&lt;/rt&gt;&lt;rtc&gt;&lt;/rtc&gt;&lt;/ruby&gt;
</v>
      </c>
      <c r="S981" s="285"/>
      <c r="T981" s="319" t="b">
        <f t="shared" si="277"/>
        <v>0</v>
      </c>
      <c r="U981" s="319" t="b">
        <f t="shared" si="284"/>
        <v>0</v>
      </c>
      <c r="V981" s="319" t="b">
        <f t="shared" si="285"/>
        <v>1</v>
      </c>
      <c r="W981" s="319" t="b">
        <f t="shared" si="286"/>
        <v>1</v>
      </c>
      <c r="X981" s="319" t="b">
        <f t="shared" si="287"/>
        <v>0</v>
      </c>
      <c r="Y981" s="370"/>
      <c r="Z981" s="377" t="str">
        <f t="shared" si="278"/>
        <v/>
      </c>
      <c r="AA981" s="373" t="str">
        <f t="array" ref="AA981">IF( $Z981="", "", INDEX(白話字聲母資料表, $Z981, $AA$5))</f>
        <v/>
      </c>
      <c r="AB981" s="370"/>
      <c r="AC981" s="377" t="str">
        <f t="shared" si="288"/>
        <v/>
      </c>
      <c r="AD981" s="373" t="str">
        <f t="array" ref="AD981">IF( $W981, "", INDEX(白話字韻母資料表, AC981, $AD$5))</f>
        <v/>
      </c>
      <c r="AE981" s="373" t="str">
        <f t="array" ref="AE981">IF( $W981, "", IF( INDEX(白話字韻母資料表, AC981, $AE$5) = "入聲", TRUE, FALSE) )</f>
        <v/>
      </c>
      <c r="AF981" s="374" t="str">
        <f t="shared" si="289"/>
        <v/>
      </c>
      <c r="AG981" s="374" t="str">
        <f t="shared" si="290"/>
        <v/>
      </c>
      <c r="AH981" s="374" t="str">
        <f t="array" ref="AH981">IF( $W981, "", INDEX(白話字韻母資料表, $AC981, $AH$5))</f>
        <v/>
      </c>
      <c r="AI981" s="374" t="str">
        <f t="array" ref="AI981">IF($W981, "", INDEX(白話字韻母八聲調資料表, $AD981, $AG981))</f>
        <v/>
      </c>
      <c r="AJ981" s="370"/>
      <c r="AK981" s="373" t="b">
        <f t="shared" si="291"/>
        <v>0</v>
      </c>
      <c r="AL981" s="373" t="str">
        <f>IF( $AK981, IFERROR( IF(MATCH( $E981, 顎音化聲母!$H$9:$H$37, 0), TRUE, FALSE), FALSE), "")</f>
        <v/>
      </c>
      <c r="AM981" s="373" t="str">
        <f t="array" ref="AM981">IF( AND($AK981, $AL981), INDEX(顎音化聲母資料表, MATCH( $D981 &amp; $E981, 顎音化聲母!$L$5:$L$136, 0), 3), "")</f>
        <v/>
      </c>
      <c r="AN981" s="373" t="str">
        <f t="shared" si="292"/>
        <v/>
      </c>
      <c r="AO981" s="374" t="str">
        <f t="array" ref="AO981">IF($AN981="", "", IF( $AM981&lt;&gt;"", $AM981,INDEX(白話字聲母資料表, $AN981, $AO$5)))</f>
        <v/>
      </c>
      <c r="AP981" s="374" t="str">
        <f t="array" ref="AP981">IF($W981, "", INDEX(方音八音反切資料表, $AD981, $AG981))</f>
        <v/>
      </c>
      <c r="AQ981" s="370"/>
      <c r="AR981" s="374" t="str">
        <f t="array" ref="AR981">IF($V981, "", INDEX(白話字聲母資料表, $Z981, $AR$5))</f>
        <v/>
      </c>
      <c r="AS981" s="375" t="str">
        <f t="array" ref="AS981">IF($W981, "", INDEX(白話字韻母資料表, $AC981, $AR$5))</f>
        <v/>
      </c>
      <c r="AT981" s="374" t="str">
        <f t="array" ref="AT981">IF($W981, "", INDEX(台羅韻母八聲調資料表, $AD981, $AG981))</f>
        <v/>
      </c>
      <c r="AU981" s="370"/>
      <c r="AV981" s="374" t="str">
        <f t="array" ref="AV981">IF($V981, "", INDEX(白話字聲母資料表, $Z981, $AV$5))</f>
        <v/>
      </c>
      <c r="AW981" s="375" t="str">
        <f t="array" ref="AW981">IF($W981, "", INDEX(白話字韻母資料表, $AC981, $AW$5))</f>
        <v/>
      </c>
      <c r="AX981" s="374" t="str">
        <f t="array" ref="AX981">IF($W981, "", INDEX(閩拼韻母八聲調資料表, $AD981, $AG981))</f>
        <v/>
      </c>
    </row>
    <row r="982" spans="2:50">
      <c r="B982" s="380">
        <f t="shared" si="221"/>
        <v>974</v>
      </c>
      <c r="C982" s="314" t="str">
        <f>MID(文章!$D$4, B982, 1)</f>
        <v/>
      </c>
      <c r="D982" s="365"/>
      <c r="E982" s="365"/>
      <c r="F982" s="365"/>
      <c r="G982" s="315" t="str">
        <f t="array" ref="G982">IF( OR($T982, NOT($U982), $W982), "", $AA982 &amp; $AH982 &amp; INDEX(中文數值資料表, $AG982, 2) )</f>
        <v/>
      </c>
      <c r="H982" s="321" t="str">
        <f t="shared" si="222"/>
        <v/>
      </c>
      <c r="I982" s="322" t="str">
        <f t="shared" si="223"/>
        <v/>
      </c>
      <c r="J982" s="323" t="str">
        <f t="shared" si="224"/>
        <v/>
      </c>
      <c r="K982" s="316" t="str">
        <f t="shared" si="225"/>
        <v/>
      </c>
      <c r="L982" s="317" t="str">
        <f t="shared" ca="1" si="293"/>
        <v xml:space="preserve">\ltjruby{}{}\
</v>
      </c>
      <c r="M982" s="317" t="str">
        <f t="shared" ca="1" si="279"/>
        <v xml:space="preserve">&lt;ruby&gt;&lt;rt&gt;&lt;/rt&gt;&lt;/ruby&gt;
</v>
      </c>
      <c r="N982" s="317" t="str">
        <f t="shared" ca="1" si="280"/>
        <v xml:space="preserve">&lt;ruby&gt;&lt;rt&gt;&lt;/rt&gt;&lt;/ruby&gt;
</v>
      </c>
      <c r="O982" s="317" t="str">
        <f t="shared" ca="1" si="281"/>
        <v xml:space="preserve">&lt;ruby&gt;&lt;rt&gt;&lt;/rt&gt;&lt;/ruby&gt;
</v>
      </c>
      <c r="P982" s="317" t="str">
        <f t="shared" ca="1" si="281"/>
        <v xml:space="preserve">&lt;ruby&gt;&lt;rt&gt;&lt;/rt&gt;&lt;/ruby&gt;
</v>
      </c>
      <c r="Q982" s="318" t="str">
        <f t="shared" ca="1" si="282"/>
        <v xml:space="preserve">&lt;ruby&gt;&lt;rtc&gt;&lt;/rtc&gt;&lt;/ruby&gt;
</v>
      </c>
      <c r="R982" s="318" t="str">
        <f t="shared" ca="1" si="283"/>
        <v xml:space="preserve">&lt;ruby&gt;&lt;rt&gt;&lt;/rt&gt;&lt;rtc&gt;&lt;/rtc&gt;&lt;/ruby&gt;
</v>
      </c>
      <c r="S982" s="285"/>
      <c r="T982" s="319" t="b">
        <f t="shared" si="277"/>
        <v>0</v>
      </c>
      <c r="U982" s="319" t="b">
        <f t="shared" si="284"/>
        <v>0</v>
      </c>
      <c r="V982" s="319" t="b">
        <f t="shared" si="285"/>
        <v>1</v>
      </c>
      <c r="W982" s="319" t="b">
        <f t="shared" si="286"/>
        <v>1</v>
      </c>
      <c r="X982" s="319" t="b">
        <f t="shared" si="287"/>
        <v>0</v>
      </c>
      <c r="Y982" s="370"/>
      <c r="Z982" s="377" t="str">
        <f t="shared" si="278"/>
        <v/>
      </c>
      <c r="AA982" s="373" t="str">
        <f t="array" ref="AA982">IF( $Z982="", "", INDEX(白話字聲母資料表, $Z982, $AA$5))</f>
        <v/>
      </c>
      <c r="AB982" s="370"/>
      <c r="AC982" s="377" t="str">
        <f t="shared" si="288"/>
        <v/>
      </c>
      <c r="AD982" s="373" t="str">
        <f t="array" ref="AD982">IF( $W982, "", INDEX(白話字韻母資料表, AC982, $AD$5))</f>
        <v/>
      </c>
      <c r="AE982" s="373" t="str">
        <f t="array" ref="AE982">IF( $W982, "", IF( INDEX(白話字韻母資料表, AC982, $AE$5) = "入聲", TRUE, FALSE) )</f>
        <v/>
      </c>
      <c r="AF982" s="374" t="str">
        <f t="shared" si="289"/>
        <v/>
      </c>
      <c r="AG982" s="374" t="str">
        <f t="shared" si="290"/>
        <v/>
      </c>
      <c r="AH982" s="374" t="str">
        <f t="array" ref="AH982">IF( $W982, "", INDEX(白話字韻母資料表, $AC982, $AH$5))</f>
        <v/>
      </c>
      <c r="AI982" s="374" t="str">
        <f t="array" ref="AI982">IF($W982, "", INDEX(白話字韻母八聲調資料表, $AD982, $AG982))</f>
        <v/>
      </c>
      <c r="AJ982" s="370"/>
      <c r="AK982" s="373" t="b">
        <f t="shared" si="291"/>
        <v>0</v>
      </c>
      <c r="AL982" s="373" t="str">
        <f>IF( $AK982, IFERROR( IF(MATCH( $E982, 顎音化聲母!$H$9:$H$37, 0), TRUE, FALSE), FALSE), "")</f>
        <v/>
      </c>
      <c r="AM982" s="373" t="str">
        <f t="array" ref="AM982">IF( AND($AK982, $AL982), INDEX(顎音化聲母資料表, MATCH( $D982 &amp; $E982, 顎音化聲母!$L$5:$L$136, 0), 3), "")</f>
        <v/>
      </c>
      <c r="AN982" s="373" t="str">
        <f t="shared" si="292"/>
        <v/>
      </c>
      <c r="AO982" s="374" t="str">
        <f t="array" ref="AO982">IF($AN982="", "", IF( $AM982&lt;&gt;"", $AM982,INDEX(白話字聲母資料表, $AN982, $AO$5)))</f>
        <v/>
      </c>
      <c r="AP982" s="374" t="str">
        <f t="array" ref="AP982">IF($W982, "", INDEX(方音八音反切資料表, $AD982, $AG982))</f>
        <v/>
      </c>
      <c r="AQ982" s="370"/>
      <c r="AR982" s="374" t="str">
        <f t="array" ref="AR982">IF($V982, "", INDEX(白話字聲母資料表, $Z982, $AR$5))</f>
        <v/>
      </c>
      <c r="AS982" s="375" t="str">
        <f t="array" ref="AS982">IF($W982, "", INDEX(白話字韻母資料表, $AC982, $AR$5))</f>
        <v/>
      </c>
      <c r="AT982" s="374" t="str">
        <f t="array" ref="AT982">IF($W982, "", INDEX(台羅韻母八聲調資料表, $AD982, $AG982))</f>
        <v/>
      </c>
      <c r="AU982" s="370"/>
      <c r="AV982" s="374" t="str">
        <f t="array" ref="AV982">IF($V982, "", INDEX(白話字聲母資料表, $Z982, $AV$5))</f>
        <v/>
      </c>
      <c r="AW982" s="375" t="str">
        <f t="array" ref="AW982">IF($W982, "", INDEX(白話字韻母資料表, $AC982, $AW$5))</f>
        <v/>
      </c>
      <c r="AX982" s="374" t="str">
        <f t="array" ref="AX982">IF($W982, "", INDEX(閩拼韻母八聲調資料表, $AD982, $AG982))</f>
        <v/>
      </c>
    </row>
    <row r="983" spans="2:50">
      <c r="B983" s="380">
        <f t="shared" si="221"/>
        <v>975</v>
      </c>
      <c r="C983" s="314" t="str">
        <f>MID(文章!$D$4, B983, 1)</f>
        <v/>
      </c>
      <c r="D983" s="365"/>
      <c r="E983" s="365"/>
      <c r="F983" s="365"/>
      <c r="G983" s="315" t="str">
        <f t="array" ref="G983">IF( OR($T983, NOT($U983), $W983), "", $AA983 &amp; $AH983 &amp; INDEX(中文數值資料表, $AG983, 2) )</f>
        <v/>
      </c>
      <c r="H983" s="321" t="str">
        <f t="shared" si="222"/>
        <v/>
      </c>
      <c r="I983" s="322" t="str">
        <f t="shared" si="223"/>
        <v/>
      </c>
      <c r="J983" s="323" t="str">
        <f t="shared" si="224"/>
        <v/>
      </c>
      <c r="K983" s="316" t="str">
        <f t="shared" si="225"/>
        <v/>
      </c>
      <c r="L983" s="317" t="str">
        <f t="shared" ca="1" si="293"/>
        <v xml:space="preserve">\ltjruby{}{}\
</v>
      </c>
      <c r="M983" s="317" t="str">
        <f t="shared" ca="1" si="279"/>
        <v xml:space="preserve">&lt;ruby&gt;&lt;rt&gt;&lt;/rt&gt;&lt;/ruby&gt;
</v>
      </c>
      <c r="N983" s="317" t="str">
        <f t="shared" ca="1" si="280"/>
        <v xml:space="preserve">&lt;ruby&gt;&lt;rt&gt;&lt;/rt&gt;&lt;/ruby&gt;
</v>
      </c>
      <c r="O983" s="317" t="str">
        <f t="shared" ca="1" si="281"/>
        <v xml:space="preserve">&lt;ruby&gt;&lt;rt&gt;&lt;/rt&gt;&lt;/ruby&gt;
</v>
      </c>
      <c r="P983" s="317" t="str">
        <f t="shared" ca="1" si="281"/>
        <v xml:space="preserve">&lt;ruby&gt;&lt;rt&gt;&lt;/rt&gt;&lt;/ruby&gt;
</v>
      </c>
      <c r="Q983" s="318" t="str">
        <f t="shared" ca="1" si="282"/>
        <v xml:space="preserve">&lt;ruby&gt;&lt;rtc&gt;&lt;/rtc&gt;&lt;/ruby&gt;
</v>
      </c>
      <c r="R983" s="318" t="str">
        <f t="shared" ca="1" si="283"/>
        <v xml:space="preserve">&lt;ruby&gt;&lt;rt&gt;&lt;/rt&gt;&lt;rtc&gt;&lt;/rtc&gt;&lt;/ruby&gt;
</v>
      </c>
      <c r="S983" s="285"/>
      <c r="T983" s="319" t="b">
        <f t="shared" si="277"/>
        <v>0</v>
      </c>
      <c r="U983" s="319" t="b">
        <f t="shared" si="284"/>
        <v>0</v>
      </c>
      <c r="V983" s="319" t="b">
        <f t="shared" si="285"/>
        <v>1</v>
      </c>
      <c r="W983" s="319" t="b">
        <f t="shared" si="286"/>
        <v>1</v>
      </c>
      <c r="X983" s="319" t="b">
        <f t="shared" si="287"/>
        <v>0</v>
      </c>
      <c r="Y983" s="370"/>
      <c r="Z983" s="377" t="str">
        <f t="shared" si="278"/>
        <v/>
      </c>
      <c r="AA983" s="373" t="str">
        <f t="array" ref="AA983">IF( $Z983="", "", INDEX(白話字聲母資料表, $Z983, $AA$5))</f>
        <v/>
      </c>
      <c r="AB983" s="370"/>
      <c r="AC983" s="377" t="str">
        <f t="shared" si="288"/>
        <v/>
      </c>
      <c r="AD983" s="373" t="str">
        <f t="array" ref="AD983">IF( $W983, "", INDEX(白話字韻母資料表, AC983, $AD$5))</f>
        <v/>
      </c>
      <c r="AE983" s="373" t="str">
        <f t="array" ref="AE983">IF( $W983, "", IF( INDEX(白話字韻母資料表, AC983, $AE$5) = "入聲", TRUE, FALSE) )</f>
        <v/>
      </c>
      <c r="AF983" s="374" t="str">
        <f t="shared" si="289"/>
        <v/>
      </c>
      <c r="AG983" s="374" t="str">
        <f t="shared" si="290"/>
        <v/>
      </c>
      <c r="AH983" s="374" t="str">
        <f t="array" ref="AH983">IF( $W983, "", INDEX(白話字韻母資料表, $AC983, $AH$5))</f>
        <v/>
      </c>
      <c r="AI983" s="374" t="str">
        <f t="array" ref="AI983">IF($W983, "", INDEX(白話字韻母八聲調資料表, $AD983, $AG983))</f>
        <v/>
      </c>
      <c r="AJ983" s="370"/>
      <c r="AK983" s="373" t="b">
        <f t="shared" si="291"/>
        <v>0</v>
      </c>
      <c r="AL983" s="373" t="str">
        <f>IF( $AK983, IFERROR( IF(MATCH( $E983, 顎音化聲母!$H$9:$H$37, 0), TRUE, FALSE), FALSE), "")</f>
        <v/>
      </c>
      <c r="AM983" s="373" t="str">
        <f t="array" ref="AM983">IF( AND($AK983, $AL983), INDEX(顎音化聲母資料表, MATCH( $D983 &amp; $E983, 顎音化聲母!$L$5:$L$136, 0), 3), "")</f>
        <v/>
      </c>
      <c r="AN983" s="373" t="str">
        <f t="shared" si="292"/>
        <v/>
      </c>
      <c r="AO983" s="374" t="str">
        <f t="array" ref="AO983">IF($AN983="", "", IF( $AM983&lt;&gt;"", $AM983,INDEX(白話字聲母資料表, $AN983, $AO$5)))</f>
        <v/>
      </c>
      <c r="AP983" s="374" t="str">
        <f t="array" ref="AP983">IF($W983, "", INDEX(方音八音反切資料表, $AD983, $AG983))</f>
        <v/>
      </c>
      <c r="AQ983" s="370"/>
      <c r="AR983" s="374" t="str">
        <f t="array" ref="AR983">IF($V983, "", INDEX(白話字聲母資料表, $Z983, $AR$5))</f>
        <v/>
      </c>
      <c r="AS983" s="375" t="str">
        <f t="array" ref="AS983">IF($W983, "", INDEX(白話字韻母資料表, $AC983, $AR$5))</f>
        <v/>
      </c>
      <c r="AT983" s="374" t="str">
        <f t="array" ref="AT983">IF($W983, "", INDEX(台羅韻母八聲調資料表, $AD983, $AG983))</f>
        <v/>
      </c>
      <c r="AU983" s="370"/>
      <c r="AV983" s="374" t="str">
        <f t="array" ref="AV983">IF($V983, "", INDEX(白話字聲母資料表, $Z983, $AV$5))</f>
        <v/>
      </c>
      <c r="AW983" s="375" t="str">
        <f t="array" ref="AW983">IF($W983, "", INDEX(白話字韻母資料表, $AC983, $AW$5))</f>
        <v/>
      </c>
      <c r="AX983" s="374" t="str">
        <f t="array" ref="AX983">IF($W983, "", INDEX(閩拼韻母八聲調資料表, $AD983, $AG983))</f>
        <v/>
      </c>
    </row>
    <row r="984" spans="2:50">
      <c r="B984" s="380">
        <f t="shared" si="221"/>
        <v>976</v>
      </c>
      <c r="C984" s="314" t="str">
        <f>MID(文章!$D$4, B984, 1)</f>
        <v/>
      </c>
      <c r="D984" s="365"/>
      <c r="E984" s="365"/>
      <c r="F984" s="365"/>
      <c r="G984" s="315" t="str">
        <f t="array" ref="G984">IF( OR($T984, NOT($U984), $W984), "", $AA984 &amp; $AH984 &amp; INDEX(中文數值資料表, $AG984, 2) )</f>
        <v/>
      </c>
      <c r="H984" s="321" t="str">
        <f t="shared" si="222"/>
        <v/>
      </c>
      <c r="I984" s="322" t="str">
        <f t="shared" si="223"/>
        <v/>
      </c>
      <c r="J984" s="323" t="str">
        <f t="shared" si="224"/>
        <v/>
      </c>
      <c r="K984" s="316" t="str">
        <f t="shared" si="225"/>
        <v/>
      </c>
      <c r="L984" s="317" t="str">
        <f t="shared" ca="1" si="293"/>
        <v xml:space="preserve">\ltjruby{}{}\
</v>
      </c>
      <c r="M984" s="317" t="str">
        <f t="shared" ca="1" si="279"/>
        <v xml:space="preserve">&lt;ruby&gt;&lt;rt&gt;&lt;/rt&gt;&lt;/ruby&gt;
</v>
      </c>
      <c r="N984" s="317" t="str">
        <f t="shared" ca="1" si="280"/>
        <v xml:space="preserve">&lt;ruby&gt;&lt;rt&gt;&lt;/rt&gt;&lt;/ruby&gt;
</v>
      </c>
      <c r="O984" s="317" t="str">
        <f t="shared" ca="1" si="281"/>
        <v xml:space="preserve">&lt;ruby&gt;&lt;rt&gt;&lt;/rt&gt;&lt;/ruby&gt;
</v>
      </c>
      <c r="P984" s="317" t="str">
        <f t="shared" ca="1" si="281"/>
        <v xml:space="preserve">&lt;ruby&gt;&lt;rt&gt;&lt;/rt&gt;&lt;/ruby&gt;
</v>
      </c>
      <c r="Q984" s="318" t="str">
        <f t="shared" ca="1" si="282"/>
        <v xml:space="preserve">&lt;ruby&gt;&lt;rtc&gt;&lt;/rtc&gt;&lt;/ruby&gt;
</v>
      </c>
      <c r="R984" s="318" t="str">
        <f t="shared" ca="1" si="283"/>
        <v xml:space="preserve">&lt;ruby&gt;&lt;rt&gt;&lt;/rt&gt;&lt;rtc&gt;&lt;/rtc&gt;&lt;/ruby&gt;
</v>
      </c>
      <c r="S984" s="285"/>
      <c r="T984" s="319" t="b">
        <f t="shared" si="277"/>
        <v>0</v>
      </c>
      <c r="U984" s="319" t="b">
        <f t="shared" si="284"/>
        <v>0</v>
      </c>
      <c r="V984" s="319" t="b">
        <f t="shared" si="285"/>
        <v>1</v>
      </c>
      <c r="W984" s="319" t="b">
        <f t="shared" si="286"/>
        <v>1</v>
      </c>
      <c r="X984" s="319" t="b">
        <f t="shared" si="287"/>
        <v>0</v>
      </c>
      <c r="Y984" s="370"/>
      <c r="Z984" s="377" t="str">
        <f t="shared" si="278"/>
        <v/>
      </c>
      <c r="AA984" s="373" t="str">
        <f t="array" ref="AA984">IF( $Z984="", "", INDEX(白話字聲母資料表, $Z984, $AA$5))</f>
        <v/>
      </c>
      <c r="AB984" s="370"/>
      <c r="AC984" s="377" t="str">
        <f t="shared" si="288"/>
        <v/>
      </c>
      <c r="AD984" s="373" t="str">
        <f t="array" ref="AD984">IF( $W984, "", INDEX(白話字韻母資料表, AC984, $AD$5))</f>
        <v/>
      </c>
      <c r="AE984" s="373" t="str">
        <f t="array" ref="AE984">IF( $W984, "", IF( INDEX(白話字韻母資料表, AC984, $AE$5) = "入聲", TRUE, FALSE) )</f>
        <v/>
      </c>
      <c r="AF984" s="374" t="str">
        <f t="shared" si="289"/>
        <v/>
      </c>
      <c r="AG984" s="374" t="str">
        <f t="shared" si="290"/>
        <v/>
      </c>
      <c r="AH984" s="374" t="str">
        <f t="array" ref="AH984">IF( $W984, "", INDEX(白話字韻母資料表, $AC984, $AH$5))</f>
        <v/>
      </c>
      <c r="AI984" s="374" t="str">
        <f t="array" ref="AI984">IF($W984, "", INDEX(白話字韻母八聲調資料表, $AD984, $AG984))</f>
        <v/>
      </c>
      <c r="AJ984" s="370"/>
      <c r="AK984" s="373" t="b">
        <f t="shared" si="291"/>
        <v>0</v>
      </c>
      <c r="AL984" s="373" t="str">
        <f>IF( $AK984, IFERROR( IF(MATCH( $E984, 顎音化聲母!$H$9:$H$37, 0), TRUE, FALSE), FALSE), "")</f>
        <v/>
      </c>
      <c r="AM984" s="373" t="str">
        <f t="array" ref="AM984">IF( AND($AK984, $AL984), INDEX(顎音化聲母資料表, MATCH( $D984 &amp; $E984, 顎音化聲母!$L$5:$L$136, 0), 3), "")</f>
        <v/>
      </c>
      <c r="AN984" s="373" t="str">
        <f t="shared" si="292"/>
        <v/>
      </c>
      <c r="AO984" s="374" t="str">
        <f t="array" ref="AO984">IF($AN984="", "", IF( $AM984&lt;&gt;"", $AM984,INDEX(白話字聲母資料表, $AN984, $AO$5)))</f>
        <v/>
      </c>
      <c r="AP984" s="374" t="str">
        <f t="array" ref="AP984">IF($W984, "", INDEX(方音八音反切資料表, $AD984, $AG984))</f>
        <v/>
      </c>
      <c r="AQ984" s="370"/>
      <c r="AR984" s="374" t="str">
        <f t="array" ref="AR984">IF($V984, "", INDEX(白話字聲母資料表, $Z984, $AR$5))</f>
        <v/>
      </c>
      <c r="AS984" s="375" t="str">
        <f t="array" ref="AS984">IF($W984, "", INDEX(白話字韻母資料表, $AC984, $AR$5))</f>
        <v/>
      </c>
      <c r="AT984" s="374" t="str">
        <f t="array" ref="AT984">IF($W984, "", INDEX(台羅韻母八聲調資料表, $AD984, $AG984))</f>
        <v/>
      </c>
      <c r="AU984" s="370"/>
      <c r="AV984" s="374" t="str">
        <f t="array" ref="AV984">IF($V984, "", INDEX(白話字聲母資料表, $Z984, $AV$5))</f>
        <v/>
      </c>
      <c r="AW984" s="375" t="str">
        <f t="array" ref="AW984">IF($W984, "", INDEX(白話字韻母資料表, $AC984, $AW$5))</f>
        <v/>
      </c>
      <c r="AX984" s="374" t="str">
        <f t="array" ref="AX984">IF($W984, "", INDEX(閩拼韻母八聲調資料表, $AD984, $AG984))</f>
        <v/>
      </c>
    </row>
    <row r="985" spans="2:50">
      <c r="B985" s="380">
        <f t="shared" si="221"/>
        <v>977</v>
      </c>
      <c r="C985" s="314" t="str">
        <f>MID(文章!$D$4, B985, 1)</f>
        <v/>
      </c>
      <c r="D985" s="365"/>
      <c r="E985" s="365"/>
      <c r="F985" s="365"/>
      <c r="G985" s="315" t="str">
        <f t="array" ref="G985">IF( OR($T985, NOT($U985), $W985), "", $AA985 &amp; $AH985 &amp; INDEX(中文數值資料表, $AG985, 2) )</f>
        <v/>
      </c>
      <c r="H985" s="321" t="str">
        <f t="shared" si="222"/>
        <v/>
      </c>
      <c r="I985" s="322" t="str">
        <f t="shared" si="223"/>
        <v/>
      </c>
      <c r="J985" s="323" t="str">
        <f t="shared" si="224"/>
        <v/>
      </c>
      <c r="K985" s="316" t="str">
        <f t="shared" si="225"/>
        <v/>
      </c>
      <c r="L985" s="317" t="str">
        <f t="shared" ca="1" si="293"/>
        <v xml:space="preserve">\ltjruby{}{}\
</v>
      </c>
      <c r="M985" s="317" t="str">
        <f t="shared" ca="1" si="279"/>
        <v xml:space="preserve">&lt;ruby&gt;&lt;rt&gt;&lt;/rt&gt;&lt;/ruby&gt;
</v>
      </c>
      <c r="N985" s="317" t="str">
        <f t="shared" ca="1" si="280"/>
        <v xml:space="preserve">&lt;ruby&gt;&lt;rt&gt;&lt;/rt&gt;&lt;/ruby&gt;
</v>
      </c>
      <c r="O985" s="317" t="str">
        <f t="shared" ca="1" si="281"/>
        <v xml:space="preserve">&lt;ruby&gt;&lt;rt&gt;&lt;/rt&gt;&lt;/ruby&gt;
</v>
      </c>
      <c r="P985" s="317" t="str">
        <f t="shared" ca="1" si="281"/>
        <v xml:space="preserve">&lt;ruby&gt;&lt;rt&gt;&lt;/rt&gt;&lt;/ruby&gt;
</v>
      </c>
      <c r="Q985" s="318" t="str">
        <f t="shared" ca="1" si="282"/>
        <v xml:space="preserve">&lt;ruby&gt;&lt;rtc&gt;&lt;/rtc&gt;&lt;/ruby&gt;
</v>
      </c>
      <c r="R985" s="318" t="str">
        <f t="shared" ca="1" si="283"/>
        <v xml:space="preserve">&lt;ruby&gt;&lt;rt&gt;&lt;/rt&gt;&lt;rtc&gt;&lt;/rtc&gt;&lt;/ruby&gt;
</v>
      </c>
      <c r="S985" s="285"/>
      <c r="T985" s="319" t="b">
        <f t="shared" si="277"/>
        <v>0</v>
      </c>
      <c r="U985" s="319" t="b">
        <f t="shared" si="284"/>
        <v>0</v>
      </c>
      <c r="V985" s="319" t="b">
        <f t="shared" si="285"/>
        <v>1</v>
      </c>
      <c r="W985" s="319" t="b">
        <f t="shared" si="286"/>
        <v>1</v>
      </c>
      <c r="X985" s="319" t="b">
        <f t="shared" si="287"/>
        <v>0</v>
      </c>
      <c r="Y985" s="370"/>
      <c r="Z985" s="377" t="str">
        <f t="shared" si="278"/>
        <v/>
      </c>
      <c r="AA985" s="373" t="str">
        <f t="array" ref="AA985">IF( $Z985="", "", INDEX(白話字聲母資料表, $Z985, $AA$5))</f>
        <v/>
      </c>
      <c r="AB985" s="370"/>
      <c r="AC985" s="377" t="str">
        <f t="shared" si="288"/>
        <v/>
      </c>
      <c r="AD985" s="373" t="str">
        <f t="array" ref="AD985">IF( $W985, "", INDEX(白話字韻母資料表, AC985, $AD$5))</f>
        <v/>
      </c>
      <c r="AE985" s="373" t="str">
        <f t="array" ref="AE985">IF( $W985, "", IF( INDEX(白話字韻母資料表, AC985, $AE$5) = "入聲", TRUE, FALSE) )</f>
        <v/>
      </c>
      <c r="AF985" s="374" t="str">
        <f t="shared" si="289"/>
        <v/>
      </c>
      <c r="AG985" s="374" t="str">
        <f t="shared" si="290"/>
        <v/>
      </c>
      <c r="AH985" s="374" t="str">
        <f t="array" ref="AH985">IF( $W985, "", INDEX(白話字韻母資料表, $AC985, $AH$5))</f>
        <v/>
      </c>
      <c r="AI985" s="374" t="str">
        <f t="array" ref="AI985">IF($W985, "", INDEX(白話字韻母八聲調資料表, $AD985, $AG985))</f>
        <v/>
      </c>
      <c r="AJ985" s="370"/>
      <c r="AK985" s="373" t="b">
        <f t="shared" si="291"/>
        <v>0</v>
      </c>
      <c r="AL985" s="373" t="str">
        <f>IF( $AK985, IFERROR( IF(MATCH( $E985, 顎音化聲母!$H$9:$H$37, 0), TRUE, FALSE), FALSE), "")</f>
        <v/>
      </c>
      <c r="AM985" s="373" t="str">
        <f t="array" ref="AM985">IF( AND($AK985, $AL985), INDEX(顎音化聲母資料表, MATCH( $D985 &amp; $E985, 顎音化聲母!$L$5:$L$136, 0), 3), "")</f>
        <v/>
      </c>
      <c r="AN985" s="373" t="str">
        <f t="shared" si="292"/>
        <v/>
      </c>
      <c r="AO985" s="374" t="str">
        <f t="array" ref="AO985">IF($AN985="", "", IF( $AM985&lt;&gt;"", $AM985,INDEX(白話字聲母資料表, $AN985, $AO$5)))</f>
        <v/>
      </c>
      <c r="AP985" s="374" t="str">
        <f t="array" ref="AP985">IF($W985, "", INDEX(方音八音反切資料表, $AD985, $AG985))</f>
        <v/>
      </c>
      <c r="AQ985" s="370"/>
      <c r="AR985" s="374" t="str">
        <f t="array" ref="AR985">IF($V985, "", INDEX(白話字聲母資料表, $Z985, $AR$5))</f>
        <v/>
      </c>
      <c r="AS985" s="375" t="str">
        <f t="array" ref="AS985">IF($W985, "", INDEX(白話字韻母資料表, $AC985, $AR$5))</f>
        <v/>
      </c>
      <c r="AT985" s="374" t="str">
        <f t="array" ref="AT985">IF($W985, "", INDEX(台羅韻母八聲調資料表, $AD985, $AG985))</f>
        <v/>
      </c>
      <c r="AU985" s="370"/>
      <c r="AV985" s="374" t="str">
        <f t="array" ref="AV985">IF($V985, "", INDEX(白話字聲母資料表, $Z985, $AV$5))</f>
        <v/>
      </c>
      <c r="AW985" s="375" t="str">
        <f t="array" ref="AW985">IF($W985, "", INDEX(白話字韻母資料表, $AC985, $AW$5))</f>
        <v/>
      </c>
      <c r="AX985" s="374" t="str">
        <f t="array" ref="AX985">IF($W985, "", INDEX(閩拼韻母八聲調資料表, $AD985, $AG985))</f>
        <v/>
      </c>
    </row>
    <row r="986" spans="2:50">
      <c r="B986" s="380">
        <f t="shared" si="221"/>
        <v>978</v>
      </c>
      <c r="C986" s="314" t="str">
        <f>MID(文章!$D$4, B986, 1)</f>
        <v/>
      </c>
      <c r="D986" s="365"/>
      <c r="E986" s="365"/>
      <c r="F986" s="365"/>
      <c r="G986" s="315" t="str">
        <f t="array" ref="G986">IF( OR($T986, NOT($U986), $W986), "", $AA986 &amp; $AH986 &amp; INDEX(中文數值資料表, $AG986, 2) )</f>
        <v/>
      </c>
      <c r="H986" s="321" t="str">
        <f t="shared" si="222"/>
        <v/>
      </c>
      <c r="I986" s="322" t="str">
        <f t="shared" si="223"/>
        <v/>
      </c>
      <c r="J986" s="323" t="str">
        <f t="shared" si="224"/>
        <v/>
      </c>
      <c r="K986" s="316" t="str">
        <f t="shared" si="225"/>
        <v/>
      </c>
      <c r="L986" s="317" t="str">
        <f t="shared" ca="1" si="293"/>
        <v xml:space="preserve">\ltjruby{}{}\
</v>
      </c>
      <c r="M986" s="317" t="str">
        <f t="shared" ca="1" si="279"/>
        <v xml:space="preserve">&lt;ruby&gt;&lt;rt&gt;&lt;/rt&gt;&lt;/ruby&gt;
</v>
      </c>
      <c r="N986" s="317" t="str">
        <f t="shared" ca="1" si="280"/>
        <v xml:space="preserve">&lt;ruby&gt;&lt;rt&gt;&lt;/rt&gt;&lt;/ruby&gt;
</v>
      </c>
      <c r="O986" s="317" t="str">
        <f t="shared" ca="1" si="281"/>
        <v xml:space="preserve">&lt;ruby&gt;&lt;rt&gt;&lt;/rt&gt;&lt;/ruby&gt;
</v>
      </c>
      <c r="P986" s="317" t="str">
        <f t="shared" ca="1" si="281"/>
        <v xml:space="preserve">&lt;ruby&gt;&lt;rt&gt;&lt;/rt&gt;&lt;/ruby&gt;
</v>
      </c>
      <c r="Q986" s="318" t="str">
        <f t="shared" ca="1" si="282"/>
        <v xml:space="preserve">&lt;ruby&gt;&lt;rtc&gt;&lt;/rtc&gt;&lt;/ruby&gt;
</v>
      </c>
      <c r="R986" s="318" t="str">
        <f t="shared" ca="1" si="283"/>
        <v xml:space="preserve">&lt;ruby&gt;&lt;rt&gt;&lt;/rt&gt;&lt;rtc&gt;&lt;/rtc&gt;&lt;/ruby&gt;
</v>
      </c>
      <c r="S986" s="285"/>
      <c r="T986" s="319" t="b">
        <f t="shared" si="277"/>
        <v>0</v>
      </c>
      <c r="U986" s="319" t="b">
        <f t="shared" si="284"/>
        <v>0</v>
      </c>
      <c r="V986" s="319" t="b">
        <f t="shared" si="285"/>
        <v>1</v>
      </c>
      <c r="W986" s="319" t="b">
        <f t="shared" si="286"/>
        <v>1</v>
      </c>
      <c r="X986" s="319" t="b">
        <f t="shared" si="287"/>
        <v>0</v>
      </c>
      <c r="Y986" s="370"/>
      <c r="Z986" s="377" t="str">
        <f t="shared" si="278"/>
        <v/>
      </c>
      <c r="AA986" s="373" t="str">
        <f t="array" ref="AA986">IF( $Z986="", "", INDEX(白話字聲母資料表, $Z986, $AA$5))</f>
        <v/>
      </c>
      <c r="AB986" s="370"/>
      <c r="AC986" s="377" t="str">
        <f t="shared" si="288"/>
        <v/>
      </c>
      <c r="AD986" s="373" t="str">
        <f t="array" ref="AD986">IF( $W986, "", INDEX(白話字韻母資料表, AC986, $AD$5))</f>
        <v/>
      </c>
      <c r="AE986" s="373" t="str">
        <f t="array" ref="AE986">IF( $W986, "", IF( INDEX(白話字韻母資料表, AC986, $AE$5) = "入聲", TRUE, FALSE) )</f>
        <v/>
      </c>
      <c r="AF986" s="374" t="str">
        <f t="shared" si="289"/>
        <v/>
      </c>
      <c r="AG986" s="374" t="str">
        <f t="shared" si="290"/>
        <v/>
      </c>
      <c r="AH986" s="374" t="str">
        <f t="array" ref="AH986">IF( $W986, "", INDEX(白話字韻母資料表, $AC986, $AH$5))</f>
        <v/>
      </c>
      <c r="AI986" s="374" t="str">
        <f t="array" ref="AI986">IF($W986, "", INDEX(白話字韻母八聲調資料表, $AD986, $AG986))</f>
        <v/>
      </c>
      <c r="AJ986" s="370"/>
      <c r="AK986" s="373" t="b">
        <f t="shared" si="291"/>
        <v>0</v>
      </c>
      <c r="AL986" s="373" t="str">
        <f>IF( $AK986, IFERROR( IF(MATCH( $E986, 顎音化聲母!$H$9:$H$37, 0), TRUE, FALSE), FALSE), "")</f>
        <v/>
      </c>
      <c r="AM986" s="373" t="str">
        <f t="array" ref="AM986">IF( AND($AK986, $AL986), INDEX(顎音化聲母資料表, MATCH( $D986 &amp; $E986, 顎音化聲母!$L$5:$L$136, 0), 3), "")</f>
        <v/>
      </c>
      <c r="AN986" s="373" t="str">
        <f t="shared" si="292"/>
        <v/>
      </c>
      <c r="AO986" s="374" t="str">
        <f t="array" ref="AO986">IF($AN986="", "", IF( $AM986&lt;&gt;"", $AM986,INDEX(白話字聲母資料表, $AN986, $AO$5)))</f>
        <v/>
      </c>
      <c r="AP986" s="374" t="str">
        <f t="array" ref="AP986">IF($W986, "", INDEX(方音八音反切資料表, $AD986, $AG986))</f>
        <v/>
      </c>
      <c r="AQ986" s="370"/>
      <c r="AR986" s="374" t="str">
        <f t="array" ref="AR986">IF($V986, "", INDEX(白話字聲母資料表, $Z986, $AR$5))</f>
        <v/>
      </c>
      <c r="AS986" s="375" t="str">
        <f t="array" ref="AS986">IF($W986, "", INDEX(白話字韻母資料表, $AC986, $AR$5))</f>
        <v/>
      </c>
      <c r="AT986" s="374" t="str">
        <f t="array" ref="AT986">IF($W986, "", INDEX(台羅韻母八聲調資料表, $AD986, $AG986))</f>
        <v/>
      </c>
      <c r="AU986" s="370"/>
      <c r="AV986" s="374" t="str">
        <f t="array" ref="AV986">IF($V986, "", INDEX(白話字聲母資料表, $Z986, $AV$5))</f>
        <v/>
      </c>
      <c r="AW986" s="375" t="str">
        <f t="array" ref="AW986">IF($W986, "", INDEX(白話字韻母資料表, $AC986, $AW$5))</f>
        <v/>
      </c>
      <c r="AX986" s="374" t="str">
        <f t="array" ref="AX986">IF($W986, "", INDEX(閩拼韻母八聲調資料表, $AD986, $AG986))</f>
        <v/>
      </c>
    </row>
    <row r="987" spans="2:50">
      <c r="B987" s="380">
        <f t="shared" si="221"/>
        <v>979</v>
      </c>
      <c r="C987" s="314" t="str">
        <f>MID(文章!$D$4, B987, 1)</f>
        <v/>
      </c>
      <c r="D987" s="365"/>
      <c r="E987" s="365"/>
      <c r="F987" s="365"/>
      <c r="G987" s="315" t="str">
        <f t="array" ref="G987">IF( OR($T987, NOT($U987), $W987), "", $AA987 &amp; $AH987 &amp; INDEX(中文數值資料表, $AG987, 2) )</f>
        <v/>
      </c>
      <c r="H987" s="321" t="str">
        <f t="shared" si="222"/>
        <v/>
      </c>
      <c r="I987" s="322" t="str">
        <f t="shared" si="223"/>
        <v/>
      </c>
      <c r="J987" s="323" t="str">
        <f t="shared" si="224"/>
        <v/>
      </c>
      <c r="K987" s="316" t="str">
        <f t="shared" si="225"/>
        <v/>
      </c>
      <c r="L987" s="317" t="str">
        <f t="shared" ca="1" si="293"/>
        <v xml:space="preserve">\ltjruby{}{}\
</v>
      </c>
      <c r="M987" s="317" t="str">
        <f t="shared" ca="1" si="279"/>
        <v xml:space="preserve">&lt;ruby&gt;&lt;rt&gt;&lt;/rt&gt;&lt;/ruby&gt;
</v>
      </c>
      <c r="N987" s="317" t="str">
        <f t="shared" ca="1" si="280"/>
        <v xml:space="preserve">&lt;ruby&gt;&lt;rt&gt;&lt;/rt&gt;&lt;/ruby&gt;
</v>
      </c>
      <c r="O987" s="317" t="str">
        <f t="shared" ca="1" si="281"/>
        <v xml:space="preserve">&lt;ruby&gt;&lt;rt&gt;&lt;/rt&gt;&lt;/ruby&gt;
</v>
      </c>
      <c r="P987" s="317" t="str">
        <f t="shared" ca="1" si="281"/>
        <v xml:space="preserve">&lt;ruby&gt;&lt;rt&gt;&lt;/rt&gt;&lt;/ruby&gt;
</v>
      </c>
      <c r="Q987" s="318" t="str">
        <f t="shared" ca="1" si="282"/>
        <v xml:space="preserve">&lt;ruby&gt;&lt;rtc&gt;&lt;/rtc&gt;&lt;/ruby&gt;
</v>
      </c>
      <c r="R987" s="318" t="str">
        <f t="shared" ca="1" si="283"/>
        <v xml:space="preserve">&lt;ruby&gt;&lt;rt&gt;&lt;/rt&gt;&lt;rtc&gt;&lt;/rtc&gt;&lt;/ruby&gt;
</v>
      </c>
      <c r="S987" s="285"/>
      <c r="T987" s="319" t="b">
        <f t="shared" si="277"/>
        <v>0</v>
      </c>
      <c r="U987" s="319" t="b">
        <f t="shared" si="284"/>
        <v>0</v>
      </c>
      <c r="V987" s="319" t="b">
        <f t="shared" si="285"/>
        <v>1</v>
      </c>
      <c r="W987" s="319" t="b">
        <f t="shared" si="286"/>
        <v>1</v>
      </c>
      <c r="X987" s="319" t="b">
        <f t="shared" si="287"/>
        <v>0</v>
      </c>
      <c r="Y987" s="370"/>
      <c r="Z987" s="377" t="str">
        <f t="shared" si="278"/>
        <v/>
      </c>
      <c r="AA987" s="373" t="str">
        <f t="array" ref="AA987">IF( $Z987="", "", INDEX(白話字聲母資料表, $Z987, $AA$5))</f>
        <v/>
      </c>
      <c r="AB987" s="370"/>
      <c r="AC987" s="377" t="str">
        <f t="shared" si="288"/>
        <v/>
      </c>
      <c r="AD987" s="373" t="str">
        <f t="array" ref="AD987">IF( $W987, "", INDEX(白話字韻母資料表, AC987, $AD$5))</f>
        <v/>
      </c>
      <c r="AE987" s="373" t="str">
        <f t="array" ref="AE987">IF( $W987, "", IF( INDEX(白話字韻母資料表, AC987, $AE$5) = "入聲", TRUE, FALSE) )</f>
        <v/>
      </c>
      <c r="AF987" s="374" t="str">
        <f t="shared" si="289"/>
        <v/>
      </c>
      <c r="AG987" s="374" t="str">
        <f t="shared" si="290"/>
        <v/>
      </c>
      <c r="AH987" s="374" t="str">
        <f t="array" ref="AH987">IF( $W987, "", INDEX(白話字韻母資料表, $AC987, $AH$5))</f>
        <v/>
      </c>
      <c r="AI987" s="374" t="str">
        <f t="array" ref="AI987">IF($W987, "", INDEX(白話字韻母八聲調資料表, $AD987, $AG987))</f>
        <v/>
      </c>
      <c r="AJ987" s="370"/>
      <c r="AK987" s="373" t="b">
        <f t="shared" si="291"/>
        <v>0</v>
      </c>
      <c r="AL987" s="373" t="str">
        <f>IF( $AK987, IFERROR( IF(MATCH( $E987, 顎音化聲母!$H$9:$H$37, 0), TRUE, FALSE), FALSE), "")</f>
        <v/>
      </c>
      <c r="AM987" s="373" t="str">
        <f t="array" ref="AM987">IF( AND($AK987, $AL987), INDEX(顎音化聲母資料表, MATCH( $D987 &amp; $E987, 顎音化聲母!$L$5:$L$136, 0), 3), "")</f>
        <v/>
      </c>
      <c r="AN987" s="373" t="str">
        <f t="shared" si="292"/>
        <v/>
      </c>
      <c r="AO987" s="374" t="str">
        <f t="array" ref="AO987">IF($AN987="", "", IF( $AM987&lt;&gt;"", $AM987,INDEX(白話字聲母資料表, $AN987, $AO$5)))</f>
        <v/>
      </c>
      <c r="AP987" s="374" t="str">
        <f t="array" ref="AP987">IF($W987, "", INDEX(方音八音反切資料表, $AD987, $AG987))</f>
        <v/>
      </c>
      <c r="AQ987" s="370"/>
      <c r="AR987" s="374" t="str">
        <f t="array" ref="AR987">IF($V987, "", INDEX(白話字聲母資料表, $Z987, $AR$5))</f>
        <v/>
      </c>
      <c r="AS987" s="375" t="str">
        <f t="array" ref="AS987">IF($W987, "", INDEX(白話字韻母資料表, $AC987, $AR$5))</f>
        <v/>
      </c>
      <c r="AT987" s="374" t="str">
        <f t="array" ref="AT987">IF($W987, "", INDEX(台羅韻母八聲調資料表, $AD987, $AG987))</f>
        <v/>
      </c>
      <c r="AU987" s="370"/>
      <c r="AV987" s="374" t="str">
        <f t="array" ref="AV987">IF($V987, "", INDEX(白話字聲母資料表, $Z987, $AV$5))</f>
        <v/>
      </c>
      <c r="AW987" s="375" t="str">
        <f t="array" ref="AW987">IF($W987, "", INDEX(白話字韻母資料表, $AC987, $AW$5))</f>
        <v/>
      </c>
      <c r="AX987" s="374" t="str">
        <f t="array" ref="AX987">IF($W987, "", INDEX(閩拼韻母八聲調資料表, $AD987, $AG987))</f>
        <v/>
      </c>
    </row>
    <row r="988" spans="2:50">
      <c r="B988" s="380">
        <f t="shared" si="221"/>
        <v>980</v>
      </c>
      <c r="C988" s="314" t="str">
        <f>MID(文章!$D$4, B988, 1)</f>
        <v/>
      </c>
      <c r="D988" s="365"/>
      <c r="E988" s="365"/>
      <c r="F988" s="365"/>
      <c r="G988" s="315" t="str">
        <f t="array" ref="G988">IF( OR($T988, NOT($U988), $W988), "", $AA988 &amp; $AH988 &amp; INDEX(中文數值資料表, $AG988, 2) )</f>
        <v/>
      </c>
      <c r="H988" s="321" t="str">
        <f t="shared" si="222"/>
        <v/>
      </c>
      <c r="I988" s="322" t="str">
        <f t="shared" si="223"/>
        <v/>
      </c>
      <c r="J988" s="323" t="str">
        <f t="shared" si="224"/>
        <v/>
      </c>
      <c r="K988" s="316" t="str">
        <f t="shared" si="225"/>
        <v/>
      </c>
      <c r="L988" s="317" t="str">
        <f t="shared" ca="1" si="293"/>
        <v xml:space="preserve">\ltjruby{}{}\
</v>
      </c>
      <c r="M988" s="317" t="str">
        <f t="shared" ca="1" si="279"/>
        <v xml:space="preserve">&lt;ruby&gt;&lt;rt&gt;&lt;/rt&gt;&lt;/ruby&gt;
</v>
      </c>
      <c r="N988" s="317" t="str">
        <f t="shared" ca="1" si="280"/>
        <v xml:space="preserve">&lt;ruby&gt;&lt;rt&gt;&lt;/rt&gt;&lt;/ruby&gt;
</v>
      </c>
      <c r="O988" s="317" t="str">
        <f t="shared" ca="1" si="281"/>
        <v xml:space="preserve">&lt;ruby&gt;&lt;rt&gt;&lt;/rt&gt;&lt;/ruby&gt;
</v>
      </c>
      <c r="P988" s="317" t="str">
        <f t="shared" ca="1" si="281"/>
        <v xml:space="preserve">&lt;ruby&gt;&lt;rt&gt;&lt;/rt&gt;&lt;/ruby&gt;
</v>
      </c>
      <c r="Q988" s="318" t="str">
        <f t="shared" ca="1" si="282"/>
        <v xml:space="preserve">&lt;ruby&gt;&lt;rtc&gt;&lt;/rtc&gt;&lt;/ruby&gt;
</v>
      </c>
      <c r="R988" s="318" t="str">
        <f t="shared" ca="1" si="283"/>
        <v xml:space="preserve">&lt;ruby&gt;&lt;rt&gt;&lt;/rt&gt;&lt;rtc&gt;&lt;/rtc&gt;&lt;/ruby&gt;
</v>
      </c>
      <c r="S988" s="285"/>
      <c r="T988" s="319" t="b">
        <f t="shared" si="277"/>
        <v>0</v>
      </c>
      <c r="U988" s="319" t="b">
        <f t="shared" si="284"/>
        <v>0</v>
      </c>
      <c r="V988" s="319" t="b">
        <f t="shared" si="285"/>
        <v>1</v>
      </c>
      <c r="W988" s="319" t="b">
        <f t="shared" si="286"/>
        <v>1</v>
      </c>
      <c r="X988" s="319" t="b">
        <f t="shared" si="287"/>
        <v>0</v>
      </c>
      <c r="Y988" s="370"/>
      <c r="Z988" s="377" t="str">
        <f t="shared" si="278"/>
        <v/>
      </c>
      <c r="AA988" s="373" t="str">
        <f t="array" ref="AA988">IF( $Z988="", "", INDEX(白話字聲母資料表, $Z988, $AA$5))</f>
        <v/>
      </c>
      <c r="AB988" s="370"/>
      <c r="AC988" s="377" t="str">
        <f t="shared" si="288"/>
        <v/>
      </c>
      <c r="AD988" s="373" t="str">
        <f t="array" ref="AD988">IF( $W988, "", INDEX(白話字韻母資料表, AC988, $AD$5))</f>
        <v/>
      </c>
      <c r="AE988" s="373" t="str">
        <f t="array" ref="AE988">IF( $W988, "", IF( INDEX(白話字韻母資料表, AC988, $AE$5) = "入聲", TRUE, FALSE) )</f>
        <v/>
      </c>
      <c r="AF988" s="374" t="str">
        <f t="shared" si="289"/>
        <v/>
      </c>
      <c r="AG988" s="374" t="str">
        <f t="shared" si="290"/>
        <v/>
      </c>
      <c r="AH988" s="374" t="str">
        <f t="array" ref="AH988">IF( $W988, "", INDEX(白話字韻母資料表, $AC988, $AH$5))</f>
        <v/>
      </c>
      <c r="AI988" s="374" t="str">
        <f t="array" ref="AI988">IF($W988, "", INDEX(白話字韻母八聲調資料表, $AD988, $AG988))</f>
        <v/>
      </c>
      <c r="AJ988" s="370"/>
      <c r="AK988" s="373" t="b">
        <f t="shared" si="291"/>
        <v>0</v>
      </c>
      <c r="AL988" s="373" t="str">
        <f>IF( $AK988, IFERROR( IF(MATCH( $E988, 顎音化聲母!$H$9:$H$37, 0), TRUE, FALSE), FALSE), "")</f>
        <v/>
      </c>
      <c r="AM988" s="373" t="str">
        <f t="array" ref="AM988">IF( AND($AK988, $AL988), INDEX(顎音化聲母資料表, MATCH( $D988 &amp; $E988, 顎音化聲母!$L$5:$L$136, 0), 3), "")</f>
        <v/>
      </c>
      <c r="AN988" s="373" t="str">
        <f t="shared" si="292"/>
        <v/>
      </c>
      <c r="AO988" s="374" t="str">
        <f t="array" ref="AO988">IF($AN988="", "", IF( $AM988&lt;&gt;"", $AM988,INDEX(白話字聲母資料表, $AN988, $AO$5)))</f>
        <v/>
      </c>
      <c r="AP988" s="374" t="str">
        <f t="array" ref="AP988">IF($W988, "", INDEX(方音八音反切資料表, $AD988, $AG988))</f>
        <v/>
      </c>
      <c r="AQ988" s="370"/>
      <c r="AR988" s="374" t="str">
        <f t="array" ref="AR988">IF($V988, "", INDEX(白話字聲母資料表, $Z988, $AR$5))</f>
        <v/>
      </c>
      <c r="AS988" s="375" t="str">
        <f t="array" ref="AS988">IF($W988, "", INDEX(白話字韻母資料表, $AC988, $AR$5))</f>
        <v/>
      </c>
      <c r="AT988" s="374" t="str">
        <f t="array" ref="AT988">IF($W988, "", INDEX(台羅韻母八聲調資料表, $AD988, $AG988))</f>
        <v/>
      </c>
      <c r="AU988" s="370"/>
      <c r="AV988" s="374" t="str">
        <f t="array" ref="AV988">IF($V988, "", INDEX(白話字聲母資料表, $Z988, $AV$5))</f>
        <v/>
      </c>
      <c r="AW988" s="375" t="str">
        <f t="array" ref="AW988">IF($W988, "", INDEX(白話字韻母資料表, $AC988, $AW$5))</f>
        <v/>
      </c>
      <c r="AX988" s="374" t="str">
        <f t="array" ref="AX988">IF($W988, "", INDEX(閩拼韻母八聲調資料表, $AD988, $AG988))</f>
        <v/>
      </c>
    </row>
    <row r="989" spans="2:50">
      <c r="B989" s="380">
        <f t="shared" si="221"/>
        <v>981</v>
      </c>
      <c r="C989" s="314" t="str">
        <f>MID(文章!$D$4, B989, 1)</f>
        <v/>
      </c>
      <c r="D989" s="365"/>
      <c r="E989" s="365"/>
      <c r="F989" s="365"/>
      <c r="G989" s="315" t="str">
        <f t="array" ref="G989">IF( OR($T989, NOT($U989), $W989), "", $AA989 &amp; $AH989 &amp; INDEX(中文數值資料表, $AG989, 2) )</f>
        <v/>
      </c>
      <c r="H989" s="321" t="str">
        <f t="shared" si="222"/>
        <v/>
      </c>
      <c r="I989" s="322" t="str">
        <f t="shared" si="223"/>
        <v/>
      </c>
      <c r="J989" s="323" t="str">
        <f t="shared" si="224"/>
        <v/>
      </c>
      <c r="K989" s="316" t="str">
        <f t="shared" si="225"/>
        <v/>
      </c>
      <c r="L989" s="317" t="str">
        <f t="shared" ca="1" si="293"/>
        <v xml:space="preserve">\ltjruby{}{}\
</v>
      </c>
      <c r="M989" s="317" t="str">
        <f t="shared" ca="1" si="279"/>
        <v xml:space="preserve">&lt;ruby&gt;&lt;rt&gt;&lt;/rt&gt;&lt;/ruby&gt;
</v>
      </c>
      <c r="N989" s="317" t="str">
        <f t="shared" ca="1" si="280"/>
        <v xml:space="preserve">&lt;ruby&gt;&lt;rt&gt;&lt;/rt&gt;&lt;/ruby&gt;
</v>
      </c>
      <c r="O989" s="317" t="str">
        <f t="shared" ca="1" si="281"/>
        <v xml:space="preserve">&lt;ruby&gt;&lt;rt&gt;&lt;/rt&gt;&lt;/ruby&gt;
</v>
      </c>
      <c r="P989" s="317" t="str">
        <f t="shared" ca="1" si="281"/>
        <v xml:space="preserve">&lt;ruby&gt;&lt;rt&gt;&lt;/rt&gt;&lt;/ruby&gt;
</v>
      </c>
      <c r="Q989" s="318" t="str">
        <f t="shared" ca="1" si="282"/>
        <v xml:space="preserve">&lt;ruby&gt;&lt;rtc&gt;&lt;/rtc&gt;&lt;/ruby&gt;
</v>
      </c>
      <c r="R989" s="318" t="str">
        <f t="shared" ca="1" si="283"/>
        <v xml:space="preserve">&lt;ruby&gt;&lt;rt&gt;&lt;/rt&gt;&lt;rtc&gt;&lt;/rtc&gt;&lt;/ruby&gt;
</v>
      </c>
      <c r="S989" s="285"/>
      <c r="T989" s="319" t="b">
        <f t="shared" si="277"/>
        <v>0</v>
      </c>
      <c r="U989" s="319" t="b">
        <f t="shared" si="284"/>
        <v>0</v>
      </c>
      <c r="V989" s="319" t="b">
        <f t="shared" si="285"/>
        <v>1</v>
      </c>
      <c r="W989" s="319" t="b">
        <f t="shared" si="286"/>
        <v>1</v>
      </c>
      <c r="X989" s="319" t="b">
        <f t="shared" si="287"/>
        <v>0</v>
      </c>
      <c r="Y989" s="370"/>
      <c r="Z989" s="377" t="str">
        <f t="shared" si="278"/>
        <v/>
      </c>
      <c r="AA989" s="373" t="str">
        <f t="array" ref="AA989">IF( $Z989="", "", INDEX(白話字聲母資料表, $Z989, $AA$5))</f>
        <v/>
      </c>
      <c r="AB989" s="370"/>
      <c r="AC989" s="377" t="str">
        <f t="shared" si="288"/>
        <v/>
      </c>
      <c r="AD989" s="373" t="str">
        <f t="array" ref="AD989">IF( $W989, "", INDEX(白話字韻母資料表, AC989, $AD$5))</f>
        <v/>
      </c>
      <c r="AE989" s="373" t="str">
        <f t="array" ref="AE989">IF( $W989, "", IF( INDEX(白話字韻母資料表, AC989, $AE$5) = "入聲", TRUE, FALSE) )</f>
        <v/>
      </c>
      <c r="AF989" s="374" t="str">
        <f t="shared" si="289"/>
        <v/>
      </c>
      <c r="AG989" s="374" t="str">
        <f t="shared" si="290"/>
        <v/>
      </c>
      <c r="AH989" s="374" t="str">
        <f t="array" ref="AH989">IF( $W989, "", INDEX(白話字韻母資料表, $AC989, $AH$5))</f>
        <v/>
      </c>
      <c r="AI989" s="374" t="str">
        <f t="array" ref="AI989">IF($W989, "", INDEX(白話字韻母八聲調資料表, $AD989, $AG989))</f>
        <v/>
      </c>
      <c r="AJ989" s="370"/>
      <c r="AK989" s="373" t="b">
        <f t="shared" si="291"/>
        <v>0</v>
      </c>
      <c r="AL989" s="373" t="str">
        <f>IF( $AK989, IFERROR( IF(MATCH( $E989, 顎音化聲母!$H$9:$H$37, 0), TRUE, FALSE), FALSE), "")</f>
        <v/>
      </c>
      <c r="AM989" s="373" t="str">
        <f t="array" ref="AM989">IF( AND($AK989, $AL989), INDEX(顎音化聲母資料表, MATCH( $D989 &amp; $E989, 顎音化聲母!$L$5:$L$136, 0), 3), "")</f>
        <v/>
      </c>
      <c r="AN989" s="373" t="str">
        <f t="shared" si="292"/>
        <v/>
      </c>
      <c r="AO989" s="374" t="str">
        <f t="array" ref="AO989">IF($AN989="", "", IF( $AM989&lt;&gt;"", $AM989,INDEX(白話字聲母資料表, $AN989, $AO$5)))</f>
        <v/>
      </c>
      <c r="AP989" s="374" t="str">
        <f t="array" ref="AP989">IF($W989, "", INDEX(方音八音反切資料表, $AD989, $AG989))</f>
        <v/>
      </c>
      <c r="AQ989" s="370"/>
      <c r="AR989" s="374" t="str">
        <f t="array" ref="AR989">IF($V989, "", INDEX(白話字聲母資料表, $Z989, $AR$5))</f>
        <v/>
      </c>
      <c r="AS989" s="375" t="str">
        <f t="array" ref="AS989">IF($W989, "", INDEX(白話字韻母資料表, $AC989, $AR$5))</f>
        <v/>
      </c>
      <c r="AT989" s="374" t="str">
        <f t="array" ref="AT989">IF($W989, "", INDEX(台羅韻母八聲調資料表, $AD989, $AG989))</f>
        <v/>
      </c>
      <c r="AU989" s="370"/>
      <c r="AV989" s="374" t="str">
        <f t="array" ref="AV989">IF($V989, "", INDEX(白話字聲母資料表, $Z989, $AV$5))</f>
        <v/>
      </c>
      <c r="AW989" s="375" t="str">
        <f t="array" ref="AW989">IF($W989, "", INDEX(白話字韻母資料表, $AC989, $AW$5))</f>
        <v/>
      </c>
      <c r="AX989" s="374" t="str">
        <f t="array" ref="AX989">IF($W989, "", INDEX(閩拼韻母八聲調資料表, $AD989, $AG989))</f>
        <v/>
      </c>
    </row>
    <row r="990" spans="2:50">
      <c r="B990" s="380">
        <f t="shared" si="221"/>
        <v>982</v>
      </c>
      <c r="C990" s="314" t="str">
        <f>MID(文章!$D$4, B990, 1)</f>
        <v/>
      </c>
      <c r="D990" s="365"/>
      <c r="E990" s="365"/>
      <c r="F990" s="365"/>
      <c r="G990" s="315" t="str">
        <f t="array" ref="G990">IF( OR($T990, NOT($U990), $W990), "", $AA990 &amp; $AH990 &amp; INDEX(中文數值資料表, $AG990, 2) )</f>
        <v/>
      </c>
      <c r="H990" s="321" t="str">
        <f t="shared" si="222"/>
        <v/>
      </c>
      <c r="I990" s="322" t="str">
        <f t="shared" si="223"/>
        <v/>
      </c>
      <c r="J990" s="323" t="str">
        <f t="shared" si="224"/>
        <v/>
      </c>
      <c r="K990" s="316" t="str">
        <f t="shared" si="225"/>
        <v/>
      </c>
      <c r="L990" s="317" t="str">
        <f t="shared" ca="1" si="293"/>
        <v xml:space="preserve">\ltjruby{}{}\
</v>
      </c>
      <c r="M990" s="317" t="str">
        <f t="shared" ca="1" si="279"/>
        <v xml:space="preserve">&lt;ruby&gt;&lt;rt&gt;&lt;/rt&gt;&lt;/ruby&gt;
</v>
      </c>
      <c r="N990" s="317" t="str">
        <f t="shared" ca="1" si="280"/>
        <v xml:space="preserve">&lt;ruby&gt;&lt;rt&gt;&lt;/rt&gt;&lt;/ruby&gt;
</v>
      </c>
      <c r="O990" s="317" t="str">
        <f t="shared" ca="1" si="281"/>
        <v xml:space="preserve">&lt;ruby&gt;&lt;rt&gt;&lt;/rt&gt;&lt;/ruby&gt;
</v>
      </c>
      <c r="P990" s="317" t="str">
        <f t="shared" ca="1" si="281"/>
        <v xml:space="preserve">&lt;ruby&gt;&lt;rt&gt;&lt;/rt&gt;&lt;/ruby&gt;
</v>
      </c>
      <c r="Q990" s="318" t="str">
        <f t="shared" ca="1" si="282"/>
        <v xml:space="preserve">&lt;ruby&gt;&lt;rtc&gt;&lt;/rtc&gt;&lt;/ruby&gt;
</v>
      </c>
      <c r="R990" s="318" t="str">
        <f t="shared" ca="1" si="283"/>
        <v xml:space="preserve">&lt;ruby&gt;&lt;rt&gt;&lt;/rt&gt;&lt;rtc&gt;&lt;/rtc&gt;&lt;/ruby&gt;
</v>
      </c>
      <c r="S990" s="285"/>
      <c r="T990" s="319" t="b">
        <f t="shared" si="277"/>
        <v>0</v>
      </c>
      <c r="U990" s="319" t="b">
        <f t="shared" si="284"/>
        <v>0</v>
      </c>
      <c r="V990" s="319" t="b">
        <f t="shared" si="285"/>
        <v>1</v>
      </c>
      <c r="W990" s="319" t="b">
        <f t="shared" si="286"/>
        <v>1</v>
      </c>
      <c r="X990" s="319" t="b">
        <f t="shared" si="287"/>
        <v>0</v>
      </c>
      <c r="Y990" s="370"/>
      <c r="Z990" s="377" t="str">
        <f t="shared" si="278"/>
        <v/>
      </c>
      <c r="AA990" s="373" t="str">
        <f t="array" ref="AA990">IF( $Z990="", "", INDEX(白話字聲母資料表, $Z990, $AA$5))</f>
        <v/>
      </c>
      <c r="AB990" s="370"/>
      <c r="AC990" s="377" t="str">
        <f t="shared" si="288"/>
        <v/>
      </c>
      <c r="AD990" s="373" t="str">
        <f t="array" ref="AD990">IF( $W990, "", INDEX(白話字韻母資料表, AC990, $AD$5))</f>
        <v/>
      </c>
      <c r="AE990" s="373" t="str">
        <f t="array" ref="AE990">IF( $W990, "", IF( INDEX(白話字韻母資料表, AC990, $AE$5) = "入聲", TRUE, FALSE) )</f>
        <v/>
      </c>
      <c r="AF990" s="374" t="str">
        <f t="shared" si="289"/>
        <v/>
      </c>
      <c r="AG990" s="374" t="str">
        <f t="shared" si="290"/>
        <v/>
      </c>
      <c r="AH990" s="374" t="str">
        <f t="array" ref="AH990">IF( $W990, "", INDEX(白話字韻母資料表, $AC990, $AH$5))</f>
        <v/>
      </c>
      <c r="AI990" s="374" t="str">
        <f t="array" ref="AI990">IF($W990, "", INDEX(白話字韻母八聲調資料表, $AD990, $AG990))</f>
        <v/>
      </c>
      <c r="AJ990" s="370"/>
      <c r="AK990" s="373" t="b">
        <f t="shared" si="291"/>
        <v>0</v>
      </c>
      <c r="AL990" s="373" t="str">
        <f>IF( $AK990, IFERROR( IF(MATCH( $E990, 顎音化聲母!$H$9:$H$37, 0), TRUE, FALSE), FALSE), "")</f>
        <v/>
      </c>
      <c r="AM990" s="373" t="str">
        <f t="array" ref="AM990">IF( AND($AK990, $AL990), INDEX(顎音化聲母資料表, MATCH( $D990 &amp; $E990, 顎音化聲母!$L$5:$L$136, 0), 3), "")</f>
        <v/>
      </c>
      <c r="AN990" s="373" t="str">
        <f t="shared" si="292"/>
        <v/>
      </c>
      <c r="AO990" s="374" t="str">
        <f t="array" ref="AO990">IF($AN990="", "", IF( $AM990&lt;&gt;"", $AM990,INDEX(白話字聲母資料表, $AN990, $AO$5)))</f>
        <v/>
      </c>
      <c r="AP990" s="374" t="str">
        <f t="array" ref="AP990">IF($W990, "", INDEX(方音八音反切資料表, $AD990, $AG990))</f>
        <v/>
      </c>
      <c r="AQ990" s="370"/>
      <c r="AR990" s="374" t="str">
        <f t="array" ref="AR990">IF($V990, "", INDEX(白話字聲母資料表, $Z990, $AR$5))</f>
        <v/>
      </c>
      <c r="AS990" s="375" t="str">
        <f t="array" ref="AS990">IF($W990, "", INDEX(白話字韻母資料表, $AC990, $AR$5))</f>
        <v/>
      </c>
      <c r="AT990" s="374" t="str">
        <f t="array" ref="AT990">IF($W990, "", INDEX(台羅韻母八聲調資料表, $AD990, $AG990))</f>
        <v/>
      </c>
      <c r="AU990" s="370"/>
      <c r="AV990" s="374" t="str">
        <f t="array" ref="AV990">IF($V990, "", INDEX(白話字聲母資料表, $Z990, $AV$5))</f>
        <v/>
      </c>
      <c r="AW990" s="375" t="str">
        <f t="array" ref="AW990">IF($W990, "", INDEX(白話字韻母資料表, $AC990, $AW$5))</f>
        <v/>
      </c>
      <c r="AX990" s="374" t="str">
        <f t="array" ref="AX990">IF($W990, "", INDEX(閩拼韻母八聲調資料表, $AD990, $AG990))</f>
        <v/>
      </c>
    </row>
    <row r="991" spans="2:50">
      <c r="B991" s="380">
        <f t="shared" si="221"/>
        <v>983</v>
      </c>
      <c r="C991" s="314" t="str">
        <f>MID(文章!$D$4, B991, 1)</f>
        <v/>
      </c>
      <c r="D991" s="365"/>
      <c r="E991" s="365"/>
      <c r="F991" s="365"/>
      <c r="G991" s="315" t="str">
        <f t="array" ref="G991">IF( OR($T991, NOT($U991), $W991), "", $AA991 &amp; $AH991 &amp; INDEX(中文數值資料表, $AG991, 2) )</f>
        <v/>
      </c>
      <c r="H991" s="321" t="str">
        <f t="shared" si="222"/>
        <v/>
      </c>
      <c r="I991" s="322" t="str">
        <f t="shared" si="223"/>
        <v/>
      </c>
      <c r="J991" s="323" t="str">
        <f t="shared" si="224"/>
        <v/>
      </c>
      <c r="K991" s="316" t="str">
        <f t="shared" si="225"/>
        <v/>
      </c>
      <c r="L991" s="317" t="str">
        <f t="shared" ca="1" si="293"/>
        <v xml:space="preserve">\ltjruby{}{}\
</v>
      </c>
      <c r="M991" s="317" t="str">
        <f t="shared" ca="1" si="279"/>
        <v xml:space="preserve">&lt;ruby&gt;&lt;rt&gt;&lt;/rt&gt;&lt;/ruby&gt;
</v>
      </c>
      <c r="N991" s="317" t="str">
        <f t="shared" ca="1" si="280"/>
        <v xml:space="preserve">&lt;ruby&gt;&lt;rt&gt;&lt;/rt&gt;&lt;/ruby&gt;
</v>
      </c>
      <c r="O991" s="317" t="str">
        <f t="shared" ca="1" si="281"/>
        <v xml:space="preserve">&lt;ruby&gt;&lt;rt&gt;&lt;/rt&gt;&lt;/ruby&gt;
</v>
      </c>
      <c r="P991" s="317" t="str">
        <f t="shared" ca="1" si="281"/>
        <v xml:space="preserve">&lt;ruby&gt;&lt;rt&gt;&lt;/rt&gt;&lt;/ruby&gt;
</v>
      </c>
      <c r="Q991" s="318" t="str">
        <f t="shared" ca="1" si="282"/>
        <v xml:space="preserve">&lt;ruby&gt;&lt;rtc&gt;&lt;/rtc&gt;&lt;/ruby&gt;
</v>
      </c>
      <c r="R991" s="318" t="str">
        <f t="shared" ca="1" si="283"/>
        <v xml:space="preserve">&lt;ruby&gt;&lt;rt&gt;&lt;/rt&gt;&lt;rtc&gt;&lt;/rtc&gt;&lt;/ruby&gt;
</v>
      </c>
      <c r="S991" s="285"/>
      <c r="T991" s="319" t="b">
        <f t="shared" si="277"/>
        <v>0</v>
      </c>
      <c r="U991" s="319" t="b">
        <f t="shared" si="284"/>
        <v>0</v>
      </c>
      <c r="V991" s="319" t="b">
        <f t="shared" si="285"/>
        <v>1</v>
      </c>
      <c r="W991" s="319" t="b">
        <f t="shared" si="286"/>
        <v>1</v>
      </c>
      <c r="X991" s="319" t="b">
        <f t="shared" si="287"/>
        <v>0</v>
      </c>
      <c r="Y991" s="370"/>
      <c r="Z991" s="377" t="str">
        <f t="shared" si="278"/>
        <v/>
      </c>
      <c r="AA991" s="373" t="str">
        <f t="array" ref="AA991">IF( $Z991="", "", INDEX(白話字聲母資料表, $Z991, $AA$5))</f>
        <v/>
      </c>
      <c r="AB991" s="370"/>
      <c r="AC991" s="377" t="str">
        <f t="shared" si="288"/>
        <v/>
      </c>
      <c r="AD991" s="373" t="str">
        <f t="array" ref="AD991">IF( $W991, "", INDEX(白話字韻母資料表, AC991, $AD$5))</f>
        <v/>
      </c>
      <c r="AE991" s="373" t="str">
        <f t="array" ref="AE991">IF( $W991, "", IF( INDEX(白話字韻母資料表, AC991, $AE$5) = "入聲", TRUE, FALSE) )</f>
        <v/>
      </c>
      <c r="AF991" s="374" t="str">
        <f t="shared" si="289"/>
        <v/>
      </c>
      <c r="AG991" s="374" t="str">
        <f t="shared" si="290"/>
        <v/>
      </c>
      <c r="AH991" s="374" t="str">
        <f t="array" ref="AH991">IF( $W991, "", INDEX(白話字韻母資料表, $AC991, $AH$5))</f>
        <v/>
      </c>
      <c r="AI991" s="374" t="str">
        <f t="array" ref="AI991">IF($W991, "", INDEX(白話字韻母八聲調資料表, $AD991, $AG991))</f>
        <v/>
      </c>
      <c r="AJ991" s="370"/>
      <c r="AK991" s="373" t="b">
        <f t="shared" si="291"/>
        <v>0</v>
      </c>
      <c r="AL991" s="373" t="str">
        <f>IF( $AK991, IFERROR( IF(MATCH( $E991, 顎音化聲母!$H$9:$H$37, 0), TRUE, FALSE), FALSE), "")</f>
        <v/>
      </c>
      <c r="AM991" s="373" t="str">
        <f t="array" ref="AM991">IF( AND($AK991, $AL991), INDEX(顎音化聲母資料表, MATCH( $D991 &amp; $E991, 顎音化聲母!$L$5:$L$136, 0), 3), "")</f>
        <v/>
      </c>
      <c r="AN991" s="373" t="str">
        <f t="shared" si="292"/>
        <v/>
      </c>
      <c r="AO991" s="374" t="str">
        <f t="array" ref="AO991">IF($AN991="", "", IF( $AM991&lt;&gt;"", $AM991,INDEX(白話字聲母資料表, $AN991, $AO$5)))</f>
        <v/>
      </c>
      <c r="AP991" s="374" t="str">
        <f t="array" ref="AP991">IF($W991, "", INDEX(方音八音反切資料表, $AD991, $AG991))</f>
        <v/>
      </c>
      <c r="AQ991" s="370"/>
      <c r="AR991" s="374" t="str">
        <f t="array" ref="AR991">IF($V991, "", INDEX(白話字聲母資料表, $Z991, $AR$5))</f>
        <v/>
      </c>
      <c r="AS991" s="375" t="str">
        <f t="array" ref="AS991">IF($W991, "", INDEX(白話字韻母資料表, $AC991, $AR$5))</f>
        <v/>
      </c>
      <c r="AT991" s="374" t="str">
        <f t="array" ref="AT991">IF($W991, "", INDEX(台羅韻母八聲調資料表, $AD991, $AG991))</f>
        <v/>
      </c>
      <c r="AU991" s="370"/>
      <c r="AV991" s="374" t="str">
        <f t="array" ref="AV991">IF($V991, "", INDEX(白話字聲母資料表, $Z991, $AV$5))</f>
        <v/>
      </c>
      <c r="AW991" s="375" t="str">
        <f t="array" ref="AW991">IF($W991, "", INDEX(白話字韻母資料表, $AC991, $AW$5))</f>
        <v/>
      </c>
      <c r="AX991" s="374" t="str">
        <f t="array" ref="AX991">IF($W991, "", INDEX(閩拼韻母八聲調資料表, $AD991, $AG991))</f>
        <v/>
      </c>
    </row>
    <row r="992" spans="2:50">
      <c r="B992" s="380">
        <f t="shared" si="221"/>
        <v>984</v>
      </c>
      <c r="C992" s="314" t="str">
        <f>MID(文章!$D$4, B992, 1)</f>
        <v/>
      </c>
      <c r="D992" s="365"/>
      <c r="E992" s="365"/>
      <c r="F992" s="365"/>
      <c r="G992" s="315" t="str">
        <f t="array" ref="G992">IF( OR($T992, NOT($U992), $W992), "", $AA992 &amp; $AH992 &amp; INDEX(中文數值資料表, $AG992, 2) )</f>
        <v/>
      </c>
      <c r="H992" s="321" t="str">
        <f t="shared" si="222"/>
        <v/>
      </c>
      <c r="I992" s="322" t="str">
        <f t="shared" si="223"/>
        <v/>
      </c>
      <c r="J992" s="323" t="str">
        <f t="shared" si="224"/>
        <v/>
      </c>
      <c r="K992" s="316" t="str">
        <f t="shared" si="225"/>
        <v/>
      </c>
      <c r="L992" s="317" t="str">
        <f t="shared" ca="1" si="293"/>
        <v xml:space="preserve">\ltjruby{}{}\
</v>
      </c>
      <c r="M992" s="317" t="str">
        <f t="shared" ca="1" si="279"/>
        <v xml:space="preserve">&lt;ruby&gt;&lt;rt&gt;&lt;/rt&gt;&lt;/ruby&gt;
</v>
      </c>
      <c r="N992" s="317" t="str">
        <f t="shared" ca="1" si="280"/>
        <v xml:space="preserve">&lt;ruby&gt;&lt;rt&gt;&lt;/rt&gt;&lt;/ruby&gt;
</v>
      </c>
      <c r="O992" s="317" t="str">
        <f t="shared" ca="1" si="281"/>
        <v xml:space="preserve">&lt;ruby&gt;&lt;rt&gt;&lt;/rt&gt;&lt;/ruby&gt;
</v>
      </c>
      <c r="P992" s="317" t="str">
        <f t="shared" ca="1" si="281"/>
        <v xml:space="preserve">&lt;ruby&gt;&lt;rt&gt;&lt;/rt&gt;&lt;/ruby&gt;
</v>
      </c>
      <c r="Q992" s="318" t="str">
        <f t="shared" ca="1" si="282"/>
        <v xml:space="preserve">&lt;ruby&gt;&lt;rtc&gt;&lt;/rtc&gt;&lt;/ruby&gt;
</v>
      </c>
      <c r="R992" s="318" t="str">
        <f t="shared" ca="1" si="283"/>
        <v xml:space="preserve">&lt;ruby&gt;&lt;rt&gt;&lt;/rt&gt;&lt;rtc&gt;&lt;/rtc&gt;&lt;/ruby&gt;
</v>
      </c>
      <c r="S992" s="285"/>
      <c r="T992" s="319" t="b">
        <f t="shared" si="277"/>
        <v>0</v>
      </c>
      <c r="U992" s="319" t="b">
        <f t="shared" si="284"/>
        <v>0</v>
      </c>
      <c r="V992" s="319" t="b">
        <f t="shared" si="285"/>
        <v>1</v>
      </c>
      <c r="W992" s="319" t="b">
        <f t="shared" si="286"/>
        <v>1</v>
      </c>
      <c r="X992" s="319" t="b">
        <f t="shared" si="287"/>
        <v>0</v>
      </c>
      <c r="Y992" s="370"/>
      <c r="Z992" s="377" t="str">
        <f t="shared" si="278"/>
        <v/>
      </c>
      <c r="AA992" s="373" t="str">
        <f t="array" ref="AA992">IF( $Z992="", "", INDEX(白話字聲母資料表, $Z992, $AA$5))</f>
        <v/>
      </c>
      <c r="AB992" s="370"/>
      <c r="AC992" s="377" t="str">
        <f t="shared" si="288"/>
        <v/>
      </c>
      <c r="AD992" s="373" t="str">
        <f t="array" ref="AD992">IF( $W992, "", INDEX(白話字韻母資料表, AC992, $AD$5))</f>
        <v/>
      </c>
      <c r="AE992" s="373" t="str">
        <f t="array" ref="AE992">IF( $W992, "", IF( INDEX(白話字韻母資料表, AC992, $AE$5) = "入聲", TRUE, FALSE) )</f>
        <v/>
      </c>
      <c r="AF992" s="374" t="str">
        <f t="shared" si="289"/>
        <v/>
      </c>
      <c r="AG992" s="374" t="str">
        <f t="shared" si="290"/>
        <v/>
      </c>
      <c r="AH992" s="374" t="str">
        <f t="array" ref="AH992">IF( $W992, "", INDEX(白話字韻母資料表, $AC992, $AH$5))</f>
        <v/>
      </c>
      <c r="AI992" s="374" t="str">
        <f t="array" ref="AI992">IF($W992, "", INDEX(白話字韻母八聲調資料表, $AD992, $AG992))</f>
        <v/>
      </c>
      <c r="AJ992" s="370"/>
      <c r="AK992" s="373" t="b">
        <f t="shared" si="291"/>
        <v>0</v>
      </c>
      <c r="AL992" s="373" t="str">
        <f>IF( $AK992, IFERROR( IF(MATCH( $E992, 顎音化聲母!$H$9:$H$37, 0), TRUE, FALSE), FALSE), "")</f>
        <v/>
      </c>
      <c r="AM992" s="373" t="str">
        <f t="array" ref="AM992">IF( AND($AK992, $AL992), INDEX(顎音化聲母資料表, MATCH( $D992 &amp; $E992, 顎音化聲母!$L$5:$L$136, 0), 3), "")</f>
        <v/>
      </c>
      <c r="AN992" s="373" t="str">
        <f t="shared" si="292"/>
        <v/>
      </c>
      <c r="AO992" s="374" t="str">
        <f t="array" ref="AO992">IF($AN992="", "", IF( $AM992&lt;&gt;"", $AM992,INDEX(白話字聲母資料表, $AN992, $AO$5)))</f>
        <v/>
      </c>
      <c r="AP992" s="374" t="str">
        <f t="array" ref="AP992">IF($W992, "", INDEX(方音八音反切資料表, $AD992, $AG992))</f>
        <v/>
      </c>
      <c r="AQ992" s="370"/>
      <c r="AR992" s="374" t="str">
        <f t="array" ref="AR992">IF($V992, "", INDEX(白話字聲母資料表, $Z992, $AR$5))</f>
        <v/>
      </c>
      <c r="AS992" s="375" t="str">
        <f t="array" ref="AS992">IF($W992, "", INDEX(白話字韻母資料表, $AC992, $AR$5))</f>
        <v/>
      </c>
      <c r="AT992" s="374" t="str">
        <f t="array" ref="AT992">IF($W992, "", INDEX(台羅韻母八聲調資料表, $AD992, $AG992))</f>
        <v/>
      </c>
      <c r="AU992" s="370"/>
      <c r="AV992" s="374" t="str">
        <f t="array" ref="AV992">IF($V992, "", INDEX(白話字聲母資料表, $Z992, $AV$5))</f>
        <v/>
      </c>
      <c r="AW992" s="375" t="str">
        <f t="array" ref="AW992">IF($W992, "", INDEX(白話字韻母資料表, $AC992, $AW$5))</f>
        <v/>
      </c>
      <c r="AX992" s="374" t="str">
        <f t="array" ref="AX992">IF($W992, "", INDEX(閩拼韻母八聲調資料表, $AD992, $AG992))</f>
        <v/>
      </c>
    </row>
    <row r="993" spans="2:50">
      <c r="B993" s="380">
        <f t="shared" si="221"/>
        <v>985</v>
      </c>
      <c r="C993" s="314" t="str">
        <f>MID(文章!$D$4, B993, 1)</f>
        <v/>
      </c>
      <c r="D993" s="365"/>
      <c r="E993" s="365"/>
      <c r="F993" s="365"/>
      <c r="G993" s="315" t="str">
        <f t="array" ref="G993">IF( OR($T993, NOT($U993), $W993), "", $AA993 &amp; $AH993 &amp; INDEX(中文數值資料表, $AG993, 2) )</f>
        <v/>
      </c>
      <c r="H993" s="321" t="str">
        <f t="shared" si="222"/>
        <v/>
      </c>
      <c r="I993" s="322" t="str">
        <f t="shared" si="223"/>
        <v/>
      </c>
      <c r="J993" s="323" t="str">
        <f t="shared" si="224"/>
        <v/>
      </c>
      <c r="K993" s="316" t="str">
        <f t="shared" si="225"/>
        <v/>
      </c>
      <c r="L993" s="317" t="str">
        <f t="shared" ca="1" si="293"/>
        <v xml:space="preserve">\ltjruby{}{}\
</v>
      </c>
      <c r="M993" s="317" t="str">
        <f t="shared" ca="1" si="279"/>
        <v xml:space="preserve">&lt;ruby&gt;&lt;rt&gt;&lt;/rt&gt;&lt;/ruby&gt;
</v>
      </c>
      <c r="N993" s="317" t="str">
        <f t="shared" ca="1" si="280"/>
        <v xml:space="preserve">&lt;ruby&gt;&lt;rt&gt;&lt;/rt&gt;&lt;/ruby&gt;
</v>
      </c>
      <c r="O993" s="317" t="str">
        <f t="shared" ca="1" si="281"/>
        <v xml:space="preserve">&lt;ruby&gt;&lt;rt&gt;&lt;/rt&gt;&lt;/ruby&gt;
</v>
      </c>
      <c r="P993" s="317" t="str">
        <f t="shared" ca="1" si="281"/>
        <v xml:space="preserve">&lt;ruby&gt;&lt;rt&gt;&lt;/rt&gt;&lt;/ruby&gt;
</v>
      </c>
      <c r="Q993" s="318" t="str">
        <f t="shared" ca="1" si="282"/>
        <v xml:space="preserve">&lt;ruby&gt;&lt;rtc&gt;&lt;/rtc&gt;&lt;/ruby&gt;
</v>
      </c>
      <c r="R993" s="318" t="str">
        <f t="shared" ca="1" si="283"/>
        <v xml:space="preserve">&lt;ruby&gt;&lt;rt&gt;&lt;/rt&gt;&lt;rtc&gt;&lt;/rtc&gt;&lt;/ruby&gt;
</v>
      </c>
      <c r="S993" s="285"/>
      <c r="T993" s="319" t="b">
        <f t="shared" si="277"/>
        <v>0</v>
      </c>
      <c r="U993" s="319" t="b">
        <f t="shared" si="284"/>
        <v>0</v>
      </c>
      <c r="V993" s="319" t="b">
        <f t="shared" si="285"/>
        <v>1</v>
      </c>
      <c r="W993" s="319" t="b">
        <f t="shared" si="286"/>
        <v>1</v>
      </c>
      <c r="X993" s="319" t="b">
        <f t="shared" si="287"/>
        <v>0</v>
      </c>
      <c r="Y993" s="370"/>
      <c r="Z993" s="377" t="str">
        <f t="shared" si="278"/>
        <v/>
      </c>
      <c r="AA993" s="373" t="str">
        <f t="array" ref="AA993">IF( $Z993="", "", INDEX(白話字聲母資料表, $Z993, $AA$5))</f>
        <v/>
      </c>
      <c r="AB993" s="370"/>
      <c r="AC993" s="377" t="str">
        <f t="shared" si="288"/>
        <v/>
      </c>
      <c r="AD993" s="373" t="str">
        <f t="array" ref="AD993">IF( $W993, "", INDEX(白話字韻母資料表, AC993, $AD$5))</f>
        <v/>
      </c>
      <c r="AE993" s="373" t="str">
        <f t="array" ref="AE993">IF( $W993, "", IF( INDEX(白話字韻母資料表, AC993, $AE$5) = "入聲", TRUE, FALSE) )</f>
        <v/>
      </c>
      <c r="AF993" s="374" t="str">
        <f t="shared" si="289"/>
        <v/>
      </c>
      <c r="AG993" s="374" t="str">
        <f t="shared" si="290"/>
        <v/>
      </c>
      <c r="AH993" s="374" t="str">
        <f t="array" ref="AH993">IF( $W993, "", INDEX(白話字韻母資料表, $AC993, $AH$5))</f>
        <v/>
      </c>
      <c r="AI993" s="374" t="str">
        <f t="array" ref="AI993">IF($W993, "", INDEX(白話字韻母八聲調資料表, $AD993, $AG993))</f>
        <v/>
      </c>
      <c r="AJ993" s="370"/>
      <c r="AK993" s="373" t="b">
        <f t="shared" si="291"/>
        <v>0</v>
      </c>
      <c r="AL993" s="373" t="str">
        <f>IF( $AK993, IFERROR( IF(MATCH( $E993, 顎音化聲母!$H$9:$H$37, 0), TRUE, FALSE), FALSE), "")</f>
        <v/>
      </c>
      <c r="AM993" s="373" t="str">
        <f t="array" ref="AM993">IF( AND($AK993, $AL993), INDEX(顎音化聲母資料表, MATCH( $D993 &amp; $E993, 顎音化聲母!$L$5:$L$136, 0), 3), "")</f>
        <v/>
      </c>
      <c r="AN993" s="373" t="str">
        <f t="shared" si="292"/>
        <v/>
      </c>
      <c r="AO993" s="374" t="str">
        <f t="array" ref="AO993">IF($AN993="", "", IF( $AM993&lt;&gt;"", $AM993,INDEX(白話字聲母資料表, $AN993, $AO$5)))</f>
        <v/>
      </c>
      <c r="AP993" s="374" t="str">
        <f t="array" ref="AP993">IF($W993, "", INDEX(方音八音反切資料表, $AD993, $AG993))</f>
        <v/>
      </c>
      <c r="AQ993" s="370"/>
      <c r="AR993" s="374" t="str">
        <f t="array" ref="AR993">IF($V993, "", INDEX(白話字聲母資料表, $Z993, $AR$5))</f>
        <v/>
      </c>
      <c r="AS993" s="375" t="str">
        <f t="array" ref="AS993">IF($W993, "", INDEX(白話字韻母資料表, $AC993, $AR$5))</f>
        <v/>
      </c>
      <c r="AT993" s="374" t="str">
        <f t="array" ref="AT993">IF($W993, "", INDEX(台羅韻母八聲調資料表, $AD993, $AG993))</f>
        <v/>
      </c>
      <c r="AU993" s="370"/>
      <c r="AV993" s="374" t="str">
        <f t="array" ref="AV993">IF($V993, "", INDEX(白話字聲母資料表, $Z993, $AV$5))</f>
        <v/>
      </c>
      <c r="AW993" s="375" t="str">
        <f t="array" ref="AW993">IF($W993, "", INDEX(白話字韻母資料表, $AC993, $AW$5))</f>
        <v/>
      </c>
      <c r="AX993" s="374" t="str">
        <f t="array" ref="AX993">IF($W993, "", INDEX(閩拼韻母八聲調資料表, $AD993, $AG993))</f>
        <v/>
      </c>
    </row>
    <row r="994" spans="2:50">
      <c r="B994" s="380">
        <f t="shared" si="221"/>
        <v>986</v>
      </c>
      <c r="C994" s="314" t="str">
        <f>MID(文章!$D$4, B994, 1)</f>
        <v/>
      </c>
      <c r="D994" s="365"/>
      <c r="E994" s="365"/>
      <c r="F994" s="365"/>
      <c r="G994" s="315" t="str">
        <f t="array" ref="G994">IF( OR($T994, NOT($U994), $W994), "", $AA994 &amp; $AH994 &amp; INDEX(中文數值資料表, $AG994, 2) )</f>
        <v/>
      </c>
      <c r="H994" s="321" t="str">
        <f t="shared" si="222"/>
        <v/>
      </c>
      <c r="I994" s="322" t="str">
        <f t="shared" si="223"/>
        <v/>
      </c>
      <c r="J994" s="323" t="str">
        <f t="shared" si="224"/>
        <v/>
      </c>
      <c r="K994" s="316" t="str">
        <f t="shared" si="225"/>
        <v/>
      </c>
      <c r="L994" s="317" t="str">
        <f t="shared" ca="1" si="293"/>
        <v xml:space="preserve">\ltjruby{}{}\
</v>
      </c>
      <c r="M994" s="317" t="str">
        <f t="shared" ca="1" si="279"/>
        <v xml:space="preserve">&lt;ruby&gt;&lt;rt&gt;&lt;/rt&gt;&lt;/ruby&gt;
</v>
      </c>
      <c r="N994" s="317" t="str">
        <f t="shared" ca="1" si="280"/>
        <v xml:space="preserve">&lt;ruby&gt;&lt;rt&gt;&lt;/rt&gt;&lt;/ruby&gt;
</v>
      </c>
      <c r="O994" s="317" t="str">
        <f t="shared" ca="1" si="281"/>
        <v xml:space="preserve">&lt;ruby&gt;&lt;rt&gt;&lt;/rt&gt;&lt;/ruby&gt;
</v>
      </c>
      <c r="P994" s="317" t="str">
        <f t="shared" ca="1" si="281"/>
        <v xml:space="preserve">&lt;ruby&gt;&lt;rt&gt;&lt;/rt&gt;&lt;/ruby&gt;
</v>
      </c>
      <c r="Q994" s="318" t="str">
        <f t="shared" ca="1" si="282"/>
        <v xml:space="preserve">&lt;ruby&gt;&lt;rtc&gt;&lt;/rtc&gt;&lt;/ruby&gt;
</v>
      </c>
      <c r="R994" s="318" t="str">
        <f t="shared" ca="1" si="283"/>
        <v xml:space="preserve">&lt;ruby&gt;&lt;rt&gt;&lt;/rt&gt;&lt;rtc&gt;&lt;/rtc&gt;&lt;/ruby&gt;
</v>
      </c>
      <c r="S994" s="285"/>
      <c r="T994" s="319" t="b">
        <f t="shared" si="277"/>
        <v>0</v>
      </c>
      <c r="U994" s="319" t="b">
        <f t="shared" si="284"/>
        <v>0</v>
      </c>
      <c r="V994" s="319" t="b">
        <f t="shared" si="285"/>
        <v>1</v>
      </c>
      <c r="W994" s="319" t="b">
        <f t="shared" si="286"/>
        <v>1</v>
      </c>
      <c r="X994" s="319" t="b">
        <f t="shared" si="287"/>
        <v>0</v>
      </c>
      <c r="Y994" s="370"/>
      <c r="Z994" s="377" t="str">
        <f t="shared" si="278"/>
        <v/>
      </c>
      <c r="AA994" s="373" t="str">
        <f t="array" ref="AA994">IF( $Z994="", "", INDEX(白話字聲母資料表, $Z994, $AA$5))</f>
        <v/>
      </c>
      <c r="AB994" s="370"/>
      <c r="AC994" s="377" t="str">
        <f t="shared" si="288"/>
        <v/>
      </c>
      <c r="AD994" s="373" t="str">
        <f t="array" ref="AD994">IF( $W994, "", INDEX(白話字韻母資料表, AC994, $AD$5))</f>
        <v/>
      </c>
      <c r="AE994" s="373" t="str">
        <f t="array" ref="AE994">IF( $W994, "", IF( INDEX(白話字韻母資料表, AC994, $AE$5) = "入聲", TRUE, FALSE) )</f>
        <v/>
      </c>
      <c r="AF994" s="374" t="str">
        <f t="shared" si="289"/>
        <v/>
      </c>
      <c r="AG994" s="374" t="str">
        <f t="shared" si="290"/>
        <v/>
      </c>
      <c r="AH994" s="374" t="str">
        <f t="array" ref="AH994">IF( $W994, "", INDEX(白話字韻母資料表, $AC994, $AH$5))</f>
        <v/>
      </c>
      <c r="AI994" s="374" t="str">
        <f t="array" ref="AI994">IF($W994, "", INDEX(白話字韻母八聲調資料表, $AD994, $AG994))</f>
        <v/>
      </c>
      <c r="AJ994" s="370"/>
      <c r="AK994" s="373" t="b">
        <f t="shared" si="291"/>
        <v>0</v>
      </c>
      <c r="AL994" s="373" t="str">
        <f>IF( $AK994, IFERROR( IF(MATCH( $E994, 顎音化聲母!$H$9:$H$37, 0), TRUE, FALSE), FALSE), "")</f>
        <v/>
      </c>
      <c r="AM994" s="373" t="str">
        <f t="array" ref="AM994">IF( AND($AK994, $AL994), INDEX(顎音化聲母資料表, MATCH( $D994 &amp; $E994, 顎音化聲母!$L$5:$L$136, 0), 3), "")</f>
        <v/>
      </c>
      <c r="AN994" s="373" t="str">
        <f t="shared" si="292"/>
        <v/>
      </c>
      <c r="AO994" s="374" t="str">
        <f t="array" ref="AO994">IF($AN994="", "", IF( $AM994&lt;&gt;"", $AM994,INDEX(白話字聲母資料表, $AN994, $AO$5)))</f>
        <v/>
      </c>
      <c r="AP994" s="374" t="str">
        <f t="array" ref="AP994">IF($W994, "", INDEX(方音八音反切資料表, $AD994, $AG994))</f>
        <v/>
      </c>
      <c r="AQ994" s="370"/>
      <c r="AR994" s="374" t="str">
        <f t="array" ref="AR994">IF($V994, "", INDEX(白話字聲母資料表, $Z994, $AR$5))</f>
        <v/>
      </c>
      <c r="AS994" s="375" t="str">
        <f t="array" ref="AS994">IF($W994, "", INDEX(白話字韻母資料表, $AC994, $AR$5))</f>
        <v/>
      </c>
      <c r="AT994" s="374" t="str">
        <f t="array" ref="AT994">IF($W994, "", INDEX(台羅韻母八聲調資料表, $AD994, $AG994))</f>
        <v/>
      </c>
      <c r="AU994" s="370"/>
      <c r="AV994" s="374" t="str">
        <f t="array" ref="AV994">IF($V994, "", INDEX(白話字聲母資料表, $Z994, $AV$5))</f>
        <v/>
      </c>
      <c r="AW994" s="375" t="str">
        <f t="array" ref="AW994">IF($W994, "", INDEX(白話字韻母資料表, $AC994, $AW$5))</f>
        <v/>
      </c>
      <c r="AX994" s="374" t="str">
        <f t="array" ref="AX994">IF($W994, "", INDEX(閩拼韻母八聲調資料表, $AD994, $AG994))</f>
        <v/>
      </c>
    </row>
    <row r="995" spans="2:50">
      <c r="B995" s="380">
        <f t="shared" si="221"/>
        <v>987</v>
      </c>
      <c r="C995" s="314" t="str">
        <f>MID(文章!$D$4, B995, 1)</f>
        <v/>
      </c>
      <c r="D995" s="365"/>
      <c r="E995" s="365"/>
      <c r="F995" s="365"/>
      <c r="G995" s="315" t="str">
        <f t="array" ref="G995">IF( OR($T995, NOT($U995), $W995), "", $AA995 &amp; $AH995 &amp; INDEX(中文數值資料表, $AG995, 2) )</f>
        <v/>
      </c>
      <c r="H995" s="321" t="str">
        <f t="shared" si="222"/>
        <v/>
      </c>
      <c r="I995" s="322" t="str">
        <f t="shared" si="223"/>
        <v/>
      </c>
      <c r="J995" s="323" t="str">
        <f t="shared" si="224"/>
        <v/>
      </c>
      <c r="K995" s="316" t="str">
        <f t="shared" si="225"/>
        <v/>
      </c>
      <c r="L995" s="317" t="str">
        <f t="shared" ca="1" si="293"/>
        <v xml:space="preserve">\ltjruby{}{}\
</v>
      </c>
      <c r="M995" s="317" t="str">
        <f t="shared" ca="1" si="279"/>
        <v xml:space="preserve">&lt;ruby&gt;&lt;rt&gt;&lt;/rt&gt;&lt;/ruby&gt;
</v>
      </c>
      <c r="N995" s="317" t="str">
        <f t="shared" ca="1" si="280"/>
        <v xml:space="preserve">&lt;ruby&gt;&lt;rt&gt;&lt;/rt&gt;&lt;/ruby&gt;
</v>
      </c>
      <c r="O995" s="317" t="str">
        <f t="shared" ca="1" si="281"/>
        <v xml:space="preserve">&lt;ruby&gt;&lt;rt&gt;&lt;/rt&gt;&lt;/ruby&gt;
</v>
      </c>
      <c r="P995" s="317" t="str">
        <f t="shared" ca="1" si="281"/>
        <v xml:space="preserve">&lt;ruby&gt;&lt;rt&gt;&lt;/rt&gt;&lt;/ruby&gt;
</v>
      </c>
      <c r="Q995" s="318" t="str">
        <f t="shared" ca="1" si="282"/>
        <v xml:space="preserve">&lt;ruby&gt;&lt;rtc&gt;&lt;/rtc&gt;&lt;/ruby&gt;
</v>
      </c>
      <c r="R995" s="318" t="str">
        <f t="shared" ca="1" si="283"/>
        <v xml:space="preserve">&lt;ruby&gt;&lt;rt&gt;&lt;/rt&gt;&lt;rtc&gt;&lt;/rtc&gt;&lt;/ruby&gt;
</v>
      </c>
      <c r="S995" s="285"/>
      <c r="T995" s="319" t="b">
        <f t="shared" si="277"/>
        <v>0</v>
      </c>
      <c r="U995" s="319" t="b">
        <f t="shared" si="284"/>
        <v>0</v>
      </c>
      <c r="V995" s="319" t="b">
        <f t="shared" si="285"/>
        <v>1</v>
      </c>
      <c r="W995" s="319" t="b">
        <f t="shared" si="286"/>
        <v>1</v>
      </c>
      <c r="X995" s="319" t="b">
        <f t="shared" si="287"/>
        <v>0</v>
      </c>
      <c r="Y995" s="370"/>
      <c r="Z995" s="377" t="str">
        <f t="shared" si="278"/>
        <v/>
      </c>
      <c r="AA995" s="373" t="str">
        <f t="array" ref="AA995">IF( $Z995="", "", INDEX(白話字聲母資料表, $Z995, $AA$5))</f>
        <v/>
      </c>
      <c r="AB995" s="370"/>
      <c r="AC995" s="377" t="str">
        <f t="shared" si="288"/>
        <v/>
      </c>
      <c r="AD995" s="373" t="str">
        <f t="array" ref="AD995">IF( $W995, "", INDEX(白話字韻母資料表, AC995, $AD$5))</f>
        <v/>
      </c>
      <c r="AE995" s="373" t="str">
        <f t="array" ref="AE995">IF( $W995, "", IF( INDEX(白話字韻母資料表, AC995, $AE$5) = "入聲", TRUE, FALSE) )</f>
        <v/>
      </c>
      <c r="AF995" s="374" t="str">
        <f t="shared" si="289"/>
        <v/>
      </c>
      <c r="AG995" s="374" t="str">
        <f t="shared" si="290"/>
        <v/>
      </c>
      <c r="AH995" s="374" t="str">
        <f t="array" ref="AH995">IF( $W995, "", INDEX(白話字韻母資料表, $AC995, $AH$5))</f>
        <v/>
      </c>
      <c r="AI995" s="374" t="str">
        <f t="array" ref="AI995">IF($W995, "", INDEX(白話字韻母八聲調資料表, $AD995, $AG995))</f>
        <v/>
      </c>
      <c r="AJ995" s="370"/>
      <c r="AK995" s="373" t="b">
        <f t="shared" si="291"/>
        <v>0</v>
      </c>
      <c r="AL995" s="373" t="str">
        <f>IF( $AK995, IFERROR( IF(MATCH( $E995, 顎音化聲母!$H$9:$H$37, 0), TRUE, FALSE), FALSE), "")</f>
        <v/>
      </c>
      <c r="AM995" s="373" t="str">
        <f t="array" ref="AM995">IF( AND($AK995, $AL995), INDEX(顎音化聲母資料表, MATCH( $D995 &amp; $E995, 顎音化聲母!$L$5:$L$136, 0), 3), "")</f>
        <v/>
      </c>
      <c r="AN995" s="373" t="str">
        <f t="shared" si="292"/>
        <v/>
      </c>
      <c r="AO995" s="374" t="str">
        <f t="array" ref="AO995">IF($AN995="", "", IF( $AM995&lt;&gt;"", $AM995,INDEX(白話字聲母資料表, $AN995, $AO$5)))</f>
        <v/>
      </c>
      <c r="AP995" s="374" t="str">
        <f t="array" ref="AP995">IF($W995, "", INDEX(方音八音反切資料表, $AD995, $AG995))</f>
        <v/>
      </c>
      <c r="AQ995" s="370"/>
      <c r="AR995" s="374" t="str">
        <f t="array" ref="AR995">IF($V995, "", INDEX(白話字聲母資料表, $Z995, $AR$5))</f>
        <v/>
      </c>
      <c r="AS995" s="375" t="str">
        <f t="array" ref="AS995">IF($W995, "", INDEX(白話字韻母資料表, $AC995, $AR$5))</f>
        <v/>
      </c>
      <c r="AT995" s="374" t="str">
        <f t="array" ref="AT995">IF($W995, "", INDEX(台羅韻母八聲調資料表, $AD995, $AG995))</f>
        <v/>
      </c>
      <c r="AU995" s="370"/>
      <c r="AV995" s="374" t="str">
        <f t="array" ref="AV995">IF($V995, "", INDEX(白話字聲母資料表, $Z995, $AV$5))</f>
        <v/>
      </c>
      <c r="AW995" s="375" t="str">
        <f t="array" ref="AW995">IF($W995, "", INDEX(白話字韻母資料表, $AC995, $AW$5))</f>
        <v/>
      </c>
      <c r="AX995" s="374" t="str">
        <f t="array" ref="AX995">IF($W995, "", INDEX(閩拼韻母八聲調資料表, $AD995, $AG995))</f>
        <v/>
      </c>
    </row>
    <row r="996" spans="2:50">
      <c r="B996" s="380">
        <f t="shared" si="221"/>
        <v>988</v>
      </c>
      <c r="C996" s="314" t="str">
        <f>MID(文章!$D$4, B996, 1)</f>
        <v/>
      </c>
      <c r="D996" s="365"/>
      <c r="E996" s="365"/>
      <c r="F996" s="365"/>
      <c r="G996" s="315" t="str">
        <f t="array" ref="G996">IF( OR($T996, NOT($U996), $W996), "", $AA996 &amp; $AH996 &amp; INDEX(中文數值資料表, $AG996, 2) )</f>
        <v/>
      </c>
      <c r="H996" s="321" t="str">
        <f t="shared" si="222"/>
        <v/>
      </c>
      <c r="I996" s="322" t="str">
        <f t="shared" si="223"/>
        <v/>
      </c>
      <c r="J996" s="323" t="str">
        <f t="shared" si="224"/>
        <v/>
      </c>
      <c r="K996" s="316" t="str">
        <f t="shared" si="225"/>
        <v/>
      </c>
      <c r="L996" s="317" t="str">
        <f t="shared" ca="1" si="293"/>
        <v xml:space="preserve">\ltjruby{}{}\
</v>
      </c>
      <c r="M996" s="317" t="str">
        <f t="shared" ca="1" si="279"/>
        <v xml:space="preserve">&lt;ruby&gt;&lt;rt&gt;&lt;/rt&gt;&lt;/ruby&gt;
</v>
      </c>
      <c r="N996" s="317" t="str">
        <f t="shared" ca="1" si="280"/>
        <v xml:space="preserve">&lt;ruby&gt;&lt;rt&gt;&lt;/rt&gt;&lt;/ruby&gt;
</v>
      </c>
      <c r="O996" s="317" t="str">
        <f t="shared" ca="1" si="281"/>
        <v xml:space="preserve">&lt;ruby&gt;&lt;rt&gt;&lt;/rt&gt;&lt;/ruby&gt;
</v>
      </c>
      <c r="P996" s="317" t="str">
        <f t="shared" ca="1" si="281"/>
        <v xml:space="preserve">&lt;ruby&gt;&lt;rt&gt;&lt;/rt&gt;&lt;/ruby&gt;
</v>
      </c>
      <c r="Q996" s="318" t="str">
        <f t="shared" ca="1" si="282"/>
        <v xml:space="preserve">&lt;ruby&gt;&lt;rtc&gt;&lt;/rtc&gt;&lt;/ruby&gt;
</v>
      </c>
      <c r="R996" s="318" t="str">
        <f t="shared" ca="1" si="283"/>
        <v xml:space="preserve">&lt;ruby&gt;&lt;rt&gt;&lt;/rt&gt;&lt;rtc&gt;&lt;/rtc&gt;&lt;/ruby&gt;
</v>
      </c>
      <c r="S996" s="285"/>
      <c r="T996" s="319" t="b">
        <f t="shared" si="277"/>
        <v>0</v>
      </c>
      <c r="U996" s="319" t="b">
        <f t="shared" si="284"/>
        <v>0</v>
      </c>
      <c r="V996" s="319" t="b">
        <f t="shared" si="285"/>
        <v>1</v>
      </c>
      <c r="W996" s="319" t="b">
        <f t="shared" si="286"/>
        <v>1</v>
      </c>
      <c r="X996" s="319" t="b">
        <f t="shared" si="287"/>
        <v>0</v>
      </c>
      <c r="Y996" s="370"/>
      <c r="Z996" s="377" t="str">
        <f t="shared" si="278"/>
        <v/>
      </c>
      <c r="AA996" s="373" t="str">
        <f t="array" ref="AA996">IF( $Z996="", "", INDEX(白話字聲母資料表, $Z996, $AA$5))</f>
        <v/>
      </c>
      <c r="AB996" s="370"/>
      <c r="AC996" s="377" t="str">
        <f t="shared" si="288"/>
        <v/>
      </c>
      <c r="AD996" s="373" t="str">
        <f t="array" ref="AD996">IF( $W996, "", INDEX(白話字韻母資料表, AC996, $AD$5))</f>
        <v/>
      </c>
      <c r="AE996" s="373" t="str">
        <f t="array" ref="AE996">IF( $W996, "", IF( INDEX(白話字韻母資料表, AC996, $AE$5) = "入聲", TRUE, FALSE) )</f>
        <v/>
      </c>
      <c r="AF996" s="374" t="str">
        <f t="shared" si="289"/>
        <v/>
      </c>
      <c r="AG996" s="374" t="str">
        <f t="shared" si="290"/>
        <v/>
      </c>
      <c r="AH996" s="374" t="str">
        <f t="array" ref="AH996">IF( $W996, "", INDEX(白話字韻母資料表, $AC996, $AH$5))</f>
        <v/>
      </c>
      <c r="AI996" s="374" t="str">
        <f t="array" ref="AI996">IF($W996, "", INDEX(白話字韻母八聲調資料表, $AD996, $AG996))</f>
        <v/>
      </c>
      <c r="AJ996" s="370"/>
      <c r="AK996" s="373" t="b">
        <f t="shared" si="291"/>
        <v>0</v>
      </c>
      <c r="AL996" s="373" t="str">
        <f>IF( $AK996, IFERROR( IF(MATCH( $E996, 顎音化聲母!$H$9:$H$37, 0), TRUE, FALSE), FALSE), "")</f>
        <v/>
      </c>
      <c r="AM996" s="373" t="str">
        <f t="array" ref="AM996">IF( AND($AK996, $AL996), INDEX(顎音化聲母資料表, MATCH( $D996 &amp; $E996, 顎音化聲母!$L$5:$L$136, 0), 3), "")</f>
        <v/>
      </c>
      <c r="AN996" s="373" t="str">
        <f t="shared" si="292"/>
        <v/>
      </c>
      <c r="AO996" s="374" t="str">
        <f t="array" ref="AO996">IF($AN996="", "", IF( $AM996&lt;&gt;"", $AM996,INDEX(白話字聲母資料表, $AN996, $AO$5)))</f>
        <v/>
      </c>
      <c r="AP996" s="374" t="str">
        <f t="array" ref="AP996">IF($W996, "", INDEX(方音八音反切資料表, $AD996, $AG996))</f>
        <v/>
      </c>
      <c r="AQ996" s="370"/>
      <c r="AR996" s="374" t="str">
        <f t="array" ref="AR996">IF($V996, "", INDEX(白話字聲母資料表, $Z996, $AR$5))</f>
        <v/>
      </c>
      <c r="AS996" s="375" t="str">
        <f t="array" ref="AS996">IF($W996, "", INDEX(白話字韻母資料表, $AC996, $AR$5))</f>
        <v/>
      </c>
      <c r="AT996" s="374" t="str">
        <f t="array" ref="AT996">IF($W996, "", INDEX(台羅韻母八聲調資料表, $AD996, $AG996))</f>
        <v/>
      </c>
      <c r="AU996" s="370"/>
      <c r="AV996" s="374" t="str">
        <f t="array" ref="AV996">IF($V996, "", INDEX(白話字聲母資料表, $Z996, $AV$5))</f>
        <v/>
      </c>
      <c r="AW996" s="375" t="str">
        <f t="array" ref="AW996">IF($W996, "", INDEX(白話字韻母資料表, $AC996, $AW$5))</f>
        <v/>
      </c>
      <c r="AX996" s="374" t="str">
        <f t="array" ref="AX996">IF($W996, "", INDEX(閩拼韻母八聲調資料表, $AD996, $AG996))</f>
        <v/>
      </c>
    </row>
    <row r="997" spans="2:50">
      <c r="B997" s="380">
        <f t="shared" si="221"/>
        <v>989</v>
      </c>
      <c r="C997" s="314" t="str">
        <f>MID(文章!$D$4, B997, 1)</f>
        <v/>
      </c>
      <c r="D997" s="365"/>
      <c r="E997" s="365"/>
      <c r="F997" s="365"/>
      <c r="G997" s="315" t="str">
        <f t="array" ref="G997">IF( OR($T997, NOT($U997), $W997), "", $AA997 &amp; $AH997 &amp; INDEX(中文數值資料表, $AG997, 2) )</f>
        <v/>
      </c>
      <c r="H997" s="321" t="str">
        <f t="shared" si="222"/>
        <v/>
      </c>
      <c r="I997" s="322" t="str">
        <f t="shared" si="223"/>
        <v/>
      </c>
      <c r="J997" s="323" t="str">
        <f t="shared" si="224"/>
        <v/>
      </c>
      <c r="K997" s="316" t="str">
        <f t="shared" si="225"/>
        <v/>
      </c>
      <c r="L997" s="317" t="str">
        <f t="shared" ca="1" si="293"/>
        <v xml:space="preserve">\ltjruby{}{}\
</v>
      </c>
      <c r="M997" s="317" t="str">
        <f t="shared" ca="1" si="279"/>
        <v xml:space="preserve">&lt;ruby&gt;&lt;rt&gt;&lt;/rt&gt;&lt;/ruby&gt;
</v>
      </c>
      <c r="N997" s="317" t="str">
        <f t="shared" ca="1" si="280"/>
        <v xml:space="preserve">&lt;ruby&gt;&lt;rt&gt;&lt;/rt&gt;&lt;/ruby&gt;
</v>
      </c>
      <c r="O997" s="317" t="str">
        <f t="shared" ca="1" si="281"/>
        <v xml:space="preserve">&lt;ruby&gt;&lt;rt&gt;&lt;/rt&gt;&lt;/ruby&gt;
</v>
      </c>
      <c r="P997" s="317" t="str">
        <f t="shared" ca="1" si="281"/>
        <v xml:space="preserve">&lt;ruby&gt;&lt;rt&gt;&lt;/rt&gt;&lt;/ruby&gt;
</v>
      </c>
      <c r="Q997" s="318" t="str">
        <f t="shared" ca="1" si="282"/>
        <v xml:space="preserve">&lt;ruby&gt;&lt;rtc&gt;&lt;/rtc&gt;&lt;/ruby&gt;
</v>
      </c>
      <c r="R997" s="318" t="str">
        <f t="shared" ca="1" si="283"/>
        <v xml:space="preserve">&lt;ruby&gt;&lt;rt&gt;&lt;/rt&gt;&lt;rtc&gt;&lt;/rtc&gt;&lt;/ruby&gt;
</v>
      </c>
      <c r="S997" s="285"/>
      <c r="T997" s="319" t="b">
        <f t="shared" si="277"/>
        <v>0</v>
      </c>
      <c r="U997" s="319" t="b">
        <f t="shared" si="284"/>
        <v>0</v>
      </c>
      <c r="V997" s="319" t="b">
        <f t="shared" si="285"/>
        <v>1</v>
      </c>
      <c r="W997" s="319" t="b">
        <f t="shared" si="286"/>
        <v>1</v>
      </c>
      <c r="X997" s="319" t="b">
        <f t="shared" si="287"/>
        <v>0</v>
      </c>
      <c r="Y997" s="370"/>
      <c r="Z997" s="377" t="str">
        <f t="shared" si="278"/>
        <v/>
      </c>
      <c r="AA997" s="373" t="str">
        <f t="array" ref="AA997">IF( $Z997="", "", INDEX(白話字聲母資料表, $Z997, $AA$5))</f>
        <v/>
      </c>
      <c r="AB997" s="370"/>
      <c r="AC997" s="377" t="str">
        <f t="shared" si="288"/>
        <v/>
      </c>
      <c r="AD997" s="373" t="str">
        <f t="array" ref="AD997">IF( $W997, "", INDEX(白話字韻母資料表, AC997, $AD$5))</f>
        <v/>
      </c>
      <c r="AE997" s="373" t="str">
        <f t="array" ref="AE997">IF( $W997, "", IF( INDEX(白話字韻母資料表, AC997, $AE$5) = "入聲", TRUE, FALSE) )</f>
        <v/>
      </c>
      <c r="AF997" s="374" t="str">
        <f t="shared" si="289"/>
        <v/>
      </c>
      <c r="AG997" s="374" t="str">
        <f t="shared" si="290"/>
        <v/>
      </c>
      <c r="AH997" s="374" t="str">
        <f t="array" ref="AH997">IF( $W997, "", INDEX(白話字韻母資料表, $AC997, $AH$5))</f>
        <v/>
      </c>
      <c r="AI997" s="374" t="str">
        <f t="array" ref="AI997">IF($W997, "", INDEX(白話字韻母八聲調資料表, $AD997, $AG997))</f>
        <v/>
      </c>
      <c r="AJ997" s="370"/>
      <c r="AK997" s="373" t="b">
        <f t="shared" si="291"/>
        <v>0</v>
      </c>
      <c r="AL997" s="373" t="str">
        <f>IF( $AK997, IFERROR( IF(MATCH( $E997, 顎音化聲母!$H$9:$H$37, 0), TRUE, FALSE), FALSE), "")</f>
        <v/>
      </c>
      <c r="AM997" s="373" t="str">
        <f t="array" ref="AM997">IF( AND($AK997, $AL997), INDEX(顎音化聲母資料表, MATCH( $D997 &amp; $E997, 顎音化聲母!$L$5:$L$136, 0), 3), "")</f>
        <v/>
      </c>
      <c r="AN997" s="373" t="str">
        <f t="shared" si="292"/>
        <v/>
      </c>
      <c r="AO997" s="374" t="str">
        <f t="array" ref="AO997">IF($AN997="", "", IF( $AM997&lt;&gt;"", $AM997,INDEX(白話字聲母資料表, $AN997, $AO$5)))</f>
        <v/>
      </c>
      <c r="AP997" s="374" t="str">
        <f t="array" ref="AP997">IF($W997, "", INDEX(方音八音反切資料表, $AD997, $AG997))</f>
        <v/>
      </c>
      <c r="AQ997" s="370"/>
      <c r="AR997" s="374" t="str">
        <f t="array" ref="AR997">IF($V997, "", INDEX(白話字聲母資料表, $Z997, $AR$5))</f>
        <v/>
      </c>
      <c r="AS997" s="375" t="str">
        <f t="array" ref="AS997">IF($W997, "", INDEX(白話字韻母資料表, $AC997, $AR$5))</f>
        <v/>
      </c>
      <c r="AT997" s="374" t="str">
        <f t="array" ref="AT997">IF($W997, "", INDEX(台羅韻母八聲調資料表, $AD997, $AG997))</f>
        <v/>
      </c>
      <c r="AU997" s="370"/>
      <c r="AV997" s="374" t="str">
        <f t="array" ref="AV997">IF($V997, "", INDEX(白話字聲母資料表, $Z997, $AV$5))</f>
        <v/>
      </c>
      <c r="AW997" s="375" t="str">
        <f t="array" ref="AW997">IF($W997, "", INDEX(白話字韻母資料表, $AC997, $AW$5))</f>
        <v/>
      </c>
      <c r="AX997" s="374" t="str">
        <f t="array" ref="AX997">IF($W997, "", INDEX(閩拼韻母八聲調資料表, $AD997, $AG997))</f>
        <v/>
      </c>
    </row>
    <row r="998" spans="2:50">
      <c r="B998" s="380">
        <f t="shared" si="221"/>
        <v>990</v>
      </c>
      <c r="C998" s="314" t="str">
        <f>MID(文章!$D$4, B998, 1)</f>
        <v/>
      </c>
      <c r="D998" s="365"/>
      <c r="E998" s="365"/>
      <c r="F998" s="365"/>
      <c r="G998" s="315" t="str">
        <f t="array" ref="G998">IF( OR($T998, NOT($U998), $W998), "", $AA998 &amp; $AH998 &amp; INDEX(中文數值資料表, $AG998, 2) )</f>
        <v/>
      </c>
      <c r="H998" s="321" t="str">
        <f t="shared" si="222"/>
        <v/>
      </c>
      <c r="I998" s="322" t="str">
        <f t="shared" si="223"/>
        <v/>
      </c>
      <c r="J998" s="323" t="str">
        <f t="shared" si="224"/>
        <v/>
      </c>
      <c r="K998" s="316" t="str">
        <f t="shared" si="225"/>
        <v/>
      </c>
      <c r="L998" s="317" t="str">
        <f t="shared" ca="1" si="293"/>
        <v xml:space="preserve">\ltjruby{}{}\
</v>
      </c>
      <c r="M998" s="317" t="str">
        <f t="shared" ca="1" si="279"/>
        <v xml:space="preserve">&lt;ruby&gt;&lt;rt&gt;&lt;/rt&gt;&lt;/ruby&gt;
</v>
      </c>
      <c r="N998" s="317" t="str">
        <f t="shared" ca="1" si="280"/>
        <v xml:space="preserve">&lt;ruby&gt;&lt;rt&gt;&lt;/rt&gt;&lt;/ruby&gt;
</v>
      </c>
      <c r="O998" s="317" t="str">
        <f t="shared" ca="1" si="281"/>
        <v xml:space="preserve">&lt;ruby&gt;&lt;rt&gt;&lt;/rt&gt;&lt;/ruby&gt;
</v>
      </c>
      <c r="P998" s="317" t="str">
        <f t="shared" ca="1" si="281"/>
        <v xml:space="preserve">&lt;ruby&gt;&lt;rt&gt;&lt;/rt&gt;&lt;/ruby&gt;
</v>
      </c>
      <c r="Q998" s="318" t="str">
        <f t="shared" ca="1" si="282"/>
        <v xml:space="preserve">&lt;ruby&gt;&lt;rtc&gt;&lt;/rtc&gt;&lt;/ruby&gt;
</v>
      </c>
      <c r="R998" s="318" t="str">
        <f t="shared" ca="1" si="283"/>
        <v xml:space="preserve">&lt;ruby&gt;&lt;rt&gt;&lt;/rt&gt;&lt;rtc&gt;&lt;/rtc&gt;&lt;/ruby&gt;
</v>
      </c>
      <c r="S998" s="285"/>
      <c r="T998" s="319" t="b">
        <f t="shared" si="277"/>
        <v>0</v>
      </c>
      <c r="U998" s="319" t="b">
        <f t="shared" si="284"/>
        <v>0</v>
      </c>
      <c r="V998" s="319" t="b">
        <f t="shared" si="285"/>
        <v>1</v>
      </c>
      <c r="W998" s="319" t="b">
        <f t="shared" si="286"/>
        <v>1</v>
      </c>
      <c r="X998" s="319" t="b">
        <f t="shared" si="287"/>
        <v>0</v>
      </c>
      <c r="Y998" s="370"/>
      <c r="Z998" s="377" t="str">
        <f t="shared" si="278"/>
        <v/>
      </c>
      <c r="AA998" s="373" t="str">
        <f t="array" ref="AA998">IF( $Z998="", "", INDEX(白話字聲母資料表, $Z998, $AA$5))</f>
        <v/>
      </c>
      <c r="AB998" s="370"/>
      <c r="AC998" s="377" t="str">
        <f t="shared" si="288"/>
        <v/>
      </c>
      <c r="AD998" s="373" t="str">
        <f t="array" ref="AD998">IF( $W998, "", INDEX(白話字韻母資料表, AC998, $AD$5))</f>
        <v/>
      </c>
      <c r="AE998" s="373" t="str">
        <f t="array" ref="AE998">IF( $W998, "", IF( INDEX(白話字韻母資料表, AC998, $AE$5) = "入聲", TRUE, FALSE) )</f>
        <v/>
      </c>
      <c r="AF998" s="374" t="str">
        <f t="shared" si="289"/>
        <v/>
      </c>
      <c r="AG998" s="374" t="str">
        <f t="shared" si="290"/>
        <v/>
      </c>
      <c r="AH998" s="374" t="str">
        <f t="array" ref="AH998">IF( $W998, "", INDEX(白話字韻母資料表, $AC998, $AH$5))</f>
        <v/>
      </c>
      <c r="AI998" s="374" t="str">
        <f t="array" ref="AI998">IF($W998, "", INDEX(白話字韻母八聲調資料表, $AD998, $AG998))</f>
        <v/>
      </c>
      <c r="AJ998" s="370"/>
      <c r="AK998" s="373" t="b">
        <f t="shared" si="291"/>
        <v>0</v>
      </c>
      <c r="AL998" s="373" t="str">
        <f>IF( $AK998, IFERROR( IF(MATCH( $E998, 顎音化聲母!$H$9:$H$37, 0), TRUE, FALSE), FALSE), "")</f>
        <v/>
      </c>
      <c r="AM998" s="373" t="str">
        <f t="array" ref="AM998">IF( AND($AK998, $AL998), INDEX(顎音化聲母資料表, MATCH( $D998 &amp; $E998, 顎音化聲母!$L$5:$L$136, 0), 3), "")</f>
        <v/>
      </c>
      <c r="AN998" s="373" t="str">
        <f t="shared" si="292"/>
        <v/>
      </c>
      <c r="AO998" s="374" t="str">
        <f t="array" ref="AO998">IF($AN998="", "", IF( $AM998&lt;&gt;"", $AM998,INDEX(白話字聲母資料表, $AN998, $AO$5)))</f>
        <v/>
      </c>
      <c r="AP998" s="374" t="str">
        <f t="array" ref="AP998">IF($W998, "", INDEX(方音八音反切資料表, $AD998, $AG998))</f>
        <v/>
      </c>
      <c r="AQ998" s="370"/>
      <c r="AR998" s="374" t="str">
        <f t="array" ref="AR998">IF($V998, "", INDEX(白話字聲母資料表, $Z998, $AR$5))</f>
        <v/>
      </c>
      <c r="AS998" s="375" t="str">
        <f t="array" ref="AS998">IF($W998, "", INDEX(白話字韻母資料表, $AC998, $AR$5))</f>
        <v/>
      </c>
      <c r="AT998" s="374" t="str">
        <f t="array" ref="AT998">IF($W998, "", INDEX(台羅韻母八聲調資料表, $AD998, $AG998))</f>
        <v/>
      </c>
      <c r="AU998" s="370"/>
      <c r="AV998" s="374" t="str">
        <f t="array" ref="AV998">IF($V998, "", INDEX(白話字聲母資料表, $Z998, $AV$5))</f>
        <v/>
      </c>
      <c r="AW998" s="375" t="str">
        <f t="array" ref="AW998">IF($W998, "", INDEX(白話字韻母資料表, $AC998, $AW$5))</f>
        <v/>
      </c>
      <c r="AX998" s="374" t="str">
        <f t="array" ref="AX998">IF($W998, "", INDEX(閩拼韻母八聲調資料表, $AD998, $AG998))</f>
        <v/>
      </c>
    </row>
    <row r="999" spans="2:50">
      <c r="B999" s="380">
        <f t="shared" si="221"/>
        <v>991</v>
      </c>
      <c r="C999" s="314" t="str">
        <f>MID(文章!$D$4, B999, 1)</f>
        <v/>
      </c>
      <c r="D999" s="365"/>
      <c r="E999" s="365"/>
      <c r="F999" s="365"/>
      <c r="G999" s="315" t="str">
        <f t="array" ref="G999">IF( OR($T999, NOT($U999), $W999), "", $AA999 &amp; $AH999 &amp; INDEX(中文數值資料表, $AG999, 2) )</f>
        <v/>
      </c>
      <c r="H999" s="321" t="str">
        <f t="shared" si="222"/>
        <v/>
      </c>
      <c r="I999" s="322" t="str">
        <f t="shared" si="223"/>
        <v/>
      </c>
      <c r="J999" s="323" t="str">
        <f t="shared" si="224"/>
        <v/>
      </c>
      <c r="K999" s="316" t="str">
        <f t="shared" si="225"/>
        <v/>
      </c>
      <c r="L999" s="317" t="str">
        <f t="shared" ca="1" si="293"/>
        <v xml:space="preserve">\ltjruby{}{}\
</v>
      </c>
      <c r="M999" s="317" t="str">
        <f t="shared" ca="1" si="279"/>
        <v xml:space="preserve">&lt;ruby&gt;&lt;rt&gt;&lt;/rt&gt;&lt;/ruby&gt;
</v>
      </c>
      <c r="N999" s="317" t="str">
        <f t="shared" ca="1" si="280"/>
        <v xml:space="preserve">&lt;ruby&gt;&lt;rt&gt;&lt;/rt&gt;&lt;/ruby&gt;
</v>
      </c>
      <c r="O999" s="317" t="str">
        <f t="shared" ca="1" si="281"/>
        <v xml:space="preserve">&lt;ruby&gt;&lt;rt&gt;&lt;/rt&gt;&lt;/ruby&gt;
</v>
      </c>
      <c r="P999" s="317" t="str">
        <f t="shared" ca="1" si="281"/>
        <v xml:space="preserve">&lt;ruby&gt;&lt;rt&gt;&lt;/rt&gt;&lt;/ruby&gt;
</v>
      </c>
      <c r="Q999" s="318" t="str">
        <f t="shared" ca="1" si="282"/>
        <v xml:space="preserve">&lt;ruby&gt;&lt;rtc&gt;&lt;/rtc&gt;&lt;/ruby&gt;
</v>
      </c>
      <c r="R999" s="318" t="str">
        <f t="shared" ca="1" si="283"/>
        <v xml:space="preserve">&lt;ruby&gt;&lt;rt&gt;&lt;/rt&gt;&lt;rtc&gt;&lt;/rtc&gt;&lt;/ruby&gt;
</v>
      </c>
      <c r="S999" s="285"/>
      <c r="T999" s="319" t="b">
        <f t="shared" si="277"/>
        <v>0</v>
      </c>
      <c r="U999" s="319" t="b">
        <f t="shared" si="284"/>
        <v>0</v>
      </c>
      <c r="V999" s="319" t="b">
        <f t="shared" si="285"/>
        <v>1</v>
      </c>
      <c r="W999" s="319" t="b">
        <f t="shared" si="286"/>
        <v>1</v>
      </c>
      <c r="X999" s="319" t="b">
        <f t="shared" si="287"/>
        <v>0</v>
      </c>
      <c r="Y999" s="370"/>
      <c r="Z999" s="377" t="str">
        <f t="shared" si="278"/>
        <v/>
      </c>
      <c r="AA999" s="373" t="str">
        <f t="array" ref="AA999">IF( $Z999="", "", INDEX(白話字聲母資料表, $Z999, $AA$5))</f>
        <v/>
      </c>
      <c r="AB999" s="370"/>
      <c r="AC999" s="377" t="str">
        <f t="shared" si="288"/>
        <v/>
      </c>
      <c r="AD999" s="373" t="str">
        <f t="array" ref="AD999">IF( $W999, "", INDEX(白話字韻母資料表, AC999, $AD$5))</f>
        <v/>
      </c>
      <c r="AE999" s="373" t="str">
        <f t="array" ref="AE999">IF( $W999, "", IF( INDEX(白話字韻母資料表, AC999, $AE$5) = "入聲", TRUE, FALSE) )</f>
        <v/>
      </c>
      <c r="AF999" s="374" t="str">
        <f t="shared" si="289"/>
        <v/>
      </c>
      <c r="AG999" s="374" t="str">
        <f t="shared" si="290"/>
        <v/>
      </c>
      <c r="AH999" s="374" t="str">
        <f t="array" ref="AH999">IF( $W999, "", INDEX(白話字韻母資料表, $AC999, $AH$5))</f>
        <v/>
      </c>
      <c r="AI999" s="374" t="str">
        <f t="array" ref="AI999">IF($W999, "", INDEX(白話字韻母八聲調資料表, $AD999, $AG999))</f>
        <v/>
      </c>
      <c r="AJ999" s="370"/>
      <c r="AK999" s="373" t="b">
        <f t="shared" si="291"/>
        <v>0</v>
      </c>
      <c r="AL999" s="373" t="str">
        <f>IF( $AK999, IFERROR( IF(MATCH( $E999, 顎音化聲母!$H$9:$H$37, 0), TRUE, FALSE), FALSE), "")</f>
        <v/>
      </c>
      <c r="AM999" s="373" t="str">
        <f t="array" ref="AM999">IF( AND($AK999, $AL999), INDEX(顎音化聲母資料表, MATCH( $D999 &amp; $E999, 顎音化聲母!$L$5:$L$136, 0), 3), "")</f>
        <v/>
      </c>
      <c r="AN999" s="373" t="str">
        <f t="shared" si="292"/>
        <v/>
      </c>
      <c r="AO999" s="374" t="str">
        <f t="array" ref="AO999">IF($AN999="", "", IF( $AM999&lt;&gt;"", $AM999,INDEX(白話字聲母資料表, $AN999, $AO$5)))</f>
        <v/>
      </c>
      <c r="AP999" s="374" t="str">
        <f t="array" ref="AP999">IF($W999, "", INDEX(方音八音反切資料表, $AD999, $AG999))</f>
        <v/>
      </c>
      <c r="AQ999" s="370"/>
      <c r="AR999" s="374" t="str">
        <f t="array" ref="AR999">IF($V999, "", INDEX(白話字聲母資料表, $Z999, $AR$5))</f>
        <v/>
      </c>
      <c r="AS999" s="375" t="str">
        <f t="array" ref="AS999">IF($W999, "", INDEX(白話字韻母資料表, $AC999, $AR$5))</f>
        <v/>
      </c>
      <c r="AT999" s="374" t="str">
        <f t="array" ref="AT999">IF($W999, "", INDEX(台羅韻母八聲調資料表, $AD999, $AG999))</f>
        <v/>
      </c>
      <c r="AU999" s="370"/>
      <c r="AV999" s="374" t="str">
        <f t="array" ref="AV999">IF($V999, "", INDEX(白話字聲母資料表, $Z999, $AV$5))</f>
        <v/>
      </c>
      <c r="AW999" s="375" t="str">
        <f t="array" ref="AW999">IF($W999, "", INDEX(白話字韻母資料表, $AC999, $AW$5))</f>
        <v/>
      </c>
      <c r="AX999" s="374" t="str">
        <f t="array" ref="AX999">IF($W999, "", INDEX(閩拼韻母八聲調資料表, $AD999, $AG999))</f>
        <v/>
      </c>
    </row>
    <row r="1000" spans="2:50">
      <c r="B1000" s="380">
        <f t="shared" si="221"/>
        <v>992</v>
      </c>
      <c r="C1000" s="314" t="str">
        <f>MID(文章!$D$4, B1000, 1)</f>
        <v/>
      </c>
      <c r="D1000" s="365"/>
      <c r="E1000" s="365"/>
      <c r="F1000" s="365"/>
      <c r="G1000" s="315" t="str">
        <f t="array" ref="G1000">IF( OR($T1000, NOT($U1000), $W1000), "", $AA1000 &amp; $AH1000 &amp; INDEX(中文數值資料表, $AG1000, 2) )</f>
        <v/>
      </c>
      <c r="H1000" s="321" t="str">
        <f t="shared" si="222"/>
        <v/>
      </c>
      <c r="I1000" s="322" t="str">
        <f t="shared" si="223"/>
        <v/>
      </c>
      <c r="J1000" s="323" t="str">
        <f t="shared" si="224"/>
        <v/>
      </c>
      <c r="K1000" s="316" t="str">
        <f t="shared" si="225"/>
        <v/>
      </c>
      <c r="L1000" s="317" t="str">
        <f t="shared" ca="1" si="293"/>
        <v xml:space="preserve">\ltjruby{}{}\
</v>
      </c>
      <c r="M1000" s="317" t="str">
        <f t="shared" ca="1" si="279"/>
        <v xml:space="preserve">&lt;ruby&gt;&lt;rt&gt;&lt;/rt&gt;&lt;/ruby&gt;
</v>
      </c>
      <c r="N1000" s="317" t="str">
        <f t="shared" ca="1" si="280"/>
        <v xml:space="preserve">&lt;ruby&gt;&lt;rt&gt;&lt;/rt&gt;&lt;/ruby&gt;
</v>
      </c>
      <c r="O1000" s="317" t="str">
        <f t="shared" ca="1" si="281"/>
        <v xml:space="preserve">&lt;ruby&gt;&lt;rt&gt;&lt;/rt&gt;&lt;/ruby&gt;
</v>
      </c>
      <c r="P1000" s="317" t="str">
        <f t="shared" ca="1" si="281"/>
        <v xml:space="preserve">&lt;ruby&gt;&lt;rt&gt;&lt;/rt&gt;&lt;/ruby&gt;
</v>
      </c>
      <c r="Q1000" s="318" t="str">
        <f t="shared" ca="1" si="282"/>
        <v xml:space="preserve">&lt;ruby&gt;&lt;rtc&gt;&lt;/rtc&gt;&lt;/ruby&gt;
</v>
      </c>
      <c r="R1000" s="318" t="str">
        <f t="shared" ca="1" si="283"/>
        <v xml:space="preserve">&lt;ruby&gt;&lt;rt&gt;&lt;/rt&gt;&lt;rtc&gt;&lt;/rtc&gt;&lt;/ruby&gt;
</v>
      </c>
      <c r="S1000" s="285"/>
      <c r="T1000" s="319" t="b">
        <f t="shared" si="277"/>
        <v>0</v>
      </c>
      <c r="U1000" s="319" t="b">
        <f t="shared" si="284"/>
        <v>0</v>
      </c>
      <c r="V1000" s="319" t="b">
        <f t="shared" si="285"/>
        <v>1</v>
      </c>
      <c r="W1000" s="319" t="b">
        <f t="shared" si="286"/>
        <v>1</v>
      </c>
      <c r="X1000" s="319" t="b">
        <f t="shared" si="287"/>
        <v>0</v>
      </c>
      <c r="Y1000" s="370"/>
      <c r="Z1000" s="377" t="str">
        <f t="shared" si="278"/>
        <v/>
      </c>
      <c r="AA1000" s="373" t="str">
        <f t="array" ref="AA1000">IF( $Z1000="", "", INDEX(白話字聲母資料表, $Z1000, $AA$5))</f>
        <v/>
      </c>
      <c r="AB1000" s="370"/>
      <c r="AC1000" s="377" t="str">
        <f t="shared" si="288"/>
        <v/>
      </c>
      <c r="AD1000" s="373" t="str">
        <f t="array" ref="AD1000">IF( $W1000, "", INDEX(白話字韻母資料表, AC1000, $AD$5))</f>
        <v/>
      </c>
      <c r="AE1000" s="373" t="str">
        <f t="array" ref="AE1000">IF( $W1000, "", IF( INDEX(白話字韻母資料表, AC1000, $AE$5) = "入聲", TRUE, FALSE) )</f>
        <v/>
      </c>
      <c r="AF1000" s="374" t="str">
        <f t="shared" si="289"/>
        <v/>
      </c>
      <c r="AG1000" s="374" t="str">
        <f t="shared" si="290"/>
        <v/>
      </c>
      <c r="AH1000" s="374" t="str">
        <f t="array" ref="AH1000">IF( $W1000, "", INDEX(白話字韻母資料表, $AC1000, $AH$5))</f>
        <v/>
      </c>
      <c r="AI1000" s="374" t="str">
        <f t="array" ref="AI1000">IF($W1000, "", INDEX(白話字韻母八聲調資料表, $AD1000, $AG1000))</f>
        <v/>
      </c>
      <c r="AJ1000" s="370"/>
      <c r="AK1000" s="373" t="b">
        <f t="shared" si="291"/>
        <v>0</v>
      </c>
      <c r="AL1000" s="373" t="str">
        <f>IF( $AK1000, IFERROR( IF(MATCH( $E1000, 顎音化聲母!$H$9:$H$37, 0), TRUE, FALSE), FALSE), "")</f>
        <v/>
      </c>
      <c r="AM1000" s="373" t="str">
        <f t="array" ref="AM1000">IF( AND($AK1000, $AL1000), INDEX(顎音化聲母資料表, MATCH( $D1000 &amp; $E1000, 顎音化聲母!$L$5:$L$136, 0), 3), "")</f>
        <v/>
      </c>
      <c r="AN1000" s="373" t="str">
        <f t="shared" si="292"/>
        <v/>
      </c>
      <c r="AO1000" s="374" t="str">
        <f t="array" ref="AO1000">IF($AN1000="", "", IF( $AM1000&lt;&gt;"", $AM1000,INDEX(白話字聲母資料表, $AN1000, $AO$5)))</f>
        <v/>
      </c>
      <c r="AP1000" s="374" t="str">
        <f t="array" ref="AP1000">IF($W1000, "", INDEX(方音八音反切資料表, $AD1000, $AG1000))</f>
        <v/>
      </c>
      <c r="AQ1000" s="370"/>
      <c r="AR1000" s="374" t="str">
        <f t="array" ref="AR1000">IF($V1000, "", INDEX(白話字聲母資料表, $Z1000, $AR$5))</f>
        <v/>
      </c>
      <c r="AS1000" s="375" t="str">
        <f t="array" ref="AS1000">IF($W1000, "", INDEX(白話字韻母資料表, $AC1000, $AR$5))</f>
        <v/>
      </c>
      <c r="AT1000" s="374" t="str">
        <f t="array" ref="AT1000">IF($W1000, "", INDEX(台羅韻母八聲調資料表, $AD1000, $AG1000))</f>
        <v/>
      </c>
      <c r="AU1000" s="370"/>
      <c r="AV1000" s="374" t="str">
        <f t="array" ref="AV1000">IF($V1000, "", INDEX(白話字聲母資料表, $Z1000, $AV$5))</f>
        <v/>
      </c>
      <c r="AW1000" s="375" t="str">
        <f t="array" ref="AW1000">IF($W1000, "", INDEX(白話字韻母資料表, $AC1000, $AW$5))</f>
        <v/>
      </c>
      <c r="AX1000" s="374" t="str">
        <f t="array" ref="AX1000">IF($W1000, "", INDEX(閩拼韻母八聲調資料表, $AD1000, $AG1000))</f>
        <v/>
      </c>
    </row>
    <row r="1001" spans="2:50">
      <c r="B1001" s="380">
        <f t="shared" si="221"/>
        <v>993</v>
      </c>
      <c r="C1001" s="314" t="str">
        <f>MID(文章!$D$4, B1001, 1)</f>
        <v/>
      </c>
      <c r="D1001" s="365"/>
      <c r="E1001" s="365"/>
      <c r="F1001" s="365"/>
      <c r="G1001" s="315" t="str">
        <f t="array" ref="G1001">IF( OR($T1001, NOT($U1001), $W1001), "", $AA1001 &amp; $AH1001 &amp; INDEX(中文數值資料表, $AG1001, 2) )</f>
        <v/>
      </c>
      <c r="H1001" s="321" t="str">
        <f t="shared" si="222"/>
        <v/>
      </c>
      <c r="I1001" s="322" t="str">
        <f t="shared" si="223"/>
        <v/>
      </c>
      <c r="J1001" s="323" t="str">
        <f t="shared" si="224"/>
        <v/>
      </c>
      <c r="K1001" s="316" t="str">
        <f t="shared" si="225"/>
        <v/>
      </c>
      <c r="L1001" s="317" t="str">
        <f t="shared" ca="1" si="293"/>
        <v xml:space="preserve">\ltjruby{}{}\
</v>
      </c>
      <c r="M1001" s="317" t="str">
        <f t="shared" ca="1" si="279"/>
        <v xml:space="preserve">&lt;ruby&gt;&lt;rt&gt;&lt;/rt&gt;&lt;/ruby&gt;
</v>
      </c>
      <c r="N1001" s="317" t="str">
        <f t="shared" ca="1" si="280"/>
        <v xml:space="preserve">&lt;ruby&gt;&lt;rt&gt;&lt;/rt&gt;&lt;/ruby&gt;
</v>
      </c>
      <c r="O1001" s="317" t="str">
        <f t="shared" ca="1" si="281"/>
        <v xml:space="preserve">&lt;ruby&gt;&lt;rt&gt;&lt;/rt&gt;&lt;/ruby&gt;
</v>
      </c>
      <c r="P1001" s="317" t="str">
        <f t="shared" ca="1" si="281"/>
        <v xml:space="preserve">&lt;ruby&gt;&lt;rt&gt;&lt;/rt&gt;&lt;/ruby&gt;
</v>
      </c>
      <c r="Q1001" s="318" t="str">
        <f t="shared" ca="1" si="282"/>
        <v xml:space="preserve">&lt;ruby&gt;&lt;rtc&gt;&lt;/rtc&gt;&lt;/ruby&gt;
</v>
      </c>
      <c r="R1001" s="318" t="str">
        <f t="shared" ca="1" si="283"/>
        <v xml:space="preserve">&lt;ruby&gt;&lt;rt&gt;&lt;/rt&gt;&lt;rtc&gt;&lt;/rtc&gt;&lt;/ruby&gt;
</v>
      </c>
      <c r="S1001" s="285"/>
      <c r="T1001" s="319" t="b">
        <f t="shared" si="277"/>
        <v>0</v>
      </c>
      <c r="U1001" s="319" t="b">
        <f t="shared" si="284"/>
        <v>0</v>
      </c>
      <c r="V1001" s="319" t="b">
        <f t="shared" si="285"/>
        <v>1</v>
      </c>
      <c r="W1001" s="319" t="b">
        <f t="shared" si="286"/>
        <v>1</v>
      </c>
      <c r="X1001" s="319" t="b">
        <f t="shared" si="287"/>
        <v>0</v>
      </c>
      <c r="Y1001" s="370"/>
      <c r="Z1001" s="377" t="str">
        <f t="shared" si="278"/>
        <v/>
      </c>
      <c r="AA1001" s="373" t="str">
        <f t="array" ref="AA1001">IF( $Z1001="", "", INDEX(白話字聲母資料表, $Z1001, $AA$5))</f>
        <v/>
      </c>
      <c r="AB1001" s="370"/>
      <c r="AC1001" s="377" t="str">
        <f t="shared" si="288"/>
        <v/>
      </c>
      <c r="AD1001" s="373" t="str">
        <f t="array" ref="AD1001">IF( $W1001, "", INDEX(白話字韻母資料表, AC1001, $AD$5))</f>
        <v/>
      </c>
      <c r="AE1001" s="373" t="str">
        <f t="array" ref="AE1001">IF( $W1001, "", IF( INDEX(白話字韻母資料表, AC1001, $AE$5) = "入聲", TRUE, FALSE) )</f>
        <v/>
      </c>
      <c r="AF1001" s="374" t="str">
        <f t="shared" si="289"/>
        <v/>
      </c>
      <c r="AG1001" s="374" t="str">
        <f t="shared" si="290"/>
        <v/>
      </c>
      <c r="AH1001" s="374" t="str">
        <f t="array" ref="AH1001">IF( $W1001, "", INDEX(白話字韻母資料表, $AC1001, $AH$5))</f>
        <v/>
      </c>
      <c r="AI1001" s="374" t="str">
        <f t="array" ref="AI1001">IF($W1001, "", INDEX(白話字韻母八聲調資料表, $AD1001, $AG1001))</f>
        <v/>
      </c>
      <c r="AJ1001" s="370"/>
      <c r="AK1001" s="373" t="b">
        <f t="shared" si="291"/>
        <v>0</v>
      </c>
      <c r="AL1001" s="373" t="str">
        <f>IF( $AK1001, IFERROR( IF(MATCH( $E1001, 顎音化聲母!$H$9:$H$37, 0), TRUE, FALSE), FALSE), "")</f>
        <v/>
      </c>
      <c r="AM1001" s="373" t="str">
        <f t="array" ref="AM1001">IF( AND($AK1001, $AL1001), INDEX(顎音化聲母資料表, MATCH( $D1001 &amp; $E1001, 顎音化聲母!$L$5:$L$136, 0), 3), "")</f>
        <v/>
      </c>
      <c r="AN1001" s="373" t="str">
        <f t="shared" si="292"/>
        <v/>
      </c>
      <c r="AO1001" s="374" t="str">
        <f t="array" ref="AO1001">IF($AN1001="", "", IF( $AM1001&lt;&gt;"", $AM1001,INDEX(白話字聲母資料表, $AN1001, $AO$5)))</f>
        <v/>
      </c>
      <c r="AP1001" s="374" t="str">
        <f t="array" ref="AP1001">IF($W1001, "", INDEX(方音八音反切資料表, $AD1001, $AG1001))</f>
        <v/>
      </c>
      <c r="AQ1001" s="370"/>
      <c r="AR1001" s="374" t="str">
        <f t="array" ref="AR1001">IF($V1001, "", INDEX(白話字聲母資料表, $Z1001, $AR$5))</f>
        <v/>
      </c>
      <c r="AS1001" s="375" t="str">
        <f t="array" ref="AS1001">IF($W1001, "", INDEX(白話字韻母資料表, $AC1001, $AR$5))</f>
        <v/>
      </c>
      <c r="AT1001" s="374" t="str">
        <f t="array" ref="AT1001">IF($W1001, "", INDEX(台羅韻母八聲調資料表, $AD1001, $AG1001))</f>
        <v/>
      </c>
      <c r="AU1001" s="370"/>
      <c r="AV1001" s="374" t="str">
        <f t="array" ref="AV1001">IF($V1001, "", INDEX(白話字聲母資料表, $Z1001, $AV$5))</f>
        <v/>
      </c>
      <c r="AW1001" s="375" t="str">
        <f t="array" ref="AW1001">IF($W1001, "", INDEX(白話字韻母資料表, $AC1001, $AW$5))</f>
        <v/>
      </c>
      <c r="AX1001" s="374" t="str">
        <f t="array" ref="AX1001">IF($W1001, "", INDEX(閩拼韻母八聲調資料表, $AD1001, $AG1001))</f>
        <v/>
      </c>
    </row>
    <row r="1002" spans="2:50">
      <c r="B1002" s="380">
        <f t="shared" si="221"/>
        <v>994</v>
      </c>
      <c r="C1002" s="314" t="str">
        <f>MID(文章!$D$4, B1002, 1)</f>
        <v/>
      </c>
      <c r="D1002" s="365"/>
      <c r="E1002" s="365"/>
      <c r="F1002" s="365"/>
      <c r="G1002" s="315" t="str">
        <f t="array" ref="G1002">IF( OR($T1002, NOT($U1002), $W1002), "", $AA1002 &amp; $AH1002 &amp; INDEX(中文數值資料表, $AG1002, 2) )</f>
        <v/>
      </c>
      <c r="H1002" s="321" t="str">
        <f t="shared" si="222"/>
        <v/>
      </c>
      <c r="I1002" s="322" t="str">
        <f t="shared" si="223"/>
        <v/>
      </c>
      <c r="J1002" s="323" t="str">
        <f t="shared" si="224"/>
        <v/>
      </c>
      <c r="K1002" s="316" t="str">
        <f t="shared" si="225"/>
        <v/>
      </c>
      <c r="L1002" s="317" t="str">
        <f t="shared" ca="1" si="293"/>
        <v xml:space="preserve">\ltjruby{}{}\
</v>
      </c>
      <c r="M1002" s="317" t="str">
        <f t="shared" ca="1" si="279"/>
        <v xml:space="preserve">&lt;ruby&gt;&lt;rt&gt;&lt;/rt&gt;&lt;/ruby&gt;
</v>
      </c>
      <c r="N1002" s="317" t="str">
        <f t="shared" ca="1" si="280"/>
        <v xml:space="preserve">&lt;ruby&gt;&lt;rt&gt;&lt;/rt&gt;&lt;/ruby&gt;
</v>
      </c>
      <c r="O1002" s="317" t="str">
        <f t="shared" ca="1" si="281"/>
        <v xml:space="preserve">&lt;ruby&gt;&lt;rt&gt;&lt;/rt&gt;&lt;/ruby&gt;
</v>
      </c>
      <c r="P1002" s="317" t="str">
        <f t="shared" ca="1" si="281"/>
        <v xml:space="preserve">&lt;ruby&gt;&lt;rt&gt;&lt;/rt&gt;&lt;/ruby&gt;
</v>
      </c>
      <c r="Q1002" s="318" t="str">
        <f t="shared" ca="1" si="282"/>
        <v xml:space="preserve">&lt;ruby&gt;&lt;rtc&gt;&lt;/rtc&gt;&lt;/ruby&gt;
</v>
      </c>
      <c r="R1002" s="318" t="str">
        <f t="shared" ca="1" si="283"/>
        <v xml:space="preserve">&lt;ruby&gt;&lt;rt&gt;&lt;/rt&gt;&lt;rtc&gt;&lt;/rtc&gt;&lt;/ruby&gt;
</v>
      </c>
      <c r="S1002" s="285"/>
      <c r="T1002" s="319" t="b">
        <f t="shared" si="277"/>
        <v>0</v>
      </c>
      <c r="U1002" s="319" t="b">
        <f t="shared" si="284"/>
        <v>0</v>
      </c>
      <c r="V1002" s="319" t="b">
        <f t="shared" si="285"/>
        <v>1</v>
      </c>
      <c r="W1002" s="319" t="b">
        <f t="shared" si="286"/>
        <v>1</v>
      </c>
      <c r="X1002" s="319" t="b">
        <f t="shared" si="287"/>
        <v>0</v>
      </c>
      <c r="Y1002" s="370"/>
      <c r="Z1002" s="377" t="str">
        <f t="shared" si="278"/>
        <v/>
      </c>
      <c r="AA1002" s="373" t="str">
        <f t="array" ref="AA1002">IF( $Z1002="", "", INDEX(白話字聲母資料表, $Z1002, $AA$5))</f>
        <v/>
      </c>
      <c r="AB1002" s="370"/>
      <c r="AC1002" s="377" t="str">
        <f t="shared" si="288"/>
        <v/>
      </c>
      <c r="AD1002" s="373" t="str">
        <f t="array" ref="AD1002">IF( $W1002, "", INDEX(白話字韻母資料表, AC1002, $AD$5))</f>
        <v/>
      </c>
      <c r="AE1002" s="373" t="str">
        <f t="array" ref="AE1002">IF( $W1002, "", IF( INDEX(白話字韻母資料表, AC1002, $AE$5) = "入聲", TRUE, FALSE) )</f>
        <v/>
      </c>
      <c r="AF1002" s="374" t="str">
        <f t="shared" si="289"/>
        <v/>
      </c>
      <c r="AG1002" s="374" t="str">
        <f t="shared" si="290"/>
        <v/>
      </c>
      <c r="AH1002" s="374" t="str">
        <f t="array" ref="AH1002">IF( $W1002, "", INDEX(白話字韻母資料表, $AC1002, $AH$5))</f>
        <v/>
      </c>
      <c r="AI1002" s="374" t="str">
        <f t="array" ref="AI1002">IF($W1002, "", INDEX(白話字韻母八聲調資料表, $AD1002, $AG1002))</f>
        <v/>
      </c>
      <c r="AJ1002" s="370"/>
      <c r="AK1002" s="373" t="b">
        <f t="shared" si="291"/>
        <v>0</v>
      </c>
      <c r="AL1002" s="373" t="str">
        <f>IF( $AK1002, IFERROR( IF(MATCH( $E1002, 顎音化聲母!$H$9:$H$37, 0), TRUE, FALSE), FALSE), "")</f>
        <v/>
      </c>
      <c r="AM1002" s="373" t="str">
        <f t="array" ref="AM1002">IF( AND($AK1002, $AL1002), INDEX(顎音化聲母資料表, MATCH( $D1002 &amp; $E1002, 顎音化聲母!$L$5:$L$136, 0), 3), "")</f>
        <v/>
      </c>
      <c r="AN1002" s="373" t="str">
        <f t="shared" si="292"/>
        <v/>
      </c>
      <c r="AO1002" s="374" t="str">
        <f t="array" ref="AO1002">IF($AN1002="", "", IF( $AM1002&lt;&gt;"", $AM1002,INDEX(白話字聲母資料表, $AN1002, $AO$5)))</f>
        <v/>
      </c>
      <c r="AP1002" s="374" t="str">
        <f t="array" ref="AP1002">IF($W1002, "", INDEX(方音八音反切資料表, $AD1002, $AG1002))</f>
        <v/>
      </c>
      <c r="AQ1002" s="370"/>
      <c r="AR1002" s="374" t="str">
        <f t="array" ref="AR1002">IF($V1002, "", INDEX(白話字聲母資料表, $Z1002, $AR$5))</f>
        <v/>
      </c>
      <c r="AS1002" s="375" t="str">
        <f t="array" ref="AS1002">IF($W1002, "", INDEX(白話字韻母資料表, $AC1002, $AR$5))</f>
        <v/>
      </c>
      <c r="AT1002" s="374" t="str">
        <f t="array" ref="AT1002">IF($W1002, "", INDEX(台羅韻母八聲調資料表, $AD1002, $AG1002))</f>
        <v/>
      </c>
      <c r="AU1002" s="370"/>
      <c r="AV1002" s="374" t="str">
        <f t="array" ref="AV1002">IF($V1002, "", INDEX(白話字聲母資料表, $Z1002, $AV$5))</f>
        <v/>
      </c>
      <c r="AW1002" s="375" t="str">
        <f t="array" ref="AW1002">IF($W1002, "", INDEX(白話字韻母資料表, $AC1002, $AW$5))</f>
        <v/>
      </c>
      <c r="AX1002" s="374" t="str">
        <f t="array" ref="AX1002">IF($W1002, "", INDEX(閩拼韻母八聲調資料表, $AD1002, $AG1002))</f>
        <v/>
      </c>
    </row>
    <row r="1003" spans="2:50">
      <c r="B1003" s="380">
        <f t="shared" si="221"/>
        <v>995</v>
      </c>
      <c r="C1003" s="314" t="str">
        <f>MID(文章!$D$4, B1003, 1)</f>
        <v/>
      </c>
      <c r="D1003" s="365"/>
      <c r="E1003" s="365"/>
      <c r="F1003" s="365"/>
      <c r="G1003" s="315" t="str">
        <f t="array" ref="G1003">IF( OR($T1003, NOT($U1003), $W1003), "", $AA1003 &amp; $AH1003 &amp; INDEX(中文數值資料表, $AG1003, 2) )</f>
        <v/>
      </c>
      <c r="H1003" s="321" t="str">
        <f t="shared" si="222"/>
        <v/>
      </c>
      <c r="I1003" s="322" t="str">
        <f t="shared" si="223"/>
        <v/>
      </c>
      <c r="J1003" s="323" t="str">
        <f t="shared" si="224"/>
        <v/>
      </c>
      <c r="K1003" s="316" t="str">
        <f t="shared" si="225"/>
        <v/>
      </c>
      <c r="L1003" s="317" t="str">
        <f t="shared" ca="1" si="293"/>
        <v xml:space="preserve">\ltjruby{}{}\
</v>
      </c>
      <c r="M1003" s="317" t="str">
        <f t="shared" ca="1" si="279"/>
        <v xml:space="preserve">&lt;ruby&gt;&lt;rt&gt;&lt;/rt&gt;&lt;/ruby&gt;
</v>
      </c>
      <c r="N1003" s="317" t="str">
        <f t="shared" ca="1" si="280"/>
        <v xml:space="preserve">&lt;ruby&gt;&lt;rt&gt;&lt;/rt&gt;&lt;/ruby&gt;
</v>
      </c>
      <c r="O1003" s="317" t="str">
        <f t="shared" ca="1" si="281"/>
        <v xml:space="preserve">&lt;ruby&gt;&lt;rt&gt;&lt;/rt&gt;&lt;/ruby&gt;
</v>
      </c>
      <c r="P1003" s="317" t="str">
        <f t="shared" ca="1" si="281"/>
        <v xml:space="preserve">&lt;ruby&gt;&lt;rt&gt;&lt;/rt&gt;&lt;/ruby&gt;
</v>
      </c>
      <c r="Q1003" s="318" t="str">
        <f t="shared" ca="1" si="282"/>
        <v xml:space="preserve">&lt;ruby&gt;&lt;rtc&gt;&lt;/rtc&gt;&lt;/ruby&gt;
</v>
      </c>
      <c r="R1003" s="318" t="str">
        <f t="shared" ca="1" si="283"/>
        <v xml:space="preserve">&lt;ruby&gt;&lt;rt&gt;&lt;/rt&gt;&lt;rtc&gt;&lt;/rtc&gt;&lt;/ruby&gt;
</v>
      </c>
      <c r="S1003" s="285"/>
      <c r="T1003" s="319" t="b">
        <f t="shared" si="277"/>
        <v>0</v>
      </c>
      <c r="U1003" s="319" t="b">
        <f t="shared" si="284"/>
        <v>0</v>
      </c>
      <c r="V1003" s="319" t="b">
        <f t="shared" si="285"/>
        <v>1</v>
      </c>
      <c r="W1003" s="319" t="b">
        <f t="shared" si="286"/>
        <v>1</v>
      </c>
      <c r="X1003" s="319" t="b">
        <f t="shared" si="287"/>
        <v>0</v>
      </c>
      <c r="Y1003" s="370"/>
      <c r="Z1003" s="377" t="str">
        <f t="shared" si="278"/>
        <v/>
      </c>
      <c r="AA1003" s="373" t="str">
        <f t="array" ref="AA1003">IF( $Z1003="", "", INDEX(白話字聲母資料表, $Z1003, $AA$5))</f>
        <v/>
      </c>
      <c r="AB1003" s="370"/>
      <c r="AC1003" s="377" t="str">
        <f t="shared" si="288"/>
        <v/>
      </c>
      <c r="AD1003" s="373" t="str">
        <f t="array" ref="AD1003">IF( $W1003, "", INDEX(白話字韻母資料表, AC1003, $AD$5))</f>
        <v/>
      </c>
      <c r="AE1003" s="373" t="str">
        <f t="array" ref="AE1003">IF( $W1003, "", IF( INDEX(白話字韻母資料表, AC1003, $AE$5) = "入聲", TRUE, FALSE) )</f>
        <v/>
      </c>
      <c r="AF1003" s="374" t="str">
        <f t="shared" si="289"/>
        <v/>
      </c>
      <c r="AG1003" s="374" t="str">
        <f t="shared" si="290"/>
        <v/>
      </c>
      <c r="AH1003" s="374" t="str">
        <f t="array" ref="AH1003">IF( $W1003, "", INDEX(白話字韻母資料表, $AC1003, $AH$5))</f>
        <v/>
      </c>
      <c r="AI1003" s="374" t="str">
        <f t="array" ref="AI1003">IF($W1003, "", INDEX(白話字韻母八聲調資料表, $AD1003, $AG1003))</f>
        <v/>
      </c>
      <c r="AJ1003" s="370"/>
      <c r="AK1003" s="373" t="b">
        <f t="shared" si="291"/>
        <v>0</v>
      </c>
      <c r="AL1003" s="373" t="str">
        <f>IF( $AK1003, IFERROR( IF(MATCH( $E1003, 顎音化聲母!$H$9:$H$37, 0), TRUE, FALSE), FALSE), "")</f>
        <v/>
      </c>
      <c r="AM1003" s="373" t="str">
        <f t="array" ref="AM1003">IF( AND($AK1003, $AL1003), INDEX(顎音化聲母資料表, MATCH( $D1003 &amp; $E1003, 顎音化聲母!$L$5:$L$136, 0), 3), "")</f>
        <v/>
      </c>
      <c r="AN1003" s="373" t="str">
        <f t="shared" si="292"/>
        <v/>
      </c>
      <c r="AO1003" s="374" t="str">
        <f t="array" ref="AO1003">IF($AN1003="", "", IF( $AM1003&lt;&gt;"", $AM1003,INDEX(白話字聲母資料表, $AN1003, $AO$5)))</f>
        <v/>
      </c>
      <c r="AP1003" s="374" t="str">
        <f t="array" ref="AP1003">IF($W1003, "", INDEX(方音八音反切資料表, $AD1003, $AG1003))</f>
        <v/>
      </c>
      <c r="AQ1003" s="370"/>
      <c r="AR1003" s="374" t="str">
        <f t="array" ref="AR1003">IF($V1003, "", INDEX(白話字聲母資料表, $Z1003, $AR$5))</f>
        <v/>
      </c>
      <c r="AS1003" s="375" t="str">
        <f t="array" ref="AS1003">IF($W1003, "", INDEX(白話字韻母資料表, $AC1003, $AR$5))</f>
        <v/>
      </c>
      <c r="AT1003" s="374" t="str">
        <f t="array" ref="AT1003">IF($W1003, "", INDEX(台羅韻母八聲調資料表, $AD1003, $AG1003))</f>
        <v/>
      </c>
      <c r="AU1003" s="370"/>
      <c r="AV1003" s="374" t="str">
        <f t="array" ref="AV1003">IF($V1003, "", INDEX(白話字聲母資料表, $Z1003, $AV$5))</f>
        <v/>
      </c>
      <c r="AW1003" s="375" t="str">
        <f t="array" ref="AW1003">IF($W1003, "", INDEX(白話字韻母資料表, $AC1003, $AW$5))</f>
        <v/>
      </c>
      <c r="AX1003" s="374" t="str">
        <f t="array" ref="AX1003">IF($W1003, "", INDEX(閩拼韻母八聲調資料表, $AD1003, $AG1003))</f>
        <v/>
      </c>
    </row>
    <row r="1004" spans="2:50">
      <c r="B1004" s="380">
        <f t="shared" si="221"/>
        <v>996</v>
      </c>
      <c r="C1004" s="314" t="str">
        <f>MID(文章!$D$4, B1004, 1)</f>
        <v/>
      </c>
      <c r="D1004" s="365"/>
      <c r="E1004" s="365"/>
      <c r="F1004" s="365"/>
      <c r="G1004" s="315" t="str">
        <f t="array" ref="G1004">IF( OR($T1004, NOT($U1004), $W1004), "", $AA1004 &amp; $AH1004 &amp; INDEX(中文數值資料表, $AG1004, 2) )</f>
        <v/>
      </c>
      <c r="H1004" s="321" t="str">
        <f t="shared" si="222"/>
        <v/>
      </c>
      <c r="I1004" s="322" t="str">
        <f t="shared" si="223"/>
        <v/>
      </c>
      <c r="J1004" s="323" t="str">
        <f t="shared" si="224"/>
        <v/>
      </c>
      <c r="K1004" s="316" t="str">
        <f t="shared" si="225"/>
        <v/>
      </c>
      <c r="L1004" s="317" t="str">
        <f t="shared" ca="1" si="293"/>
        <v xml:space="preserve">\ltjruby{}{}\
</v>
      </c>
      <c r="M1004" s="317" t="str">
        <f t="shared" ca="1" si="279"/>
        <v xml:space="preserve">&lt;ruby&gt;&lt;rt&gt;&lt;/rt&gt;&lt;/ruby&gt;
</v>
      </c>
      <c r="N1004" s="317" t="str">
        <f t="shared" ca="1" si="280"/>
        <v xml:space="preserve">&lt;ruby&gt;&lt;rt&gt;&lt;/rt&gt;&lt;/ruby&gt;
</v>
      </c>
      <c r="O1004" s="317" t="str">
        <f t="shared" ca="1" si="281"/>
        <v xml:space="preserve">&lt;ruby&gt;&lt;rt&gt;&lt;/rt&gt;&lt;/ruby&gt;
</v>
      </c>
      <c r="P1004" s="317" t="str">
        <f t="shared" ca="1" si="281"/>
        <v xml:space="preserve">&lt;ruby&gt;&lt;rt&gt;&lt;/rt&gt;&lt;/ruby&gt;
</v>
      </c>
      <c r="Q1004" s="318" t="str">
        <f t="shared" ca="1" si="282"/>
        <v xml:space="preserve">&lt;ruby&gt;&lt;rtc&gt;&lt;/rtc&gt;&lt;/ruby&gt;
</v>
      </c>
      <c r="R1004" s="318" t="str">
        <f t="shared" ca="1" si="283"/>
        <v xml:space="preserve">&lt;ruby&gt;&lt;rt&gt;&lt;/rt&gt;&lt;rtc&gt;&lt;/rtc&gt;&lt;/ruby&gt;
</v>
      </c>
      <c r="S1004" s="285"/>
      <c r="T1004" s="319" t="b">
        <f t="shared" si="277"/>
        <v>0</v>
      </c>
      <c r="U1004" s="319" t="b">
        <f t="shared" si="284"/>
        <v>0</v>
      </c>
      <c r="V1004" s="319" t="b">
        <f t="shared" si="285"/>
        <v>1</v>
      </c>
      <c r="W1004" s="319" t="b">
        <f t="shared" si="286"/>
        <v>1</v>
      </c>
      <c r="X1004" s="319" t="b">
        <f t="shared" si="287"/>
        <v>0</v>
      </c>
      <c r="Y1004" s="370"/>
      <c r="Z1004" s="377" t="str">
        <f t="shared" si="278"/>
        <v/>
      </c>
      <c r="AA1004" s="373" t="str">
        <f t="array" ref="AA1004">IF( $Z1004="", "", INDEX(白話字聲母資料表, $Z1004, $AA$5))</f>
        <v/>
      </c>
      <c r="AB1004" s="370"/>
      <c r="AC1004" s="377" t="str">
        <f t="shared" si="288"/>
        <v/>
      </c>
      <c r="AD1004" s="373" t="str">
        <f t="array" ref="AD1004">IF( $W1004, "", INDEX(白話字韻母資料表, AC1004, $AD$5))</f>
        <v/>
      </c>
      <c r="AE1004" s="373" t="str">
        <f t="array" ref="AE1004">IF( $W1004, "", IF( INDEX(白話字韻母資料表, AC1004, $AE$5) = "入聲", TRUE, FALSE) )</f>
        <v/>
      </c>
      <c r="AF1004" s="374" t="str">
        <f t="shared" si="289"/>
        <v/>
      </c>
      <c r="AG1004" s="374" t="str">
        <f t="shared" si="290"/>
        <v/>
      </c>
      <c r="AH1004" s="374" t="str">
        <f t="array" ref="AH1004">IF( $W1004, "", INDEX(白話字韻母資料表, $AC1004, $AH$5))</f>
        <v/>
      </c>
      <c r="AI1004" s="374" t="str">
        <f t="array" ref="AI1004">IF($W1004, "", INDEX(白話字韻母八聲調資料表, $AD1004, $AG1004))</f>
        <v/>
      </c>
      <c r="AJ1004" s="370"/>
      <c r="AK1004" s="373" t="b">
        <f t="shared" si="291"/>
        <v>0</v>
      </c>
      <c r="AL1004" s="373" t="str">
        <f>IF( $AK1004, IFERROR( IF(MATCH( $E1004, 顎音化聲母!$H$9:$H$37, 0), TRUE, FALSE), FALSE), "")</f>
        <v/>
      </c>
      <c r="AM1004" s="373" t="str">
        <f t="array" ref="AM1004">IF( AND($AK1004, $AL1004), INDEX(顎音化聲母資料表, MATCH( $D1004 &amp; $E1004, 顎音化聲母!$L$5:$L$136, 0), 3), "")</f>
        <v/>
      </c>
      <c r="AN1004" s="373" t="str">
        <f t="shared" si="292"/>
        <v/>
      </c>
      <c r="AO1004" s="374" t="str">
        <f t="array" ref="AO1004">IF($AN1004="", "", IF( $AM1004&lt;&gt;"", $AM1004,INDEX(白話字聲母資料表, $AN1004, $AO$5)))</f>
        <v/>
      </c>
      <c r="AP1004" s="374" t="str">
        <f t="array" ref="AP1004">IF($W1004, "", INDEX(方音八音反切資料表, $AD1004, $AG1004))</f>
        <v/>
      </c>
      <c r="AQ1004" s="370"/>
      <c r="AR1004" s="374" t="str">
        <f t="array" ref="AR1004">IF($V1004, "", INDEX(白話字聲母資料表, $Z1004, $AR$5))</f>
        <v/>
      </c>
      <c r="AS1004" s="375" t="str">
        <f t="array" ref="AS1004">IF($W1004, "", INDEX(白話字韻母資料表, $AC1004, $AR$5))</f>
        <v/>
      </c>
      <c r="AT1004" s="374" t="str">
        <f t="array" ref="AT1004">IF($W1004, "", INDEX(台羅韻母八聲調資料表, $AD1004, $AG1004))</f>
        <v/>
      </c>
      <c r="AU1004" s="370"/>
      <c r="AV1004" s="374" t="str">
        <f t="array" ref="AV1004">IF($V1004, "", INDEX(白話字聲母資料表, $Z1004, $AV$5))</f>
        <v/>
      </c>
      <c r="AW1004" s="375" t="str">
        <f t="array" ref="AW1004">IF($W1004, "", INDEX(白話字韻母資料表, $AC1004, $AW$5))</f>
        <v/>
      </c>
      <c r="AX1004" s="374" t="str">
        <f t="array" ref="AX1004">IF($W1004, "", INDEX(閩拼韻母八聲調資料表, $AD1004, $AG1004))</f>
        <v/>
      </c>
    </row>
    <row r="1005" spans="2:50">
      <c r="B1005" s="380">
        <f t="shared" si="221"/>
        <v>997</v>
      </c>
      <c r="C1005" s="314" t="str">
        <f>MID(文章!$D$4, B1005, 1)</f>
        <v/>
      </c>
      <c r="D1005" s="365"/>
      <c r="E1005" s="365"/>
      <c r="F1005" s="365"/>
      <c r="G1005" s="315" t="str">
        <f t="array" ref="G1005">IF( OR($T1005, NOT($U1005), $W1005), "", $AA1005 &amp; $AH1005 &amp; INDEX(中文數值資料表, $AG1005, 2) )</f>
        <v/>
      </c>
      <c r="H1005" s="321" t="str">
        <f t="shared" si="222"/>
        <v/>
      </c>
      <c r="I1005" s="322" t="str">
        <f t="shared" si="223"/>
        <v/>
      </c>
      <c r="J1005" s="323" t="str">
        <f t="shared" si="224"/>
        <v/>
      </c>
      <c r="K1005" s="316" t="str">
        <f t="shared" si="225"/>
        <v/>
      </c>
      <c r="L1005" s="317" t="str">
        <f t="shared" ca="1" si="293"/>
        <v xml:space="preserve">\ltjruby{}{}\
</v>
      </c>
      <c r="M1005" s="317" t="str">
        <f t="shared" ca="1" si="279"/>
        <v xml:space="preserve">&lt;ruby&gt;&lt;rt&gt;&lt;/rt&gt;&lt;/ruby&gt;
</v>
      </c>
      <c r="N1005" s="317" t="str">
        <f t="shared" ca="1" si="280"/>
        <v xml:space="preserve">&lt;ruby&gt;&lt;rt&gt;&lt;/rt&gt;&lt;/ruby&gt;
</v>
      </c>
      <c r="O1005" s="317" t="str">
        <f t="shared" ca="1" si="281"/>
        <v xml:space="preserve">&lt;ruby&gt;&lt;rt&gt;&lt;/rt&gt;&lt;/ruby&gt;
</v>
      </c>
      <c r="P1005" s="317" t="str">
        <f t="shared" ca="1" si="281"/>
        <v xml:space="preserve">&lt;ruby&gt;&lt;rt&gt;&lt;/rt&gt;&lt;/ruby&gt;
</v>
      </c>
      <c r="Q1005" s="318" t="str">
        <f t="shared" ca="1" si="282"/>
        <v xml:space="preserve">&lt;ruby&gt;&lt;rtc&gt;&lt;/rtc&gt;&lt;/ruby&gt;
</v>
      </c>
      <c r="R1005" s="318" t="str">
        <f t="shared" ca="1" si="283"/>
        <v xml:space="preserve">&lt;ruby&gt;&lt;rt&gt;&lt;/rt&gt;&lt;rtc&gt;&lt;/rtc&gt;&lt;/ruby&gt;
</v>
      </c>
      <c r="S1005" s="285"/>
      <c r="T1005" s="319" t="b">
        <f t="shared" si="277"/>
        <v>0</v>
      </c>
      <c r="U1005" s="319" t="b">
        <f t="shared" si="284"/>
        <v>0</v>
      </c>
      <c r="V1005" s="319" t="b">
        <f t="shared" si="285"/>
        <v>1</v>
      </c>
      <c r="W1005" s="319" t="b">
        <f t="shared" si="286"/>
        <v>1</v>
      </c>
      <c r="X1005" s="319" t="b">
        <f t="shared" si="287"/>
        <v>0</v>
      </c>
      <c r="Y1005" s="370"/>
      <c r="Z1005" s="377" t="str">
        <f t="shared" si="278"/>
        <v/>
      </c>
      <c r="AA1005" s="373" t="str">
        <f t="array" ref="AA1005">IF( $Z1005="", "", INDEX(白話字聲母資料表, $Z1005, $AA$5))</f>
        <v/>
      </c>
      <c r="AB1005" s="370"/>
      <c r="AC1005" s="377" t="str">
        <f t="shared" si="288"/>
        <v/>
      </c>
      <c r="AD1005" s="373" t="str">
        <f t="array" ref="AD1005">IF( $W1005, "", INDEX(白話字韻母資料表, AC1005, $AD$5))</f>
        <v/>
      </c>
      <c r="AE1005" s="373" t="str">
        <f t="array" ref="AE1005">IF( $W1005, "", IF( INDEX(白話字韻母資料表, AC1005, $AE$5) = "入聲", TRUE, FALSE) )</f>
        <v/>
      </c>
      <c r="AF1005" s="374" t="str">
        <f t="shared" si="289"/>
        <v/>
      </c>
      <c r="AG1005" s="374" t="str">
        <f t="shared" si="290"/>
        <v/>
      </c>
      <c r="AH1005" s="374" t="str">
        <f t="array" ref="AH1005">IF( $W1005, "", INDEX(白話字韻母資料表, $AC1005, $AH$5))</f>
        <v/>
      </c>
      <c r="AI1005" s="374" t="str">
        <f t="array" ref="AI1005">IF($W1005, "", INDEX(白話字韻母八聲調資料表, $AD1005, $AG1005))</f>
        <v/>
      </c>
      <c r="AJ1005" s="370"/>
      <c r="AK1005" s="373" t="b">
        <f t="shared" si="291"/>
        <v>0</v>
      </c>
      <c r="AL1005" s="373" t="str">
        <f>IF( $AK1005, IFERROR( IF(MATCH( $E1005, 顎音化聲母!$H$9:$H$37, 0), TRUE, FALSE), FALSE), "")</f>
        <v/>
      </c>
      <c r="AM1005" s="373" t="str">
        <f t="array" ref="AM1005">IF( AND($AK1005, $AL1005), INDEX(顎音化聲母資料表, MATCH( $D1005 &amp; $E1005, 顎音化聲母!$L$5:$L$136, 0), 3), "")</f>
        <v/>
      </c>
      <c r="AN1005" s="373" t="str">
        <f t="shared" si="292"/>
        <v/>
      </c>
      <c r="AO1005" s="374" t="str">
        <f t="array" ref="AO1005">IF($AN1005="", "", IF( $AM1005&lt;&gt;"", $AM1005,INDEX(白話字聲母資料表, $AN1005, $AO$5)))</f>
        <v/>
      </c>
      <c r="AP1005" s="374" t="str">
        <f t="array" ref="AP1005">IF($W1005, "", INDEX(方音八音反切資料表, $AD1005, $AG1005))</f>
        <v/>
      </c>
      <c r="AQ1005" s="370"/>
      <c r="AR1005" s="374" t="str">
        <f t="array" ref="AR1005">IF($V1005, "", INDEX(白話字聲母資料表, $Z1005, $AR$5))</f>
        <v/>
      </c>
      <c r="AS1005" s="375" t="str">
        <f t="array" ref="AS1005">IF($W1005, "", INDEX(白話字韻母資料表, $AC1005, $AR$5))</f>
        <v/>
      </c>
      <c r="AT1005" s="374" t="str">
        <f t="array" ref="AT1005">IF($W1005, "", INDEX(台羅韻母八聲調資料表, $AD1005, $AG1005))</f>
        <v/>
      </c>
      <c r="AU1005" s="370"/>
      <c r="AV1005" s="374" t="str">
        <f t="array" ref="AV1005">IF($V1005, "", INDEX(白話字聲母資料表, $Z1005, $AV$5))</f>
        <v/>
      </c>
      <c r="AW1005" s="375" t="str">
        <f t="array" ref="AW1005">IF($W1005, "", INDEX(白話字韻母資料表, $AC1005, $AW$5))</f>
        <v/>
      </c>
      <c r="AX1005" s="374" t="str">
        <f t="array" ref="AX1005">IF($W1005, "", INDEX(閩拼韻母八聲調資料表, $AD1005, $AG1005))</f>
        <v/>
      </c>
    </row>
    <row r="1006" spans="2:50">
      <c r="B1006" s="380">
        <f t="shared" si="221"/>
        <v>998</v>
      </c>
      <c r="C1006" s="314" t="str">
        <f>MID(文章!$D$4, B1006, 1)</f>
        <v/>
      </c>
      <c r="D1006" s="365"/>
      <c r="E1006" s="365"/>
      <c r="F1006" s="365"/>
      <c r="G1006" s="315" t="str">
        <f t="array" ref="G1006">IF( OR($T1006, NOT($U1006), $W1006), "", $AA1006 &amp; $AH1006 &amp; INDEX(中文數值資料表, $AG1006, 2) )</f>
        <v/>
      </c>
      <c r="H1006" s="321" t="str">
        <f t="shared" si="222"/>
        <v/>
      </c>
      <c r="I1006" s="322" t="str">
        <f t="shared" si="223"/>
        <v/>
      </c>
      <c r="J1006" s="323" t="str">
        <f t="shared" si="224"/>
        <v/>
      </c>
      <c r="K1006" s="316" t="str">
        <f t="shared" si="225"/>
        <v/>
      </c>
      <c r="L1006" s="317" t="str">
        <f t="shared" ca="1" si="293"/>
        <v xml:space="preserve">\ltjruby{}{}\
</v>
      </c>
      <c r="M1006" s="317" t="str">
        <f t="shared" ca="1" si="279"/>
        <v xml:space="preserve">&lt;ruby&gt;&lt;rt&gt;&lt;/rt&gt;&lt;/ruby&gt;
</v>
      </c>
      <c r="N1006" s="317" t="str">
        <f t="shared" ca="1" si="280"/>
        <v xml:space="preserve">&lt;ruby&gt;&lt;rt&gt;&lt;/rt&gt;&lt;/ruby&gt;
</v>
      </c>
      <c r="O1006" s="317" t="str">
        <f t="shared" ca="1" si="281"/>
        <v xml:space="preserve">&lt;ruby&gt;&lt;rt&gt;&lt;/rt&gt;&lt;/ruby&gt;
</v>
      </c>
      <c r="P1006" s="317" t="str">
        <f t="shared" ca="1" si="281"/>
        <v xml:space="preserve">&lt;ruby&gt;&lt;rt&gt;&lt;/rt&gt;&lt;/ruby&gt;
</v>
      </c>
      <c r="Q1006" s="318" t="str">
        <f t="shared" ca="1" si="282"/>
        <v xml:space="preserve">&lt;ruby&gt;&lt;rtc&gt;&lt;/rtc&gt;&lt;/ruby&gt;
</v>
      </c>
      <c r="R1006" s="318" t="str">
        <f t="shared" ca="1" si="283"/>
        <v xml:space="preserve">&lt;ruby&gt;&lt;rt&gt;&lt;/rt&gt;&lt;rtc&gt;&lt;/rtc&gt;&lt;/ruby&gt;
</v>
      </c>
      <c r="S1006" s="285"/>
      <c r="T1006" s="319" t="b">
        <f t="shared" si="277"/>
        <v>0</v>
      </c>
      <c r="U1006" s="319" t="b">
        <f t="shared" si="284"/>
        <v>0</v>
      </c>
      <c r="V1006" s="319" t="b">
        <f t="shared" si="285"/>
        <v>1</v>
      </c>
      <c r="W1006" s="319" t="b">
        <f t="shared" si="286"/>
        <v>1</v>
      </c>
      <c r="X1006" s="319" t="b">
        <f t="shared" si="287"/>
        <v>0</v>
      </c>
      <c r="Y1006" s="370"/>
      <c r="Z1006" s="377" t="str">
        <f t="shared" si="278"/>
        <v/>
      </c>
      <c r="AA1006" s="373" t="str">
        <f t="array" ref="AA1006">IF( $Z1006="", "", INDEX(白話字聲母資料表, $Z1006, $AA$5))</f>
        <v/>
      </c>
      <c r="AB1006" s="370"/>
      <c r="AC1006" s="377" t="str">
        <f t="shared" si="288"/>
        <v/>
      </c>
      <c r="AD1006" s="373" t="str">
        <f t="array" ref="AD1006">IF( $W1006, "", INDEX(白話字韻母資料表, AC1006, $AD$5))</f>
        <v/>
      </c>
      <c r="AE1006" s="373" t="str">
        <f t="array" ref="AE1006">IF( $W1006, "", IF( INDEX(白話字韻母資料表, AC1006, $AE$5) = "入聲", TRUE, FALSE) )</f>
        <v/>
      </c>
      <c r="AF1006" s="374" t="str">
        <f t="shared" si="289"/>
        <v/>
      </c>
      <c r="AG1006" s="374" t="str">
        <f t="shared" si="290"/>
        <v/>
      </c>
      <c r="AH1006" s="374" t="str">
        <f t="array" ref="AH1006">IF( $W1006, "", INDEX(白話字韻母資料表, $AC1006, $AH$5))</f>
        <v/>
      </c>
      <c r="AI1006" s="374" t="str">
        <f t="array" ref="AI1006">IF($W1006, "", INDEX(白話字韻母八聲調資料表, $AD1006, $AG1006))</f>
        <v/>
      </c>
      <c r="AJ1006" s="370"/>
      <c r="AK1006" s="373" t="b">
        <f t="shared" si="291"/>
        <v>0</v>
      </c>
      <c r="AL1006" s="373" t="str">
        <f>IF( $AK1006, IFERROR( IF(MATCH( $E1006, 顎音化聲母!$H$9:$H$37, 0), TRUE, FALSE), FALSE), "")</f>
        <v/>
      </c>
      <c r="AM1006" s="373" t="str">
        <f t="array" ref="AM1006">IF( AND($AK1006, $AL1006), INDEX(顎音化聲母資料表, MATCH( $D1006 &amp; $E1006, 顎音化聲母!$L$5:$L$136, 0), 3), "")</f>
        <v/>
      </c>
      <c r="AN1006" s="373" t="str">
        <f t="shared" si="292"/>
        <v/>
      </c>
      <c r="AO1006" s="374" t="str">
        <f t="array" ref="AO1006">IF($AN1006="", "", IF( $AM1006&lt;&gt;"", $AM1006,INDEX(白話字聲母資料表, $AN1006, $AO$5)))</f>
        <v/>
      </c>
      <c r="AP1006" s="374" t="str">
        <f t="array" ref="AP1006">IF($W1006, "", INDEX(方音八音反切資料表, $AD1006, $AG1006))</f>
        <v/>
      </c>
      <c r="AQ1006" s="370"/>
      <c r="AR1006" s="374" t="str">
        <f t="array" ref="AR1006">IF($V1006, "", INDEX(白話字聲母資料表, $Z1006, $AR$5))</f>
        <v/>
      </c>
      <c r="AS1006" s="375" t="str">
        <f t="array" ref="AS1006">IF($W1006, "", INDEX(白話字韻母資料表, $AC1006, $AR$5))</f>
        <v/>
      </c>
      <c r="AT1006" s="374" t="str">
        <f t="array" ref="AT1006">IF($W1006, "", INDEX(台羅韻母八聲調資料表, $AD1006, $AG1006))</f>
        <v/>
      </c>
      <c r="AU1006" s="370"/>
      <c r="AV1006" s="374" t="str">
        <f t="array" ref="AV1006">IF($V1006, "", INDEX(白話字聲母資料表, $Z1006, $AV$5))</f>
        <v/>
      </c>
      <c r="AW1006" s="375" t="str">
        <f t="array" ref="AW1006">IF($W1006, "", INDEX(白話字韻母資料表, $AC1006, $AW$5))</f>
        <v/>
      </c>
      <c r="AX1006" s="374" t="str">
        <f t="array" ref="AX1006">IF($W1006, "", INDEX(閩拼韻母八聲調資料表, $AD1006, $AG1006))</f>
        <v/>
      </c>
    </row>
    <row r="1007" spans="2:50">
      <c r="B1007" s="380">
        <f t="shared" si="221"/>
        <v>999</v>
      </c>
      <c r="C1007" s="314" t="str">
        <f>MID(文章!$D$4, B1007, 1)</f>
        <v/>
      </c>
      <c r="D1007" s="365"/>
      <c r="E1007" s="365"/>
      <c r="F1007" s="365"/>
      <c r="G1007" s="315" t="str">
        <f t="array" ref="G1007">IF( OR($T1007, NOT($U1007), $W1007), "", $AA1007 &amp; $AH1007 &amp; INDEX(中文數值資料表, $AG1007, 2) )</f>
        <v/>
      </c>
      <c r="H1007" s="321" t="str">
        <f t="shared" si="222"/>
        <v/>
      </c>
      <c r="I1007" s="322" t="str">
        <f t="shared" si="223"/>
        <v/>
      </c>
      <c r="J1007" s="323" t="str">
        <f t="shared" si="224"/>
        <v/>
      </c>
      <c r="K1007" s="316" t="str">
        <f t="shared" si="225"/>
        <v/>
      </c>
      <c r="L1007" s="317" t="str">
        <f t="shared" ca="1" si="293"/>
        <v xml:space="preserve">\ltjruby{}{}\
</v>
      </c>
      <c r="M1007" s="317" t="str">
        <f t="shared" ca="1" si="279"/>
        <v xml:space="preserve">&lt;ruby&gt;&lt;rt&gt;&lt;/rt&gt;&lt;/ruby&gt;
</v>
      </c>
      <c r="N1007" s="317" t="str">
        <f t="shared" ca="1" si="280"/>
        <v xml:space="preserve">&lt;ruby&gt;&lt;rt&gt;&lt;/rt&gt;&lt;/ruby&gt;
</v>
      </c>
      <c r="O1007" s="317" t="str">
        <f t="shared" ca="1" si="281"/>
        <v xml:space="preserve">&lt;ruby&gt;&lt;rt&gt;&lt;/rt&gt;&lt;/ruby&gt;
</v>
      </c>
      <c r="P1007" s="317" t="str">
        <f t="shared" ca="1" si="281"/>
        <v xml:space="preserve">&lt;ruby&gt;&lt;rt&gt;&lt;/rt&gt;&lt;/ruby&gt;
</v>
      </c>
      <c r="Q1007" s="318" t="str">
        <f t="shared" ca="1" si="282"/>
        <v xml:space="preserve">&lt;ruby&gt;&lt;rtc&gt;&lt;/rtc&gt;&lt;/ruby&gt;
</v>
      </c>
      <c r="R1007" s="318" t="str">
        <f t="shared" ca="1" si="283"/>
        <v xml:space="preserve">&lt;ruby&gt;&lt;rt&gt;&lt;/rt&gt;&lt;rtc&gt;&lt;/rtc&gt;&lt;/ruby&gt;
</v>
      </c>
      <c r="S1007" s="285"/>
      <c r="T1007" s="319" t="b">
        <f t="shared" si="277"/>
        <v>0</v>
      </c>
      <c r="U1007" s="319" t="b">
        <f t="shared" si="284"/>
        <v>0</v>
      </c>
      <c r="V1007" s="319" t="b">
        <f t="shared" si="285"/>
        <v>1</v>
      </c>
      <c r="W1007" s="319" t="b">
        <f t="shared" si="286"/>
        <v>1</v>
      </c>
      <c r="X1007" s="319" t="b">
        <f t="shared" si="287"/>
        <v>0</v>
      </c>
      <c r="Y1007" s="370"/>
      <c r="Z1007" s="377" t="str">
        <f t="shared" si="278"/>
        <v/>
      </c>
      <c r="AA1007" s="373" t="str">
        <f t="array" ref="AA1007">IF( $Z1007="", "", INDEX(白話字聲母資料表, $Z1007, $AA$5))</f>
        <v/>
      </c>
      <c r="AB1007" s="370"/>
      <c r="AC1007" s="377" t="str">
        <f t="shared" si="288"/>
        <v/>
      </c>
      <c r="AD1007" s="373" t="str">
        <f t="array" ref="AD1007">IF( $W1007, "", INDEX(白話字韻母資料表, AC1007, $AD$5))</f>
        <v/>
      </c>
      <c r="AE1007" s="373" t="str">
        <f t="array" ref="AE1007">IF( $W1007, "", IF( INDEX(白話字韻母資料表, AC1007, $AE$5) = "入聲", TRUE, FALSE) )</f>
        <v/>
      </c>
      <c r="AF1007" s="374" t="str">
        <f t="shared" si="289"/>
        <v/>
      </c>
      <c r="AG1007" s="374" t="str">
        <f t="shared" si="290"/>
        <v/>
      </c>
      <c r="AH1007" s="374" t="str">
        <f t="array" ref="AH1007">IF( $W1007, "", INDEX(白話字韻母資料表, $AC1007, $AH$5))</f>
        <v/>
      </c>
      <c r="AI1007" s="374" t="str">
        <f t="array" ref="AI1007">IF($W1007, "", INDEX(白話字韻母八聲調資料表, $AD1007, $AG1007))</f>
        <v/>
      </c>
      <c r="AJ1007" s="370"/>
      <c r="AK1007" s="373" t="b">
        <f t="shared" si="291"/>
        <v>0</v>
      </c>
      <c r="AL1007" s="373" t="str">
        <f>IF( $AK1007, IFERROR( IF(MATCH( $E1007, 顎音化聲母!$H$9:$H$37, 0), TRUE, FALSE), FALSE), "")</f>
        <v/>
      </c>
      <c r="AM1007" s="373" t="str">
        <f t="array" ref="AM1007">IF( AND($AK1007, $AL1007), INDEX(顎音化聲母資料表, MATCH( $D1007 &amp; $E1007, 顎音化聲母!$L$5:$L$136, 0), 3), "")</f>
        <v/>
      </c>
      <c r="AN1007" s="373" t="str">
        <f t="shared" si="292"/>
        <v/>
      </c>
      <c r="AO1007" s="374" t="str">
        <f t="array" ref="AO1007">IF($AN1007="", "", IF( $AM1007&lt;&gt;"", $AM1007,INDEX(白話字聲母資料表, $AN1007, $AO$5)))</f>
        <v/>
      </c>
      <c r="AP1007" s="374" t="str">
        <f t="array" ref="AP1007">IF($W1007, "", INDEX(方音八音反切資料表, $AD1007, $AG1007))</f>
        <v/>
      </c>
      <c r="AQ1007" s="370"/>
      <c r="AR1007" s="374" t="str">
        <f t="array" ref="AR1007">IF($V1007, "", INDEX(白話字聲母資料表, $Z1007, $AR$5))</f>
        <v/>
      </c>
      <c r="AS1007" s="375" t="str">
        <f t="array" ref="AS1007">IF($W1007, "", INDEX(白話字韻母資料表, $AC1007, $AR$5))</f>
        <v/>
      </c>
      <c r="AT1007" s="374" t="str">
        <f t="array" ref="AT1007">IF($W1007, "", INDEX(台羅韻母八聲調資料表, $AD1007, $AG1007))</f>
        <v/>
      </c>
      <c r="AU1007" s="370"/>
      <c r="AV1007" s="374" t="str">
        <f t="array" ref="AV1007">IF($V1007, "", INDEX(白話字聲母資料表, $Z1007, $AV$5))</f>
        <v/>
      </c>
      <c r="AW1007" s="375" t="str">
        <f t="array" ref="AW1007">IF($W1007, "", INDEX(白話字韻母資料表, $AC1007, $AW$5))</f>
        <v/>
      </c>
      <c r="AX1007" s="374" t="str">
        <f t="array" ref="AX1007">IF($W1007, "", INDEX(閩拼韻母八聲調資料表, $AD1007, $AG1007))</f>
        <v/>
      </c>
    </row>
    <row r="1008" spans="2:50">
      <c r="B1008" s="380">
        <f t="shared" si="221"/>
        <v>1000</v>
      </c>
      <c r="C1008" s="314" t="str">
        <f>MID(文章!$D$4, B1008, 1)</f>
        <v/>
      </c>
      <c r="D1008" s="365"/>
      <c r="E1008" s="365"/>
      <c r="F1008" s="365"/>
      <c r="G1008" s="315" t="str">
        <f t="array" ref="G1008">IF( OR($T1008, NOT($U1008), $W1008), "", $AA1008 &amp; $AH1008 &amp; INDEX(中文數值資料表, $AG1008, 2) )</f>
        <v/>
      </c>
      <c r="H1008" s="321" t="str">
        <f t="shared" si="222"/>
        <v/>
      </c>
      <c r="I1008" s="322" t="str">
        <f t="shared" si="223"/>
        <v/>
      </c>
      <c r="J1008" s="323" t="str">
        <f t="shared" si="224"/>
        <v/>
      </c>
      <c r="K1008" s="316" t="str">
        <f t="shared" si="225"/>
        <v/>
      </c>
      <c r="L1008" s="317" t="str">
        <f t="shared" ca="1" si="293"/>
        <v xml:space="preserve">\ltjruby{}{}\
</v>
      </c>
      <c r="M1008" s="317" t="str">
        <f t="shared" ca="1" si="279"/>
        <v xml:space="preserve">&lt;ruby&gt;&lt;rt&gt;&lt;/rt&gt;&lt;/ruby&gt;
</v>
      </c>
      <c r="N1008" s="317" t="str">
        <f t="shared" ca="1" si="280"/>
        <v xml:space="preserve">&lt;ruby&gt;&lt;rt&gt;&lt;/rt&gt;&lt;/ruby&gt;
</v>
      </c>
      <c r="O1008" s="317" t="str">
        <f t="shared" ca="1" si="281"/>
        <v xml:space="preserve">&lt;ruby&gt;&lt;rt&gt;&lt;/rt&gt;&lt;/ruby&gt;
</v>
      </c>
      <c r="P1008" s="317" t="str">
        <f t="shared" ca="1" si="281"/>
        <v xml:space="preserve">&lt;ruby&gt;&lt;rt&gt;&lt;/rt&gt;&lt;/ruby&gt;
</v>
      </c>
      <c r="Q1008" s="318" t="str">
        <f t="shared" ca="1" si="282"/>
        <v xml:space="preserve">&lt;ruby&gt;&lt;rtc&gt;&lt;/rtc&gt;&lt;/ruby&gt;
</v>
      </c>
      <c r="R1008" s="318" t="str">
        <f t="shared" ca="1" si="283"/>
        <v xml:space="preserve">&lt;ruby&gt;&lt;rt&gt;&lt;/rt&gt;&lt;rtc&gt;&lt;/rtc&gt;&lt;/ruby&gt;
</v>
      </c>
      <c r="S1008" s="285"/>
      <c r="T1008" s="319" t="b">
        <f t="shared" si="277"/>
        <v>0</v>
      </c>
      <c r="U1008" s="319" t="b">
        <f t="shared" si="284"/>
        <v>0</v>
      </c>
      <c r="V1008" s="319" t="b">
        <f t="shared" si="285"/>
        <v>1</v>
      </c>
      <c r="W1008" s="319" t="b">
        <f t="shared" si="286"/>
        <v>1</v>
      </c>
      <c r="X1008" s="319" t="b">
        <f t="shared" si="287"/>
        <v>0</v>
      </c>
      <c r="Y1008" s="370"/>
      <c r="Z1008" s="377" t="str">
        <f t="shared" si="278"/>
        <v/>
      </c>
      <c r="AA1008" s="373" t="str">
        <f t="array" ref="AA1008">IF( $Z1008="", "", INDEX(白話字聲母資料表, $Z1008, $AA$5))</f>
        <v/>
      </c>
      <c r="AB1008" s="370"/>
      <c r="AC1008" s="377" t="str">
        <f t="shared" si="288"/>
        <v/>
      </c>
      <c r="AD1008" s="373" t="str">
        <f t="array" ref="AD1008">IF( $W1008, "", INDEX(白話字韻母資料表, AC1008, $AD$5))</f>
        <v/>
      </c>
      <c r="AE1008" s="373" t="str">
        <f t="array" ref="AE1008">IF( $W1008, "", IF( INDEX(白話字韻母資料表, AC1008, $AE$5) = "入聲", TRUE, FALSE) )</f>
        <v/>
      </c>
      <c r="AF1008" s="374" t="str">
        <f t="shared" si="289"/>
        <v/>
      </c>
      <c r="AG1008" s="374" t="str">
        <f t="shared" si="290"/>
        <v/>
      </c>
      <c r="AH1008" s="374" t="str">
        <f t="array" ref="AH1008">IF( $W1008, "", INDEX(白話字韻母資料表, $AC1008, $AH$5))</f>
        <v/>
      </c>
      <c r="AI1008" s="374" t="str">
        <f t="array" ref="AI1008">IF($W1008, "", INDEX(白話字韻母八聲調資料表, $AD1008, $AG1008))</f>
        <v/>
      </c>
      <c r="AJ1008" s="370"/>
      <c r="AK1008" s="373" t="b">
        <f t="shared" si="291"/>
        <v>0</v>
      </c>
      <c r="AL1008" s="373" t="str">
        <f>IF( $AK1008, IFERROR( IF(MATCH( $E1008, 顎音化聲母!$H$9:$H$37, 0), TRUE, FALSE), FALSE), "")</f>
        <v/>
      </c>
      <c r="AM1008" s="373" t="str">
        <f t="array" ref="AM1008">IF( AND($AK1008, $AL1008), INDEX(顎音化聲母資料表, MATCH( $D1008 &amp; $E1008, 顎音化聲母!$L$5:$L$136, 0), 3), "")</f>
        <v/>
      </c>
      <c r="AN1008" s="373" t="str">
        <f t="shared" si="292"/>
        <v/>
      </c>
      <c r="AO1008" s="374" t="str">
        <f t="array" ref="AO1008">IF($AN1008="", "", IF( $AM1008&lt;&gt;"", $AM1008,INDEX(白話字聲母資料表, $AN1008, $AO$5)))</f>
        <v/>
      </c>
      <c r="AP1008" s="374" t="str">
        <f t="array" ref="AP1008">IF($W1008, "", INDEX(方音八音反切資料表, $AD1008, $AG1008))</f>
        <v/>
      </c>
      <c r="AQ1008" s="370"/>
      <c r="AR1008" s="374" t="str">
        <f t="array" ref="AR1008">IF($V1008, "", INDEX(白話字聲母資料表, $Z1008, $AR$5))</f>
        <v/>
      </c>
      <c r="AS1008" s="375" t="str">
        <f t="array" ref="AS1008">IF($W1008, "", INDEX(白話字韻母資料表, $AC1008, $AR$5))</f>
        <v/>
      </c>
      <c r="AT1008" s="374" t="str">
        <f t="array" ref="AT1008">IF($W1008, "", INDEX(台羅韻母八聲調資料表, $AD1008, $AG1008))</f>
        <v/>
      </c>
      <c r="AU1008" s="370"/>
      <c r="AV1008" s="374" t="str">
        <f t="array" ref="AV1008">IF($V1008, "", INDEX(白話字聲母資料表, $Z1008, $AV$5))</f>
        <v/>
      </c>
      <c r="AW1008" s="375" t="str">
        <f t="array" ref="AW1008">IF($W1008, "", INDEX(白話字韻母資料表, $AC1008, $AW$5))</f>
        <v/>
      </c>
      <c r="AX1008" s="374" t="str">
        <f t="array" ref="AX1008">IF($W1008, "", INDEX(閩拼韻母八聲調資料表, $AD1008, $AG1008))</f>
        <v/>
      </c>
    </row>
    <row r="1009" spans="2:50">
      <c r="B1009" s="380">
        <f t="shared" si="221"/>
        <v>1001</v>
      </c>
      <c r="C1009" s="314" t="str">
        <f>MID(文章!$D$4, B1009, 1)</f>
        <v/>
      </c>
      <c r="D1009" s="365"/>
      <c r="E1009" s="365"/>
      <c r="F1009" s="365"/>
      <c r="G1009" s="315" t="str">
        <f t="array" ref="G1009">IF( OR($T1009, NOT($U1009), $W1009), "", $AA1009 &amp; $AH1009 &amp; INDEX(中文數值資料表, $AG1009, 2) )</f>
        <v/>
      </c>
      <c r="H1009" s="321" t="str">
        <f t="shared" si="222"/>
        <v/>
      </c>
      <c r="I1009" s="322" t="str">
        <f t="shared" si="223"/>
        <v/>
      </c>
      <c r="J1009" s="323" t="str">
        <f t="shared" si="224"/>
        <v/>
      </c>
      <c r="K1009" s="316" t="str">
        <f t="shared" si="225"/>
        <v/>
      </c>
      <c r="L1009" s="317" t="str">
        <f t="shared" ca="1" si="293"/>
        <v xml:space="preserve">\ltjruby{}{}\
</v>
      </c>
      <c r="M1009" s="317" t="str">
        <f t="shared" ca="1" si="279"/>
        <v xml:space="preserve">&lt;ruby&gt;&lt;rt&gt;&lt;/rt&gt;&lt;/ruby&gt;
</v>
      </c>
      <c r="N1009" s="317" t="str">
        <f t="shared" ca="1" si="280"/>
        <v xml:space="preserve">&lt;ruby&gt;&lt;rt&gt;&lt;/rt&gt;&lt;/ruby&gt;
</v>
      </c>
      <c r="O1009" s="317" t="str">
        <f t="shared" ca="1" si="281"/>
        <v xml:space="preserve">&lt;ruby&gt;&lt;rt&gt;&lt;/rt&gt;&lt;/ruby&gt;
</v>
      </c>
      <c r="P1009" s="317" t="str">
        <f t="shared" ca="1" si="281"/>
        <v xml:space="preserve">&lt;ruby&gt;&lt;rt&gt;&lt;/rt&gt;&lt;/ruby&gt;
</v>
      </c>
      <c r="Q1009" s="318" t="str">
        <f t="shared" ca="1" si="282"/>
        <v xml:space="preserve">&lt;ruby&gt;&lt;rtc&gt;&lt;/rtc&gt;&lt;/ruby&gt;
</v>
      </c>
      <c r="R1009" s="318" t="str">
        <f t="shared" ca="1" si="283"/>
        <v xml:space="preserve">&lt;ruby&gt;&lt;rt&gt;&lt;/rt&gt;&lt;rtc&gt;&lt;/rtc&gt;&lt;/ruby&gt;
</v>
      </c>
      <c r="S1009" s="285"/>
      <c r="T1009" s="319" t="b">
        <f t="shared" si="277"/>
        <v>0</v>
      </c>
      <c r="U1009" s="319" t="b">
        <f t="shared" si="284"/>
        <v>0</v>
      </c>
      <c r="V1009" s="319" t="b">
        <f t="shared" si="285"/>
        <v>1</v>
      </c>
      <c r="W1009" s="319" t="b">
        <f t="shared" si="286"/>
        <v>1</v>
      </c>
      <c r="X1009" s="319" t="b">
        <f t="shared" si="287"/>
        <v>0</v>
      </c>
      <c r="Y1009" s="370"/>
      <c r="Z1009" s="377" t="str">
        <f t="shared" si="278"/>
        <v/>
      </c>
      <c r="AA1009" s="373" t="str">
        <f t="array" ref="AA1009">IF( $Z1009="", "", INDEX(白話字聲母資料表, $Z1009, $AA$5))</f>
        <v/>
      </c>
      <c r="AB1009" s="370"/>
      <c r="AC1009" s="377" t="str">
        <f t="shared" si="288"/>
        <v/>
      </c>
      <c r="AD1009" s="373" t="str">
        <f t="array" ref="AD1009">IF( $W1009, "", INDEX(白話字韻母資料表, AC1009, $AD$5))</f>
        <v/>
      </c>
      <c r="AE1009" s="373" t="str">
        <f t="array" ref="AE1009">IF( $W1009, "", IF( INDEX(白話字韻母資料表, AC1009, $AE$5) = "入聲", TRUE, FALSE) )</f>
        <v/>
      </c>
      <c r="AF1009" s="374" t="str">
        <f t="shared" si="289"/>
        <v/>
      </c>
      <c r="AG1009" s="374" t="str">
        <f t="shared" si="290"/>
        <v/>
      </c>
      <c r="AH1009" s="374" t="str">
        <f t="array" ref="AH1009">IF( $W1009, "", INDEX(白話字韻母資料表, $AC1009, $AH$5))</f>
        <v/>
      </c>
      <c r="AI1009" s="374" t="str">
        <f t="array" ref="AI1009">IF($W1009, "", INDEX(白話字韻母八聲調資料表, $AD1009, $AG1009))</f>
        <v/>
      </c>
      <c r="AJ1009" s="370"/>
      <c r="AK1009" s="373" t="b">
        <f t="shared" si="291"/>
        <v>0</v>
      </c>
      <c r="AL1009" s="373" t="str">
        <f>IF( $AK1009, IFERROR( IF(MATCH( $E1009, 顎音化聲母!$H$9:$H$37, 0), TRUE, FALSE), FALSE), "")</f>
        <v/>
      </c>
      <c r="AM1009" s="373" t="str">
        <f t="array" ref="AM1009">IF( AND($AK1009, $AL1009), INDEX(顎音化聲母資料表, MATCH( $D1009 &amp; $E1009, 顎音化聲母!$L$5:$L$136, 0), 3), "")</f>
        <v/>
      </c>
      <c r="AN1009" s="373" t="str">
        <f t="shared" si="292"/>
        <v/>
      </c>
      <c r="AO1009" s="374" t="str">
        <f t="array" ref="AO1009">IF($AN1009="", "", IF( $AM1009&lt;&gt;"", $AM1009,INDEX(白話字聲母資料表, $AN1009, $AO$5)))</f>
        <v/>
      </c>
      <c r="AP1009" s="374" t="str">
        <f t="array" ref="AP1009">IF($W1009, "", INDEX(方音八音反切資料表, $AD1009, $AG1009))</f>
        <v/>
      </c>
      <c r="AQ1009" s="370"/>
      <c r="AR1009" s="374" t="str">
        <f t="array" ref="AR1009">IF($V1009, "", INDEX(白話字聲母資料表, $Z1009, $AR$5))</f>
        <v/>
      </c>
      <c r="AS1009" s="375" t="str">
        <f t="array" ref="AS1009">IF($W1009, "", INDEX(白話字韻母資料表, $AC1009, $AR$5))</f>
        <v/>
      </c>
      <c r="AT1009" s="374" t="str">
        <f t="array" ref="AT1009">IF($W1009, "", INDEX(台羅韻母八聲調資料表, $AD1009, $AG1009))</f>
        <v/>
      </c>
      <c r="AU1009" s="370"/>
      <c r="AV1009" s="374" t="str">
        <f t="array" ref="AV1009">IF($V1009, "", INDEX(白話字聲母資料表, $Z1009, $AV$5))</f>
        <v/>
      </c>
      <c r="AW1009" s="375" t="str">
        <f t="array" ref="AW1009">IF($W1009, "", INDEX(白話字韻母資料表, $AC1009, $AW$5))</f>
        <v/>
      </c>
      <c r="AX1009" s="374" t="str">
        <f t="array" ref="AX1009">IF($W1009, "", INDEX(閩拼韻母八聲調資料表, $AD1009, $AG1009))</f>
        <v/>
      </c>
    </row>
    <row r="1010" spans="2:50">
      <c r="B1010" s="380">
        <f t="shared" si="221"/>
        <v>1002</v>
      </c>
      <c r="C1010" s="314" t="str">
        <f>MID(文章!$D$4, B1010, 1)</f>
        <v/>
      </c>
      <c r="D1010" s="365"/>
      <c r="E1010" s="365"/>
      <c r="F1010" s="365"/>
      <c r="G1010" s="315" t="str">
        <f t="array" ref="G1010">IF( OR($T1010, NOT($U1010), $W1010), "", $AA1010 &amp; $AH1010 &amp; INDEX(中文數值資料表, $AG1010, 2) )</f>
        <v/>
      </c>
      <c r="H1010" s="321" t="str">
        <f t="shared" si="222"/>
        <v/>
      </c>
      <c r="I1010" s="322" t="str">
        <f t="shared" si="223"/>
        <v/>
      </c>
      <c r="J1010" s="323" t="str">
        <f t="shared" si="224"/>
        <v/>
      </c>
      <c r="K1010" s="316" t="str">
        <f t="shared" si="225"/>
        <v/>
      </c>
      <c r="L1010" s="317" t="str">
        <f t="shared" ca="1" si="293"/>
        <v xml:space="preserve">\ltjruby{}{}\
</v>
      </c>
      <c r="M1010" s="317" t="str">
        <f t="shared" ca="1" si="279"/>
        <v xml:space="preserve">&lt;ruby&gt;&lt;rt&gt;&lt;/rt&gt;&lt;/ruby&gt;
</v>
      </c>
      <c r="N1010" s="317" t="str">
        <f t="shared" ca="1" si="280"/>
        <v xml:space="preserve">&lt;ruby&gt;&lt;rt&gt;&lt;/rt&gt;&lt;/ruby&gt;
</v>
      </c>
      <c r="O1010" s="317" t="str">
        <f t="shared" ca="1" si="281"/>
        <v xml:space="preserve">&lt;ruby&gt;&lt;rt&gt;&lt;/rt&gt;&lt;/ruby&gt;
</v>
      </c>
      <c r="P1010" s="317" t="str">
        <f t="shared" ca="1" si="281"/>
        <v xml:space="preserve">&lt;ruby&gt;&lt;rt&gt;&lt;/rt&gt;&lt;/ruby&gt;
</v>
      </c>
      <c r="Q1010" s="318" t="str">
        <f t="shared" ca="1" si="282"/>
        <v xml:space="preserve">&lt;ruby&gt;&lt;rtc&gt;&lt;/rtc&gt;&lt;/ruby&gt;
</v>
      </c>
      <c r="R1010" s="318" t="str">
        <f t="shared" ca="1" si="283"/>
        <v xml:space="preserve">&lt;ruby&gt;&lt;rt&gt;&lt;/rt&gt;&lt;rtc&gt;&lt;/rtc&gt;&lt;/ruby&gt;
</v>
      </c>
      <c r="S1010" s="285"/>
      <c r="T1010" s="319" t="b">
        <f t="shared" si="277"/>
        <v>0</v>
      </c>
      <c r="U1010" s="319" t="b">
        <f t="shared" si="284"/>
        <v>0</v>
      </c>
      <c r="V1010" s="319" t="b">
        <f t="shared" si="285"/>
        <v>1</v>
      </c>
      <c r="W1010" s="319" t="b">
        <f t="shared" si="286"/>
        <v>1</v>
      </c>
      <c r="X1010" s="319" t="b">
        <f t="shared" si="287"/>
        <v>0</v>
      </c>
      <c r="Y1010" s="370"/>
      <c r="Z1010" s="377" t="str">
        <f t="shared" si="278"/>
        <v/>
      </c>
      <c r="AA1010" s="373" t="str">
        <f t="array" ref="AA1010">IF( $Z1010="", "", INDEX(白話字聲母資料表, $Z1010, $AA$5))</f>
        <v/>
      </c>
      <c r="AB1010" s="370"/>
      <c r="AC1010" s="377" t="str">
        <f t="shared" si="288"/>
        <v/>
      </c>
      <c r="AD1010" s="373" t="str">
        <f t="array" ref="AD1010">IF( $W1010, "", INDEX(白話字韻母資料表, AC1010, $AD$5))</f>
        <v/>
      </c>
      <c r="AE1010" s="373" t="str">
        <f t="array" ref="AE1010">IF( $W1010, "", IF( INDEX(白話字韻母資料表, AC1010, $AE$5) = "入聲", TRUE, FALSE) )</f>
        <v/>
      </c>
      <c r="AF1010" s="374" t="str">
        <f t="shared" si="289"/>
        <v/>
      </c>
      <c r="AG1010" s="374" t="str">
        <f t="shared" si="290"/>
        <v/>
      </c>
      <c r="AH1010" s="374" t="str">
        <f t="array" ref="AH1010">IF( $W1010, "", INDEX(白話字韻母資料表, $AC1010, $AH$5))</f>
        <v/>
      </c>
      <c r="AI1010" s="374" t="str">
        <f t="array" ref="AI1010">IF($W1010, "", INDEX(白話字韻母八聲調資料表, $AD1010, $AG1010))</f>
        <v/>
      </c>
      <c r="AJ1010" s="370"/>
      <c r="AK1010" s="373" t="b">
        <f t="shared" si="291"/>
        <v>0</v>
      </c>
      <c r="AL1010" s="373" t="str">
        <f>IF( $AK1010, IFERROR( IF(MATCH( $E1010, 顎音化聲母!$H$9:$H$37, 0), TRUE, FALSE), FALSE), "")</f>
        <v/>
      </c>
      <c r="AM1010" s="373" t="str">
        <f t="array" ref="AM1010">IF( AND($AK1010, $AL1010), INDEX(顎音化聲母資料表, MATCH( $D1010 &amp; $E1010, 顎音化聲母!$L$5:$L$136, 0), 3), "")</f>
        <v/>
      </c>
      <c r="AN1010" s="373" t="str">
        <f t="shared" si="292"/>
        <v/>
      </c>
      <c r="AO1010" s="374" t="str">
        <f t="array" ref="AO1010">IF($AN1010="", "", IF( $AM1010&lt;&gt;"", $AM1010,INDEX(白話字聲母資料表, $AN1010, $AO$5)))</f>
        <v/>
      </c>
      <c r="AP1010" s="374" t="str">
        <f t="array" ref="AP1010">IF($W1010, "", INDEX(方音八音反切資料表, $AD1010, $AG1010))</f>
        <v/>
      </c>
      <c r="AQ1010" s="370"/>
      <c r="AR1010" s="374" t="str">
        <f t="array" ref="AR1010">IF($V1010, "", INDEX(白話字聲母資料表, $Z1010, $AR$5))</f>
        <v/>
      </c>
      <c r="AS1010" s="375" t="str">
        <f t="array" ref="AS1010">IF($W1010, "", INDEX(白話字韻母資料表, $AC1010, $AR$5))</f>
        <v/>
      </c>
      <c r="AT1010" s="374" t="str">
        <f t="array" ref="AT1010">IF($W1010, "", INDEX(台羅韻母八聲調資料表, $AD1010, $AG1010))</f>
        <v/>
      </c>
      <c r="AU1010" s="370"/>
      <c r="AV1010" s="374" t="str">
        <f t="array" ref="AV1010">IF($V1010, "", INDEX(白話字聲母資料表, $Z1010, $AV$5))</f>
        <v/>
      </c>
      <c r="AW1010" s="375" t="str">
        <f t="array" ref="AW1010">IF($W1010, "", INDEX(白話字韻母資料表, $AC1010, $AW$5))</f>
        <v/>
      </c>
      <c r="AX1010" s="374" t="str">
        <f t="array" ref="AX1010">IF($W1010, "", INDEX(閩拼韻母八聲調資料表, $AD1010, $AG1010))</f>
        <v/>
      </c>
    </row>
    <row r="1011" spans="2:50">
      <c r="B1011" s="380">
        <f t="shared" si="221"/>
        <v>1003</v>
      </c>
      <c r="C1011" s="314" t="str">
        <f>MID(文章!$D$4, B1011, 1)</f>
        <v/>
      </c>
      <c r="D1011" s="365"/>
      <c r="E1011" s="365"/>
      <c r="F1011" s="365"/>
      <c r="G1011" s="315" t="str">
        <f t="array" ref="G1011">IF( OR($T1011, NOT($U1011), $W1011), "", $AA1011 &amp; $AH1011 &amp; INDEX(中文數值資料表, $AG1011, 2) )</f>
        <v/>
      </c>
      <c r="H1011" s="321" t="str">
        <f t="shared" si="222"/>
        <v/>
      </c>
      <c r="I1011" s="322" t="str">
        <f t="shared" si="223"/>
        <v/>
      </c>
      <c r="J1011" s="323" t="str">
        <f t="shared" si="224"/>
        <v/>
      </c>
      <c r="K1011" s="316" t="str">
        <f t="shared" si="225"/>
        <v/>
      </c>
      <c r="L1011" s="317" t="str">
        <f t="shared" ca="1" si="293"/>
        <v xml:space="preserve">\ltjruby{}{}\
</v>
      </c>
      <c r="M1011" s="317" t="str">
        <f t="shared" ca="1" si="279"/>
        <v xml:space="preserve">&lt;ruby&gt;&lt;rt&gt;&lt;/rt&gt;&lt;/ruby&gt;
</v>
      </c>
      <c r="N1011" s="317" t="str">
        <f t="shared" ca="1" si="280"/>
        <v xml:space="preserve">&lt;ruby&gt;&lt;rt&gt;&lt;/rt&gt;&lt;/ruby&gt;
</v>
      </c>
      <c r="O1011" s="317" t="str">
        <f t="shared" ca="1" si="281"/>
        <v xml:space="preserve">&lt;ruby&gt;&lt;rt&gt;&lt;/rt&gt;&lt;/ruby&gt;
</v>
      </c>
      <c r="P1011" s="317" t="str">
        <f t="shared" ca="1" si="281"/>
        <v xml:space="preserve">&lt;ruby&gt;&lt;rt&gt;&lt;/rt&gt;&lt;/ruby&gt;
</v>
      </c>
      <c r="Q1011" s="318" t="str">
        <f t="shared" ca="1" si="282"/>
        <v xml:space="preserve">&lt;ruby&gt;&lt;rtc&gt;&lt;/rtc&gt;&lt;/ruby&gt;
</v>
      </c>
      <c r="R1011" s="318" t="str">
        <f t="shared" ca="1" si="283"/>
        <v xml:space="preserve">&lt;ruby&gt;&lt;rt&gt;&lt;/rt&gt;&lt;rtc&gt;&lt;/rtc&gt;&lt;/ruby&gt;
</v>
      </c>
      <c r="S1011" s="285"/>
      <c r="T1011" s="319" t="b">
        <f t="shared" si="277"/>
        <v>0</v>
      </c>
      <c r="U1011" s="319" t="b">
        <f t="shared" si="284"/>
        <v>0</v>
      </c>
      <c r="V1011" s="319" t="b">
        <f t="shared" si="285"/>
        <v>1</v>
      </c>
      <c r="W1011" s="319" t="b">
        <f t="shared" si="286"/>
        <v>1</v>
      </c>
      <c r="X1011" s="319" t="b">
        <f t="shared" si="287"/>
        <v>0</v>
      </c>
      <c r="Y1011" s="370"/>
      <c r="Z1011" s="377" t="str">
        <f t="shared" si="278"/>
        <v/>
      </c>
      <c r="AA1011" s="373" t="str">
        <f t="array" ref="AA1011">IF( $Z1011="", "", INDEX(白話字聲母資料表, $Z1011, $AA$5))</f>
        <v/>
      </c>
      <c r="AB1011" s="370"/>
      <c r="AC1011" s="377" t="str">
        <f t="shared" si="288"/>
        <v/>
      </c>
      <c r="AD1011" s="373" t="str">
        <f t="array" ref="AD1011">IF( $W1011, "", INDEX(白話字韻母資料表, AC1011, $AD$5))</f>
        <v/>
      </c>
      <c r="AE1011" s="373" t="str">
        <f t="array" ref="AE1011">IF( $W1011, "", IF( INDEX(白話字韻母資料表, AC1011, $AE$5) = "入聲", TRUE, FALSE) )</f>
        <v/>
      </c>
      <c r="AF1011" s="374" t="str">
        <f t="shared" si="289"/>
        <v/>
      </c>
      <c r="AG1011" s="374" t="str">
        <f t="shared" si="290"/>
        <v/>
      </c>
      <c r="AH1011" s="374" t="str">
        <f t="array" ref="AH1011">IF( $W1011, "", INDEX(白話字韻母資料表, $AC1011, $AH$5))</f>
        <v/>
      </c>
      <c r="AI1011" s="374" t="str">
        <f t="array" ref="AI1011">IF($W1011, "", INDEX(白話字韻母八聲調資料表, $AD1011, $AG1011))</f>
        <v/>
      </c>
      <c r="AJ1011" s="370"/>
      <c r="AK1011" s="373" t="b">
        <f t="shared" si="291"/>
        <v>0</v>
      </c>
      <c r="AL1011" s="373" t="str">
        <f>IF( $AK1011, IFERROR( IF(MATCH( $E1011, 顎音化聲母!$H$9:$H$37, 0), TRUE, FALSE), FALSE), "")</f>
        <v/>
      </c>
      <c r="AM1011" s="373" t="str">
        <f t="array" ref="AM1011">IF( AND($AK1011, $AL1011), INDEX(顎音化聲母資料表, MATCH( $D1011 &amp; $E1011, 顎音化聲母!$L$5:$L$136, 0), 3), "")</f>
        <v/>
      </c>
      <c r="AN1011" s="373" t="str">
        <f t="shared" si="292"/>
        <v/>
      </c>
      <c r="AO1011" s="374" t="str">
        <f t="array" ref="AO1011">IF($AN1011="", "", IF( $AM1011&lt;&gt;"", $AM1011,INDEX(白話字聲母資料表, $AN1011, $AO$5)))</f>
        <v/>
      </c>
      <c r="AP1011" s="374" t="str">
        <f t="array" ref="AP1011">IF($W1011, "", INDEX(方音八音反切資料表, $AD1011, $AG1011))</f>
        <v/>
      </c>
      <c r="AQ1011" s="370"/>
      <c r="AR1011" s="374" t="str">
        <f t="array" ref="AR1011">IF($V1011, "", INDEX(白話字聲母資料表, $Z1011, $AR$5))</f>
        <v/>
      </c>
      <c r="AS1011" s="375" t="str">
        <f t="array" ref="AS1011">IF($W1011, "", INDEX(白話字韻母資料表, $AC1011, $AR$5))</f>
        <v/>
      </c>
      <c r="AT1011" s="374" t="str">
        <f t="array" ref="AT1011">IF($W1011, "", INDEX(台羅韻母八聲調資料表, $AD1011, $AG1011))</f>
        <v/>
      </c>
      <c r="AU1011" s="370"/>
      <c r="AV1011" s="374" t="str">
        <f t="array" ref="AV1011">IF($V1011, "", INDEX(白話字聲母資料表, $Z1011, $AV$5))</f>
        <v/>
      </c>
      <c r="AW1011" s="375" t="str">
        <f t="array" ref="AW1011">IF($W1011, "", INDEX(白話字韻母資料表, $AC1011, $AW$5))</f>
        <v/>
      </c>
      <c r="AX1011" s="374" t="str">
        <f t="array" ref="AX1011">IF($W1011, "", INDEX(閩拼韻母八聲調資料表, $AD1011, $AG1011))</f>
        <v/>
      </c>
    </row>
    <row r="1012" spans="2:50">
      <c r="B1012" s="380">
        <f t="shared" si="221"/>
        <v>1004</v>
      </c>
      <c r="C1012" s="314" t="str">
        <f>MID(文章!$D$4, B1012, 1)</f>
        <v/>
      </c>
      <c r="D1012" s="365"/>
      <c r="E1012" s="365"/>
      <c r="F1012" s="365"/>
      <c r="G1012" s="315" t="str">
        <f t="array" ref="G1012">IF( OR($T1012, NOT($U1012), $W1012), "", $AA1012 &amp; $AH1012 &amp; INDEX(中文數值資料表, $AG1012, 2) )</f>
        <v/>
      </c>
      <c r="H1012" s="321" t="str">
        <f t="shared" si="222"/>
        <v/>
      </c>
      <c r="I1012" s="322" t="str">
        <f t="shared" si="223"/>
        <v/>
      </c>
      <c r="J1012" s="323" t="str">
        <f t="shared" si="224"/>
        <v/>
      </c>
      <c r="K1012" s="316" t="str">
        <f t="shared" si="225"/>
        <v/>
      </c>
      <c r="L1012" s="317" t="str">
        <f t="shared" ca="1" si="293"/>
        <v xml:space="preserve">\ltjruby{}{}\
</v>
      </c>
      <c r="M1012" s="317" t="str">
        <f t="shared" ca="1" si="279"/>
        <v xml:space="preserve">&lt;ruby&gt;&lt;rt&gt;&lt;/rt&gt;&lt;/ruby&gt;
</v>
      </c>
      <c r="N1012" s="317" t="str">
        <f t="shared" ca="1" si="280"/>
        <v xml:space="preserve">&lt;ruby&gt;&lt;rt&gt;&lt;/rt&gt;&lt;/ruby&gt;
</v>
      </c>
      <c r="O1012" s="317" t="str">
        <f t="shared" ca="1" si="281"/>
        <v xml:space="preserve">&lt;ruby&gt;&lt;rt&gt;&lt;/rt&gt;&lt;/ruby&gt;
</v>
      </c>
      <c r="P1012" s="317" t="str">
        <f t="shared" ca="1" si="281"/>
        <v xml:space="preserve">&lt;ruby&gt;&lt;rt&gt;&lt;/rt&gt;&lt;/ruby&gt;
</v>
      </c>
      <c r="Q1012" s="318" t="str">
        <f t="shared" ca="1" si="282"/>
        <v xml:space="preserve">&lt;ruby&gt;&lt;rtc&gt;&lt;/rtc&gt;&lt;/ruby&gt;
</v>
      </c>
      <c r="R1012" s="318" t="str">
        <f t="shared" ca="1" si="283"/>
        <v xml:space="preserve">&lt;ruby&gt;&lt;rt&gt;&lt;/rt&gt;&lt;rtc&gt;&lt;/rtc&gt;&lt;/ruby&gt;
</v>
      </c>
      <c r="S1012" s="285"/>
      <c r="T1012" s="319" t="b">
        <f t="shared" si="277"/>
        <v>0</v>
      </c>
      <c r="U1012" s="319" t="b">
        <f t="shared" si="284"/>
        <v>0</v>
      </c>
      <c r="V1012" s="319" t="b">
        <f t="shared" si="285"/>
        <v>1</v>
      </c>
      <c r="W1012" s="319" t="b">
        <f t="shared" si="286"/>
        <v>1</v>
      </c>
      <c r="X1012" s="319" t="b">
        <f t="shared" si="287"/>
        <v>0</v>
      </c>
      <c r="Y1012" s="370"/>
      <c r="Z1012" s="377" t="str">
        <f t="shared" si="278"/>
        <v/>
      </c>
      <c r="AA1012" s="373" t="str">
        <f t="array" ref="AA1012">IF( $Z1012="", "", INDEX(白話字聲母資料表, $Z1012, $AA$5))</f>
        <v/>
      </c>
      <c r="AB1012" s="370"/>
      <c r="AC1012" s="377" t="str">
        <f t="shared" si="288"/>
        <v/>
      </c>
      <c r="AD1012" s="373" t="str">
        <f t="array" ref="AD1012">IF( $W1012, "", INDEX(白話字韻母資料表, AC1012, $AD$5))</f>
        <v/>
      </c>
      <c r="AE1012" s="373" t="str">
        <f t="array" ref="AE1012">IF( $W1012, "", IF( INDEX(白話字韻母資料表, AC1012, $AE$5) = "入聲", TRUE, FALSE) )</f>
        <v/>
      </c>
      <c r="AF1012" s="374" t="str">
        <f t="shared" si="289"/>
        <v/>
      </c>
      <c r="AG1012" s="374" t="str">
        <f t="shared" si="290"/>
        <v/>
      </c>
      <c r="AH1012" s="374" t="str">
        <f t="array" ref="AH1012">IF( $W1012, "", INDEX(白話字韻母資料表, $AC1012, $AH$5))</f>
        <v/>
      </c>
      <c r="AI1012" s="374" t="str">
        <f t="array" ref="AI1012">IF($W1012, "", INDEX(白話字韻母八聲調資料表, $AD1012, $AG1012))</f>
        <v/>
      </c>
      <c r="AJ1012" s="370"/>
      <c r="AK1012" s="373" t="b">
        <f t="shared" si="291"/>
        <v>0</v>
      </c>
      <c r="AL1012" s="373" t="str">
        <f>IF( $AK1012, IFERROR( IF(MATCH( $E1012, 顎音化聲母!$H$9:$H$37, 0), TRUE, FALSE), FALSE), "")</f>
        <v/>
      </c>
      <c r="AM1012" s="373" t="str">
        <f t="array" ref="AM1012">IF( AND($AK1012, $AL1012), INDEX(顎音化聲母資料表, MATCH( $D1012 &amp; $E1012, 顎音化聲母!$L$5:$L$136, 0), 3), "")</f>
        <v/>
      </c>
      <c r="AN1012" s="373" t="str">
        <f t="shared" si="292"/>
        <v/>
      </c>
      <c r="AO1012" s="374" t="str">
        <f t="array" ref="AO1012">IF($AN1012="", "", IF( $AM1012&lt;&gt;"", $AM1012,INDEX(白話字聲母資料表, $AN1012, $AO$5)))</f>
        <v/>
      </c>
      <c r="AP1012" s="374" t="str">
        <f t="array" ref="AP1012">IF($W1012, "", INDEX(方音八音反切資料表, $AD1012, $AG1012))</f>
        <v/>
      </c>
      <c r="AQ1012" s="370"/>
      <c r="AR1012" s="374" t="str">
        <f t="array" ref="AR1012">IF($V1012, "", INDEX(白話字聲母資料表, $Z1012, $AR$5))</f>
        <v/>
      </c>
      <c r="AS1012" s="375" t="str">
        <f t="array" ref="AS1012">IF($W1012, "", INDEX(白話字韻母資料表, $AC1012, $AR$5))</f>
        <v/>
      </c>
      <c r="AT1012" s="374" t="str">
        <f t="array" ref="AT1012">IF($W1012, "", INDEX(台羅韻母八聲調資料表, $AD1012, $AG1012))</f>
        <v/>
      </c>
      <c r="AU1012" s="370"/>
      <c r="AV1012" s="374" t="str">
        <f t="array" ref="AV1012">IF($V1012, "", INDEX(白話字聲母資料表, $Z1012, $AV$5))</f>
        <v/>
      </c>
      <c r="AW1012" s="375" t="str">
        <f t="array" ref="AW1012">IF($W1012, "", INDEX(白話字韻母資料表, $AC1012, $AW$5))</f>
        <v/>
      </c>
      <c r="AX1012" s="374" t="str">
        <f t="array" ref="AX1012">IF($W1012, "", INDEX(閩拼韻母八聲調資料表, $AD1012, $AG1012))</f>
        <v/>
      </c>
    </row>
    <row r="1013" spans="2:50">
      <c r="B1013" s="380">
        <f t="shared" si="221"/>
        <v>1005</v>
      </c>
      <c r="C1013" s="314" t="str">
        <f>MID(文章!$D$4, B1013, 1)</f>
        <v/>
      </c>
      <c r="D1013" s="365"/>
      <c r="E1013" s="365"/>
      <c r="F1013" s="365"/>
      <c r="G1013" s="315" t="str">
        <f t="array" ref="G1013">IF( OR($T1013, NOT($U1013), $W1013), "", $AA1013 &amp; $AH1013 &amp; INDEX(中文數值資料表, $AG1013, 2) )</f>
        <v/>
      </c>
      <c r="H1013" s="321" t="str">
        <f t="shared" si="222"/>
        <v/>
      </c>
      <c r="I1013" s="322" t="str">
        <f t="shared" si="223"/>
        <v/>
      </c>
      <c r="J1013" s="323" t="str">
        <f t="shared" si="224"/>
        <v/>
      </c>
      <c r="K1013" s="316" t="str">
        <f t="shared" si="225"/>
        <v/>
      </c>
      <c r="L1013" s="317" t="str">
        <f t="shared" ca="1" si="293"/>
        <v xml:space="preserve">\ltjruby{}{}\
</v>
      </c>
      <c r="M1013" s="317" t="str">
        <f t="shared" ca="1" si="279"/>
        <v xml:space="preserve">&lt;ruby&gt;&lt;rt&gt;&lt;/rt&gt;&lt;/ruby&gt;
</v>
      </c>
      <c r="N1013" s="317" t="str">
        <f t="shared" ca="1" si="280"/>
        <v xml:space="preserve">&lt;ruby&gt;&lt;rt&gt;&lt;/rt&gt;&lt;/ruby&gt;
</v>
      </c>
      <c r="O1013" s="317" t="str">
        <f t="shared" ca="1" si="281"/>
        <v xml:space="preserve">&lt;ruby&gt;&lt;rt&gt;&lt;/rt&gt;&lt;/ruby&gt;
</v>
      </c>
      <c r="P1013" s="317" t="str">
        <f t="shared" ca="1" si="281"/>
        <v xml:space="preserve">&lt;ruby&gt;&lt;rt&gt;&lt;/rt&gt;&lt;/ruby&gt;
</v>
      </c>
      <c r="Q1013" s="318" t="str">
        <f t="shared" ca="1" si="282"/>
        <v xml:space="preserve">&lt;ruby&gt;&lt;rtc&gt;&lt;/rtc&gt;&lt;/ruby&gt;
</v>
      </c>
      <c r="R1013" s="318" t="str">
        <f t="shared" ca="1" si="283"/>
        <v xml:space="preserve">&lt;ruby&gt;&lt;rt&gt;&lt;/rt&gt;&lt;rtc&gt;&lt;/rtc&gt;&lt;/ruby&gt;
</v>
      </c>
      <c r="S1013" s="285"/>
      <c r="T1013" s="319" t="b">
        <f t="shared" si="277"/>
        <v>0</v>
      </c>
      <c r="U1013" s="319" t="b">
        <f t="shared" si="284"/>
        <v>0</v>
      </c>
      <c r="V1013" s="319" t="b">
        <f t="shared" si="285"/>
        <v>1</v>
      </c>
      <c r="W1013" s="319" t="b">
        <f t="shared" si="286"/>
        <v>1</v>
      </c>
      <c r="X1013" s="319" t="b">
        <f t="shared" si="287"/>
        <v>0</v>
      </c>
      <c r="Y1013" s="370"/>
      <c r="Z1013" s="377" t="str">
        <f t="shared" si="278"/>
        <v/>
      </c>
      <c r="AA1013" s="373" t="str">
        <f t="array" ref="AA1013">IF( $Z1013="", "", INDEX(白話字聲母資料表, $Z1013, $AA$5))</f>
        <v/>
      </c>
      <c r="AB1013" s="370"/>
      <c r="AC1013" s="377" t="str">
        <f t="shared" si="288"/>
        <v/>
      </c>
      <c r="AD1013" s="373" t="str">
        <f t="array" ref="AD1013">IF( $W1013, "", INDEX(白話字韻母資料表, AC1013, $AD$5))</f>
        <v/>
      </c>
      <c r="AE1013" s="373" t="str">
        <f t="array" ref="AE1013">IF( $W1013, "", IF( INDEX(白話字韻母資料表, AC1013, $AE$5) = "入聲", TRUE, FALSE) )</f>
        <v/>
      </c>
      <c r="AF1013" s="374" t="str">
        <f t="shared" si="289"/>
        <v/>
      </c>
      <c r="AG1013" s="374" t="str">
        <f t="shared" si="290"/>
        <v/>
      </c>
      <c r="AH1013" s="374" t="str">
        <f t="array" ref="AH1013">IF( $W1013, "", INDEX(白話字韻母資料表, $AC1013, $AH$5))</f>
        <v/>
      </c>
      <c r="AI1013" s="374" t="str">
        <f t="array" ref="AI1013">IF($W1013, "", INDEX(白話字韻母八聲調資料表, $AD1013, $AG1013))</f>
        <v/>
      </c>
      <c r="AJ1013" s="370"/>
      <c r="AK1013" s="373" t="b">
        <f t="shared" si="291"/>
        <v>0</v>
      </c>
      <c r="AL1013" s="373" t="str">
        <f>IF( $AK1013, IFERROR( IF(MATCH( $E1013, 顎音化聲母!$H$9:$H$37, 0), TRUE, FALSE), FALSE), "")</f>
        <v/>
      </c>
      <c r="AM1013" s="373" t="str">
        <f t="array" ref="AM1013">IF( AND($AK1013, $AL1013), INDEX(顎音化聲母資料表, MATCH( $D1013 &amp; $E1013, 顎音化聲母!$L$5:$L$136, 0), 3), "")</f>
        <v/>
      </c>
      <c r="AN1013" s="373" t="str">
        <f t="shared" si="292"/>
        <v/>
      </c>
      <c r="AO1013" s="374" t="str">
        <f t="array" ref="AO1013">IF($AN1013="", "", IF( $AM1013&lt;&gt;"", $AM1013,INDEX(白話字聲母資料表, $AN1013, $AO$5)))</f>
        <v/>
      </c>
      <c r="AP1013" s="374" t="str">
        <f t="array" ref="AP1013">IF($W1013, "", INDEX(方音八音反切資料表, $AD1013, $AG1013))</f>
        <v/>
      </c>
      <c r="AQ1013" s="370"/>
      <c r="AR1013" s="374" t="str">
        <f t="array" ref="AR1013">IF($V1013, "", INDEX(白話字聲母資料表, $Z1013, $AR$5))</f>
        <v/>
      </c>
      <c r="AS1013" s="375" t="str">
        <f t="array" ref="AS1013">IF($W1013, "", INDEX(白話字韻母資料表, $AC1013, $AR$5))</f>
        <v/>
      </c>
      <c r="AT1013" s="374" t="str">
        <f t="array" ref="AT1013">IF($W1013, "", INDEX(台羅韻母八聲調資料表, $AD1013, $AG1013))</f>
        <v/>
      </c>
      <c r="AU1013" s="370"/>
      <c r="AV1013" s="374" t="str">
        <f t="array" ref="AV1013">IF($V1013, "", INDEX(白話字聲母資料表, $Z1013, $AV$5))</f>
        <v/>
      </c>
      <c r="AW1013" s="375" t="str">
        <f t="array" ref="AW1013">IF($W1013, "", INDEX(白話字韻母資料表, $AC1013, $AW$5))</f>
        <v/>
      </c>
      <c r="AX1013" s="374" t="str">
        <f t="array" ref="AX1013">IF($W1013, "", INDEX(閩拼韻母八聲調資料表, $AD1013, $AG1013))</f>
        <v/>
      </c>
    </row>
    <row r="1014" spans="2:50">
      <c r="B1014" s="380">
        <f t="shared" si="221"/>
        <v>1006</v>
      </c>
      <c r="C1014" s="314" t="str">
        <f>MID(文章!$D$4, B1014, 1)</f>
        <v/>
      </c>
      <c r="D1014" s="365"/>
      <c r="E1014" s="365"/>
      <c r="F1014" s="365"/>
      <c r="G1014" s="315" t="str">
        <f t="array" ref="G1014">IF( OR($T1014, NOT($U1014), $W1014), "", $AA1014 &amp; $AH1014 &amp; INDEX(中文數值資料表, $AG1014, 2) )</f>
        <v/>
      </c>
      <c r="H1014" s="321" t="str">
        <f t="shared" si="222"/>
        <v/>
      </c>
      <c r="I1014" s="322" t="str">
        <f t="shared" si="223"/>
        <v/>
      </c>
      <c r="J1014" s="323" t="str">
        <f t="shared" si="224"/>
        <v/>
      </c>
      <c r="K1014" s="316" t="str">
        <f t="shared" si="225"/>
        <v/>
      </c>
      <c r="L1014" s="317" t="str">
        <f t="shared" ca="1" si="293"/>
        <v xml:space="preserve">\ltjruby{}{}\
</v>
      </c>
      <c r="M1014" s="317" t="str">
        <f t="shared" ca="1" si="279"/>
        <v xml:space="preserve">&lt;ruby&gt;&lt;rt&gt;&lt;/rt&gt;&lt;/ruby&gt;
</v>
      </c>
      <c r="N1014" s="317" t="str">
        <f t="shared" ca="1" si="280"/>
        <v xml:space="preserve">&lt;ruby&gt;&lt;rt&gt;&lt;/rt&gt;&lt;/ruby&gt;
</v>
      </c>
      <c r="O1014" s="317" t="str">
        <f t="shared" ca="1" si="281"/>
        <v xml:space="preserve">&lt;ruby&gt;&lt;rt&gt;&lt;/rt&gt;&lt;/ruby&gt;
</v>
      </c>
      <c r="P1014" s="317" t="str">
        <f t="shared" ca="1" si="281"/>
        <v xml:space="preserve">&lt;ruby&gt;&lt;rt&gt;&lt;/rt&gt;&lt;/ruby&gt;
</v>
      </c>
      <c r="Q1014" s="318" t="str">
        <f t="shared" ca="1" si="282"/>
        <v xml:space="preserve">&lt;ruby&gt;&lt;rtc&gt;&lt;/rtc&gt;&lt;/ruby&gt;
</v>
      </c>
      <c r="R1014" s="318" t="str">
        <f t="shared" ca="1" si="283"/>
        <v xml:space="preserve">&lt;ruby&gt;&lt;rt&gt;&lt;/rt&gt;&lt;rtc&gt;&lt;/rtc&gt;&lt;/ruby&gt;
</v>
      </c>
      <c r="S1014" s="285"/>
      <c r="T1014" s="319" t="b">
        <f t="shared" si="277"/>
        <v>0</v>
      </c>
      <c r="U1014" s="319" t="b">
        <f t="shared" si="284"/>
        <v>0</v>
      </c>
      <c r="V1014" s="319" t="b">
        <f t="shared" si="285"/>
        <v>1</v>
      </c>
      <c r="W1014" s="319" t="b">
        <f t="shared" si="286"/>
        <v>1</v>
      </c>
      <c r="X1014" s="319" t="b">
        <f t="shared" si="287"/>
        <v>0</v>
      </c>
      <c r="Y1014" s="370"/>
      <c r="Z1014" s="377" t="str">
        <f t="shared" si="278"/>
        <v/>
      </c>
      <c r="AA1014" s="373" t="str">
        <f t="array" ref="AA1014">IF( $Z1014="", "", INDEX(白話字聲母資料表, $Z1014, $AA$5))</f>
        <v/>
      </c>
      <c r="AB1014" s="370"/>
      <c r="AC1014" s="377" t="str">
        <f t="shared" si="288"/>
        <v/>
      </c>
      <c r="AD1014" s="373" t="str">
        <f t="array" ref="AD1014">IF( $W1014, "", INDEX(白話字韻母資料表, AC1014, $AD$5))</f>
        <v/>
      </c>
      <c r="AE1014" s="373" t="str">
        <f t="array" ref="AE1014">IF( $W1014, "", IF( INDEX(白話字韻母資料表, AC1014, $AE$5) = "入聲", TRUE, FALSE) )</f>
        <v/>
      </c>
      <c r="AF1014" s="374" t="str">
        <f t="shared" si="289"/>
        <v/>
      </c>
      <c r="AG1014" s="374" t="str">
        <f t="shared" si="290"/>
        <v/>
      </c>
      <c r="AH1014" s="374" t="str">
        <f t="array" ref="AH1014">IF( $W1014, "", INDEX(白話字韻母資料表, $AC1014, $AH$5))</f>
        <v/>
      </c>
      <c r="AI1014" s="374" t="str">
        <f t="array" ref="AI1014">IF($W1014, "", INDEX(白話字韻母八聲調資料表, $AD1014, $AG1014))</f>
        <v/>
      </c>
      <c r="AJ1014" s="370"/>
      <c r="AK1014" s="373" t="b">
        <f t="shared" si="291"/>
        <v>0</v>
      </c>
      <c r="AL1014" s="373" t="str">
        <f>IF( $AK1014, IFERROR( IF(MATCH( $E1014, 顎音化聲母!$H$9:$H$37, 0), TRUE, FALSE), FALSE), "")</f>
        <v/>
      </c>
      <c r="AM1014" s="373" t="str">
        <f t="array" ref="AM1014">IF( AND($AK1014, $AL1014), INDEX(顎音化聲母資料表, MATCH( $D1014 &amp; $E1014, 顎音化聲母!$L$5:$L$136, 0), 3), "")</f>
        <v/>
      </c>
      <c r="AN1014" s="373" t="str">
        <f t="shared" si="292"/>
        <v/>
      </c>
      <c r="AO1014" s="374" t="str">
        <f t="array" ref="AO1014">IF($AN1014="", "", IF( $AM1014&lt;&gt;"", $AM1014,INDEX(白話字聲母資料表, $AN1014, $AO$5)))</f>
        <v/>
      </c>
      <c r="AP1014" s="374" t="str">
        <f t="array" ref="AP1014">IF($W1014, "", INDEX(方音八音反切資料表, $AD1014, $AG1014))</f>
        <v/>
      </c>
      <c r="AQ1014" s="370"/>
      <c r="AR1014" s="374" t="str">
        <f t="array" ref="AR1014">IF($V1014, "", INDEX(白話字聲母資料表, $Z1014, $AR$5))</f>
        <v/>
      </c>
      <c r="AS1014" s="375" t="str">
        <f t="array" ref="AS1014">IF($W1014, "", INDEX(白話字韻母資料表, $AC1014, $AR$5))</f>
        <v/>
      </c>
      <c r="AT1014" s="374" t="str">
        <f t="array" ref="AT1014">IF($W1014, "", INDEX(台羅韻母八聲調資料表, $AD1014, $AG1014))</f>
        <v/>
      </c>
      <c r="AU1014" s="370"/>
      <c r="AV1014" s="374" t="str">
        <f t="array" ref="AV1014">IF($V1014, "", INDEX(白話字聲母資料表, $Z1014, $AV$5))</f>
        <v/>
      </c>
      <c r="AW1014" s="375" t="str">
        <f t="array" ref="AW1014">IF($W1014, "", INDEX(白話字韻母資料表, $AC1014, $AW$5))</f>
        <v/>
      </c>
      <c r="AX1014" s="374" t="str">
        <f t="array" ref="AX1014">IF($W1014, "", INDEX(閩拼韻母八聲調資料表, $AD1014, $AG1014))</f>
        <v/>
      </c>
    </row>
    <row r="1015" spans="2:50">
      <c r="B1015" s="380">
        <f t="shared" si="221"/>
        <v>1007</v>
      </c>
      <c r="C1015" s="314" t="str">
        <f>MID(文章!$D$4, B1015, 1)</f>
        <v/>
      </c>
      <c r="D1015" s="365"/>
      <c r="E1015" s="365"/>
      <c r="F1015" s="365"/>
      <c r="G1015" s="315" t="str">
        <f t="array" ref="G1015">IF( OR($T1015, NOT($U1015), $W1015), "", $AA1015 &amp; $AH1015 &amp; INDEX(中文數值資料表, $AG1015, 2) )</f>
        <v/>
      </c>
      <c r="H1015" s="321" t="str">
        <f t="shared" si="222"/>
        <v/>
      </c>
      <c r="I1015" s="322" t="str">
        <f t="shared" si="223"/>
        <v/>
      </c>
      <c r="J1015" s="323" t="str">
        <f t="shared" si="224"/>
        <v/>
      </c>
      <c r="K1015" s="316" t="str">
        <f t="shared" si="225"/>
        <v/>
      </c>
      <c r="L1015" s="317" t="str">
        <f t="shared" ca="1" si="293"/>
        <v xml:space="preserve">\ltjruby{}{}\
</v>
      </c>
      <c r="M1015" s="317" t="str">
        <f t="shared" ca="1" si="279"/>
        <v xml:space="preserve">&lt;ruby&gt;&lt;rt&gt;&lt;/rt&gt;&lt;/ruby&gt;
</v>
      </c>
      <c r="N1015" s="317" t="str">
        <f t="shared" ca="1" si="280"/>
        <v xml:space="preserve">&lt;ruby&gt;&lt;rt&gt;&lt;/rt&gt;&lt;/ruby&gt;
</v>
      </c>
      <c r="O1015" s="317" t="str">
        <f t="shared" ca="1" si="281"/>
        <v xml:space="preserve">&lt;ruby&gt;&lt;rt&gt;&lt;/rt&gt;&lt;/ruby&gt;
</v>
      </c>
      <c r="P1015" s="317" t="str">
        <f t="shared" ca="1" si="281"/>
        <v xml:space="preserve">&lt;ruby&gt;&lt;rt&gt;&lt;/rt&gt;&lt;/ruby&gt;
</v>
      </c>
      <c r="Q1015" s="318" t="str">
        <f t="shared" ca="1" si="282"/>
        <v xml:space="preserve">&lt;ruby&gt;&lt;rtc&gt;&lt;/rtc&gt;&lt;/ruby&gt;
</v>
      </c>
      <c r="R1015" s="318" t="str">
        <f t="shared" ca="1" si="283"/>
        <v xml:space="preserve">&lt;ruby&gt;&lt;rt&gt;&lt;/rt&gt;&lt;rtc&gt;&lt;/rtc&gt;&lt;/ruby&gt;
</v>
      </c>
      <c r="S1015" s="285"/>
      <c r="T1015" s="319" t="b">
        <f t="shared" si="277"/>
        <v>0</v>
      </c>
      <c r="U1015" s="319" t="b">
        <f t="shared" si="284"/>
        <v>0</v>
      </c>
      <c r="V1015" s="319" t="b">
        <f t="shared" si="285"/>
        <v>1</v>
      </c>
      <c r="W1015" s="319" t="b">
        <f t="shared" si="286"/>
        <v>1</v>
      </c>
      <c r="X1015" s="319" t="b">
        <f t="shared" si="287"/>
        <v>0</v>
      </c>
      <c r="Y1015" s="370"/>
      <c r="Z1015" s="377" t="str">
        <f t="shared" si="278"/>
        <v/>
      </c>
      <c r="AA1015" s="373" t="str">
        <f t="array" ref="AA1015">IF( $Z1015="", "", INDEX(白話字聲母資料表, $Z1015, $AA$5))</f>
        <v/>
      </c>
      <c r="AB1015" s="370"/>
      <c r="AC1015" s="377" t="str">
        <f t="shared" si="288"/>
        <v/>
      </c>
      <c r="AD1015" s="373" t="str">
        <f t="array" ref="AD1015">IF( $W1015, "", INDEX(白話字韻母資料表, AC1015, $AD$5))</f>
        <v/>
      </c>
      <c r="AE1015" s="373" t="str">
        <f t="array" ref="AE1015">IF( $W1015, "", IF( INDEX(白話字韻母資料表, AC1015, $AE$5) = "入聲", TRUE, FALSE) )</f>
        <v/>
      </c>
      <c r="AF1015" s="374" t="str">
        <f t="shared" si="289"/>
        <v/>
      </c>
      <c r="AG1015" s="374" t="str">
        <f t="shared" si="290"/>
        <v/>
      </c>
      <c r="AH1015" s="374" t="str">
        <f t="array" ref="AH1015">IF( $W1015, "", INDEX(白話字韻母資料表, $AC1015, $AH$5))</f>
        <v/>
      </c>
      <c r="AI1015" s="374" t="str">
        <f t="array" ref="AI1015">IF($W1015, "", INDEX(白話字韻母八聲調資料表, $AD1015, $AG1015))</f>
        <v/>
      </c>
      <c r="AJ1015" s="370"/>
      <c r="AK1015" s="373" t="b">
        <f t="shared" si="291"/>
        <v>0</v>
      </c>
      <c r="AL1015" s="373" t="str">
        <f>IF( $AK1015, IFERROR( IF(MATCH( $E1015, 顎音化聲母!$H$9:$H$37, 0), TRUE, FALSE), FALSE), "")</f>
        <v/>
      </c>
      <c r="AM1015" s="373" t="str">
        <f t="array" ref="AM1015">IF( AND($AK1015, $AL1015), INDEX(顎音化聲母資料表, MATCH( $D1015 &amp; $E1015, 顎音化聲母!$L$5:$L$136, 0), 3), "")</f>
        <v/>
      </c>
      <c r="AN1015" s="373" t="str">
        <f t="shared" si="292"/>
        <v/>
      </c>
      <c r="AO1015" s="374" t="str">
        <f t="array" ref="AO1015">IF($AN1015="", "", IF( $AM1015&lt;&gt;"", $AM1015,INDEX(白話字聲母資料表, $AN1015, $AO$5)))</f>
        <v/>
      </c>
      <c r="AP1015" s="374" t="str">
        <f t="array" ref="AP1015">IF($W1015, "", INDEX(方音八音反切資料表, $AD1015, $AG1015))</f>
        <v/>
      </c>
      <c r="AQ1015" s="370"/>
      <c r="AR1015" s="374" t="str">
        <f t="array" ref="AR1015">IF($V1015, "", INDEX(白話字聲母資料表, $Z1015, $AR$5))</f>
        <v/>
      </c>
      <c r="AS1015" s="375" t="str">
        <f t="array" ref="AS1015">IF($W1015, "", INDEX(白話字韻母資料表, $AC1015, $AR$5))</f>
        <v/>
      </c>
      <c r="AT1015" s="374" t="str">
        <f t="array" ref="AT1015">IF($W1015, "", INDEX(台羅韻母八聲調資料表, $AD1015, $AG1015))</f>
        <v/>
      </c>
      <c r="AU1015" s="370"/>
      <c r="AV1015" s="374" t="str">
        <f t="array" ref="AV1015">IF($V1015, "", INDEX(白話字聲母資料表, $Z1015, $AV$5))</f>
        <v/>
      </c>
      <c r="AW1015" s="375" t="str">
        <f t="array" ref="AW1015">IF($W1015, "", INDEX(白話字韻母資料表, $AC1015, $AW$5))</f>
        <v/>
      </c>
      <c r="AX1015" s="374" t="str">
        <f t="array" ref="AX1015">IF($W1015, "", INDEX(閩拼韻母八聲調資料表, $AD1015, $AG1015))</f>
        <v/>
      </c>
    </row>
    <row r="1016" spans="2:50">
      <c r="B1016" s="380">
        <f t="shared" si="221"/>
        <v>1008</v>
      </c>
      <c r="C1016" s="314" t="str">
        <f>MID(文章!$D$4, B1016, 1)</f>
        <v/>
      </c>
      <c r="D1016" s="365"/>
      <c r="E1016" s="365"/>
      <c r="F1016" s="365"/>
      <c r="G1016" s="315" t="str">
        <f t="array" ref="G1016">IF( OR($T1016, NOT($U1016), $W1016), "", $AA1016 &amp; $AH1016 &amp; INDEX(中文數值資料表, $AG1016, 2) )</f>
        <v/>
      </c>
      <c r="H1016" s="321" t="str">
        <f t="shared" si="222"/>
        <v/>
      </c>
      <c r="I1016" s="322" t="str">
        <f t="shared" si="223"/>
        <v/>
      </c>
      <c r="J1016" s="323" t="str">
        <f t="shared" si="224"/>
        <v/>
      </c>
      <c r="K1016" s="316" t="str">
        <f t="shared" si="225"/>
        <v/>
      </c>
      <c r="L1016" s="317" t="str">
        <f t="shared" ca="1" si="293"/>
        <v xml:space="preserve">\ltjruby{}{}\
</v>
      </c>
      <c r="M1016" s="317" t="str">
        <f t="shared" ca="1" si="279"/>
        <v xml:space="preserve">&lt;ruby&gt;&lt;rt&gt;&lt;/rt&gt;&lt;/ruby&gt;
</v>
      </c>
      <c r="N1016" s="317" t="str">
        <f t="shared" ca="1" si="280"/>
        <v xml:space="preserve">&lt;ruby&gt;&lt;rt&gt;&lt;/rt&gt;&lt;/ruby&gt;
</v>
      </c>
      <c r="O1016" s="317" t="str">
        <f t="shared" ca="1" si="281"/>
        <v xml:space="preserve">&lt;ruby&gt;&lt;rt&gt;&lt;/rt&gt;&lt;/ruby&gt;
</v>
      </c>
      <c r="P1016" s="317" t="str">
        <f t="shared" ca="1" si="281"/>
        <v xml:space="preserve">&lt;ruby&gt;&lt;rt&gt;&lt;/rt&gt;&lt;/ruby&gt;
</v>
      </c>
      <c r="Q1016" s="318" t="str">
        <f t="shared" ca="1" si="282"/>
        <v xml:space="preserve">&lt;ruby&gt;&lt;rtc&gt;&lt;/rtc&gt;&lt;/ruby&gt;
</v>
      </c>
      <c r="R1016" s="318" t="str">
        <f t="shared" ca="1" si="283"/>
        <v xml:space="preserve">&lt;ruby&gt;&lt;rt&gt;&lt;/rt&gt;&lt;rtc&gt;&lt;/rtc&gt;&lt;/ruby&gt;
</v>
      </c>
      <c r="S1016" s="285"/>
      <c r="T1016" s="319" t="b">
        <f t="shared" si="277"/>
        <v>0</v>
      </c>
      <c r="U1016" s="319" t="b">
        <f t="shared" si="284"/>
        <v>0</v>
      </c>
      <c r="V1016" s="319" t="b">
        <f t="shared" si="285"/>
        <v>1</v>
      </c>
      <c r="W1016" s="319" t="b">
        <f t="shared" si="286"/>
        <v>1</v>
      </c>
      <c r="X1016" s="319" t="b">
        <f t="shared" si="287"/>
        <v>0</v>
      </c>
      <c r="Y1016" s="370"/>
      <c r="Z1016" s="377" t="str">
        <f t="shared" si="278"/>
        <v/>
      </c>
      <c r="AA1016" s="373" t="str">
        <f t="array" ref="AA1016">IF( $Z1016="", "", INDEX(白話字聲母資料表, $Z1016, $AA$5))</f>
        <v/>
      </c>
      <c r="AB1016" s="370"/>
      <c r="AC1016" s="377" t="str">
        <f t="shared" si="288"/>
        <v/>
      </c>
      <c r="AD1016" s="373" t="str">
        <f t="array" ref="AD1016">IF( $W1016, "", INDEX(白話字韻母資料表, AC1016, $AD$5))</f>
        <v/>
      </c>
      <c r="AE1016" s="373" t="str">
        <f t="array" ref="AE1016">IF( $W1016, "", IF( INDEX(白話字韻母資料表, AC1016, $AE$5) = "入聲", TRUE, FALSE) )</f>
        <v/>
      </c>
      <c r="AF1016" s="374" t="str">
        <f t="shared" si="289"/>
        <v/>
      </c>
      <c r="AG1016" s="374" t="str">
        <f t="shared" si="290"/>
        <v/>
      </c>
      <c r="AH1016" s="374" t="str">
        <f t="array" ref="AH1016">IF( $W1016, "", INDEX(白話字韻母資料表, $AC1016, $AH$5))</f>
        <v/>
      </c>
      <c r="AI1016" s="374" t="str">
        <f t="array" ref="AI1016">IF($W1016, "", INDEX(白話字韻母八聲調資料表, $AD1016, $AG1016))</f>
        <v/>
      </c>
      <c r="AJ1016" s="370"/>
      <c r="AK1016" s="373" t="b">
        <f t="shared" si="291"/>
        <v>0</v>
      </c>
      <c r="AL1016" s="373" t="str">
        <f>IF( $AK1016, IFERROR( IF(MATCH( $E1016, 顎音化聲母!$H$9:$H$37, 0), TRUE, FALSE), FALSE), "")</f>
        <v/>
      </c>
      <c r="AM1016" s="373" t="str">
        <f t="array" ref="AM1016">IF( AND($AK1016, $AL1016), INDEX(顎音化聲母資料表, MATCH( $D1016 &amp; $E1016, 顎音化聲母!$L$5:$L$136, 0), 3), "")</f>
        <v/>
      </c>
      <c r="AN1016" s="373" t="str">
        <f t="shared" si="292"/>
        <v/>
      </c>
      <c r="AO1016" s="374" t="str">
        <f t="array" ref="AO1016">IF($AN1016="", "", IF( $AM1016&lt;&gt;"", $AM1016,INDEX(白話字聲母資料表, $AN1016, $AO$5)))</f>
        <v/>
      </c>
      <c r="AP1016" s="374" t="str">
        <f t="array" ref="AP1016">IF($W1016, "", INDEX(方音八音反切資料表, $AD1016, $AG1016))</f>
        <v/>
      </c>
      <c r="AQ1016" s="370"/>
      <c r="AR1016" s="374" t="str">
        <f t="array" ref="AR1016">IF($V1016, "", INDEX(白話字聲母資料表, $Z1016, $AR$5))</f>
        <v/>
      </c>
      <c r="AS1016" s="375" t="str">
        <f t="array" ref="AS1016">IF($W1016, "", INDEX(白話字韻母資料表, $AC1016, $AR$5))</f>
        <v/>
      </c>
      <c r="AT1016" s="374" t="str">
        <f t="array" ref="AT1016">IF($W1016, "", INDEX(台羅韻母八聲調資料表, $AD1016, $AG1016))</f>
        <v/>
      </c>
      <c r="AU1016" s="370"/>
      <c r="AV1016" s="374" t="str">
        <f t="array" ref="AV1016">IF($V1016, "", INDEX(白話字聲母資料表, $Z1016, $AV$5))</f>
        <v/>
      </c>
      <c r="AW1016" s="375" t="str">
        <f t="array" ref="AW1016">IF($W1016, "", INDEX(白話字韻母資料表, $AC1016, $AW$5))</f>
        <v/>
      </c>
      <c r="AX1016" s="374" t="str">
        <f t="array" ref="AX1016">IF($W1016, "", INDEX(閩拼韻母八聲調資料表, $AD1016, $AG1016))</f>
        <v/>
      </c>
    </row>
    <row r="1017" spans="2:50">
      <c r="B1017" s="380">
        <f t="shared" si="221"/>
        <v>1009</v>
      </c>
      <c r="C1017" s="314" t="str">
        <f>MID(文章!$D$4, B1017, 1)</f>
        <v/>
      </c>
      <c r="D1017" s="365"/>
      <c r="E1017" s="365"/>
      <c r="F1017" s="365"/>
      <c r="G1017" s="315" t="str">
        <f t="array" ref="G1017">IF( OR($T1017, NOT($U1017), $W1017), "", $AA1017 &amp; $AH1017 &amp; INDEX(中文數值資料表, $AG1017, 2) )</f>
        <v/>
      </c>
      <c r="H1017" s="321" t="str">
        <f t="shared" si="222"/>
        <v/>
      </c>
      <c r="I1017" s="322" t="str">
        <f t="shared" si="223"/>
        <v/>
      </c>
      <c r="J1017" s="323" t="str">
        <f t="shared" si="224"/>
        <v/>
      </c>
      <c r="K1017" s="316" t="str">
        <f t="shared" si="225"/>
        <v/>
      </c>
      <c r="L1017" s="317" t="str">
        <f t="shared" ca="1" si="293"/>
        <v xml:space="preserve">\ltjruby{}{}\
</v>
      </c>
      <c r="M1017" s="317" t="str">
        <f t="shared" ca="1" si="279"/>
        <v xml:space="preserve">&lt;ruby&gt;&lt;rt&gt;&lt;/rt&gt;&lt;/ruby&gt;
</v>
      </c>
      <c r="N1017" s="317" t="str">
        <f t="shared" ca="1" si="280"/>
        <v xml:space="preserve">&lt;ruby&gt;&lt;rt&gt;&lt;/rt&gt;&lt;/ruby&gt;
</v>
      </c>
      <c r="O1017" s="317" t="str">
        <f t="shared" ca="1" si="281"/>
        <v xml:space="preserve">&lt;ruby&gt;&lt;rt&gt;&lt;/rt&gt;&lt;/ruby&gt;
</v>
      </c>
      <c r="P1017" s="317" t="str">
        <f t="shared" ca="1" si="281"/>
        <v xml:space="preserve">&lt;ruby&gt;&lt;rt&gt;&lt;/rt&gt;&lt;/ruby&gt;
</v>
      </c>
      <c r="Q1017" s="318" t="str">
        <f t="shared" ca="1" si="282"/>
        <v xml:space="preserve">&lt;ruby&gt;&lt;rtc&gt;&lt;/rtc&gt;&lt;/ruby&gt;
</v>
      </c>
      <c r="R1017" s="318" t="str">
        <f t="shared" ca="1" si="283"/>
        <v xml:space="preserve">&lt;ruby&gt;&lt;rt&gt;&lt;/rt&gt;&lt;rtc&gt;&lt;/rtc&gt;&lt;/ruby&gt;
</v>
      </c>
      <c r="S1017" s="285"/>
      <c r="T1017" s="319" t="b">
        <f t="shared" si="277"/>
        <v>0</v>
      </c>
      <c r="U1017" s="319" t="b">
        <f t="shared" si="284"/>
        <v>0</v>
      </c>
      <c r="V1017" s="319" t="b">
        <f t="shared" si="285"/>
        <v>1</v>
      </c>
      <c r="W1017" s="319" t="b">
        <f t="shared" si="286"/>
        <v>1</v>
      </c>
      <c r="X1017" s="319" t="b">
        <f t="shared" si="287"/>
        <v>0</v>
      </c>
      <c r="Y1017" s="370"/>
      <c r="Z1017" s="377" t="str">
        <f t="shared" si="278"/>
        <v/>
      </c>
      <c r="AA1017" s="373" t="str">
        <f t="array" ref="AA1017">IF( $Z1017="", "", INDEX(白話字聲母資料表, $Z1017, $AA$5))</f>
        <v/>
      </c>
      <c r="AB1017" s="370"/>
      <c r="AC1017" s="377" t="str">
        <f t="shared" si="288"/>
        <v/>
      </c>
      <c r="AD1017" s="373" t="str">
        <f t="array" ref="AD1017">IF( $W1017, "", INDEX(白話字韻母資料表, AC1017, $AD$5))</f>
        <v/>
      </c>
      <c r="AE1017" s="373" t="str">
        <f t="array" ref="AE1017">IF( $W1017, "", IF( INDEX(白話字韻母資料表, AC1017, $AE$5) = "入聲", TRUE, FALSE) )</f>
        <v/>
      </c>
      <c r="AF1017" s="374" t="str">
        <f t="shared" si="289"/>
        <v/>
      </c>
      <c r="AG1017" s="374" t="str">
        <f t="shared" si="290"/>
        <v/>
      </c>
      <c r="AH1017" s="374" t="str">
        <f t="array" ref="AH1017">IF( $W1017, "", INDEX(白話字韻母資料表, $AC1017, $AH$5))</f>
        <v/>
      </c>
      <c r="AI1017" s="374" t="str">
        <f t="array" ref="AI1017">IF($W1017, "", INDEX(白話字韻母八聲調資料表, $AD1017, $AG1017))</f>
        <v/>
      </c>
      <c r="AJ1017" s="370"/>
      <c r="AK1017" s="373" t="b">
        <f t="shared" si="291"/>
        <v>0</v>
      </c>
      <c r="AL1017" s="373" t="str">
        <f>IF( $AK1017, IFERROR( IF(MATCH( $E1017, 顎音化聲母!$H$9:$H$37, 0), TRUE, FALSE), FALSE), "")</f>
        <v/>
      </c>
      <c r="AM1017" s="373" t="str">
        <f t="array" ref="AM1017">IF( AND($AK1017, $AL1017), INDEX(顎音化聲母資料表, MATCH( $D1017 &amp; $E1017, 顎音化聲母!$L$5:$L$136, 0), 3), "")</f>
        <v/>
      </c>
      <c r="AN1017" s="373" t="str">
        <f t="shared" si="292"/>
        <v/>
      </c>
      <c r="AO1017" s="374" t="str">
        <f t="array" ref="AO1017">IF($AN1017="", "", IF( $AM1017&lt;&gt;"", $AM1017,INDEX(白話字聲母資料表, $AN1017, $AO$5)))</f>
        <v/>
      </c>
      <c r="AP1017" s="374" t="str">
        <f t="array" ref="AP1017">IF($W1017, "", INDEX(方音八音反切資料表, $AD1017, $AG1017))</f>
        <v/>
      </c>
      <c r="AQ1017" s="370"/>
      <c r="AR1017" s="374" t="str">
        <f t="array" ref="AR1017">IF($V1017, "", INDEX(白話字聲母資料表, $Z1017, $AR$5))</f>
        <v/>
      </c>
      <c r="AS1017" s="375" t="str">
        <f t="array" ref="AS1017">IF($W1017, "", INDEX(白話字韻母資料表, $AC1017, $AR$5))</f>
        <v/>
      </c>
      <c r="AT1017" s="374" t="str">
        <f t="array" ref="AT1017">IF($W1017, "", INDEX(台羅韻母八聲調資料表, $AD1017, $AG1017))</f>
        <v/>
      </c>
      <c r="AU1017" s="370"/>
      <c r="AV1017" s="374" t="str">
        <f t="array" ref="AV1017">IF($V1017, "", INDEX(白話字聲母資料表, $Z1017, $AV$5))</f>
        <v/>
      </c>
      <c r="AW1017" s="375" t="str">
        <f t="array" ref="AW1017">IF($W1017, "", INDEX(白話字韻母資料表, $AC1017, $AW$5))</f>
        <v/>
      </c>
      <c r="AX1017" s="374" t="str">
        <f t="array" ref="AX1017">IF($W1017, "", INDEX(閩拼韻母八聲調資料表, $AD1017, $AG1017))</f>
        <v/>
      </c>
    </row>
    <row r="1018" spans="2:50">
      <c r="B1018" s="380">
        <f t="shared" si="221"/>
        <v>1010</v>
      </c>
      <c r="C1018" s="314" t="str">
        <f>MID(文章!$D$4, B1018, 1)</f>
        <v/>
      </c>
      <c r="D1018" s="365"/>
      <c r="E1018" s="365"/>
      <c r="F1018" s="365"/>
      <c r="G1018" s="315" t="str">
        <f t="array" ref="G1018">IF( OR($T1018, NOT($U1018), $W1018), "", $AA1018 &amp; $AH1018 &amp; INDEX(中文數值資料表, $AG1018, 2) )</f>
        <v/>
      </c>
      <c r="H1018" s="321" t="str">
        <f t="shared" si="222"/>
        <v/>
      </c>
      <c r="I1018" s="322" t="str">
        <f t="shared" si="223"/>
        <v/>
      </c>
      <c r="J1018" s="323" t="str">
        <f t="shared" si="224"/>
        <v/>
      </c>
      <c r="K1018" s="316" t="str">
        <f t="shared" si="225"/>
        <v/>
      </c>
      <c r="L1018" s="317" t="str">
        <f t="shared" ca="1" si="293"/>
        <v xml:space="preserve">\ltjruby{}{}\
</v>
      </c>
      <c r="M1018" s="317" t="str">
        <f t="shared" ca="1" si="279"/>
        <v xml:space="preserve">&lt;ruby&gt;&lt;rt&gt;&lt;/rt&gt;&lt;/ruby&gt;
</v>
      </c>
      <c r="N1018" s="317" t="str">
        <f t="shared" ca="1" si="280"/>
        <v xml:space="preserve">&lt;ruby&gt;&lt;rt&gt;&lt;/rt&gt;&lt;/ruby&gt;
</v>
      </c>
      <c r="O1018" s="317" t="str">
        <f t="shared" ca="1" si="281"/>
        <v xml:space="preserve">&lt;ruby&gt;&lt;rt&gt;&lt;/rt&gt;&lt;/ruby&gt;
</v>
      </c>
      <c r="P1018" s="317" t="str">
        <f t="shared" ca="1" si="281"/>
        <v xml:space="preserve">&lt;ruby&gt;&lt;rt&gt;&lt;/rt&gt;&lt;/ruby&gt;
</v>
      </c>
      <c r="Q1018" s="318" t="str">
        <f t="shared" ca="1" si="282"/>
        <v xml:space="preserve">&lt;ruby&gt;&lt;rtc&gt;&lt;/rtc&gt;&lt;/ruby&gt;
</v>
      </c>
      <c r="R1018" s="318" t="str">
        <f t="shared" ca="1" si="283"/>
        <v xml:space="preserve">&lt;ruby&gt;&lt;rt&gt;&lt;/rt&gt;&lt;rtc&gt;&lt;/rtc&gt;&lt;/ruby&gt;
</v>
      </c>
      <c r="S1018" s="285"/>
      <c r="T1018" s="319" t="b">
        <f t="shared" si="277"/>
        <v>0</v>
      </c>
      <c r="U1018" s="319" t="b">
        <f t="shared" si="284"/>
        <v>0</v>
      </c>
      <c r="V1018" s="319" t="b">
        <f t="shared" si="285"/>
        <v>1</v>
      </c>
      <c r="W1018" s="319" t="b">
        <f t="shared" si="286"/>
        <v>1</v>
      </c>
      <c r="X1018" s="319" t="b">
        <f t="shared" si="287"/>
        <v>0</v>
      </c>
      <c r="Y1018" s="370"/>
      <c r="Z1018" s="377" t="str">
        <f t="shared" si="278"/>
        <v/>
      </c>
      <c r="AA1018" s="373" t="str">
        <f t="array" ref="AA1018">IF( $Z1018="", "", INDEX(白話字聲母資料表, $Z1018, $AA$5))</f>
        <v/>
      </c>
      <c r="AB1018" s="370"/>
      <c r="AC1018" s="377" t="str">
        <f t="shared" si="288"/>
        <v/>
      </c>
      <c r="AD1018" s="373" t="str">
        <f t="array" ref="AD1018">IF( $W1018, "", INDEX(白話字韻母資料表, AC1018, $AD$5))</f>
        <v/>
      </c>
      <c r="AE1018" s="373" t="str">
        <f t="array" ref="AE1018">IF( $W1018, "", IF( INDEX(白話字韻母資料表, AC1018, $AE$5) = "入聲", TRUE, FALSE) )</f>
        <v/>
      </c>
      <c r="AF1018" s="374" t="str">
        <f t="shared" si="289"/>
        <v/>
      </c>
      <c r="AG1018" s="374" t="str">
        <f t="shared" si="290"/>
        <v/>
      </c>
      <c r="AH1018" s="374" t="str">
        <f t="array" ref="AH1018">IF( $W1018, "", INDEX(白話字韻母資料表, $AC1018, $AH$5))</f>
        <v/>
      </c>
      <c r="AI1018" s="374" t="str">
        <f t="array" ref="AI1018">IF($W1018, "", INDEX(白話字韻母八聲調資料表, $AD1018, $AG1018))</f>
        <v/>
      </c>
      <c r="AJ1018" s="370"/>
      <c r="AK1018" s="373" t="b">
        <f t="shared" si="291"/>
        <v>0</v>
      </c>
      <c r="AL1018" s="373" t="str">
        <f>IF( $AK1018, IFERROR( IF(MATCH( $E1018, 顎音化聲母!$H$9:$H$37, 0), TRUE, FALSE), FALSE), "")</f>
        <v/>
      </c>
      <c r="AM1018" s="373" t="str">
        <f t="array" ref="AM1018">IF( AND($AK1018, $AL1018), INDEX(顎音化聲母資料表, MATCH( $D1018 &amp; $E1018, 顎音化聲母!$L$5:$L$136, 0), 3), "")</f>
        <v/>
      </c>
      <c r="AN1018" s="373" t="str">
        <f t="shared" si="292"/>
        <v/>
      </c>
      <c r="AO1018" s="374" t="str">
        <f t="array" ref="AO1018">IF($AN1018="", "", IF( $AM1018&lt;&gt;"", $AM1018,INDEX(白話字聲母資料表, $AN1018, $AO$5)))</f>
        <v/>
      </c>
      <c r="AP1018" s="374" t="str">
        <f t="array" ref="AP1018">IF($W1018, "", INDEX(方音八音反切資料表, $AD1018, $AG1018))</f>
        <v/>
      </c>
      <c r="AQ1018" s="370"/>
      <c r="AR1018" s="374" t="str">
        <f t="array" ref="AR1018">IF($V1018, "", INDEX(白話字聲母資料表, $Z1018, $AR$5))</f>
        <v/>
      </c>
      <c r="AS1018" s="375" t="str">
        <f t="array" ref="AS1018">IF($W1018, "", INDEX(白話字韻母資料表, $AC1018, $AR$5))</f>
        <v/>
      </c>
      <c r="AT1018" s="374" t="str">
        <f t="array" ref="AT1018">IF($W1018, "", INDEX(台羅韻母八聲調資料表, $AD1018, $AG1018))</f>
        <v/>
      </c>
      <c r="AU1018" s="370"/>
      <c r="AV1018" s="374" t="str">
        <f t="array" ref="AV1018">IF($V1018, "", INDEX(白話字聲母資料表, $Z1018, $AV$5))</f>
        <v/>
      </c>
      <c r="AW1018" s="375" t="str">
        <f t="array" ref="AW1018">IF($W1018, "", INDEX(白話字韻母資料表, $AC1018, $AW$5))</f>
        <v/>
      </c>
      <c r="AX1018" s="374" t="str">
        <f t="array" ref="AX1018">IF($W1018, "", INDEX(閩拼韻母八聲調資料表, $AD1018, $AG1018))</f>
        <v/>
      </c>
    </row>
    <row r="1019" spans="2:50">
      <c r="B1019" s="380">
        <f t="shared" si="221"/>
        <v>1011</v>
      </c>
      <c r="C1019" s="314" t="str">
        <f>MID(文章!$D$4, B1019, 1)</f>
        <v/>
      </c>
      <c r="D1019" s="365"/>
      <c r="E1019" s="365"/>
      <c r="F1019" s="365"/>
      <c r="G1019" s="315" t="str">
        <f t="array" ref="G1019">IF( OR($T1019, NOT($U1019), $W1019), "", $AA1019 &amp; $AH1019 &amp; INDEX(中文數值資料表, $AG1019, 2) )</f>
        <v/>
      </c>
      <c r="H1019" s="321" t="str">
        <f t="shared" si="222"/>
        <v/>
      </c>
      <c r="I1019" s="322" t="str">
        <f t="shared" si="223"/>
        <v/>
      </c>
      <c r="J1019" s="323" t="str">
        <f t="shared" si="224"/>
        <v/>
      </c>
      <c r="K1019" s="316" t="str">
        <f t="shared" si="225"/>
        <v/>
      </c>
      <c r="L1019" s="317" t="str">
        <f t="shared" ca="1" si="293"/>
        <v xml:space="preserve">\ltjruby{}{}\
</v>
      </c>
      <c r="M1019" s="317" t="str">
        <f t="shared" ca="1" si="279"/>
        <v xml:space="preserve">&lt;ruby&gt;&lt;rt&gt;&lt;/rt&gt;&lt;/ruby&gt;
</v>
      </c>
      <c r="N1019" s="317" t="str">
        <f t="shared" ca="1" si="280"/>
        <v xml:space="preserve">&lt;ruby&gt;&lt;rt&gt;&lt;/rt&gt;&lt;/ruby&gt;
</v>
      </c>
      <c r="O1019" s="317" t="str">
        <f t="shared" ca="1" si="281"/>
        <v xml:space="preserve">&lt;ruby&gt;&lt;rt&gt;&lt;/rt&gt;&lt;/ruby&gt;
</v>
      </c>
      <c r="P1019" s="317" t="str">
        <f t="shared" ca="1" si="281"/>
        <v xml:space="preserve">&lt;ruby&gt;&lt;rt&gt;&lt;/rt&gt;&lt;/ruby&gt;
</v>
      </c>
      <c r="Q1019" s="318" t="str">
        <f t="shared" ca="1" si="282"/>
        <v xml:space="preserve">&lt;ruby&gt;&lt;rtc&gt;&lt;/rtc&gt;&lt;/ruby&gt;
</v>
      </c>
      <c r="R1019" s="318" t="str">
        <f t="shared" ca="1" si="283"/>
        <v xml:space="preserve">&lt;ruby&gt;&lt;rt&gt;&lt;/rt&gt;&lt;rtc&gt;&lt;/rtc&gt;&lt;/ruby&gt;
</v>
      </c>
      <c r="S1019" s="285"/>
      <c r="T1019" s="319" t="b">
        <f t="shared" si="277"/>
        <v>0</v>
      </c>
      <c r="U1019" s="319" t="b">
        <f t="shared" si="284"/>
        <v>0</v>
      </c>
      <c r="V1019" s="319" t="b">
        <f t="shared" si="285"/>
        <v>1</v>
      </c>
      <c r="W1019" s="319" t="b">
        <f t="shared" si="286"/>
        <v>1</v>
      </c>
      <c r="X1019" s="319" t="b">
        <f t="shared" si="287"/>
        <v>0</v>
      </c>
      <c r="Y1019" s="370"/>
      <c r="Z1019" s="377" t="str">
        <f t="shared" si="278"/>
        <v/>
      </c>
      <c r="AA1019" s="373" t="str">
        <f t="array" ref="AA1019">IF( $Z1019="", "", INDEX(白話字聲母資料表, $Z1019, $AA$5))</f>
        <v/>
      </c>
      <c r="AB1019" s="370"/>
      <c r="AC1019" s="377" t="str">
        <f t="shared" si="288"/>
        <v/>
      </c>
      <c r="AD1019" s="373" t="str">
        <f t="array" ref="AD1019">IF( $W1019, "", INDEX(白話字韻母資料表, AC1019, $AD$5))</f>
        <v/>
      </c>
      <c r="AE1019" s="373" t="str">
        <f t="array" ref="AE1019">IF( $W1019, "", IF( INDEX(白話字韻母資料表, AC1019, $AE$5) = "入聲", TRUE, FALSE) )</f>
        <v/>
      </c>
      <c r="AF1019" s="374" t="str">
        <f t="shared" si="289"/>
        <v/>
      </c>
      <c r="AG1019" s="374" t="str">
        <f t="shared" si="290"/>
        <v/>
      </c>
      <c r="AH1019" s="374" t="str">
        <f t="array" ref="AH1019">IF( $W1019, "", INDEX(白話字韻母資料表, $AC1019, $AH$5))</f>
        <v/>
      </c>
      <c r="AI1019" s="374" t="str">
        <f t="array" ref="AI1019">IF($W1019, "", INDEX(白話字韻母八聲調資料表, $AD1019, $AG1019))</f>
        <v/>
      </c>
      <c r="AJ1019" s="370"/>
      <c r="AK1019" s="373" t="b">
        <f t="shared" si="291"/>
        <v>0</v>
      </c>
      <c r="AL1019" s="373" t="str">
        <f>IF( $AK1019, IFERROR( IF(MATCH( $E1019, 顎音化聲母!$H$9:$H$37, 0), TRUE, FALSE), FALSE), "")</f>
        <v/>
      </c>
      <c r="AM1019" s="373" t="str">
        <f t="array" ref="AM1019">IF( AND($AK1019, $AL1019), INDEX(顎音化聲母資料表, MATCH( $D1019 &amp; $E1019, 顎音化聲母!$L$5:$L$136, 0), 3), "")</f>
        <v/>
      </c>
      <c r="AN1019" s="373" t="str">
        <f t="shared" si="292"/>
        <v/>
      </c>
      <c r="AO1019" s="374" t="str">
        <f t="array" ref="AO1019">IF($AN1019="", "", IF( $AM1019&lt;&gt;"", $AM1019,INDEX(白話字聲母資料表, $AN1019, $AO$5)))</f>
        <v/>
      </c>
      <c r="AP1019" s="374" t="str">
        <f t="array" ref="AP1019">IF($W1019, "", INDEX(方音八音反切資料表, $AD1019, $AG1019))</f>
        <v/>
      </c>
      <c r="AQ1019" s="370"/>
      <c r="AR1019" s="374" t="str">
        <f t="array" ref="AR1019">IF($V1019, "", INDEX(白話字聲母資料表, $Z1019, $AR$5))</f>
        <v/>
      </c>
      <c r="AS1019" s="375" t="str">
        <f t="array" ref="AS1019">IF($W1019, "", INDEX(白話字韻母資料表, $AC1019, $AR$5))</f>
        <v/>
      </c>
      <c r="AT1019" s="374" t="str">
        <f t="array" ref="AT1019">IF($W1019, "", INDEX(台羅韻母八聲調資料表, $AD1019, $AG1019))</f>
        <v/>
      </c>
      <c r="AU1019" s="370"/>
      <c r="AV1019" s="374" t="str">
        <f t="array" ref="AV1019">IF($V1019, "", INDEX(白話字聲母資料表, $Z1019, $AV$5))</f>
        <v/>
      </c>
      <c r="AW1019" s="375" t="str">
        <f t="array" ref="AW1019">IF($W1019, "", INDEX(白話字韻母資料表, $AC1019, $AW$5))</f>
        <v/>
      </c>
      <c r="AX1019" s="374" t="str">
        <f t="array" ref="AX1019">IF($W1019, "", INDEX(閩拼韻母八聲調資料表, $AD1019, $AG1019))</f>
        <v/>
      </c>
    </row>
    <row r="1020" spans="2:50">
      <c r="B1020" s="380">
        <f t="shared" si="221"/>
        <v>1012</v>
      </c>
      <c r="C1020" s="314" t="str">
        <f>MID(文章!$D$4, B1020, 1)</f>
        <v/>
      </c>
      <c r="D1020" s="365"/>
      <c r="E1020" s="365"/>
      <c r="F1020" s="365"/>
      <c r="G1020" s="315" t="str">
        <f t="array" ref="G1020">IF( OR($T1020, NOT($U1020), $W1020), "", $AA1020 &amp; $AH1020 &amp; INDEX(中文數值資料表, $AG1020, 2) )</f>
        <v/>
      </c>
      <c r="H1020" s="321" t="str">
        <f t="shared" si="222"/>
        <v/>
      </c>
      <c r="I1020" s="322" t="str">
        <f t="shared" si="223"/>
        <v/>
      </c>
      <c r="J1020" s="323" t="str">
        <f t="shared" si="224"/>
        <v/>
      </c>
      <c r="K1020" s="316" t="str">
        <f t="shared" si="225"/>
        <v/>
      </c>
      <c r="L1020" s="317" t="str">
        <f t="shared" ca="1" si="293"/>
        <v xml:space="preserve">\ltjruby{}{}\
</v>
      </c>
      <c r="M1020" s="317" t="str">
        <f t="shared" ca="1" si="279"/>
        <v xml:space="preserve">&lt;ruby&gt;&lt;rt&gt;&lt;/rt&gt;&lt;/ruby&gt;
</v>
      </c>
      <c r="N1020" s="317" t="str">
        <f t="shared" ca="1" si="280"/>
        <v xml:space="preserve">&lt;ruby&gt;&lt;rt&gt;&lt;/rt&gt;&lt;/ruby&gt;
</v>
      </c>
      <c r="O1020" s="317" t="str">
        <f t="shared" ca="1" si="281"/>
        <v xml:space="preserve">&lt;ruby&gt;&lt;rt&gt;&lt;/rt&gt;&lt;/ruby&gt;
</v>
      </c>
      <c r="P1020" s="317" t="str">
        <f t="shared" ca="1" si="281"/>
        <v xml:space="preserve">&lt;ruby&gt;&lt;rt&gt;&lt;/rt&gt;&lt;/ruby&gt;
</v>
      </c>
      <c r="Q1020" s="318" t="str">
        <f t="shared" ca="1" si="282"/>
        <v xml:space="preserve">&lt;ruby&gt;&lt;rtc&gt;&lt;/rtc&gt;&lt;/ruby&gt;
</v>
      </c>
      <c r="R1020" s="318" t="str">
        <f t="shared" ca="1" si="283"/>
        <v xml:space="preserve">&lt;ruby&gt;&lt;rt&gt;&lt;/rt&gt;&lt;rtc&gt;&lt;/rtc&gt;&lt;/ruby&gt;
</v>
      </c>
      <c r="S1020" s="285"/>
      <c r="T1020" s="319" t="b">
        <f t="shared" si="277"/>
        <v>0</v>
      </c>
      <c r="U1020" s="319" t="b">
        <f t="shared" si="284"/>
        <v>0</v>
      </c>
      <c r="V1020" s="319" t="b">
        <f t="shared" si="285"/>
        <v>1</v>
      </c>
      <c r="W1020" s="319" t="b">
        <f t="shared" si="286"/>
        <v>1</v>
      </c>
      <c r="X1020" s="319" t="b">
        <f t="shared" si="287"/>
        <v>0</v>
      </c>
      <c r="Y1020" s="370"/>
      <c r="Z1020" s="377" t="str">
        <f t="shared" si="278"/>
        <v/>
      </c>
      <c r="AA1020" s="373" t="str">
        <f t="array" ref="AA1020">IF( $Z1020="", "", INDEX(白話字聲母資料表, $Z1020, $AA$5))</f>
        <v/>
      </c>
      <c r="AB1020" s="370"/>
      <c r="AC1020" s="377" t="str">
        <f t="shared" si="288"/>
        <v/>
      </c>
      <c r="AD1020" s="373" t="str">
        <f t="array" ref="AD1020">IF( $W1020, "", INDEX(白話字韻母資料表, AC1020, $AD$5))</f>
        <v/>
      </c>
      <c r="AE1020" s="373" t="str">
        <f t="array" ref="AE1020">IF( $W1020, "", IF( INDEX(白話字韻母資料表, AC1020, $AE$5) = "入聲", TRUE, FALSE) )</f>
        <v/>
      </c>
      <c r="AF1020" s="374" t="str">
        <f t="shared" si="289"/>
        <v/>
      </c>
      <c r="AG1020" s="374" t="str">
        <f t="shared" si="290"/>
        <v/>
      </c>
      <c r="AH1020" s="374" t="str">
        <f t="array" ref="AH1020">IF( $W1020, "", INDEX(白話字韻母資料表, $AC1020, $AH$5))</f>
        <v/>
      </c>
      <c r="AI1020" s="374" t="str">
        <f t="array" ref="AI1020">IF($W1020, "", INDEX(白話字韻母八聲調資料表, $AD1020, $AG1020))</f>
        <v/>
      </c>
      <c r="AJ1020" s="370"/>
      <c r="AK1020" s="373" t="b">
        <f t="shared" si="291"/>
        <v>0</v>
      </c>
      <c r="AL1020" s="373" t="str">
        <f>IF( $AK1020, IFERROR( IF(MATCH( $E1020, 顎音化聲母!$H$9:$H$37, 0), TRUE, FALSE), FALSE), "")</f>
        <v/>
      </c>
      <c r="AM1020" s="373" t="str">
        <f t="array" ref="AM1020">IF( AND($AK1020, $AL1020), INDEX(顎音化聲母資料表, MATCH( $D1020 &amp; $E1020, 顎音化聲母!$L$5:$L$136, 0), 3), "")</f>
        <v/>
      </c>
      <c r="AN1020" s="373" t="str">
        <f t="shared" si="292"/>
        <v/>
      </c>
      <c r="AO1020" s="374" t="str">
        <f t="array" ref="AO1020">IF($AN1020="", "", IF( $AM1020&lt;&gt;"", $AM1020,INDEX(白話字聲母資料表, $AN1020, $AO$5)))</f>
        <v/>
      </c>
      <c r="AP1020" s="374" t="str">
        <f t="array" ref="AP1020">IF($W1020, "", INDEX(方音八音反切資料表, $AD1020, $AG1020))</f>
        <v/>
      </c>
      <c r="AQ1020" s="370"/>
      <c r="AR1020" s="374" t="str">
        <f t="array" ref="AR1020">IF($V1020, "", INDEX(白話字聲母資料表, $Z1020, $AR$5))</f>
        <v/>
      </c>
      <c r="AS1020" s="375" t="str">
        <f t="array" ref="AS1020">IF($W1020, "", INDEX(白話字韻母資料表, $AC1020, $AR$5))</f>
        <v/>
      </c>
      <c r="AT1020" s="374" t="str">
        <f t="array" ref="AT1020">IF($W1020, "", INDEX(台羅韻母八聲調資料表, $AD1020, $AG1020))</f>
        <v/>
      </c>
      <c r="AU1020" s="370"/>
      <c r="AV1020" s="374" t="str">
        <f t="array" ref="AV1020">IF($V1020, "", INDEX(白話字聲母資料表, $Z1020, $AV$5))</f>
        <v/>
      </c>
      <c r="AW1020" s="375" t="str">
        <f t="array" ref="AW1020">IF($W1020, "", INDEX(白話字韻母資料表, $AC1020, $AW$5))</f>
        <v/>
      </c>
      <c r="AX1020" s="374" t="str">
        <f t="array" ref="AX1020">IF($W1020, "", INDEX(閩拼韻母八聲調資料表, $AD1020, $AG1020))</f>
        <v/>
      </c>
    </row>
    <row r="1021" spans="2:50">
      <c r="B1021" s="380">
        <f t="shared" si="221"/>
        <v>1013</v>
      </c>
      <c r="C1021" s="314" t="str">
        <f>MID(文章!$D$4, B1021, 1)</f>
        <v/>
      </c>
      <c r="D1021" s="365"/>
      <c r="E1021" s="365"/>
      <c r="F1021" s="365"/>
      <c r="G1021" s="315" t="str">
        <f t="array" ref="G1021">IF( OR($T1021, NOT($U1021), $W1021), "", $AA1021 &amp; $AH1021 &amp; INDEX(中文數值資料表, $AG1021, 2) )</f>
        <v/>
      </c>
      <c r="H1021" s="321" t="str">
        <f t="shared" si="222"/>
        <v/>
      </c>
      <c r="I1021" s="322" t="str">
        <f t="shared" si="223"/>
        <v/>
      </c>
      <c r="J1021" s="323" t="str">
        <f t="shared" si="224"/>
        <v/>
      </c>
      <c r="K1021" s="316" t="str">
        <f t="shared" si="225"/>
        <v/>
      </c>
      <c r="L1021" s="317" t="str">
        <f t="shared" ca="1" si="293"/>
        <v xml:space="preserve">\ltjruby{}{}\
</v>
      </c>
      <c r="M1021" s="317" t="str">
        <f t="shared" ca="1" si="279"/>
        <v xml:space="preserve">&lt;ruby&gt;&lt;rt&gt;&lt;/rt&gt;&lt;/ruby&gt;
</v>
      </c>
      <c r="N1021" s="317" t="str">
        <f t="shared" ca="1" si="280"/>
        <v xml:space="preserve">&lt;ruby&gt;&lt;rt&gt;&lt;/rt&gt;&lt;/ruby&gt;
</v>
      </c>
      <c r="O1021" s="317" t="str">
        <f t="shared" ca="1" si="281"/>
        <v xml:space="preserve">&lt;ruby&gt;&lt;rt&gt;&lt;/rt&gt;&lt;/ruby&gt;
</v>
      </c>
      <c r="P1021" s="317" t="str">
        <f t="shared" ca="1" si="281"/>
        <v xml:space="preserve">&lt;ruby&gt;&lt;rt&gt;&lt;/rt&gt;&lt;/ruby&gt;
</v>
      </c>
      <c r="Q1021" s="318" t="str">
        <f t="shared" ca="1" si="282"/>
        <v xml:space="preserve">&lt;ruby&gt;&lt;rtc&gt;&lt;/rtc&gt;&lt;/ruby&gt;
</v>
      </c>
      <c r="R1021" s="318" t="str">
        <f t="shared" ca="1" si="283"/>
        <v xml:space="preserve">&lt;ruby&gt;&lt;rt&gt;&lt;/rt&gt;&lt;rtc&gt;&lt;/rtc&gt;&lt;/ruby&gt;
</v>
      </c>
      <c r="S1021" s="285"/>
      <c r="T1021" s="319" t="b">
        <f t="shared" si="277"/>
        <v>0</v>
      </c>
      <c r="U1021" s="319" t="b">
        <f t="shared" si="284"/>
        <v>0</v>
      </c>
      <c r="V1021" s="319" t="b">
        <f t="shared" si="285"/>
        <v>1</v>
      </c>
      <c r="W1021" s="319" t="b">
        <f t="shared" si="286"/>
        <v>1</v>
      </c>
      <c r="X1021" s="319" t="b">
        <f t="shared" si="287"/>
        <v>0</v>
      </c>
      <c r="Y1021" s="370"/>
      <c r="Z1021" s="377" t="str">
        <f t="shared" si="278"/>
        <v/>
      </c>
      <c r="AA1021" s="373" t="str">
        <f t="array" ref="AA1021">IF( $Z1021="", "", INDEX(白話字聲母資料表, $Z1021, $AA$5))</f>
        <v/>
      </c>
      <c r="AB1021" s="370"/>
      <c r="AC1021" s="377" t="str">
        <f t="shared" si="288"/>
        <v/>
      </c>
      <c r="AD1021" s="373" t="str">
        <f t="array" ref="AD1021">IF( $W1021, "", INDEX(白話字韻母資料表, AC1021, $AD$5))</f>
        <v/>
      </c>
      <c r="AE1021" s="373" t="str">
        <f t="array" ref="AE1021">IF( $W1021, "", IF( INDEX(白話字韻母資料表, AC1021, $AE$5) = "入聲", TRUE, FALSE) )</f>
        <v/>
      </c>
      <c r="AF1021" s="374" t="str">
        <f t="shared" si="289"/>
        <v/>
      </c>
      <c r="AG1021" s="374" t="str">
        <f t="shared" si="290"/>
        <v/>
      </c>
      <c r="AH1021" s="374" t="str">
        <f t="array" ref="AH1021">IF( $W1021, "", INDEX(白話字韻母資料表, $AC1021, $AH$5))</f>
        <v/>
      </c>
      <c r="AI1021" s="374" t="str">
        <f t="array" ref="AI1021">IF($W1021, "", INDEX(白話字韻母八聲調資料表, $AD1021, $AG1021))</f>
        <v/>
      </c>
      <c r="AJ1021" s="370"/>
      <c r="AK1021" s="373" t="b">
        <f t="shared" si="291"/>
        <v>0</v>
      </c>
      <c r="AL1021" s="373" t="str">
        <f>IF( $AK1021, IFERROR( IF(MATCH( $E1021, 顎音化聲母!$H$9:$H$37, 0), TRUE, FALSE), FALSE), "")</f>
        <v/>
      </c>
      <c r="AM1021" s="373" t="str">
        <f t="array" ref="AM1021">IF( AND($AK1021, $AL1021), INDEX(顎音化聲母資料表, MATCH( $D1021 &amp; $E1021, 顎音化聲母!$L$5:$L$136, 0), 3), "")</f>
        <v/>
      </c>
      <c r="AN1021" s="373" t="str">
        <f t="shared" si="292"/>
        <v/>
      </c>
      <c r="AO1021" s="374" t="str">
        <f t="array" ref="AO1021">IF($AN1021="", "", IF( $AM1021&lt;&gt;"", $AM1021,INDEX(白話字聲母資料表, $AN1021, $AO$5)))</f>
        <v/>
      </c>
      <c r="AP1021" s="374" t="str">
        <f t="array" ref="AP1021">IF($W1021, "", INDEX(方音八音反切資料表, $AD1021, $AG1021))</f>
        <v/>
      </c>
      <c r="AQ1021" s="370"/>
      <c r="AR1021" s="374" t="str">
        <f t="array" ref="AR1021">IF($V1021, "", INDEX(白話字聲母資料表, $Z1021, $AR$5))</f>
        <v/>
      </c>
      <c r="AS1021" s="375" t="str">
        <f t="array" ref="AS1021">IF($W1021, "", INDEX(白話字韻母資料表, $AC1021, $AR$5))</f>
        <v/>
      </c>
      <c r="AT1021" s="374" t="str">
        <f t="array" ref="AT1021">IF($W1021, "", INDEX(台羅韻母八聲調資料表, $AD1021, $AG1021))</f>
        <v/>
      </c>
      <c r="AU1021" s="370"/>
      <c r="AV1021" s="374" t="str">
        <f t="array" ref="AV1021">IF($V1021, "", INDEX(白話字聲母資料表, $Z1021, $AV$5))</f>
        <v/>
      </c>
      <c r="AW1021" s="375" t="str">
        <f t="array" ref="AW1021">IF($W1021, "", INDEX(白話字韻母資料表, $AC1021, $AW$5))</f>
        <v/>
      </c>
      <c r="AX1021" s="374" t="str">
        <f t="array" ref="AX1021">IF($W1021, "", INDEX(閩拼韻母八聲調資料表, $AD1021, $AG1021))</f>
        <v/>
      </c>
    </row>
    <row r="1022" spans="2:50">
      <c r="B1022" s="380">
        <f t="shared" si="221"/>
        <v>1014</v>
      </c>
      <c r="C1022" s="314" t="str">
        <f>MID(文章!$D$4, B1022, 1)</f>
        <v/>
      </c>
      <c r="D1022" s="365"/>
      <c r="E1022" s="365"/>
      <c r="F1022" s="365"/>
      <c r="G1022" s="315" t="str">
        <f t="array" ref="G1022">IF( OR($T1022, NOT($U1022), $W1022), "", $AA1022 &amp; $AH1022 &amp; INDEX(中文數值資料表, $AG1022, 2) )</f>
        <v/>
      </c>
      <c r="H1022" s="321" t="str">
        <f t="shared" si="222"/>
        <v/>
      </c>
      <c r="I1022" s="322" t="str">
        <f t="shared" si="223"/>
        <v/>
      </c>
      <c r="J1022" s="323" t="str">
        <f t="shared" si="224"/>
        <v/>
      </c>
      <c r="K1022" s="316" t="str">
        <f t="shared" si="225"/>
        <v/>
      </c>
      <c r="L1022" s="317" t="str">
        <f t="shared" ca="1" si="293"/>
        <v xml:space="preserve">\ltjruby{}{}\
</v>
      </c>
      <c r="M1022" s="317" t="str">
        <f t="shared" ca="1" si="279"/>
        <v xml:space="preserve">&lt;ruby&gt;&lt;rt&gt;&lt;/rt&gt;&lt;/ruby&gt;
</v>
      </c>
      <c r="N1022" s="317" t="str">
        <f t="shared" ca="1" si="280"/>
        <v xml:space="preserve">&lt;ruby&gt;&lt;rt&gt;&lt;/rt&gt;&lt;/ruby&gt;
</v>
      </c>
      <c r="O1022" s="317" t="str">
        <f t="shared" ca="1" si="281"/>
        <v xml:space="preserve">&lt;ruby&gt;&lt;rt&gt;&lt;/rt&gt;&lt;/ruby&gt;
</v>
      </c>
      <c r="P1022" s="317" t="str">
        <f t="shared" ca="1" si="281"/>
        <v xml:space="preserve">&lt;ruby&gt;&lt;rt&gt;&lt;/rt&gt;&lt;/ruby&gt;
</v>
      </c>
      <c r="Q1022" s="318" t="str">
        <f t="shared" ca="1" si="282"/>
        <v xml:space="preserve">&lt;ruby&gt;&lt;rtc&gt;&lt;/rtc&gt;&lt;/ruby&gt;
</v>
      </c>
      <c r="R1022" s="318" t="str">
        <f t="shared" ca="1" si="283"/>
        <v xml:space="preserve">&lt;ruby&gt;&lt;rt&gt;&lt;/rt&gt;&lt;rtc&gt;&lt;/rtc&gt;&lt;/ruby&gt;
</v>
      </c>
      <c r="S1022" s="285"/>
      <c r="T1022" s="319" t="b">
        <f t="shared" si="277"/>
        <v>0</v>
      </c>
      <c r="U1022" s="319" t="b">
        <f t="shared" si="284"/>
        <v>0</v>
      </c>
      <c r="V1022" s="319" t="b">
        <f t="shared" si="285"/>
        <v>1</v>
      </c>
      <c r="W1022" s="319" t="b">
        <f t="shared" si="286"/>
        <v>1</v>
      </c>
      <c r="X1022" s="319" t="b">
        <f t="shared" si="287"/>
        <v>0</v>
      </c>
      <c r="Y1022" s="370"/>
      <c r="Z1022" s="377" t="str">
        <f t="shared" si="278"/>
        <v/>
      </c>
      <c r="AA1022" s="373" t="str">
        <f t="array" ref="AA1022">IF( $Z1022="", "", INDEX(白話字聲母資料表, $Z1022, $AA$5))</f>
        <v/>
      </c>
      <c r="AB1022" s="370"/>
      <c r="AC1022" s="377" t="str">
        <f t="shared" si="288"/>
        <v/>
      </c>
      <c r="AD1022" s="373" t="str">
        <f t="array" ref="AD1022">IF( $W1022, "", INDEX(白話字韻母資料表, AC1022, $AD$5))</f>
        <v/>
      </c>
      <c r="AE1022" s="373" t="str">
        <f t="array" ref="AE1022">IF( $W1022, "", IF( INDEX(白話字韻母資料表, AC1022, $AE$5) = "入聲", TRUE, FALSE) )</f>
        <v/>
      </c>
      <c r="AF1022" s="374" t="str">
        <f t="shared" si="289"/>
        <v/>
      </c>
      <c r="AG1022" s="374" t="str">
        <f t="shared" si="290"/>
        <v/>
      </c>
      <c r="AH1022" s="374" t="str">
        <f t="array" ref="AH1022">IF( $W1022, "", INDEX(白話字韻母資料表, $AC1022, $AH$5))</f>
        <v/>
      </c>
      <c r="AI1022" s="374" t="str">
        <f t="array" ref="AI1022">IF($W1022, "", INDEX(白話字韻母八聲調資料表, $AD1022, $AG1022))</f>
        <v/>
      </c>
      <c r="AJ1022" s="370"/>
      <c r="AK1022" s="373" t="b">
        <f t="shared" si="291"/>
        <v>0</v>
      </c>
      <c r="AL1022" s="373" t="str">
        <f>IF( $AK1022, IFERROR( IF(MATCH( $E1022, 顎音化聲母!$H$9:$H$37, 0), TRUE, FALSE), FALSE), "")</f>
        <v/>
      </c>
      <c r="AM1022" s="373" t="str">
        <f t="array" ref="AM1022">IF( AND($AK1022, $AL1022), INDEX(顎音化聲母資料表, MATCH( $D1022 &amp; $E1022, 顎音化聲母!$L$5:$L$136, 0), 3), "")</f>
        <v/>
      </c>
      <c r="AN1022" s="373" t="str">
        <f t="shared" si="292"/>
        <v/>
      </c>
      <c r="AO1022" s="374" t="str">
        <f t="array" ref="AO1022">IF($AN1022="", "", IF( $AM1022&lt;&gt;"", $AM1022,INDEX(白話字聲母資料表, $AN1022, $AO$5)))</f>
        <v/>
      </c>
      <c r="AP1022" s="374" t="str">
        <f t="array" ref="AP1022">IF($W1022, "", INDEX(方音八音反切資料表, $AD1022, $AG1022))</f>
        <v/>
      </c>
      <c r="AQ1022" s="370"/>
      <c r="AR1022" s="374" t="str">
        <f t="array" ref="AR1022">IF($V1022, "", INDEX(白話字聲母資料表, $Z1022, $AR$5))</f>
        <v/>
      </c>
      <c r="AS1022" s="375" t="str">
        <f t="array" ref="AS1022">IF($W1022, "", INDEX(白話字韻母資料表, $AC1022, $AR$5))</f>
        <v/>
      </c>
      <c r="AT1022" s="374" t="str">
        <f t="array" ref="AT1022">IF($W1022, "", INDEX(台羅韻母八聲調資料表, $AD1022, $AG1022))</f>
        <v/>
      </c>
      <c r="AU1022" s="370"/>
      <c r="AV1022" s="374" t="str">
        <f t="array" ref="AV1022">IF($V1022, "", INDEX(白話字聲母資料表, $Z1022, $AV$5))</f>
        <v/>
      </c>
      <c r="AW1022" s="375" t="str">
        <f t="array" ref="AW1022">IF($W1022, "", INDEX(白話字韻母資料表, $AC1022, $AW$5))</f>
        <v/>
      </c>
      <c r="AX1022" s="374" t="str">
        <f t="array" ref="AX1022">IF($W1022, "", INDEX(閩拼韻母八聲調資料表, $AD1022, $AG1022))</f>
        <v/>
      </c>
    </row>
    <row r="1023" spans="2:50">
      <c r="B1023" s="380">
        <f t="shared" si="221"/>
        <v>1015</v>
      </c>
      <c r="C1023" s="314" t="str">
        <f>MID(文章!$D$4, B1023, 1)</f>
        <v/>
      </c>
      <c r="D1023" s="365"/>
      <c r="E1023" s="365"/>
      <c r="F1023" s="365"/>
      <c r="G1023" s="315" t="str">
        <f t="array" ref="G1023">IF( OR($T1023, NOT($U1023), $W1023), "", $AA1023 &amp; $AH1023 &amp; INDEX(中文數值資料表, $AG1023, 2) )</f>
        <v/>
      </c>
      <c r="H1023" s="321" t="str">
        <f t="shared" si="222"/>
        <v/>
      </c>
      <c r="I1023" s="322" t="str">
        <f t="shared" si="223"/>
        <v/>
      </c>
      <c r="J1023" s="323" t="str">
        <f t="shared" si="224"/>
        <v/>
      </c>
      <c r="K1023" s="316" t="str">
        <f t="shared" si="225"/>
        <v/>
      </c>
      <c r="L1023" s="317" t="str">
        <f t="shared" ca="1" si="293"/>
        <v xml:space="preserve">\ltjruby{}{}\
</v>
      </c>
      <c r="M1023" s="317" t="str">
        <f t="shared" ca="1" si="279"/>
        <v xml:space="preserve">&lt;ruby&gt;&lt;rt&gt;&lt;/rt&gt;&lt;/ruby&gt;
</v>
      </c>
      <c r="N1023" s="317" t="str">
        <f t="shared" ca="1" si="280"/>
        <v xml:space="preserve">&lt;ruby&gt;&lt;rt&gt;&lt;/rt&gt;&lt;/ruby&gt;
</v>
      </c>
      <c r="O1023" s="317" t="str">
        <f t="shared" ca="1" si="281"/>
        <v xml:space="preserve">&lt;ruby&gt;&lt;rt&gt;&lt;/rt&gt;&lt;/ruby&gt;
</v>
      </c>
      <c r="P1023" s="317" t="str">
        <f t="shared" ca="1" si="281"/>
        <v xml:space="preserve">&lt;ruby&gt;&lt;rt&gt;&lt;/rt&gt;&lt;/ruby&gt;
</v>
      </c>
      <c r="Q1023" s="318" t="str">
        <f t="shared" ca="1" si="282"/>
        <v xml:space="preserve">&lt;ruby&gt;&lt;rtc&gt;&lt;/rtc&gt;&lt;/ruby&gt;
</v>
      </c>
      <c r="R1023" s="318" t="str">
        <f t="shared" ca="1" si="283"/>
        <v xml:space="preserve">&lt;ruby&gt;&lt;rt&gt;&lt;/rt&gt;&lt;rtc&gt;&lt;/rtc&gt;&lt;/ruby&gt;
</v>
      </c>
      <c r="S1023" s="285"/>
      <c r="T1023" s="319" t="b">
        <f t="shared" si="277"/>
        <v>0</v>
      </c>
      <c r="U1023" s="319" t="b">
        <f t="shared" si="284"/>
        <v>0</v>
      </c>
      <c r="V1023" s="319" t="b">
        <f t="shared" si="285"/>
        <v>1</v>
      </c>
      <c r="W1023" s="319" t="b">
        <f t="shared" si="286"/>
        <v>1</v>
      </c>
      <c r="X1023" s="319" t="b">
        <f t="shared" si="287"/>
        <v>0</v>
      </c>
      <c r="Y1023" s="370"/>
      <c r="Z1023" s="377" t="str">
        <f t="shared" si="278"/>
        <v/>
      </c>
      <c r="AA1023" s="373" t="str">
        <f t="array" ref="AA1023">IF( $Z1023="", "", INDEX(白話字聲母資料表, $Z1023, $AA$5))</f>
        <v/>
      </c>
      <c r="AB1023" s="370"/>
      <c r="AC1023" s="377" t="str">
        <f t="shared" si="288"/>
        <v/>
      </c>
      <c r="AD1023" s="373" t="str">
        <f t="array" ref="AD1023">IF( $W1023, "", INDEX(白話字韻母資料表, AC1023, $AD$5))</f>
        <v/>
      </c>
      <c r="AE1023" s="373" t="str">
        <f t="array" ref="AE1023">IF( $W1023, "", IF( INDEX(白話字韻母資料表, AC1023, $AE$5) = "入聲", TRUE, FALSE) )</f>
        <v/>
      </c>
      <c r="AF1023" s="374" t="str">
        <f t="shared" si="289"/>
        <v/>
      </c>
      <c r="AG1023" s="374" t="str">
        <f t="shared" si="290"/>
        <v/>
      </c>
      <c r="AH1023" s="374" t="str">
        <f t="array" ref="AH1023">IF( $W1023, "", INDEX(白話字韻母資料表, $AC1023, $AH$5))</f>
        <v/>
      </c>
      <c r="AI1023" s="374" t="str">
        <f t="array" ref="AI1023">IF($W1023, "", INDEX(白話字韻母八聲調資料表, $AD1023, $AG1023))</f>
        <v/>
      </c>
      <c r="AJ1023" s="370"/>
      <c r="AK1023" s="373" t="b">
        <f t="shared" si="291"/>
        <v>0</v>
      </c>
      <c r="AL1023" s="373" t="str">
        <f>IF( $AK1023, IFERROR( IF(MATCH( $E1023, 顎音化聲母!$H$9:$H$37, 0), TRUE, FALSE), FALSE), "")</f>
        <v/>
      </c>
      <c r="AM1023" s="373" t="str">
        <f t="array" ref="AM1023">IF( AND($AK1023, $AL1023), INDEX(顎音化聲母資料表, MATCH( $D1023 &amp; $E1023, 顎音化聲母!$L$5:$L$136, 0), 3), "")</f>
        <v/>
      </c>
      <c r="AN1023" s="373" t="str">
        <f t="shared" si="292"/>
        <v/>
      </c>
      <c r="AO1023" s="374" t="str">
        <f t="array" ref="AO1023">IF($AN1023="", "", IF( $AM1023&lt;&gt;"", $AM1023,INDEX(白話字聲母資料表, $AN1023, $AO$5)))</f>
        <v/>
      </c>
      <c r="AP1023" s="374" t="str">
        <f t="array" ref="AP1023">IF($W1023, "", INDEX(方音八音反切資料表, $AD1023, $AG1023))</f>
        <v/>
      </c>
      <c r="AQ1023" s="370"/>
      <c r="AR1023" s="374" t="str">
        <f t="array" ref="AR1023">IF($V1023, "", INDEX(白話字聲母資料表, $Z1023, $AR$5))</f>
        <v/>
      </c>
      <c r="AS1023" s="375" t="str">
        <f t="array" ref="AS1023">IF($W1023, "", INDEX(白話字韻母資料表, $AC1023, $AR$5))</f>
        <v/>
      </c>
      <c r="AT1023" s="374" t="str">
        <f t="array" ref="AT1023">IF($W1023, "", INDEX(台羅韻母八聲調資料表, $AD1023, $AG1023))</f>
        <v/>
      </c>
      <c r="AU1023" s="370"/>
      <c r="AV1023" s="374" t="str">
        <f t="array" ref="AV1023">IF($V1023, "", INDEX(白話字聲母資料表, $Z1023, $AV$5))</f>
        <v/>
      </c>
      <c r="AW1023" s="375" t="str">
        <f t="array" ref="AW1023">IF($W1023, "", INDEX(白話字韻母資料表, $AC1023, $AW$5))</f>
        <v/>
      </c>
      <c r="AX1023" s="374" t="str">
        <f t="array" ref="AX1023">IF($W1023, "", INDEX(閩拼韻母八聲調資料表, $AD1023, $AG1023))</f>
        <v/>
      </c>
    </row>
    <row r="1024" spans="2:50">
      <c r="B1024" s="380">
        <f t="shared" si="221"/>
        <v>1016</v>
      </c>
      <c r="C1024" s="314" t="str">
        <f>MID(文章!$D$4, B1024, 1)</f>
        <v/>
      </c>
      <c r="D1024" s="365"/>
      <c r="E1024" s="365"/>
      <c r="F1024" s="365"/>
      <c r="G1024" s="315" t="str">
        <f t="array" ref="G1024">IF( OR($T1024, NOT($U1024), $W1024), "", $AA1024 &amp; $AH1024 &amp; INDEX(中文數值資料表, $AG1024, 2) )</f>
        <v/>
      </c>
      <c r="H1024" s="321" t="str">
        <f t="shared" si="222"/>
        <v/>
      </c>
      <c r="I1024" s="322" t="str">
        <f t="shared" si="223"/>
        <v/>
      </c>
      <c r="J1024" s="323" t="str">
        <f t="shared" si="224"/>
        <v/>
      </c>
      <c r="K1024" s="316" t="str">
        <f t="shared" si="225"/>
        <v/>
      </c>
      <c r="L1024" s="317" t="str">
        <f t="shared" ca="1" si="293"/>
        <v xml:space="preserve">\ltjruby{}{}\
</v>
      </c>
      <c r="M1024" s="317" t="str">
        <f t="shared" ca="1" si="279"/>
        <v xml:space="preserve">&lt;ruby&gt;&lt;rt&gt;&lt;/rt&gt;&lt;/ruby&gt;
</v>
      </c>
      <c r="N1024" s="317" t="str">
        <f t="shared" ca="1" si="280"/>
        <v xml:space="preserve">&lt;ruby&gt;&lt;rt&gt;&lt;/rt&gt;&lt;/ruby&gt;
</v>
      </c>
      <c r="O1024" s="317" t="str">
        <f t="shared" ca="1" si="281"/>
        <v xml:space="preserve">&lt;ruby&gt;&lt;rt&gt;&lt;/rt&gt;&lt;/ruby&gt;
</v>
      </c>
      <c r="P1024" s="317" t="str">
        <f t="shared" ca="1" si="281"/>
        <v xml:space="preserve">&lt;ruby&gt;&lt;rt&gt;&lt;/rt&gt;&lt;/ruby&gt;
</v>
      </c>
      <c r="Q1024" s="318" t="str">
        <f t="shared" ca="1" si="282"/>
        <v xml:space="preserve">&lt;ruby&gt;&lt;rtc&gt;&lt;/rtc&gt;&lt;/ruby&gt;
</v>
      </c>
      <c r="R1024" s="318" t="str">
        <f t="shared" ca="1" si="283"/>
        <v xml:space="preserve">&lt;ruby&gt;&lt;rt&gt;&lt;/rt&gt;&lt;rtc&gt;&lt;/rtc&gt;&lt;/ruby&gt;
</v>
      </c>
      <c r="S1024" s="285"/>
      <c r="T1024" s="319" t="b">
        <f t="shared" si="277"/>
        <v>0</v>
      </c>
      <c r="U1024" s="319" t="b">
        <f t="shared" si="284"/>
        <v>0</v>
      </c>
      <c r="V1024" s="319" t="b">
        <f t="shared" si="285"/>
        <v>1</v>
      </c>
      <c r="W1024" s="319" t="b">
        <f t="shared" si="286"/>
        <v>1</v>
      </c>
      <c r="X1024" s="319" t="b">
        <f t="shared" si="287"/>
        <v>0</v>
      </c>
      <c r="Y1024" s="370"/>
      <c r="Z1024" s="377" t="str">
        <f t="shared" si="278"/>
        <v/>
      </c>
      <c r="AA1024" s="373" t="str">
        <f t="array" ref="AA1024">IF( $Z1024="", "", INDEX(白話字聲母資料表, $Z1024, $AA$5))</f>
        <v/>
      </c>
      <c r="AB1024" s="370"/>
      <c r="AC1024" s="377" t="str">
        <f t="shared" si="288"/>
        <v/>
      </c>
      <c r="AD1024" s="373" t="str">
        <f t="array" ref="AD1024">IF( $W1024, "", INDEX(白話字韻母資料表, AC1024, $AD$5))</f>
        <v/>
      </c>
      <c r="AE1024" s="373" t="str">
        <f t="array" ref="AE1024">IF( $W1024, "", IF( INDEX(白話字韻母資料表, AC1024, $AE$5) = "入聲", TRUE, FALSE) )</f>
        <v/>
      </c>
      <c r="AF1024" s="374" t="str">
        <f t="shared" si="289"/>
        <v/>
      </c>
      <c r="AG1024" s="374" t="str">
        <f t="shared" si="290"/>
        <v/>
      </c>
      <c r="AH1024" s="374" t="str">
        <f t="array" ref="AH1024">IF( $W1024, "", INDEX(白話字韻母資料表, $AC1024, $AH$5))</f>
        <v/>
      </c>
      <c r="AI1024" s="374" t="str">
        <f t="array" ref="AI1024">IF($W1024, "", INDEX(白話字韻母八聲調資料表, $AD1024, $AG1024))</f>
        <v/>
      </c>
      <c r="AJ1024" s="370"/>
      <c r="AK1024" s="373" t="b">
        <f t="shared" si="291"/>
        <v>0</v>
      </c>
      <c r="AL1024" s="373" t="str">
        <f>IF( $AK1024, IFERROR( IF(MATCH( $E1024, 顎音化聲母!$H$9:$H$37, 0), TRUE, FALSE), FALSE), "")</f>
        <v/>
      </c>
      <c r="AM1024" s="373" t="str">
        <f t="array" ref="AM1024">IF( AND($AK1024, $AL1024), INDEX(顎音化聲母資料表, MATCH( $D1024 &amp; $E1024, 顎音化聲母!$L$5:$L$136, 0), 3), "")</f>
        <v/>
      </c>
      <c r="AN1024" s="373" t="str">
        <f t="shared" si="292"/>
        <v/>
      </c>
      <c r="AO1024" s="374" t="str">
        <f t="array" ref="AO1024">IF($AN1024="", "", IF( $AM1024&lt;&gt;"", $AM1024,INDEX(白話字聲母資料表, $AN1024, $AO$5)))</f>
        <v/>
      </c>
      <c r="AP1024" s="374" t="str">
        <f t="array" ref="AP1024">IF($W1024, "", INDEX(方音八音反切資料表, $AD1024, $AG1024))</f>
        <v/>
      </c>
      <c r="AQ1024" s="370"/>
      <c r="AR1024" s="374" t="str">
        <f t="array" ref="AR1024">IF($V1024, "", INDEX(白話字聲母資料表, $Z1024, $AR$5))</f>
        <v/>
      </c>
      <c r="AS1024" s="375" t="str">
        <f t="array" ref="AS1024">IF($W1024, "", INDEX(白話字韻母資料表, $AC1024, $AR$5))</f>
        <v/>
      </c>
      <c r="AT1024" s="374" t="str">
        <f t="array" ref="AT1024">IF($W1024, "", INDEX(台羅韻母八聲調資料表, $AD1024, $AG1024))</f>
        <v/>
      </c>
      <c r="AU1024" s="370"/>
      <c r="AV1024" s="374" t="str">
        <f t="array" ref="AV1024">IF($V1024, "", INDEX(白話字聲母資料表, $Z1024, $AV$5))</f>
        <v/>
      </c>
      <c r="AW1024" s="375" t="str">
        <f t="array" ref="AW1024">IF($W1024, "", INDEX(白話字韻母資料表, $AC1024, $AW$5))</f>
        <v/>
      </c>
      <c r="AX1024" s="374" t="str">
        <f t="array" ref="AX1024">IF($W1024, "", INDEX(閩拼韻母八聲調資料表, $AD1024, $AG1024))</f>
        <v/>
      </c>
    </row>
    <row r="1025" spans="2:50">
      <c r="B1025" s="380">
        <f t="shared" si="221"/>
        <v>1017</v>
      </c>
      <c r="C1025" s="314" t="str">
        <f>MID(文章!$D$4, B1025, 1)</f>
        <v/>
      </c>
      <c r="D1025" s="365"/>
      <c r="E1025" s="365"/>
      <c r="F1025" s="365"/>
      <c r="G1025" s="315" t="str">
        <f t="array" ref="G1025">IF( OR($T1025, NOT($U1025), $W1025), "", $AA1025 &amp; $AH1025 &amp; INDEX(中文數值資料表, $AG1025, 2) )</f>
        <v/>
      </c>
      <c r="H1025" s="321" t="str">
        <f t="shared" si="222"/>
        <v/>
      </c>
      <c r="I1025" s="322" t="str">
        <f t="shared" si="223"/>
        <v/>
      </c>
      <c r="J1025" s="323" t="str">
        <f t="shared" si="224"/>
        <v/>
      </c>
      <c r="K1025" s="316" t="str">
        <f t="shared" si="225"/>
        <v/>
      </c>
      <c r="L1025" s="317" t="str">
        <f t="shared" ca="1" si="293"/>
        <v xml:space="preserve">\ltjruby{}{}\
</v>
      </c>
      <c r="M1025" s="317" t="str">
        <f t="shared" ca="1" si="279"/>
        <v xml:space="preserve">&lt;ruby&gt;&lt;rt&gt;&lt;/rt&gt;&lt;/ruby&gt;
</v>
      </c>
      <c r="N1025" s="317" t="str">
        <f t="shared" ca="1" si="280"/>
        <v xml:space="preserve">&lt;ruby&gt;&lt;rt&gt;&lt;/rt&gt;&lt;/ruby&gt;
</v>
      </c>
      <c r="O1025" s="317" t="str">
        <f t="shared" ca="1" si="281"/>
        <v xml:space="preserve">&lt;ruby&gt;&lt;rt&gt;&lt;/rt&gt;&lt;/ruby&gt;
</v>
      </c>
      <c r="P1025" s="317" t="str">
        <f t="shared" ca="1" si="281"/>
        <v xml:space="preserve">&lt;ruby&gt;&lt;rt&gt;&lt;/rt&gt;&lt;/ruby&gt;
</v>
      </c>
      <c r="Q1025" s="318" t="str">
        <f t="shared" ca="1" si="282"/>
        <v xml:space="preserve">&lt;ruby&gt;&lt;rtc&gt;&lt;/rtc&gt;&lt;/ruby&gt;
</v>
      </c>
      <c r="R1025" s="318" t="str">
        <f t="shared" ca="1" si="283"/>
        <v xml:space="preserve">&lt;ruby&gt;&lt;rt&gt;&lt;/rt&gt;&lt;rtc&gt;&lt;/rtc&gt;&lt;/ruby&gt;
</v>
      </c>
      <c r="S1025" s="285"/>
      <c r="T1025" s="319" t="b">
        <f t="shared" si="277"/>
        <v>0</v>
      </c>
      <c r="U1025" s="319" t="b">
        <f t="shared" si="284"/>
        <v>0</v>
      </c>
      <c r="V1025" s="319" t="b">
        <f t="shared" si="285"/>
        <v>1</v>
      </c>
      <c r="W1025" s="319" t="b">
        <f t="shared" si="286"/>
        <v>1</v>
      </c>
      <c r="X1025" s="319" t="b">
        <f t="shared" si="287"/>
        <v>0</v>
      </c>
      <c r="Y1025" s="370"/>
      <c r="Z1025" s="377" t="str">
        <f t="shared" si="278"/>
        <v/>
      </c>
      <c r="AA1025" s="373" t="str">
        <f t="array" ref="AA1025">IF( $Z1025="", "", INDEX(白話字聲母資料表, $Z1025, $AA$5))</f>
        <v/>
      </c>
      <c r="AB1025" s="370"/>
      <c r="AC1025" s="377" t="str">
        <f t="shared" si="288"/>
        <v/>
      </c>
      <c r="AD1025" s="373" t="str">
        <f t="array" ref="AD1025">IF( $W1025, "", INDEX(白話字韻母資料表, AC1025, $AD$5))</f>
        <v/>
      </c>
      <c r="AE1025" s="373" t="str">
        <f t="array" ref="AE1025">IF( $W1025, "", IF( INDEX(白話字韻母資料表, AC1025, $AE$5) = "入聲", TRUE, FALSE) )</f>
        <v/>
      </c>
      <c r="AF1025" s="374" t="str">
        <f t="shared" si="289"/>
        <v/>
      </c>
      <c r="AG1025" s="374" t="str">
        <f t="shared" si="290"/>
        <v/>
      </c>
      <c r="AH1025" s="374" t="str">
        <f t="array" ref="AH1025">IF( $W1025, "", INDEX(白話字韻母資料表, $AC1025, $AH$5))</f>
        <v/>
      </c>
      <c r="AI1025" s="374" t="str">
        <f t="array" ref="AI1025">IF($W1025, "", INDEX(白話字韻母八聲調資料表, $AD1025, $AG1025))</f>
        <v/>
      </c>
      <c r="AJ1025" s="370"/>
      <c r="AK1025" s="373" t="b">
        <f t="shared" si="291"/>
        <v>0</v>
      </c>
      <c r="AL1025" s="373" t="str">
        <f>IF( $AK1025, IFERROR( IF(MATCH( $E1025, 顎音化聲母!$H$9:$H$37, 0), TRUE, FALSE), FALSE), "")</f>
        <v/>
      </c>
      <c r="AM1025" s="373" t="str">
        <f t="array" ref="AM1025">IF( AND($AK1025, $AL1025), INDEX(顎音化聲母資料表, MATCH( $D1025 &amp; $E1025, 顎音化聲母!$L$5:$L$136, 0), 3), "")</f>
        <v/>
      </c>
      <c r="AN1025" s="373" t="str">
        <f t="shared" si="292"/>
        <v/>
      </c>
      <c r="AO1025" s="374" t="str">
        <f t="array" ref="AO1025">IF($AN1025="", "", IF( $AM1025&lt;&gt;"", $AM1025,INDEX(白話字聲母資料表, $AN1025, $AO$5)))</f>
        <v/>
      </c>
      <c r="AP1025" s="374" t="str">
        <f t="array" ref="AP1025">IF($W1025, "", INDEX(方音八音反切資料表, $AD1025, $AG1025))</f>
        <v/>
      </c>
      <c r="AQ1025" s="370"/>
      <c r="AR1025" s="374" t="str">
        <f t="array" ref="AR1025">IF($V1025, "", INDEX(白話字聲母資料表, $Z1025, $AR$5))</f>
        <v/>
      </c>
      <c r="AS1025" s="375" t="str">
        <f t="array" ref="AS1025">IF($W1025, "", INDEX(白話字韻母資料表, $AC1025, $AR$5))</f>
        <v/>
      </c>
      <c r="AT1025" s="374" t="str">
        <f t="array" ref="AT1025">IF($W1025, "", INDEX(台羅韻母八聲調資料表, $AD1025, $AG1025))</f>
        <v/>
      </c>
      <c r="AU1025" s="370"/>
      <c r="AV1025" s="374" t="str">
        <f t="array" ref="AV1025">IF($V1025, "", INDEX(白話字聲母資料表, $Z1025, $AV$5))</f>
        <v/>
      </c>
      <c r="AW1025" s="375" t="str">
        <f t="array" ref="AW1025">IF($W1025, "", INDEX(白話字韻母資料表, $AC1025, $AW$5))</f>
        <v/>
      </c>
      <c r="AX1025" s="374" t="str">
        <f t="array" ref="AX1025">IF($W1025, "", INDEX(閩拼韻母八聲調資料表, $AD1025, $AG1025))</f>
        <v/>
      </c>
    </row>
    <row r="1026" spans="2:50">
      <c r="B1026" s="380">
        <f t="shared" si="221"/>
        <v>1018</v>
      </c>
      <c r="C1026" s="314" t="str">
        <f>MID(文章!$D$4, B1026, 1)</f>
        <v/>
      </c>
      <c r="D1026" s="365"/>
      <c r="E1026" s="365"/>
      <c r="F1026" s="365"/>
      <c r="G1026" s="315" t="str">
        <f t="array" ref="G1026">IF( OR($T1026, NOT($U1026), $W1026), "", $AA1026 &amp; $AH1026 &amp; INDEX(中文數值資料表, $AG1026, 2) )</f>
        <v/>
      </c>
      <c r="H1026" s="321" t="str">
        <f t="shared" si="222"/>
        <v/>
      </c>
      <c r="I1026" s="322" t="str">
        <f t="shared" si="223"/>
        <v/>
      </c>
      <c r="J1026" s="323" t="str">
        <f t="shared" si="224"/>
        <v/>
      </c>
      <c r="K1026" s="316" t="str">
        <f t="shared" si="225"/>
        <v/>
      </c>
      <c r="L1026" s="317" t="str">
        <f t="shared" ca="1" si="293"/>
        <v xml:space="preserve">\ltjruby{}{}\
</v>
      </c>
      <c r="M1026" s="317" t="str">
        <f t="shared" ca="1" si="279"/>
        <v xml:space="preserve">&lt;ruby&gt;&lt;rt&gt;&lt;/rt&gt;&lt;/ruby&gt;
</v>
      </c>
      <c r="N1026" s="317" t="str">
        <f t="shared" ca="1" si="280"/>
        <v xml:space="preserve">&lt;ruby&gt;&lt;rt&gt;&lt;/rt&gt;&lt;/ruby&gt;
</v>
      </c>
      <c r="O1026" s="317" t="str">
        <f t="shared" ca="1" si="281"/>
        <v xml:space="preserve">&lt;ruby&gt;&lt;rt&gt;&lt;/rt&gt;&lt;/ruby&gt;
</v>
      </c>
      <c r="P1026" s="317" t="str">
        <f t="shared" ca="1" si="281"/>
        <v xml:space="preserve">&lt;ruby&gt;&lt;rt&gt;&lt;/rt&gt;&lt;/ruby&gt;
</v>
      </c>
      <c r="Q1026" s="318" t="str">
        <f t="shared" ca="1" si="282"/>
        <v xml:space="preserve">&lt;ruby&gt;&lt;rtc&gt;&lt;/rtc&gt;&lt;/ruby&gt;
</v>
      </c>
      <c r="R1026" s="318" t="str">
        <f t="shared" ca="1" si="283"/>
        <v xml:space="preserve">&lt;ruby&gt;&lt;rt&gt;&lt;/rt&gt;&lt;rtc&gt;&lt;/rtc&gt;&lt;/ruby&gt;
</v>
      </c>
      <c r="S1026" s="285"/>
      <c r="T1026" s="319" t="b">
        <f t="shared" si="277"/>
        <v>0</v>
      </c>
      <c r="U1026" s="319" t="b">
        <f t="shared" si="284"/>
        <v>0</v>
      </c>
      <c r="V1026" s="319" t="b">
        <f t="shared" si="285"/>
        <v>1</v>
      </c>
      <c r="W1026" s="319" t="b">
        <f t="shared" si="286"/>
        <v>1</v>
      </c>
      <c r="X1026" s="319" t="b">
        <f t="shared" si="287"/>
        <v>0</v>
      </c>
      <c r="Y1026" s="370"/>
      <c r="Z1026" s="377" t="str">
        <f t="shared" si="278"/>
        <v/>
      </c>
      <c r="AA1026" s="373" t="str">
        <f t="array" ref="AA1026">IF( $Z1026="", "", INDEX(白話字聲母資料表, $Z1026, $AA$5))</f>
        <v/>
      </c>
      <c r="AB1026" s="370"/>
      <c r="AC1026" s="377" t="str">
        <f t="shared" si="288"/>
        <v/>
      </c>
      <c r="AD1026" s="373" t="str">
        <f t="array" ref="AD1026">IF( $W1026, "", INDEX(白話字韻母資料表, AC1026, $AD$5))</f>
        <v/>
      </c>
      <c r="AE1026" s="373" t="str">
        <f t="array" ref="AE1026">IF( $W1026, "", IF( INDEX(白話字韻母資料表, AC1026, $AE$5) = "入聲", TRUE, FALSE) )</f>
        <v/>
      </c>
      <c r="AF1026" s="374" t="str">
        <f t="shared" si="289"/>
        <v/>
      </c>
      <c r="AG1026" s="374" t="str">
        <f t="shared" si="290"/>
        <v/>
      </c>
      <c r="AH1026" s="374" t="str">
        <f t="array" ref="AH1026">IF( $W1026, "", INDEX(白話字韻母資料表, $AC1026, $AH$5))</f>
        <v/>
      </c>
      <c r="AI1026" s="374" t="str">
        <f t="array" ref="AI1026">IF($W1026, "", INDEX(白話字韻母八聲調資料表, $AD1026, $AG1026))</f>
        <v/>
      </c>
      <c r="AJ1026" s="370"/>
      <c r="AK1026" s="373" t="b">
        <f t="shared" si="291"/>
        <v>0</v>
      </c>
      <c r="AL1026" s="373" t="str">
        <f>IF( $AK1026, IFERROR( IF(MATCH( $E1026, 顎音化聲母!$H$9:$H$37, 0), TRUE, FALSE), FALSE), "")</f>
        <v/>
      </c>
      <c r="AM1026" s="373" t="str">
        <f t="array" ref="AM1026">IF( AND($AK1026, $AL1026), INDEX(顎音化聲母資料表, MATCH( $D1026 &amp; $E1026, 顎音化聲母!$L$5:$L$136, 0), 3), "")</f>
        <v/>
      </c>
      <c r="AN1026" s="373" t="str">
        <f t="shared" si="292"/>
        <v/>
      </c>
      <c r="AO1026" s="374" t="str">
        <f t="array" ref="AO1026">IF($AN1026="", "", IF( $AM1026&lt;&gt;"", $AM1026,INDEX(白話字聲母資料表, $AN1026, $AO$5)))</f>
        <v/>
      </c>
      <c r="AP1026" s="374" t="str">
        <f t="array" ref="AP1026">IF($W1026, "", INDEX(方音八音反切資料表, $AD1026, $AG1026))</f>
        <v/>
      </c>
      <c r="AQ1026" s="370"/>
      <c r="AR1026" s="374" t="str">
        <f t="array" ref="AR1026">IF($V1026, "", INDEX(白話字聲母資料表, $Z1026, $AR$5))</f>
        <v/>
      </c>
      <c r="AS1026" s="375" t="str">
        <f t="array" ref="AS1026">IF($W1026, "", INDEX(白話字韻母資料表, $AC1026, $AR$5))</f>
        <v/>
      </c>
      <c r="AT1026" s="374" t="str">
        <f t="array" ref="AT1026">IF($W1026, "", INDEX(台羅韻母八聲調資料表, $AD1026, $AG1026))</f>
        <v/>
      </c>
      <c r="AU1026" s="370"/>
      <c r="AV1026" s="374" t="str">
        <f t="array" ref="AV1026">IF($V1026, "", INDEX(白話字聲母資料表, $Z1026, $AV$5))</f>
        <v/>
      </c>
      <c r="AW1026" s="375" t="str">
        <f t="array" ref="AW1026">IF($W1026, "", INDEX(白話字韻母資料表, $AC1026, $AW$5))</f>
        <v/>
      </c>
      <c r="AX1026" s="374" t="str">
        <f t="array" ref="AX1026">IF($W1026, "", INDEX(閩拼韻母八聲調資料表, $AD1026, $AG1026))</f>
        <v/>
      </c>
    </row>
    <row r="1027" spans="2:50">
      <c r="B1027" s="380">
        <f t="shared" si="221"/>
        <v>1019</v>
      </c>
      <c r="C1027" s="314" t="str">
        <f>MID(文章!$D$4, B1027, 1)</f>
        <v/>
      </c>
      <c r="D1027" s="365"/>
      <c r="E1027" s="365"/>
      <c r="F1027" s="365"/>
      <c r="G1027" s="315" t="str">
        <f t="array" ref="G1027">IF( OR($T1027, NOT($U1027), $W1027), "", $AA1027 &amp; $AH1027 &amp; INDEX(中文數值資料表, $AG1027, 2) )</f>
        <v/>
      </c>
      <c r="H1027" s="321" t="str">
        <f t="shared" si="222"/>
        <v/>
      </c>
      <c r="I1027" s="322" t="str">
        <f t="shared" si="223"/>
        <v/>
      </c>
      <c r="J1027" s="323" t="str">
        <f t="shared" si="224"/>
        <v/>
      </c>
      <c r="K1027" s="316" t="str">
        <f t="shared" si="225"/>
        <v/>
      </c>
      <c r="L1027" s="317" t="str">
        <f t="shared" ca="1" si="293"/>
        <v xml:space="preserve">\ltjruby{}{}\
</v>
      </c>
      <c r="M1027" s="317" t="str">
        <f t="shared" ca="1" si="279"/>
        <v xml:space="preserve">&lt;ruby&gt;&lt;rt&gt;&lt;/rt&gt;&lt;/ruby&gt;
</v>
      </c>
      <c r="N1027" s="317" t="str">
        <f t="shared" ca="1" si="280"/>
        <v xml:space="preserve">&lt;ruby&gt;&lt;rt&gt;&lt;/rt&gt;&lt;/ruby&gt;
</v>
      </c>
      <c r="O1027" s="317" t="str">
        <f t="shared" ca="1" si="281"/>
        <v xml:space="preserve">&lt;ruby&gt;&lt;rt&gt;&lt;/rt&gt;&lt;/ruby&gt;
</v>
      </c>
      <c r="P1027" s="317" t="str">
        <f t="shared" ca="1" si="281"/>
        <v xml:space="preserve">&lt;ruby&gt;&lt;rt&gt;&lt;/rt&gt;&lt;/ruby&gt;
</v>
      </c>
      <c r="Q1027" s="318" t="str">
        <f t="shared" ca="1" si="282"/>
        <v xml:space="preserve">&lt;ruby&gt;&lt;rtc&gt;&lt;/rtc&gt;&lt;/ruby&gt;
</v>
      </c>
      <c r="R1027" s="318" t="str">
        <f t="shared" ca="1" si="283"/>
        <v xml:space="preserve">&lt;ruby&gt;&lt;rt&gt;&lt;/rt&gt;&lt;rtc&gt;&lt;/rtc&gt;&lt;/ruby&gt;
</v>
      </c>
      <c r="S1027" s="285"/>
      <c r="T1027" s="319" t="b">
        <f t="shared" si="277"/>
        <v>0</v>
      </c>
      <c r="U1027" s="319" t="b">
        <f t="shared" si="284"/>
        <v>0</v>
      </c>
      <c r="V1027" s="319" t="b">
        <f t="shared" si="285"/>
        <v>1</v>
      </c>
      <c r="W1027" s="319" t="b">
        <f t="shared" si="286"/>
        <v>1</v>
      </c>
      <c r="X1027" s="319" t="b">
        <f t="shared" si="287"/>
        <v>0</v>
      </c>
      <c r="Y1027" s="370"/>
      <c r="Z1027" s="377" t="str">
        <f t="shared" si="278"/>
        <v/>
      </c>
      <c r="AA1027" s="373" t="str">
        <f t="array" ref="AA1027">IF( $Z1027="", "", INDEX(白話字聲母資料表, $Z1027, $AA$5))</f>
        <v/>
      </c>
      <c r="AB1027" s="370"/>
      <c r="AC1027" s="377" t="str">
        <f t="shared" si="288"/>
        <v/>
      </c>
      <c r="AD1027" s="373" t="str">
        <f t="array" ref="AD1027">IF( $W1027, "", INDEX(白話字韻母資料表, AC1027, $AD$5))</f>
        <v/>
      </c>
      <c r="AE1027" s="373" t="str">
        <f t="array" ref="AE1027">IF( $W1027, "", IF( INDEX(白話字韻母資料表, AC1027, $AE$5) = "入聲", TRUE, FALSE) )</f>
        <v/>
      </c>
      <c r="AF1027" s="374" t="str">
        <f t="shared" si="289"/>
        <v/>
      </c>
      <c r="AG1027" s="374" t="str">
        <f t="shared" si="290"/>
        <v/>
      </c>
      <c r="AH1027" s="374" t="str">
        <f t="array" ref="AH1027">IF( $W1027, "", INDEX(白話字韻母資料表, $AC1027, $AH$5))</f>
        <v/>
      </c>
      <c r="AI1027" s="374" t="str">
        <f t="array" ref="AI1027">IF($W1027, "", INDEX(白話字韻母八聲調資料表, $AD1027, $AG1027))</f>
        <v/>
      </c>
      <c r="AJ1027" s="370"/>
      <c r="AK1027" s="373" t="b">
        <f t="shared" si="291"/>
        <v>0</v>
      </c>
      <c r="AL1027" s="373" t="str">
        <f>IF( $AK1027, IFERROR( IF(MATCH( $E1027, 顎音化聲母!$H$9:$H$37, 0), TRUE, FALSE), FALSE), "")</f>
        <v/>
      </c>
      <c r="AM1027" s="373" t="str">
        <f t="array" ref="AM1027">IF( AND($AK1027, $AL1027), INDEX(顎音化聲母資料表, MATCH( $D1027 &amp; $E1027, 顎音化聲母!$L$5:$L$136, 0), 3), "")</f>
        <v/>
      </c>
      <c r="AN1027" s="373" t="str">
        <f t="shared" si="292"/>
        <v/>
      </c>
      <c r="AO1027" s="374" t="str">
        <f t="array" ref="AO1027">IF($AN1027="", "", IF( $AM1027&lt;&gt;"", $AM1027,INDEX(白話字聲母資料表, $AN1027, $AO$5)))</f>
        <v/>
      </c>
      <c r="AP1027" s="374" t="str">
        <f t="array" ref="AP1027">IF($W1027, "", INDEX(方音八音反切資料表, $AD1027, $AG1027))</f>
        <v/>
      </c>
      <c r="AQ1027" s="370"/>
      <c r="AR1027" s="374" t="str">
        <f t="array" ref="AR1027">IF($V1027, "", INDEX(白話字聲母資料表, $Z1027, $AR$5))</f>
        <v/>
      </c>
      <c r="AS1027" s="375" t="str">
        <f t="array" ref="AS1027">IF($W1027, "", INDEX(白話字韻母資料表, $AC1027, $AR$5))</f>
        <v/>
      </c>
      <c r="AT1027" s="374" t="str">
        <f t="array" ref="AT1027">IF($W1027, "", INDEX(台羅韻母八聲調資料表, $AD1027, $AG1027))</f>
        <v/>
      </c>
      <c r="AU1027" s="370"/>
      <c r="AV1027" s="374" t="str">
        <f t="array" ref="AV1027">IF($V1027, "", INDEX(白話字聲母資料表, $Z1027, $AV$5))</f>
        <v/>
      </c>
      <c r="AW1027" s="375" t="str">
        <f t="array" ref="AW1027">IF($W1027, "", INDEX(白話字韻母資料表, $AC1027, $AW$5))</f>
        <v/>
      </c>
      <c r="AX1027" s="374" t="str">
        <f t="array" ref="AX1027">IF($W1027, "", INDEX(閩拼韻母八聲調資料表, $AD1027, $AG1027))</f>
        <v/>
      </c>
    </row>
    <row r="1028" spans="2:50">
      <c r="B1028" s="380">
        <f t="shared" si="221"/>
        <v>1020</v>
      </c>
      <c r="C1028" s="314" t="str">
        <f>MID(文章!$D$4, B1028, 1)</f>
        <v/>
      </c>
      <c r="D1028" s="365"/>
      <c r="E1028" s="365"/>
      <c r="F1028" s="365"/>
      <c r="G1028" s="315" t="str">
        <f t="array" ref="G1028">IF( OR($T1028, NOT($U1028), $W1028), "", $AA1028 &amp; $AH1028 &amp; INDEX(中文數值資料表, $AG1028, 2) )</f>
        <v/>
      </c>
      <c r="H1028" s="321" t="str">
        <f t="shared" si="222"/>
        <v/>
      </c>
      <c r="I1028" s="322" t="str">
        <f t="shared" si="223"/>
        <v/>
      </c>
      <c r="J1028" s="323" t="str">
        <f t="shared" si="224"/>
        <v/>
      </c>
      <c r="K1028" s="316" t="str">
        <f t="shared" si="225"/>
        <v/>
      </c>
      <c r="L1028" s="317" t="str">
        <f t="shared" ca="1" si="293"/>
        <v xml:space="preserve">\ltjruby{}{}\
</v>
      </c>
      <c r="M1028" s="317" t="str">
        <f t="shared" ca="1" si="279"/>
        <v xml:space="preserve">&lt;ruby&gt;&lt;rt&gt;&lt;/rt&gt;&lt;/ruby&gt;
</v>
      </c>
      <c r="N1028" s="317" t="str">
        <f t="shared" ca="1" si="280"/>
        <v xml:space="preserve">&lt;ruby&gt;&lt;rt&gt;&lt;/rt&gt;&lt;/ruby&gt;
</v>
      </c>
      <c r="O1028" s="317" t="str">
        <f t="shared" ca="1" si="281"/>
        <v xml:space="preserve">&lt;ruby&gt;&lt;rt&gt;&lt;/rt&gt;&lt;/ruby&gt;
</v>
      </c>
      <c r="P1028" s="317" t="str">
        <f t="shared" ca="1" si="281"/>
        <v xml:space="preserve">&lt;ruby&gt;&lt;rt&gt;&lt;/rt&gt;&lt;/ruby&gt;
</v>
      </c>
      <c r="Q1028" s="318" t="str">
        <f t="shared" ca="1" si="282"/>
        <v xml:space="preserve">&lt;ruby&gt;&lt;rtc&gt;&lt;/rtc&gt;&lt;/ruby&gt;
</v>
      </c>
      <c r="R1028" s="318" t="str">
        <f t="shared" ca="1" si="283"/>
        <v xml:space="preserve">&lt;ruby&gt;&lt;rt&gt;&lt;/rt&gt;&lt;rtc&gt;&lt;/rtc&gt;&lt;/ruby&gt;
</v>
      </c>
      <c r="S1028" s="285"/>
      <c r="T1028" s="319" t="b">
        <f t="shared" si="277"/>
        <v>0</v>
      </c>
      <c r="U1028" s="319" t="b">
        <f t="shared" si="284"/>
        <v>0</v>
      </c>
      <c r="V1028" s="319" t="b">
        <f t="shared" si="285"/>
        <v>1</v>
      </c>
      <c r="W1028" s="319" t="b">
        <f t="shared" si="286"/>
        <v>1</v>
      </c>
      <c r="X1028" s="319" t="b">
        <f t="shared" si="287"/>
        <v>0</v>
      </c>
      <c r="Y1028" s="370"/>
      <c r="Z1028" s="377" t="str">
        <f t="shared" si="278"/>
        <v/>
      </c>
      <c r="AA1028" s="373" t="str">
        <f t="array" ref="AA1028">IF( $Z1028="", "", INDEX(白話字聲母資料表, $Z1028, $AA$5))</f>
        <v/>
      </c>
      <c r="AB1028" s="370"/>
      <c r="AC1028" s="377" t="str">
        <f t="shared" si="288"/>
        <v/>
      </c>
      <c r="AD1028" s="373" t="str">
        <f t="array" ref="AD1028">IF( $W1028, "", INDEX(白話字韻母資料表, AC1028, $AD$5))</f>
        <v/>
      </c>
      <c r="AE1028" s="373" t="str">
        <f t="array" ref="AE1028">IF( $W1028, "", IF( INDEX(白話字韻母資料表, AC1028, $AE$5) = "入聲", TRUE, FALSE) )</f>
        <v/>
      </c>
      <c r="AF1028" s="374" t="str">
        <f t="shared" si="289"/>
        <v/>
      </c>
      <c r="AG1028" s="374" t="str">
        <f t="shared" si="290"/>
        <v/>
      </c>
      <c r="AH1028" s="374" t="str">
        <f t="array" ref="AH1028">IF( $W1028, "", INDEX(白話字韻母資料表, $AC1028, $AH$5))</f>
        <v/>
      </c>
      <c r="AI1028" s="374" t="str">
        <f t="array" ref="AI1028">IF($W1028, "", INDEX(白話字韻母八聲調資料表, $AD1028, $AG1028))</f>
        <v/>
      </c>
      <c r="AJ1028" s="370"/>
      <c r="AK1028" s="373" t="b">
        <f t="shared" si="291"/>
        <v>0</v>
      </c>
      <c r="AL1028" s="373" t="str">
        <f>IF( $AK1028, IFERROR( IF(MATCH( $E1028, 顎音化聲母!$H$9:$H$37, 0), TRUE, FALSE), FALSE), "")</f>
        <v/>
      </c>
      <c r="AM1028" s="373" t="str">
        <f t="array" ref="AM1028">IF( AND($AK1028, $AL1028), INDEX(顎音化聲母資料表, MATCH( $D1028 &amp; $E1028, 顎音化聲母!$L$5:$L$136, 0), 3), "")</f>
        <v/>
      </c>
      <c r="AN1028" s="373" t="str">
        <f t="shared" si="292"/>
        <v/>
      </c>
      <c r="AO1028" s="374" t="str">
        <f t="array" ref="AO1028">IF($AN1028="", "", IF( $AM1028&lt;&gt;"", $AM1028,INDEX(白話字聲母資料表, $AN1028, $AO$5)))</f>
        <v/>
      </c>
      <c r="AP1028" s="374" t="str">
        <f t="array" ref="AP1028">IF($W1028, "", INDEX(方音八音反切資料表, $AD1028, $AG1028))</f>
        <v/>
      </c>
      <c r="AQ1028" s="370"/>
      <c r="AR1028" s="374" t="str">
        <f t="array" ref="AR1028">IF($V1028, "", INDEX(白話字聲母資料表, $Z1028, $AR$5))</f>
        <v/>
      </c>
      <c r="AS1028" s="375" t="str">
        <f t="array" ref="AS1028">IF($W1028, "", INDEX(白話字韻母資料表, $AC1028, $AR$5))</f>
        <v/>
      </c>
      <c r="AT1028" s="374" t="str">
        <f t="array" ref="AT1028">IF($W1028, "", INDEX(台羅韻母八聲調資料表, $AD1028, $AG1028))</f>
        <v/>
      </c>
      <c r="AU1028" s="370"/>
      <c r="AV1028" s="374" t="str">
        <f t="array" ref="AV1028">IF($V1028, "", INDEX(白話字聲母資料表, $Z1028, $AV$5))</f>
        <v/>
      </c>
      <c r="AW1028" s="375" t="str">
        <f t="array" ref="AW1028">IF($W1028, "", INDEX(白話字韻母資料表, $AC1028, $AW$5))</f>
        <v/>
      </c>
      <c r="AX1028" s="374" t="str">
        <f t="array" ref="AX1028">IF($W1028, "", INDEX(閩拼韻母八聲調資料表, $AD1028, $AG1028))</f>
        <v/>
      </c>
    </row>
    <row r="1029" spans="2:50">
      <c r="B1029" s="380">
        <f t="shared" ref="B1029:B1283" si="294">ROW() - ROW($8:$8)</f>
        <v>1021</v>
      </c>
      <c r="C1029" s="314" t="str">
        <f>MID(文章!$D$4, B1029, 1)</f>
        <v/>
      </c>
      <c r="D1029" s="365"/>
      <c r="E1029" s="365"/>
      <c r="F1029" s="365"/>
      <c r="G1029" s="315" t="str">
        <f t="array" ref="G1029">IF( OR($T1029, NOT($U1029), $W1029), "", $AA1029 &amp; $AH1029 &amp; INDEX(中文數值資料表, $AG1029, 2) )</f>
        <v/>
      </c>
      <c r="H1029" s="321" t="str">
        <f t="shared" ref="H1029:H1283" si="295">IF( NOT($T1029), TRIM( $D1029 &amp; $AI1029), "")</f>
        <v/>
      </c>
      <c r="I1029" s="322" t="str">
        <f t="shared" ref="I1029:I1283" si="296">IF( NOT($T1029), TRIM( $AR1029 &amp; $AT1029 ), "")</f>
        <v/>
      </c>
      <c r="J1029" s="323" t="str">
        <f t="shared" ref="J1029:J1283" si="297">IF( NOT($T1029), TRIM($AV1029 &amp; $AX1029), "")</f>
        <v/>
      </c>
      <c r="K1029" s="316" t="str">
        <f t="shared" ref="K1029:K1283" si="298">IF( NOT($T1029), TRIM($AO1029 &amp; $AP1029), "")</f>
        <v/>
      </c>
      <c r="L1029" s="317" t="str">
        <f t="shared" ca="1" si="293"/>
        <v xml:space="preserve">\ltjruby{}{}\
</v>
      </c>
      <c r="M1029" s="317" t="str">
        <f t="shared" ca="1" si="279"/>
        <v xml:space="preserve">&lt;ruby&gt;&lt;rt&gt;&lt;/rt&gt;&lt;/ruby&gt;
</v>
      </c>
      <c r="N1029" s="317" t="str">
        <f t="shared" ca="1" si="280"/>
        <v xml:space="preserve">&lt;ruby&gt;&lt;rt&gt;&lt;/rt&gt;&lt;/ruby&gt;
</v>
      </c>
      <c r="O1029" s="317" t="str">
        <f t="shared" ca="1" si="281"/>
        <v xml:space="preserve">&lt;ruby&gt;&lt;rt&gt;&lt;/rt&gt;&lt;/ruby&gt;
</v>
      </c>
      <c r="P1029" s="317" t="str">
        <f t="shared" ca="1" si="281"/>
        <v xml:space="preserve">&lt;ruby&gt;&lt;rt&gt;&lt;/rt&gt;&lt;/ruby&gt;
</v>
      </c>
      <c r="Q1029" s="318" t="str">
        <f t="shared" ca="1" si="282"/>
        <v xml:space="preserve">&lt;ruby&gt;&lt;rtc&gt;&lt;/rtc&gt;&lt;/ruby&gt;
</v>
      </c>
      <c r="R1029" s="318" t="str">
        <f t="shared" ca="1" si="283"/>
        <v xml:space="preserve">&lt;ruby&gt;&lt;rt&gt;&lt;/rt&gt;&lt;rtc&gt;&lt;/rtc&gt;&lt;/ruby&gt;
</v>
      </c>
      <c r="S1029" s="285"/>
      <c r="T1029" s="319" t="b">
        <f t="shared" si="277"/>
        <v>0</v>
      </c>
      <c r="U1029" s="319" t="b">
        <f t="shared" si="284"/>
        <v>0</v>
      </c>
      <c r="V1029" s="319" t="b">
        <f t="shared" si="285"/>
        <v>1</v>
      </c>
      <c r="W1029" s="319" t="b">
        <f t="shared" si="286"/>
        <v>1</v>
      </c>
      <c r="X1029" s="319" t="b">
        <f t="shared" si="287"/>
        <v>0</v>
      </c>
      <c r="Y1029" s="370"/>
      <c r="Z1029" s="377" t="str">
        <f t="shared" si="278"/>
        <v/>
      </c>
      <c r="AA1029" s="373" t="str">
        <f t="array" ref="AA1029">IF( $Z1029="", "", INDEX(白話字聲母資料表, $Z1029, $AA$5))</f>
        <v/>
      </c>
      <c r="AB1029" s="370"/>
      <c r="AC1029" s="377" t="str">
        <f t="shared" si="288"/>
        <v/>
      </c>
      <c r="AD1029" s="373" t="str">
        <f t="array" ref="AD1029">IF( $W1029, "", INDEX(白話字韻母資料表, AC1029, $AD$5))</f>
        <v/>
      </c>
      <c r="AE1029" s="373" t="str">
        <f t="array" ref="AE1029">IF( $W1029, "", IF( INDEX(白話字韻母資料表, AC1029, $AE$5) = "入聲", TRUE, FALSE) )</f>
        <v/>
      </c>
      <c r="AF1029" s="374" t="str">
        <f t="shared" si="289"/>
        <v/>
      </c>
      <c r="AG1029" s="374" t="str">
        <f t="shared" si="290"/>
        <v/>
      </c>
      <c r="AH1029" s="374" t="str">
        <f t="array" ref="AH1029">IF( $W1029, "", INDEX(白話字韻母資料表, $AC1029, $AH$5))</f>
        <v/>
      </c>
      <c r="AI1029" s="374" t="str">
        <f t="array" ref="AI1029">IF($W1029, "", INDEX(白話字韻母八聲調資料表, $AD1029, $AG1029))</f>
        <v/>
      </c>
      <c r="AJ1029" s="370"/>
      <c r="AK1029" s="373" t="b">
        <f t="shared" si="291"/>
        <v>0</v>
      </c>
      <c r="AL1029" s="373" t="str">
        <f>IF( $AK1029, IFERROR( IF(MATCH( $E1029, 顎音化聲母!$H$9:$H$37, 0), TRUE, FALSE), FALSE), "")</f>
        <v/>
      </c>
      <c r="AM1029" s="373" t="str">
        <f t="array" ref="AM1029">IF( AND($AK1029, $AL1029), INDEX(顎音化聲母資料表, MATCH( $D1029 &amp; $E1029, 顎音化聲母!$L$5:$L$136, 0), 3), "")</f>
        <v/>
      </c>
      <c r="AN1029" s="373" t="str">
        <f t="shared" si="292"/>
        <v/>
      </c>
      <c r="AO1029" s="374" t="str">
        <f t="array" ref="AO1029">IF($AN1029="", "", IF( $AM1029&lt;&gt;"", $AM1029,INDEX(白話字聲母資料表, $AN1029, $AO$5)))</f>
        <v/>
      </c>
      <c r="AP1029" s="374" t="str">
        <f t="array" ref="AP1029">IF($W1029, "", INDEX(方音八音反切資料表, $AD1029, $AG1029))</f>
        <v/>
      </c>
      <c r="AQ1029" s="370"/>
      <c r="AR1029" s="374" t="str">
        <f t="array" ref="AR1029">IF($V1029, "", INDEX(白話字聲母資料表, $Z1029, $AR$5))</f>
        <v/>
      </c>
      <c r="AS1029" s="375" t="str">
        <f t="array" ref="AS1029">IF($W1029, "", INDEX(白話字韻母資料表, $AC1029, $AR$5))</f>
        <v/>
      </c>
      <c r="AT1029" s="374" t="str">
        <f t="array" ref="AT1029">IF($W1029, "", INDEX(台羅韻母八聲調資料表, $AD1029, $AG1029))</f>
        <v/>
      </c>
      <c r="AU1029" s="370"/>
      <c r="AV1029" s="374" t="str">
        <f t="array" ref="AV1029">IF($V1029, "", INDEX(白話字聲母資料表, $Z1029, $AV$5))</f>
        <v/>
      </c>
      <c r="AW1029" s="375" t="str">
        <f t="array" ref="AW1029">IF($W1029, "", INDEX(白話字韻母資料表, $AC1029, $AW$5))</f>
        <v/>
      </c>
      <c r="AX1029" s="374" t="str">
        <f t="array" ref="AX1029">IF($W1029, "", INDEX(閩拼韻母八聲調資料表, $AD1029, $AG1029))</f>
        <v/>
      </c>
    </row>
    <row r="1030" spans="2:50">
      <c r="B1030" s="380">
        <f t="shared" si="294"/>
        <v>1022</v>
      </c>
      <c r="C1030" s="314" t="str">
        <f>MID(文章!$D$4, B1030, 1)</f>
        <v/>
      </c>
      <c r="D1030" s="365"/>
      <c r="E1030" s="365"/>
      <c r="F1030" s="365"/>
      <c r="G1030" s="315" t="str">
        <f t="array" ref="G1030">IF( OR($T1030, NOT($U1030), $W1030), "", $AA1030 &amp; $AH1030 &amp; INDEX(中文數值資料表, $AG1030, 2) )</f>
        <v/>
      </c>
      <c r="H1030" s="321" t="str">
        <f t="shared" si="295"/>
        <v/>
      </c>
      <c r="I1030" s="322" t="str">
        <f t="shared" si="296"/>
        <v/>
      </c>
      <c r="J1030" s="323" t="str">
        <f t="shared" si="297"/>
        <v/>
      </c>
      <c r="K1030" s="316" t="str">
        <f t="shared" si="298"/>
        <v/>
      </c>
      <c r="L1030" s="317" t="str">
        <f t="shared" ca="1" si="293"/>
        <v xml:space="preserve">\ltjruby{}{}\
</v>
      </c>
      <c r="M1030" s="317" t="str">
        <f t="shared" ca="1" si="279"/>
        <v xml:space="preserve">&lt;ruby&gt;&lt;rt&gt;&lt;/rt&gt;&lt;/ruby&gt;
</v>
      </c>
      <c r="N1030" s="317" t="str">
        <f t="shared" ca="1" si="280"/>
        <v xml:space="preserve">&lt;ruby&gt;&lt;rt&gt;&lt;/rt&gt;&lt;/ruby&gt;
</v>
      </c>
      <c r="O1030" s="317" t="str">
        <f t="shared" ca="1" si="281"/>
        <v xml:space="preserve">&lt;ruby&gt;&lt;rt&gt;&lt;/rt&gt;&lt;/ruby&gt;
</v>
      </c>
      <c r="P1030" s="317" t="str">
        <f t="shared" ca="1" si="281"/>
        <v xml:space="preserve">&lt;ruby&gt;&lt;rt&gt;&lt;/rt&gt;&lt;/ruby&gt;
</v>
      </c>
      <c r="Q1030" s="318" t="str">
        <f t="shared" ca="1" si="282"/>
        <v xml:space="preserve">&lt;ruby&gt;&lt;rtc&gt;&lt;/rtc&gt;&lt;/ruby&gt;
</v>
      </c>
      <c r="R1030" s="318" t="str">
        <f t="shared" ca="1" si="283"/>
        <v xml:space="preserve">&lt;ruby&gt;&lt;rt&gt;&lt;/rt&gt;&lt;rtc&gt;&lt;/rtc&gt;&lt;/ruby&gt;
</v>
      </c>
      <c r="S1030" s="285"/>
      <c r="T1030" s="319" t="b">
        <f t="shared" si="277"/>
        <v>0</v>
      </c>
      <c r="U1030" s="319" t="b">
        <f t="shared" si="284"/>
        <v>0</v>
      </c>
      <c r="V1030" s="319" t="b">
        <f t="shared" si="285"/>
        <v>1</v>
      </c>
      <c r="W1030" s="319" t="b">
        <f t="shared" si="286"/>
        <v>1</v>
      </c>
      <c r="X1030" s="319" t="b">
        <f t="shared" si="287"/>
        <v>0</v>
      </c>
      <c r="Y1030" s="370"/>
      <c r="Z1030" s="377" t="str">
        <f t="shared" si="278"/>
        <v/>
      </c>
      <c r="AA1030" s="373" t="str">
        <f t="array" ref="AA1030">IF( $Z1030="", "", INDEX(白話字聲母資料表, $Z1030, $AA$5))</f>
        <v/>
      </c>
      <c r="AB1030" s="370"/>
      <c r="AC1030" s="377" t="str">
        <f t="shared" si="288"/>
        <v/>
      </c>
      <c r="AD1030" s="373" t="str">
        <f t="array" ref="AD1030">IF( $W1030, "", INDEX(白話字韻母資料表, AC1030, $AD$5))</f>
        <v/>
      </c>
      <c r="AE1030" s="373" t="str">
        <f t="array" ref="AE1030">IF( $W1030, "", IF( INDEX(白話字韻母資料表, AC1030, $AE$5) = "入聲", TRUE, FALSE) )</f>
        <v/>
      </c>
      <c r="AF1030" s="374" t="str">
        <f t="shared" si="289"/>
        <v/>
      </c>
      <c r="AG1030" s="374" t="str">
        <f t="shared" si="290"/>
        <v/>
      </c>
      <c r="AH1030" s="374" t="str">
        <f t="array" ref="AH1030">IF( $W1030, "", INDEX(白話字韻母資料表, $AC1030, $AH$5))</f>
        <v/>
      </c>
      <c r="AI1030" s="374" t="str">
        <f t="array" ref="AI1030">IF($W1030, "", INDEX(白話字韻母八聲調資料表, $AD1030, $AG1030))</f>
        <v/>
      </c>
      <c r="AJ1030" s="370"/>
      <c r="AK1030" s="373" t="b">
        <f t="shared" si="291"/>
        <v>0</v>
      </c>
      <c r="AL1030" s="373" t="str">
        <f>IF( $AK1030, IFERROR( IF(MATCH( $E1030, 顎音化聲母!$H$9:$H$37, 0), TRUE, FALSE), FALSE), "")</f>
        <v/>
      </c>
      <c r="AM1030" s="373" t="str">
        <f t="array" ref="AM1030">IF( AND($AK1030, $AL1030), INDEX(顎音化聲母資料表, MATCH( $D1030 &amp; $E1030, 顎音化聲母!$L$5:$L$136, 0), 3), "")</f>
        <v/>
      </c>
      <c r="AN1030" s="373" t="str">
        <f t="shared" si="292"/>
        <v/>
      </c>
      <c r="AO1030" s="374" t="str">
        <f t="array" ref="AO1030">IF($AN1030="", "", IF( $AM1030&lt;&gt;"", $AM1030,INDEX(白話字聲母資料表, $AN1030, $AO$5)))</f>
        <v/>
      </c>
      <c r="AP1030" s="374" t="str">
        <f t="array" ref="AP1030">IF($W1030, "", INDEX(方音八音反切資料表, $AD1030, $AG1030))</f>
        <v/>
      </c>
      <c r="AQ1030" s="370"/>
      <c r="AR1030" s="374" t="str">
        <f t="array" ref="AR1030">IF($V1030, "", INDEX(白話字聲母資料表, $Z1030, $AR$5))</f>
        <v/>
      </c>
      <c r="AS1030" s="375" t="str">
        <f t="array" ref="AS1030">IF($W1030, "", INDEX(白話字韻母資料表, $AC1030, $AR$5))</f>
        <v/>
      </c>
      <c r="AT1030" s="374" t="str">
        <f t="array" ref="AT1030">IF($W1030, "", INDEX(台羅韻母八聲調資料表, $AD1030, $AG1030))</f>
        <v/>
      </c>
      <c r="AU1030" s="370"/>
      <c r="AV1030" s="374" t="str">
        <f t="array" ref="AV1030">IF($V1030, "", INDEX(白話字聲母資料表, $Z1030, $AV$5))</f>
        <v/>
      </c>
      <c r="AW1030" s="375" t="str">
        <f t="array" ref="AW1030">IF($W1030, "", INDEX(白話字韻母資料表, $AC1030, $AW$5))</f>
        <v/>
      </c>
      <c r="AX1030" s="374" t="str">
        <f t="array" ref="AX1030">IF($W1030, "", INDEX(閩拼韻母八聲調資料表, $AD1030, $AG1030))</f>
        <v/>
      </c>
    </row>
    <row r="1031" spans="2:50">
      <c r="B1031" s="380">
        <f t="shared" si="294"/>
        <v>1023</v>
      </c>
      <c r="C1031" s="314" t="str">
        <f>MID(文章!$D$4, B1031, 1)</f>
        <v/>
      </c>
      <c r="D1031" s="365"/>
      <c r="E1031" s="365"/>
      <c r="F1031" s="365"/>
      <c r="G1031" s="315" t="str">
        <f t="array" ref="G1031">IF( OR($T1031, NOT($U1031), $W1031), "", $AA1031 &amp; $AH1031 &amp; INDEX(中文數值資料表, $AG1031, 2) )</f>
        <v/>
      </c>
      <c r="H1031" s="321" t="str">
        <f t="shared" si="295"/>
        <v/>
      </c>
      <c r="I1031" s="322" t="str">
        <f t="shared" si="296"/>
        <v/>
      </c>
      <c r="J1031" s="323" t="str">
        <f t="shared" si="297"/>
        <v/>
      </c>
      <c r="K1031" s="316" t="str">
        <f t="shared" si="298"/>
        <v/>
      </c>
      <c r="L1031" s="317" t="str">
        <f t="shared" ca="1" si="293"/>
        <v xml:space="preserve">\ltjruby{}{}\
</v>
      </c>
      <c r="M1031" s="317" t="str">
        <f t="shared" ca="1" si="279"/>
        <v xml:space="preserve">&lt;ruby&gt;&lt;rt&gt;&lt;/rt&gt;&lt;/ruby&gt;
</v>
      </c>
      <c r="N1031" s="317" t="str">
        <f t="shared" ca="1" si="280"/>
        <v xml:space="preserve">&lt;ruby&gt;&lt;rt&gt;&lt;/rt&gt;&lt;/ruby&gt;
</v>
      </c>
      <c r="O1031" s="317" t="str">
        <f t="shared" ca="1" si="281"/>
        <v xml:space="preserve">&lt;ruby&gt;&lt;rt&gt;&lt;/rt&gt;&lt;/ruby&gt;
</v>
      </c>
      <c r="P1031" s="317" t="str">
        <f t="shared" ca="1" si="281"/>
        <v xml:space="preserve">&lt;ruby&gt;&lt;rt&gt;&lt;/rt&gt;&lt;/ruby&gt;
</v>
      </c>
      <c r="Q1031" s="318" t="str">
        <f t="shared" ca="1" si="282"/>
        <v xml:space="preserve">&lt;ruby&gt;&lt;rtc&gt;&lt;/rtc&gt;&lt;/ruby&gt;
</v>
      </c>
      <c r="R1031" s="318" t="str">
        <f t="shared" ca="1" si="283"/>
        <v xml:space="preserve">&lt;ruby&gt;&lt;rt&gt;&lt;/rt&gt;&lt;rtc&gt;&lt;/rtc&gt;&lt;/ruby&gt;
</v>
      </c>
      <c r="S1031" s="285"/>
      <c r="T1031" s="319" t="b">
        <f t="shared" si="277"/>
        <v>0</v>
      </c>
      <c r="U1031" s="319" t="b">
        <f t="shared" si="284"/>
        <v>0</v>
      </c>
      <c r="V1031" s="319" t="b">
        <f t="shared" si="285"/>
        <v>1</v>
      </c>
      <c r="W1031" s="319" t="b">
        <f t="shared" si="286"/>
        <v>1</v>
      </c>
      <c r="X1031" s="319" t="b">
        <f t="shared" si="287"/>
        <v>0</v>
      </c>
      <c r="Y1031" s="370"/>
      <c r="Z1031" s="377" t="str">
        <f t="shared" si="278"/>
        <v/>
      </c>
      <c r="AA1031" s="373" t="str">
        <f t="array" ref="AA1031">IF( $Z1031="", "", INDEX(白話字聲母資料表, $Z1031, $AA$5))</f>
        <v/>
      </c>
      <c r="AB1031" s="370"/>
      <c r="AC1031" s="377" t="str">
        <f t="shared" si="288"/>
        <v/>
      </c>
      <c r="AD1031" s="373" t="str">
        <f t="array" ref="AD1031">IF( $W1031, "", INDEX(白話字韻母資料表, AC1031, $AD$5))</f>
        <v/>
      </c>
      <c r="AE1031" s="373" t="str">
        <f t="array" ref="AE1031">IF( $W1031, "", IF( INDEX(白話字韻母資料表, AC1031, $AE$5) = "入聲", TRUE, FALSE) )</f>
        <v/>
      </c>
      <c r="AF1031" s="374" t="str">
        <f t="shared" si="289"/>
        <v/>
      </c>
      <c r="AG1031" s="374" t="str">
        <f t="shared" si="290"/>
        <v/>
      </c>
      <c r="AH1031" s="374" t="str">
        <f t="array" ref="AH1031">IF( $W1031, "", INDEX(白話字韻母資料表, $AC1031, $AH$5))</f>
        <v/>
      </c>
      <c r="AI1031" s="374" t="str">
        <f t="array" ref="AI1031">IF($W1031, "", INDEX(白話字韻母八聲調資料表, $AD1031, $AG1031))</f>
        <v/>
      </c>
      <c r="AJ1031" s="370"/>
      <c r="AK1031" s="373" t="b">
        <f t="shared" si="291"/>
        <v>0</v>
      </c>
      <c r="AL1031" s="373" t="str">
        <f>IF( $AK1031, IFERROR( IF(MATCH( $E1031, 顎音化聲母!$H$9:$H$37, 0), TRUE, FALSE), FALSE), "")</f>
        <v/>
      </c>
      <c r="AM1031" s="373" t="str">
        <f t="array" ref="AM1031">IF( AND($AK1031, $AL1031), INDEX(顎音化聲母資料表, MATCH( $D1031 &amp; $E1031, 顎音化聲母!$L$5:$L$136, 0), 3), "")</f>
        <v/>
      </c>
      <c r="AN1031" s="373" t="str">
        <f t="shared" si="292"/>
        <v/>
      </c>
      <c r="AO1031" s="374" t="str">
        <f t="array" ref="AO1031">IF($AN1031="", "", IF( $AM1031&lt;&gt;"", $AM1031,INDEX(白話字聲母資料表, $AN1031, $AO$5)))</f>
        <v/>
      </c>
      <c r="AP1031" s="374" t="str">
        <f t="array" ref="AP1031">IF($W1031, "", INDEX(方音八音反切資料表, $AD1031, $AG1031))</f>
        <v/>
      </c>
      <c r="AQ1031" s="370"/>
      <c r="AR1031" s="374" t="str">
        <f t="array" ref="AR1031">IF($V1031, "", INDEX(白話字聲母資料表, $Z1031, $AR$5))</f>
        <v/>
      </c>
      <c r="AS1031" s="375" t="str">
        <f t="array" ref="AS1031">IF($W1031, "", INDEX(白話字韻母資料表, $AC1031, $AR$5))</f>
        <v/>
      </c>
      <c r="AT1031" s="374" t="str">
        <f t="array" ref="AT1031">IF($W1031, "", INDEX(台羅韻母八聲調資料表, $AD1031, $AG1031))</f>
        <v/>
      </c>
      <c r="AU1031" s="370"/>
      <c r="AV1031" s="374" t="str">
        <f t="array" ref="AV1031">IF($V1031, "", INDEX(白話字聲母資料表, $Z1031, $AV$5))</f>
        <v/>
      </c>
      <c r="AW1031" s="375" t="str">
        <f t="array" ref="AW1031">IF($W1031, "", INDEX(白話字韻母資料表, $AC1031, $AW$5))</f>
        <v/>
      </c>
      <c r="AX1031" s="374" t="str">
        <f t="array" ref="AX1031">IF($W1031, "", INDEX(閩拼韻母八聲調資料表, $AD1031, $AG1031))</f>
        <v/>
      </c>
    </row>
    <row r="1032" spans="2:50">
      <c r="B1032" s="380">
        <f t="shared" si="294"/>
        <v>1024</v>
      </c>
      <c r="C1032" s="314" t="str">
        <f>MID(文章!$D$4, B1032, 1)</f>
        <v/>
      </c>
      <c r="D1032" s="365"/>
      <c r="E1032" s="365"/>
      <c r="F1032" s="365"/>
      <c r="G1032" s="315" t="str">
        <f t="array" ref="G1032">IF( OR($T1032, NOT($U1032), $W1032), "", $AA1032 &amp; $AH1032 &amp; INDEX(中文數值資料表, $AG1032, 2) )</f>
        <v/>
      </c>
      <c r="H1032" s="321" t="str">
        <f t="shared" si="295"/>
        <v/>
      </c>
      <c r="I1032" s="322" t="str">
        <f t="shared" si="296"/>
        <v/>
      </c>
      <c r="J1032" s="323" t="str">
        <f t="shared" si="297"/>
        <v/>
      </c>
      <c r="K1032" s="316" t="str">
        <f t="shared" si="298"/>
        <v/>
      </c>
      <c r="L1032" s="317" t="str">
        <f t="shared" ca="1" si="293"/>
        <v xml:space="preserve">\ltjruby{}{}\
</v>
      </c>
      <c r="M1032" s="317" t="str">
        <f t="shared" ca="1" si="279"/>
        <v xml:space="preserve">&lt;ruby&gt;&lt;rt&gt;&lt;/rt&gt;&lt;/ruby&gt;
</v>
      </c>
      <c r="N1032" s="317" t="str">
        <f t="shared" ca="1" si="280"/>
        <v xml:space="preserve">&lt;ruby&gt;&lt;rt&gt;&lt;/rt&gt;&lt;/ruby&gt;
</v>
      </c>
      <c r="O1032" s="317" t="str">
        <f t="shared" ca="1" si="281"/>
        <v xml:space="preserve">&lt;ruby&gt;&lt;rt&gt;&lt;/rt&gt;&lt;/ruby&gt;
</v>
      </c>
      <c r="P1032" s="317" t="str">
        <f t="shared" ca="1" si="281"/>
        <v xml:space="preserve">&lt;ruby&gt;&lt;rt&gt;&lt;/rt&gt;&lt;/ruby&gt;
</v>
      </c>
      <c r="Q1032" s="318" t="str">
        <f t="shared" ca="1" si="282"/>
        <v xml:space="preserve">&lt;ruby&gt;&lt;rtc&gt;&lt;/rtc&gt;&lt;/ruby&gt;
</v>
      </c>
      <c r="R1032" s="318" t="str">
        <f t="shared" ca="1" si="283"/>
        <v xml:space="preserve">&lt;ruby&gt;&lt;rt&gt;&lt;/rt&gt;&lt;rtc&gt;&lt;/rtc&gt;&lt;/ruby&gt;
</v>
      </c>
      <c r="S1032" s="285"/>
      <c r="T1032" s="319" t="b">
        <f t="shared" si="277"/>
        <v>0</v>
      </c>
      <c r="U1032" s="319" t="b">
        <f t="shared" si="284"/>
        <v>0</v>
      </c>
      <c r="V1032" s="319" t="b">
        <f t="shared" si="285"/>
        <v>1</v>
      </c>
      <c r="W1032" s="319" t="b">
        <f t="shared" si="286"/>
        <v>1</v>
      </c>
      <c r="X1032" s="319" t="b">
        <f t="shared" si="287"/>
        <v>0</v>
      </c>
      <c r="Y1032" s="370"/>
      <c r="Z1032" s="377" t="str">
        <f t="shared" si="278"/>
        <v/>
      </c>
      <c r="AA1032" s="373" t="str">
        <f t="array" ref="AA1032">IF( $Z1032="", "", INDEX(白話字聲母資料表, $Z1032, $AA$5))</f>
        <v/>
      </c>
      <c r="AB1032" s="370"/>
      <c r="AC1032" s="377" t="str">
        <f t="shared" si="288"/>
        <v/>
      </c>
      <c r="AD1032" s="373" t="str">
        <f t="array" ref="AD1032">IF( $W1032, "", INDEX(白話字韻母資料表, AC1032, $AD$5))</f>
        <v/>
      </c>
      <c r="AE1032" s="373" t="str">
        <f t="array" ref="AE1032">IF( $W1032, "", IF( INDEX(白話字韻母資料表, AC1032, $AE$5) = "入聲", TRUE, FALSE) )</f>
        <v/>
      </c>
      <c r="AF1032" s="374" t="str">
        <f t="shared" si="289"/>
        <v/>
      </c>
      <c r="AG1032" s="374" t="str">
        <f t="shared" si="290"/>
        <v/>
      </c>
      <c r="AH1032" s="374" t="str">
        <f t="array" ref="AH1032">IF( $W1032, "", INDEX(白話字韻母資料表, $AC1032, $AH$5))</f>
        <v/>
      </c>
      <c r="AI1032" s="374" t="str">
        <f t="array" ref="AI1032">IF($W1032, "", INDEX(白話字韻母八聲調資料表, $AD1032, $AG1032))</f>
        <v/>
      </c>
      <c r="AJ1032" s="370"/>
      <c r="AK1032" s="373" t="b">
        <f t="shared" si="291"/>
        <v>0</v>
      </c>
      <c r="AL1032" s="373" t="str">
        <f>IF( $AK1032, IFERROR( IF(MATCH( $E1032, 顎音化聲母!$H$9:$H$37, 0), TRUE, FALSE), FALSE), "")</f>
        <v/>
      </c>
      <c r="AM1032" s="373" t="str">
        <f t="array" ref="AM1032">IF( AND($AK1032, $AL1032), INDEX(顎音化聲母資料表, MATCH( $D1032 &amp; $E1032, 顎音化聲母!$L$5:$L$136, 0), 3), "")</f>
        <v/>
      </c>
      <c r="AN1032" s="373" t="str">
        <f t="shared" si="292"/>
        <v/>
      </c>
      <c r="AO1032" s="374" t="str">
        <f t="array" ref="AO1032">IF($AN1032="", "", IF( $AM1032&lt;&gt;"", $AM1032,INDEX(白話字聲母資料表, $AN1032, $AO$5)))</f>
        <v/>
      </c>
      <c r="AP1032" s="374" t="str">
        <f t="array" ref="AP1032">IF($W1032, "", INDEX(方音八音反切資料表, $AD1032, $AG1032))</f>
        <v/>
      </c>
      <c r="AQ1032" s="370"/>
      <c r="AR1032" s="374" t="str">
        <f t="array" ref="AR1032">IF($V1032, "", INDEX(白話字聲母資料表, $Z1032, $AR$5))</f>
        <v/>
      </c>
      <c r="AS1032" s="375" t="str">
        <f t="array" ref="AS1032">IF($W1032, "", INDEX(白話字韻母資料表, $AC1032, $AR$5))</f>
        <v/>
      </c>
      <c r="AT1032" s="374" t="str">
        <f t="array" ref="AT1032">IF($W1032, "", INDEX(台羅韻母八聲調資料表, $AD1032, $AG1032))</f>
        <v/>
      </c>
      <c r="AU1032" s="370"/>
      <c r="AV1032" s="374" t="str">
        <f t="array" ref="AV1032">IF($V1032, "", INDEX(白話字聲母資料表, $Z1032, $AV$5))</f>
        <v/>
      </c>
      <c r="AW1032" s="375" t="str">
        <f t="array" ref="AW1032">IF($W1032, "", INDEX(白話字韻母資料表, $AC1032, $AW$5))</f>
        <v/>
      </c>
      <c r="AX1032" s="374" t="str">
        <f t="array" ref="AX1032">IF($W1032, "", INDEX(閩拼韻母八聲調資料表, $AD1032, $AG1032))</f>
        <v/>
      </c>
    </row>
    <row r="1033" spans="2:50">
      <c r="B1033" s="380">
        <f t="shared" si="294"/>
        <v>1025</v>
      </c>
      <c r="C1033" s="314" t="str">
        <f>MID(文章!$D$4, B1033, 1)</f>
        <v/>
      </c>
      <c r="D1033" s="365"/>
      <c r="E1033" s="365"/>
      <c r="F1033" s="365"/>
      <c r="G1033" s="315" t="str">
        <f t="array" ref="G1033">IF( OR($T1033, NOT($U1033), $W1033), "", $AA1033 &amp; $AH1033 &amp; INDEX(中文數值資料表, $AG1033, 2) )</f>
        <v/>
      </c>
      <c r="H1033" s="321" t="str">
        <f t="shared" si="295"/>
        <v/>
      </c>
      <c r="I1033" s="322" t="str">
        <f t="shared" si="296"/>
        <v/>
      </c>
      <c r="J1033" s="323" t="str">
        <f t="shared" si="297"/>
        <v/>
      </c>
      <c r="K1033" s="316" t="str">
        <f t="shared" si="298"/>
        <v/>
      </c>
      <c r="L1033" s="317" t="str">
        <f t="shared" ca="1" si="293"/>
        <v xml:space="preserve">\ltjruby{}{}\
</v>
      </c>
      <c r="M1033" s="317" t="str">
        <f t="shared" ca="1" si="279"/>
        <v xml:space="preserve">&lt;ruby&gt;&lt;rt&gt;&lt;/rt&gt;&lt;/ruby&gt;
</v>
      </c>
      <c r="N1033" s="317" t="str">
        <f t="shared" ca="1" si="280"/>
        <v xml:space="preserve">&lt;ruby&gt;&lt;rt&gt;&lt;/rt&gt;&lt;/ruby&gt;
</v>
      </c>
      <c r="O1033" s="317" t="str">
        <f t="shared" ca="1" si="281"/>
        <v xml:space="preserve">&lt;ruby&gt;&lt;rt&gt;&lt;/rt&gt;&lt;/ruby&gt;
</v>
      </c>
      <c r="P1033" s="317" t="str">
        <f t="shared" ca="1" si="281"/>
        <v xml:space="preserve">&lt;ruby&gt;&lt;rt&gt;&lt;/rt&gt;&lt;/ruby&gt;
</v>
      </c>
      <c r="Q1033" s="318" t="str">
        <f t="shared" ca="1" si="282"/>
        <v xml:space="preserve">&lt;ruby&gt;&lt;rtc&gt;&lt;/rtc&gt;&lt;/ruby&gt;
</v>
      </c>
      <c r="R1033" s="318" t="str">
        <f t="shared" ca="1" si="283"/>
        <v xml:space="preserve">&lt;ruby&gt;&lt;rt&gt;&lt;/rt&gt;&lt;rtc&gt;&lt;/rtc&gt;&lt;/ruby&gt;
</v>
      </c>
      <c r="S1033" s="285"/>
      <c r="T1033" s="319" t="b">
        <f t="shared" ref="T1033:T1096" si="299">IFERROR( IF( MATCH($C1033, 標題符號清單, 0) &gt; 0, TRUE, FALSE), FALSE)</f>
        <v>0</v>
      </c>
      <c r="U1033" s="319" t="b">
        <f t="shared" si="284"/>
        <v>0</v>
      </c>
      <c r="V1033" s="319" t="b">
        <f t="shared" si="285"/>
        <v>1</v>
      </c>
      <c r="W1033" s="319" t="b">
        <f t="shared" si="286"/>
        <v>1</v>
      </c>
      <c r="X1033" s="319" t="b">
        <f t="shared" si="287"/>
        <v>0</v>
      </c>
      <c r="Y1033" s="370"/>
      <c r="Z1033" s="377" t="str">
        <f t="shared" ref="Z1033:Z1096" si="300">IF(OR($T1033, NOT($U1033)), "", IF($D1033="", 18, MATCH($D1033, 白話字聲母清單, 0)) )</f>
        <v/>
      </c>
      <c r="AA1033" s="373" t="str">
        <f t="array" ref="AA1033">IF( $Z1033="", "", INDEX(白話字聲母資料表, $Z1033, $AA$5))</f>
        <v/>
      </c>
      <c r="AB1033" s="370"/>
      <c r="AC1033" s="377" t="str">
        <f t="shared" si="288"/>
        <v/>
      </c>
      <c r="AD1033" s="373" t="str">
        <f t="array" ref="AD1033">IF( $W1033, "", INDEX(白話字韻母資料表, AC1033, $AD$5))</f>
        <v/>
      </c>
      <c r="AE1033" s="373" t="str">
        <f t="array" ref="AE1033">IF( $W1033, "", IF( INDEX(白話字韻母資料表, AC1033, $AE$5) = "入聲", TRUE, FALSE) )</f>
        <v/>
      </c>
      <c r="AF1033" s="374" t="str">
        <f t="shared" si="289"/>
        <v/>
      </c>
      <c r="AG1033" s="374" t="str">
        <f t="shared" si="290"/>
        <v/>
      </c>
      <c r="AH1033" s="374" t="str">
        <f t="array" ref="AH1033">IF( $W1033, "", INDEX(白話字韻母資料表, $AC1033, $AH$5))</f>
        <v/>
      </c>
      <c r="AI1033" s="374" t="str">
        <f t="array" ref="AI1033">IF($W1033, "", INDEX(白話字韻母八聲調資料表, $AD1033, $AG1033))</f>
        <v/>
      </c>
      <c r="AJ1033" s="370"/>
      <c r="AK1033" s="373" t="b">
        <f t="shared" si="291"/>
        <v>0</v>
      </c>
      <c r="AL1033" s="373" t="str">
        <f>IF( $AK1033, IFERROR( IF(MATCH( $E1033, 顎音化聲母!$H$9:$H$37, 0), TRUE, FALSE), FALSE), "")</f>
        <v/>
      </c>
      <c r="AM1033" s="373" t="str">
        <f t="array" ref="AM1033">IF( AND($AK1033, $AL1033), INDEX(顎音化聲母資料表, MATCH( $D1033 &amp; $E1033, 顎音化聲母!$L$5:$L$136, 0), 3), "")</f>
        <v/>
      </c>
      <c r="AN1033" s="373" t="str">
        <f t="shared" si="292"/>
        <v/>
      </c>
      <c r="AO1033" s="374" t="str">
        <f t="array" ref="AO1033">IF($AN1033="", "", IF( $AM1033&lt;&gt;"", $AM1033,INDEX(白話字聲母資料表, $AN1033, $AO$5)))</f>
        <v/>
      </c>
      <c r="AP1033" s="374" t="str">
        <f t="array" ref="AP1033">IF($W1033, "", INDEX(方音八音反切資料表, $AD1033, $AG1033))</f>
        <v/>
      </c>
      <c r="AQ1033" s="370"/>
      <c r="AR1033" s="374" t="str">
        <f t="array" ref="AR1033">IF($V1033, "", INDEX(白話字聲母資料表, $Z1033, $AR$5))</f>
        <v/>
      </c>
      <c r="AS1033" s="375" t="str">
        <f t="array" ref="AS1033">IF($W1033, "", INDEX(白話字韻母資料表, $AC1033, $AR$5))</f>
        <v/>
      </c>
      <c r="AT1033" s="374" t="str">
        <f t="array" ref="AT1033">IF($W1033, "", INDEX(台羅韻母八聲調資料表, $AD1033, $AG1033))</f>
        <v/>
      </c>
      <c r="AU1033" s="370"/>
      <c r="AV1033" s="374" t="str">
        <f t="array" ref="AV1033">IF($V1033, "", INDEX(白話字聲母資料表, $Z1033, $AV$5))</f>
        <v/>
      </c>
      <c r="AW1033" s="375" t="str">
        <f t="array" ref="AW1033">IF($W1033, "", INDEX(白話字韻母資料表, $AC1033, $AW$5))</f>
        <v/>
      </c>
      <c r="AX1033" s="374" t="str">
        <f t="array" ref="AX1033">IF($W1033, "", INDEX(閩拼韻母八聲調資料表, $AD1033, $AG1033))</f>
        <v/>
      </c>
    </row>
    <row r="1034" spans="2:50">
      <c r="B1034" s="380">
        <f t="shared" si="294"/>
        <v>1026</v>
      </c>
      <c r="C1034" s="314" t="str">
        <f>MID(文章!$D$4, B1034, 1)</f>
        <v/>
      </c>
      <c r="D1034" s="365"/>
      <c r="E1034" s="365"/>
      <c r="F1034" s="365"/>
      <c r="G1034" s="315" t="str">
        <f t="array" ref="G1034">IF( OR($T1034, NOT($U1034), $W1034), "", $AA1034 &amp; $AH1034 &amp; INDEX(中文數值資料表, $AG1034, 2) )</f>
        <v/>
      </c>
      <c r="H1034" s="321" t="str">
        <f t="shared" si="295"/>
        <v/>
      </c>
      <c r="I1034" s="322" t="str">
        <f t="shared" si="296"/>
        <v/>
      </c>
      <c r="J1034" s="323" t="str">
        <f t="shared" si="297"/>
        <v/>
      </c>
      <c r="K1034" s="316" t="str">
        <f t="shared" si="298"/>
        <v/>
      </c>
      <c r="L1034" s="317" t="str">
        <f t="shared" ca="1" si="293"/>
        <v xml:space="preserve">\ltjruby{}{}\
</v>
      </c>
      <c r="M1034" s="317" t="str">
        <f t="shared" ref="M1034:M1097" ca="1" si="301">IF( $T1034, ($C1034 &amp; CHAR(10)), IF($C1034=CHAR(10), (CHAR(10) &amp; "&lt;/p&gt;" &amp; CHAR(10) &amp; "&lt;p&gt;" &amp; CHAR(10)), "&lt;ruby&gt;" &amp; $C1034 &amp; "&lt;rt&gt;" &amp; INDIRECT( ADDRESS(ROW(), COLUMN() - $O$5) ) &amp; "&lt;/rt&gt;&lt;/ruby&gt;" &amp; CHAR(10))
)</f>
        <v xml:space="preserve">&lt;ruby&gt;&lt;rt&gt;&lt;/rt&gt;&lt;/ruby&gt;
</v>
      </c>
      <c r="N1034" s="317" t="str">
        <f t="shared" ref="N1034:N1097" ca="1" si="302">IF( $T1034, ($C1034 &amp; CHAR(10)), IF($C1034=CHAR(10), (CHAR(10) &amp; "&lt;/p&gt;" &amp; CHAR(10) &amp; "&lt;p&gt;" &amp; CHAR(10)), "&lt;ruby&gt;" &amp; $C1034 &amp; "&lt;rt&gt;" &amp; INDIRECT( ADDRESS(ROW(), COLUMN() - $N$5) ) &amp; "&lt;/rt&gt;&lt;/ruby&gt;" &amp; CHAR(10)))</f>
        <v xml:space="preserve">&lt;ruby&gt;&lt;rt&gt;&lt;/rt&gt;&lt;/ruby&gt;
</v>
      </c>
      <c r="O1034" s="317" t="str">
        <f t="shared" ref="O1034:P1097" ca="1" si="303">IF( $T1034, ($C1034 &amp; CHAR(10)), IF($C1034=CHAR(10), (CHAR(10) &amp; "&lt;/p&gt;" &amp; CHAR(10) &amp; "&lt;p&gt;" &amp; CHAR(10)), "&lt;ruby&gt;" &amp; $C1034 &amp; "&lt;rt&gt;" &amp; INDIRECT( ADDRESS(ROW(), COLUMN() - $O$5) ) &amp; "&lt;/rt&gt;&lt;/ruby&gt;" &amp; CHAR(10)))</f>
        <v xml:space="preserve">&lt;ruby&gt;&lt;rt&gt;&lt;/rt&gt;&lt;/ruby&gt;
</v>
      </c>
      <c r="P1034" s="317" t="str">
        <f t="shared" ca="1" si="303"/>
        <v xml:space="preserve">&lt;ruby&gt;&lt;rt&gt;&lt;/rt&gt;&lt;/ruby&gt;
</v>
      </c>
      <c r="Q1034" s="318" t="str">
        <f t="shared" ref="Q1034:Q1097" ca="1" si="304">IF( $T1034, ($C1034 &amp; CHAR(10)), IF($C1034=CHAR(10), (CHAR(10) &amp; "&lt;/p&gt;" &amp; CHAR(10) &amp; "&lt;p&gt;" &amp; CHAR(10)), "&lt;ruby&gt;" &amp; $C1034 &amp; "&lt;rtc&gt;" &amp; INDIRECT( ADDRESS(ROW(), COLUMN() - $Q$5) ) &amp; "&lt;/rtc&gt;&lt;/ruby&gt;" &amp; CHAR(10)))</f>
        <v xml:space="preserve">&lt;ruby&gt;&lt;rtc&gt;&lt;/rtc&gt;&lt;/ruby&gt;
</v>
      </c>
      <c r="R1034" s="318" t="str">
        <f t="shared" ref="R1034:R1097" ca="1" si="305">IF( $T1034, ($C1034 &amp; CHAR(10)), IF($C1034=CHAR(10), (CHAR(10) &amp; "&lt;/p&gt;" &amp; CHAR(10) &amp; "&lt;p&gt;" &amp; CHAR(10)), "&lt;ruby&gt;" &amp; $C1034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034" s="285"/>
      <c r="T1034" s="319" t="b">
        <f t="shared" si="299"/>
        <v>0</v>
      </c>
      <c r="U1034" s="319" t="b">
        <f t="shared" ref="U1034:U1097" si="306">AND( NOT($T1034), $C1034&lt;&gt;"", $C1034&lt;&gt;CHAR(10) )</f>
        <v>0</v>
      </c>
      <c r="V1034" s="319" t="b">
        <f t="shared" ref="V1034:V1097" si="307">IF( OR($T1034, NOT($U1034)), TRUE, IF($D1034="", TRUE, FALSE) )</f>
        <v>1</v>
      </c>
      <c r="W1034" s="319" t="b">
        <f t="shared" ref="W1034:W1097" si="308">IF( OR($T1034, NOT($U1034)), TRUE, IF($E1034="", TRUE, FALSE))</f>
        <v>1</v>
      </c>
      <c r="X1034" s="319" t="b">
        <f t="shared" ref="X1034:X1097" si="309">AND($U1034, $F1034="")</f>
        <v>0</v>
      </c>
      <c r="Y1034" s="370"/>
      <c r="Z1034" s="377" t="str">
        <f t="shared" si="300"/>
        <v/>
      </c>
      <c r="AA1034" s="373" t="str">
        <f t="array" ref="AA1034">IF( $Z1034="", "", INDEX(白話字聲母資料表, $Z1034, $AA$5))</f>
        <v/>
      </c>
      <c r="AB1034" s="370"/>
      <c r="AC1034" s="377" t="str">
        <f t="shared" ref="AC1034:AC1097" si="310">IF( $W1034, "", MATCH(E1034, 白話字韻母清單, 0) )</f>
        <v/>
      </c>
      <c r="AD1034" s="373" t="str">
        <f t="array" ref="AD1034">IF( $W1034, "", INDEX(白話字韻母資料表, AC1034, $AD$5))</f>
        <v/>
      </c>
      <c r="AE1034" s="373" t="str">
        <f t="array" ref="AE1034">IF( $W1034, "", IF( INDEX(白話字韻母資料表, AC1034, $AE$5) = "入聲", TRUE, FALSE) )</f>
        <v/>
      </c>
      <c r="AF1034" s="374" t="str">
        <f t="shared" ref="AF1034:AF1097" si="311">IF($U1034=FALSE, "", IF($AE1034=TRUE, 4, 1))</f>
        <v/>
      </c>
      <c r="AG1034" s="374" t="str">
        <f t="shared" ref="AG1034:AG1097" si="312">IF($T1034, "", IF($F1034="", $AF1034, $F1034))</f>
        <v/>
      </c>
      <c r="AH1034" s="374" t="str">
        <f t="array" ref="AH1034">IF( $W1034, "", INDEX(白話字韻母資料表, $AC1034, $AH$5))</f>
        <v/>
      </c>
      <c r="AI1034" s="374" t="str">
        <f t="array" ref="AI1034">IF($W1034, "", INDEX(白話字韻母八聲調資料表, $AD1034, $AG1034))</f>
        <v/>
      </c>
      <c r="AJ1034" s="370"/>
      <c r="AK1034" s="373" t="b">
        <f t="shared" ref="AK1034:AK1097" si="313">IF( OR($D1034="ch", $D1034="chh", $D1034="j", $D1034="s"), TRUE, FALSE)</f>
        <v>0</v>
      </c>
      <c r="AL1034" s="373" t="str">
        <f>IF( $AK1034, IFERROR( IF(MATCH( $E1034, 顎音化聲母!$H$9:$H$37, 0), TRUE, FALSE), FALSE), "")</f>
        <v/>
      </c>
      <c r="AM1034" s="373" t="str">
        <f t="array" ref="AM1034">IF( AND($AK1034, $AL1034), INDEX(顎音化聲母資料表, MATCH( $D1034 &amp; $E1034, 顎音化聲母!$L$5:$L$136, 0), 3), "")</f>
        <v/>
      </c>
      <c r="AN1034" s="373" t="str">
        <f t="shared" ref="AN1034:AN1097" si="314">IF($V1034, "", Z1034)</f>
        <v/>
      </c>
      <c r="AO1034" s="374" t="str">
        <f t="array" ref="AO1034">IF($AN1034="", "", IF( $AM1034&lt;&gt;"", $AM1034,INDEX(白話字聲母資料表, $AN1034, $AO$5)))</f>
        <v/>
      </c>
      <c r="AP1034" s="374" t="str">
        <f t="array" ref="AP1034">IF($W1034, "", INDEX(方音八音反切資料表, $AD1034, $AG1034))</f>
        <v/>
      </c>
      <c r="AQ1034" s="370"/>
      <c r="AR1034" s="374" t="str">
        <f t="array" ref="AR1034">IF($V1034, "", INDEX(白話字聲母資料表, $Z1034, $AR$5))</f>
        <v/>
      </c>
      <c r="AS1034" s="375" t="str">
        <f t="array" ref="AS1034">IF($W1034, "", INDEX(白話字韻母資料表, $AC1034, $AR$5))</f>
        <v/>
      </c>
      <c r="AT1034" s="374" t="str">
        <f t="array" ref="AT1034">IF($W1034, "", INDEX(台羅韻母八聲調資料表, $AD1034, $AG1034))</f>
        <v/>
      </c>
      <c r="AU1034" s="370"/>
      <c r="AV1034" s="374" t="str">
        <f t="array" ref="AV1034">IF($V1034, "", INDEX(白話字聲母資料表, $Z1034, $AV$5))</f>
        <v/>
      </c>
      <c r="AW1034" s="375" t="str">
        <f t="array" ref="AW1034">IF($W1034, "", INDEX(白話字韻母資料表, $AC1034, $AW$5))</f>
        <v/>
      </c>
      <c r="AX1034" s="374" t="str">
        <f t="array" ref="AX1034">IF($W1034, "", INDEX(閩拼韻母八聲調資料表, $AD1034, $AG1034))</f>
        <v/>
      </c>
    </row>
    <row r="1035" spans="2:50">
      <c r="B1035" s="380">
        <f t="shared" si="294"/>
        <v>1027</v>
      </c>
      <c r="C1035" s="314" t="str">
        <f>MID(文章!$D$4, B1035, 1)</f>
        <v/>
      </c>
      <c r="D1035" s="365"/>
      <c r="E1035" s="365"/>
      <c r="F1035" s="365"/>
      <c r="G1035" s="315" t="str">
        <f t="array" ref="G1035">IF( OR($T1035, NOT($U1035), $W1035), "", $AA1035 &amp; $AH1035 &amp; INDEX(中文數值資料表, $AG1035, 2) )</f>
        <v/>
      </c>
      <c r="H1035" s="321" t="str">
        <f t="shared" si="295"/>
        <v/>
      </c>
      <c r="I1035" s="322" t="str">
        <f t="shared" si="296"/>
        <v/>
      </c>
      <c r="J1035" s="323" t="str">
        <f t="shared" si="297"/>
        <v/>
      </c>
      <c r="K1035" s="316" t="str">
        <f t="shared" si="298"/>
        <v/>
      </c>
      <c r="L1035" s="317" t="str">
        <f t="shared" ref="L1035:L1098" ca="1" si="315">IF( $T1035, "\ltjruby{" &amp; $C1035 &amp; "}{}\" &amp; CHAR(10), IF($C1035=CHAR(10), "\vskip 0.5 cm" &amp; CHAR(10), "\ltjruby{" &amp; $C1035 &amp; "}{" &amp; INDIRECT( ADDRESS(ROW(), COLUMN() - $L$5) ) &amp; "}\" &amp; CHAR(10)))</f>
        <v xml:space="preserve">\ltjruby{}{}\
</v>
      </c>
      <c r="M1035" s="317" t="str">
        <f t="shared" ca="1" si="301"/>
        <v xml:space="preserve">&lt;ruby&gt;&lt;rt&gt;&lt;/rt&gt;&lt;/ruby&gt;
</v>
      </c>
      <c r="N1035" s="317" t="str">
        <f t="shared" ca="1" si="302"/>
        <v xml:space="preserve">&lt;ruby&gt;&lt;rt&gt;&lt;/rt&gt;&lt;/ruby&gt;
</v>
      </c>
      <c r="O1035" s="317" t="str">
        <f t="shared" ca="1" si="303"/>
        <v xml:space="preserve">&lt;ruby&gt;&lt;rt&gt;&lt;/rt&gt;&lt;/ruby&gt;
</v>
      </c>
      <c r="P1035" s="317" t="str">
        <f t="shared" ca="1" si="303"/>
        <v xml:space="preserve">&lt;ruby&gt;&lt;rt&gt;&lt;/rt&gt;&lt;/ruby&gt;
</v>
      </c>
      <c r="Q1035" s="318" t="str">
        <f t="shared" ca="1" si="304"/>
        <v xml:space="preserve">&lt;ruby&gt;&lt;rtc&gt;&lt;/rtc&gt;&lt;/ruby&gt;
</v>
      </c>
      <c r="R1035" s="318" t="str">
        <f t="shared" ca="1" si="305"/>
        <v xml:space="preserve">&lt;ruby&gt;&lt;rt&gt;&lt;/rt&gt;&lt;rtc&gt;&lt;/rtc&gt;&lt;/ruby&gt;
</v>
      </c>
      <c r="S1035" s="285"/>
      <c r="T1035" s="319" t="b">
        <f t="shared" si="299"/>
        <v>0</v>
      </c>
      <c r="U1035" s="319" t="b">
        <f t="shared" si="306"/>
        <v>0</v>
      </c>
      <c r="V1035" s="319" t="b">
        <f t="shared" si="307"/>
        <v>1</v>
      </c>
      <c r="W1035" s="319" t="b">
        <f t="shared" si="308"/>
        <v>1</v>
      </c>
      <c r="X1035" s="319" t="b">
        <f t="shared" si="309"/>
        <v>0</v>
      </c>
      <c r="Y1035" s="370"/>
      <c r="Z1035" s="377" t="str">
        <f t="shared" si="300"/>
        <v/>
      </c>
      <c r="AA1035" s="373" t="str">
        <f t="array" ref="AA1035">IF( $Z1035="", "", INDEX(白話字聲母資料表, $Z1035, $AA$5))</f>
        <v/>
      </c>
      <c r="AB1035" s="370"/>
      <c r="AC1035" s="377" t="str">
        <f t="shared" si="310"/>
        <v/>
      </c>
      <c r="AD1035" s="373" t="str">
        <f t="array" ref="AD1035">IF( $W1035, "", INDEX(白話字韻母資料表, AC1035, $AD$5))</f>
        <v/>
      </c>
      <c r="AE1035" s="373" t="str">
        <f t="array" ref="AE1035">IF( $W1035, "", IF( INDEX(白話字韻母資料表, AC1035, $AE$5) = "入聲", TRUE, FALSE) )</f>
        <v/>
      </c>
      <c r="AF1035" s="374" t="str">
        <f t="shared" si="311"/>
        <v/>
      </c>
      <c r="AG1035" s="374" t="str">
        <f t="shared" si="312"/>
        <v/>
      </c>
      <c r="AH1035" s="374" t="str">
        <f t="array" ref="AH1035">IF( $W1035, "", INDEX(白話字韻母資料表, $AC1035, $AH$5))</f>
        <v/>
      </c>
      <c r="AI1035" s="374" t="str">
        <f t="array" ref="AI1035">IF($W1035, "", INDEX(白話字韻母八聲調資料表, $AD1035, $AG1035))</f>
        <v/>
      </c>
      <c r="AJ1035" s="370"/>
      <c r="AK1035" s="373" t="b">
        <f t="shared" si="313"/>
        <v>0</v>
      </c>
      <c r="AL1035" s="373" t="str">
        <f>IF( $AK1035, IFERROR( IF(MATCH( $E1035, 顎音化聲母!$H$9:$H$37, 0), TRUE, FALSE), FALSE), "")</f>
        <v/>
      </c>
      <c r="AM1035" s="373" t="str">
        <f t="array" ref="AM1035">IF( AND($AK1035, $AL1035), INDEX(顎音化聲母資料表, MATCH( $D1035 &amp; $E1035, 顎音化聲母!$L$5:$L$136, 0), 3), "")</f>
        <v/>
      </c>
      <c r="AN1035" s="373" t="str">
        <f t="shared" si="314"/>
        <v/>
      </c>
      <c r="AO1035" s="374" t="str">
        <f t="array" ref="AO1035">IF($AN1035="", "", IF( $AM1035&lt;&gt;"", $AM1035,INDEX(白話字聲母資料表, $AN1035, $AO$5)))</f>
        <v/>
      </c>
      <c r="AP1035" s="374" t="str">
        <f t="array" ref="AP1035">IF($W1035, "", INDEX(方音八音反切資料表, $AD1035, $AG1035))</f>
        <v/>
      </c>
      <c r="AQ1035" s="370"/>
      <c r="AR1035" s="374" t="str">
        <f t="array" ref="AR1035">IF($V1035, "", INDEX(白話字聲母資料表, $Z1035, $AR$5))</f>
        <v/>
      </c>
      <c r="AS1035" s="375" t="str">
        <f t="array" ref="AS1035">IF($W1035, "", INDEX(白話字韻母資料表, $AC1035, $AR$5))</f>
        <v/>
      </c>
      <c r="AT1035" s="374" t="str">
        <f t="array" ref="AT1035">IF($W1035, "", INDEX(台羅韻母八聲調資料表, $AD1035, $AG1035))</f>
        <v/>
      </c>
      <c r="AU1035" s="370"/>
      <c r="AV1035" s="374" t="str">
        <f t="array" ref="AV1035">IF($V1035, "", INDEX(白話字聲母資料表, $Z1035, $AV$5))</f>
        <v/>
      </c>
      <c r="AW1035" s="375" t="str">
        <f t="array" ref="AW1035">IF($W1035, "", INDEX(白話字韻母資料表, $AC1035, $AW$5))</f>
        <v/>
      </c>
      <c r="AX1035" s="374" t="str">
        <f t="array" ref="AX1035">IF($W1035, "", INDEX(閩拼韻母八聲調資料表, $AD1035, $AG1035))</f>
        <v/>
      </c>
    </row>
    <row r="1036" spans="2:50">
      <c r="B1036" s="380">
        <f t="shared" si="294"/>
        <v>1028</v>
      </c>
      <c r="C1036" s="314" t="str">
        <f>MID(文章!$D$4, B1036, 1)</f>
        <v/>
      </c>
      <c r="D1036" s="365"/>
      <c r="E1036" s="365"/>
      <c r="F1036" s="365"/>
      <c r="G1036" s="315" t="str">
        <f t="array" ref="G1036">IF( OR($T1036, NOT($U1036), $W1036), "", $AA1036 &amp; $AH1036 &amp; INDEX(中文數值資料表, $AG1036, 2) )</f>
        <v/>
      </c>
      <c r="H1036" s="321" t="str">
        <f t="shared" si="295"/>
        <v/>
      </c>
      <c r="I1036" s="322" t="str">
        <f t="shared" si="296"/>
        <v/>
      </c>
      <c r="J1036" s="323" t="str">
        <f t="shared" si="297"/>
        <v/>
      </c>
      <c r="K1036" s="316" t="str">
        <f t="shared" si="298"/>
        <v/>
      </c>
      <c r="L1036" s="317" t="str">
        <f t="shared" ca="1" si="315"/>
        <v xml:space="preserve">\ltjruby{}{}\
</v>
      </c>
      <c r="M1036" s="317" t="str">
        <f t="shared" ca="1" si="301"/>
        <v xml:space="preserve">&lt;ruby&gt;&lt;rt&gt;&lt;/rt&gt;&lt;/ruby&gt;
</v>
      </c>
      <c r="N1036" s="317" t="str">
        <f t="shared" ca="1" si="302"/>
        <v xml:space="preserve">&lt;ruby&gt;&lt;rt&gt;&lt;/rt&gt;&lt;/ruby&gt;
</v>
      </c>
      <c r="O1036" s="317" t="str">
        <f t="shared" ca="1" si="303"/>
        <v xml:space="preserve">&lt;ruby&gt;&lt;rt&gt;&lt;/rt&gt;&lt;/ruby&gt;
</v>
      </c>
      <c r="P1036" s="317" t="str">
        <f t="shared" ca="1" si="303"/>
        <v xml:space="preserve">&lt;ruby&gt;&lt;rt&gt;&lt;/rt&gt;&lt;/ruby&gt;
</v>
      </c>
      <c r="Q1036" s="318" t="str">
        <f t="shared" ca="1" si="304"/>
        <v xml:space="preserve">&lt;ruby&gt;&lt;rtc&gt;&lt;/rtc&gt;&lt;/ruby&gt;
</v>
      </c>
      <c r="R1036" s="318" t="str">
        <f t="shared" ca="1" si="305"/>
        <v xml:space="preserve">&lt;ruby&gt;&lt;rt&gt;&lt;/rt&gt;&lt;rtc&gt;&lt;/rtc&gt;&lt;/ruby&gt;
</v>
      </c>
      <c r="S1036" s="285"/>
      <c r="T1036" s="319" t="b">
        <f t="shared" si="299"/>
        <v>0</v>
      </c>
      <c r="U1036" s="319" t="b">
        <f t="shared" si="306"/>
        <v>0</v>
      </c>
      <c r="V1036" s="319" t="b">
        <f t="shared" si="307"/>
        <v>1</v>
      </c>
      <c r="W1036" s="319" t="b">
        <f t="shared" si="308"/>
        <v>1</v>
      </c>
      <c r="X1036" s="319" t="b">
        <f t="shared" si="309"/>
        <v>0</v>
      </c>
      <c r="Y1036" s="370"/>
      <c r="Z1036" s="377" t="str">
        <f t="shared" si="300"/>
        <v/>
      </c>
      <c r="AA1036" s="373" t="str">
        <f t="array" ref="AA1036">IF( $Z1036="", "", INDEX(白話字聲母資料表, $Z1036, $AA$5))</f>
        <v/>
      </c>
      <c r="AB1036" s="370"/>
      <c r="AC1036" s="377" t="str">
        <f t="shared" si="310"/>
        <v/>
      </c>
      <c r="AD1036" s="373" t="str">
        <f t="array" ref="AD1036">IF( $W1036, "", INDEX(白話字韻母資料表, AC1036, $AD$5))</f>
        <v/>
      </c>
      <c r="AE1036" s="373" t="str">
        <f t="array" ref="AE1036">IF( $W1036, "", IF( INDEX(白話字韻母資料表, AC1036, $AE$5) = "入聲", TRUE, FALSE) )</f>
        <v/>
      </c>
      <c r="AF1036" s="374" t="str">
        <f t="shared" si="311"/>
        <v/>
      </c>
      <c r="AG1036" s="374" t="str">
        <f t="shared" si="312"/>
        <v/>
      </c>
      <c r="AH1036" s="374" t="str">
        <f t="array" ref="AH1036">IF( $W1036, "", INDEX(白話字韻母資料表, $AC1036, $AH$5))</f>
        <v/>
      </c>
      <c r="AI1036" s="374" t="str">
        <f t="array" ref="AI1036">IF($W1036, "", INDEX(白話字韻母八聲調資料表, $AD1036, $AG1036))</f>
        <v/>
      </c>
      <c r="AJ1036" s="370"/>
      <c r="AK1036" s="373" t="b">
        <f t="shared" si="313"/>
        <v>0</v>
      </c>
      <c r="AL1036" s="373" t="str">
        <f>IF( $AK1036, IFERROR( IF(MATCH( $E1036, 顎音化聲母!$H$9:$H$37, 0), TRUE, FALSE), FALSE), "")</f>
        <v/>
      </c>
      <c r="AM1036" s="373" t="str">
        <f t="array" ref="AM1036">IF( AND($AK1036, $AL1036), INDEX(顎音化聲母資料表, MATCH( $D1036 &amp; $E1036, 顎音化聲母!$L$5:$L$136, 0), 3), "")</f>
        <v/>
      </c>
      <c r="AN1036" s="373" t="str">
        <f t="shared" si="314"/>
        <v/>
      </c>
      <c r="AO1036" s="374" t="str">
        <f t="array" ref="AO1036">IF($AN1036="", "", IF( $AM1036&lt;&gt;"", $AM1036,INDEX(白話字聲母資料表, $AN1036, $AO$5)))</f>
        <v/>
      </c>
      <c r="AP1036" s="374" t="str">
        <f t="array" ref="AP1036">IF($W1036, "", INDEX(方音八音反切資料表, $AD1036, $AG1036))</f>
        <v/>
      </c>
      <c r="AQ1036" s="370"/>
      <c r="AR1036" s="374" t="str">
        <f t="array" ref="AR1036">IF($V1036, "", INDEX(白話字聲母資料表, $Z1036, $AR$5))</f>
        <v/>
      </c>
      <c r="AS1036" s="375" t="str">
        <f t="array" ref="AS1036">IF($W1036, "", INDEX(白話字韻母資料表, $AC1036, $AR$5))</f>
        <v/>
      </c>
      <c r="AT1036" s="374" t="str">
        <f t="array" ref="AT1036">IF($W1036, "", INDEX(台羅韻母八聲調資料表, $AD1036, $AG1036))</f>
        <v/>
      </c>
      <c r="AU1036" s="370"/>
      <c r="AV1036" s="374" t="str">
        <f t="array" ref="AV1036">IF($V1036, "", INDEX(白話字聲母資料表, $Z1036, $AV$5))</f>
        <v/>
      </c>
      <c r="AW1036" s="375" t="str">
        <f t="array" ref="AW1036">IF($W1036, "", INDEX(白話字韻母資料表, $AC1036, $AW$5))</f>
        <v/>
      </c>
      <c r="AX1036" s="374" t="str">
        <f t="array" ref="AX1036">IF($W1036, "", INDEX(閩拼韻母八聲調資料表, $AD1036, $AG1036))</f>
        <v/>
      </c>
    </row>
    <row r="1037" spans="2:50">
      <c r="B1037" s="380">
        <f t="shared" si="294"/>
        <v>1029</v>
      </c>
      <c r="C1037" s="314" t="str">
        <f>MID(文章!$D$4, B1037, 1)</f>
        <v/>
      </c>
      <c r="D1037" s="365"/>
      <c r="E1037" s="365"/>
      <c r="F1037" s="365"/>
      <c r="G1037" s="315" t="str">
        <f t="array" ref="G1037">IF( OR($T1037, NOT($U1037), $W1037), "", $AA1037 &amp; $AH1037 &amp; INDEX(中文數值資料表, $AG1037, 2) )</f>
        <v/>
      </c>
      <c r="H1037" s="321" t="str">
        <f t="shared" si="295"/>
        <v/>
      </c>
      <c r="I1037" s="322" t="str">
        <f t="shared" si="296"/>
        <v/>
      </c>
      <c r="J1037" s="323" t="str">
        <f t="shared" si="297"/>
        <v/>
      </c>
      <c r="K1037" s="316" t="str">
        <f t="shared" si="298"/>
        <v/>
      </c>
      <c r="L1037" s="317" t="str">
        <f t="shared" ca="1" si="315"/>
        <v xml:space="preserve">\ltjruby{}{}\
</v>
      </c>
      <c r="M1037" s="317" t="str">
        <f t="shared" ca="1" si="301"/>
        <v xml:space="preserve">&lt;ruby&gt;&lt;rt&gt;&lt;/rt&gt;&lt;/ruby&gt;
</v>
      </c>
      <c r="N1037" s="317" t="str">
        <f t="shared" ca="1" si="302"/>
        <v xml:space="preserve">&lt;ruby&gt;&lt;rt&gt;&lt;/rt&gt;&lt;/ruby&gt;
</v>
      </c>
      <c r="O1037" s="317" t="str">
        <f t="shared" ca="1" si="303"/>
        <v xml:space="preserve">&lt;ruby&gt;&lt;rt&gt;&lt;/rt&gt;&lt;/ruby&gt;
</v>
      </c>
      <c r="P1037" s="317" t="str">
        <f t="shared" ca="1" si="303"/>
        <v xml:space="preserve">&lt;ruby&gt;&lt;rt&gt;&lt;/rt&gt;&lt;/ruby&gt;
</v>
      </c>
      <c r="Q1037" s="318" t="str">
        <f t="shared" ca="1" si="304"/>
        <v xml:space="preserve">&lt;ruby&gt;&lt;rtc&gt;&lt;/rtc&gt;&lt;/ruby&gt;
</v>
      </c>
      <c r="R1037" s="318" t="str">
        <f t="shared" ca="1" si="305"/>
        <v xml:space="preserve">&lt;ruby&gt;&lt;rt&gt;&lt;/rt&gt;&lt;rtc&gt;&lt;/rtc&gt;&lt;/ruby&gt;
</v>
      </c>
      <c r="S1037" s="285"/>
      <c r="T1037" s="319" t="b">
        <f t="shared" si="299"/>
        <v>0</v>
      </c>
      <c r="U1037" s="319" t="b">
        <f t="shared" si="306"/>
        <v>0</v>
      </c>
      <c r="V1037" s="319" t="b">
        <f t="shared" si="307"/>
        <v>1</v>
      </c>
      <c r="W1037" s="319" t="b">
        <f t="shared" si="308"/>
        <v>1</v>
      </c>
      <c r="X1037" s="319" t="b">
        <f t="shared" si="309"/>
        <v>0</v>
      </c>
      <c r="Y1037" s="370"/>
      <c r="Z1037" s="377" t="str">
        <f t="shared" si="300"/>
        <v/>
      </c>
      <c r="AA1037" s="373" t="str">
        <f t="array" ref="AA1037">IF( $Z1037="", "", INDEX(白話字聲母資料表, $Z1037, $AA$5))</f>
        <v/>
      </c>
      <c r="AB1037" s="370"/>
      <c r="AC1037" s="377" t="str">
        <f t="shared" si="310"/>
        <v/>
      </c>
      <c r="AD1037" s="373" t="str">
        <f t="array" ref="AD1037">IF( $W1037, "", INDEX(白話字韻母資料表, AC1037, $AD$5))</f>
        <v/>
      </c>
      <c r="AE1037" s="373" t="str">
        <f t="array" ref="AE1037">IF( $W1037, "", IF( INDEX(白話字韻母資料表, AC1037, $AE$5) = "入聲", TRUE, FALSE) )</f>
        <v/>
      </c>
      <c r="AF1037" s="374" t="str">
        <f t="shared" si="311"/>
        <v/>
      </c>
      <c r="AG1037" s="374" t="str">
        <f t="shared" si="312"/>
        <v/>
      </c>
      <c r="AH1037" s="374" t="str">
        <f t="array" ref="AH1037">IF( $W1037, "", INDEX(白話字韻母資料表, $AC1037, $AH$5))</f>
        <v/>
      </c>
      <c r="AI1037" s="374" t="str">
        <f t="array" ref="AI1037">IF($W1037, "", INDEX(白話字韻母八聲調資料表, $AD1037, $AG1037))</f>
        <v/>
      </c>
      <c r="AJ1037" s="370"/>
      <c r="AK1037" s="373" t="b">
        <f t="shared" si="313"/>
        <v>0</v>
      </c>
      <c r="AL1037" s="373" t="str">
        <f>IF( $AK1037, IFERROR( IF(MATCH( $E1037, 顎音化聲母!$H$9:$H$37, 0), TRUE, FALSE), FALSE), "")</f>
        <v/>
      </c>
      <c r="AM1037" s="373" t="str">
        <f t="array" ref="AM1037">IF( AND($AK1037, $AL1037), INDEX(顎音化聲母資料表, MATCH( $D1037 &amp; $E1037, 顎音化聲母!$L$5:$L$136, 0), 3), "")</f>
        <v/>
      </c>
      <c r="AN1037" s="373" t="str">
        <f t="shared" si="314"/>
        <v/>
      </c>
      <c r="AO1037" s="374" t="str">
        <f t="array" ref="AO1037">IF($AN1037="", "", IF( $AM1037&lt;&gt;"", $AM1037,INDEX(白話字聲母資料表, $AN1037, $AO$5)))</f>
        <v/>
      </c>
      <c r="AP1037" s="374" t="str">
        <f t="array" ref="AP1037">IF($W1037, "", INDEX(方音八音反切資料表, $AD1037, $AG1037))</f>
        <v/>
      </c>
      <c r="AQ1037" s="370"/>
      <c r="AR1037" s="374" t="str">
        <f t="array" ref="AR1037">IF($V1037, "", INDEX(白話字聲母資料表, $Z1037, $AR$5))</f>
        <v/>
      </c>
      <c r="AS1037" s="375" t="str">
        <f t="array" ref="AS1037">IF($W1037, "", INDEX(白話字韻母資料表, $AC1037, $AR$5))</f>
        <v/>
      </c>
      <c r="AT1037" s="374" t="str">
        <f t="array" ref="AT1037">IF($W1037, "", INDEX(台羅韻母八聲調資料表, $AD1037, $AG1037))</f>
        <v/>
      </c>
      <c r="AU1037" s="370"/>
      <c r="AV1037" s="374" t="str">
        <f t="array" ref="AV1037">IF($V1037, "", INDEX(白話字聲母資料表, $Z1037, $AV$5))</f>
        <v/>
      </c>
      <c r="AW1037" s="375" t="str">
        <f t="array" ref="AW1037">IF($W1037, "", INDEX(白話字韻母資料表, $AC1037, $AW$5))</f>
        <v/>
      </c>
      <c r="AX1037" s="374" t="str">
        <f t="array" ref="AX1037">IF($W1037, "", INDEX(閩拼韻母八聲調資料表, $AD1037, $AG1037))</f>
        <v/>
      </c>
    </row>
    <row r="1038" spans="2:50">
      <c r="B1038" s="380">
        <f t="shared" si="294"/>
        <v>1030</v>
      </c>
      <c r="C1038" s="314" t="str">
        <f>MID(文章!$D$4, B1038, 1)</f>
        <v/>
      </c>
      <c r="D1038" s="365"/>
      <c r="E1038" s="365"/>
      <c r="F1038" s="365"/>
      <c r="G1038" s="315" t="str">
        <f t="array" ref="G1038">IF( OR($T1038, NOT($U1038), $W1038), "", $AA1038 &amp; $AH1038 &amp; INDEX(中文數值資料表, $AG1038, 2) )</f>
        <v/>
      </c>
      <c r="H1038" s="321" t="str">
        <f t="shared" si="295"/>
        <v/>
      </c>
      <c r="I1038" s="322" t="str">
        <f t="shared" si="296"/>
        <v/>
      </c>
      <c r="J1038" s="323" t="str">
        <f t="shared" si="297"/>
        <v/>
      </c>
      <c r="K1038" s="316" t="str">
        <f t="shared" si="298"/>
        <v/>
      </c>
      <c r="L1038" s="317" t="str">
        <f t="shared" ca="1" si="315"/>
        <v xml:space="preserve">\ltjruby{}{}\
</v>
      </c>
      <c r="M1038" s="317" t="str">
        <f t="shared" ca="1" si="301"/>
        <v xml:space="preserve">&lt;ruby&gt;&lt;rt&gt;&lt;/rt&gt;&lt;/ruby&gt;
</v>
      </c>
      <c r="N1038" s="317" t="str">
        <f t="shared" ca="1" si="302"/>
        <v xml:space="preserve">&lt;ruby&gt;&lt;rt&gt;&lt;/rt&gt;&lt;/ruby&gt;
</v>
      </c>
      <c r="O1038" s="317" t="str">
        <f t="shared" ca="1" si="303"/>
        <v xml:space="preserve">&lt;ruby&gt;&lt;rt&gt;&lt;/rt&gt;&lt;/ruby&gt;
</v>
      </c>
      <c r="P1038" s="317" t="str">
        <f t="shared" ca="1" si="303"/>
        <v xml:space="preserve">&lt;ruby&gt;&lt;rt&gt;&lt;/rt&gt;&lt;/ruby&gt;
</v>
      </c>
      <c r="Q1038" s="318" t="str">
        <f t="shared" ca="1" si="304"/>
        <v xml:space="preserve">&lt;ruby&gt;&lt;rtc&gt;&lt;/rtc&gt;&lt;/ruby&gt;
</v>
      </c>
      <c r="R1038" s="318" t="str">
        <f t="shared" ca="1" si="305"/>
        <v xml:space="preserve">&lt;ruby&gt;&lt;rt&gt;&lt;/rt&gt;&lt;rtc&gt;&lt;/rtc&gt;&lt;/ruby&gt;
</v>
      </c>
      <c r="S1038" s="285"/>
      <c r="T1038" s="319" t="b">
        <f t="shared" si="299"/>
        <v>0</v>
      </c>
      <c r="U1038" s="319" t="b">
        <f t="shared" si="306"/>
        <v>0</v>
      </c>
      <c r="V1038" s="319" t="b">
        <f t="shared" si="307"/>
        <v>1</v>
      </c>
      <c r="W1038" s="319" t="b">
        <f t="shared" si="308"/>
        <v>1</v>
      </c>
      <c r="X1038" s="319" t="b">
        <f t="shared" si="309"/>
        <v>0</v>
      </c>
      <c r="Y1038" s="370"/>
      <c r="Z1038" s="377" t="str">
        <f t="shared" si="300"/>
        <v/>
      </c>
      <c r="AA1038" s="373" t="str">
        <f t="array" ref="AA1038">IF( $Z1038="", "", INDEX(白話字聲母資料表, $Z1038, $AA$5))</f>
        <v/>
      </c>
      <c r="AB1038" s="370"/>
      <c r="AC1038" s="377" t="str">
        <f t="shared" si="310"/>
        <v/>
      </c>
      <c r="AD1038" s="373" t="str">
        <f t="array" ref="AD1038">IF( $W1038, "", INDEX(白話字韻母資料表, AC1038, $AD$5))</f>
        <v/>
      </c>
      <c r="AE1038" s="373" t="str">
        <f t="array" ref="AE1038">IF( $W1038, "", IF( INDEX(白話字韻母資料表, AC1038, $AE$5) = "入聲", TRUE, FALSE) )</f>
        <v/>
      </c>
      <c r="AF1038" s="374" t="str">
        <f t="shared" si="311"/>
        <v/>
      </c>
      <c r="AG1038" s="374" t="str">
        <f t="shared" si="312"/>
        <v/>
      </c>
      <c r="AH1038" s="374" t="str">
        <f t="array" ref="AH1038">IF( $W1038, "", INDEX(白話字韻母資料表, $AC1038, $AH$5))</f>
        <v/>
      </c>
      <c r="AI1038" s="374" t="str">
        <f t="array" ref="AI1038">IF($W1038, "", INDEX(白話字韻母八聲調資料表, $AD1038, $AG1038))</f>
        <v/>
      </c>
      <c r="AJ1038" s="370"/>
      <c r="AK1038" s="373" t="b">
        <f t="shared" si="313"/>
        <v>0</v>
      </c>
      <c r="AL1038" s="373" t="str">
        <f>IF( $AK1038, IFERROR( IF(MATCH( $E1038, 顎音化聲母!$H$9:$H$37, 0), TRUE, FALSE), FALSE), "")</f>
        <v/>
      </c>
      <c r="AM1038" s="373" t="str">
        <f t="array" ref="AM1038">IF( AND($AK1038, $AL1038), INDEX(顎音化聲母資料表, MATCH( $D1038 &amp; $E1038, 顎音化聲母!$L$5:$L$136, 0), 3), "")</f>
        <v/>
      </c>
      <c r="AN1038" s="373" t="str">
        <f t="shared" si="314"/>
        <v/>
      </c>
      <c r="AO1038" s="374" t="str">
        <f t="array" ref="AO1038">IF($AN1038="", "", IF( $AM1038&lt;&gt;"", $AM1038,INDEX(白話字聲母資料表, $AN1038, $AO$5)))</f>
        <v/>
      </c>
      <c r="AP1038" s="374" t="str">
        <f t="array" ref="AP1038">IF($W1038, "", INDEX(方音八音反切資料表, $AD1038, $AG1038))</f>
        <v/>
      </c>
      <c r="AQ1038" s="370"/>
      <c r="AR1038" s="374" t="str">
        <f t="array" ref="AR1038">IF($V1038, "", INDEX(白話字聲母資料表, $Z1038, $AR$5))</f>
        <v/>
      </c>
      <c r="AS1038" s="375" t="str">
        <f t="array" ref="AS1038">IF($W1038, "", INDEX(白話字韻母資料表, $AC1038, $AR$5))</f>
        <v/>
      </c>
      <c r="AT1038" s="374" t="str">
        <f t="array" ref="AT1038">IF($W1038, "", INDEX(台羅韻母八聲調資料表, $AD1038, $AG1038))</f>
        <v/>
      </c>
      <c r="AU1038" s="370"/>
      <c r="AV1038" s="374" t="str">
        <f t="array" ref="AV1038">IF($V1038, "", INDEX(白話字聲母資料表, $Z1038, $AV$5))</f>
        <v/>
      </c>
      <c r="AW1038" s="375" t="str">
        <f t="array" ref="AW1038">IF($W1038, "", INDEX(白話字韻母資料表, $AC1038, $AW$5))</f>
        <v/>
      </c>
      <c r="AX1038" s="374" t="str">
        <f t="array" ref="AX1038">IF($W1038, "", INDEX(閩拼韻母八聲調資料表, $AD1038, $AG1038))</f>
        <v/>
      </c>
    </row>
    <row r="1039" spans="2:50">
      <c r="B1039" s="380">
        <f t="shared" si="294"/>
        <v>1031</v>
      </c>
      <c r="C1039" s="314" t="str">
        <f>MID(文章!$D$4, B1039, 1)</f>
        <v/>
      </c>
      <c r="D1039" s="365"/>
      <c r="E1039" s="365"/>
      <c r="F1039" s="365"/>
      <c r="G1039" s="315" t="str">
        <f t="array" ref="G1039">IF( OR($T1039, NOT($U1039), $W1039), "", $AA1039 &amp; $AH1039 &amp; INDEX(中文數值資料表, $AG1039, 2) )</f>
        <v/>
      </c>
      <c r="H1039" s="321" t="str">
        <f t="shared" si="295"/>
        <v/>
      </c>
      <c r="I1039" s="322" t="str">
        <f t="shared" si="296"/>
        <v/>
      </c>
      <c r="J1039" s="323" t="str">
        <f t="shared" si="297"/>
        <v/>
      </c>
      <c r="K1039" s="316" t="str">
        <f t="shared" si="298"/>
        <v/>
      </c>
      <c r="L1039" s="317" t="str">
        <f t="shared" ca="1" si="315"/>
        <v xml:space="preserve">\ltjruby{}{}\
</v>
      </c>
      <c r="M1039" s="317" t="str">
        <f t="shared" ca="1" si="301"/>
        <v xml:space="preserve">&lt;ruby&gt;&lt;rt&gt;&lt;/rt&gt;&lt;/ruby&gt;
</v>
      </c>
      <c r="N1039" s="317" t="str">
        <f t="shared" ca="1" si="302"/>
        <v xml:space="preserve">&lt;ruby&gt;&lt;rt&gt;&lt;/rt&gt;&lt;/ruby&gt;
</v>
      </c>
      <c r="O1039" s="317" t="str">
        <f t="shared" ca="1" si="303"/>
        <v xml:space="preserve">&lt;ruby&gt;&lt;rt&gt;&lt;/rt&gt;&lt;/ruby&gt;
</v>
      </c>
      <c r="P1039" s="317" t="str">
        <f t="shared" ca="1" si="303"/>
        <v xml:space="preserve">&lt;ruby&gt;&lt;rt&gt;&lt;/rt&gt;&lt;/ruby&gt;
</v>
      </c>
      <c r="Q1039" s="318" t="str">
        <f t="shared" ca="1" si="304"/>
        <v xml:space="preserve">&lt;ruby&gt;&lt;rtc&gt;&lt;/rtc&gt;&lt;/ruby&gt;
</v>
      </c>
      <c r="R1039" s="318" t="str">
        <f t="shared" ca="1" si="305"/>
        <v xml:space="preserve">&lt;ruby&gt;&lt;rt&gt;&lt;/rt&gt;&lt;rtc&gt;&lt;/rtc&gt;&lt;/ruby&gt;
</v>
      </c>
      <c r="S1039" s="285"/>
      <c r="T1039" s="319" t="b">
        <f t="shared" si="299"/>
        <v>0</v>
      </c>
      <c r="U1039" s="319" t="b">
        <f t="shared" si="306"/>
        <v>0</v>
      </c>
      <c r="V1039" s="319" t="b">
        <f t="shared" si="307"/>
        <v>1</v>
      </c>
      <c r="W1039" s="319" t="b">
        <f t="shared" si="308"/>
        <v>1</v>
      </c>
      <c r="X1039" s="319" t="b">
        <f t="shared" si="309"/>
        <v>0</v>
      </c>
      <c r="Y1039" s="370"/>
      <c r="Z1039" s="377" t="str">
        <f t="shared" si="300"/>
        <v/>
      </c>
      <c r="AA1039" s="373" t="str">
        <f t="array" ref="AA1039">IF( $Z1039="", "", INDEX(白話字聲母資料表, $Z1039, $AA$5))</f>
        <v/>
      </c>
      <c r="AB1039" s="370"/>
      <c r="AC1039" s="377" t="str">
        <f t="shared" si="310"/>
        <v/>
      </c>
      <c r="AD1039" s="373" t="str">
        <f t="array" ref="AD1039">IF( $W1039, "", INDEX(白話字韻母資料表, AC1039, $AD$5))</f>
        <v/>
      </c>
      <c r="AE1039" s="373" t="str">
        <f t="array" ref="AE1039">IF( $W1039, "", IF( INDEX(白話字韻母資料表, AC1039, $AE$5) = "入聲", TRUE, FALSE) )</f>
        <v/>
      </c>
      <c r="AF1039" s="374" t="str">
        <f t="shared" si="311"/>
        <v/>
      </c>
      <c r="AG1039" s="374" t="str">
        <f t="shared" si="312"/>
        <v/>
      </c>
      <c r="AH1039" s="374" t="str">
        <f t="array" ref="AH1039">IF( $W1039, "", INDEX(白話字韻母資料表, $AC1039, $AH$5))</f>
        <v/>
      </c>
      <c r="AI1039" s="374" t="str">
        <f t="array" ref="AI1039">IF($W1039, "", INDEX(白話字韻母八聲調資料表, $AD1039, $AG1039))</f>
        <v/>
      </c>
      <c r="AJ1039" s="370"/>
      <c r="AK1039" s="373" t="b">
        <f t="shared" si="313"/>
        <v>0</v>
      </c>
      <c r="AL1039" s="373" t="str">
        <f>IF( $AK1039, IFERROR( IF(MATCH( $E1039, 顎音化聲母!$H$9:$H$37, 0), TRUE, FALSE), FALSE), "")</f>
        <v/>
      </c>
      <c r="AM1039" s="373" t="str">
        <f t="array" ref="AM1039">IF( AND($AK1039, $AL1039), INDEX(顎音化聲母資料表, MATCH( $D1039 &amp; $E1039, 顎音化聲母!$L$5:$L$136, 0), 3), "")</f>
        <v/>
      </c>
      <c r="AN1039" s="373" t="str">
        <f t="shared" si="314"/>
        <v/>
      </c>
      <c r="AO1039" s="374" t="str">
        <f t="array" ref="AO1039">IF($AN1039="", "", IF( $AM1039&lt;&gt;"", $AM1039,INDEX(白話字聲母資料表, $AN1039, $AO$5)))</f>
        <v/>
      </c>
      <c r="AP1039" s="374" t="str">
        <f t="array" ref="AP1039">IF($W1039, "", INDEX(方音八音反切資料表, $AD1039, $AG1039))</f>
        <v/>
      </c>
      <c r="AQ1039" s="370"/>
      <c r="AR1039" s="374" t="str">
        <f t="array" ref="AR1039">IF($V1039, "", INDEX(白話字聲母資料表, $Z1039, $AR$5))</f>
        <v/>
      </c>
      <c r="AS1039" s="375" t="str">
        <f t="array" ref="AS1039">IF($W1039, "", INDEX(白話字韻母資料表, $AC1039, $AR$5))</f>
        <v/>
      </c>
      <c r="AT1039" s="374" t="str">
        <f t="array" ref="AT1039">IF($W1039, "", INDEX(台羅韻母八聲調資料表, $AD1039, $AG1039))</f>
        <v/>
      </c>
      <c r="AU1039" s="370"/>
      <c r="AV1039" s="374" t="str">
        <f t="array" ref="AV1039">IF($V1039, "", INDEX(白話字聲母資料表, $Z1039, $AV$5))</f>
        <v/>
      </c>
      <c r="AW1039" s="375" t="str">
        <f t="array" ref="AW1039">IF($W1039, "", INDEX(白話字韻母資料表, $AC1039, $AW$5))</f>
        <v/>
      </c>
      <c r="AX1039" s="374" t="str">
        <f t="array" ref="AX1039">IF($W1039, "", INDEX(閩拼韻母八聲調資料表, $AD1039, $AG1039))</f>
        <v/>
      </c>
    </row>
    <row r="1040" spans="2:50">
      <c r="B1040" s="380">
        <f t="shared" si="294"/>
        <v>1032</v>
      </c>
      <c r="C1040" s="314" t="str">
        <f>MID(文章!$D$4, B1040, 1)</f>
        <v/>
      </c>
      <c r="D1040" s="365"/>
      <c r="E1040" s="365"/>
      <c r="F1040" s="365"/>
      <c r="G1040" s="315" t="str">
        <f t="array" ref="G1040">IF( OR($T1040, NOT($U1040), $W1040), "", $AA1040 &amp; $AH1040 &amp; INDEX(中文數值資料表, $AG1040, 2) )</f>
        <v/>
      </c>
      <c r="H1040" s="321" t="str">
        <f t="shared" si="295"/>
        <v/>
      </c>
      <c r="I1040" s="322" t="str">
        <f t="shared" si="296"/>
        <v/>
      </c>
      <c r="J1040" s="323" t="str">
        <f t="shared" si="297"/>
        <v/>
      </c>
      <c r="K1040" s="316" t="str">
        <f t="shared" si="298"/>
        <v/>
      </c>
      <c r="L1040" s="317" t="str">
        <f t="shared" ca="1" si="315"/>
        <v xml:space="preserve">\ltjruby{}{}\
</v>
      </c>
      <c r="M1040" s="317" t="str">
        <f t="shared" ca="1" si="301"/>
        <v xml:space="preserve">&lt;ruby&gt;&lt;rt&gt;&lt;/rt&gt;&lt;/ruby&gt;
</v>
      </c>
      <c r="N1040" s="317" t="str">
        <f t="shared" ca="1" si="302"/>
        <v xml:space="preserve">&lt;ruby&gt;&lt;rt&gt;&lt;/rt&gt;&lt;/ruby&gt;
</v>
      </c>
      <c r="O1040" s="317" t="str">
        <f t="shared" ca="1" si="303"/>
        <v xml:space="preserve">&lt;ruby&gt;&lt;rt&gt;&lt;/rt&gt;&lt;/ruby&gt;
</v>
      </c>
      <c r="P1040" s="317" t="str">
        <f t="shared" ca="1" si="303"/>
        <v xml:space="preserve">&lt;ruby&gt;&lt;rt&gt;&lt;/rt&gt;&lt;/ruby&gt;
</v>
      </c>
      <c r="Q1040" s="318" t="str">
        <f t="shared" ca="1" si="304"/>
        <v xml:space="preserve">&lt;ruby&gt;&lt;rtc&gt;&lt;/rtc&gt;&lt;/ruby&gt;
</v>
      </c>
      <c r="R1040" s="318" t="str">
        <f t="shared" ca="1" si="305"/>
        <v xml:space="preserve">&lt;ruby&gt;&lt;rt&gt;&lt;/rt&gt;&lt;rtc&gt;&lt;/rtc&gt;&lt;/ruby&gt;
</v>
      </c>
      <c r="S1040" s="285"/>
      <c r="T1040" s="319" t="b">
        <f t="shared" si="299"/>
        <v>0</v>
      </c>
      <c r="U1040" s="319" t="b">
        <f t="shared" si="306"/>
        <v>0</v>
      </c>
      <c r="V1040" s="319" t="b">
        <f t="shared" si="307"/>
        <v>1</v>
      </c>
      <c r="W1040" s="319" t="b">
        <f t="shared" si="308"/>
        <v>1</v>
      </c>
      <c r="X1040" s="319" t="b">
        <f t="shared" si="309"/>
        <v>0</v>
      </c>
      <c r="Y1040" s="370"/>
      <c r="Z1040" s="377" t="str">
        <f t="shared" si="300"/>
        <v/>
      </c>
      <c r="AA1040" s="373" t="str">
        <f t="array" ref="AA1040">IF( $Z1040="", "", INDEX(白話字聲母資料表, $Z1040, $AA$5))</f>
        <v/>
      </c>
      <c r="AB1040" s="370"/>
      <c r="AC1040" s="377" t="str">
        <f t="shared" si="310"/>
        <v/>
      </c>
      <c r="AD1040" s="373" t="str">
        <f t="array" ref="AD1040">IF( $W1040, "", INDEX(白話字韻母資料表, AC1040, $AD$5))</f>
        <v/>
      </c>
      <c r="AE1040" s="373" t="str">
        <f t="array" ref="AE1040">IF( $W1040, "", IF( INDEX(白話字韻母資料表, AC1040, $AE$5) = "入聲", TRUE, FALSE) )</f>
        <v/>
      </c>
      <c r="AF1040" s="374" t="str">
        <f t="shared" si="311"/>
        <v/>
      </c>
      <c r="AG1040" s="374" t="str">
        <f t="shared" si="312"/>
        <v/>
      </c>
      <c r="AH1040" s="374" t="str">
        <f t="array" ref="AH1040">IF( $W1040, "", INDEX(白話字韻母資料表, $AC1040, $AH$5))</f>
        <v/>
      </c>
      <c r="AI1040" s="374" t="str">
        <f t="array" ref="AI1040">IF($W1040, "", INDEX(白話字韻母八聲調資料表, $AD1040, $AG1040))</f>
        <v/>
      </c>
      <c r="AJ1040" s="370"/>
      <c r="AK1040" s="373" t="b">
        <f t="shared" si="313"/>
        <v>0</v>
      </c>
      <c r="AL1040" s="373" t="str">
        <f>IF( $AK1040, IFERROR( IF(MATCH( $E1040, 顎音化聲母!$H$9:$H$37, 0), TRUE, FALSE), FALSE), "")</f>
        <v/>
      </c>
      <c r="AM1040" s="373" t="str">
        <f t="array" ref="AM1040">IF( AND($AK1040, $AL1040), INDEX(顎音化聲母資料表, MATCH( $D1040 &amp; $E1040, 顎音化聲母!$L$5:$L$136, 0), 3), "")</f>
        <v/>
      </c>
      <c r="AN1040" s="373" t="str">
        <f t="shared" si="314"/>
        <v/>
      </c>
      <c r="AO1040" s="374" t="str">
        <f t="array" ref="AO1040">IF($AN1040="", "", IF( $AM1040&lt;&gt;"", $AM1040,INDEX(白話字聲母資料表, $AN1040, $AO$5)))</f>
        <v/>
      </c>
      <c r="AP1040" s="374" t="str">
        <f t="array" ref="AP1040">IF($W1040, "", INDEX(方音八音反切資料表, $AD1040, $AG1040))</f>
        <v/>
      </c>
      <c r="AQ1040" s="370"/>
      <c r="AR1040" s="374" t="str">
        <f t="array" ref="AR1040">IF($V1040, "", INDEX(白話字聲母資料表, $Z1040, $AR$5))</f>
        <v/>
      </c>
      <c r="AS1040" s="375" t="str">
        <f t="array" ref="AS1040">IF($W1040, "", INDEX(白話字韻母資料表, $AC1040, $AR$5))</f>
        <v/>
      </c>
      <c r="AT1040" s="374" t="str">
        <f t="array" ref="AT1040">IF($W1040, "", INDEX(台羅韻母八聲調資料表, $AD1040, $AG1040))</f>
        <v/>
      </c>
      <c r="AU1040" s="370"/>
      <c r="AV1040" s="374" t="str">
        <f t="array" ref="AV1040">IF($V1040, "", INDEX(白話字聲母資料表, $Z1040, $AV$5))</f>
        <v/>
      </c>
      <c r="AW1040" s="375" t="str">
        <f t="array" ref="AW1040">IF($W1040, "", INDEX(白話字韻母資料表, $AC1040, $AW$5))</f>
        <v/>
      </c>
      <c r="AX1040" s="374" t="str">
        <f t="array" ref="AX1040">IF($W1040, "", INDEX(閩拼韻母八聲調資料表, $AD1040, $AG1040))</f>
        <v/>
      </c>
    </row>
    <row r="1041" spans="2:50">
      <c r="B1041" s="380">
        <f t="shared" si="294"/>
        <v>1033</v>
      </c>
      <c r="C1041" s="314" t="str">
        <f>MID(文章!$D$4, B1041, 1)</f>
        <v/>
      </c>
      <c r="D1041" s="365"/>
      <c r="E1041" s="365"/>
      <c r="F1041" s="365"/>
      <c r="G1041" s="315" t="str">
        <f t="array" ref="G1041">IF( OR($T1041, NOT($U1041), $W1041), "", $AA1041 &amp; $AH1041 &amp; INDEX(中文數值資料表, $AG1041, 2) )</f>
        <v/>
      </c>
      <c r="H1041" s="321" t="str">
        <f t="shared" si="295"/>
        <v/>
      </c>
      <c r="I1041" s="322" t="str">
        <f t="shared" si="296"/>
        <v/>
      </c>
      <c r="J1041" s="323" t="str">
        <f t="shared" si="297"/>
        <v/>
      </c>
      <c r="K1041" s="316" t="str">
        <f t="shared" si="298"/>
        <v/>
      </c>
      <c r="L1041" s="317" t="str">
        <f t="shared" ca="1" si="315"/>
        <v xml:space="preserve">\ltjruby{}{}\
</v>
      </c>
      <c r="M1041" s="317" t="str">
        <f t="shared" ca="1" si="301"/>
        <v xml:space="preserve">&lt;ruby&gt;&lt;rt&gt;&lt;/rt&gt;&lt;/ruby&gt;
</v>
      </c>
      <c r="N1041" s="317" t="str">
        <f t="shared" ca="1" si="302"/>
        <v xml:space="preserve">&lt;ruby&gt;&lt;rt&gt;&lt;/rt&gt;&lt;/ruby&gt;
</v>
      </c>
      <c r="O1041" s="317" t="str">
        <f t="shared" ca="1" si="303"/>
        <v xml:space="preserve">&lt;ruby&gt;&lt;rt&gt;&lt;/rt&gt;&lt;/ruby&gt;
</v>
      </c>
      <c r="P1041" s="317" t="str">
        <f t="shared" ca="1" si="303"/>
        <v xml:space="preserve">&lt;ruby&gt;&lt;rt&gt;&lt;/rt&gt;&lt;/ruby&gt;
</v>
      </c>
      <c r="Q1041" s="318" t="str">
        <f t="shared" ca="1" si="304"/>
        <v xml:space="preserve">&lt;ruby&gt;&lt;rtc&gt;&lt;/rtc&gt;&lt;/ruby&gt;
</v>
      </c>
      <c r="R1041" s="318" t="str">
        <f t="shared" ca="1" si="305"/>
        <v xml:space="preserve">&lt;ruby&gt;&lt;rt&gt;&lt;/rt&gt;&lt;rtc&gt;&lt;/rtc&gt;&lt;/ruby&gt;
</v>
      </c>
      <c r="S1041" s="285"/>
      <c r="T1041" s="319" t="b">
        <f t="shared" si="299"/>
        <v>0</v>
      </c>
      <c r="U1041" s="319" t="b">
        <f t="shared" si="306"/>
        <v>0</v>
      </c>
      <c r="V1041" s="319" t="b">
        <f t="shared" si="307"/>
        <v>1</v>
      </c>
      <c r="W1041" s="319" t="b">
        <f t="shared" si="308"/>
        <v>1</v>
      </c>
      <c r="X1041" s="319" t="b">
        <f t="shared" si="309"/>
        <v>0</v>
      </c>
      <c r="Y1041" s="370"/>
      <c r="Z1041" s="377" t="str">
        <f t="shared" si="300"/>
        <v/>
      </c>
      <c r="AA1041" s="373" t="str">
        <f t="array" ref="AA1041">IF( $Z1041="", "", INDEX(白話字聲母資料表, $Z1041, $AA$5))</f>
        <v/>
      </c>
      <c r="AB1041" s="370"/>
      <c r="AC1041" s="377" t="str">
        <f t="shared" si="310"/>
        <v/>
      </c>
      <c r="AD1041" s="373" t="str">
        <f t="array" ref="AD1041">IF( $W1041, "", INDEX(白話字韻母資料表, AC1041, $AD$5))</f>
        <v/>
      </c>
      <c r="AE1041" s="373" t="str">
        <f t="array" ref="AE1041">IF( $W1041, "", IF( INDEX(白話字韻母資料表, AC1041, $AE$5) = "入聲", TRUE, FALSE) )</f>
        <v/>
      </c>
      <c r="AF1041" s="374" t="str">
        <f t="shared" si="311"/>
        <v/>
      </c>
      <c r="AG1041" s="374" t="str">
        <f t="shared" si="312"/>
        <v/>
      </c>
      <c r="AH1041" s="374" t="str">
        <f t="array" ref="AH1041">IF( $W1041, "", INDEX(白話字韻母資料表, $AC1041, $AH$5))</f>
        <v/>
      </c>
      <c r="AI1041" s="374" t="str">
        <f t="array" ref="AI1041">IF($W1041, "", INDEX(白話字韻母八聲調資料表, $AD1041, $AG1041))</f>
        <v/>
      </c>
      <c r="AJ1041" s="370"/>
      <c r="AK1041" s="373" t="b">
        <f t="shared" si="313"/>
        <v>0</v>
      </c>
      <c r="AL1041" s="373" t="str">
        <f>IF( $AK1041, IFERROR( IF(MATCH( $E1041, 顎音化聲母!$H$9:$H$37, 0), TRUE, FALSE), FALSE), "")</f>
        <v/>
      </c>
      <c r="AM1041" s="373" t="str">
        <f t="array" ref="AM1041">IF( AND($AK1041, $AL1041), INDEX(顎音化聲母資料表, MATCH( $D1041 &amp; $E1041, 顎音化聲母!$L$5:$L$136, 0), 3), "")</f>
        <v/>
      </c>
      <c r="AN1041" s="373" t="str">
        <f t="shared" si="314"/>
        <v/>
      </c>
      <c r="AO1041" s="374" t="str">
        <f t="array" ref="AO1041">IF($AN1041="", "", IF( $AM1041&lt;&gt;"", $AM1041,INDEX(白話字聲母資料表, $AN1041, $AO$5)))</f>
        <v/>
      </c>
      <c r="AP1041" s="374" t="str">
        <f t="array" ref="AP1041">IF($W1041, "", INDEX(方音八音反切資料表, $AD1041, $AG1041))</f>
        <v/>
      </c>
      <c r="AQ1041" s="370"/>
      <c r="AR1041" s="374" t="str">
        <f t="array" ref="AR1041">IF($V1041, "", INDEX(白話字聲母資料表, $Z1041, $AR$5))</f>
        <v/>
      </c>
      <c r="AS1041" s="375" t="str">
        <f t="array" ref="AS1041">IF($W1041, "", INDEX(白話字韻母資料表, $AC1041, $AR$5))</f>
        <v/>
      </c>
      <c r="AT1041" s="374" t="str">
        <f t="array" ref="AT1041">IF($W1041, "", INDEX(台羅韻母八聲調資料表, $AD1041, $AG1041))</f>
        <v/>
      </c>
      <c r="AU1041" s="370"/>
      <c r="AV1041" s="374" t="str">
        <f t="array" ref="AV1041">IF($V1041, "", INDEX(白話字聲母資料表, $Z1041, $AV$5))</f>
        <v/>
      </c>
      <c r="AW1041" s="375" t="str">
        <f t="array" ref="AW1041">IF($W1041, "", INDEX(白話字韻母資料表, $AC1041, $AW$5))</f>
        <v/>
      </c>
      <c r="AX1041" s="374" t="str">
        <f t="array" ref="AX1041">IF($W1041, "", INDEX(閩拼韻母八聲調資料表, $AD1041, $AG1041))</f>
        <v/>
      </c>
    </row>
    <row r="1042" spans="2:50">
      <c r="B1042" s="380">
        <f t="shared" si="294"/>
        <v>1034</v>
      </c>
      <c r="C1042" s="314" t="str">
        <f>MID(文章!$D$4, B1042, 1)</f>
        <v/>
      </c>
      <c r="D1042" s="365"/>
      <c r="E1042" s="365"/>
      <c r="F1042" s="365"/>
      <c r="G1042" s="315" t="str">
        <f t="array" ref="G1042">IF( OR($T1042, NOT($U1042), $W1042), "", $AA1042 &amp; $AH1042 &amp; INDEX(中文數值資料表, $AG1042, 2) )</f>
        <v/>
      </c>
      <c r="H1042" s="321" t="str">
        <f t="shared" si="295"/>
        <v/>
      </c>
      <c r="I1042" s="322" t="str">
        <f t="shared" si="296"/>
        <v/>
      </c>
      <c r="J1042" s="323" t="str">
        <f t="shared" si="297"/>
        <v/>
      </c>
      <c r="K1042" s="316" t="str">
        <f t="shared" si="298"/>
        <v/>
      </c>
      <c r="L1042" s="317" t="str">
        <f t="shared" ca="1" si="315"/>
        <v xml:space="preserve">\ltjruby{}{}\
</v>
      </c>
      <c r="M1042" s="317" t="str">
        <f t="shared" ca="1" si="301"/>
        <v xml:space="preserve">&lt;ruby&gt;&lt;rt&gt;&lt;/rt&gt;&lt;/ruby&gt;
</v>
      </c>
      <c r="N1042" s="317" t="str">
        <f t="shared" ca="1" si="302"/>
        <v xml:space="preserve">&lt;ruby&gt;&lt;rt&gt;&lt;/rt&gt;&lt;/ruby&gt;
</v>
      </c>
      <c r="O1042" s="317" t="str">
        <f t="shared" ca="1" si="303"/>
        <v xml:space="preserve">&lt;ruby&gt;&lt;rt&gt;&lt;/rt&gt;&lt;/ruby&gt;
</v>
      </c>
      <c r="P1042" s="317" t="str">
        <f t="shared" ca="1" si="303"/>
        <v xml:space="preserve">&lt;ruby&gt;&lt;rt&gt;&lt;/rt&gt;&lt;/ruby&gt;
</v>
      </c>
      <c r="Q1042" s="318" t="str">
        <f t="shared" ca="1" si="304"/>
        <v xml:space="preserve">&lt;ruby&gt;&lt;rtc&gt;&lt;/rtc&gt;&lt;/ruby&gt;
</v>
      </c>
      <c r="R1042" s="318" t="str">
        <f t="shared" ca="1" si="305"/>
        <v xml:space="preserve">&lt;ruby&gt;&lt;rt&gt;&lt;/rt&gt;&lt;rtc&gt;&lt;/rtc&gt;&lt;/ruby&gt;
</v>
      </c>
      <c r="S1042" s="285"/>
      <c r="T1042" s="319" t="b">
        <f t="shared" si="299"/>
        <v>0</v>
      </c>
      <c r="U1042" s="319" t="b">
        <f t="shared" si="306"/>
        <v>0</v>
      </c>
      <c r="V1042" s="319" t="b">
        <f t="shared" si="307"/>
        <v>1</v>
      </c>
      <c r="W1042" s="319" t="b">
        <f t="shared" si="308"/>
        <v>1</v>
      </c>
      <c r="X1042" s="319" t="b">
        <f t="shared" si="309"/>
        <v>0</v>
      </c>
      <c r="Y1042" s="370"/>
      <c r="Z1042" s="377" t="str">
        <f t="shared" si="300"/>
        <v/>
      </c>
      <c r="AA1042" s="373" t="str">
        <f t="array" ref="AA1042">IF( $Z1042="", "", INDEX(白話字聲母資料表, $Z1042, $AA$5))</f>
        <v/>
      </c>
      <c r="AB1042" s="370"/>
      <c r="AC1042" s="377" t="str">
        <f t="shared" si="310"/>
        <v/>
      </c>
      <c r="AD1042" s="373" t="str">
        <f t="array" ref="AD1042">IF( $W1042, "", INDEX(白話字韻母資料表, AC1042, $AD$5))</f>
        <v/>
      </c>
      <c r="AE1042" s="373" t="str">
        <f t="array" ref="AE1042">IF( $W1042, "", IF( INDEX(白話字韻母資料表, AC1042, $AE$5) = "入聲", TRUE, FALSE) )</f>
        <v/>
      </c>
      <c r="AF1042" s="374" t="str">
        <f t="shared" si="311"/>
        <v/>
      </c>
      <c r="AG1042" s="374" t="str">
        <f t="shared" si="312"/>
        <v/>
      </c>
      <c r="AH1042" s="374" t="str">
        <f t="array" ref="AH1042">IF( $W1042, "", INDEX(白話字韻母資料表, $AC1042, $AH$5))</f>
        <v/>
      </c>
      <c r="AI1042" s="374" t="str">
        <f t="array" ref="AI1042">IF($W1042, "", INDEX(白話字韻母八聲調資料表, $AD1042, $AG1042))</f>
        <v/>
      </c>
      <c r="AJ1042" s="370"/>
      <c r="AK1042" s="373" t="b">
        <f t="shared" si="313"/>
        <v>0</v>
      </c>
      <c r="AL1042" s="373" t="str">
        <f>IF( $AK1042, IFERROR( IF(MATCH( $E1042, 顎音化聲母!$H$9:$H$37, 0), TRUE, FALSE), FALSE), "")</f>
        <v/>
      </c>
      <c r="AM1042" s="373" t="str">
        <f t="array" ref="AM1042">IF( AND($AK1042, $AL1042), INDEX(顎音化聲母資料表, MATCH( $D1042 &amp; $E1042, 顎音化聲母!$L$5:$L$136, 0), 3), "")</f>
        <v/>
      </c>
      <c r="AN1042" s="373" t="str">
        <f t="shared" si="314"/>
        <v/>
      </c>
      <c r="AO1042" s="374" t="str">
        <f t="array" ref="AO1042">IF($AN1042="", "", IF( $AM1042&lt;&gt;"", $AM1042,INDEX(白話字聲母資料表, $AN1042, $AO$5)))</f>
        <v/>
      </c>
      <c r="AP1042" s="374" t="str">
        <f t="array" ref="AP1042">IF($W1042, "", INDEX(方音八音反切資料表, $AD1042, $AG1042))</f>
        <v/>
      </c>
      <c r="AQ1042" s="370"/>
      <c r="AR1042" s="374" t="str">
        <f t="array" ref="AR1042">IF($V1042, "", INDEX(白話字聲母資料表, $Z1042, $AR$5))</f>
        <v/>
      </c>
      <c r="AS1042" s="375" t="str">
        <f t="array" ref="AS1042">IF($W1042, "", INDEX(白話字韻母資料表, $AC1042, $AR$5))</f>
        <v/>
      </c>
      <c r="AT1042" s="374" t="str">
        <f t="array" ref="AT1042">IF($W1042, "", INDEX(台羅韻母八聲調資料表, $AD1042, $AG1042))</f>
        <v/>
      </c>
      <c r="AU1042" s="370"/>
      <c r="AV1042" s="374" t="str">
        <f t="array" ref="AV1042">IF($V1042, "", INDEX(白話字聲母資料表, $Z1042, $AV$5))</f>
        <v/>
      </c>
      <c r="AW1042" s="375" t="str">
        <f t="array" ref="AW1042">IF($W1042, "", INDEX(白話字韻母資料表, $AC1042, $AW$5))</f>
        <v/>
      </c>
      <c r="AX1042" s="374" t="str">
        <f t="array" ref="AX1042">IF($W1042, "", INDEX(閩拼韻母八聲調資料表, $AD1042, $AG1042))</f>
        <v/>
      </c>
    </row>
    <row r="1043" spans="2:50">
      <c r="B1043" s="380">
        <f t="shared" si="294"/>
        <v>1035</v>
      </c>
      <c r="C1043" s="314" t="str">
        <f>MID(文章!$D$4, B1043, 1)</f>
        <v/>
      </c>
      <c r="D1043" s="365"/>
      <c r="E1043" s="365"/>
      <c r="F1043" s="365"/>
      <c r="G1043" s="315" t="str">
        <f t="array" ref="G1043">IF( OR($T1043, NOT($U1043), $W1043), "", $AA1043 &amp; $AH1043 &amp; INDEX(中文數值資料表, $AG1043, 2) )</f>
        <v/>
      </c>
      <c r="H1043" s="321" t="str">
        <f t="shared" si="295"/>
        <v/>
      </c>
      <c r="I1043" s="322" t="str">
        <f t="shared" si="296"/>
        <v/>
      </c>
      <c r="J1043" s="323" t="str">
        <f t="shared" si="297"/>
        <v/>
      </c>
      <c r="K1043" s="316" t="str">
        <f t="shared" si="298"/>
        <v/>
      </c>
      <c r="L1043" s="317" t="str">
        <f t="shared" ca="1" si="315"/>
        <v xml:space="preserve">\ltjruby{}{}\
</v>
      </c>
      <c r="M1043" s="317" t="str">
        <f t="shared" ca="1" si="301"/>
        <v xml:space="preserve">&lt;ruby&gt;&lt;rt&gt;&lt;/rt&gt;&lt;/ruby&gt;
</v>
      </c>
      <c r="N1043" s="317" t="str">
        <f t="shared" ca="1" si="302"/>
        <v xml:space="preserve">&lt;ruby&gt;&lt;rt&gt;&lt;/rt&gt;&lt;/ruby&gt;
</v>
      </c>
      <c r="O1043" s="317" t="str">
        <f t="shared" ca="1" si="303"/>
        <v xml:space="preserve">&lt;ruby&gt;&lt;rt&gt;&lt;/rt&gt;&lt;/ruby&gt;
</v>
      </c>
      <c r="P1043" s="317" t="str">
        <f t="shared" ca="1" si="303"/>
        <v xml:space="preserve">&lt;ruby&gt;&lt;rt&gt;&lt;/rt&gt;&lt;/ruby&gt;
</v>
      </c>
      <c r="Q1043" s="318" t="str">
        <f t="shared" ca="1" si="304"/>
        <v xml:space="preserve">&lt;ruby&gt;&lt;rtc&gt;&lt;/rtc&gt;&lt;/ruby&gt;
</v>
      </c>
      <c r="R1043" s="318" t="str">
        <f t="shared" ca="1" si="305"/>
        <v xml:space="preserve">&lt;ruby&gt;&lt;rt&gt;&lt;/rt&gt;&lt;rtc&gt;&lt;/rtc&gt;&lt;/ruby&gt;
</v>
      </c>
      <c r="S1043" s="285"/>
      <c r="T1043" s="319" t="b">
        <f t="shared" si="299"/>
        <v>0</v>
      </c>
      <c r="U1043" s="319" t="b">
        <f t="shared" si="306"/>
        <v>0</v>
      </c>
      <c r="V1043" s="319" t="b">
        <f t="shared" si="307"/>
        <v>1</v>
      </c>
      <c r="W1043" s="319" t="b">
        <f t="shared" si="308"/>
        <v>1</v>
      </c>
      <c r="X1043" s="319" t="b">
        <f t="shared" si="309"/>
        <v>0</v>
      </c>
      <c r="Y1043" s="370"/>
      <c r="Z1043" s="377" t="str">
        <f t="shared" si="300"/>
        <v/>
      </c>
      <c r="AA1043" s="373" t="str">
        <f t="array" ref="AA1043">IF( $Z1043="", "", INDEX(白話字聲母資料表, $Z1043, $AA$5))</f>
        <v/>
      </c>
      <c r="AB1043" s="370"/>
      <c r="AC1043" s="377" t="str">
        <f t="shared" si="310"/>
        <v/>
      </c>
      <c r="AD1043" s="373" t="str">
        <f t="array" ref="AD1043">IF( $W1043, "", INDEX(白話字韻母資料表, AC1043, $AD$5))</f>
        <v/>
      </c>
      <c r="AE1043" s="373" t="str">
        <f t="array" ref="AE1043">IF( $W1043, "", IF( INDEX(白話字韻母資料表, AC1043, $AE$5) = "入聲", TRUE, FALSE) )</f>
        <v/>
      </c>
      <c r="AF1043" s="374" t="str">
        <f t="shared" si="311"/>
        <v/>
      </c>
      <c r="AG1043" s="374" t="str">
        <f t="shared" si="312"/>
        <v/>
      </c>
      <c r="AH1043" s="374" t="str">
        <f t="array" ref="AH1043">IF( $W1043, "", INDEX(白話字韻母資料表, $AC1043, $AH$5))</f>
        <v/>
      </c>
      <c r="AI1043" s="374" t="str">
        <f t="array" ref="AI1043">IF($W1043, "", INDEX(白話字韻母八聲調資料表, $AD1043, $AG1043))</f>
        <v/>
      </c>
      <c r="AJ1043" s="370"/>
      <c r="AK1043" s="373" t="b">
        <f t="shared" si="313"/>
        <v>0</v>
      </c>
      <c r="AL1043" s="373" t="str">
        <f>IF( $AK1043, IFERROR( IF(MATCH( $E1043, 顎音化聲母!$H$9:$H$37, 0), TRUE, FALSE), FALSE), "")</f>
        <v/>
      </c>
      <c r="AM1043" s="373" t="str">
        <f t="array" ref="AM1043">IF( AND($AK1043, $AL1043), INDEX(顎音化聲母資料表, MATCH( $D1043 &amp; $E1043, 顎音化聲母!$L$5:$L$136, 0), 3), "")</f>
        <v/>
      </c>
      <c r="AN1043" s="373" t="str">
        <f t="shared" si="314"/>
        <v/>
      </c>
      <c r="AO1043" s="374" t="str">
        <f t="array" ref="AO1043">IF($AN1043="", "", IF( $AM1043&lt;&gt;"", $AM1043,INDEX(白話字聲母資料表, $AN1043, $AO$5)))</f>
        <v/>
      </c>
      <c r="AP1043" s="374" t="str">
        <f t="array" ref="AP1043">IF($W1043, "", INDEX(方音八音反切資料表, $AD1043, $AG1043))</f>
        <v/>
      </c>
      <c r="AQ1043" s="370"/>
      <c r="AR1043" s="374" t="str">
        <f t="array" ref="AR1043">IF($V1043, "", INDEX(白話字聲母資料表, $Z1043, $AR$5))</f>
        <v/>
      </c>
      <c r="AS1043" s="375" t="str">
        <f t="array" ref="AS1043">IF($W1043, "", INDEX(白話字韻母資料表, $AC1043, $AR$5))</f>
        <v/>
      </c>
      <c r="AT1043" s="374" t="str">
        <f t="array" ref="AT1043">IF($W1043, "", INDEX(台羅韻母八聲調資料表, $AD1043, $AG1043))</f>
        <v/>
      </c>
      <c r="AU1043" s="370"/>
      <c r="AV1043" s="374" t="str">
        <f t="array" ref="AV1043">IF($V1043, "", INDEX(白話字聲母資料表, $Z1043, $AV$5))</f>
        <v/>
      </c>
      <c r="AW1043" s="375" t="str">
        <f t="array" ref="AW1043">IF($W1043, "", INDEX(白話字韻母資料表, $AC1043, $AW$5))</f>
        <v/>
      </c>
      <c r="AX1043" s="374" t="str">
        <f t="array" ref="AX1043">IF($W1043, "", INDEX(閩拼韻母八聲調資料表, $AD1043, $AG1043))</f>
        <v/>
      </c>
    </row>
    <row r="1044" spans="2:50">
      <c r="B1044" s="380">
        <f t="shared" si="294"/>
        <v>1036</v>
      </c>
      <c r="C1044" s="314" t="str">
        <f>MID(文章!$D$4, B1044, 1)</f>
        <v/>
      </c>
      <c r="D1044" s="365"/>
      <c r="E1044" s="365"/>
      <c r="F1044" s="365"/>
      <c r="G1044" s="315" t="str">
        <f t="array" ref="G1044">IF( OR($T1044, NOT($U1044), $W1044), "", $AA1044 &amp; $AH1044 &amp; INDEX(中文數值資料表, $AG1044, 2) )</f>
        <v/>
      </c>
      <c r="H1044" s="321" t="str">
        <f t="shared" si="295"/>
        <v/>
      </c>
      <c r="I1044" s="322" t="str">
        <f t="shared" si="296"/>
        <v/>
      </c>
      <c r="J1044" s="323" t="str">
        <f t="shared" si="297"/>
        <v/>
      </c>
      <c r="K1044" s="316" t="str">
        <f t="shared" si="298"/>
        <v/>
      </c>
      <c r="L1044" s="317" t="str">
        <f t="shared" ca="1" si="315"/>
        <v xml:space="preserve">\ltjruby{}{}\
</v>
      </c>
      <c r="M1044" s="317" t="str">
        <f t="shared" ca="1" si="301"/>
        <v xml:space="preserve">&lt;ruby&gt;&lt;rt&gt;&lt;/rt&gt;&lt;/ruby&gt;
</v>
      </c>
      <c r="N1044" s="317" t="str">
        <f t="shared" ca="1" si="302"/>
        <v xml:space="preserve">&lt;ruby&gt;&lt;rt&gt;&lt;/rt&gt;&lt;/ruby&gt;
</v>
      </c>
      <c r="O1044" s="317" t="str">
        <f t="shared" ca="1" si="303"/>
        <v xml:space="preserve">&lt;ruby&gt;&lt;rt&gt;&lt;/rt&gt;&lt;/ruby&gt;
</v>
      </c>
      <c r="P1044" s="317" t="str">
        <f t="shared" ca="1" si="303"/>
        <v xml:space="preserve">&lt;ruby&gt;&lt;rt&gt;&lt;/rt&gt;&lt;/ruby&gt;
</v>
      </c>
      <c r="Q1044" s="318" t="str">
        <f t="shared" ca="1" si="304"/>
        <v xml:space="preserve">&lt;ruby&gt;&lt;rtc&gt;&lt;/rtc&gt;&lt;/ruby&gt;
</v>
      </c>
      <c r="R1044" s="318" t="str">
        <f t="shared" ca="1" si="305"/>
        <v xml:space="preserve">&lt;ruby&gt;&lt;rt&gt;&lt;/rt&gt;&lt;rtc&gt;&lt;/rtc&gt;&lt;/ruby&gt;
</v>
      </c>
      <c r="S1044" s="285"/>
      <c r="T1044" s="319" t="b">
        <f t="shared" si="299"/>
        <v>0</v>
      </c>
      <c r="U1044" s="319" t="b">
        <f t="shared" si="306"/>
        <v>0</v>
      </c>
      <c r="V1044" s="319" t="b">
        <f t="shared" si="307"/>
        <v>1</v>
      </c>
      <c r="W1044" s="319" t="b">
        <f t="shared" si="308"/>
        <v>1</v>
      </c>
      <c r="X1044" s="319" t="b">
        <f t="shared" si="309"/>
        <v>0</v>
      </c>
      <c r="Y1044" s="370"/>
      <c r="Z1044" s="377" t="str">
        <f t="shared" si="300"/>
        <v/>
      </c>
      <c r="AA1044" s="373" t="str">
        <f t="array" ref="AA1044">IF( $Z1044="", "", INDEX(白話字聲母資料表, $Z1044, $AA$5))</f>
        <v/>
      </c>
      <c r="AB1044" s="370"/>
      <c r="AC1044" s="377" t="str">
        <f t="shared" si="310"/>
        <v/>
      </c>
      <c r="AD1044" s="373" t="str">
        <f t="array" ref="AD1044">IF( $W1044, "", INDEX(白話字韻母資料表, AC1044, $AD$5))</f>
        <v/>
      </c>
      <c r="AE1044" s="373" t="str">
        <f t="array" ref="AE1044">IF( $W1044, "", IF( INDEX(白話字韻母資料表, AC1044, $AE$5) = "入聲", TRUE, FALSE) )</f>
        <v/>
      </c>
      <c r="AF1044" s="374" t="str">
        <f t="shared" si="311"/>
        <v/>
      </c>
      <c r="AG1044" s="374" t="str">
        <f t="shared" si="312"/>
        <v/>
      </c>
      <c r="AH1044" s="374" t="str">
        <f t="array" ref="AH1044">IF( $W1044, "", INDEX(白話字韻母資料表, $AC1044, $AH$5))</f>
        <v/>
      </c>
      <c r="AI1044" s="374" t="str">
        <f t="array" ref="AI1044">IF($W1044, "", INDEX(白話字韻母八聲調資料表, $AD1044, $AG1044))</f>
        <v/>
      </c>
      <c r="AJ1044" s="370"/>
      <c r="AK1044" s="373" t="b">
        <f t="shared" si="313"/>
        <v>0</v>
      </c>
      <c r="AL1044" s="373" t="str">
        <f>IF( $AK1044, IFERROR( IF(MATCH( $E1044, 顎音化聲母!$H$9:$H$37, 0), TRUE, FALSE), FALSE), "")</f>
        <v/>
      </c>
      <c r="AM1044" s="373" t="str">
        <f t="array" ref="AM1044">IF( AND($AK1044, $AL1044), INDEX(顎音化聲母資料表, MATCH( $D1044 &amp; $E1044, 顎音化聲母!$L$5:$L$136, 0), 3), "")</f>
        <v/>
      </c>
      <c r="AN1044" s="373" t="str">
        <f t="shared" si="314"/>
        <v/>
      </c>
      <c r="AO1044" s="374" t="str">
        <f t="array" ref="AO1044">IF($AN1044="", "", IF( $AM1044&lt;&gt;"", $AM1044,INDEX(白話字聲母資料表, $AN1044, $AO$5)))</f>
        <v/>
      </c>
      <c r="AP1044" s="374" t="str">
        <f t="array" ref="AP1044">IF($W1044, "", INDEX(方音八音反切資料表, $AD1044, $AG1044))</f>
        <v/>
      </c>
      <c r="AQ1044" s="370"/>
      <c r="AR1044" s="374" t="str">
        <f t="array" ref="AR1044">IF($V1044, "", INDEX(白話字聲母資料表, $Z1044, $AR$5))</f>
        <v/>
      </c>
      <c r="AS1044" s="375" t="str">
        <f t="array" ref="AS1044">IF($W1044, "", INDEX(白話字韻母資料表, $AC1044, $AR$5))</f>
        <v/>
      </c>
      <c r="AT1044" s="374" t="str">
        <f t="array" ref="AT1044">IF($W1044, "", INDEX(台羅韻母八聲調資料表, $AD1044, $AG1044))</f>
        <v/>
      </c>
      <c r="AU1044" s="370"/>
      <c r="AV1044" s="374" t="str">
        <f t="array" ref="AV1044">IF($V1044, "", INDEX(白話字聲母資料表, $Z1044, $AV$5))</f>
        <v/>
      </c>
      <c r="AW1044" s="375" t="str">
        <f t="array" ref="AW1044">IF($W1044, "", INDEX(白話字韻母資料表, $AC1044, $AW$5))</f>
        <v/>
      </c>
      <c r="AX1044" s="374" t="str">
        <f t="array" ref="AX1044">IF($W1044, "", INDEX(閩拼韻母八聲調資料表, $AD1044, $AG1044))</f>
        <v/>
      </c>
    </row>
    <row r="1045" spans="2:50">
      <c r="B1045" s="380">
        <f t="shared" si="294"/>
        <v>1037</v>
      </c>
      <c r="C1045" s="314" t="str">
        <f>MID(文章!$D$4, B1045, 1)</f>
        <v/>
      </c>
      <c r="D1045" s="365"/>
      <c r="E1045" s="365"/>
      <c r="F1045" s="365"/>
      <c r="G1045" s="315" t="str">
        <f t="array" ref="G1045">IF( OR($T1045, NOT($U1045), $W1045), "", $AA1045 &amp; $AH1045 &amp; INDEX(中文數值資料表, $AG1045, 2) )</f>
        <v/>
      </c>
      <c r="H1045" s="321" t="str">
        <f t="shared" si="295"/>
        <v/>
      </c>
      <c r="I1045" s="322" t="str">
        <f t="shared" si="296"/>
        <v/>
      </c>
      <c r="J1045" s="323" t="str">
        <f t="shared" si="297"/>
        <v/>
      </c>
      <c r="K1045" s="316" t="str">
        <f t="shared" si="298"/>
        <v/>
      </c>
      <c r="L1045" s="317" t="str">
        <f t="shared" ca="1" si="315"/>
        <v xml:space="preserve">\ltjruby{}{}\
</v>
      </c>
      <c r="M1045" s="317" t="str">
        <f t="shared" ca="1" si="301"/>
        <v xml:space="preserve">&lt;ruby&gt;&lt;rt&gt;&lt;/rt&gt;&lt;/ruby&gt;
</v>
      </c>
      <c r="N1045" s="317" t="str">
        <f t="shared" ca="1" si="302"/>
        <v xml:space="preserve">&lt;ruby&gt;&lt;rt&gt;&lt;/rt&gt;&lt;/ruby&gt;
</v>
      </c>
      <c r="O1045" s="317" t="str">
        <f t="shared" ca="1" si="303"/>
        <v xml:space="preserve">&lt;ruby&gt;&lt;rt&gt;&lt;/rt&gt;&lt;/ruby&gt;
</v>
      </c>
      <c r="P1045" s="317" t="str">
        <f t="shared" ca="1" si="303"/>
        <v xml:space="preserve">&lt;ruby&gt;&lt;rt&gt;&lt;/rt&gt;&lt;/ruby&gt;
</v>
      </c>
      <c r="Q1045" s="318" t="str">
        <f t="shared" ca="1" si="304"/>
        <v xml:space="preserve">&lt;ruby&gt;&lt;rtc&gt;&lt;/rtc&gt;&lt;/ruby&gt;
</v>
      </c>
      <c r="R1045" s="318" t="str">
        <f t="shared" ca="1" si="305"/>
        <v xml:space="preserve">&lt;ruby&gt;&lt;rt&gt;&lt;/rt&gt;&lt;rtc&gt;&lt;/rtc&gt;&lt;/ruby&gt;
</v>
      </c>
      <c r="S1045" s="285"/>
      <c r="T1045" s="319" t="b">
        <f t="shared" si="299"/>
        <v>0</v>
      </c>
      <c r="U1045" s="319" t="b">
        <f t="shared" si="306"/>
        <v>0</v>
      </c>
      <c r="V1045" s="319" t="b">
        <f t="shared" si="307"/>
        <v>1</v>
      </c>
      <c r="W1045" s="319" t="b">
        <f t="shared" si="308"/>
        <v>1</v>
      </c>
      <c r="X1045" s="319" t="b">
        <f t="shared" si="309"/>
        <v>0</v>
      </c>
      <c r="Y1045" s="370"/>
      <c r="Z1045" s="377" t="str">
        <f t="shared" si="300"/>
        <v/>
      </c>
      <c r="AA1045" s="373" t="str">
        <f t="array" ref="AA1045">IF( $Z1045="", "", INDEX(白話字聲母資料表, $Z1045, $AA$5))</f>
        <v/>
      </c>
      <c r="AB1045" s="370"/>
      <c r="AC1045" s="377" t="str">
        <f t="shared" si="310"/>
        <v/>
      </c>
      <c r="AD1045" s="373" t="str">
        <f t="array" ref="AD1045">IF( $W1045, "", INDEX(白話字韻母資料表, AC1045, $AD$5))</f>
        <v/>
      </c>
      <c r="AE1045" s="373" t="str">
        <f t="array" ref="AE1045">IF( $W1045, "", IF( INDEX(白話字韻母資料表, AC1045, $AE$5) = "入聲", TRUE, FALSE) )</f>
        <v/>
      </c>
      <c r="AF1045" s="374" t="str">
        <f t="shared" si="311"/>
        <v/>
      </c>
      <c r="AG1045" s="374" t="str">
        <f t="shared" si="312"/>
        <v/>
      </c>
      <c r="AH1045" s="374" t="str">
        <f t="array" ref="AH1045">IF( $W1045, "", INDEX(白話字韻母資料表, $AC1045, $AH$5))</f>
        <v/>
      </c>
      <c r="AI1045" s="374" t="str">
        <f t="array" ref="AI1045">IF($W1045, "", INDEX(白話字韻母八聲調資料表, $AD1045, $AG1045))</f>
        <v/>
      </c>
      <c r="AJ1045" s="370"/>
      <c r="AK1045" s="373" t="b">
        <f t="shared" si="313"/>
        <v>0</v>
      </c>
      <c r="AL1045" s="373" t="str">
        <f>IF( $AK1045, IFERROR( IF(MATCH( $E1045, 顎音化聲母!$H$9:$H$37, 0), TRUE, FALSE), FALSE), "")</f>
        <v/>
      </c>
      <c r="AM1045" s="373" t="str">
        <f t="array" ref="AM1045">IF( AND($AK1045, $AL1045), INDEX(顎音化聲母資料表, MATCH( $D1045 &amp; $E1045, 顎音化聲母!$L$5:$L$136, 0), 3), "")</f>
        <v/>
      </c>
      <c r="AN1045" s="373" t="str">
        <f t="shared" si="314"/>
        <v/>
      </c>
      <c r="AO1045" s="374" t="str">
        <f t="array" ref="AO1045">IF($AN1045="", "", IF( $AM1045&lt;&gt;"", $AM1045,INDEX(白話字聲母資料表, $AN1045, $AO$5)))</f>
        <v/>
      </c>
      <c r="AP1045" s="374" t="str">
        <f t="array" ref="AP1045">IF($W1045, "", INDEX(方音八音反切資料表, $AD1045, $AG1045))</f>
        <v/>
      </c>
      <c r="AQ1045" s="370"/>
      <c r="AR1045" s="374" t="str">
        <f t="array" ref="AR1045">IF($V1045, "", INDEX(白話字聲母資料表, $Z1045, $AR$5))</f>
        <v/>
      </c>
      <c r="AS1045" s="375" t="str">
        <f t="array" ref="AS1045">IF($W1045, "", INDEX(白話字韻母資料表, $AC1045, $AR$5))</f>
        <v/>
      </c>
      <c r="AT1045" s="374" t="str">
        <f t="array" ref="AT1045">IF($W1045, "", INDEX(台羅韻母八聲調資料表, $AD1045, $AG1045))</f>
        <v/>
      </c>
      <c r="AU1045" s="370"/>
      <c r="AV1045" s="374" t="str">
        <f t="array" ref="AV1045">IF($V1045, "", INDEX(白話字聲母資料表, $Z1045, $AV$5))</f>
        <v/>
      </c>
      <c r="AW1045" s="375" t="str">
        <f t="array" ref="AW1045">IF($W1045, "", INDEX(白話字韻母資料表, $AC1045, $AW$5))</f>
        <v/>
      </c>
      <c r="AX1045" s="374" t="str">
        <f t="array" ref="AX1045">IF($W1045, "", INDEX(閩拼韻母八聲調資料表, $AD1045, $AG1045))</f>
        <v/>
      </c>
    </row>
    <row r="1046" spans="2:50">
      <c r="B1046" s="380">
        <f t="shared" si="294"/>
        <v>1038</v>
      </c>
      <c r="C1046" s="314" t="str">
        <f>MID(文章!$D$4, B1046, 1)</f>
        <v/>
      </c>
      <c r="D1046" s="365"/>
      <c r="E1046" s="365"/>
      <c r="F1046" s="365"/>
      <c r="G1046" s="315" t="str">
        <f t="array" ref="G1046">IF( OR($T1046, NOT($U1046), $W1046), "", $AA1046 &amp; $AH1046 &amp; INDEX(中文數值資料表, $AG1046, 2) )</f>
        <v/>
      </c>
      <c r="H1046" s="321" t="str">
        <f t="shared" si="295"/>
        <v/>
      </c>
      <c r="I1046" s="322" t="str">
        <f t="shared" si="296"/>
        <v/>
      </c>
      <c r="J1046" s="323" t="str">
        <f t="shared" si="297"/>
        <v/>
      </c>
      <c r="K1046" s="316" t="str">
        <f t="shared" si="298"/>
        <v/>
      </c>
      <c r="L1046" s="317" t="str">
        <f t="shared" ca="1" si="315"/>
        <v xml:space="preserve">\ltjruby{}{}\
</v>
      </c>
      <c r="M1046" s="317" t="str">
        <f t="shared" ca="1" si="301"/>
        <v xml:space="preserve">&lt;ruby&gt;&lt;rt&gt;&lt;/rt&gt;&lt;/ruby&gt;
</v>
      </c>
      <c r="N1046" s="317" t="str">
        <f t="shared" ca="1" si="302"/>
        <v xml:space="preserve">&lt;ruby&gt;&lt;rt&gt;&lt;/rt&gt;&lt;/ruby&gt;
</v>
      </c>
      <c r="O1046" s="317" t="str">
        <f t="shared" ca="1" si="303"/>
        <v xml:space="preserve">&lt;ruby&gt;&lt;rt&gt;&lt;/rt&gt;&lt;/ruby&gt;
</v>
      </c>
      <c r="P1046" s="317" t="str">
        <f t="shared" ca="1" si="303"/>
        <v xml:space="preserve">&lt;ruby&gt;&lt;rt&gt;&lt;/rt&gt;&lt;/ruby&gt;
</v>
      </c>
      <c r="Q1046" s="318" t="str">
        <f t="shared" ca="1" si="304"/>
        <v xml:space="preserve">&lt;ruby&gt;&lt;rtc&gt;&lt;/rtc&gt;&lt;/ruby&gt;
</v>
      </c>
      <c r="R1046" s="318" t="str">
        <f t="shared" ca="1" si="305"/>
        <v xml:space="preserve">&lt;ruby&gt;&lt;rt&gt;&lt;/rt&gt;&lt;rtc&gt;&lt;/rtc&gt;&lt;/ruby&gt;
</v>
      </c>
      <c r="S1046" s="285"/>
      <c r="T1046" s="319" t="b">
        <f t="shared" si="299"/>
        <v>0</v>
      </c>
      <c r="U1046" s="319" t="b">
        <f t="shared" si="306"/>
        <v>0</v>
      </c>
      <c r="V1046" s="319" t="b">
        <f t="shared" si="307"/>
        <v>1</v>
      </c>
      <c r="W1046" s="319" t="b">
        <f t="shared" si="308"/>
        <v>1</v>
      </c>
      <c r="X1046" s="319" t="b">
        <f t="shared" si="309"/>
        <v>0</v>
      </c>
      <c r="Y1046" s="370"/>
      <c r="Z1046" s="377" t="str">
        <f t="shared" si="300"/>
        <v/>
      </c>
      <c r="AA1046" s="373" t="str">
        <f t="array" ref="AA1046">IF( $Z1046="", "", INDEX(白話字聲母資料表, $Z1046, $AA$5))</f>
        <v/>
      </c>
      <c r="AB1046" s="370"/>
      <c r="AC1046" s="377" t="str">
        <f t="shared" si="310"/>
        <v/>
      </c>
      <c r="AD1046" s="373" t="str">
        <f t="array" ref="AD1046">IF( $W1046, "", INDEX(白話字韻母資料表, AC1046, $AD$5))</f>
        <v/>
      </c>
      <c r="AE1046" s="373" t="str">
        <f t="array" ref="AE1046">IF( $W1046, "", IF( INDEX(白話字韻母資料表, AC1046, $AE$5) = "入聲", TRUE, FALSE) )</f>
        <v/>
      </c>
      <c r="AF1046" s="374" t="str">
        <f t="shared" si="311"/>
        <v/>
      </c>
      <c r="AG1046" s="374" t="str">
        <f t="shared" si="312"/>
        <v/>
      </c>
      <c r="AH1046" s="374" t="str">
        <f t="array" ref="AH1046">IF( $W1046, "", INDEX(白話字韻母資料表, $AC1046, $AH$5))</f>
        <v/>
      </c>
      <c r="AI1046" s="374" t="str">
        <f t="array" ref="AI1046">IF($W1046, "", INDEX(白話字韻母八聲調資料表, $AD1046, $AG1046))</f>
        <v/>
      </c>
      <c r="AJ1046" s="370"/>
      <c r="AK1046" s="373" t="b">
        <f t="shared" si="313"/>
        <v>0</v>
      </c>
      <c r="AL1046" s="373" t="str">
        <f>IF( $AK1046, IFERROR( IF(MATCH( $E1046, 顎音化聲母!$H$9:$H$37, 0), TRUE, FALSE), FALSE), "")</f>
        <v/>
      </c>
      <c r="AM1046" s="373" t="str">
        <f t="array" ref="AM1046">IF( AND($AK1046, $AL1046), INDEX(顎音化聲母資料表, MATCH( $D1046 &amp; $E1046, 顎音化聲母!$L$5:$L$136, 0), 3), "")</f>
        <v/>
      </c>
      <c r="AN1046" s="373" t="str">
        <f t="shared" si="314"/>
        <v/>
      </c>
      <c r="AO1046" s="374" t="str">
        <f t="array" ref="AO1046">IF($AN1046="", "", IF( $AM1046&lt;&gt;"", $AM1046,INDEX(白話字聲母資料表, $AN1046, $AO$5)))</f>
        <v/>
      </c>
      <c r="AP1046" s="374" t="str">
        <f t="array" ref="AP1046">IF($W1046, "", INDEX(方音八音反切資料表, $AD1046, $AG1046))</f>
        <v/>
      </c>
      <c r="AQ1046" s="370"/>
      <c r="AR1046" s="374" t="str">
        <f t="array" ref="AR1046">IF($V1046, "", INDEX(白話字聲母資料表, $Z1046, $AR$5))</f>
        <v/>
      </c>
      <c r="AS1046" s="375" t="str">
        <f t="array" ref="AS1046">IF($W1046, "", INDEX(白話字韻母資料表, $AC1046, $AR$5))</f>
        <v/>
      </c>
      <c r="AT1046" s="374" t="str">
        <f t="array" ref="AT1046">IF($W1046, "", INDEX(台羅韻母八聲調資料表, $AD1046, $AG1046))</f>
        <v/>
      </c>
      <c r="AU1046" s="370"/>
      <c r="AV1046" s="374" t="str">
        <f t="array" ref="AV1046">IF($V1046, "", INDEX(白話字聲母資料表, $Z1046, $AV$5))</f>
        <v/>
      </c>
      <c r="AW1046" s="375" t="str">
        <f t="array" ref="AW1046">IF($W1046, "", INDEX(白話字韻母資料表, $AC1046, $AW$5))</f>
        <v/>
      </c>
      <c r="AX1046" s="374" t="str">
        <f t="array" ref="AX1046">IF($W1046, "", INDEX(閩拼韻母八聲調資料表, $AD1046, $AG1046))</f>
        <v/>
      </c>
    </row>
    <row r="1047" spans="2:50">
      <c r="B1047" s="380">
        <f t="shared" si="294"/>
        <v>1039</v>
      </c>
      <c r="C1047" s="314" t="str">
        <f>MID(文章!$D$4, B1047, 1)</f>
        <v/>
      </c>
      <c r="D1047" s="365"/>
      <c r="E1047" s="365"/>
      <c r="F1047" s="365"/>
      <c r="G1047" s="315" t="str">
        <f t="array" ref="G1047">IF( OR($T1047, NOT($U1047), $W1047), "", $AA1047 &amp; $AH1047 &amp; INDEX(中文數值資料表, $AG1047, 2) )</f>
        <v/>
      </c>
      <c r="H1047" s="321" t="str">
        <f t="shared" si="295"/>
        <v/>
      </c>
      <c r="I1047" s="322" t="str">
        <f t="shared" si="296"/>
        <v/>
      </c>
      <c r="J1047" s="323" t="str">
        <f t="shared" si="297"/>
        <v/>
      </c>
      <c r="K1047" s="316" t="str">
        <f t="shared" si="298"/>
        <v/>
      </c>
      <c r="L1047" s="317" t="str">
        <f t="shared" ca="1" si="315"/>
        <v xml:space="preserve">\ltjruby{}{}\
</v>
      </c>
      <c r="M1047" s="317" t="str">
        <f t="shared" ca="1" si="301"/>
        <v xml:space="preserve">&lt;ruby&gt;&lt;rt&gt;&lt;/rt&gt;&lt;/ruby&gt;
</v>
      </c>
      <c r="N1047" s="317" t="str">
        <f t="shared" ca="1" si="302"/>
        <v xml:space="preserve">&lt;ruby&gt;&lt;rt&gt;&lt;/rt&gt;&lt;/ruby&gt;
</v>
      </c>
      <c r="O1047" s="317" t="str">
        <f t="shared" ca="1" si="303"/>
        <v xml:space="preserve">&lt;ruby&gt;&lt;rt&gt;&lt;/rt&gt;&lt;/ruby&gt;
</v>
      </c>
      <c r="P1047" s="317" t="str">
        <f t="shared" ca="1" si="303"/>
        <v xml:space="preserve">&lt;ruby&gt;&lt;rt&gt;&lt;/rt&gt;&lt;/ruby&gt;
</v>
      </c>
      <c r="Q1047" s="318" t="str">
        <f t="shared" ca="1" si="304"/>
        <v xml:space="preserve">&lt;ruby&gt;&lt;rtc&gt;&lt;/rtc&gt;&lt;/ruby&gt;
</v>
      </c>
      <c r="R1047" s="318" t="str">
        <f t="shared" ca="1" si="305"/>
        <v xml:space="preserve">&lt;ruby&gt;&lt;rt&gt;&lt;/rt&gt;&lt;rtc&gt;&lt;/rtc&gt;&lt;/ruby&gt;
</v>
      </c>
      <c r="S1047" s="285"/>
      <c r="T1047" s="319" t="b">
        <f t="shared" si="299"/>
        <v>0</v>
      </c>
      <c r="U1047" s="319" t="b">
        <f t="shared" si="306"/>
        <v>0</v>
      </c>
      <c r="V1047" s="319" t="b">
        <f t="shared" si="307"/>
        <v>1</v>
      </c>
      <c r="W1047" s="319" t="b">
        <f t="shared" si="308"/>
        <v>1</v>
      </c>
      <c r="X1047" s="319" t="b">
        <f t="shared" si="309"/>
        <v>0</v>
      </c>
      <c r="Y1047" s="370"/>
      <c r="Z1047" s="377" t="str">
        <f t="shared" si="300"/>
        <v/>
      </c>
      <c r="AA1047" s="373" t="str">
        <f t="array" ref="AA1047">IF( $Z1047="", "", INDEX(白話字聲母資料表, $Z1047, $AA$5))</f>
        <v/>
      </c>
      <c r="AB1047" s="370"/>
      <c r="AC1047" s="377" t="str">
        <f t="shared" si="310"/>
        <v/>
      </c>
      <c r="AD1047" s="373" t="str">
        <f t="array" ref="AD1047">IF( $W1047, "", INDEX(白話字韻母資料表, AC1047, $AD$5))</f>
        <v/>
      </c>
      <c r="AE1047" s="373" t="str">
        <f t="array" ref="AE1047">IF( $W1047, "", IF( INDEX(白話字韻母資料表, AC1047, $AE$5) = "入聲", TRUE, FALSE) )</f>
        <v/>
      </c>
      <c r="AF1047" s="374" t="str">
        <f t="shared" si="311"/>
        <v/>
      </c>
      <c r="AG1047" s="374" t="str">
        <f t="shared" si="312"/>
        <v/>
      </c>
      <c r="AH1047" s="374" t="str">
        <f t="array" ref="AH1047">IF( $W1047, "", INDEX(白話字韻母資料表, $AC1047, $AH$5))</f>
        <v/>
      </c>
      <c r="AI1047" s="374" t="str">
        <f t="array" ref="AI1047">IF($W1047, "", INDEX(白話字韻母八聲調資料表, $AD1047, $AG1047))</f>
        <v/>
      </c>
      <c r="AJ1047" s="370"/>
      <c r="AK1047" s="373" t="b">
        <f t="shared" si="313"/>
        <v>0</v>
      </c>
      <c r="AL1047" s="373" t="str">
        <f>IF( $AK1047, IFERROR( IF(MATCH( $E1047, 顎音化聲母!$H$9:$H$37, 0), TRUE, FALSE), FALSE), "")</f>
        <v/>
      </c>
      <c r="AM1047" s="373" t="str">
        <f t="array" ref="AM1047">IF( AND($AK1047, $AL1047), INDEX(顎音化聲母資料表, MATCH( $D1047 &amp; $E1047, 顎音化聲母!$L$5:$L$136, 0), 3), "")</f>
        <v/>
      </c>
      <c r="AN1047" s="373" t="str">
        <f t="shared" si="314"/>
        <v/>
      </c>
      <c r="AO1047" s="374" t="str">
        <f t="array" ref="AO1047">IF($AN1047="", "", IF( $AM1047&lt;&gt;"", $AM1047,INDEX(白話字聲母資料表, $AN1047, $AO$5)))</f>
        <v/>
      </c>
      <c r="AP1047" s="374" t="str">
        <f t="array" ref="AP1047">IF($W1047, "", INDEX(方音八音反切資料表, $AD1047, $AG1047))</f>
        <v/>
      </c>
      <c r="AQ1047" s="370"/>
      <c r="AR1047" s="374" t="str">
        <f t="array" ref="AR1047">IF($V1047, "", INDEX(白話字聲母資料表, $Z1047, $AR$5))</f>
        <v/>
      </c>
      <c r="AS1047" s="375" t="str">
        <f t="array" ref="AS1047">IF($W1047, "", INDEX(白話字韻母資料表, $AC1047, $AR$5))</f>
        <v/>
      </c>
      <c r="AT1047" s="374" t="str">
        <f t="array" ref="AT1047">IF($W1047, "", INDEX(台羅韻母八聲調資料表, $AD1047, $AG1047))</f>
        <v/>
      </c>
      <c r="AU1047" s="370"/>
      <c r="AV1047" s="374" t="str">
        <f t="array" ref="AV1047">IF($V1047, "", INDEX(白話字聲母資料表, $Z1047, $AV$5))</f>
        <v/>
      </c>
      <c r="AW1047" s="375" t="str">
        <f t="array" ref="AW1047">IF($W1047, "", INDEX(白話字韻母資料表, $AC1047, $AW$5))</f>
        <v/>
      </c>
      <c r="AX1047" s="374" t="str">
        <f t="array" ref="AX1047">IF($W1047, "", INDEX(閩拼韻母八聲調資料表, $AD1047, $AG1047))</f>
        <v/>
      </c>
    </row>
    <row r="1048" spans="2:50">
      <c r="B1048" s="380">
        <f t="shared" si="294"/>
        <v>1040</v>
      </c>
      <c r="C1048" s="314" t="str">
        <f>MID(文章!$D$4, B1048, 1)</f>
        <v/>
      </c>
      <c r="D1048" s="365"/>
      <c r="E1048" s="365"/>
      <c r="F1048" s="365"/>
      <c r="G1048" s="315" t="str">
        <f t="array" ref="G1048">IF( OR($T1048, NOT($U1048), $W1048), "", $AA1048 &amp; $AH1048 &amp; INDEX(中文數值資料表, $AG1048, 2) )</f>
        <v/>
      </c>
      <c r="H1048" s="321" t="str">
        <f t="shared" si="295"/>
        <v/>
      </c>
      <c r="I1048" s="322" t="str">
        <f t="shared" si="296"/>
        <v/>
      </c>
      <c r="J1048" s="323" t="str">
        <f t="shared" si="297"/>
        <v/>
      </c>
      <c r="K1048" s="316" t="str">
        <f t="shared" si="298"/>
        <v/>
      </c>
      <c r="L1048" s="317" t="str">
        <f t="shared" ca="1" si="315"/>
        <v xml:space="preserve">\ltjruby{}{}\
</v>
      </c>
      <c r="M1048" s="317" t="str">
        <f t="shared" ca="1" si="301"/>
        <v xml:space="preserve">&lt;ruby&gt;&lt;rt&gt;&lt;/rt&gt;&lt;/ruby&gt;
</v>
      </c>
      <c r="N1048" s="317" t="str">
        <f t="shared" ca="1" si="302"/>
        <v xml:space="preserve">&lt;ruby&gt;&lt;rt&gt;&lt;/rt&gt;&lt;/ruby&gt;
</v>
      </c>
      <c r="O1048" s="317" t="str">
        <f t="shared" ca="1" si="303"/>
        <v xml:space="preserve">&lt;ruby&gt;&lt;rt&gt;&lt;/rt&gt;&lt;/ruby&gt;
</v>
      </c>
      <c r="P1048" s="317" t="str">
        <f t="shared" ca="1" si="303"/>
        <v xml:space="preserve">&lt;ruby&gt;&lt;rt&gt;&lt;/rt&gt;&lt;/ruby&gt;
</v>
      </c>
      <c r="Q1048" s="318" t="str">
        <f t="shared" ca="1" si="304"/>
        <v xml:space="preserve">&lt;ruby&gt;&lt;rtc&gt;&lt;/rtc&gt;&lt;/ruby&gt;
</v>
      </c>
      <c r="R1048" s="318" t="str">
        <f t="shared" ca="1" si="305"/>
        <v xml:space="preserve">&lt;ruby&gt;&lt;rt&gt;&lt;/rt&gt;&lt;rtc&gt;&lt;/rtc&gt;&lt;/ruby&gt;
</v>
      </c>
      <c r="S1048" s="285"/>
      <c r="T1048" s="319" t="b">
        <f t="shared" si="299"/>
        <v>0</v>
      </c>
      <c r="U1048" s="319" t="b">
        <f t="shared" si="306"/>
        <v>0</v>
      </c>
      <c r="V1048" s="319" t="b">
        <f t="shared" si="307"/>
        <v>1</v>
      </c>
      <c r="W1048" s="319" t="b">
        <f t="shared" si="308"/>
        <v>1</v>
      </c>
      <c r="X1048" s="319" t="b">
        <f t="shared" si="309"/>
        <v>0</v>
      </c>
      <c r="Y1048" s="370"/>
      <c r="Z1048" s="377" t="str">
        <f t="shared" si="300"/>
        <v/>
      </c>
      <c r="AA1048" s="373" t="str">
        <f t="array" ref="AA1048">IF( $Z1048="", "", INDEX(白話字聲母資料表, $Z1048, $AA$5))</f>
        <v/>
      </c>
      <c r="AB1048" s="370"/>
      <c r="AC1048" s="377" t="str">
        <f t="shared" si="310"/>
        <v/>
      </c>
      <c r="AD1048" s="373" t="str">
        <f t="array" ref="AD1048">IF( $W1048, "", INDEX(白話字韻母資料表, AC1048, $AD$5))</f>
        <v/>
      </c>
      <c r="AE1048" s="373" t="str">
        <f t="array" ref="AE1048">IF( $W1048, "", IF( INDEX(白話字韻母資料表, AC1048, $AE$5) = "入聲", TRUE, FALSE) )</f>
        <v/>
      </c>
      <c r="AF1048" s="374" t="str">
        <f t="shared" si="311"/>
        <v/>
      </c>
      <c r="AG1048" s="374" t="str">
        <f t="shared" si="312"/>
        <v/>
      </c>
      <c r="AH1048" s="374" t="str">
        <f t="array" ref="AH1048">IF( $W1048, "", INDEX(白話字韻母資料表, $AC1048, $AH$5))</f>
        <v/>
      </c>
      <c r="AI1048" s="374" t="str">
        <f t="array" ref="AI1048">IF($W1048, "", INDEX(白話字韻母八聲調資料表, $AD1048, $AG1048))</f>
        <v/>
      </c>
      <c r="AJ1048" s="370"/>
      <c r="AK1048" s="373" t="b">
        <f t="shared" si="313"/>
        <v>0</v>
      </c>
      <c r="AL1048" s="373" t="str">
        <f>IF( $AK1048, IFERROR( IF(MATCH( $E1048, 顎音化聲母!$H$9:$H$37, 0), TRUE, FALSE), FALSE), "")</f>
        <v/>
      </c>
      <c r="AM1048" s="373" t="str">
        <f t="array" ref="AM1048">IF( AND($AK1048, $AL1048), INDEX(顎音化聲母資料表, MATCH( $D1048 &amp; $E1048, 顎音化聲母!$L$5:$L$136, 0), 3), "")</f>
        <v/>
      </c>
      <c r="AN1048" s="373" t="str">
        <f t="shared" si="314"/>
        <v/>
      </c>
      <c r="AO1048" s="374" t="str">
        <f t="array" ref="AO1048">IF($AN1048="", "", IF( $AM1048&lt;&gt;"", $AM1048,INDEX(白話字聲母資料表, $AN1048, $AO$5)))</f>
        <v/>
      </c>
      <c r="AP1048" s="374" t="str">
        <f t="array" ref="AP1048">IF($W1048, "", INDEX(方音八音反切資料表, $AD1048, $AG1048))</f>
        <v/>
      </c>
      <c r="AQ1048" s="370"/>
      <c r="AR1048" s="374" t="str">
        <f t="array" ref="AR1048">IF($V1048, "", INDEX(白話字聲母資料表, $Z1048, $AR$5))</f>
        <v/>
      </c>
      <c r="AS1048" s="375" t="str">
        <f t="array" ref="AS1048">IF($W1048, "", INDEX(白話字韻母資料表, $AC1048, $AR$5))</f>
        <v/>
      </c>
      <c r="AT1048" s="374" t="str">
        <f t="array" ref="AT1048">IF($W1048, "", INDEX(台羅韻母八聲調資料表, $AD1048, $AG1048))</f>
        <v/>
      </c>
      <c r="AU1048" s="370"/>
      <c r="AV1048" s="374" t="str">
        <f t="array" ref="AV1048">IF($V1048, "", INDEX(白話字聲母資料表, $Z1048, $AV$5))</f>
        <v/>
      </c>
      <c r="AW1048" s="375" t="str">
        <f t="array" ref="AW1048">IF($W1048, "", INDEX(白話字韻母資料表, $AC1048, $AW$5))</f>
        <v/>
      </c>
      <c r="AX1048" s="374" t="str">
        <f t="array" ref="AX1048">IF($W1048, "", INDEX(閩拼韻母八聲調資料表, $AD1048, $AG1048))</f>
        <v/>
      </c>
    </row>
    <row r="1049" spans="2:50">
      <c r="B1049" s="380">
        <f t="shared" si="294"/>
        <v>1041</v>
      </c>
      <c r="C1049" s="314" t="str">
        <f>MID(文章!$D$4, B1049, 1)</f>
        <v/>
      </c>
      <c r="D1049" s="365"/>
      <c r="E1049" s="365"/>
      <c r="F1049" s="365"/>
      <c r="G1049" s="315" t="str">
        <f t="array" ref="G1049">IF( OR($T1049, NOT($U1049), $W1049), "", $AA1049 &amp; $AH1049 &amp; INDEX(中文數值資料表, $AG1049, 2) )</f>
        <v/>
      </c>
      <c r="H1049" s="321" t="str">
        <f t="shared" si="295"/>
        <v/>
      </c>
      <c r="I1049" s="322" t="str">
        <f t="shared" si="296"/>
        <v/>
      </c>
      <c r="J1049" s="323" t="str">
        <f t="shared" si="297"/>
        <v/>
      </c>
      <c r="K1049" s="316" t="str">
        <f t="shared" si="298"/>
        <v/>
      </c>
      <c r="L1049" s="317" t="str">
        <f t="shared" ca="1" si="315"/>
        <v xml:space="preserve">\ltjruby{}{}\
</v>
      </c>
      <c r="M1049" s="317" t="str">
        <f t="shared" ca="1" si="301"/>
        <v xml:space="preserve">&lt;ruby&gt;&lt;rt&gt;&lt;/rt&gt;&lt;/ruby&gt;
</v>
      </c>
      <c r="N1049" s="317" t="str">
        <f t="shared" ca="1" si="302"/>
        <v xml:space="preserve">&lt;ruby&gt;&lt;rt&gt;&lt;/rt&gt;&lt;/ruby&gt;
</v>
      </c>
      <c r="O1049" s="317" t="str">
        <f t="shared" ca="1" si="303"/>
        <v xml:space="preserve">&lt;ruby&gt;&lt;rt&gt;&lt;/rt&gt;&lt;/ruby&gt;
</v>
      </c>
      <c r="P1049" s="317" t="str">
        <f t="shared" ca="1" si="303"/>
        <v xml:space="preserve">&lt;ruby&gt;&lt;rt&gt;&lt;/rt&gt;&lt;/ruby&gt;
</v>
      </c>
      <c r="Q1049" s="318" t="str">
        <f t="shared" ca="1" si="304"/>
        <v xml:space="preserve">&lt;ruby&gt;&lt;rtc&gt;&lt;/rtc&gt;&lt;/ruby&gt;
</v>
      </c>
      <c r="R1049" s="318" t="str">
        <f t="shared" ca="1" si="305"/>
        <v xml:space="preserve">&lt;ruby&gt;&lt;rt&gt;&lt;/rt&gt;&lt;rtc&gt;&lt;/rtc&gt;&lt;/ruby&gt;
</v>
      </c>
      <c r="S1049" s="285"/>
      <c r="T1049" s="319" t="b">
        <f t="shared" si="299"/>
        <v>0</v>
      </c>
      <c r="U1049" s="319" t="b">
        <f t="shared" si="306"/>
        <v>0</v>
      </c>
      <c r="V1049" s="319" t="b">
        <f t="shared" si="307"/>
        <v>1</v>
      </c>
      <c r="W1049" s="319" t="b">
        <f t="shared" si="308"/>
        <v>1</v>
      </c>
      <c r="X1049" s="319" t="b">
        <f t="shared" si="309"/>
        <v>0</v>
      </c>
      <c r="Y1049" s="370"/>
      <c r="Z1049" s="377" t="str">
        <f t="shared" si="300"/>
        <v/>
      </c>
      <c r="AA1049" s="373" t="str">
        <f t="array" ref="AA1049">IF( $Z1049="", "", INDEX(白話字聲母資料表, $Z1049, $AA$5))</f>
        <v/>
      </c>
      <c r="AB1049" s="370"/>
      <c r="AC1049" s="377" t="str">
        <f t="shared" si="310"/>
        <v/>
      </c>
      <c r="AD1049" s="373" t="str">
        <f t="array" ref="AD1049">IF( $W1049, "", INDEX(白話字韻母資料表, AC1049, $AD$5))</f>
        <v/>
      </c>
      <c r="AE1049" s="373" t="str">
        <f t="array" ref="AE1049">IF( $W1049, "", IF( INDEX(白話字韻母資料表, AC1049, $AE$5) = "入聲", TRUE, FALSE) )</f>
        <v/>
      </c>
      <c r="AF1049" s="374" t="str">
        <f t="shared" si="311"/>
        <v/>
      </c>
      <c r="AG1049" s="374" t="str">
        <f t="shared" si="312"/>
        <v/>
      </c>
      <c r="AH1049" s="374" t="str">
        <f t="array" ref="AH1049">IF( $W1049, "", INDEX(白話字韻母資料表, $AC1049, $AH$5))</f>
        <v/>
      </c>
      <c r="AI1049" s="374" t="str">
        <f t="array" ref="AI1049">IF($W1049, "", INDEX(白話字韻母八聲調資料表, $AD1049, $AG1049))</f>
        <v/>
      </c>
      <c r="AJ1049" s="370"/>
      <c r="AK1049" s="373" t="b">
        <f t="shared" si="313"/>
        <v>0</v>
      </c>
      <c r="AL1049" s="373" t="str">
        <f>IF( $AK1049, IFERROR( IF(MATCH( $E1049, 顎音化聲母!$H$9:$H$37, 0), TRUE, FALSE), FALSE), "")</f>
        <v/>
      </c>
      <c r="AM1049" s="373" t="str">
        <f t="array" ref="AM1049">IF( AND($AK1049, $AL1049), INDEX(顎音化聲母資料表, MATCH( $D1049 &amp; $E1049, 顎音化聲母!$L$5:$L$136, 0), 3), "")</f>
        <v/>
      </c>
      <c r="AN1049" s="373" t="str">
        <f t="shared" si="314"/>
        <v/>
      </c>
      <c r="AO1049" s="374" t="str">
        <f t="array" ref="AO1049">IF($AN1049="", "", IF( $AM1049&lt;&gt;"", $AM1049,INDEX(白話字聲母資料表, $AN1049, $AO$5)))</f>
        <v/>
      </c>
      <c r="AP1049" s="374" t="str">
        <f t="array" ref="AP1049">IF($W1049, "", INDEX(方音八音反切資料表, $AD1049, $AG1049))</f>
        <v/>
      </c>
      <c r="AQ1049" s="370"/>
      <c r="AR1049" s="374" t="str">
        <f t="array" ref="AR1049">IF($V1049, "", INDEX(白話字聲母資料表, $Z1049, $AR$5))</f>
        <v/>
      </c>
      <c r="AS1049" s="375" t="str">
        <f t="array" ref="AS1049">IF($W1049, "", INDEX(白話字韻母資料表, $AC1049, $AR$5))</f>
        <v/>
      </c>
      <c r="AT1049" s="374" t="str">
        <f t="array" ref="AT1049">IF($W1049, "", INDEX(台羅韻母八聲調資料表, $AD1049, $AG1049))</f>
        <v/>
      </c>
      <c r="AU1049" s="370"/>
      <c r="AV1049" s="374" t="str">
        <f t="array" ref="AV1049">IF($V1049, "", INDEX(白話字聲母資料表, $Z1049, $AV$5))</f>
        <v/>
      </c>
      <c r="AW1049" s="375" t="str">
        <f t="array" ref="AW1049">IF($W1049, "", INDEX(白話字韻母資料表, $AC1049, $AW$5))</f>
        <v/>
      </c>
      <c r="AX1049" s="374" t="str">
        <f t="array" ref="AX1049">IF($W1049, "", INDEX(閩拼韻母八聲調資料表, $AD1049, $AG1049))</f>
        <v/>
      </c>
    </row>
    <row r="1050" spans="2:50">
      <c r="B1050" s="380">
        <f t="shared" si="294"/>
        <v>1042</v>
      </c>
      <c r="C1050" s="314" t="str">
        <f>MID(文章!$D$4, B1050, 1)</f>
        <v/>
      </c>
      <c r="D1050" s="365"/>
      <c r="E1050" s="365"/>
      <c r="F1050" s="365"/>
      <c r="G1050" s="315" t="str">
        <f t="array" ref="G1050">IF( OR($T1050, NOT($U1050), $W1050), "", $AA1050 &amp; $AH1050 &amp; INDEX(中文數值資料表, $AG1050, 2) )</f>
        <v/>
      </c>
      <c r="H1050" s="321" t="str">
        <f t="shared" si="295"/>
        <v/>
      </c>
      <c r="I1050" s="322" t="str">
        <f t="shared" si="296"/>
        <v/>
      </c>
      <c r="J1050" s="323" t="str">
        <f t="shared" si="297"/>
        <v/>
      </c>
      <c r="K1050" s="316" t="str">
        <f t="shared" si="298"/>
        <v/>
      </c>
      <c r="L1050" s="317" t="str">
        <f t="shared" ca="1" si="315"/>
        <v xml:space="preserve">\ltjruby{}{}\
</v>
      </c>
      <c r="M1050" s="317" t="str">
        <f t="shared" ca="1" si="301"/>
        <v xml:space="preserve">&lt;ruby&gt;&lt;rt&gt;&lt;/rt&gt;&lt;/ruby&gt;
</v>
      </c>
      <c r="N1050" s="317" t="str">
        <f t="shared" ca="1" si="302"/>
        <v xml:space="preserve">&lt;ruby&gt;&lt;rt&gt;&lt;/rt&gt;&lt;/ruby&gt;
</v>
      </c>
      <c r="O1050" s="317" t="str">
        <f t="shared" ca="1" si="303"/>
        <v xml:space="preserve">&lt;ruby&gt;&lt;rt&gt;&lt;/rt&gt;&lt;/ruby&gt;
</v>
      </c>
      <c r="P1050" s="317" t="str">
        <f t="shared" ca="1" si="303"/>
        <v xml:space="preserve">&lt;ruby&gt;&lt;rt&gt;&lt;/rt&gt;&lt;/ruby&gt;
</v>
      </c>
      <c r="Q1050" s="318" t="str">
        <f t="shared" ca="1" si="304"/>
        <v xml:space="preserve">&lt;ruby&gt;&lt;rtc&gt;&lt;/rtc&gt;&lt;/ruby&gt;
</v>
      </c>
      <c r="R1050" s="318" t="str">
        <f t="shared" ca="1" si="305"/>
        <v xml:space="preserve">&lt;ruby&gt;&lt;rt&gt;&lt;/rt&gt;&lt;rtc&gt;&lt;/rtc&gt;&lt;/ruby&gt;
</v>
      </c>
      <c r="S1050" s="285"/>
      <c r="T1050" s="319" t="b">
        <f t="shared" si="299"/>
        <v>0</v>
      </c>
      <c r="U1050" s="319" t="b">
        <f t="shared" si="306"/>
        <v>0</v>
      </c>
      <c r="V1050" s="319" t="b">
        <f t="shared" si="307"/>
        <v>1</v>
      </c>
      <c r="W1050" s="319" t="b">
        <f t="shared" si="308"/>
        <v>1</v>
      </c>
      <c r="X1050" s="319" t="b">
        <f t="shared" si="309"/>
        <v>0</v>
      </c>
      <c r="Y1050" s="370"/>
      <c r="Z1050" s="377" t="str">
        <f t="shared" si="300"/>
        <v/>
      </c>
      <c r="AA1050" s="373" t="str">
        <f t="array" ref="AA1050">IF( $Z1050="", "", INDEX(白話字聲母資料表, $Z1050, $AA$5))</f>
        <v/>
      </c>
      <c r="AB1050" s="370"/>
      <c r="AC1050" s="377" t="str">
        <f t="shared" si="310"/>
        <v/>
      </c>
      <c r="AD1050" s="373" t="str">
        <f t="array" ref="AD1050">IF( $W1050, "", INDEX(白話字韻母資料表, AC1050, $AD$5))</f>
        <v/>
      </c>
      <c r="AE1050" s="373" t="str">
        <f t="array" ref="AE1050">IF( $W1050, "", IF( INDEX(白話字韻母資料表, AC1050, $AE$5) = "入聲", TRUE, FALSE) )</f>
        <v/>
      </c>
      <c r="AF1050" s="374" t="str">
        <f t="shared" si="311"/>
        <v/>
      </c>
      <c r="AG1050" s="374" t="str">
        <f t="shared" si="312"/>
        <v/>
      </c>
      <c r="AH1050" s="374" t="str">
        <f t="array" ref="AH1050">IF( $W1050, "", INDEX(白話字韻母資料表, $AC1050, $AH$5))</f>
        <v/>
      </c>
      <c r="AI1050" s="374" t="str">
        <f t="array" ref="AI1050">IF($W1050, "", INDEX(白話字韻母八聲調資料表, $AD1050, $AG1050))</f>
        <v/>
      </c>
      <c r="AJ1050" s="370"/>
      <c r="AK1050" s="373" t="b">
        <f t="shared" si="313"/>
        <v>0</v>
      </c>
      <c r="AL1050" s="373" t="str">
        <f>IF( $AK1050, IFERROR( IF(MATCH( $E1050, 顎音化聲母!$H$9:$H$37, 0), TRUE, FALSE), FALSE), "")</f>
        <v/>
      </c>
      <c r="AM1050" s="373" t="str">
        <f t="array" ref="AM1050">IF( AND($AK1050, $AL1050), INDEX(顎音化聲母資料表, MATCH( $D1050 &amp; $E1050, 顎音化聲母!$L$5:$L$136, 0), 3), "")</f>
        <v/>
      </c>
      <c r="AN1050" s="373" t="str">
        <f t="shared" si="314"/>
        <v/>
      </c>
      <c r="AO1050" s="374" t="str">
        <f t="array" ref="AO1050">IF($AN1050="", "", IF( $AM1050&lt;&gt;"", $AM1050,INDEX(白話字聲母資料表, $AN1050, $AO$5)))</f>
        <v/>
      </c>
      <c r="AP1050" s="374" t="str">
        <f t="array" ref="AP1050">IF($W1050, "", INDEX(方音八音反切資料表, $AD1050, $AG1050))</f>
        <v/>
      </c>
      <c r="AQ1050" s="370"/>
      <c r="AR1050" s="374" t="str">
        <f t="array" ref="AR1050">IF($V1050, "", INDEX(白話字聲母資料表, $Z1050, $AR$5))</f>
        <v/>
      </c>
      <c r="AS1050" s="375" t="str">
        <f t="array" ref="AS1050">IF($W1050, "", INDEX(白話字韻母資料表, $AC1050, $AR$5))</f>
        <v/>
      </c>
      <c r="AT1050" s="374" t="str">
        <f t="array" ref="AT1050">IF($W1050, "", INDEX(台羅韻母八聲調資料表, $AD1050, $AG1050))</f>
        <v/>
      </c>
      <c r="AU1050" s="370"/>
      <c r="AV1050" s="374" t="str">
        <f t="array" ref="AV1050">IF($V1050, "", INDEX(白話字聲母資料表, $Z1050, $AV$5))</f>
        <v/>
      </c>
      <c r="AW1050" s="375" t="str">
        <f t="array" ref="AW1050">IF($W1050, "", INDEX(白話字韻母資料表, $AC1050, $AW$5))</f>
        <v/>
      </c>
      <c r="AX1050" s="374" t="str">
        <f t="array" ref="AX1050">IF($W1050, "", INDEX(閩拼韻母八聲調資料表, $AD1050, $AG1050))</f>
        <v/>
      </c>
    </row>
    <row r="1051" spans="2:50">
      <c r="B1051" s="380">
        <f t="shared" si="294"/>
        <v>1043</v>
      </c>
      <c r="C1051" s="314" t="str">
        <f>MID(文章!$D$4, B1051, 1)</f>
        <v/>
      </c>
      <c r="D1051" s="365"/>
      <c r="E1051" s="365"/>
      <c r="F1051" s="365"/>
      <c r="G1051" s="315" t="str">
        <f t="array" ref="G1051">IF( OR($T1051, NOT($U1051), $W1051), "", $AA1051 &amp; $AH1051 &amp; INDEX(中文數值資料表, $AG1051, 2) )</f>
        <v/>
      </c>
      <c r="H1051" s="321" t="str">
        <f t="shared" si="295"/>
        <v/>
      </c>
      <c r="I1051" s="322" t="str">
        <f t="shared" si="296"/>
        <v/>
      </c>
      <c r="J1051" s="323" t="str">
        <f t="shared" si="297"/>
        <v/>
      </c>
      <c r="K1051" s="316" t="str">
        <f t="shared" si="298"/>
        <v/>
      </c>
      <c r="L1051" s="317" t="str">
        <f t="shared" ca="1" si="315"/>
        <v xml:space="preserve">\ltjruby{}{}\
</v>
      </c>
      <c r="M1051" s="317" t="str">
        <f t="shared" ca="1" si="301"/>
        <v xml:space="preserve">&lt;ruby&gt;&lt;rt&gt;&lt;/rt&gt;&lt;/ruby&gt;
</v>
      </c>
      <c r="N1051" s="317" t="str">
        <f t="shared" ca="1" si="302"/>
        <v xml:space="preserve">&lt;ruby&gt;&lt;rt&gt;&lt;/rt&gt;&lt;/ruby&gt;
</v>
      </c>
      <c r="O1051" s="317" t="str">
        <f t="shared" ca="1" si="303"/>
        <v xml:space="preserve">&lt;ruby&gt;&lt;rt&gt;&lt;/rt&gt;&lt;/ruby&gt;
</v>
      </c>
      <c r="P1051" s="317" t="str">
        <f t="shared" ca="1" si="303"/>
        <v xml:space="preserve">&lt;ruby&gt;&lt;rt&gt;&lt;/rt&gt;&lt;/ruby&gt;
</v>
      </c>
      <c r="Q1051" s="318" t="str">
        <f t="shared" ca="1" si="304"/>
        <v xml:space="preserve">&lt;ruby&gt;&lt;rtc&gt;&lt;/rtc&gt;&lt;/ruby&gt;
</v>
      </c>
      <c r="R1051" s="318" t="str">
        <f t="shared" ca="1" si="305"/>
        <v xml:space="preserve">&lt;ruby&gt;&lt;rt&gt;&lt;/rt&gt;&lt;rtc&gt;&lt;/rtc&gt;&lt;/ruby&gt;
</v>
      </c>
      <c r="S1051" s="285"/>
      <c r="T1051" s="319" t="b">
        <f t="shared" si="299"/>
        <v>0</v>
      </c>
      <c r="U1051" s="319" t="b">
        <f t="shared" si="306"/>
        <v>0</v>
      </c>
      <c r="V1051" s="319" t="b">
        <f t="shared" si="307"/>
        <v>1</v>
      </c>
      <c r="W1051" s="319" t="b">
        <f t="shared" si="308"/>
        <v>1</v>
      </c>
      <c r="X1051" s="319" t="b">
        <f t="shared" si="309"/>
        <v>0</v>
      </c>
      <c r="Y1051" s="370"/>
      <c r="Z1051" s="377" t="str">
        <f t="shared" si="300"/>
        <v/>
      </c>
      <c r="AA1051" s="373" t="str">
        <f t="array" ref="AA1051">IF( $Z1051="", "", INDEX(白話字聲母資料表, $Z1051, $AA$5))</f>
        <v/>
      </c>
      <c r="AB1051" s="370"/>
      <c r="AC1051" s="377" t="str">
        <f t="shared" si="310"/>
        <v/>
      </c>
      <c r="AD1051" s="373" t="str">
        <f t="array" ref="AD1051">IF( $W1051, "", INDEX(白話字韻母資料表, AC1051, $AD$5))</f>
        <v/>
      </c>
      <c r="AE1051" s="373" t="str">
        <f t="array" ref="AE1051">IF( $W1051, "", IF( INDEX(白話字韻母資料表, AC1051, $AE$5) = "入聲", TRUE, FALSE) )</f>
        <v/>
      </c>
      <c r="AF1051" s="374" t="str">
        <f t="shared" si="311"/>
        <v/>
      </c>
      <c r="AG1051" s="374" t="str">
        <f t="shared" si="312"/>
        <v/>
      </c>
      <c r="AH1051" s="374" t="str">
        <f t="array" ref="AH1051">IF( $W1051, "", INDEX(白話字韻母資料表, $AC1051, $AH$5))</f>
        <v/>
      </c>
      <c r="AI1051" s="374" t="str">
        <f t="array" ref="AI1051">IF($W1051, "", INDEX(白話字韻母八聲調資料表, $AD1051, $AG1051))</f>
        <v/>
      </c>
      <c r="AJ1051" s="370"/>
      <c r="AK1051" s="373" t="b">
        <f t="shared" si="313"/>
        <v>0</v>
      </c>
      <c r="AL1051" s="373" t="str">
        <f>IF( $AK1051, IFERROR( IF(MATCH( $E1051, 顎音化聲母!$H$9:$H$37, 0), TRUE, FALSE), FALSE), "")</f>
        <v/>
      </c>
      <c r="AM1051" s="373" t="str">
        <f t="array" ref="AM1051">IF( AND($AK1051, $AL1051), INDEX(顎音化聲母資料表, MATCH( $D1051 &amp; $E1051, 顎音化聲母!$L$5:$L$136, 0), 3), "")</f>
        <v/>
      </c>
      <c r="AN1051" s="373" t="str">
        <f t="shared" si="314"/>
        <v/>
      </c>
      <c r="AO1051" s="374" t="str">
        <f t="array" ref="AO1051">IF($AN1051="", "", IF( $AM1051&lt;&gt;"", $AM1051,INDEX(白話字聲母資料表, $AN1051, $AO$5)))</f>
        <v/>
      </c>
      <c r="AP1051" s="374" t="str">
        <f t="array" ref="AP1051">IF($W1051, "", INDEX(方音八音反切資料表, $AD1051, $AG1051))</f>
        <v/>
      </c>
      <c r="AQ1051" s="370"/>
      <c r="AR1051" s="374" t="str">
        <f t="array" ref="AR1051">IF($V1051, "", INDEX(白話字聲母資料表, $Z1051, $AR$5))</f>
        <v/>
      </c>
      <c r="AS1051" s="375" t="str">
        <f t="array" ref="AS1051">IF($W1051, "", INDEX(白話字韻母資料表, $AC1051, $AR$5))</f>
        <v/>
      </c>
      <c r="AT1051" s="374" t="str">
        <f t="array" ref="AT1051">IF($W1051, "", INDEX(台羅韻母八聲調資料表, $AD1051, $AG1051))</f>
        <v/>
      </c>
      <c r="AU1051" s="370"/>
      <c r="AV1051" s="374" t="str">
        <f t="array" ref="AV1051">IF($V1051, "", INDEX(白話字聲母資料表, $Z1051, $AV$5))</f>
        <v/>
      </c>
      <c r="AW1051" s="375" t="str">
        <f t="array" ref="AW1051">IF($W1051, "", INDEX(白話字韻母資料表, $AC1051, $AW$5))</f>
        <v/>
      </c>
      <c r="AX1051" s="374" t="str">
        <f t="array" ref="AX1051">IF($W1051, "", INDEX(閩拼韻母八聲調資料表, $AD1051, $AG1051))</f>
        <v/>
      </c>
    </row>
    <row r="1052" spans="2:50">
      <c r="B1052" s="380">
        <f t="shared" si="294"/>
        <v>1044</v>
      </c>
      <c r="C1052" s="314" t="str">
        <f>MID(文章!$D$4, B1052, 1)</f>
        <v/>
      </c>
      <c r="D1052" s="365"/>
      <c r="E1052" s="365"/>
      <c r="F1052" s="365"/>
      <c r="G1052" s="315" t="str">
        <f t="array" ref="G1052">IF( OR($T1052, NOT($U1052), $W1052), "", $AA1052 &amp; $AH1052 &amp; INDEX(中文數值資料表, $AG1052, 2) )</f>
        <v/>
      </c>
      <c r="H1052" s="321" t="str">
        <f t="shared" si="295"/>
        <v/>
      </c>
      <c r="I1052" s="322" t="str">
        <f t="shared" si="296"/>
        <v/>
      </c>
      <c r="J1052" s="323" t="str">
        <f t="shared" si="297"/>
        <v/>
      </c>
      <c r="K1052" s="316" t="str">
        <f t="shared" si="298"/>
        <v/>
      </c>
      <c r="L1052" s="317" t="str">
        <f t="shared" ca="1" si="315"/>
        <v xml:space="preserve">\ltjruby{}{}\
</v>
      </c>
      <c r="M1052" s="317" t="str">
        <f t="shared" ca="1" si="301"/>
        <v xml:space="preserve">&lt;ruby&gt;&lt;rt&gt;&lt;/rt&gt;&lt;/ruby&gt;
</v>
      </c>
      <c r="N1052" s="317" t="str">
        <f t="shared" ca="1" si="302"/>
        <v xml:space="preserve">&lt;ruby&gt;&lt;rt&gt;&lt;/rt&gt;&lt;/ruby&gt;
</v>
      </c>
      <c r="O1052" s="317" t="str">
        <f t="shared" ca="1" si="303"/>
        <v xml:space="preserve">&lt;ruby&gt;&lt;rt&gt;&lt;/rt&gt;&lt;/ruby&gt;
</v>
      </c>
      <c r="P1052" s="317" t="str">
        <f t="shared" ca="1" si="303"/>
        <v xml:space="preserve">&lt;ruby&gt;&lt;rt&gt;&lt;/rt&gt;&lt;/ruby&gt;
</v>
      </c>
      <c r="Q1052" s="318" t="str">
        <f t="shared" ca="1" si="304"/>
        <v xml:space="preserve">&lt;ruby&gt;&lt;rtc&gt;&lt;/rtc&gt;&lt;/ruby&gt;
</v>
      </c>
      <c r="R1052" s="318" t="str">
        <f t="shared" ca="1" si="305"/>
        <v xml:space="preserve">&lt;ruby&gt;&lt;rt&gt;&lt;/rt&gt;&lt;rtc&gt;&lt;/rtc&gt;&lt;/ruby&gt;
</v>
      </c>
      <c r="S1052" s="285"/>
      <c r="T1052" s="319" t="b">
        <f t="shared" si="299"/>
        <v>0</v>
      </c>
      <c r="U1052" s="319" t="b">
        <f t="shared" si="306"/>
        <v>0</v>
      </c>
      <c r="V1052" s="319" t="b">
        <f t="shared" si="307"/>
        <v>1</v>
      </c>
      <c r="W1052" s="319" t="b">
        <f t="shared" si="308"/>
        <v>1</v>
      </c>
      <c r="X1052" s="319" t="b">
        <f t="shared" si="309"/>
        <v>0</v>
      </c>
      <c r="Y1052" s="370"/>
      <c r="Z1052" s="377" t="str">
        <f t="shared" si="300"/>
        <v/>
      </c>
      <c r="AA1052" s="373" t="str">
        <f t="array" ref="AA1052">IF( $Z1052="", "", INDEX(白話字聲母資料表, $Z1052, $AA$5))</f>
        <v/>
      </c>
      <c r="AB1052" s="370"/>
      <c r="AC1052" s="377" t="str">
        <f t="shared" si="310"/>
        <v/>
      </c>
      <c r="AD1052" s="373" t="str">
        <f t="array" ref="AD1052">IF( $W1052, "", INDEX(白話字韻母資料表, AC1052, $AD$5))</f>
        <v/>
      </c>
      <c r="AE1052" s="373" t="str">
        <f t="array" ref="AE1052">IF( $W1052, "", IF( INDEX(白話字韻母資料表, AC1052, $AE$5) = "入聲", TRUE, FALSE) )</f>
        <v/>
      </c>
      <c r="AF1052" s="374" t="str">
        <f t="shared" si="311"/>
        <v/>
      </c>
      <c r="AG1052" s="374" t="str">
        <f t="shared" si="312"/>
        <v/>
      </c>
      <c r="AH1052" s="374" t="str">
        <f t="array" ref="AH1052">IF( $W1052, "", INDEX(白話字韻母資料表, $AC1052, $AH$5))</f>
        <v/>
      </c>
      <c r="AI1052" s="374" t="str">
        <f t="array" ref="AI1052">IF($W1052, "", INDEX(白話字韻母八聲調資料表, $AD1052, $AG1052))</f>
        <v/>
      </c>
      <c r="AJ1052" s="370"/>
      <c r="AK1052" s="373" t="b">
        <f t="shared" si="313"/>
        <v>0</v>
      </c>
      <c r="AL1052" s="373" t="str">
        <f>IF( $AK1052, IFERROR( IF(MATCH( $E1052, 顎音化聲母!$H$9:$H$37, 0), TRUE, FALSE), FALSE), "")</f>
        <v/>
      </c>
      <c r="AM1052" s="373" t="str">
        <f t="array" ref="AM1052">IF( AND($AK1052, $AL1052), INDEX(顎音化聲母資料表, MATCH( $D1052 &amp; $E1052, 顎音化聲母!$L$5:$L$136, 0), 3), "")</f>
        <v/>
      </c>
      <c r="AN1052" s="373" t="str">
        <f t="shared" si="314"/>
        <v/>
      </c>
      <c r="AO1052" s="374" t="str">
        <f t="array" ref="AO1052">IF($AN1052="", "", IF( $AM1052&lt;&gt;"", $AM1052,INDEX(白話字聲母資料表, $AN1052, $AO$5)))</f>
        <v/>
      </c>
      <c r="AP1052" s="374" t="str">
        <f t="array" ref="AP1052">IF($W1052, "", INDEX(方音八音反切資料表, $AD1052, $AG1052))</f>
        <v/>
      </c>
      <c r="AQ1052" s="370"/>
      <c r="AR1052" s="374" t="str">
        <f t="array" ref="AR1052">IF($V1052, "", INDEX(白話字聲母資料表, $Z1052, $AR$5))</f>
        <v/>
      </c>
      <c r="AS1052" s="375" t="str">
        <f t="array" ref="AS1052">IF($W1052, "", INDEX(白話字韻母資料表, $AC1052, $AR$5))</f>
        <v/>
      </c>
      <c r="AT1052" s="374" t="str">
        <f t="array" ref="AT1052">IF($W1052, "", INDEX(台羅韻母八聲調資料表, $AD1052, $AG1052))</f>
        <v/>
      </c>
      <c r="AU1052" s="370"/>
      <c r="AV1052" s="374" t="str">
        <f t="array" ref="AV1052">IF($V1052, "", INDEX(白話字聲母資料表, $Z1052, $AV$5))</f>
        <v/>
      </c>
      <c r="AW1052" s="375" t="str">
        <f t="array" ref="AW1052">IF($W1052, "", INDEX(白話字韻母資料表, $AC1052, $AW$5))</f>
        <v/>
      </c>
      <c r="AX1052" s="374" t="str">
        <f t="array" ref="AX1052">IF($W1052, "", INDEX(閩拼韻母八聲調資料表, $AD1052, $AG1052))</f>
        <v/>
      </c>
    </row>
    <row r="1053" spans="2:50">
      <c r="B1053" s="380">
        <f t="shared" si="294"/>
        <v>1045</v>
      </c>
      <c r="C1053" s="314" t="str">
        <f>MID(文章!$D$4, B1053, 1)</f>
        <v/>
      </c>
      <c r="D1053" s="365"/>
      <c r="E1053" s="365"/>
      <c r="F1053" s="365"/>
      <c r="G1053" s="315" t="str">
        <f t="array" ref="G1053">IF( OR($T1053, NOT($U1053), $W1053), "", $AA1053 &amp; $AH1053 &amp; INDEX(中文數值資料表, $AG1053, 2) )</f>
        <v/>
      </c>
      <c r="H1053" s="321" t="str">
        <f t="shared" si="295"/>
        <v/>
      </c>
      <c r="I1053" s="322" t="str">
        <f t="shared" si="296"/>
        <v/>
      </c>
      <c r="J1053" s="323" t="str">
        <f t="shared" si="297"/>
        <v/>
      </c>
      <c r="K1053" s="316" t="str">
        <f t="shared" si="298"/>
        <v/>
      </c>
      <c r="L1053" s="317" t="str">
        <f t="shared" ca="1" si="315"/>
        <v xml:space="preserve">\ltjruby{}{}\
</v>
      </c>
      <c r="M1053" s="317" t="str">
        <f t="shared" ca="1" si="301"/>
        <v xml:space="preserve">&lt;ruby&gt;&lt;rt&gt;&lt;/rt&gt;&lt;/ruby&gt;
</v>
      </c>
      <c r="N1053" s="317" t="str">
        <f t="shared" ca="1" si="302"/>
        <v xml:space="preserve">&lt;ruby&gt;&lt;rt&gt;&lt;/rt&gt;&lt;/ruby&gt;
</v>
      </c>
      <c r="O1053" s="317" t="str">
        <f t="shared" ca="1" si="303"/>
        <v xml:space="preserve">&lt;ruby&gt;&lt;rt&gt;&lt;/rt&gt;&lt;/ruby&gt;
</v>
      </c>
      <c r="P1053" s="317" t="str">
        <f t="shared" ca="1" si="303"/>
        <v xml:space="preserve">&lt;ruby&gt;&lt;rt&gt;&lt;/rt&gt;&lt;/ruby&gt;
</v>
      </c>
      <c r="Q1053" s="318" t="str">
        <f t="shared" ca="1" si="304"/>
        <v xml:space="preserve">&lt;ruby&gt;&lt;rtc&gt;&lt;/rtc&gt;&lt;/ruby&gt;
</v>
      </c>
      <c r="R1053" s="318" t="str">
        <f t="shared" ca="1" si="305"/>
        <v xml:space="preserve">&lt;ruby&gt;&lt;rt&gt;&lt;/rt&gt;&lt;rtc&gt;&lt;/rtc&gt;&lt;/ruby&gt;
</v>
      </c>
      <c r="S1053" s="285"/>
      <c r="T1053" s="319" t="b">
        <f t="shared" si="299"/>
        <v>0</v>
      </c>
      <c r="U1053" s="319" t="b">
        <f t="shared" si="306"/>
        <v>0</v>
      </c>
      <c r="V1053" s="319" t="b">
        <f t="shared" si="307"/>
        <v>1</v>
      </c>
      <c r="W1053" s="319" t="b">
        <f t="shared" si="308"/>
        <v>1</v>
      </c>
      <c r="X1053" s="319" t="b">
        <f t="shared" si="309"/>
        <v>0</v>
      </c>
      <c r="Y1053" s="370"/>
      <c r="Z1053" s="377" t="str">
        <f t="shared" si="300"/>
        <v/>
      </c>
      <c r="AA1053" s="373" t="str">
        <f t="array" ref="AA1053">IF( $Z1053="", "", INDEX(白話字聲母資料表, $Z1053, $AA$5))</f>
        <v/>
      </c>
      <c r="AB1053" s="370"/>
      <c r="AC1053" s="377" t="str">
        <f t="shared" si="310"/>
        <v/>
      </c>
      <c r="AD1053" s="373" t="str">
        <f t="array" ref="AD1053">IF( $W1053, "", INDEX(白話字韻母資料表, AC1053, $AD$5))</f>
        <v/>
      </c>
      <c r="AE1053" s="373" t="str">
        <f t="array" ref="AE1053">IF( $W1053, "", IF( INDEX(白話字韻母資料表, AC1053, $AE$5) = "入聲", TRUE, FALSE) )</f>
        <v/>
      </c>
      <c r="AF1053" s="374" t="str">
        <f t="shared" si="311"/>
        <v/>
      </c>
      <c r="AG1053" s="374" t="str">
        <f t="shared" si="312"/>
        <v/>
      </c>
      <c r="AH1053" s="374" t="str">
        <f t="array" ref="AH1053">IF( $W1053, "", INDEX(白話字韻母資料表, $AC1053, $AH$5))</f>
        <v/>
      </c>
      <c r="AI1053" s="374" t="str">
        <f t="array" ref="AI1053">IF($W1053, "", INDEX(白話字韻母八聲調資料表, $AD1053, $AG1053))</f>
        <v/>
      </c>
      <c r="AJ1053" s="370"/>
      <c r="AK1053" s="373" t="b">
        <f t="shared" si="313"/>
        <v>0</v>
      </c>
      <c r="AL1053" s="373" t="str">
        <f>IF( $AK1053, IFERROR( IF(MATCH( $E1053, 顎音化聲母!$H$9:$H$37, 0), TRUE, FALSE), FALSE), "")</f>
        <v/>
      </c>
      <c r="AM1053" s="373" t="str">
        <f t="array" ref="AM1053">IF( AND($AK1053, $AL1053), INDEX(顎音化聲母資料表, MATCH( $D1053 &amp; $E1053, 顎音化聲母!$L$5:$L$136, 0), 3), "")</f>
        <v/>
      </c>
      <c r="AN1053" s="373" t="str">
        <f t="shared" si="314"/>
        <v/>
      </c>
      <c r="AO1053" s="374" t="str">
        <f t="array" ref="AO1053">IF($AN1053="", "", IF( $AM1053&lt;&gt;"", $AM1053,INDEX(白話字聲母資料表, $AN1053, $AO$5)))</f>
        <v/>
      </c>
      <c r="AP1053" s="374" t="str">
        <f t="array" ref="AP1053">IF($W1053, "", INDEX(方音八音反切資料表, $AD1053, $AG1053))</f>
        <v/>
      </c>
      <c r="AQ1053" s="370"/>
      <c r="AR1053" s="374" t="str">
        <f t="array" ref="AR1053">IF($V1053, "", INDEX(白話字聲母資料表, $Z1053, $AR$5))</f>
        <v/>
      </c>
      <c r="AS1053" s="375" t="str">
        <f t="array" ref="AS1053">IF($W1053, "", INDEX(白話字韻母資料表, $AC1053, $AR$5))</f>
        <v/>
      </c>
      <c r="AT1053" s="374" t="str">
        <f t="array" ref="AT1053">IF($W1053, "", INDEX(台羅韻母八聲調資料表, $AD1053, $AG1053))</f>
        <v/>
      </c>
      <c r="AU1053" s="370"/>
      <c r="AV1053" s="374" t="str">
        <f t="array" ref="AV1053">IF($V1053, "", INDEX(白話字聲母資料表, $Z1053, $AV$5))</f>
        <v/>
      </c>
      <c r="AW1053" s="375" t="str">
        <f t="array" ref="AW1053">IF($W1053, "", INDEX(白話字韻母資料表, $AC1053, $AW$5))</f>
        <v/>
      </c>
      <c r="AX1053" s="374" t="str">
        <f t="array" ref="AX1053">IF($W1053, "", INDEX(閩拼韻母八聲調資料表, $AD1053, $AG1053))</f>
        <v/>
      </c>
    </row>
    <row r="1054" spans="2:50">
      <c r="B1054" s="380">
        <f t="shared" si="294"/>
        <v>1046</v>
      </c>
      <c r="C1054" s="314" t="str">
        <f>MID(文章!$D$4, B1054, 1)</f>
        <v/>
      </c>
      <c r="D1054" s="365"/>
      <c r="E1054" s="365"/>
      <c r="F1054" s="365"/>
      <c r="G1054" s="315" t="str">
        <f t="array" ref="G1054">IF( OR($T1054, NOT($U1054), $W1054), "", $AA1054 &amp; $AH1054 &amp; INDEX(中文數值資料表, $AG1054, 2) )</f>
        <v/>
      </c>
      <c r="H1054" s="321" t="str">
        <f t="shared" si="295"/>
        <v/>
      </c>
      <c r="I1054" s="322" t="str">
        <f t="shared" si="296"/>
        <v/>
      </c>
      <c r="J1054" s="323" t="str">
        <f t="shared" si="297"/>
        <v/>
      </c>
      <c r="K1054" s="316" t="str">
        <f t="shared" si="298"/>
        <v/>
      </c>
      <c r="L1054" s="317" t="str">
        <f t="shared" ca="1" si="315"/>
        <v xml:space="preserve">\ltjruby{}{}\
</v>
      </c>
      <c r="M1054" s="317" t="str">
        <f t="shared" ca="1" si="301"/>
        <v xml:space="preserve">&lt;ruby&gt;&lt;rt&gt;&lt;/rt&gt;&lt;/ruby&gt;
</v>
      </c>
      <c r="N1054" s="317" t="str">
        <f t="shared" ca="1" si="302"/>
        <v xml:space="preserve">&lt;ruby&gt;&lt;rt&gt;&lt;/rt&gt;&lt;/ruby&gt;
</v>
      </c>
      <c r="O1054" s="317" t="str">
        <f t="shared" ca="1" si="303"/>
        <v xml:space="preserve">&lt;ruby&gt;&lt;rt&gt;&lt;/rt&gt;&lt;/ruby&gt;
</v>
      </c>
      <c r="P1054" s="317" t="str">
        <f t="shared" ca="1" si="303"/>
        <v xml:space="preserve">&lt;ruby&gt;&lt;rt&gt;&lt;/rt&gt;&lt;/ruby&gt;
</v>
      </c>
      <c r="Q1054" s="318" t="str">
        <f t="shared" ca="1" si="304"/>
        <v xml:space="preserve">&lt;ruby&gt;&lt;rtc&gt;&lt;/rtc&gt;&lt;/ruby&gt;
</v>
      </c>
      <c r="R1054" s="318" t="str">
        <f t="shared" ca="1" si="305"/>
        <v xml:space="preserve">&lt;ruby&gt;&lt;rt&gt;&lt;/rt&gt;&lt;rtc&gt;&lt;/rtc&gt;&lt;/ruby&gt;
</v>
      </c>
      <c r="S1054" s="285"/>
      <c r="T1054" s="319" t="b">
        <f t="shared" si="299"/>
        <v>0</v>
      </c>
      <c r="U1054" s="319" t="b">
        <f t="shared" si="306"/>
        <v>0</v>
      </c>
      <c r="V1054" s="319" t="b">
        <f t="shared" si="307"/>
        <v>1</v>
      </c>
      <c r="W1054" s="319" t="b">
        <f t="shared" si="308"/>
        <v>1</v>
      </c>
      <c r="X1054" s="319" t="b">
        <f t="shared" si="309"/>
        <v>0</v>
      </c>
      <c r="Y1054" s="370"/>
      <c r="Z1054" s="377" t="str">
        <f t="shared" si="300"/>
        <v/>
      </c>
      <c r="AA1054" s="373" t="str">
        <f t="array" ref="AA1054">IF( $Z1054="", "", INDEX(白話字聲母資料表, $Z1054, $AA$5))</f>
        <v/>
      </c>
      <c r="AB1054" s="370"/>
      <c r="AC1054" s="377" t="str">
        <f t="shared" si="310"/>
        <v/>
      </c>
      <c r="AD1054" s="373" t="str">
        <f t="array" ref="AD1054">IF( $W1054, "", INDEX(白話字韻母資料表, AC1054, $AD$5))</f>
        <v/>
      </c>
      <c r="AE1054" s="373" t="str">
        <f t="array" ref="AE1054">IF( $W1054, "", IF( INDEX(白話字韻母資料表, AC1054, $AE$5) = "入聲", TRUE, FALSE) )</f>
        <v/>
      </c>
      <c r="AF1054" s="374" t="str">
        <f t="shared" si="311"/>
        <v/>
      </c>
      <c r="AG1054" s="374" t="str">
        <f t="shared" si="312"/>
        <v/>
      </c>
      <c r="AH1054" s="374" t="str">
        <f t="array" ref="AH1054">IF( $W1054, "", INDEX(白話字韻母資料表, $AC1054, $AH$5))</f>
        <v/>
      </c>
      <c r="AI1054" s="374" t="str">
        <f t="array" ref="AI1054">IF($W1054, "", INDEX(白話字韻母八聲調資料表, $AD1054, $AG1054))</f>
        <v/>
      </c>
      <c r="AJ1054" s="370"/>
      <c r="AK1054" s="373" t="b">
        <f t="shared" si="313"/>
        <v>0</v>
      </c>
      <c r="AL1054" s="373" t="str">
        <f>IF( $AK1054, IFERROR( IF(MATCH( $E1054, 顎音化聲母!$H$9:$H$37, 0), TRUE, FALSE), FALSE), "")</f>
        <v/>
      </c>
      <c r="AM1054" s="373" t="str">
        <f t="array" ref="AM1054">IF( AND($AK1054, $AL1054), INDEX(顎音化聲母資料表, MATCH( $D1054 &amp; $E1054, 顎音化聲母!$L$5:$L$136, 0), 3), "")</f>
        <v/>
      </c>
      <c r="AN1054" s="373" t="str">
        <f t="shared" si="314"/>
        <v/>
      </c>
      <c r="AO1054" s="374" t="str">
        <f t="array" ref="AO1054">IF($AN1054="", "", IF( $AM1054&lt;&gt;"", $AM1054,INDEX(白話字聲母資料表, $AN1054, $AO$5)))</f>
        <v/>
      </c>
      <c r="AP1054" s="374" t="str">
        <f t="array" ref="AP1054">IF($W1054, "", INDEX(方音八音反切資料表, $AD1054, $AG1054))</f>
        <v/>
      </c>
      <c r="AQ1054" s="370"/>
      <c r="AR1054" s="374" t="str">
        <f t="array" ref="AR1054">IF($V1054, "", INDEX(白話字聲母資料表, $Z1054, $AR$5))</f>
        <v/>
      </c>
      <c r="AS1054" s="375" t="str">
        <f t="array" ref="AS1054">IF($W1054, "", INDEX(白話字韻母資料表, $AC1054, $AR$5))</f>
        <v/>
      </c>
      <c r="AT1054" s="374" t="str">
        <f t="array" ref="AT1054">IF($W1054, "", INDEX(台羅韻母八聲調資料表, $AD1054, $AG1054))</f>
        <v/>
      </c>
      <c r="AU1054" s="370"/>
      <c r="AV1054" s="374" t="str">
        <f t="array" ref="AV1054">IF($V1054, "", INDEX(白話字聲母資料表, $Z1054, $AV$5))</f>
        <v/>
      </c>
      <c r="AW1054" s="375" t="str">
        <f t="array" ref="AW1054">IF($W1054, "", INDEX(白話字韻母資料表, $AC1054, $AW$5))</f>
        <v/>
      </c>
      <c r="AX1054" s="374" t="str">
        <f t="array" ref="AX1054">IF($W1054, "", INDEX(閩拼韻母八聲調資料表, $AD1054, $AG1054))</f>
        <v/>
      </c>
    </row>
    <row r="1055" spans="2:50">
      <c r="B1055" s="380">
        <f t="shared" si="294"/>
        <v>1047</v>
      </c>
      <c r="C1055" s="314" t="str">
        <f>MID(文章!$D$4, B1055, 1)</f>
        <v/>
      </c>
      <c r="D1055" s="365"/>
      <c r="E1055" s="365"/>
      <c r="F1055" s="365"/>
      <c r="G1055" s="315" t="str">
        <f t="array" ref="G1055">IF( OR($T1055, NOT($U1055), $W1055), "", $AA1055 &amp; $AH1055 &amp; INDEX(中文數值資料表, $AG1055, 2) )</f>
        <v/>
      </c>
      <c r="H1055" s="321" t="str">
        <f t="shared" si="295"/>
        <v/>
      </c>
      <c r="I1055" s="322" t="str">
        <f t="shared" si="296"/>
        <v/>
      </c>
      <c r="J1055" s="323" t="str">
        <f t="shared" si="297"/>
        <v/>
      </c>
      <c r="K1055" s="316" t="str">
        <f t="shared" si="298"/>
        <v/>
      </c>
      <c r="L1055" s="317" t="str">
        <f t="shared" ca="1" si="315"/>
        <v xml:space="preserve">\ltjruby{}{}\
</v>
      </c>
      <c r="M1055" s="317" t="str">
        <f t="shared" ca="1" si="301"/>
        <v xml:space="preserve">&lt;ruby&gt;&lt;rt&gt;&lt;/rt&gt;&lt;/ruby&gt;
</v>
      </c>
      <c r="N1055" s="317" t="str">
        <f t="shared" ca="1" si="302"/>
        <v xml:space="preserve">&lt;ruby&gt;&lt;rt&gt;&lt;/rt&gt;&lt;/ruby&gt;
</v>
      </c>
      <c r="O1055" s="317" t="str">
        <f t="shared" ca="1" si="303"/>
        <v xml:space="preserve">&lt;ruby&gt;&lt;rt&gt;&lt;/rt&gt;&lt;/ruby&gt;
</v>
      </c>
      <c r="P1055" s="317" t="str">
        <f t="shared" ca="1" si="303"/>
        <v xml:space="preserve">&lt;ruby&gt;&lt;rt&gt;&lt;/rt&gt;&lt;/ruby&gt;
</v>
      </c>
      <c r="Q1055" s="318" t="str">
        <f t="shared" ca="1" si="304"/>
        <v xml:space="preserve">&lt;ruby&gt;&lt;rtc&gt;&lt;/rtc&gt;&lt;/ruby&gt;
</v>
      </c>
      <c r="R1055" s="318" t="str">
        <f t="shared" ca="1" si="305"/>
        <v xml:space="preserve">&lt;ruby&gt;&lt;rt&gt;&lt;/rt&gt;&lt;rtc&gt;&lt;/rtc&gt;&lt;/ruby&gt;
</v>
      </c>
      <c r="S1055" s="285"/>
      <c r="T1055" s="319" t="b">
        <f t="shared" si="299"/>
        <v>0</v>
      </c>
      <c r="U1055" s="319" t="b">
        <f t="shared" si="306"/>
        <v>0</v>
      </c>
      <c r="V1055" s="319" t="b">
        <f t="shared" si="307"/>
        <v>1</v>
      </c>
      <c r="W1055" s="319" t="b">
        <f t="shared" si="308"/>
        <v>1</v>
      </c>
      <c r="X1055" s="319" t="b">
        <f t="shared" si="309"/>
        <v>0</v>
      </c>
      <c r="Y1055" s="370"/>
      <c r="Z1055" s="377" t="str">
        <f t="shared" si="300"/>
        <v/>
      </c>
      <c r="AA1055" s="373" t="str">
        <f t="array" ref="AA1055">IF( $Z1055="", "", INDEX(白話字聲母資料表, $Z1055, $AA$5))</f>
        <v/>
      </c>
      <c r="AB1055" s="370"/>
      <c r="AC1055" s="377" t="str">
        <f t="shared" si="310"/>
        <v/>
      </c>
      <c r="AD1055" s="373" t="str">
        <f t="array" ref="AD1055">IF( $W1055, "", INDEX(白話字韻母資料表, AC1055, $AD$5))</f>
        <v/>
      </c>
      <c r="AE1055" s="373" t="str">
        <f t="array" ref="AE1055">IF( $W1055, "", IF( INDEX(白話字韻母資料表, AC1055, $AE$5) = "入聲", TRUE, FALSE) )</f>
        <v/>
      </c>
      <c r="AF1055" s="374" t="str">
        <f t="shared" si="311"/>
        <v/>
      </c>
      <c r="AG1055" s="374" t="str">
        <f t="shared" si="312"/>
        <v/>
      </c>
      <c r="AH1055" s="374" t="str">
        <f t="array" ref="AH1055">IF( $W1055, "", INDEX(白話字韻母資料表, $AC1055, $AH$5))</f>
        <v/>
      </c>
      <c r="AI1055" s="374" t="str">
        <f t="array" ref="AI1055">IF($W1055, "", INDEX(白話字韻母八聲調資料表, $AD1055, $AG1055))</f>
        <v/>
      </c>
      <c r="AJ1055" s="370"/>
      <c r="AK1055" s="373" t="b">
        <f t="shared" si="313"/>
        <v>0</v>
      </c>
      <c r="AL1055" s="373" t="str">
        <f>IF( $AK1055, IFERROR( IF(MATCH( $E1055, 顎音化聲母!$H$9:$H$37, 0), TRUE, FALSE), FALSE), "")</f>
        <v/>
      </c>
      <c r="AM1055" s="373" t="str">
        <f t="array" ref="AM1055">IF( AND($AK1055, $AL1055), INDEX(顎音化聲母資料表, MATCH( $D1055 &amp; $E1055, 顎音化聲母!$L$5:$L$136, 0), 3), "")</f>
        <v/>
      </c>
      <c r="AN1055" s="373" t="str">
        <f t="shared" si="314"/>
        <v/>
      </c>
      <c r="AO1055" s="374" t="str">
        <f t="array" ref="AO1055">IF($AN1055="", "", IF( $AM1055&lt;&gt;"", $AM1055,INDEX(白話字聲母資料表, $AN1055, $AO$5)))</f>
        <v/>
      </c>
      <c r="AP1055" s="374" t="str">
        <f t="array" ref="AP1055">IF($W1055, "", INDEX(方音八音反切資料表, $AD1055, $AG1055))</f>
        <v/>
      </c>
      <c r="AQ1055" s="370"/>
      <c r="AR1055" s="374" t="str">
        <f t="array" ref="AR1055">IF($V1055, "", INDEX(白話字聲母資料表, $Z1055, $AR$5))</f>
        <v/>
      </c>
      <c r="AS1055" s="375" t="str">
        <f t="array" ref="AS1055">IF($W1055, "", INDEX(白話字韻母資料表, $AC1055, $AR$5))</f>
        <v/>
      </c>
      <c r="AT1055" s="374" t="str">
        <f t="array" ref="AT1055">IF($W1055, "", INDEX(台羅韻母八聲調資料表, $AD1055, $AG1055))</f>
        <v/>
      </c>
      <c r="AU1055" s="370"/>
      <c r="AV1055" s="374" t="str">
        <f t="array" ref="AV1055">IF($V1055, "", INDEX(白話字聲母資料表, $Z1055, $AV$5))</f>
        <v/>
      </c>
      <c r="AW1055" s="375" t="str">
        <f t="array" ref="AW1055">IF($W1055, "", INDEX(白話字韻母資料表, $AC1055, $AW$5))</f>
        <v/>
      </c>
      <c r="AX1055" s="374" t="str">
        <f t="array" ref="AX1055">IF($W1055, "", INDEX(閩拼韻母八聲調資料表, $AD1055, $AG1055))</f>
        <v/>
      </c>
    </row>
    <row r="1056" spans="2:50">
      <c r="B1056" s="380">
        <f t="shared" si="294"/>
        <v>1048</v>
      </c>
      <c r="C1056" s="314" t="str">
        <f>MID(文章!$D$4, B1056, 1)</f>
        <v/>
      </c>
      <c r="D1056" s="365"/>
      <c r="E1056" s="365"/>
      <c r="F1056" s="365"/>
      <c r="G1056" s="315" t="str">
        <f t="array" ref="G1056">IF( OR($T1056, NOT($U1056), $W1056), "", $AA1056 &amp; $AH1056 &amp; INDEX(中文數值資料表, $AG1056, 2) )</f>
        <v/>
      </c>
      <c r="H1056" s="321" t="str">
        <f t="shared" si="295"/>
        <v/>
      </c>
      <c r="I1056" s="322" t="str">
        <f t="shared" si="296"/>
        <v/>
      </c>
      <c r="J1056" s="323" t="str">
        <f t="shared" si="297"/>
        <v/>
      </c>
      <c r="K1056" s="316" t="str">
        <f t="shared" si="298"/>
        <v/>
      </c>
      <c r="L1056" s="317" t="str">
        <f t="shared" ca="1" si="315"/>
        <v xml:space="preserve">\ltjruby{}{}\
</v>
      </c>
      <c r="M1056" s="317" t="str">
        <f t="shared" ca="1" si="301"/>
        <v xml:space="preserve">&lt;ruby&gt;&lt;rt&gt;&lt;/rt&gt;&lt;/ruby&gt;
</v>
      </c>
      <c r="N1056" s="317" t="str">
        <f t="shared" ca="1" si="302"/>
        <v xml:space="preserve">&lt;ruby&gt;&lt;rt&gt;&lt;/rt&gt;&lt;/ruby&gt;
</v>
      </c>
      <c r="O1056" s="317" t="str">
        <f t="shared" ca="1" si="303"/>
        <v xml:space="preserve">&lt;ruby&gt;&lt;rt&gt;&lt;/rt&gt;&lt;/ruby&gt;
</v>
      </c>
      <c r="P1056" s="317" t="str">
        <f t="shared" ca="1" si="303"/>
        <v xml:space="preserve">&lt;ruby&gt;&lt;rt&gt;&lt;/rt&gt;&lt;/ruby&gt;
</v>
      </c>
      <c r="Q1056" s="318" t="str">
        <f t="shared" ca="1" si="304"/>
        <v xml:space="preserve">&lt;ruby&gt;&lt;rtc&gt;&lt;/rtc&gt;&lt;/ruby&gt;
</v>
      </c>
      <c r="R1056" s="318" t="str">
        <f t="shared" ca="1" si="305"/>
        <v xml:space="preserve">&lt;ruby&gt;&lt;rt&gt;&lt;/rt&gt;&lt;rtc&gt;&lt;/rtc&gt;&lt;/ruby&gt;
</v>
      </c>
      <c r="S1056" s="285"/>
      <c r="T1056" s="319" t="b">
        <f t="shared" si="299"/>
        <v>0</v>
      </c>
      <c r="U1056" s="319" t="b">
        <f t="shared" si="306"/>
        <v>0</v>
      </c>
      <c r="V1056" s="319" t="b">
        <f t="shared" si="307"/>
        <v>1</v>
      </c>
      <c r="W1056" s="319" t="b">
        <f t="shared" si="308"/>
        <v>1</v>
      </c>
      <c r="X1056" s="319" t="b">
        <f t="shared" si="309"/>
        <v>0</v>
      </c>
      <c r="Y1056" s="370"/>
      <c r="Z1056" s="377" t="str">
        <f t="shared" si="300"/>
        <v/>
      </c>
      <c r="AA1056" s="373" t="str">
        <f t="array" ref="AA1056">IF( $Z1056="", "", INDEX(白話字聲母資料表, $Z1056, $AA$5))</f>
        <v/>
      </c>
      <c r="AB1056" s="370"/>
      <c r="AC1056" s="377" t="str">
        <f t="shared" si="310"/>
        <v/>
      </c>
      <c r="AD1056" s="373" t="str">
        <f t="array" ref="AD1056">IF( $W1056, "", INDEX(白話字韻母資料表, AC1056, $AD$5))</f>
        <v/>
      </c>
      <c r="AE1056" s="373" t="str">
        <f t="array" ref="AE1056">IF( $W1056, "", IF( INDEX(白話字韻母資料表, AC1056, $AE$5) = "入聲", TRUE, FALSE) )</f>
        <v/>
      </c>
      <c r="AF1056" s="374" t="str">
        <f t="shared" si="311"/>
        <v/>
      </c>
      <c r="AG1056" s="374" t="str">
        <f t="shared" si="312"/>
        <v/>
      </c>
      <c r="AH1056" s="374" t="str">
        <f t="array" ref="AH1056">IF( $W1056, "", INDEX(白話字韻母資料表, $AC1056, $AH$5))</f>
        <v/>
      </c>
      <c r="AI1056" s="374" t="str">
        <f t="array" ref="AI1056">IF($W1056, "", INDEX(白話字韻母八聲調資料表, $AD1056, $AG1056))</f>
        <v/>
      </c>
      <c r="AJ1056" s="370"/>
      <c r="AK1056" s="373" t="b">
        <f t="shared" si="313"/>
        <v>0</v>
      </c>
      <c r="AL1056" s="373" t="str">
        <f>IF( $AK1056, IFERROR( IF(MATCH( $E1056, 顎音化聲母!$H$9:$H$37, 0), TRUE, FALSE), FALSE), "")</f>
        <v/>
      </c>
      <c r="AM1056" s="373" t="str">
        <f t="array" ref="AM1056">IF( AND($AK1056, $AL1056), INDEX(顎音化聲母資料表, MATCH( $D1056 &amp; $E1056, 顎音化聲母!$L$5:$L$136, 0), 3), "")</f>
        <v/>
      </c>
      <c r="AN1056" s="373" t="str">
        <f t="shared" si="314"/>
        <v/>
      </c>
      <c r="AO1056" s="374" t="str">
        <f t="array" ref="AO1056">IF($AN1056="", "", IF( $AM1056&lt;&gt;"", $AM1056,INDEX(白話字聲母資料表, $AN1056, $AO$5)))</f>
        <v/>
      </c>
      <c r="AP1056" s="374" t="str">
        <f t="array" ref="AP1056">IF($W1056, "", INDEX(方音八音反切資料表, $AD1056, $AG1056))</f>
        <v/>
      </c>
      <c r="AQ1056" s="370"/>
      <c r="AR1056" s="374" t="str">
        <f t="array" ref="AR1056">IF($V1056, "", INDEX(白話字聲母資料表, $Z1056, $AR$5))</f>
        <v/>
      </c>
      <c r="AS1056" s="375" t="str">
        <f t="array" ref="AS1056">IF($W1056, "", INDEX(白話字韻母資料表, $AC1056, $AR$5))</f>
        <v/>
      </c>
      <c r="AT1056" s="374" t="str">
        <f t="array" ref="AT1056">IF($W1056, "", INDEX(台羅韻母八聲調資料表, $AD1056, $AG1056))</f>
        <v/>
      </c>
      <c r="AU1056" s="370"/>
      <c r="AV1056" s="374" t="str">
        <f t="array" ref="AV1056">IF($V1056, "", INDEX(白話字聲母資料表, $Z1056, $AV$5))</f>
        <v/>
      </c>
      <c r="AW1056" s="375" t="str">
        <f t="array" ref="AW1056">IF($W1056, "", INDEX(白話字韻母資料表, $AC1056, $AW$5))</f>
        <v/>
      </c>
      <c r="AX1056" s="374" t="str">
        <f t="array" ref="AX1056">IF($W1056, "", INDEX(閩拼韻母八聲調資料表, $AD1056, $AG1056))</f>
        <v/>
      </c>
    </row>
    <row r="1057" spans="2:50">
      <c r="B1057" s="380">
        <f t="shared" si="294"/>
        <v>1049</v>
      </c>
      <c r="C1057" s="314" t="str">
        <f>MID(文章!$D$4, B1057, 1)</f>
        <v/>
      </c>
      <c r="D1057" s="365"/>
      <c r="E1057" s="365"/>
      <c r="F1057" s="365"/>
      <c r="G1057" s="315" t="str">
        <f t="array" ref="G1057">IF( OR($T1057, NOT($U1057), $W1057), "", $AA1057 &amp; $AH1057 &amp; INDEX(中文數值資料表, $AG1057, 2) )</f>
        <v/>
      </c>
      <c r="H1057" s="321" t="str">
        <f t="shared" si="295"/>
        <v/>
      </c>
      <c r="I1057" s="322" t="str">
        <f t="shared" si="296"/>
        <v/>
      </c>
      <c r="J1057" s="323" t="str">
        <f t="shared" si="297"/>
        <v/>
      </c>
      <c r="K1057" s="316" t="str">
        <f t="shared" si="298"/>
        <v/>
      </c>
      <c r="L1057" s="317" t="str">
        <f t="shared" ca="1" si="315"/>
        <v xml:space="preserve">\ltjruby{}{}\
</v>
      </c>
      <c r="M1057" s="317" t="str">
        <f t="shared" ca="1" si="301"/>
        <v xml:space="preserve">&lt;ruby&gt;&lt;rt&gt;&lt;/rt&gt;&lt;/ruby&gt;
</v>
      </c>
      <c r="N1057" s="317" t="str">
        <f t="shared" ca="1" si="302"/>
        <v xml:space="preserve">&lt;ruby&gt;&lt;rt&gt;&lt;/rt&gt;&lt;/ruby&gt;
</v>
      </c>
      <c r="O1057" s="317" t="str">
        <f t="shared" ca="1" si="303"/>
        <v xml:space="preserve">&lt;ruby&gt;&lt;rt&gt;&lt;/rt&gt;&lt;/ruby&gt;
</v>
      </c>
      <c r="P1057" s="317" t="str">
        <f t="shared" ca="1" si="303"/>
        <v xml:space="preserve">&lt;ruby&gt;&lt;rt&gt;&lt;/rt&gt;&lt;/ruby&gt;
</v>
      </c>
      <c r="Q1057" s="318" t="str">
        <f t="shared" ca="1" si="304"/>
        <v xml:space="preserve">&lt;ruby&gt;&lt;rtc&gt;&lt;/rtc&gt;&lt;/ruby&gt;
</v>
      </c>
      <c r="R1057" s="318" t="str">
        <f t="shared" ca="1" si="305"/>
        <v xml:space="preserve">&lt;ruby&gt;&lt;rt&gt;&lt;/rt&gt;&lt;rtc&gt;&lt;/rtc&gt;&lt;/ruby&gt;
</v>
      </c>
      <c r="S1057" s="285"/>
      <c r="T1057" s="319" t="b">
        <f t="shared" si="299"/>
        <v>0</v>
      </c>
      <c r="U1057" s="319" t="b">
        <f t="shared" si="306"/>
        <v>0</v>
      </c>
      <c r="V1057" s="319" t="b">
        <f t="shared" si="307"/>
        <v>1</v>
      </c>
      <c r="W1057" s="319" t="b">
        <f t="shared" si="308"/>
        <v>1</v>
      </c>
      <c r="X1057" s="319" t="b">
        <f t="shared" si="309"/>
        <v>0</v>
      </c>
      <c r="Y1057" s="370"/>
      <c r="Z1057" s="377" t="str">
        <f t="shared" si="300"/>
        <v/>
      </c>
      <c r="AA1057" s="373" t="str">
        <f t="array" ref="AA1057">IF( $Z1057="", "", INDEX(白話字聲母資料表, $Z1057, $AA$5))</f>
        <v/>
      </c>
      <c r="AB1057" s="370"/>
      <c r="AC1057" s="377" t="str">
        <f t="shared" si="310"/>
        <v/>
      </c>
      <c r="AD1057" s="373" t="str">
        <f t="array" ref="AD1057">IF( $W1057, "", INDEX(白話字韻母資料表, AC1057, $AD$5))</f>
        <v/>
      </c>
      <c r="AE1057" s="373" t="str">
        <f t="array" ref="AE1057">IF( $W1057, "", IF( INDEX(白話字韻母資料表, AC1057, $AE$5) = "入聲", TRUE, FALSE) )</f>
        <v/>
      </c>
      <c r="AF1057" s="374" t="str">
        <f t="shared" si="311"/>
        <v/>
      </c>
      <c r="AG1057" s="374" t="str">
        <f t="shared" si="312"/>
        <v/>
      </c>
      <c r="AH1057" s="374" t="str">
        <f t="array" ref="AH1057">IF( $W1057, "", INDEX(白話字韻母資料表, $AC1057, $AH$5))</f>
        <v/>
      </c>
      <c r="AI1057" s="374" t="str">
        <f t="array" ref="AI1057">IF($W1057, "", INDEX(白話字韻母八聲調資料表, $AD1057, $AG1057))</f>
        <v/>
      </c>
      <c r="AJ1057" s="370"/>
      <c r="AK1057" s="373" t="b">
        <f t="shared" si="313"/>
        <v>0</v>
      </c>
      <c r="AL1057" s="373" t="str">
        <f>IF( $AK1057, IFERROR( IF(MATCH( $E1057, 顎音化聲母!$H$9:$H$37, 0), TRUE, FALSE), FALSE), "")</f>
        <v/>
      </c>
      <c r="AM1057" s="373" t="str">
        <f t="array" ref="AM1057">IF( AND($AK1057, $AL1057), INDEX(顎音化聲母資料表, MATCH( $D1057 &amp; $E1057, 顎音化聲母!$L$5:$L$136, 0), 3), "")</f>
        <v/>
      </c>
      <c r="AN1057" s="373" t="str">
        <f t="shared" si="314"/>
        <v/>
      </c>
      <c r="AO1057" s="374" t="str">
        <f t="array" ref="AO1057">IF($AN1057="", "", IF( $AM1057&lt;&gt;"", $AM1057,INDEX(白話字聲母資料表, $AN1057, $AO$5)))</f>
        <v/>
      </c>
      <c r="AP1057" s="374" t="str">
        <f t="array" ref="AP1057">IF($W1057, "", INDEX(方音八音反切資料表, $AD1057, $AG1057))</f>
        <v/>
      </c>
      <c r="AQ1057" s="370"/>
      <c r="AR1057" s="374" t="str">
        <f t="array" ref="AR1057">IF($V1057, "", INDEX(白話字聲母資料表, $Z1057, $AR$5))</f>
        <v/>
      </c>
      <c r="AS1057" s="375" t="str">
        <f t="array" ref="AS1057">IF($W1057, "", INDEX(白話字韻母資料表, $AC1057, $AR$5))</f>
        <v/>
      </c>
      <c r="AT1057" s="374" t="str">
        <f t="array" ref="AT1057">IF($W1057, "", INDEX(台羅韻母八聲調資料表, $AD1057, $AG1057))</f>
        <v/>
      </c>
      <c r="AU1057" s="370"/>
      <c r="AV1057" s="374" t="str">
        <f t="array" ref="AV1057">IF($V1057, "", INDEX(白話字聲母資料表, $Z1057, $AV$5))</f>
        <v/>
      </c>
      <c r="AW1057" s="375" t="str">
        <f t="array" ref="AW1057">IF($W1057, "", INDEX(白話字韻母資料表, $AC1057, $AW$5))</f>
        <v/>
      </c>
      <c r="AX1057" s="374" t="str">
        <f t="array" ref="AX1057">IF($W1057, "", INDEX(閩拼韻母八聲調資料表, $AD1057, $AG1057))</f>
        <v/>
      </c>
    </row>
    <row r="1058" spans="2:50">
      <c r="B1058" s="380">
        <f t="shared" si="294"/>
        <v>1050</v>
      </c>
      <c r="C1058" s="314" t="str">
        <f>MID(文章!$D$4, B1058, 1)</f>
        <v/>
      </c>
      <c r="D1058" s="365"/>
      <c r="E1058" s="365"/>
      <c r="F1058" s="365"/>
      <c r="G1058" s="315" t="str">
        <f t="array" ref="G1058">IF( OR($T1058, NOT($U1058), $W1058), "", $AA1058 &amp; $AH1058 &amp; INDEX(中文數值資料表, $AG1058, 2) )</f>
        <v/>
      </c>
      <c r="H1058" s="321" t="str">
        <f t="shared" si="295"/>
        <v/>
      </c>
      <c r="I1058" s="322" t="str">
        <f t="shared" si="296"/>
        <v/>
      </c>
      <c r="J1058" s="323" t="str">
        <f t="shared" si="297"/>
        <v/>
      </c>
      <c r="K1058" s="316" t="str">
        <f t="shared" si="298"/>
        <v/>
      </c>
      <c r="L1058" s="317" t="str">
        <f t="shared" ca="1" si="315"/>
        <v xml:space="preserve">\ltjruby{}{}\
</v>
      </c>
      <c r="M1058" s="317" t="str">
        <f t="shared" ca="1" si="301"/>
        <v xml:space="preserve">&lt;ruby&gt;&lt;rt&gt;&lt;/rt&gt;&lt;/ruby&gt;
</v>
      </c>
      <c r="N1058" s="317" t="str">
        <f t="shared" ca="1" si="302"/>
        <v xml:space="preserve">&lt;ruby&gt;&lt;rt&gt;&lt;/rt&gt;&lt;/ruby&gt;
</v>
      </c>
      <c r="O1058" s="317" t="str">
        <f t="shared" ca="1" si="303"/>
        <v xml:space="preserve">&lt;ruby&gt;&lt;rt&gt;&lt;/rt&gt;&lt;/ruby&gt;
</v>
      </c>
      <c r="P1058" s="317" t="str">
        <f t="shared" ca="1" si="303"/>
        <v xml:space="preserve">&lt;ruby&gt;&lt;rt&gt;&lt;/rt&gt;&lt;/ruby&gt;
</v>
      </c>
      <c r="Q1058" s="318" t="str">
        <f t="shared" ca="1" si="304"/>
        <v xml:space="preserve">&lt;ruby&gt;&lt;rtc&gt;&lt;/rtc&gt;&lt;/ruby&gt;
</v>
      </c>
      <c r="R1058" s="318" t="str">
        <f t="shared" ca="1" si="305"/>
        <v xml:space="preserve">&lt;ruby&gt;&lt;rt&gt;&lt;/rt&gt;&lt;rtc&gt;&lt;/rtc&gt;&lt;/ruby&gt;
</v>
      </c>
      <c r="S1058" s="285"/>
      <c r="T1058" s="319" t="b">
        <f t="shared" si="299"/>
        <v>0</v>
      </c>
      <c r="U1058" s="319" t="b">
        <f t="shared" si="306"/>
        <v>0</v>
      </c>
      <c r="V1058" s="319" t="b">
        <f t="shared" si="307"/>
        <v>1</v>
      </c>
      <c r="W1058" s="319" t="b">
        <f t="shared" si="308"/>
        <v>1</v>
      </c>
      <c r="X1058" s="319" t="b">
        <f t="shared" si="309"/>
        <v>0</v>
      </c>
      <c r="Y1058" s="370"/>
      <c r="Z1058" s="377" t="str">
        <f t="shared" si="300"/>
        <v/>
      </c>
      <c r="AA1058" s="373" t="str">
        <f t="array" ref="AA1058">IF( $Z1058="", "", INDEX(白話字聲母資料表, $Z1058, $AA$5))</f>
        <v/>
      </c>
      <c r="AB1058" s="370"/>
      <c r="AC1058" s="377" t="str">
        <f t="shared" si="310"/>
        <v/>
      </c>
      <c r="AD1058" s="373" t="str">
        <f t="array" ref="AD1058">IF( $W1058, "", INDEX(白話字韻母資料表, AC1058, $AD$5))</f>
        <v/>
      </c>
      <c r="AE1058" s="373" t="str">
        <f t="array" ref="AE1058">IF( $W1058, "", IF( INDEX(白話字韻母資料表, AC1058, $AE$5) = "入聲", TRUE, FALSE) )</f>
        <v/>
      </c>
      <c r="AF1058" s="374" t="str">
        <f t="shared" si="311"/>
        <v/>
      </c>
      <c r="AG1058" s="374" t="str">
        <f t="shared" si="312"/>
        <v/>
      </c>
      <c r="AH1058" s="374" t="str">
        <f t="array" ref="AH1058">IF( $W1058, "", INDEX(白話字韻母資料表, $AC1058, $AH$5))</f>
        <v/>
      </c>
      <c r="AI1058" s="374" t="str">
        <f t="array" ref="AI1058">IF($W1058, "", INDEX(白話字韻母八聲調資料表, $AD1058, $AG1058))</f>
        <v/>
      </c>
      <c r="AJ1058" s="370"/>
      <c r="AK1058" s="373" t="b">
        <f t="shared" si="313"/>
        <v>0</v>
      </c>
      <c r="AL1058" s="373" t="str">
        <f>IF( $AK1058, IFERROR( IF(MATCH( $E1058, 顎音化聲母!$H$9:$H$37, 0), TRUE, FALSE), FALSE), "")</f>
        <v/>
      </c>
      <c r="AM1058" s="373" t="str">
        <f t="array" ref="AM1058">IF( AND($AK1058, $AL1058), INDEX(顎音化聲母資料表, MATCH( $D1058 &amp; $E1058, 顎音化聲母!$L$5:$L$136, 0), 3), "")</f>
        <v/>
      </c>
      <c r="AN1058" s="373" t="str">
        <f t="shared" si="314"/>
        <v/>
      </c>
      <c r="AO1058" s="374" t="str">
        <f t="array" ref="AO1058">IF($AN1058="", "", IF( $AM1058&lt;&gt;"", $AM1058,INDEX(白話字聲母資料表, $AN1058, $AO$5)))</f>
        <v/>
      </c>
      <c r="AP1058" s="374" t="str">
        <f t="array" ref="AP1058">IF($W1058, "", INDEX(方音八音反切資料表, $AD1058, $AG1058))</f>
        <v/>
      </c>
      <c r="AQ1058" s="370"/>
      <c r="AR1058" s="374" t="str">
        <f t="array" ref="AR1058">IF($V1058, "", INDEX(白話字聲母資料表, $Z1058, $AR$5))</f>
        <v/>
      </c>
      <c r="AS1058" s="375" t="str">
        <f t="array" ref="AS1058">IF($W1058, "", INDEX(白話字韻母資料表, $AC1058, $AR$5))</f>
        <v/>
      </c>
      <c r="AT1058" s="374" t="str">
        <f t="array" ref="AT1058">IF($W1058, "", INDEX(台羅韻母八聲調資料表, $AD1058, $AG1058))</f>
        <v/>
      </c>
      <c r="AU1058" s="370"/>
      <c r="AV1058" s="374" t="str">
        <f t="array" ref="AV1058">IF($V1058, "", INDEX(白話字聲母資料表, $Z1058, $AV$5))</f>
        <v/>
      </c>
      <c r="AW1058" s="375" t="str">
        <f t="array" ref="AW1058">IF($W1058, "", INDEX(白話字韻母資料表, $AC1058, $AW$5))</f>
        <v/>
      </c>
      <c r="AX1058" s="374" t="str">
        <f t="array" ref="AX1058">IF($W1058, "", INDEX(閩拼韻母八聲調資料表, $AD1058, $AG1058))</f>
        <v/>
      </c>
    </row>
    <row r="1059" spans="2:50">
      <c r="B1059" s="380">
        <f t="shared" si="294"/>
        <v>1051</v>
      </c>
      <c r="C1059" s="314" t="str">
        <f>MID(文章!$D$4, B1059, 1)</f>
        <v/>
      </c>
      <c r="D1059" s="365"/>
      <c r="E1059" s="365"/>
      <c r="F1059" s="365"/>
      <c r="G1059" s="315" t="str">
        <f t="array" ref="G1059">IF( OR($T1059, NOT($U1059), $W1059), "", $AA1059 &amp; $AH1059 &amp; INDEX(中文數值資料表, $AG1059, 2) )</f>
        <v/>
      </c>
      <c r="H1059" s="321" t="str">
        <f t="shared" si="295"/>
        <v/>
      </c>
      <c r="I1059" s="322" t="str">
        <f t="shared" si="296"/>
        <v/>
      </c>
      <c r="J1059" s="323" t="str">
        <f t="shared" si="297"/>
        <v/>
      </c>
      <c r="K1059" s="316" t="str">
        <f t="shared" si="298"/>
        <v/>
      </c>
      <c r="L1059" s="317" t="str">
        <f t="shared" ca="1" si="315"/>
        <v xml:space="preserve">\ltjruby{}{}\
</v>
      </c>
      <c r="M1059" s="317" t="str">
        <f t="shared" ca="1" si="301"/>
        <v xml:space="preserve">&lt;ruby&gt;&lt;rt&gt;&lt;/rt&gt;&lt;/ruby&gt;
</v>
      </c>
      <c r="N1059" s="317" t="str">
        <f t="shared" ca="1" si="302"/>
        <v xml:space="preserve">&lt;ruby&gt;&lt;rt&gt;&lt;/rt&gt;&lt;/ruby&gt;
</v>
      </c>
      <c r="O1059" s="317" t="str">
        <f t="shared" ca="1" si="303"/>
        <v xml:space="preserve">&lt;ruby&gt;&lt;rt&gt;&lt;/rt&gt;&lt;/ruby&gt;
</v>
      </c>
      <c r="P1059" s="317" t="str">
        <f t="shared" ca="1" si="303"/>
        <v xml:space="preserve">&lt;ruby&gt;&lt;rt&gt;&lt;/rt&gt;&lt;/ruby&gt;
</v>
      </c>
      <c r="Q1059" s="318" t="str">
        <f t="shared" ca="1" si="304"/>
        <v xml:space="preserve">&lt;ruby&gt;&lt;rtc&gt;&lt;/rtc&gt;&lt;/ruby&gt;
</v>
      </c>
      <c r="R1059" s="318" t="str">
        <f t="shared" ca="1" si="305"/>
        <v xml:space="preserve">&lt;ruby&gt;&lt;rt&gt;&lt;/rt&gt;&lt;rtc&gt;&lt;/rtc&gt;&lt;/ruby&gt;
</v>
      </c>
      <c r="S1059" s="285"/>
      <c r="T1059" s="319" t="b">
        <f t="shared" si="299"/>
        <v>0</v>
      </c>
      <c r="U1059" s="319" t="b">
        <f t="shared" si="306"/>
        <v>0</v>
      </c>
      <c r="V1059" s="319" t="b">
        <f t="shared" si="307"/>
        <v>1</v>
      </c>
      <c r="W1059" s="319" t="b">
        <f t="shared" si="308"/>
        <v>1</v>
      </c>
      <c r="X1059" s="319" t="b">
        <f t="shared" si="309"/>
        <v>0</v>
      </c>
      <c r="Y1059" s="370"/>
      <c r="Z1059" s="377" t="str">
        <f t="shared" si="300"/>
        <v/>
      </c>
      <c r="AA1059" s="373" t="str">
        <f t="array" ref="AA1059">IF( $Z1059="", "", INDEX(白話字聲母資料表, $Z1059, $AA$5))</f>
        <v/>
      </c>
      <c r="AB1059" s="370"/>
      <c r="AC1059" s="377" t="str">
        <f t="shared" si="310"/>
        <v/>
      </c>
      <c r="AD1059" s="373" t="str">
        <f t="array" ref="AD1059">IF( $W1059, "", INDEX(白話字韻母資料表, AC1059, $AD$5))</f>
        <v/>
      </c>
      <c r="AE1059" s="373" t="str">
        <f t="array" ref="AE1059">IF( $W1059, "", IF( INDEX(白話字韻母資料表, AC1059, $AE$5) = "入聲", TRUE, FALSE) )</f>
        <v/>
      </c>
      <c r="AF1059" s="374" t="str">
        <f t="shared" si="311"/>
        <v/>
      </c>
      <c r="AG1059" s="374" t="str">
        <f t="shared" si="312"/>
        <v/>
      </c>
      <c r="AH1059" s="374" t="str">
        <f t="array" ref="AH1059">IF( $W1059, "", INDEX(白話字韻母資料表, $AC1059, $AH$5))</f>
        <v/>
      </c>
      <c r="AI1059" s="374" t="str">
        <f t="array" ref="AI1059">IF($W1059, "", INDEX(白話字韻母八聲調資料表, $AD1059, $AG1059))</f>
        <v/>
      </c>
      <c r="AJ1059" s="370"/>
      <c r="AK1059" s="373" t="b">
        <f t="shared" si="313"/>
        <v>0</v>
      </c>
      <c r="AL1059" s="373" t="str">
        <f>IF( $AK1059, IFERROR( IF(MATCH( $E1059, 顎音化聲母!$H$9:$H$37, 0), TRUE, FALSE), FALSE), "")</f>
        <v/>
      </c>
      <c r="AM1059" s="373" t="str">
        <f t="array" ref="AM1059">IF( AND($AK1059, $AL1059), INDEX(顎音化聲母資料表, MATCH( $D1059 &amp; $E1059, 顎音化聲母!$L$5:$L$136, 0), 3), "")</f>
        <v/>
      </c>
      <c r="AN1059" s="373" t="str">
        <f t="shared" si="314"/>
        <v/>
      </c>
      <c r="AO1059" s="374" t="str">
        <f t="array" ref="AO1059">IF($AN1059="", "", IF( $AM1059&lt;&gt;"", $AM1059,INDEX(白話字聲母資料表, $AN1059, $AO$5)))</f>
        <v/>
      </c>
      <c r="AP1059" s="374" t="str">
        <f t="array" ref="AP1059">IF($W1059, "", INDEX(方音八音反切資料表, $AD1059, $AG1059))</f>
        <v/>
      </c>
      <c r="AQ1059" s="370"/>
      <c r="AR1059" s="374" t="str">
        <f t="array" ref="AR1059">IF($V1059, "", INDEX(白話字聲母資料表, $Z1059, $AR$5))</f>
        <v/>
      </c>
      <c r="AS1059" s="375" t="str">
        <f t="array" ref="AS1059">IF($W1059, "", INDEX(白話字韻母資料表, $AC1059, $AR$5))</f>
        <v/>
      </c>
      <c r="AT1059" s="374" t="str">
        <f t="array" ref="AT1059">IF($W1059, "", INDEX(台羅韻母八聲調資料表, $AD1059, $AG1059))</f>
        <v/>
      </c>
      <c r="AU1059" s="370"/>
      <c r="AV1059" s="374" t="str">
        <f t="array" ref="AV1059">IF($V1059, "", INDEX(白話字聲母資料表, $Z1059, $AV$5))</f>
        <v/>
      </c>
      <c r="AW1059" s="375" t="str">
        <f t="array" ref="AW1059">IF($W1059, "", INDEX(白話字韻母資料表, $AC1059, $AW$5))</f>
        <v/>
      </c>
      <c r="AX1059" s="374" t="str">
        <f t="array" ref="AX1059">IF($W1059, "", INDEX(閩拼韻母八聲調資料表, $AD1059, $AG1059))</f>
        <v/>
      </c>
    </row>
    <row r="1060" spans="2:50">
      <c r="B1060" s="380">
        <f t="shared" si="294"/>
        <v>1052</v>
      </c>
      <c r="C1060" s="314" t="str">
        <f>MID(文章!$D$4, B1060, 1)</f>
        <v/>
      </c>
      <c r="D1060" s="365"/>
      <c r="E1060" s="365"/>
      <c r="F1060" s="365"/>
      <c r="G1060" s="315" t="str">
        <f t="array" ref="G1060">IF( OR($T1060, NOT($U1060), $W1060), "", $AA1060 &amp; $AH1060 &amp; INDEX(中文數值資料表, $AG1060, 2) )</f>
        <v/>
      </c>
      <c r="H1060" s="321" t="str">
        <f t="shared" si="295"/>
        <v/>
      </c>
      <c r="I1060" s="322" t="str">
        <f t="shared" si="296"/>
        <v/>
      </c>
      <c r="J1060" s="323" t="str">
        <f t="shared" si="297"/>
        <v/>
      </c>
      <c r="K1060" s="316" t="str">
        <f t="shared" si="298"/>
        <v/>
      </c>
      <c r="L1060" s="317" t="str">
        <f t="shared" ca="1" si="315"/>
        <v xml:space="preserve">\ltjruby{}{}\
</v>
      </c>
      <c r="M1060" s="317" t="str">
        <f t="shared" ca="1" si="301"/>
        <v xml:space="preserve">&lt;ruby&gt;&lt;rt&gt;&lt;/rt&gt;&lt;/ruby&gt;
</v>
      </c>
      <c r="N1060" s="317" t="str">
        <f t="shared" ca="1" si="302"/>
        <v xml:space="preserve">&lt;ruby&gt;&lt;rt&gt;&lt;/rt&gt;&lt;/ruby&gt;
</v>
      </c>
      <c r="O1060" s="317" t="str">
        <f t="shared" ca="1" si="303"/>
        <v xml:space="preserve">&lt;ruby&gt;&lt;rt&gt;&lt;/rt&gt;&lt;/ruby&gt;
</v>
      </c>
      <c r="P1060" s="317" t="str">
        <f t="shared" ca="1" si="303"/>
        <v xml:space="preserve">&lt;ruby&gt;&lt;rt&gt;&lt;/rt&gt;&lt;/ruby&gt;
</v>
      </c>
      <c r="Q1060" s="318" t="str">
        <f t="shared" ca="1" si="304"/>
        <v xml:space="preserve">&lt;ruby&gt;&lt;rtc&gt;&lt;/rtc&gt;&lt;/ruby&gt;
</v>
      </c>
      <c r="R1060" s="318" t="str">
        <f t="shared" ca="1" si="305"/>
        <v xml:space="preserve">&lt;ruby&gt;&lt;rt&gt;&lt;/rt&gt;&lt;rtc&gt;&lt;/rtc&gt;&lt;/ruby&gt;
</v>
      </c>
      <c r="S1060" s="285"/>
      <c r="T1060" s="319" t="b">
        <f t="shared" si="299"/>
        <v>0</v>
      </c>
      <c r="U1060" s="319" t="b">
        <f t="shared" si="306"/>
        <v>0</v>
      </c>
      <c r="V1060" s="319" t="b">
        <f t="shared" si="307"/>
        <v>1</v>
      </c>
      <c r="W1060" s="319" t="b">
        <f t="shared" si="308"/>
        <v>1</v>
      </c>
      <c r="X1060" s="319" t="b">
        <f t="shared" si="309"/>
        <v>0</v>
      </c>
      <c r="Y1060" s="370"/>
      <c r="Z1060" s="377" t="str">
        <f t="shared" si="300"/>
        <v/>
      </c>
      <c r="AA1060" s="373" t="str">
        <f t="array" ref="AA1060">IF( $Z1060="", "", INDEX(白話字聲母資料表, $Z1060, $AA$5))</f>
        <v/>
      </c>
      <c r="AB1060" s="370"/>
      <c r="AC1060" s="377" t="str">
        <f t="shared" si="310"/>
        <v/>
      </c>
      <c r="AD1060" s="373" t="str">
        <f t="array" ref="AD1060">IF( $W1060, "", INDEX(白話字韻母資料表, AC1060, $AD$5))</f>
        <v/>
      </c>
      <c r="AE1060" s="373" t="str">
        <f t="array" ref="AE1060">IF( $W1060, "", IF( INDEX(白話字韻母資料表, AC1060, $AE$5) = "入聲", TRUE, FALSE) )</f>
        <v/>
      </c>
      <c r="AF1060" s="374" t="str">
        <f t="shared" si="311"/>
        <v/>
      </c>
      <c r="AG1060" s="374" t="str">
        <f t="shared" si="312"/>
        <v/>
      </c>
      <c r="AH1060" s="374" t="str">
        <f t="array" ref="AH1060">IF( $W1060, "", INDEX(白話字韻母資料表, $AC1060, $AH$5))</f>
        <v/>
      </c>
      <c r="AI1060" s="374" t="str">
        <f t="array" ref="AI1060">IF($W1060, "", INDEX(白話字韻母八聲調資料表, $AD1060, $AG1060))</f>
        <v/>
      </c>
      <c r="AJ1060" s="370"/>
      <c r="AK1060" s="373" t="b">
        <f t="shared" si="313"/>
        <v>0</v>
      </c>
      <c r="AL1060" s="373" t="str">
        <f>IF( $AK1060, IFERROR( IF(MATCH( $E1060, 顎音化聲母!$H$9:$H$37, 0), TRUE, FALSE), FALSE), "")</f>
        <v/>
      </c>
      <c r="AM1060" s="373" t="str">
        <f t="array" ref="AM1060">IF( AND($AK1060, $AL1060), INDEX(顎音化聲母資料表, MATCH( $D1060 &amp; $E1060, 顎音化聲母!$L$5:$L$136, 0), 3), "")</f>
        <v/>
      </c>
      <c r="AN1060" s="373" t="str">
        <f t="shared" si="314"/>
        <v/>
      </c>
      <c r="AO1060" s="374" t="str">
        <f t="array" ref="AO1060">IF($AN1060="", "", IF( $AM1060&lt;&gt;"", $AM1060,INDEX(白話字聲母資料表, $AN1060, $AO$5)))</f>
        <v/>
      </c>
      <c r="AP1060" s="374" t="str">
        <f t="array" ref="AP1060">IF($W1060, "", INDEX(方音八音反切資料表, $AD1060, $AG1060))</f>
        <v/>
      </c>
      <c r="AQ1060" s="370"/>
      <c r="AR1060" s="374" t="str">
        <f t="array" ref="AR1060">IF($V1060, "", INDEX(白話字聲母資料表, $Z1060, $AR$5))</f>
        <v/>
      </c>
      <c r="AS1060" s="375" t="str">
        <f t="array" ref="AS1060">IF($W1060, "", INDEX(白話字韻母資料表, $AC1060, $AR$5))</f>
        <v/>
      </c>
      <c r="AT1060" s="374" t="str">
        <f t="array" ref="AT1060">IF($W1060, "", INDEX(台羅韻母八聲調資料表, $AD1060, $AG1060))</f>
        <v/>
      </c>
      <c r="AU1060" s="370"/>
      <c r="AV1060" s="374" t="str">
        <f t="array" ref="AV1060">IF($V1060, "", INDEX(白話字聲母資料表, $Z1060, $AV$5))</f>
        <v/>
      </c>
      <c r="AW1060" s="375" t="str">
        <f t="array" ref="AW1060">IF($W1060, "", INDEX(白話字韻母資料表, $AC1060, $AW$5))</f>
        <v/>
      </c>
      <c r="AX1060" s="374" t="str">
        <f t="array" ref="AX1060">IF($W1060, "", INDEX(閩拼韻母八聲調資料表, $AD1060, $AG1060))</f>
        <v/>
      </c>
    </row>
    <row r="1061" spans="2:50">
      <c r="B1061" s="380">
        <f t="shared" si="294"/>
        <v>1053</v>
      </c>
      <c r="C1061" s="314" t="str">
        <f>MID(文章!$D$4, B1061, 1)</f>
        <v/>
      </c>
      <c r="D1061" s="365"/>
      <c r="E1061" s="365"/>
      <c r="F1061" s="365"/>
      <c r="G1061" s="315" t="str">
        <f t="array" ref="G1061">IF( OR($T1061, NOT($U1061), $W1061), "", $AA1061 &amp; $AH1061 &amp; INDEX(中文數值資料表, $AG1061, 2) )</f>
        <v/>
      </c>
      <c r="H1061" s="321" t="str">
        <f t="shared" si="295"/>
        <v/>
      </c>
      <c r="I1061" s="322" t="str">
        <f t="shared" si="296"/>
        <v/>
      </c>
      <c r="J1061" s="323" t="str">
        <f t="shared" si="297"/>
        <v/>
      </c>
      <c r="K1061" s="316" t="str">
        <f t="shared" si="298"/>
        <v/>
      </c>
      <c r="L1061" s="317" t="str">
        <f t="shared" ca="1" si="315"/>
        <v xml:space="preserve">\ltjruby{}{}\
</v>
      </c>
      <c r="M1061" s="317" t="str">
        <f t="shared" ca="1" si="301"/>
        <v xml:space="preserve">&lt;ruby&gt;&lt;rt&gt;&lt;/rt&gt;&lt;/ruby&gt;
</v>
      </c>
      <c r="N1061" s="317" t="str">
        <f t="shared" ca="1" si="302"/>
        <v xml:space="preserve">&lt;ruby&gt;&lt;rt&gt;&lt;/rt&gt;&lt;/ruby&gt;
</v>
      </c>
      <c r="O1061" s="317" t="str">
        <f t="shared" ca="1" si="303"/>
        <v xml:space="preserve">&lt;ruby&gt;&lt;rt&gt;&lt;/rt&gt;&lt;/ruby&gt;
</v>
      </c>
      <c r="P1061" s="317" t="str">
        <f t="shared" ca="1" si="303"/>
        <v xml:space="preserve">&lt;ruby&gt;&lt;rt&gt;&lt;/rt&gt;&lt;/ruby&gt;
</v>
      </c>
      <c r="Q1061" s="318" t="str">
        <f t="shared" ca="1" si="304"/>
        <v xml:space="preserve">&lt;ruby&gt;&lt;rtc&gt;&lt;/rtc&gt;&lt;/ruby&gt;
</v>
      </c>
      <c r="R1061" s="318" t="str">
        <f t="shared" ca="1" si="305"/>
        <v xml:space="preserve">&lt;ruby&gt;&lt;rt&gt;&lt;/rt&gt;&lt;rtc&gt;&lt;/rtc&gt;&lt;/ruby&gt;
</v>
      </c>
      <c r="S1061" s="285"/>
      <c r="T1061" s="319" t="b">
        <f t="shared" si="299"/>
        <v>0</v>
      </c>
      <c r="U1061" s="319" t="b">
        <f t="shared" si="306"/>
        <v>0</v>
      </c>
      <c r="V1061" s="319" t="b">
        <f t="shared" si="307"/>
        <v>1</v>
      </c>
      <c r="W1061" s="319" t="b">
        <f t="shared" si="308"/>
        <v>1</v>
      </c>
      <c r="X1061" s="319" t="b">
        <f t="shared" si="309"/>
        <v>0</v>
      </c>
      <c r="Y1061" s="370"/>
      <c r="Z1061" s="377" t="str">
        <f t="shared" si="300"/>
        <v/>
      </c>
      <c r="AA1061" s="373" t="str">
        <f t="array" ref="AA1061">IF( $Z1061="", "", INDEX(白話字聲母資料表, $Z1061, $AA$5))</f>
        <v/>
      </c>
      <c r="AB1061" s="370"/>
      <c r="AC1061" s="377" t="str">
        <f t="shared" si="310"/>
        <v/>
      </c>
      <c r="AD1061" s="373" t="str">
        <f t="array" ref="AD1061">IF( $W1061, "", INDEX(白話字韻母資料表, AC1061, $AD$5))</f>
        <v/>
      </c>
      <c r="AE1061" s="373" t="str">
        <f t="array" ref="AE1061">IF( $W1061, "", IF( INDEX(白話字韻母資料表, AC1061, $AE$5) = "入聲", TRUE, FALSE) )</f>
        <v/>
      </c>
      <c r="AF1061" s="374" t="str">
        <f t="shared" si="311"/>
        <v/>
      </c>
      <c r="AG1061" s="374" t="str">
        <f t="shared" si="312"/>
        <v/>
      </c>
      <c r="AH1061" s="374" t="str">
        <f t="array" ref="AH1061">IF( $W1061, "", INDEX(白話字韻母資料表, $AC1061, $AH$5))</f>
        <v/>
      </c>
      <c r="AI1061" s="374" t="str">
        <f t="array" ref="AI1061">IF($W1061, "", INDEX(白話字韻母八聲調資料表, $AD1061, $AG1061))</f>
        <v/>
      </c>
      <c r="AJ1061" s="370"/>
      <c r="AK1061" s="373" t="b">
        <f t="shared" si="313"/>
        <v>0</v>
      </c>
      <c r="AL1061" s="373" t="str">
        <f>IF( $AK1061, IFERROR( IF(MATCH( $E1061, 顎音化聲母!$H$9:$H$37, 0), TRUE, FALSE), FALSE), "")</f>
        <v/>
      </c>
      <c r="AM1061" s="373" t="str">
        <f t="array" ref="AM1061">IF( AND($AK1061, $AL1061), INDEX(顎音化聲母資料表, MATCH( $D1061 &amp; $E1061, 顎音化聲母!$L$5:$L$136, 0), 3), "")</f>
        <v/>
      </c>
      <c r="AN1061" s="373" t="str">
        <f t="shared" si="314"/>
        <v/>
      </c>
      <c r="AO1061" s="374" t="str">
        <f t="array" ref="AO1061">IF($AN1061="", "", IF( $AM1061&lt;&gt;"", $AM1061,INDEX(白話字聲母資料表, $AN1061, $AO$5)))</f>
        <v/>
      </c>
      <c r="AP1061" s="374" t="str">
        <f t="array" ref="AP1061">IF($W1061, "", INDEX(方音八音反切資料表, $AD1061, $AG1061))</f>
        <v/>
      </c>
      <c r="AQ1061" s="370"/>
      <c r="AR1061" s="374" t="str">
        <f t="array" ref="AR1061">IF($V1061, "", INDEX(白話字聲母資料表, $Z1061, $AR$5))</f>
        <v/>
      </c>
      <c r="AS1061" s="375" t="str">
        <f t="array" ref="AS1061">IF($W1061, "", INDEX(白話字韻母資料表, $AC1061, $AR$5))</f>
        <v/>
      </c>
      <c r="AT1061" s="374" t="str">
        <f t="array" ref="AT1061">IF($W1061, "", INDEX(台羅韻母八聲調資料表, $AD1061, $AG1061))</f>
        <v/>
      </c>
      <c r="AU1061" s="370"/>
      <c r="AV1061" s="374" t="str">
        <f t="array" ref="AV1061">IF($V1061, "", INDEX(白話字聲母資料表, $Z1061, $AV$5))</f>
        <v/>
      </c>
      <c r="AW1061" s="375" t="str">
        <f t="array" ref="AW1061">IF($W1061, "", INDEX(白話字韻母資料表, $AC1061, $AW$5))</f>
        <v/>
      </c>
      <c r="AX1061" s="374" t="str">
        <f t="array" ref="AX1061">IF($W1061, "", INDEX(閩拼韻母八聲調資料表, $AD1061, $AG1061))</f>
        <v/>
      </c>
    </row>
    <row r="1062" spans="2:50">
      <c r="B1062" s="380">
        <f t="shared" si="294"/>
        <v>1054</v>
      </c>
      <c r="C1062" s="314" t="str">
        <f>MID(文章!$D$4, B1062, 1)</f>
        <v/>
      </c>
      <c r="D1062" s="365"/>
      <c r="E1062" s="365"/>
      <c r="F1062" s="365"/>
      <c r="G1062" s="315" t="str">
        <f t="array" ref="G1062">IF( OR($T1062, NOT($U1062), $W1062), "", $AA1062 &amp; $AH1062 &amp; INDEX(中文數值資料表, $AG1062, 2) )</f>
        <v/>
      </c>
      <c r="H1062" s="321" t="str">
        <f t="shared" si="295"/>
        <v/>
      </c>
      <c r="I1062" s="322" t="str">
        <f t="shared" si="296"/>
        <v/>
      </c>
      <c r="J1062" s="323" t="str">
        <f t="shared" si="297"/>
        <v/>
      </c>
      <c r="K1062" s="316" t="str">
        <f t="shared" si="298"/>
        <v/>
      </c>
      <c r="L1062" s="317" t="str">
        <f t="shared" ca="1" si="315"/>
        <v xml:space="preserve">\ltjruby{}{}\
</v>
      </c>
      <c r="M1062" s="317" t="str">
        <f t="shared" ca="1" si="301"/>
        <v xml:space="preserve">&lt;ruby&gt;&lt;rt&gt;&lt;/rt&gt;&lt;/ruby&gt;
</v>
      </c>
      <c r="N1062" s="317" t="str">
        <f t="shared" ca="1" si="302"/>
        <v xml:space="preserve">&lt;ruby&gt;&lt;rt&gt;&lt;/rt&gt;&lt;/ruby&gt;
</v>
      </c>
      <c r="O1062" s="317" t="str">
        <f t="shared" ca="1" si="303"/>
        <v xml:space="preserve">&lt;ruby&gt;&lt;rt&gt;&lt;/rt&gt;&lt;/ruby&gt;
</v>
      </c>
      <c r="P1062" s="317" t="str">
        <f t="shared" ca="1" si="303"/>
        <v xml:space="preserve">&lt;ruby&gt;&lt;rt&gt;&lt;/rt&gt;&lt;/ruby&gt;
</v>
      </c>
      <c r="Q1062" s="318" t="str">
        <f t="shared" ca="1" si="304"/>
        <v xml:space="preserve">&lt;ruby&gt;&lt;rtc&gt;&lt;/rtc&gt;&lt;/ruby&gt;
</v>
      </c>
      <c r="R1062" s="318" t="str">
        <f t="shared" ca="1" si="305"/>
        <v xml:space="preserve">&lt;ruby&gt;&lt;rt&gt;&lt;/rt&gt;&lt;rtc&gt;&lt;/rtc&gt;&lt;/ruby&gt;
</v>
      </c>
      <c r="S1062" s="285"/>
      <c r="T1062" s="319" t="b">
        <f t="shared" si="299"/>
        <v>0</v>
      </c>
      <c r="U1062" s="319" t="b">
        <f t="shared" si="306"/>
        <v>0</v>
      </c>
      <c r="V1062" s="319" t="b">
        <f t="shared" si="307"/>
        <v>1</v>
      </c>
      <c r="W1062" s="319" t="b">
        <f t="shared" si="308"/>
        <v>1</v>
      </c>
      <c r="X1062" s="319" t="b">
        <f t="shared" si="309"/>
        <v>0</v>
      </c>
      <c r="Y1062" s="370"/>
      <c r="Z1062" s="377" t="str">
        <f t="shared" si="300"/>
        <v/>
      </c>
      <c r="AA1062" s="373" t="str">
        <f t="array" ref="AA1062">IF( $Z1062="", "", INDEX(白話字聲母資料表, $Z1062, $AA$5))</f>
        <v/>
      </c>
      <c r="AB1062" s="370"/>
      <c r="AC1062" s="377" t="str">
        <f t="shared" si="310"/>
        <v/>
      </c>
      <c r="AD1062" s="373" t="str">
        <f t="array" ref="AD1062">IF( $W1062, "", INDEX(白話字韻母資料表, AC1062, $AD$5))</f>
        <v/>
      </c>
      <c r="AE1062" s="373" t="str">
        <f t="array" ref="AE1062">IF( $W1062, "", IF( INDEX(白話字韻母資料表, AC1062, $AE$5) = "入聲", TRUE, FALSE) )</f>
        <v/>
      </c>
      <c r="AF1062" s="374" t="str">
        <f t="shared" si="311"/>
        <v/>
      </c>
      <c r="AG1062" s="374" t="str">
        <f t="shared" si="312"/>
        <v/>
      </c>
      <c r="AH1062" s="374" t="str">
        <f t="array" ref="AH1062">IF( $W1062, "", INDEX(白話字韻母資料表, $AC1062, $AH$5))</f>
        <v/>
      </c>
      <c r="AI1062" s="374" t="str">
        <f t="array" ref="AI1062">IF($W1062, "", INDEX(白話字韻母八聲調資料表, $AD1062, $AG1062))</f>
        <v/>
      </c>
      <c r="AJ1062" s="370"/>
      <c r="AK1062" s="373" t="b">
        <f t="shared" si="313"/>
        <v>0</v>
      </c>
      <c r="AL1062" s="373" t="str">
        <f>IF( $AK1062, IFERROR( IF(MATCH( $E1062, 顎音化聲母!$H$9:$H$37, 0), TRUE, FALSE), FALSE), "")</f>
        <v/>
      </c>
      <c r="AM1062" s="373" t="str">
        <f t="array" ref="AM1062">IF( AND($AK1062, $AL1062), INDEX(顎音化聲母資料表, MATCH( $D1062 &amp; $E1062, 顎音化聲母!$L$5:$L$136, 0), 3), "")</f>
        <v/>
      </c>
      <c r="AN1062" s="373" t="str">
        <f t="shared" si="314"/>
        <v/>
      </c>
      <c r="AO1062" s="374" t="str">
        <f t="array" ref="AO1062">IF($AN1062="", "", IF( $AM1062&lt;&gt;"", $AM1062,INDEX(白話字聲母資料表, $AN1062, $AO$5)))</f>
        <v/>
      </c>
      <c r="AP1062" s="374" t="str">
        <f t="array" ref="AP1062">IF($W1062, "", INDEX(方音八音反切資料表, $AD1062, $AG1062))</f>
        <v/>
      </c>
      <c r="AQ1062" s="370"/>
      <c r="AR1062" s="374" t="str">
        <f t="array" ref="AR1062">IF($V1062, "", INDEX(白話字聲母資料表, $Z1062, $AR$5))</f>
        <v/>
      </c>
      <c r="AS1062" s="375" t="str">
        <f t="array" ref="AS1062">IF($W1062, "", INDEX(白話字韻母資料表, $AC1062, $AR$5))</f>
        <v/>
      </c>
      <c r="AT1062" s="374" t="str">
        <f t="array" ref="AT1062">IF($W1062, "", INDEX(台羅韻母八聲調資料表, $AD1062, $AG1062))</f>
        <v/>
      </c>
      <c r="AU1062" s="370"/>
      <c r="AV1062" s="374" t="str">
        <f t="array" ref="AV1062">IF($V1062, "", INDEX(白話字聲母資料表, $Z1062, $AV$5))</f>
        <v/>
      </c>
      <c r="AW1062" s="375" t="str">
        <f t="array" ref="AW1062">IF($W1062, "", INDEX(白話字韻母資料表, $AC1062, $AW$5))</f>
        <v/>
      </c>
      <c r="AX1062" s="374" t="str">
        <f t="array" ref="AX1062">IF($W1062, "", INDEX(閩拼韻母八聲調資料表, $AD1062, $AG1062))</f>
        <v/>
      </c>
    </row>
    <row r="1063" spans="2:50">
      <c r="B1063" s="380">
        <f t="shared" si="294"/>
        <v>1055</v>
      </c>
      <c r="C1063" s="314" t="str">
        <f>MID(文章!$D$4, B1063, 1)</f>
        <v/>
      </c>
      <c r="D1063" s="365"/>
      <c r="E1063" s="365"/>
      <c r="F1063" s="365"/>
      <c r="G1063" s="315" t="str">
        <f t="array" ref="G1063">IF( OR($T1063, NOT($U1063), $W1063), "", $AA1063 &amp; $AH1063 &amp; INDEX(中文數值資料表, $AG1063, 2) )</f>
        <v/>
      </c>
      <c r="H1063" s="321" t="str">
        <f t="shared" si="295"/>
        <v/>
      </c>
      <c r="I1063" s="322" t="str">
        <f t="shared" si="296"/>
        <v/>
      </c>
      <c r="J1063" s="323" t="str">
        <f t="shared" si="297"/>
        <v/>
      </c>
      <c r="K1063" s="316" t="str">
        <f t="shared" si="298"/>
        <v/>
      </c>
      <c r="L1063" s="317" t="str">
        <f t="shared" ca="1" si="315"/>
        <v xml:space="preserve">\ltjruby{}{}\
</v>
      </c>
      <c r="M1063" s="317" t="str">
        <f t="shared" ca="1" si="301"/>
        <v xml:space="preserve">&lt;ruby&gt;&lt;rt&gt;&lt;/rt&gt;&lt;/ruby&gt;
</v>
      </c>
      <c r="N1063" s="317" t="str">
        <f t="shared" ca="1" si="302"/>
        <v xml:space="preserve">&lt;ruby&gt;&lt;rt&gt;&lt;/rt&gt;&lt;/ruby&gt;
</v>
      </c>
      <c r="O1063" s="317" t="str">
        <f t="shared" ca="1" si="303"/>
        <v xml:space="preserve">&lt;ruby&gt;&lt;rt&gt;&lt;/rt&gt;&lt;/ruby&gt;
</v>
      </c>
      <c r="P1063" s="317" t="str">
        <f t="shared" ca="1" si="303"/>
        <v xml:space="preserve">&lt;ruby&gt;&lt;rt&gt;&lt;/rt&gt;&lt;/ruby&gt;
</v>
      </c>
      <c r="Q1063" s="318" t="str">
        <f t="shared" ca="1" si="304"/>
        <v xml:space="preserve">&lt;ruby&gt;&lt;rtc&gt;&lt;/rtc&gt;&lt;/ruby&gt;
</v>
      </c>
      <c r="R1063" s="318" t="str">
        <f t="shared" ca="1" si="305"/>
        <v xml:space="preserve">&lt;ruby&gt;&lt;rt&gt;&lt;/rt&gt;&lt;rtc&gt;&lt;/rtc&gt;&lt;/ruby&gt;
</v>
      </c>
      <c r="S1063" s="285"/>
      <c r="T1063" s="319" t="b">
        <f t="shared" si="299"/>
        <v>0</v>
      </c>
      <c r="U1063" s="319" t="b">
        <f t="shared" si="306"/>
        <v>0</v>
      </c>
      <c r="V1063" s="319" t="b">
        <f t="shared" si="307"/>
        <v>1</v>
      </c>
      <c r="W1063" s="319" t="b">
        <f t="shared" si="308"/>
        <v>1</v>
      </c>
      <c r="X1063" s="319" t="b">
        <f t="shared" si="309"/>
        <v>0</v>
      </c>
      <c r="Y1063" s="370"/>
      <c r="Z1063" s="377" t="str">
        <f t="shared" si="300"/>
        <v/>
      </c>
      <c r="AA1063" s="373" t="str">
        <f t="array" ref="AA1063">IF( $Z1063="", "", INDEX(白話字聲母資料表, $Z1063, $AA$5))</f>
        <v/>
      </c>
      <c r="AB1063" s="370"/>
      <c r="AC1063" s="377" t="str">
        <f t="shared" si="310"/>
        <v/>
      </c>
      <c r="AD1063" s="373" t="str">
        <f t="array" ref="AD1063">IF( $W1063, "", INDEX(白話字韻母資料表, AC1063, $AD$5))</f>
        <v/>
      </c>
      <c r="AE1063" s="373" t="str">
        <f t="array" ref="AE1063">IF( $W1063, "", IF( INDEX(白話字韻母資料表, AC1063, $AE$5) = "入聲", TRUE, FALSE) )</f>
        <v/>
      </c>
      <c r="AF1063" s="374" t="str">
        <f t="shared" si="311"/>
        <v/>
      </c>
      <c r="AG1063" s="374" t="str">
        <f t="shared" si="312"/>
        <v/>
      </c>
      <c r="AH1063" s="374" t="str">
        <f t="array" ref="AH1063">IF( $W1063, "", INDEX(白話字韻母資料表, $AC1063, $AH$5))</f>
        <v/>
      </c>
      <c r="AI1063" s="374" t="str">
        <f t="array" ref="AI1063">IF($W1063, "", INDEX(白話字韻母八聲調資料表, $AD1063, $AG1063))</f>
        <v/>
      </c>
      <c r="AJ1063" s="370"/>
      <c r="AK1063" s="373" t="b">
        <f t="shared" si="313"/>
        <v>0</v>
      </c>
      <c r="AL1063" s="373" t="str">
        <f>IF( $AK1063, IFERROR( IF(MATCH( $E1063, 顎音化聲母!$H$9:$H$37, 0), TRUE, FALSE), FALSE), "")</f>
        <v/>
      </c>
      <c r="AM1063" s="373" t="str">
        <f t="array" ref="AM1063">IF( AND($AK1063, $AL1063), INDEX(顎音化聲母資料表, MATCH( $D1063 &amp; $E1063, 顎音化聲母!$L$5:$L$136, 0), 3), "")</f>
        <v/>
      </c>
      <c r="AN1063" s="373" t="str">
        <f t="shared" si="314"/>
        <v/>
      </c>
      <c r="AO1063" s="374" t="str">
        <f t="array" ref="AO1063">IF($AN1063="", "", IF( $AM1063&lt;&gt;"", $AM1063,INDEX(白話字聲母資料表, $AN1063, $AO$5)))</f>
        <v/>
      </c>
      <c r="AP1063" s="374" t="str">
        <f t="array" ref="AP1063">IF($W1063, "", INDEX(方音八音反切資料表, $AD1063, $AG1063))</f>
        <v/>
      </c>
      <c r="AQ1063" s="370"/>
      <c r="AR1063" s="374" t="str">
        <f t="array" ref="AR1063">IF($V1063, "", INDEX(白話字聲母資料表, $Z1063, $AR$5))</f>
        <v/>
      </c>
      <c r="AS1063" s="375" t="str">
        <f t="array" ref="AS1063">IF($W1063, "", INDEX(白話字韻母資料表, $AC1063, $AR$5))</f>
        <v/>
      </c>
      <c r="AT1063" s="374" t="str">
        <f t="array" ref="AT1063">IF($W1063, "", INDEX(台羅韻母八聲調資料表, $AD1063, $AG1063))</f>
        <v/>
      </c>
      <c r="AU1063" s="370"/>
      <c r="AV1063" s="374" t="str">
        <f t="array" ref="AV1063">IF($V1063, "", INDEX(白話字聲母資料表, $Z1063, $AV$5))</f>
        <v/>
      </c>
      <c r="AW1063" s="375" t="str">
        <f t="array" ref="AW1063">IF($W1063, "", INDEX(白話字韻母資料表, $AC1063, $AW$5))</f>
        <v/>
      </c>
      <c r="AX1063" s="374" t="str">
        <f t="array" ref="AX1063">IF($W1063, "", INDEX(閩拼韻母八聲調資料表, $AD1063, $AG1063))</f>
        <v/>
      </c>
    </row>
    <row r="1064" spans="2:50">
      <c r="B1064" s="380">
        <f t="shared" si="294"/>
        <v>1056</v>
      </c>
      <c r="C1064" s="314" t="str">
        <f>MID(文章!$D$4, B1064, 1)</f>
        <v/>
      </c>
      <c r="D1064" s="365"/>
      <c r="E1064" s="365"/>
      <c r="F1064" s="365"/>
      <c r="G1064" s="315" t="str">
        <f t="array" ref="G1064">IF( OR($T1064, NOT($U1064), $W1064), "", $AA1064 &amp; $AH1064 &amp; INDEX(中文數值資料表, $AG1064, 2) )</f>
        <v/>
      </c>
      <c r="H1064" s="321" t="str">
        <f t="shared" si="295"/>
        <v/>
      </c>
      <c r="I1064" s="322" t="str">
        <f t="shared" si="296"/>
        <v/>
      </c>
      <c r="J1064" s="323" t="str">
        <f t="shared" si="297"/>
        <v/>
      </c>
      <c r="K1064" s="316" t="str">
        <f t="shared" si="298"/>
        <v/>
      </c>
      <c r="L1064" s="317" t="str">
        <f t="shared" ca="1" si="315"/>
        <v xml:space="preserve">\ltjruby{}{}\
</v>
      </c>
      <c r="M1064" s="317" t="str">
        <f t="shared" ca="1" si="301"/>
        <v xml:space="preserve">&lt;ruby&gt;&lt;rt&gt;&lt;/rt&gt;&lt;/ruby&gt;
</v>
      </c>
      <c r="N1064" s="317" t="str">
        <f t="shared" ca="1" si="302"/>
        <v xml:space="preserve">&lt;ruby&gt;&lt;rt&gt;&lt;/rt&gt;&lt;/ruby&gt;
</v>
      </c>
      <c r="O1064" s="317" t="str">
        <f t="shared" ca="1" si="303"/>
        <v xml:space="preserve">&lt;ruby&gt;&lt;rt&gt;&lt;/rt&gt;&lt;/ruby&gt;
</v>
      </c>
      <c r="P1064" s="317" t="str">
        <f t="shared" ca="1" si="303"/>
        <v xml:space="preserve">&lt;ruby&gt;&lt;rt&gt;&lt;/rt&gt;&lt;/ruby&gt;
</v>
      </c>
      <c r="Q1064" s="318" t="str">
        <f t="shared" ca="1" si="304"/>
        <v xml:space="preserve">&lt;ruby&gt;&lt;rtc&gt;&lt;/rtc&gt;&lt;/ruby&gt;
</v>
      </c>
      <c r="R1064" s="318" t="str">
        <f t="shared" ca="1" si="305"/>
        <v xml:space="preserve">&lt;ruby&gt;&lt;rt&gt;&lt;/rt&gt;&lt;rtc&gt;&lt;/rtc&gt;&lt;/ruby&gt;
</v>
      </c>
      <c r="S1064" s="285"/>
      <c r="T1064" s="319" t="b">
        <f t="shared" si="299"/>
        <v>0</v>
      </c>
      <c r="U1064" s="319" t="b">
        <f t="shared" si="306"/>
        <v>0</v>
      </c>
      <c r="V1064" s="319" t="b">
        <f t="shared" si="307"/>
        <v>1</v>
      </c>
      <c r="W1064" s="319" t="b">
        <f t="shared" si="308"/>
        <v>1</v>
      </c>
      <c r="X1064" s="319" t="b">
        <f t="shared" si="309"/>
        <v>0</v>
      </c>
      <c r="Y1064" s="370"/>
      <c r="Z1064" s="377" t="str">
        <f t="shared" si="300"/>
        <v/>
      </c>
      <c r="AA1064" s="373" t="str">
        <f t="array" ref="AA1064">IF( $Z1064="", "", INDEX(白話字聲母資料表, $Z1064, $AA$5))</f>
        <v/>
      </c>
      <c r="AB1064" s="370"/>
      <c r="AC1064" s="377" t="str">
        <f t="shared" si="310"/>
        <v/>
      </c>
      <c r="AD1064" s="373" t="str">
        <f t="array" ref="AD1064">IF( $W1064, "", INDEX(白話字韻母資料表, AC1064, $AD$5))</f>
        <v/>
      </c>
      <c r="AE1064" s="373" t="str">
        <f t="array" ref="AE1064">IF( $W1064, "", IF( INDEX(白話字韻母資料表, AC1064, $AE$5) = "入聲", TRUE, FALSE) )</f>
        <v/>
      </c>
      <c r="AF1064" s="374" t="str">
        <f t="shared" si="311"/>
        <v/>
      </c>
      <c r="AG1064" s="374" t="str">
        <f t="shared" si="312"/>
        <v/>
      </c>
      <c r="AH1064" s="374" t="str">
        <f t="array" ref="AH1064">IF( $W1064, "", INDEX(白話字韻母資料表, $AC1064, $AH$5))</f>
        <v/>
      </c>
      <c r="AI1064" s="374" t="str">
        <f t="array" ref="AI1064">IF($W1064, "", INDEX(白話字韻母八聲調資料表, $AD1064, $AG1064))</f>
        <v/>
      </c>
      <c r="AJ1064" s="370"/>
      <c r="AK1064" s="373" t="b">
        <f t="shared" si="313"/>
        <v>0</v>
      </c>
      <c r="AL1064" s="373" t="str">
        <f>IF( $AK1064, IFERROR( IF(MATCH( $E1064, 顎音化聲母!$H$9:$H$37, 0), TRUE, FALSE), FALSE), "")</f>
        <v/>
      </c>
      <c r="AM1064" s="373" t="str">
        <f t="array" ref="AM1064">IF( AND($AK1064, $AL1064), INDEX(顎音化聲母資料表, MATCH( $D1064 &amp; $E1064, 顎音化聲母!$L$5:$L$136, 0), 3), "")</f>
        <v/>
      </c>
      <c r="AN1064" s="373" t="str">
        <f t="shared" si="314"/>
        <v/>
      </c>
      <c r="AO1064" s="374" t="str">
        <f t="array" ref="AO1064">IF($AN1064="", "", IF( $AM1064&lt;&gt;"", $AM1064,INDEX(白話字聲母資料表, $AN1064, $AO$5)))</f>
        <v/>
      </c>
      <c r="AP1064" s="374" t="str">
        <f t="array" ref="AP1064">IF($W1064, "", INDEX(方音八音反切資料表, $AD1064, $AG1064))</f>
        <v/>
      </c>
      <c r="AQ1064" s="370"/>
      <c r="AR1064" s="374" t="str">
        <f t="array" ref="AR1064">IF($V1064, "", INDEX(白話字聲母資料表, $Z1064, $AR$5))</f>
        <v/>
      </c>
      <c r="AS1064" s="375" t="str">
        <f t="array" ref="AS1064">IF($W1064, "", INDEX(白話字韻母資料表, $AC1064, $AR$5))</f>
        <v/>
      </c>
      <c r="AT1064" s="374" t="str">
        <f t="array" ref="AT1064">IF($W1064, "", INDEX(台羅韻母八聲調資料表, $AD1064, $AG1064))</f>
        <v/>
      </c>
      <c r="AU1064" s="370"/>
      <c r="AV1064" s="374" t="str">
        <f t="array" ref="AV1064">IF($V1064, "", INDEX(白話字聲母資料表, $Z1064, $AV$5))</f>
        <v/>
      </c>
      <c r="AW1064" s="375" t="str">
        <f t="array" ref="AW1064">IF($W1064, "", INDEX(白話字韻母資料表, $AC1064, $AW$5))</f>
        <v/>
      </c>
      <c r="AX1064" s="374" t="str">
        <f t="array" ref="AX1064">IF($W1064, "", INDEX(閩拼韻母八聲調資料表, $AD1064, $AG1064))</f>
        <v/>
      </c>
    </row>
    <row r="1065" spans="2:50">
      <c r="B1065" s="380">
        <f t="shared" si="294"/>
        <v>1057</v>
      </c>
      <c r="C1065" s="314" t="str">
        <f>MID(文章!$D$4, B1065, 1)</f>
        <v/>
      </c>
      <c r="D1065" s="365"/>
      <c r="E1065" s="365"/>
      <c r="F1065" s="365"/>
      <c r="G1065" s="315" t="str">
        <f t="array" ref="G1065">IF( OR($T1065, NOT($U1065), $W1065), "", $AA1065 &amp; $AH1065 &amp; INDEX(中文數值資料表, $AG1065, 2) )</f>
        <v/>
      </c>
      <c r="H1065" s="321" t="str">
        <f t="shared" si="295"/>
        <v/>
      </c>
      <c r="I1065" s="322" t="str">
        <f t="shared" si="296"/>
        <v/>
      </c>
      <c r="J1065" s="323" t="str">
        <f t="shared" si="297"/>
        <v/>
      </c>
      <c r="K1065" s="316" t="str">
        <f t="shared" si="298"/>
        <v/>
      </c>
      <c r="L1065" s="317" t="str">
        <f t="shared" ca="1" si="315"/>
        <v xml:space="preserve">\ltjruby{}{}\
</v>
      </c>
      <c r="M1065" s="317" t="str">
        <f t="shared" ca="1" si="301"/>
        <v xml:space="preserve">&lt;ruby&gt;&lt;rt&gt;&lt;/rt&gt;&lt;/ruby&gt;
</v>
      </c>
      <c r="N1065" s="317" t="str">
        <f t="shared" ca="1" si="302"/>
        <v xml:space="preserve">&lt;ruby&gt;&lt;rt&gt;&lt;/rt&gt;&lt;/ruby&gt;
</v>
      </c>
      <c r="O1065" s="317" t="str">
        <f t="shared" ca="1" si="303"/>
        <v xml:space="preserve">&lt;ruby&gt;&lt;rt&gt;&lt;/rt&gt;&lt;/ruby&gt;
</v>
      </c>
      <c r="P1065" s="317" t="str">
        <f t="shared" ca="1" si="303"/>
        <v xml:space="preserve">&lt;ruby&gt;&lt;rt&gt;&lt;/rt&gt;&lt;/ruby&gt;
</v>
      </c>
      <c r="Q1065" s="318" t="str">
        <f t="shared" ca="1" si="304"/>
        <v xml:space="preserve">&lt;ruby&gt;&lt;rtc&gt;&lt;/rtc&gt;&lt;/ruby&gt;
</v>
      </c>
      <c r="R1065" s="318" t="str">
        <f t="shared" ca="1" si="305"/>
        <v xml:space="preserve">&lt;ruby&gt;&lt;rt&gt;&lt;/rt&gt;&lt;rtc&gt;&lt;/rtc&gt;&lt;/ruby&gt;
</v>
      </c>
      <c r="S1065" s="285"/>
      <c r="T1065" s="319" t="b">
        <f t="shared" si="299"/>
        <v>0</v>
      </c>
      <c r="U1065" s="319" t="b">
        <f t="shared" si="306"/>
        <v>0</v>
      </c>
      <c r="V1065" s="319" t="b">
        <f t="shared" si="307"/>
        <v>1</v>
      </c>
      <c r="W1065" s="319" t="b">
        <f t="shared" si="308"/>
        <v>1</v>
      </c>
      <c r="X1065" s="319" t="b">
        <f t="shared" si="309"/>
        <v>0</v>
      </c>
      <c r="Y1065" s="370"/>
      <c r="Z1065" s="377" t="str">
        <f t="shared" si="300"/>
        <v/>
      </c>
      <c r="AA1065" s="373" t="str">
        <f t="array" ref="AA1065">IF( $Z1065="", "", INDEX(白話字聲母資料表, $Z1065, $AA$5))</f>
        <v/>
      </c>
      <c r="AB1065" s="370"/>
      <c r="AC1065" s="377" t="str">
        <f t="shared" si="310"/>
        <v/>
      </c>
      <c r="AD1065" s="373" t="str">
        <f t="array" ref="AD1065">IF( $W1065, "", INDEX(白話字韻母資料表, AC1065, $AD$5))</f>
        <v/>
      </c>
      <c r="AE1065" s="373" t="str">
        <f t="array" ref="AE1065">IF( $W1065, "", IF( INDEX(白話字韻母資料表, AC1065, $AE$5) = "入聲", TRUE, FALSE) )</f>
        <v/>
      </c>
      <c r="AF1065" s="374" t="str">
        <f t="shared" si="311"/>
        <v/>
      </c>
      <c r="AG1065" s="374" t="str">
        <f t="shared" si="312"/>
        <v/>
      </c>
      <c r="AH1065" s="374" t="str">
        <f t="array" ref="AH1065">IF( $W1065, "", INDEX(白話字韻母資料表, $AC1065, $AH$5))</f>
        <v/>
      </c>
      <c r="AI1065" s="374" t="str">
        <f t="array" ref="AI1065">IF($W1065, "", INDEX(白話字韻母八聲調資料表, $AD1065, $AG1065))</f>
        <v/>
      </c>
      <c r="AJ1065" s="370"/>
      <c r="AK1065" s="373" t="b">
        <f t="shared" si="313"/>
        <v>0</v>
      </c>
      <c r="AL1065" s="373" t="str">
        <f>IF( $AK1065, IFERROR( IF(MATCH( $E1065, 顎音化聲母!$H$9:$H$37, 0), TRUE, FALSE), FALSE), "")</f>
        <v/>
      </c>
      <c r="AM1065" s="373" t="str">
        <f t="array" ref="AM1065">IF( AND($AK1065, $AL1065), INDEX(顎音化聲母資料表, MATCH( $D1065 &amp; $E1065, 顎音化聲母!$L$5:$L$136, 0), 3), "")</f>
        <v/>
      </c>
      <c r="AN1065" s="373" t="str">
        <f t="shared" si="314"/>
        <v/>
      </c>
      <c r="AO1065" s="374" t="str">
        <f t="array" ref="AO1065">IF($AN1065="", "", IF( $AM1065&lt;&gt;"", $AM1065,INDEX(白話字聲母資料表, $AN1065, $AO$5)))</f>
        <v/>
      </c>
      <c r="AP1065" s="374" t="str">
        <f t="array" ref="AP1065">IF($W1065, "", INDEX(方音八音反切資料表, $AD1065, $AG1065))</f>
        <v/>
      </c>
      <c r="AQ1065" s="370"/>
      <c r="AR1065" s="374" t="str">
        <f t="array" ref="AR1065">IF($V1065, "", INDEX(白話字聲母資料表, $Z1065, $AR$5))</f>
        <v/>
      </c>
      <c r="AS1065" s="375" t="str">
        <f t="array" ref="AS1065">IF($W1065, "", INDEX(白話字韻母資料表, $AC1065, $AR$5))</f>
        <v/>
      </c>
      <c r="AT1065" s="374" t="str">
        <f t="array" ref="AT1065">IF($W1065, "", INDEX(台羅韻母八聲調資料表, $AD1065, $AG1065))</f>
        <v/>
      </c>
      <c r="AU1065" s="370"/>
      <c r="AV1065" s="374" t="str">
        <f t="array" ref="AV1065">IF($V1065, "", INDEX(白話字聲母資料表, $Z1065, $AV$5))</f>
        <v/>
      </c>
      <c r="AW1065" s="375" t="str">
        <f t="array" ref="AW1065">IF($W1065, "", INDEX(白話字韻母資料表, $AC1065, $AW$5))</f>
        <v/>
      </c>
      <c r="AX1065" s="374" t="str">
        <f t="array" ref="AX1065">IF($W1065, "", INDEX(閩拼韻母八聲調資料表, $AD1065, $AG1065))</f>
        <v/>
      </c>
    </row>
    <row r="1066" spans="2:50">
      <c r="B1066" s="380">
        <f t="shared" si="294"/>
        <v>1058</v>
      </c>
      <c r="C1066" s="314" t="str">
        <f>MID(文章!$D$4, B1066, 1)</f>
        <v/>
      </c>
      <c r="D1066" s="365"/>
      <c r="E1066" s="365"/>
      <c r="F1066" s="365"/>
      <c r="G1066" s="315" t="str">
        <f t="array" ref="G1066">IF( OR($T1066, NOT($U1066), $W1066), "", $AA1066 &amp; $AH1066 &amp; INDEX(中文數值資料表, $AG1066, 2) )</f>
        <v/>
      </c>
      <c r="H1066" s="321" t="str">
        <f t="shared" si="295"/>
        <v/>
      </c>
      <c r="I1066" s="322" t="str">
        <f t="shared" si="296"/>
        <v/>
      </c>
      <c r="J1066" s="323" t="str">
        <f t="shared" si="297"/>
        <v/>
      </c>
      <c r="K1066" s="316" t="str">
        <f t="shared" si="298"/>
        <v/>
      </c>
      <c r="L1066" s="317" t="str">
        <f t="shared" ca="1" si="315"/>
        <v xml:space="preserve">\ltjruby{}{}\
</v>
      </c>
      <c r="M1066" s="317" t="str">
        <f t="shared" ca="1" si="301"/>
        <v xml:space="preserve">&lt;ruby&gt;&lt;rt&gt;&lt;/rt&gt;&lt;/ruby&gt;
</v>
      </c>
      <c r="N1066" s="317" t="str">
        <f t="shared" ca="1" si="302"/>
        <v xml:space="preserve">&lt;ruby&gt;&lt;rt&gt;&lt;/rt&gt;&lt;/ruby&gt;
</v>
      </c>
      <c r="O1066" s="317" t="str">
        <f t="shared" ca="1" si="303"/>
        <v xml:space="preserve">&lt;ruby&gt;&lt;rt&gt;&lt;/rt&gt;&lt;/ruby&gt;
</v>
      </c>
      <c r="P1066" s="317" t="str">
        <f t="shared" ca="1" si="303"/>
        <v xml:space="preserve">&lt;ruby&gt;&lt;rt&gt;&lt;/rt&gt;&lt;/ruby&gt;
</v>
      </c>
      <c r="Q1066" s="318" t="str">
        <f t="shared" ca="1" si="304"/>
        <v xml:space="preserve">&lt;ruby&gt;&lt;rtc&gt;&lt;/rtc&gt;&lt;/ruby&gt;
</v>
      </c>
      <c r="R1066" s="318" t="str">
        <f t="shared" ca="1" si="305"/>
        <v xml:space="preserve">&lt;ruby&gt;&lt;rt&gt;&lt;/rt&gt;&lt;rtc&gt;&lt;/rtc&gt;&lt;/ruby&gt;
</v>
      </c>
      <c r="S1066" s="285"/>
      <c r="T1066" s="319" t="b">
        <f t="shared" si="299"/>
        <v>0</v>
      </c>
      <c r="U1066" s="319" t="b">
        <f t="shared" si="306"/>
        <v>0</v>
      </c>
      <c r="V1066" s="319" t="b">
        <f t="shared" si="307"/>
        <v>1</v>
      </c>
      <c r="W1066" s="319" t="b">
        <f t="shared" si="308"/>
        <v>1</v>
      </c>
      <c r="X1066" s="319" t="b">
        <f t="shared" si="309"/>
        <v>0</v>
      </c>
      <c r="Y1066" s="370"/>
      <c r="Z1066" s="377" t="str">
        <f t="shared" si="300"/>
        <v/>
      </c>
      <c r="AA1066" s="373" t="str">
        <f t="array" ref="AA1066">IF( $Z1066="", "", INDEX(白話字聲母資料表, $Z1066, $AA$5))</f>
        <v/>
      </c>
      <c r="AB1066" s="370"/>
      <c r="AC1066" s="377" t="str">
        <f t="shared" si="310"/>
        <v/>
      </c>
      <c r="AD1066" s="373" t="str">
        <f t="array" ref="AD1066">IF( $W1066, "", INDEX(白話字韻母資料表, AC1066, $AD$5))</f>
        <v/>
      </c>
      <c r="AE1066" s="373" t="str">
        <f t="array" ref="AE1066">IF( $W1066, "", IF( INDEX(白話字韻母資料表, AC1066, $AE$5) = "入聲", TRUE, FALSE) )</f>
        <v/>
      </c>
      <c r="AF1066" s="374" t="str">
        <f t="shared" si="311"/>
        <v/>
      </c>
      <c r="AG1066" s="374" t="str">
        <f t="shared" si="312"/>
        <v/>
      </c>
      <c r="AH1066" s="374" t="str">
        <f t="array" ref="AH1066">IF( $W1066, "", INDEX(白話字韻母資料表, $AC1066, $AH$5))</f>
        <v/>
      </c>
      <c r="AI1066" s="374" t="str">
        <f t="array" ref="AI1066">IF($W1066, "", INDEX(白話字韻母八聲調資料表, $AD1066, $AG1066))</f>
        <v/>
      </c>
      <c r="AJ1066" s="370"/>
      <c r="AK1066" s="373" t="b">
        <f t="shared" si="313"/>
        <v>0</v>
      </c>
      <c r="AL1066" s="373" t="str">
        <f>IF( $AK1066, IFERROR( IF(MATCH( $E1066, 顎音化聲母!$H$9:$H$37, 0), TRUE, FALSE), FALSE), "")</f>
        <v/>
      </c>
      <c r="AM1066" s="373" t="str">
        <f t="array" ref="AM1066">IF( AND($AK1066, $AL1066), INDEX(顎音化聲母資料表, MATCH( $D1066 &amp; $E1066, 顎音化聲母!$L$5:$L$136, 0), 3), "")</f>
        <v/>
      </c>
      <c r="AN1066" s="373" t="str">
        <f t="shared" si="314"/>
        <v/>
      </c>
      <c r="AO1066" s="374" t="str">
        <f t="array" ref="AO1066">IF($AN1066="", "", IF( $AM1066&lt;&gt;"", $AM1066,INDEX(白話字聲母資料表, $AN1066, $AO$5)))</f>
        <v/>
      </c>
      <c r="AP1066" s="374" t="str">
        <f t="array" ref="AP1066">IF($W1066, "", INDEX(方音八音反切資料表, $AD1066, $AG1066))</f>
        <v/>
      </c>
      <c r="AQ1066" s="370"/>
      <c r="AR1066" s="374" t="str">
        <f t="array" ref="AR1066">IF($V1066, "", INDEX(白話字聲母資料表, $Z1066, $AR$5))</f>
        <v/>
      </c>
      <c r="AS1066" s="375" t="str">
        <f t="array" ref="AS1066">IF($W1066, "", INDEX(白話字韻母資料表, $AC1066, $AR$5))</f>
        <v/>
      </c>
      <c r="AT1066" s="374" t="str">
        <f t="array" ref="AT1066">IF($W1066, "", INDEX(台羅韻母八聲調資料表, $AD1066, $AG1066))</f>
        <v/>
      </c>
      <c r="AU1066" s="370"/>
      <c r="AV1066" s="374" t="str">
        <f t="array" ref="AV1066">IF($V1066, "", INDEX(白話字聲母資料表, $Z1066, $AV$5))</f>
        <v/>
      </c>
      <c r="AW1066" s="375" t="str">
        <f t="array" ref="AW1066">IF($W1066, "", INDEX(白話字韻母資料表, $AC1066, $AW$5))</f>
        <v/>
      </c>
      <c r="AX1066" s="374" t="str">
        <f t="array" ref="AX1066">IF($W1066, "", INDEX(閩拼韻母八聲調資料表, $AD1066, $AG1066))</f>
        <v/>
      </c>
    </row>
    <row r="1067" spans="2:50">
      <c r="B1067" s="380">
        <f t="shared" si="294"/>
        <v>1059</v>
      </c>
      <c r="C1067" s="314" t="str">
        <f>MID(文章!$D$4, B1067, 1)</f>
        <v/>
      </c>
      <c r="D1067" s="365"/>
      <c r="E1067" s="365"/>
      <c r="F1067" s="365"/>
      <c r="G1067" s="315" t="str">
        <f t="array" ref="G1067">IF( OR($T1067, NOT($U1067), $W1067), "", $AA1067 &amp; $AH1067 &amp; INDEX(中文數值資料表, $AG1067, 2) )</f>
        <v/>
      </c>
      <c r="H1067" s="321" t="str">
        <f t="shared" si="295"/>
        <v/>
      </c>
      <c r="I1067" s="322" t="str">
        <f t="shared" si="296"/>
        <v/>
      </c>
      <c r="J1067" s="323" t="str">
        <f t="shared" si="297"/>
        <v/>
      </c>
      <c r="K1067" s="316" t="str">
        <f t="shared" si="298"/>
        <v/>
      </c>
      <c r="L1067" s="317" t="str">
        <f t="shared" ca="1" si="315"/>
        <v xml:space="preserve">\ltjruby{}{}\
</v>
      </c>
      <c r="M1067" s="317" t="str">
        <f t="shared" ca="1" si="301"/>
        <v xml:space="preserve">&lt;ruby&gt;&lt;rt&gt;&lt;/rt&gt;&lt;/ruby&gt;
</v>
      </c>
      <c r="N1067" s="317" t="str">
        <f t="shared" ca="1" si="302"/>
        <v xml:space="preserve">&lt;ruby&gt;&lt;rt&gt;&lt;/rt&gt;&lt;/ruby&gt;
</v>
      </c>
      <c r="O1067" s="317" t="str">
        <f t="shared" ca="1" si="303"/>
        <v xml:space="preserve">&lt;ruby&gt;&lt;rt&gt;&lt;/rt&gt;&lt;/ruby&gt;
</v>
      </c>
      <c r="P1067" s="317" t="str">
        <f t="shared" ca="1" si="303"/>
        <v xml:space="preserve">&lt;ruby&gt;&lt;rt&gt;&lt;/rt&gt;&lt;/ruby&gt;
</v>
      </c>
      <c r="Q1067" s="318" t="str">
        <f t="shared" ca="1" si="304"/>
        <v xml:space="preserve">&lt;ruby&gt;&lt;rtc&gt;&lt;/rtc&gt;&lt;/ruby&gt;
</v>
      </c>
      <c r="R1067" s="318" t="str">
        <f t="shared" ca="1" si="305"/>
        <v xml:space="preserve">&lt;ruby&gt;&lt;rt&gt;&lt;/rt&gt;&lt;rtc&gt;&lt;/rtc&gt;&lt;/ruby&gt;
</v>
      </c>
      <c r="S1067" s="285"/>
      <c r="T1067" s="319" t="b">
        <f t="shared" si="299"/>
        <v>0</v>
      </c>
      <c r="U1067" s="319" t="b">
        <f t="shared" si="306"/>
        <v>0</v>
      </c>
      <c r="V1067" s="319" t="b">
        <f t="shared" si="307"/>
        <v>1</v>
      </c>
      <c r="W1067" s="319" t="b">
        <f t="shared" si="308"/>
        <v>1</v>
      </c>
      <c r="X1067" s="319" t="b">
        <f t="shared" si="309"/>
        <v>0</v>
      </c>
      <c r="Y1067" s="370"/>
      <c r="Z1067" s="377" t="str">
        <f t="shared" si="300"/>
        <v/>
      </c>
      <c r="AA1067" s="373" t="str">
        <f t="array" ref="AA1067">IF( $Z1067="", "", INDEX(白話字聲母資料表, $Z1067, $AA$5))</f>
        <v/>
      </c>
      <c r="AB1067" s="370"/>
      <c r="AC1067" s="377" t="str">
        <f t="shared" si="310"/>
        <v/>
      </c>
      <c r="AD1067" s="373" t="str">
        <f t="array" ref="AD1067">IF( $W1067, "", INDEX(白話字韻母資料表, AC1067, $AD$5))</f>
        <v/>
      </c>
      <c r="AE1067" s="373" t="str">
        <f t="array" ref="AE1067">IF( $W1067, "", IF( INDEX(白話字韻母資料表, AC1067, $AE$5) = "入聲", TRUE, FALSE) )</f>
        <v/>
      </c>
      <c r="AF1067" s="374" t="str">
        <f t="shared" si="311"/>
        <v/>
      </c>
      <c r="AG1067" s="374" t="str">
        <f t="shared" si="312"/>
        <v/>
      </c>
      <c r="AH1067" s="374" t="str">
        <f t="array" ref="AH1067">IF( $W1067, "", INDEX(白話字韻母資料表, $AC1067, $AH$5))</f>
        <v/>
      </c>
      <c r="AI1067" s="374" t="str">
        <f t="array" ref="AI1067">IF($W1067, "", INDEX(白話字韻母八聲調資料表, $AD1067, $AG1067))</f>
        <v/>
      </c>
      <c r="AJ1067" s="370"/>
      <c r="AK1067" s="373" t="b">
        <f t="shared" si="313"/>
        <v>0</v>
      </c>
      <c r="AL1067" s="373" t="str">
        <f>IF( $AK1067, IFERROR( IF(MATCH( $E1067, 顎音化聲母!$H$9:$H$37, 0), TRUE, FALSE), FALSE), "")</f>
        <v/>
      </c>
      <c r="AM1067" s="373" t="str">
        <f t="array" ref="AM1067">IF( AND($AK1067, $AL1067), INDEX(顎音化聲母資料表, MATCH( $D1067 &amp; $E1067, 顎音化聲母!$L$5:$L$136, 0), 3), "")</f>
        <v/>
      </c>
      <c r="AN1067" s="373" t="str">
        <f t="shared" si="314"/>
        <v/>
      </c>
      <c r="AO1067" s="374" t="str">
        <f t="array" ref="AO1067">IF($AN1067="", "", IF( $AM1067&lt;&gt;"", $AM1067,INDEX(白話字聲母資料表, $AN1067, $AO$5)))</f>
        <v/>
      </c>
      <c r="AP1067" s="374" t="str">
        <f t="array" ref="AP1067">IF($W1067, "", INDEX(方音八音反切資料表, $AD1067, $AG1067))</f>
        <v/>
      </c>
      <c r="AQ1067" s="370"/>
      <c r="AR1067" s="374" t="str">
        <f t="array" ref="AR1067">IF($V1067, "", INDEX(白話字聲母資料表, $Z1067, $AR$5))</f>
        <v/>
      </c>
      <c r="AS1067" s="375" t="str">
        <f t="array" ref="AS1067">IF($W1067, "", INDEX(白話字韻母資料表, $AC1067, $AR$5))</f>
        <v/>
      </c>
      <c r="AT1067" s="374" t="str">
        <f t="array" ref="AT1067">IF($W1067, "", INDEX(台羅韻母八聲調資料表, $AD1067, $AG1067))</f>
        <v/>
      </c>
      <c r="AU1067" s="370"/>
      <c r="AV1067" s="374" t="str">
        <f t="array" ref="AV1067">IF($V1067, "", INDEX(白話字聲母資料表, $Z1067, $AV$5))</f>
        <v/>
      </c>
      <c r="AW1067" s="375" t="str">
        <f t="array" ref="AW1067">IF($W1067, "", INDEX(白話字韻母資料表, $AC1067, $AW$5))</f>
        <v/>
      </c>
      <c r="AX1067" s="374" t="str">
        <f t="array" ref="AX1067">IF($W1067, "", INDEX(閩拼韻母八聲調資料表, $AD1067, $AG1067))</f>
        <v/>
      </c>
    </row>
    <row r="1068" spans="2:50">
      <c r="B1068" s="380">
        <f t="shared" si="294"/>
        <v>1060</v>
      </c>
      <c r="C1068" s="314" t="str">
        <f>MID(文章!$D$4, B1068, 1)</f>
        <v/>
      </c>
      <c r="D1068" s="365"/>
      <c r="E1068" s="365"/>
      <c r="F1068" s="365"/>
      <c r="G1068" s="315" t="str">
        <f t="array" ref="G1068">IF( OR($T1068, NOT($U1068), $W1068), "", $AA1068 &amp; $AH1068 &amp; INDEX(中文數值資料表, $AG1068, 2) )</f>
        <v/>
      </c>
      <c r="H1068" s="321" t="str">
        <f t="shared" si="295"/>
        <v/>
      </c>
      <c r="I1068" s="322" t="str">
        <f t="shared" si="296"/>
        <v/>
      </c>
      <c r="J1068" s="323" t="str">
        <f t="shared" si="297"/>
        <v/>
      </c>
      <c r="K1068" s="316" t="str">
        <f t="shared" si="298"/>
        <v/>
      </c>
      <c r="L1068" s="317" t="str">
        <f t="shared" ca="1" si="315"/>
        <v xml:space="preserve">\ltjruby{}{}\
</v>
      </c>
      <c r="M1068" s="317" t="str">
        <f t="shared" ca="1" si="301"/>
        <v xml:space="preserve">&lt;ruby&gt;&lt;rt&gt;&lt;/rt&gt;&lt;/ruby&gt;
</v>
      </c>
      <c r="N1068" s="317" t="str">
        <f t="shared" ca="1" si="302"/>
        <v xml:space="preserve">&lt;ruby&gt;&lt;rt&gt;&lt;/rt&gt;&lt;/ruby&gt;
</v>
      </c>
      <c r="O1068" s="317" t="str">
        <f t="shared" ca="1" si="303"/>
        <v xml:space="preserve">&lt;ruby&gt;&lt;rt&gt;&lt;/rt&gt;&lt;/ruby&gt;
</v>
      </c>
      <c r="P1068" s="317" t="str">
        <f t="shared" ca="1" si="303"/>
        <v xml:space="preserve">&lt;ruby&gt;&lt;rt&gt;&lt;/rt&gt;&lt;/ruby&gt;
</v>
      </c>
      <c r="Q1068" s="318" t="str">
        <f t="shared" ca="1" si="304"/>
        <v xml:space="preserve">&lt;ruby&gt;&lt;rtc&gt;&lt;/rtc&gt;&lt;/ruby&gt;
</v>
      </c>
      <c r="R1068" s="318" t="str">
        <f t="shared" ca="1" si="305"/>
        <v xml:space="preserve">&lt;ruby&gt;&lt;rt&gt;&lt;/rt&gt;&lt;rtc&gt;&lt;/rtc&gt;&lt;/ruby&gt;
</v>
      </c>
      <c r="S1068" s="285"/>
      <c r="T1068" s="319" t="b">
        <f t="shared" si="299"/>
        <v>0</v>
      </c>
      <c r="U1068" s="319" t="b">
        <f t="shared" si="306"/>
        <v>0</v>
      </c>
      <c r="V1068" s="319" t="b">
        <f t="shared" si="307"/>
        <v>1</v>
      </c>
      <c r="W1068" s="319" t="b">
        <f t="shared" si="308"/>
        <v>1</v>
      </c>
      <c r="X1068" s="319" t="b">
        <f t="shared" si="309"/>
        <v>0</v>
      </c>
      <c r="Y1068" s="370"/>
      <c r="Z1068" s="377" t="str">
        <f t="shared" si="300"/>
        <v/>
      </c>
      <c r="AA1068" s="373" t="str">
        <f t="array" ref="AA1068">IF( $Z1068="", "", INDEX(白話字聲母資料表, $Z1068, $AA$5))</f>
        <v/>
      </c>
      <c r="AB1068" s="370"/>
      <c r="AC1068" s="377" t="str">
        <f t="shared" si="310"/>
        <v/>
      </c>
      <c r="AD1068" s="373" t="str">
        <f t="array" ref="AD1068">IF( $W1068, "", INDEX(白話字韻母資料表, AC1068, $AD$5))</f>
        <v/>
      </c>
      <c r="AE1068" s="373" t="str">
        <f t="array" ref="AE1068">IF( $W1068, "", IF( INDEX(白話字韻母資料表, AC1068, $AE$5) = "入聲", TRUE, FALSE) )</f>
        <v/>
      </c>
      <c r="AF1068" s="374" t="str">
        <f t="shared" si="311"/>
        <v/>
      </c>
      <c r="AG1068" s="374" t="str">
        <f t="shared" si="312"/>
        <v/>
      </c>
      <c r="AH1068" s="374" t="str">
        <f t="array" ref="AH1068">IF( $W1068, "", INDEX(白話字韻母資料表, $AC1068, $AH$5))</f>
        <v/>
      </c>
      <c r="AI1068" s="374" t="str">
        <f t="array" ref="AI1068">IF($W1068, "", INDEX(白話字韻母八聲調資料表, $AD1068, $AG1068))</f>
        <v/>
      </c>
      <c r="AJ1068" s="370"/>
      <c r="AK1068" s="373" t="b">
        <f t="shared" si="313"/>
        <v>0</v>
      </c>
      <c r="AL1068" s="373" t="str">
        <f>IF( $AK1068, IFERROR( IF(MATCH( $E1068, 顎音化聲母!$H$9:$H$37, 0), TRUE, FALSE), FALSE), "")</f>
        <v/>
      </c>
      <c r="AM1068" s="373" t="str">
        <f t="array" ref="AM1068">IF( AND($AK1068, $AL1068), INDEX(顎音化聲母資料表, MATCH( $D1068 &amp; $E1068, 顎音化聲母!$L$5:$L$136, 0), 3), "")</f>
        <v/>
      </c>
      <c r="AN1068" s="373" t="str">
        <f t="shared" si="314"/>
        <v/>
      </c>
      <c r="AO1068" s="374" t="str">
        <f t="array" ref="AO1068">IF($AN1068="", "", IF( $AM1068&lt;&gt;"", $AM1068,INDEX(白話字聲母資料表, $AN1068, $AO$5)))</f>
        <v/>
      </c>
      <c r="AP1068" s="374" t="str">
        <f t="array" ref="AP1068">IF($W1068, "", INDEX(方音八音反切資料表, $AD1068, $AG1068))</f>
        <v/>
      </c>
      <c r="AQ1068" s="370"/>
      <c r="AR1068" s="374" t="str">
        <f t="array" ref="AR1068">IF($V1068, "", INDEX(白話字聲母資料表, $Z1068, $AR$5))</f>
        <v/>
      </c>
      <c r="AS1068" s="375" t="str">
        <f t="array" ref="AS1068">IF($W1068, "", INDEX(白話字韻母資料表, $AC1068, $AR$5))</f>
        <v/>
      </c>
      <c r="AT1068" s="374" t="str">
        <f t="array" ref="AT1068">IF($W1068, "", INDEX(台羅韻母八聲調資料表, $AD1068, $AG1068))</f>
        <v/>
      </c>
      <c r="AU1068" s="370"/>
      <c r="AV1068" s="374" t="str">
        <f t="array" ref="AV1068">IF($V1068, "", INDEX(白話字聲母資料表, $Z1068, $AV$5))</f>
        <v/>
      </c>
      <c r="AW1068" s="375" t="str">
        <f t="array" ref="AW1068">IF($W1068, "", INDEX(白話字韻母資料表, $AC1068, $AW$5))</f>
        <v/>
      </c>
      <c r="AX1068" s="374" t="str">
        <f t="array" ref="AX1068">IF($W1068, "", INDEX(閩拼韻母八聲調資料表, $AD1068, $AG1068))</f>
        <v/>
      </c>
    </row>
    <row r="1069" spans="2:50">
      <c r="B1069" s="380">
        <f t="shared" si="294"/>
        <v>1061</v>
      </c>
      <c r="C1069" s="314" t="str">
        <f>MID(文章!$D$4, B1069, 1)</f>
        <v/>
      </c>
      <c r="D1069" s="365"/>
      <c r="E1069" s="365"/>
      <c r="F1069" s="365"/>
      <c r="G1069" s="315" t="str">
        <f t="array" ref="G1069">IF( OR($T1069, NOT($U1069), $W1069), "", $AA1069 &amp; $AH1069 &amp; INDEX(中文數值資料表, $AG1069, 2) )</f>
        <v/>
      </c>
      <c r="H1069" s="321" t="str">
        <f t="shared" si="295"/>
        <v/>
      </c>
      <c r="I1069" s="322" t="str">
        <f t="shared" si="296"/>
        <v/>
      </c>
      <c r="J1069" s="323" t="str">
        <f t="shared" si="297"/>
        <v/>
      </c>
      <c r="K1069" s="316" t="str">
        <f t="shared" si="298"/>
        <v/>
      </c>
      <c r="L1069" s="317" t="str">
        <f t="shared" ca="1" si="315"/>
        <v xml:space="preserve">\ltjruby{}{}\
</v>
      </c>
      <c r="M1069" s="317" t="str">
        <f t="shared" ca="1" si="301"/>
        <v xml:space="preserve">&lt;ruby&gt;&lt;rt&gt;&lt;/rt&gt;&lt;/ruby&gt;
</v>
      </c>
      <c r="N1069" s="317" t="str">
        <f t="shared" ca="1" si="302"/>
        <v xml:space="preserve">&lt;ruby&gt;&lt;rt&gt;&lt;/rt&gt;&lt;/ruby&gt;
</v>
      </c>
      <c r="O1069" s="317" t="str">
        <f t="shared" ca="1" si="303"/>
        <v xml:space="preserve">&lt;ruby&gt;&lt;rt&gt;&lt;/rt&gt;&lt;/ruby&gt;
</v>
      </c>
      <c r="P1069" s="317" t="str">
        <f t="shared" ca="1" si="303"/>
        <v xml:space="preserve">&lt;ruby&gt;&lt;rt&gt;&lt;/rt&gt;&lt;/ruby&gt;
</v>
      </c>
      <c r="Q1069" s="318" t="str">
        <f t="shared" ca="1" si="304"/>
        <v xml:space="preserve">&lt;ruby&gt;&lt;rtc&gt;&lt;/rtc&gt;&lt;/ruby&gt;
</v>
      </c>
      <c r="R1069" s="318" t="str">
        <f t="shared" ca="1" si="305"/>
        <v xml:space="preserve">&lt;ruby&gt;&lt;rt&gt;&lt;/rt&gt;&lt;rtc&gt;&lt;/rtc&gt;&lt;/ruby&gt;
</v>
      </c>
      <c r="S1069" s="285"/>
      <c r="T1069" s="319" t="b">
        <f t="shared" si="299"/>
        <v>0</v>
      </c>
      <c r="U1069" s="319" t="b">
        <f t="shared" si="306"/>
        <v>0</v>
      </c>
      <c r="V1069" s="319" t="b">
        <f t="shared" si="307"/>
        <v>1</v>
      </c>
      <c r="W1069" s="319" t="b">
        <f t="shared" si="308"/>
        <v>1</v>
      </c>
      <c r="X1069" s="319" t="b">
        <f t="shared" si="309"/>
        <v>0</v>
      </c>
      <c r="Y1069" s="370"/>
      <c r="Z1069" s="377" t="str">
        <f t="shared" si="300"/>
        <v/>
      </c>
      <c r="AA1069" s="373" t="str">
        <f t="array" ref="AA1069">IF( $Z1069="", "", INDEX(白話字聲母資料表, $Z1069, $AA$5))</f>
        <v/>
      </c>
      <c r="AB1069" s="370"/>
      <c r="AC1069" s="377" t="str">
        <f t="shared" si="310"/>
        <v/>
      </c>
      <c r="AD1069" s="373" t="str">
        <f t="array" ref="AD1069">IF( $W1069, "", INDEX(白話字韻母資料表, AC1069, $AD$5))</f>
        <v/>
      </c>
      <c r="AE1069" s="373" t="str">
        <f t="array" ref="AE1069">IF( $W1069, "", IF( INDEX(白話字韻母資料表, AC1069, $AE$5) = "入聲", TRUE, FALSE) )</f>
        <v/>
      </c>
      <c r="AF1069" s="374" t="str">
        <f t="shared" si="311"/>
        <v/>
      </c>
      <c r="AG1069" s="374" t="str">
        <f t="shared" si="312"/>
        <v/>
      </c>
      <c r="AH1069" s="374" t="str">
        <f t="array" ref="AH1069">IF( $W1069, "", INDEX(白話字韻母資料表, $AC1069, $AH$5))</f>
        <v/>
      </c>
      <c r="AI1069" s="374" t="str">
        <f t="array" ref="AI1069">IF($W1069, "", INDEX(白話字韻母八聲調資料表, $AD1069, $AG1069))</f>
        <v/>
      </c>
      <c r="AJ1069" s="370"/>
      <c r="AK1069" s="373" t="b">
        <f t="shared" si="313"/>
        <v>0</v>
      </c>
      <c r="AL1069" s="373" t="str">
        <f>IF( $AK1069, IFERROR( IF(MATCH( $E1069, 顎音化聲母!$H$9:$H$37, 0), TRUE, FALSE), FALSE), "")</f>
        <v/>
      </c>
      <c r="AM1069" s="373" t="str">
        <f t="array" ref="AM1069">IF( AND($AK1069, $AL1069), INDEX(顎音化聲母資料表, MATCH( $D1069 &amp; $E1069, 顎音化聲母!$L$5:$L$136, 0), 3), "")</f>
        <v/>
      </c>
      <c r="AN1069" s="373" t="str">
        <f t="shared" si="314"/>
        <v/>
      </c>
      <c r="AO1069" s="374" t="str">
        <f t="array" ref="AO1069">IF($AN1069="", "", IF( $AM1069&lt;&gt;"", $AM1069,INDEX(白話字聲母資料表, $AN1069, $AO$5)))</f>
        <v/>
      </c>
      <c r="AP1069" s="374" t="str">
        <f t="array" ref="AP1069">IF($W1069, "", INDEX(方音八音反切資料表, $AD1069, $AG1069))</f>
        <v/>
      </c>
      <c r="AQ1069" s="370"/>
      <c r="AR1069" s="374" t="str">
        <f t="array" ref="AR1069">IF($V1069, "", INDEX(白話字聲母資料表, $Z1069, $AR$5))</f>
        <v/>
      </c>
      <c r="AS1069" s="375" t="str">
        <f t="array" ref="AS1069">IF($W1069, "", INDEX(白話字韻母資料表, $AC1069, $AR$5))</f>
        <v/>
      </c>
      <c r="AT1069" s="374" t="str">
        <f t="array" ref="AT1069">IF($W1069, "", INDEX(台羅韻母八聲調資料表, $AD1069, $AG1069))</f>
        <v/>
      </c>
      <c r="AU1069" s="370"/>
      <c r="AV1069" s="374" t="str">
        <f t="array" ref="AV1069">IF($V1069, "", INDEX(白話字聲母資料表, $Z1069, $AV$5))</f>
        <v/>
      </c>
      <c r="AW1069" s="375" t="str">
        <f t="array" ref="AW1069">IF($W1069, "", INDEX(白話字韻母資料表, $AC1069, $AW$5))</f>
        <v/>
      </c>
      <c r="AX1069" s="374" t="str">
        <f t="array" ref="AX1069">IF($W1069, "", INDEX(閩拼韻母八聲調資料表, $AD1069, $AG1069))</f>
        <v/>
      </c>
    </row>
    <row r="1070" spans="2:50">
      <c r="B1070" s="380">
        <f t="shared" si="294"/>
        <v>1062</v>
      </c>
      <c r="C1070" s="314" t="str">
        <f>MID(文章!$D$4, B1070, 1)</f>
        <v/>
      </c>
      <c r="D1070" s="365"/>
      <c r="E1070" s="365"/>
      <c r="F1070" s="365"/>
      <c r="G1070" s="315" t="str">
        <f t="array" ref="G1070">IF( OR($T1070, NOT($U1070), $W1070), "", $AA1070 &amp; $AH1070 &amp; INDEX(中文數值資料表, $AG1070, 2) )</f>
        <v/>
      </c>
      <c r="H1070" s="321" t="str">
        <f t="shared" si="295"/>
        <v/>
      </c>
      <c r="I1070" s="322" t="str">
        <f t="shared" si="296"/>
        <v/>
      </c>
      <c r="J1070" s="323" t="str">
        <f t="shared" si="297"/>
        <v/>
      </c>
      <c r="K1070" s="316" t="str">
        <f t="shared" si="298"/>
        <v/>
      </c>
      <c r="L1070" s="317" t="str">
        <f t="shared" ca="1" si="315"/>
        <v xml:space="preserve">\ltjruby{}{}\
</v>
      </c>
      <c r="M1070" s="317" t="str">
        <f t="shared" ca="1" si="301"/>
        <v xml:space="preserve">&lt;ruby&gt;&lt;rt&gt;&lt;/rt&gt;&lt;/ruby&gt;
</v>
      </c>
      <c r="N1070" s="317" t="str">
        <f t="shared" ca="1" si="302"/>
        <v xml:space="preserve">&lt;ruby&gt;&lt;rt&gt;&lt;/rt&gt;&lt;/ruby&gt;
</v>
      </c>
      <c r="O1070" s="317" t="str">
        <f t="shared" ca="1" si="303"/>
        <v xml:space="preserve">&lt;ruby&gt;&lt;rt&gt;&lt;/rt&gt;&lt;/ruby&gt;
</v>
      </c>
      <c r="P1070" s="317" t="str">
        <f t="shared" ca="1" si="303"/>
        <v xml:space="preserve">&lt;ruby&gt;&lt;rt&gt;&lt;/rt&gt;&lt;/ruby&gt;
</v>
      </c>
      <c r="Q1070" s="318" t="str">
        <f t="shared" ca="1" si="304"/>
        <v xml:space="preserve">&lt;ruby&gt;&lt;rtc&gt;&lt;/rtc&gt;&lt;/ruby&gt;
</v>
      </c>
      <c r="R1070" s="318" t="str">
        <f t="shared" ca="1" si="305"/>
        <v xml:space="preserve">&lt;ruby&gt;&lt;rt&gt;&lt;/rt&gt;&lt;rtc&gt;&lt;/rtc&gt;&lt;/ruby&gt;
</v>
      </c>
      <c r="S1070" s="285"/>
      <c r="T1070" s="319" t="b">
        <f t="shared" si="299"/>
        <v>0</v>
      </c>
      <c r="U1070" s="319" t="b">
        <f t="shared" si="306"/>
        <v>0</v>
      </c>
      <c r="V1070" s="319" t="b">
        <f t="shared" si="307"/>
        <v>1</v>
      </c>
      <c r="W1070" s="319" t="b">
        <f t="shared" si="308"/>
        <v>1</v>
      </c>
      <c r="X1070" s="319" t="b">
        <f t="shared" si="309"/>
        <v>0</v>
      </c>
      <c r="Y1070" s="370"/>
      <c r="Z1070" s="377" t="str">
        <f t="shared" si="300"/>
        <v/>
      </c>
      <c r="AA1070" s="373" t="str">
        <f t="array" ref="AA1070">IF( $Z1070="", "", INDEX(白話字聲母資料表, $Z1070, $AA$5))</f>
        <v/>
      </c>
      <c r="AB1070" s="370"/>
      <c r="AC1070" s="377" t="str">
        <f t="shared" si="310"/>
        <v/>
      </c>
      <c r="AD1070" s="373" t="str">
        <f t="array" ref="AD1070">IF( $W1070, "", INDEX(白話字韻母資料表, AC1070, $AD$5))</f>
        <v/>
      </c>
      <c r="AE1070" s="373" t="str">
        <f t="array" ref="AE1070">IF( $W1070, "", IF( INDEX(白話字韻母資料表, AC1070, $AE$5) = "入聲", TRUE, FALSE) )</f>
        <v/>
      </c>
      <c r="AF1070" s="374" t="str">
        <f t="shared" si="311"/>
        <v/>
      </c>
      <c r="AG1070" s="374" t="str">
        <f t="shared" si="312"/>
        <v/>
      </c>
      <c r="AH1070" s="374" t="str">
        <f t="array" ref="AH1070">IF( $W1070, "", INDEX(白話字韻母資料表, $AC1070, $AH$5))</f>
        <v/>
      </c>
      <c r="AI1070" s="374" t="str">
        <f t="array" ref="AI1070">IF($W1070, "", INDEX(白話字韻母八聲調資料表, $AD1070, $AG1070))</f>
        <v/>
      </c>
      <c r="AJ1070" s="370"/>
      <c r="AK1070" s="373" t="b">
        <f t="shared" si="313"/>
        <v>0</v>
      </c>
      <c r="AL1070" s="373" t="str">
        <f>IF( $AK1070, IFERROR( IF(MATCH( $E1070, 顎音化聲母!$H$9:$H$37, 0), TRUE, FALSE), FALSE), "")</f>
        <v/>
      </c>
      <c r="AM1070" s="373" t="str">
        <f t="array" ref="AM1070">IF( AND($AK1070, $AL1070), INDEX(顎音化聲母資料表, MATCH( $D1070 &amp; $E1070, 顎音化聲母!$L$5:$L$136, 0), 3), "")</f>
        <v/>
      </c>
      <c r="AN1070" s="373" t="str">
        <f t="shared" si="314"/>
        <v/>
      </c>
      <c r="AO1070" s="374" t="str">
        <f t="array" ref="AO1070">IF($AN1070="", "", IF( $AM1070&lt;&gt;"", $AM1070,INDEX(白話字聲母資料表, $AN1070, $AO$5)))</f>
        <v/>
      </c>
      <c r="AP1070" s="374" t="str">
        <f t="array" ref="AP1070">IF($W1070, "", INDEX(方音八音反切資料表, $AD1070, $AG1070))</f>
        <v/>
      </c>
      <c r="AQ1070" s="370"/>
      <c r="AR1070" s="374" t="str">
        <f t="array" ref="AR1070">IF($V1070, "", INDEX(白話字聲母資料表, $Z1070, $AR$5))</f>
        <v/>
      </c>
      <c r="AS1070" s="375" t="str">
        <f t="array" ref="AS1070">IF($W1070, "", INDEX(白話字韻母資料表, $AC1070, $AR$5))</f>
        <v/>
      </c>
      <c r="AT1070" s="374" t="str">
        <f t="array" ref="AT1070">IF($W1070, "", INDEX(台羅韻母八聲調資料表, $AD1070, $AG1070))</f>
        <v/>
      </c>
      <c r="AU1070" s="370"/>
      <c r="AV1070" s="374" t="str">
        <f t="array" ref="AV1070">IF($V1070, "", INDEX(白話字聲母資料表, $Z1070, $AV$5))</f>
        <v/>
      </c>
      <c r="AW1070" s="375" t="str">
        <f t="array" ref="AW1070">IF($W1070, "", INDEX(白話字韻母資料表, $AC1070, $AW$5))</f>
        <v/>
      </c>
      <c r="AX1070" s="374" t="str">
        <f t="array" ref="AX1070">IF($W1070, "", INDEX(閩拼韻母八聲調資料表, $AD1070, $AG1070))</f>
        <v/>
      </c>
    </row>
    <row r="1071" spans="2:50">
      <c r="B1071" s="380">
        <f t="shared" si="294"/>
        <v>1063</v>
      </c>
      <c r="C1071" s="314" t="str">
        <f>MID(文章!$D$4, B1071, 1)</f>
        <v/>
      </c>
      <c r="D1071" s="365"/>
      <c r="E1071" s="365"/>
      <c r="F1071" s="365"/>
      <c r="G1071" s="315" t="str">
        <f t="array" ref="G1071">IF( OR($T1071, NOT($U1071), $W1071), "", $AA1071 &amp; $AH1071 &amp; INDEX(中文數值資料表, $AG1071, 2) )</f>
        <v/>
      </c>
      <c r="H1071" s="321" t="str">
        <f t="shared" si="295"/>
        <v/>
      </c>
      <c r="I1071" s="322" t="str">
        <f t="shared" si="296"/>
        <v/>
      </c>
      <c r="J1071" s="323" t="str">
        <f t="shared" si="297"/>
        <v/>
      </c>
      <c r="K1071" s="316" t="str">
        <f t="shared" si="298"/>
        <v/>
      </c>
      <c r="L1071" s="317" t="str">
        <f t="shared" ca="1" si="315"/>
        <v xml:space="preserve">\ltjruby{}{}\
</v>
      </c>
      <c r="M1071" s="317" t="str">
        <f t="shared" ca="1" si="301"/>
        <v xml:space="preserve">&lt;ruby&gt;&lt;rt&gt;&lt;/rt&gt;&lt;/ruby&gt;
</v>
      </c>
      <c r="N1071" s="317" t="str">
        <f t="shared" ca="1" si="302"/>
        <v xml:space="preserve">&lt;ruby&gt;&lt;rt&gt;&lt;/rt&gt;&lt;/ruby&gt;
</v>
      </c>
      <c r="O1071" s="317" t="str">
        <f t="shared" ca="1" si="303"/>
        <v xml:space="preserve">&lt;ruby&gt;&lt;rt&gt;&lt;/rt&gt;&lt;/ruby&gt;
</v>
      </c>
      <c r="P1071" s="317" t="str">
        <f t="shared" ca="1" si="303"/>
        <v xml:space="preserve">&lt;ruby&gt;&lt;rt&gt;&lt;/rt&gt;&lt;/ruby&gt;
</v>
      </c>
      <c r="Q1071" s="318" t="str">
        <f t="shared" ca="1" si="304"/>
        <v xml:space="preserve">&lt;ruby&gt;&lt;rtc&gt;&lt;/rtc&gt;&lt;/ruby&gt;
</v>
      </c>
      <c r="R1071" s="318" t="str">
        <f t="shared" ca="1" si="305"/>
        <v xml:space="preserve">&lt;ruby&gt;&lt;rt&gt;&lt;/rt&gt;&lt;rtc&gt;&lt;/rtc&gt;&lt;/ruby&gt;
</v>
      </c>
      <c r="S1071" s="285"/>
      <c r="T1071" s="319" t="b">
        <f t="shared" si="299"/>
        <v>0</v>
      </c>
      <c r="U1071" s="319" t="b">
        <f t="shared" si="306"/>
        <v>0</v>
      </c>
      <c r="V1071" s="319" t="b">
        <f t="shared" si="307"/>
        <v>1</v>
      </c>
      <c r="W1071" s="319" t="b">
        <f t="shared" si="308"/>
        <v>1</v>
      </c>
      <c r="X1071" s="319" t="b">
        <f t="shared" si="309"/>
        <v>0</v>
      </c>
      <c r="Y1071" s="370"/>
      <c r="Z1071" s="377" t="str">
        <f t="shared" si="300"/>
        <v/>
      </c>
      <c r="AA1071" s="373" t="str">
        <f t="array" ref="AA1071">IF( $Z1071="", "", INDEX(白話字聲母資料表, $Z1071, $AA$5))</f>
        <v/>
      </c>
      <c r="AB1071" s="370"/>
      <c r="AC1071" s="377" t="str">
        <f t="shared" si="310"/>
        <v/>
      </c>
      <c r="AD1071" s="373" t="str">
        <f t="array" ref="AD1071">IF( $W1071, "", INDEX(白話字韻母資料表, AC1071, $AD$5))</f>
        <v/>
      </c>
      <c r="AE1071" s="373" t="str">
        <f t="array" ref="AE1071">IF( $W1071, "", IF( INDEX(白話字韻母資料表, AC1071, $AE$5) = "入聲", TRUE, FALSE) )</f>
        <v/>
      </c>
      <c r="AF1071" s="374" t="str">
        <f t="shared" si="311"/>
        <v/>
      </c>
      <c r="AG1071" s="374" t="str">
        <f t="shared" si="312"/>
        <v/>
      </c>
      <c r="AH1071" s="374" t="str">
        <f t="array" ref="AH1071">IF( $W1071, "", INDEX(白話字韻母資料表, $AC1071, $AH$5))</f>
        <v/>
      </c>
      <c r="AI1071" s="374" t="str">
        <f t="array" ref="AI1071">IF($W1071, "", INDEX(白話字韻母八聲調資料表, $AD1071, $AG1071))</f>
        <v/>
      </c>
      <c r="AJ1071" s="370"/>
      <c r="AK1071" s="373" t="b">
        <f t="shared" si="313"/>
        <v>0</v>
      </c>
      <c r="AL1071" s="373" t="str">
        <f>IF( $AK1071, IFERROR( IF(MATCH( $E1071, 顎音化聲母!$H$9:$H$37, 0), TRUE, FALSE), FALSE), "")</f>
        <v/>
      </c>
      <c r="AM1071" s="373" t="str">
        <f t="array" ref="AM1071">IF( AND($AK1071, $AL1071), INDEX(顎音化聲母資料表, MATCH( $D1071 &amp; $E1071, 顎音化聲母!$L$5:$L$136, 0), 3), "")</f>
        <v/>
      </c>
      <c r="AN1071" s="373" t="str">
        <f t="shared" si="314"/>
        <v/>
      </c>
      <c r="AO1071" s="374" t="str">
        <f t="array" ref="AO1071">IF($AN1071="", "", IF( $AM1071&lt;&gt;"", $AM1071,INDEX(白話字聲母資料表, $AN1071, $AO$5)))</f>
        <v/>
      </c>
      <c r="AP1071" s="374" t="str">
        <f t="array" ref="AP1071">IF($W1071, "", INDEX(方音八音反切資料表, $AD1071, $AG1071))</f>
        <v/>
      </c>
      <c r="AQ1071" s="370"/>
      <c r="AR1071" s="374" t="str">
        <f t="array" ref="AR1071">IF($V1071, "", INDEX(白話字聲母資料表, $Z1071, $AR$5))</f>
        <v/>
      </c>
      <c r="AS1071" s="375" t="str">
        <f t="array" ref="AS1071">IF($W1071, "", INDEX(白話字韻母資料表, $AC1071, $AR$5))</f>
        <v/>
      </c>
      <c r="AT1071" s="374" t="str">
        <f t="array" ref="AT1071">IF($W1071, "", INDEX(台羅韻母八聲調資料表, $AD1071, $AG1071))</f>
        <v/>
      </c>
      <c r="AU1071" s="370"/>
      <c r="AV1071" s="374" t="str">
        <f t="array" ref="AV1071">IF($V1071, "", INDEX(白話字聲母資料表, $Z1071, $AV$5))</f>
        <v/>
      </c>
      <c r="AW1071" s="375" t="str">
        <f t="array" ref="AW1071">IF($W1071, "", INDEX(白話字韻母資料表, $AC1071, $AW$5))</f>
        <v/>
      </c>
      <c r="AX1071" s="374" t="str">
        <f t="array" ref="AX1071">IF($W1071, "", INDEX(閩拼韻母八聲調資料表, $AD1071, $AG1071))</f>
        <v/>
      </c>
    </row>
    <row r="1072" spans="2:50">
      <c r="B1072" s="380">
        <f t="shared" si="294"/>
        <v>1064</v>
      </c>
      <c r="C1072" s="314" t="str">
        <f>MID(文章!$D$4, B1072, 1)</f>
        <v/>
      </c>
      <c r="D1072" s="365"/>
      <c r="E1072" s="365"/>
      <c r="F1072" s="365"/>
      <c r="G1072" s="315" t="str">
        <f t="array" ref="G1072">IF( OR($T1072, NOT($U1072), $W1072), "", $AA1072 &amp; $AH1072 &amp; INDEX(中文數值資料表, $AG1072, 2) )</f>
        <v/>
      </c>
      <c r="H1072" s="321" t="str">
        <f t="shared" si="295"/>
        <v/>
      </c>
      <c r="I1072" s="322" t="str">
        <f t="shared" si="296"/>
        <v/>
      </c>
      <c r="J1072" s="323" t="str">
        <f t="shared" si="297"/>
        <v/>
      </c>
      <c r="K1072" s="316" t="str">
        <f t="shared" si="298"/>
        <v/>
      </c>
      <c r="L1072" s="317" t="str">
        <f t="shared" ca="1" si="315"/>
        <v xml:space="preserve">\ltjruby{}{}\
</v>
      </c>
      <c r="M1072" s="317" t="str">
        <f t="shared" ca="1" si="301"/>
        <v xml:space="preserve">&lt;ruby&gt;&lt;rt&gt;&lt;/rt&gt;&lt;/ruby&gt;
</v>
      </c>
      <c r="N1072" s="317" t="str">
        <f t="shared" ca="1" si="302"/>
        <v xml:space="preserve">&lt;ruby&gt;&lt;rt&gt;&lt;/rt&gt;&lt;/ruby&gt;
</v>
      </c>
      <c r="O1072" s="317" t="str">
        <f t="shared" ca="1" si="303"/>
        <v xml:space="preserve">&lt;ruby&gt;&lt;rt&gt;&lt;/rt&gt;&lt;/ruby&gt;
</v>
      </c>
      <c r="P1072" s="317" t="str">
        <f t="shared" ca="1" si="303"/>
        <v xml:space="preserve">&lt;ruby&gt;&lt;rt&gt;&lt;/rt&gt;&lt;/ruby&gt;
</v>
      </c>
      <c r="Q1072" s="318" t="str">
        <f t="shared" ca="1" si="304"/>
        <v xml:space="preserve">&lt;ruby&gt;&lt;rtc&gt;&lt;/rtc&gt;&lt;/ruby&gt;
</v>
      </c>
      <c r="R1072" s="318" t="str">
        <f t="shared" ca="1" si="305"/>
        <v xml:space="preserve">&lt;ruby&gt;&lt;rt&gt;&lt;/rt&gt;&lt;rtc&gt;&lt;/rtc&gt;&lt;/ruby&gt;
</v>
      </c>
      <c r="S1072" s="285"/>
      <c r="T1072" s="319" t="b">
        <f t="shared" si="299"/>
        <v>0</v>
      </c>
      <c r="U1072" s="319" t="b">
        <f t="shared" si="306"/>
        <v>0</v>
      </c>
      <c r="V1072" s="319" t="b">
        <f t="shared" si="307"/>
        <v>1</v>
      </c>
      <c r="W1072" s="319" t="b">
        <f t="shared" si="308"/>
        <v>1</v>
      </c>
      <c r="X1072" s="319" t="b">
        <f t="shared" si="309"/>
        <v>0</v>
      </c>
      <c r="Y1072" s="370"/>
      <c r="Z1072" s="377" t="str">
        <f t="shared" si="300"/>
        <v/>
      </c>
      <c r="AA1072" s="373" t="str">
        <f t="array" ref="AA1072">IF( $Z1072="", "", INDEX(白話字聲母資料表, $Z1072, $AA$5))</f>
        <v/>
      </c>
      <c r="AB1072" s="370"/>
      <c r="AC1072" s="377" t="str">
        <f t="shared" si="310"/>
        <v/>
      </c>
      <c r="AD1072" s="373" t="str">
        <f t="array" ref="AD1072">IF( $W1072, "", INDEX(白話字韻母資料表, AC1072, $AD$5))</f>
        <v/>
      </c>
      <c r="AE1072" s="373" t="str">
        <f t="array" ref="AE1072">IF( $W1072, "", IF( INDEX(白話字韻母資料表, AC1072, $AE$5) = "入聲", TRUE, FALSE) )</f>
        <v/>
      </c>
      <c r="AF1072" s="374" t="str">
        <f t="shared" si="311"/>
        <v/>
      </c>
      <c r="AG1072" s="374" t="str">
        <f t="shared" si="312"/>
        <v/>
      </c>
      <c r="AH1072" s="374" t="str">
        <f t="array" ref="AH1072">IF( $W1072, "", INDEX(白話字韻母資料表, $AC1072, $AH$5))</f>
        <v/>
      </c>
      <c r="AI1072" s="374" t="str">
        <f t="array" ref="AI1072">IF($W1072, "", INDEX(白話字韻母八聲調資料表, $AD1072, $AG1072))</f>
        <v/>
      </c>
      <c r="AJ1072" s="370"/>
      <c r="AK1072" s="373" t="b">
        <f t="shared" si="313"/>
        <v>0</v>
      </c>
      <c r="AL1072" s="373" t="str">
        <f>IF( $AK1072, IFERROR( IF(MATCH( $E1072, 顎音化聲母!$H$9:$H$37, 0), TRUE, FALSE), FALSE), "")</f>
        <v/>
      </c>
      <c r="AM1072" s="373" t="str">
        <f t="array" ref="AM1072">IF( AND($AK1072, $AL1072), INDEX(顎音化聲母資料表, MATCH( $D1072 &amp; $E1072, 顎音化聲母!$L$5:$L$136, 0), 3), "")</f>
        <v/>
      </c>
      <c r="AN1072" s="373" t="str">
        <f t="shared" si="314"/>
        <v/>
      </c>
      <c r="AO1072" s="374" t="str">
        <f t="array" ref="AO1072">IF($AN1072="", "", IF( $AM1072&lt;&gt;"", $AM1072,INDEX(白話字聲母資料表, $AN1072, $AO$5)))</f>
        <v/>
      </c>
      <c r="AP1072" s="374" t="str">
        <f t="array" ref="AP1072">IF($W1072, "", INDEX(方音八音反切資料表, $AD1072, $AG1072))</f>
        <v/>
      </c>
      <c r="AQ1072" s="370"/>
      <c r="AR1072" s="374" t="str">
        <f t="array" ref="AR1072">IF($V1072, "", INDEX(白話字聲母資料表, $Z1072, $AR$5))</f>
        <v/>
      </c>
      <c r="AS1072" s="375" t="str">
        <f t="array" ref="AS1072">IF($W1072, "", INDEX(白話字韻母資料表, $AC1072, $AR$5))</f>
        <v/>
      </c>
      <c r="AT1072" s="374" t="str">
        <f t="array" ref="AT1072">IF($W1072, "", INDEX(台羅韻母八聲調資料表, $AD1072, $AG1072))</f>
        <v/>
      </c>
      <c r="AU1072" s="370"/>
      <c r="AV1072" s="374" t="str">
        <f t="array" ref="AV1072">IF($V1072, "", INDEX(白話字聲母資料表, $Z1072, $AV$5))</f>
        <v/>
      </c>
      <c r="AW1072" s="375" t="str">
        <f t="array" ref="AW1072">IF($W1072, "", INDEX(白話字韻母資料表, $AC1072, $AW$5))</f>
        <v/>
      </c>
      <c r="AX1072" s="374" t="str">
        <f t="array" ref="AX1072">IF($W1072, "", INDEX(閩拼韻母八聲調資料表, $AD1072, $AG1072))</f>
        <v/>
      </c>
    </row>
    <row r="1073" spans="2:50">
      <c r="B1073" s="380">
        <f t="shared" si="294"/>
        <v>1065</v>
      </c>
      <c r="C1073" s="314" t="str">
        <f>MID(文章!$D$4, B1073, 1)</f>
        <v/>
      </c>
      <c r="D1073" s="365"/>
      <c r="E1073" s="365"/>
      <c r="F1073" s="365"/>
      <c r="G1073" s="315" t="str">
        <f t="array" ref="G1073">IF( OR($T1073, NOT($U1073), $W1073), "", $AA1073 &amp; $AH1073 &amp; INDEX(中文數值資料表, $AG1073, 2) )</f>
        <v/>
      </c>
      <c r="H1073" s="321" t="str">
        <f t="shared" si="295"/>
        <v/>
      </c>
      <c r="I1073" s="322" t="str">
        <f t="shared" si="296"/>
        <v/>
      </c>
      <c r="J1073" s="323" t="str">
        <f t="shared" si="297"/>
        <v/>
      </c>
      <c r="K1073" s="316" t="str">
        <f t="shared" si="298"/>
        <v/>
      </c>
      <c r="L1073" s="317" t="str">
        <f t="shared" ca="1" si="315"/>
        <v xml:space="preserve">\ltjruby{}{}\
</v>
      </c>
      <c r="M1073" s="317" t="str">
        <f t="shared" ca="1" si="301"/>
        <v xml:space="preserve">&lt;ruby&gt;&lt;rt&gt;&lt;/rt&gt;&lt;/ruby&gt;
</v>
      </c>
      <c r="N1073" s="317" t="str">
        <f t="shared" ca="1" si="302"/>
        <v xml:space="preserve">&lt;ruby&gt;&lt;rt&gt;&lt;/rt&gt;&lt;/ruby&gt;
</v>
      </c>
      <c r="O1073" s="317" t="str">
        <f t="shared" ca="1" si="303"/>
        <v xml:space="preserve">&lt;ruby&gt;&lt;rt&gt;&lt;/rt&gt;&lt;/ruby&gt;
</v>
      </c>
      <c r="P1073" s="317" t="str">
        <f t="shared" ca="1" si="303"/>
        <v xml:space="preserve">&lt;ruby&gt;&lt;rt&gt;&lt;/rt&gt;&lt;/ruby&gt;
</v>
      </c>
      <c r="Q1073" s="318" t="str">
        <f t="shared" ca="1" si="304"/>
        <v xml:space="preserve">&lt;ruby&gt;&lt;rtc&gt;&lt;/rtc&gt;&lt;/ruby&gt;
</v>
      </c>
      <c r="R1073" s="318" t="str">
        <f t="shared" ca="1" si="305"/>
        <v xml:space="preserve">&lt;ruby&gt;&lt;rt&gt;&lt;/rt&gt;&lt;rtc&gt;&lt;/rtc&gt;&lt;/ruby&gt;
</v>
      </c>
      <c r="S1073" s="285"/>
      <c r="T1073" s="319" t="b">
        <f t="shared" si="299"/>
        <v>0</v>
      </c>
      <c r="U1073" s="319" t="b">
        <f t="shared" si="306"/>
        <v>0</v>
      </c>
      <c r="V1073" s="319" t="b">
        <f t="shared" si="307"/>
        <v>1</v>
      </c>
      <c r="W1073" s="319" t="b">
        <f t="shared" si="308"/>
        <v>1</v>
      </c>
      <c r="X1073" s="319" t="b">
        <f t="shared" si="309"/>
        <v>0</v>
      </c>
      <c r="Y1073" s="370"/>
      <c r="Z1073" s="377" t="str">
        <f t="shared" si="300"/>
        <v/>
      </c>
      <c r="AA1073" s="373" t="str">
        <f t="array" ref="AA1073">IF( $Z1073="", "", INDEX(白話字聲母資料表, $Z1073, $AA$5))</f>
        <v/>
      </c>
      <c r="AB1073" s="370"/>
      <c r="AC1073" s="377" t="str">
        <f t="shared" si="310"/>
        <v/>
      </c>
      <c r="AD1073" s="373" t="str">
        <f t="array" ref="AD1073">IF( $W1073, "", INDEX(白話字韻母資料表, AC1073, $AD$5))</f>
        <v/>
      </c>
      <c r="AE1073" s="373" t="str">
        <f t="array" ref="AE1073">IF( $W1073, "", IF( INDEX(白話字韻母資料表, AC1073, $AE$5) = "入聲", TRUE, FALSE) )</f>
        <v/>
      </c>
      <c r="AF1073" s="374" t="str">
        <f t="shared" si="311"/>
        <v/>
      </c>
      <c r="AG1073" s="374" t="str">
        <f t="shared" si="312"/>
        <v/>
      </c>
      <c r="AH1073" s="374" t="str">
        <f t="array" ref="AH1073">IF( $W1073, "", INDEX(白話字韻母資料表, $AC1073, $AH$5))</f>
        <v/>
      </c>
      <c r="AI1073" s="374" t="str">
        <f t="array" ref="AI1073">IF($W1073, "", INDEX(白話字韻母八聲調資料表, $AD1073, $AG1073))</f>
        <v/>
      </c>
      <c r="AJ1073" s="370"/>
      <c r="AK1073" s="373" t="b">
        <f t="shared" si="313"/>
        <v>0</v>
      </c>
      <c r="AL1073" s="373" t="str">
        <f>IF( $AK1073, IFERROR( IF(MATCH( $E1073, 顎音化聲母!$H$9:$H$37, 0), TRUE, FALSE), FALSE), "")</f>
        <v/>
      </c>
      <c r="AM1073" s="373" t="str">
        <f t="array" ref="AM1073">IF( AND($AK1073, $AL1073), INDEX(顎音化聲母資料表, MATCH( $D1073 &amp; $E1073, 顎音化聲母!$L$5:$L$136, 0), 3), "")</f>
        <v/>
      </c>
      <c r="AN1073" s="373" t="str">
        <f t="shared" si="314"/>
        <v/>
      </c>
      <c r="AO1073" s="374" t="str">
        <f t="array" ref="AO1073">IF($AN1073="", "", IF( $AM1073&lt;&gt;"", $AM1073,INDEX(白話字聲母資料表, $AN1073, $AO$5)))</f>
        <v/>
      </c>
      <c r="AP1073" s="374" t="str">
        <f t="array" ref="AP1073">IF($W1073, "", INDEX(方音八音反切資料表, $AD1073, $AG1073))</f>
        <v/>
      </c>
      <c r="AQ1073" s="370"/>
      <c r="AR1073" s="374" t="str">
        <f t="array" ref="AR1073">IF($V1073, "", INDEX(白話字聲母資料表, $Z1073, $AR$5))</f>
        <v/>
      </c>
      <c r="AS1073" s="375" t="str">
        <f t="array" ref="AS1073">IF($W1073, "", INDEX(白話字韻母資料表, $AC1073, $AR$5))</f>
        <v/>
      </c>
      <c r="AT1073" s="374" t="str">
        <f t="array" ref="AT1073">IF($W1073, "", INDEX(台羅韻母八聲調資料表, $AD1073, $AG1073))</f>
        <v/>
      </c>
      <c r="AU1073" s="370"/>
      <c r="AV1073" s="374" t="str">
        <f t="array" ref="AV1073">IF($V1073, "", INDEX(白話字聲母資料表, $Z1073, $AV$5))</f>
        <v/>
      </c>
      <c r="AW1073" s="375" t="str">
        <f t="array" ref="AW1073">IF($W1073, "", INDEX(白話字韻母資料表, $AC1073, $AW$5))</f>
        <v/>
      </c>
      <c r="AX1073" s="374" t="str">
        <f t="array" ref="AX1073">IF($W1073, "", INDEX(閩拼韻母八聲調資料表, $AD1073, $AG1073))</f>
        <v/>
      </c>
    </row>
    <row r="1074" spans="2:50">
      <c r="B1074" s="380">
        <f t="shared" si="294"/>
        <v>1066</v>
      </c>
      <c r="C1074" s="314" t="str">
        <f>MID(文章!$D$4, B1074, 1)</f>
        <v/>
      </c>
      <c r="D1074" s="365"/>
      <c r="E1074" s="365"/>
      <c r="F1074" s="365"/>
      <c r="G1074" s="315" t="str">
        <f t="array" ref="G1074">IF( OR($T1074, NOT($U1074), $W1074), "", $AA1074 &amp; $AH1074 &amp; INDEX(中文數值資料表, $AG1074, 2) )</f>
        <v/>
      </c>
      <c r="H1074" s="321" t="str">
        <f t="shared" si="295"/>
        <v/>
      </c>
      <c r="I1074" s="322" t="str">
        <f t="shared" si="296"/>
        <v/>
      </c>
      <c r="J1074" s="323" t="str">
        <f t="shared" si="297"/>
        <v/>
      </c>
      <c r="K1074" s="316" t="str">
        <f t="shared" si="298"/>
        <v/>
      </c>
      <c r="L1074" s="317" t="str">
        <f t="shared" ca="1" si="315"/>
        <v xml:space="preserve">\ltjruby{}{}\
</v>
      </c>
      <c r="M1074" s="317" t="str">
        <f t="shared" ca="1" si="301"/>
        <v xml:space="preserve">&lt;ruby&gt;&lt;rt&gt;&lt;/rt&gt;&lt;/ruby&gt;
</v>
      </c>
      <c r="N1074" s="317" t="str">
        <f t="shared" ca="1" si="302"/>
        <v xml:space="preserve">&lt;ruby&gt;&lt;rt&gt;&lt;/rt&gt;&lt;/ruby&gt;
</v>
      </c>
      <c r="O1074" s="317" t="str">
        <f t="shared" ca="1" si="303"/>
        <v xml:space="preserve">&lt;ruby&gt;&lt;rt&gt;&lt;/rt&gt;&lt;/ruby&gt;
</v>
      </c>
      <c r="P1074" s="317" t="str">
        <f t="shared" ca="1" si="303"/>
        <v xml:space="preserve">&lt;ruby&gt;&lt;rt&gt;&lt;/rt&gt;&lt;/ruby&gt;
</v>
      </c>
      <c r="Q1074" s="318" t="str">
        <f t="shared" ca="1" si="304"/>
        <v xml:space="preserve">&lt;ruby&gt;&lt;rtc&gt;&lt;/rtc&gt;&lt;/ruby&gt;
</v>
      </c>
      <c r="R1074" s="318" t="str">
        <f t="shared" ca="1" si="305"/>
        <v xml:space="preserve">&lt;ruby&gt;&lt;rt&gt;&lt;/rt&gt;&lt;rtc&gt;&lt;/rtc&gt;&lt;/ruby&gt;
</v>
      </c>
      <c r="S1074" s="285"/>
      <c r="T1074" s="319" t="b">
        <f t="shared" si="299"/>
        <v>0</v>
      </c>
      <c r="U1074" s="319" t="b">
        <f t="shared" si="306"/>
        <v>0</v>
      </c>
      <c r="V1074" s="319" t="b">
        <f t="shared" si="307"/>
        <v>1</v>
      </c>
      <c r="W1074" s="319" t="b">
        <f t="shared" si="308"/>
        <v>1</v>
      </c>
      <c r="X1074" s="319" t="b">
        <f t="shared" si="309"/>
        <v>0</v>
      </c>
      <c r="Y1074" s="370"/>
      <c r="Z1074" s="377" t="str">
        <f t="shared" si="300"/>
        <v/>
      </c>
      <c r="AA1074" s="373" t="str">
        <f t="array" ref="AA1074">IF( $Z1074="", "", INDEX(白話字聲母資料表, $Z1074, $AA$5))</f>
        <v/>
      </c>
      <c r="AB1074" s="370"/>
      <c r="AC1074" s="377" t="str">
        <f t="shared" si="310"/>
        <v/>
      </c>
      <c r="AD1074" s="373" t="str">
        <f t="array" ref="AD1074">IF( $W1074, "", INDEX(白話字韻母資料表, AC1074, $AD$5))</f>
        <v/>
      </c>
      <c r="AE1074" s="373" t="str">
        <f t="array" ref="AE1074">IF( $W1074, "", IF( INDEX(白話字韻母資料表, AC1074, $AE$5) = "入聲", TRUE, FALSE) )</f>
        <v/>
      </c>
      <c r="AF1074" s="374" t="str">
        <f t="shared" si="311"/>
        <v/>
      </c>
      <c r="AG1074" s="374" t="str">
        <f t="shared" si="312"/>
        <v/>
      </c>
      <c r="AH1074" s="374" t="str">
        <f t="array" ref="AH1074">IF( $W1074, "", INDEX(白話字韻母資料表, $AC1074, $AH$5))</f>
        <v/>
      </c>
      <c r="AI1074" s="374" t="str">
        <f t="array" ref="AI1074">IF($W1074, "", INDEX(白話字韻母八聲調資料表, $AD1074, $AG1074))</f>
        <v/>
      </c>
      <c r="AJ1074" s="370"/>
      <c r="AK1074" s="373" t="b">
        <f t="shared" si="313"/>
        <v>0</v>
      </c>
      <c r="AL1074" s="373" t="str">
        <f>IF( $AK1074, IFERROR( IF(MATCH( $E1074, 顎音化聲母!$H$9:$H$37, 0), TRUE, FALSE), FALSE), "")</f>
        <v/>
      </c>
      <c r="AM1074" s="373" t="str">
        <f t="array" ref="AM1074">IF( AND($AK1074, $AL1074), INDEX(顎音化聲母資料表, MATCH( $D1074 &amp; $E1074, 顎音化聲母!$L$5:$L$136, 0), 3), "")</f>
        <v/>
      </c>
      <c r="AN1074" s="373" t="str">
        <f t="shared" si="314"/>
        <v/>
      </c>
      <c r="AO1074" s="374" t="str">
        <f t="array" ref="AO1074">IF($AN1074="", "", IF( $AM1074&lt;&gt;"", $AM1074,INDEX(白話字聲母資料表, $AN1074, $AO$5)))</f>
        <v/>
      </c>
      <c r="AP1074" s="374" t="str">
        <f t="array" ref="AP1074">IF($W1074, "", INDEX(方音八音反切資料表, $AD1074, $AG1074))</f>
        <v/>
      </c>
      <c r="AQ1074" s="370"/>
      <c r="AR1074" s="374" t="str">
        <f t="array" ref="AR1074">IF($V1074, "", INDEX(白話字聲母資料表, $Z1074, $AR$5))</f>
        <v/>
      </c>
      <c r="AS1074" s="375" t="str">
        <f t="array" ref="AS1074">IF($W1074, "", INDEX(白話字韻母資料表, $AC1074, $AR$5))</f>
        <v/>
      </c>
      <c r="AT1074" s="374" t="str">
        <f t="array" ref="AT1074">IF($W1074, "", INDEX(台羅韻母八聲調資料表, $AD1074, $AG1074))</f>
        <v/>
      </c>
      <c r="AU1074" s="370"/>
      <c r="AV1074" s="374" t="str">
        <f t="array" ref="AV1074">IF($V1074, "", INDEX(白話字聲母資料表, $Z1074, $AV$5))</f>
        <v/>
      </c>
      <c r="AW1074" s="375" t="str">
        <f t="array" ref="AW1074">IF($W1074, "", INDEX(白話字韻母資料表, $AC1074, $AW$5))</f>
        <v/>
      </c>
      <c r="AX1074" s="374" t="str">
        <f t="array" ref="AX1074">IF($W1074, "", INDEX(閩拼韻母八聲調資料表, $AD1074, $AG1074))</f>
        <v/>
      </c>
    </row>
    <row r="1075" spans="2:50">
      <c r="B1075" s="380">
        <f t="shared" si="294"/>
        <v>1067</v>
      </c>
      <c r="C1075" s="314" t="str">
        <f>MID(文章!$D$4, B1075, 1)</f>
        <v/>
      </c>
      <c r="D1075" s="365"/>
      <c r="E1075" s="365"/>
      <c r="F1075" s="365"/>
      <c r="G1075" s="315" t="str">
        <f t="array" ref="G1075">IF( OR($T1075, NOT($U1075), $W1075), "", $AA1075 &amp; $AH1075 &amp; INDEX(中文數值資料表, $AG1075, 2) )</f>
        <v/>
      </c>
      <c r="H1075" s="321" t="str">
        <f t="shared" si="295"/>
        <v/>
      </c>
      <c r="I1075" s="322" t="str">
        <f t="shared" si="296"/>
        <v/>
      </c>
      <c r="J1075" s="323" t="str">
        <f t="shared" si="297"/>
        <v/>
      </c>
      <c r="K1075" s="316" t="str">
        <f t="shared" si="298"/>
        <v/>
      </c>
      <c r="L1075" s="317" t="str">
        <f t="shared" ca="1" si="315"/>
        <v xml:space="preserve">\ltjruby{}{}\
</v>
      </c>
      <c r="M1075" s="317" t="str">
        <f t="shared" ca="1" si="301"/>
        <v xml:space="preserve">&lt;ruby&gt;&lt;rt&gt;&lt;/rt&gt;&lt;/ruby&gt;
</v>
      </c>
      <c r="N1075" s="317" t="str">
        <f t="shared" ca="1" si="302"/>
        <v xml:space="preserve">&lt;ruby&gt;&lt;rt&gt;&lt;/rt&gt;&lt;/ruby&gt;
</v>
      </c>
      <c r="O1075" s="317" t="str">
        <f t="shared" ca="1" si="303"/>
        <v xml:space="preserve">&lt;ruby&gt;&lt;rt&gt;&lt;/rt&gt;&lt;/ruby&gt;
</v>
      </c>
      <c r="P1075" s="317" t="str">
        <f t="shared" ca="1" si="303"/>
        <v xml:space="preserve">&lt;ruby&gt;&lt;rt&gt;&lt;/rt&gt;&lt;/ruby&gt;
</v>
      </c>
      <c r="Q1075" s="318" t="str">
        <f t="shared" ca="1" si="304"/>
        <v xml:space="preserve">&lt;ruby&gt;&lt;rtc&gt;&lt;/rtc&gt;&lt;/ruby&gt;
</v>
      </c>
      <c r="R1075" s="318" t="str">
        <f t="shared" ca="1" si="305"/>
        <v xml:space="preserve">&lt;ruby&gt;&lt;rt&gt;&lt;/rt&gt;&lt;rtc&gt;&lt;/rtc&gt;&lt;/ruby&gt;
</v>
      </c>
      <c r="S1075" s="285"/>
      <c r="T1075" s="319" t="b">
        <f t="shared" si="299"/>
        <v>0</v>
      </c>
      <c r="U1075" s="319" t="b">
        <f t="shared" si="306"/>
        <v>0</v>
      </c>
      <c r="V1075" s="319" t="b">
        <f t="shared" si="307"/>
        <v>1</v>
      </c>
      <c r="W1075" s="319" t="b">
        <f t="shared" si="308"/>
        <v>1</v>
      </c>
      <c r="X1075" s="319" t="b">
        <f t="shared" si="309"/>
        <v>0</v>
      </c>
      <c r="Y1075" s="370"/>
      <c r="Z1075" s="377" t="str">
        <f t="shared" si="300"/>
        <v/>
      </c>
      <c r="AA1075" s="373" t="str">
        <f t="array" ref="AA1075">IF( $Z1075="", "", INDEX(白話字聲母資料表, $Z1075, $AA$5))</f>
        <v/>
      </c>
      <c r="AB1075" s="370"/>
      <c r="AC1075" s="377" t="str">
        <f t="shared" si="310"/>
        <v/>
      </c>
      <c r="AD1075" s="373" t="str">
        <f t="array" ref="AD1075">IF( $W1075, "", INDEX(白話字韻母資料表, AC1075, $AD$5))</f>
        <v/>
      </c>
      <c r="AE1075" s="373" t="str">
        <f t="array" ref="AE1075">IF( $W1075, "", IF( INDEX(白話字韻母資料表, AC1075, $AE$5) = "入聲", TRUE, FALSE) )</f>
        <v/>
      </c>
      <c r="AF1075" s="374" t="str">
        <f t="shared" si="311"/>
        <v/>
      </c>
      <c r="AG1075" s="374" t="str">
        <f t="shared" si="312"/>
        <v/>
      </c>
      <c r="AH1075" s="374" t="str">
        <f t="array" ref="AH1075">IF( $W1075, "", INDEX(白話字韻母資料表, $AC1075, $AH$5))</f>
        <v/>
      </c>
      <c r="AI1075" s="374" t="str">
        <f t="array" ref="AI1075">IF($W1075, "", INDEX(白話字韻母八聲調資料表, $AD1075, $AG1075))</f>
        <v/>
      </c>
      <c r="AJ1075" s="370"/>
      <c r="AK1075" s="373" t="b">
        <f t="shared" si="313"/>
        <v>0</v>
      </c>
      <c r="AL1075" s="373" t="str">
        <f>IF( $AK1075, IFERROR( IF(MATCH( $E1075, 顎音化聲母!$H$9:$H$37, 0), TRUE, FALSE), FALSE), "")</f>
        <v/>
      </c>
      <c r="AM1075" s="373" t="str">
        <f t="array" ref="AM1075">IF( AND($AK1075, $AL1075), INDEX(顎音化聲母資料表, MATCH( $D1075 &amp; $E1075, 顎音化聲母!$L$5:$L$136, 0), 3), "")</f>
        <v/>
      </c>
      <c r="AN1075" s="373" t="str">
        <f t="shared" si="314"/>
        <v/>
      </c>
      <c r="AO1075" s="374" t="str">
        <f t="array" ref="AO1075">IF($AN1075="", "", IF( $AM1075&lt;&gt;"", $AM1075,INDEX(白話字聲母資料表, $AN1075, $AO$5)))</f>
        <v/>
      </c>
      <c r="AP1075" s="374" t="str">
        <f t="array" ref="AP1075">IF($W1075, "", INDEX(方音八音反切資料表, $AD1075, $AG1075))</f>
        <v/>
      </c>
      <c r="AQ1075" s="370"/>
      <c r="AR1075" s="374" t="str">
        <f t="array" ref="AR1075">IF($V1075, "", INDEX(白話字聲母資料表, $Z1075, $AR$5))</f>
        <v/>
      </c>
      <c r="AS1075" s="375" t="str">
        <f t="array" ref="AS1075">IF($W1075, "", INDEX(白話字韻母資料表, $AC1075, $AR$5))</f>
        <v/>
      </c>
      <c r="AT1075" s="374" t="str">
        <f t="array" ref="AT1075">IF($W1075, "", INDEX(台羅韻母八聲調資料表, $AD1075, $AG1075))</f>
        <v/>
      </c>
      <c r="AU1075" s="370"/>
      <c r="AV1075" s="374" t="str">
        <f t="array" ref="AV1075">IF($V1075, "", INDEX(白話字聲母資料表, $Z1075, $AV$5))</f>
        <v/>
      </c>
      <c r="AW1075" s="375" t="str">
        <f t="array" ref="AW1075">IF($W1075, "", INDEX(白話字韻母資料表, $AC1075, $AW$5))</f>
        <v/>
      </c>
      <c r="AX1075" s="374" t="str">
        <f t="array" ref="AX1075">IF($W1075, "", INDEX(閩拼韻母八聲調資料表, $AD1075, $AG1075))</f>
        <v/>
      </c>
    </row>
    <row r="1076" spans="2:50">
      <c r="B1076" s="380">
        <f t="shared" si="294"/>
        <v>1068</v>
      </c>
      <c r="C1076" s="314" t="str">
        <f>MID(文章!$D$4, B1076, 1)</f>
        <v/>
      </c>
      <c r="D1076" s="365"/>
      <c r="E1076" s="365"/>
      <c r="F1076" s="365"/>
      <c r="G1076" s="315" t="str">
        <f t="array" ref="G1076">IF( OR($T1076, NOT($U1076), $W1076), "", $AA1076 &amp; $AH1076 &amp; INDEX(中文數值資料表, $AG1076, 2) )</f>
        <v/>
      </c>
      <c r="H1076" s="321" t="str">
        <f t="shared" si="295"/>
        <v/>
      </c>
      <c r="I1076" s="322" t="str">
        <f t="shared" si="296"/>
        <v/>
      </c>
      <c r="J1076" s="323" t="str">
        <f t="shared" si="297"/>
        <v/>
      </c>
      <c r="K1076" s="316" t="str">
        <f t="shared" si="298"/>
        <v/>
      </c>
      <c r="L1076" s="317" t="str">
        <f t="shared" ca="1" si="315"/>
        <v xml:space="preserve">\ltjruby{}{}\
</v>
      </c>
      <c r="M1076" s="317" t="str">
        <f t="shared" ca="1" si="301"/>
        <v xml:space="preserve">&lt;ruby&gt;&lt;rt&gt;&lt;/rt&gt;&lt;/ruby&gt;
</v>
      </c>
      <c r="N1076" s="317" t="str">
        <f t="shared" ca="1" si="302"/>
        <v xml:space="preserve">&lt;ruby&gt;&lt;rt&gt;&lt;/rt&gt;&lt;/ruby&gt;
</v>
      </c>
      <c r="O1076" s="317" t="str">
        <f t="shared" ca="1" si="303"/>
        <v xml:space="preserve">&lt;ruby&gt;&lt;rt&gt;&lt;/rt&gt;&lt;/ruby&gt;
</v>
      </c>
      <c r="P1076" s="317" t="str">
        <f t="shared" ca="1" si="303"/>
        <v xml:space="preserve">&lt;ruby&gt;&lt;rt&gt;&lt;/rt&gt;&lt;/ruby&gt;
</v>
      </c>
      <c r="Q1076" s="318" t="str">
        <f t="shared" ca="1" si="304"/>
        <v xml:space="preserve">&lt;ruby&gt;&lt;rtc&gt;&lt;/rtc&gt;&lt;/ruby&gt;
</v>
      </c>
      <c r="R1076" s="318" t="str">
        <f t="shared" ca="1" si="305"/>
        <v xml:space="preserve">&lt;ruby&gt;&lt;rt&gt;&lt;/rt&gt;&lt;rtc&gt;&lt;/rtc&gt;&lt;/ruby&gt;
</v>
      </c>
      <c r="S1076" s="285"/>
      <c r="T1076" s="319" t="b">
        <f t="shared" si="299"/>
        <v>0</v>
      </c>
      <c r="U1076" s="319" t="b">
        <f t="shared" si="306"/>
        <v>0</v>
      </c>
      <c r="V1076" s="319" t="b">
        <f t="shared" si="307"/>
        <v>1</v>
      </c>
      <c r="W1076" s="319" t="b">
        <f t="shared" si="308"/>
        <v>1</v>
      </c>
      <c r="X1076" s="319" t="b">
        <f t="shared" si="309"/>
        <v>0</v>
      </c>
      <c r="Y1076" s="370"/>
      <c r="Z1076" s="377" t="str">
        <f t="shared" si="300"/>
        <v/>
      </c>
      <c r="AA1076" s="373" t="str">
        <f t="array" ref="AA1076">IF( $Z1076="", "", INDEX(白話字聲母資料表, $Z1076, $AA$5))</f>
        <v/>
      </c>
      <c r="AB1076" s="370"/>
      <c r="AC1076" s="377" t="str">
        <f t="shared" si="310"/>
        <v/>
      </c>
      <c r="AD1076" s="373" t="str">
        <f t="array" ref="AD1076">IF( $W1076, "", INDEX(白話字韻母資料表, AC1076, $AD$5))</f>
        <v/>
      </c>
      <c r="AE1076" s="373" t="str">
        <f t="array" ref="AE1076">IF( $W1076, "", IF( INDEX(白話字韻母資料表, AC1076, $AE$5) = "入聲", TRUE, FALSE) )</f>
        <v/>
      </c>
      <c r="AF1076" s="374" t="str">
        <f t="shared" si="311"/>
        <v/>
      </c>
      <c r="AG1076" s="374" t="str">
        <f t="shared" si="312"/>
        <v/>
      </c>
      <c r="AH1076" s="374" t="str">
        <f t="array" ref="AH1076">IF( $W1076, "", INDEX(白話字韻母資料表, $AC1076, $AH$5))</f>
        <v/>
      </c>
      <c r="AI1076" s="374" t="str">
        <f t="array" ref="AI1076">IF($W1076, "", INDEX(白話字韻母八聲調資料表, $AD1076, $AG1076))</f>
        <v/>
      </c>
      <c r="AJ1076" s="370"/>
      <c r="AK1076" s="373" t="b">
        <f t="shared" si="313"/>
        <v>0</v>
      </c>
      <c r="AL1076" s="373" t="str">
        <f>IF( $AK1076, IFERROR( IF(MATCH( $E1076, 顎音化聲母!$H$9:$H$37, 0), TRUE, FALSE), FALSE), "")</f>
        <v/>
      </c>
      <c r="AM1076" s="373" t="str">
        <f t="array" ref="AM1076">IF( AND($AK1076, $AL1076), INDEX(顎音化聲母資料表, MATCH( $D1076 &amp; $E1076, 顎音化聲母!$L$5:$L$136, 0), 3), "")</f>
        <v/>
      </c>
      <c r="AN1076" s="373" t="str">
        <f t="shared" si="314"/>
        <v/>
      </c>
      <c r="AO1076" s="374" t="str">
        <f t="array" ref="AO1076">IF($AN1076="", "", IF( $AM1076&lt;&gt;"", $AM1076,INDEX(白話字聲母資料表, $AN1076, $AO$5)))</f>
        <v/>
      </c>
      <c r="AP1076" s="374" t="str">
        <f t="array" ref="AP1076">IF($W1076, "", INDEX(方音八音反切資料表, $AD1076, $AG1076))</f>
        <v/>
      </c>
      <c r="AQ1076" s="370"/>
      <c r="AR1076" s="374" t="str">
        <f t="array" ref="AR1076">IF($V1076, "", INDEX(白話字聲母資料表, $Z1076, $AR$5))</f>
        <v/>
      </c>
      <c r="AS1076" s="375" t="str">
        <f t="array" ref="AS1076">IF($W1076, "", INDEX(白話字韻母資料表, $AC1076, $AR$5))</f>
        <v/>
      </c>
      <c r="AT1076" s="374" t="str">
        <f t="array" ref="AT1076">IF($W1076, "", INDEX(台羅韻母八聲調資料表, $AD1076, $AG1076))</f>
        <v/>
      </c>
      <c r="AU1076" s="370"/>
      <c r="AV1076" s="374" t="str">
        <f t="array" ref="AV1076">IF($V1076, "", INDEX(白話字聲母資料表, $Z1076, $AV$5))</f>
        <v/>
      </c>
      <c r="AW1076" s="375" t="str">
        <f t="array" ref="AW1076">IF($W1076, "", INDEX(白話字韻母資料表, $AC1076, $AW$5))</f>
        <v/>
      </c>
      <c r="AX1076" s="374" t="str">
        <f t="array" ref="AX1076">IF($W1076, "", INDEX(閩拼韻母八聲調資料表, $AD1076, $AG1076))</f>
        <v/>
      </c>
    </row>
    <row r="1077" spans="2:50">
      <c r="B1077" s="380">
        <f t="shared" si="294"/>
        <v>1069</v>
      </c>
      <c r="C1077" s="314" t="str">
        <f>MID(文章!$D$4, B1077, 1)</f>
        <v/>
      </c>
      <c r="D1077" s="365"/>
      <c r="E1077" s="365"/>
      <c r="F1077" s="365"/>
      <c r="G1077" s="315" t="str">
        <f t="array" ref="G1077">IF( OR($T1077, NOT($U1077), $W1077), "", $AA1077 &amp; $AH1077 &amp; INDEX(中文數值資料表, $AG1077, 2) )</f>
        <v/>
      </c>
      <c r="H1077" s="321" t="str">
        <f t="shared" si="295"/>
        <v/>
      </c>
      <c r="I1077" s="322" t="str">
        <f t="shared" si="296"/>
        <v/>
      </c>
      <c r="J1077" s="323" t="str">
        <f t="shared" si="297"/>
        <v/>
      </c>
      <c r="K1077" s="316" t="str">
        <f t="shared" si="298"/>
        <v/>
      </c>
      <c r="L1077" s="317" t="str">
        <f t="shared" ca="1" si="315"/>
        <v xml:space="preserve">\ltjruby{}{}\
</v>
      </c>
      <c r="M1077" s="317" t="str">
        <f t="shared" ca="1" si="301"/>
        <v xml:space="preserve">&lt;ruby&gt;&lt;rt&gt;&lt;/rt&gt;&lt;/ruby&gt;
</v>
      </c>
      <c r="N1077" s="317" t="str">
        <f t="shared" ca="1" si="302"/>
        <v xml:space="preserve">&lt;ruby&gt;&lt;rt&gt;&lt;/rt&gt;&lt;/ruby&gt;
</v>
      </c>
      <c r="O1077" s="317" t="str">
        <f t="shared" ca="1" si="303"/>
        <v xml:space="preserve">&lt;ruby&gt;&lt;rt&gt;&lt;/rt&gt;&lt;/ruby&gt;
</v>
      </c>
      <c r="P1077" s="317" t="str">
        <f t="shared" ca="1" si="303"/>
        <v xml:space="preserve">&lt;ruby&gt;&lt;rt&gt;&lt;/rt&gt;&lt;/ruby&gt;
</v>
      </c>
      <c r="Q1077" s="318" t="str">
        <f t="shared" ca="1" si="304"/>
        <v xml:space="preserve">&lt;ruby&gt;&lt;rtc&gt;&lt;/rtc&gt;&lt;/ruby&gt;
</v>
      </c>
      <c r="R1077" s="318" t="str">
        <f t="shared" ca="1" si="305"/>
        <v xml:space="preserve">&lt;ruby&gt;&lt;rt&gt;&lt;/rt&gt;&lt;rtc&gt;&lt;/rtc&gt;&lt;/ruby&gt;
</v>
      </c>
      <c r="S1077" s="285"/>
      <c r="T1077" s="319" t="b">
        <f t="shared" si="299"/>
        <v>0</v>
      </c>
      <c r="U1077" s="319" t="b">
        <f t="shared" si="306"/>
        <v>0</v>
      </c>
      <c r="V1077" s="319" t="b">
        <f t="shared" si="307"/>
        <v>1</v>
      </c>
      <c r="W1077" s="319" t="b">
        <f t="shared" si="308"/>
        <v>1</v>
      </c>
      <c r="X1077" s="319" t="b">
        <f t="shared" si="309"/>
        <v>0</v>
      </c>
      <c r="Y1077" s="370"/>
      <c r="Z1077" s="377" t="str">
        <f t="shared" si="300"/>
        <v/>
      </c>
      <c r="AA1077" s="373" t="str">
        <f t="array" ref="AA1077">IF( $Z1077="", "", INDEX(白話字聲母資料表, $Z1077, $AA$5))</f>
        <v/>
      </c>
      <c r="AB1077" s="370"/>
      <c r="AC1077" s="377" t="str">
        <f t="shared" si="310"/>
        <v/>
      </c>
      <c r="AD1077" s="373" t="str">
        <f t="array" ref="AD1077">IF( $W1077, "", INDEX(白話字韻母資料表, AC1077, $AD$5))</f>
        <v/>
      </c>
      <c r="AE1077" s="373" t="str">
        <f t="array" ref="AE1077">IF( $W1077, "", IF( INDEX(白話字韻母資料表, AC1077, $AE$5) = "入聲", TRUE, FALSE) )</f>
        <v/>
      </c>
      <c r="AF1077" s="374" t="str">
        <f t="shared" si="311"/>
        <v/>
      </c>
      <c r="AG1077" s="374" t="str">
        <f t="shared" si="312"/>
        <v/>
      </c>
      <c r="AH1077" s="374" t="str">
        <f t="array" ref="AH1077">IF( $W1077, "", INDEX(白話字韻母資料表, $AC1077, $AH$5))</f>
        <v/>
      </c>
      <c r="AI1077" s="374" t="str">
        <f t="array" ref="AI1077">IF($W1077, "", INDEX(白話字韻母八聲調資料表, $AD1077, $AG1077))</f>
        <v/>
      </c>
      <c r="AJ1077" s="370"/>
      <c r="AK1077" s="373" t="b">
        <f t="shared" si="313"/>
        <v>0</v>
      </c>
      <c r="AL1077" s="373" t="str">
        <f>IF( $AK1077, IFERROR( IF(MATCH( $E1077, 顎音化聲母!$H$9:$H$37, 0), TRUE, FALSE), FALSE), "")</f>
        <v/>
      </c>
      <c r="AM1077" s="373" t="str">
        <f t="array" ref="AM1077">IF( AND($AK1077, $AL1077), INDEX(顎音化聲母資料表, MATCH( $D1077 &amp; $E1077, 顎音化聲母!$L$5:$L$136, 0), 3), "")</f>
        <v/>
      </c>
      <c r="AN1077" s="373" t="str">
        <f t="shared" si="314"/>
        <v/>
      </c>
      <c r="AO1077" s="374" t="str">
        <f t="array" ref="AO1077">IF($AN1077="", "", IF( $AM1077&lt;&gt;"", $AM1077,INDEX(白話字聲母資料表, $AN1077, $AO$5)))</f>
        <v/>
      </c>
      <c r="AP1077" s="374" t="str">
        <f t="array" ref="AP1077">IF($W1077, "", INDEX(方音八音反切資料表, $AD1077, $AG1077))</f>
        <v/>
      </c>
      <c r="AQ1077" s="370"/>
      <c r="AR1077" s="374" t="str">
        <f t="array" ref="AR1077">IF($V1077, "", INDEX(白話字聲母資料表, $Z1077, $AR$5))</f>
        <v/>
      </c>
      <c r="AS1077" s="375" t="str">
        <f t="array" ref="AS1077">IF($W1077, "", INDEX(白話字韻母資料表, $AC1077, $AR$5))</f>
        <v/>
      </c>
      <c r="AT1077" s="374" t="str">
        <f t="array" ref="AT1077">IF($W1077, "", INDEX(台羅韻母八聲調資料表, $AD1077, $AG1077))</f>
        <v/>
      </c>
      <c r="AU1077" s="370"/>
      <c r="AV1077" s="374" t="str">
        <f t="array" ref="AV1077">IF($V1077, "", INDEX(白話字聲母資料表, $Z1077, $AV$5))</f>
        <v/>
      </c>
      <c r="AW1077" s="375" t="str">
        <f t="array" ref="AW1077">IF($W1077, "", INDEX(白話字韻母資料表, $AC1077, $AW$5))</f>
        <v/>
      </c>
      <c r="AX1077" s="374" t="str">
        <f t="array" ref="AX1077">IF($W1077, "", INDEX(閩拼韻母八聲調資料表, $AD1077, $AG1077))</f>
        <v/>
      </c>
    </row>
    <row r="1078" spans="2:50">
      <c r="B1078" s="380">
        <f t="shared" si="294"/>
        <v>1070</v>
      </c>
      <c r="C1078" s="314" t="str">
        <f>MID(文章!$D$4, B1078, 1)</f>
        <v/>
      </c>
      <c r="D1078" s="365"/>
      <c r="E1078" s="365"/>
      <c r="F1078" s="365"/>
      <c r="G1078" s="315" t="str">
        <f t="array" ref="G1078">IF( OR($T1078, NOT($U1078), $W1078), "", $AA1078 &amp; $AH1078 &amp; INDEX(中文數值資料表, $AG1078, 2) )</f>
        <v/>
      </c>
      <c r="H1078" s="321" t="str">
        <f t="shared" si="295"/>
        <v/>
      </c>
      <c r="I1078" s="322" t="str">
        <f t="shared" si="296"/>
        <v/>
      </c>
      <c r="J1078" s="323" t="str">
        <f t="shared" si="297"/>
        <v/>
      </c>
      <c r="K1078" s="316" t="str">
        <f t="shared" si="298"/>
        <v/>
      </c>
      <c r="L1078" s="317" t="str">
        <f t="shared" ca="1" si="315"/>
        <v xml:space="preserve">\ltjruby{}{}\
</v>
      </c>
      <c r="M1078" s="317" t="str">
        <f t="shared" ca="1" si="301"/>
        <v xml:space="preserve">&lt;ruby&gt;&lt;rt&gt;&lt;/rt&gt;&lt;/ruby&gt;
</v>
      </c>
      <c r="N1078" s="317" t="str">
        <f t="shared" ca="1" si="302"/>
        <v xml:space="preserve">&lt;ruby&gt;&lt;rt&gt;&lt;/rt&gt;&lt;/ruby&gt;
</v>
      </c>
      <c r="O1078" s="317" t="str">
        <f t="shared" ca="1" si="303"/>
        <v xml:space="preserve">&lt;ruby&gt;&lt;rt&gt;&lt;/rt&gt;&lt;/ruby&gt;
</v>
      </c>
      <c r="P1078" s="317" t="str">
        <f t="shared" ca="1" si="303"/>
        <v xml:space="preserve">&lt;ruby&gt;&lt;rt&gt;&lt;/rt&gt;&lt;/ruby&gt;
</v>
      </c>
      <c r="Q1078" s="318" t="str">
        <f t="shared" ca="1" si="304"/>
        <v xml:space="preserve">&lt;ruby&gt;&lt;rtc&gt;&lt;/rtc&gt;&lt;/ruby&gt;
</v>
      </c>
      <c r="R1078" s="318" t="str">
        <f t="shared" ca="1" si="305"/>
        <v xml:space="preserve">&lt;ruby&gt;&lt;rt&gt;&lt;/rt&gt;&lt;rtc&gt;&lt;/rtc&gt;&lt;/ruby&gt;
</v>
      </c>
      <c r="S1078" s="285"/>
      <c r="T1078" s="319" t="b">
        <f t="shared" si="299"/>
        <v>0</v>
      </c>
      <c r="U1078" s="319" t="b">
        <f t="shared" si="306"/>
        <v>0</v>
      </c>
      <c r="V1078" s="319" t="b">
        <f t="shared" si="307"/>
        <v>1</v>
      </c>
      <c r="W1078" s="319" t="b">
        <f t="shared" si="308"/>
        <v>1</v>
      </c>
      <c r="X1078" s="319" t="b">
        <f t="shared" si="309"/>
        <v>0</v>
      </c>
      <c r="Y1078" s="370"/>
      <c r="Z1078" s="377" t="str">
        <f t="shared" si="300"/>
        <v/>
      </c>
      <c r="AA1078" s="373" t="str">
        <f t="array" ref="AA1078">IF( $Z1078="", "", INDEX(白話字聲母資料表, $Z1078, $AA$5))</f>
        <v/>
      </c>
      <c r="AB1078" s="370"/>
      <c r="AC1078" s="377" t="str">
        <f t="shared" si="310"/>
        <v/>
      </c>
      <c r="AD1078" s="373" t="str">
        <f t="array" ref="AD1078">IF( $W1078, "", INDEX(白話字韻母資料表, AC1078, $AD$5))</f>
        <v/>
      </c>
      <c r="AE1078" s="373" t="str">
        <f t="array" ref="AE1078">IF( $W1078, "", IF( INDEX(白話字韻母資料表, AC1078, $AE$5) = "入聲", TRUE, FALSE) )</f>
        <v/>
      </c>
      <c r="AF1078" s="374" t="str">
        <f t="shared" si="311"/>
        <v/>
      </c>
      <c r="AG1078" s="374" t="str">
        <f t="shared" si="312"/>
        <v/>
      </c>
      <c r="AH1078" s="374" t="str">
        <f t="array" ref="AH1078">IF( $W1078, "", INDEX(白話字韻母資料表, $AC1078, $AH$5))</f>
        <v/>
      </c>
      <c r="AI1078" s="374" t="str">
        <f t="array" ref="AI1078">IF($W1078, "", INDEX(白話字韻母八聲調資料表, $AD1078, $AG1078))</f>
        <v/>
      </c>
      <c r="AJ1078" s="370"/>
      <c r="AK1078" s="373" t="b">
        <f t="shared" si="313"/>
        <v>0</v>
      </c>
      <c r="AL1078" s="373" t="str">
        <f>IF( $AK1078, IFERROR( IF(MATCH( $E1078, 顎音化聲母!$H$9:$H$37, 0), TRUE, FALSE), FALSE), "")</f>
        <v/>
      </c>
      <c r="AM1078" s="373" t="str">
        <f t="array" ref="AM1078">IF( AND($AK1078, $AL1078), INDEX(顎音化聲母資料表, MATCH( $D1078 &amp; $E1078, 顎音化聲母!$L$5:$L$136, 0), 3), "")</f>
        <v/>
      </c>
      <c r="AN1078" s="373" t="str">
        <f t="shared" si="314"/>
        <v/>
      </c>
      <c r="AO1078" s="374" t="str">
        <f t="array" ref="AO1078">IF($AN1078="", "", IF( $AM1078&lt;&gt;"", $AM1078,INDEX(白話字聲母資料表, $AN1078, $AO$5)))</f>
        <v/>
      </c>
      <c r="AP1078" s="374" t="str">
        <f t="array" ref="AP1078">IF($W1078, "", INDEX(方音八音反切資料表, $AD1078, $AG1078))</f>
        <v/>
      </c>
      <c r="AQ1078" s="370"/>
      <c r="AR1078" s="374" t="str">
        <f t="array" ref="AR1078">IF($V1078, "", INDEX(白話字聲母資料表, $Z1078, $AR$5))</f>
        <v/>
      </c>
      <c r="AS1078" s="375" t="str">
        <f t="array" ref="AS1078">IF($W1078, "", INDEX(白話字韻母資料表, $AC1078, $AR$5))</f>
        <v/>
      </c>
      <c r="AT1078" s="374" t="str">
        <f t="array" ref="AT1078">IF($W1078, "", INDEX(台羅韻母八聲調資料表, $AD1078, $AG1078))</f>
        <v/>
      </c>
      <c r="AU1078" s="370"/>
      <c r="AV1078" s="374" t="str">
        <f t="array" ref="AV1078">IF($V1078, "", INDEX(白話字聲母資料表, $Z1078, $AV$5))</f>
        <v/>
      </c>
      <c r="AW1078" s="375" t="str">
        <f t="array" ref="AW1078">IF($W1078, "", INDEX(白話字韻母資料表, $AC1078, $AW$5))</f>
        <v/>
      </c>
      <c r="AX1078" s="374" t="str">
        <f t="array" ref="AX1078">IF($W1078, "", INDEX(閩拼韻母八聲調資料表, $AD1078, $AG1078))</f>
        <v/>
      </c>
    </row>
    <row r="1079" spans="2:50">
      <c r="B1079" s="380">
        <f t="shared" si="294"/>
        <v>1071</v>
      </c>
      <c r="C1079" s="314" t="str">
        <f>MID(文章!$D$4, B1079, 1)</f>
        <v/>
      </c>
      <c r="D1079" s="365"/>
      <c r="E1079" s="365"/>
      <c r="F1079" s="365"/>
      <c r="G1079" s="315" t="str">
        <f t="array" ref="G1079">IF( OR($T1079, NOT($U1079), $W1079), "", $AA1079 &amp; $AH1079 &amp; INDEX(中文數值資料表, $AG1079, 2) )</f>
        <v/>
      </c>
      <c r="H1079" s="321" t="str">
        <f t="shared" si="295"/>
        <v/>
      </c>
      <c r="I1079" s="322" t="str">
        <f t="shared" si="296"/>
        <v/>
      </c>
      <c r="J1079" s="323" t="str">
        <f t="shared" si="297"/>
        <v/>
      </c>
      <c r="K1079" s="316" t="str">
        <f t="shared" si="298"/>
        <v/>
      </c>
      <c r="L1079" s="317" t="str">
        <f t="shared" ca="1" si="315"/>
        <v xml:space="preserve">\ltjruby{}{}\
</v>
      </c>
      <c r="M1079" s="317" t="str">
        <f t="shared" ca="1" si="301"/>
        <v xml:space="preserve">&lt;ruby&gt;&lt;rt&gt;&lt;/rt&gt;&lt;/ruby&gt;
</v>
      </c>
      <c r="N1079" s="317" t="str">
        <f t="shared" ca="1" si="302"/>
        <v xml:space="preserve">&lt;ruby&gt;&lt;rt&gt;&lt;/rt&gt;&lt;/ruby&gt;
</v>
      </c>
      <c r="O1079" s="317" t="str">
        <f t="shared" ca="1" si="303"/>
        <v xml:space="preserve">&lt;ruby&gt;&lt;rt&gt;&lt;/rt&gt;&lt;/ruby&gt;
</v>
      </c>
      <c r="P1079" s="317" t="str">
        <f t="shared" ca="1" si="303"/>
        <v xml:space="preserve">&lt;ruby&gt;&lt;rt&gt;&lt;/rt&gt;&lt;/ruby&gt;
</v>
      </c>
      <c r="Q1079" s="318" t="str">
        <f t="shared" ca="1" si="304"/>
        <v xml:space="preserve">&lt;ruby&gt;&lt;rtc&gt;&lt;/rtc&gt;&lt;/ruby&gt;
</v>
      </c>
      <c r="R1079" s="318" t="str">
        <f t="shared" ca="1" si="305"/>
        <v xml:space="preserve">&lt;ruby&gt;&lt;rt&gt;&lt;/rt&gt;&lt;rtc&gt;&lt;/rtc&gt;&lt;/ruby&gt;
</v>
      </c>
      <c r="S1079" s="285"/>
      <c r="T1079" s="319" t="b">
        <f t="shared" si="299"/>
        <v>0</v>
      </c>
      <c r="U1079" s="319" t="b">
        <f t="shared" si="306"/>
        <v>0</v>
      </c>
      <c r="V1079" s="319" t="b">
        <f t="shared" si="307"/>
        <v>1</v>
      </c>
      <c r="W1079" s="319" t="b">
        <f t="shared" si="308"/>
        <v>1</v>
      </c>
      <c r="X1079" s="319" t="b">
        <f t="shared" si="309"/>
        <v>0</v>
      </c>
      <c r="Y1079" s="370"/>
      <c r="Z1079" s="377" t="str">
        <f t="shared" si="300"/>
        <v/>
      </c>
      <c r="AA1079" s="373" t="str">
        <f t="array" ref="AA1079">IF( $Z1079="", "", INDEX(白話字聲母資料表, $Z1079, $AA$5))</f>
        <v/>
      </c>
      <c r="AB1079" s="370"/>
      <c r="AC1079" s="377" t="str">
        <f t="shared" si="310"/>
        <v/>
      </c>
      <c r="AD1079" s="373" t="str">
        <f t="array" ref="AD1079">IF( $W1079, "", INDEX(白話字韻母資料表, AC1079, $AD$5))</f>
        <v/>
      </c>
      <c r="AE1079" s="373" t="str">
        <f t="array" ref="AE1079">IF( $W1079, "", IF( INDEX(白話字韻母資料表, AC1079, $AE$5) = "入聲", TRUE, FALSE) )</f>
        <v/>
      </c>
      <c r="AF1079" s="374" t="str">
        <f t="shared" si="311"/>
        <v/>
      </c>
      <c r="AG1079" s="374" t="str">
        <f t="shared" si="312"/>
        <v/>
      </c>
      <c r="AH1079" s="374" t="str">
        <f t="array" ref="AH1079">IF( $W1079, "", INDEX(白話字韻母資料表, $AC1079, $AH$5))</f>
        <v/>
      </c>
      <c r="AI1079" s="374" t="str">
        <f t="array" ref="AI1079">IF($W1079, "", INDEX(白話字韻母八聲調資料表, $AD1079, $AG1079))</f>
        <v/>
      </c>
      <c r="AJ1079" s="370"/>
      <c r="AK1079" s="373" t="b">
        <f t="shared" si="313"/>
        <v>0</v>
      </c>
      <c r="AL1079" s="373" t="str">
        <f>IF( $AK1079, IFERROR( IF(MATCH( $E1079, 顎音化聲母!$H$9:$H$37, 0), TRUE, FALSE), FALSE), "")</f>
        <v/>
      </c>
      <c r="AM1079" s="373" t="str">
        <f t="array" ref="AM1079">IF( AND($AK1079, $AL1079), INDEX(顎音化聲母資料表, MATCH( $D1079 &amp; $E1079, 顎音化聲母!$L$5:$L$136, 0), 3), "")</f>
        <v/>
      </c>
      <c r="AN1079" s="373" t="str">
        <f t="shared" si="314"/>
        <v/>
      </c>
      <c r="AO1079" s="374" t="str">
        <f t="array" ref="AO1079">IF($AN1079="", "", IF( $AM1079&lt;&gt;"", $AM1079,INDEX(白話字聲母資料表, $AN1079, $AO$5)))</f>
        <v/>
      </c>
      <c r="AP1079" s="374" t="str">
        <f t="array" ref="AP1079">IF($W1079, "", INDEX(方音八音反切資料表, $AD1079, $AG1079))</f>
        <v/>
      </c>
      <c r="AQ1079" s="370"/>
      <c r="AR1079" s="374" t="str">
        <f t="array" ref="AR1079">IF($V1079, "", INDEX(白話字聲母資料表, $Z1079, $AR$5))</f>
        <v/>
      </c>
      <c r="AS1079" s="375" t="str">
        <f t="array" ref="AS1079">IF($W1079, "", INDEX(白話字韻母資料表, $AC1079, $AR$5))</f>
        <v/>
      </c>
      <c r="AT1079" s="374" t="str">
        <f t="array" ref="AT1079">IF($W1079, "", INDEX(台羅韻母八聲調資料表, $AD1079, $AG1079))</f>
        <v/>
      </c>
      <c r="AU1079" s="370"/>
      <c r="AV1079" s="374" t="str">
        <f t="array" ref="AV1079">IF($V1079, "", INDEX(白話字聲母資料表, $Z1079, $AV$5))</f>
        <v/>
      </c>
      <c r="AW1079" s="375" t="str">
        <f t="array" ref="AW1079">IF($W1079, "", INDEX(白話字韻母資料表, $AC1079, $AW$5))</f>
        <v/>
      </c>
      <c r="AX1079" s="374" t="str">
        <f t="array" ref="AX1079">IF($W1079, "", INDEX(閩拼韻母八聲調資料表, $AD1079, $AG1079))</f>
        <v/>
      </c>
    </row>
    <row r="1080" spans="2:50">
      <c r="B1080" s="380">
        <f t="shared" si="294"/>
        <v>1072</v>
      </c>
      <c r="C1080" s="314" t="str">
        <f>MID(文章!$D$4, B1080, 1)</f>
        <v/>
      </c>
      <c r="D1080" s="365"/>
      <c r="E1080" s="365"/>
      <c r="F1080" s="365"/>
      <c r="G1080" s="315" t="str">
        <f t="array" ref="G1080">IF( OR($T1080, NOT($U1080), $W1080), "", $AA1080 &amp; $AH1080 &amp; INDEX(中文數值資料表, $AG1080, 2) )</f>
        <v/>
      </c>
      <c r="H1080" s="321" t="str">
        <f t="shared" si="295"/>
        <v/>
      </c>
      <c r="I1080" s="322" t="str">
        <f t="shared" si="296"/>
        <v/>
      </c>
      <c r="J1080" s="323" t="str">
        <f t="shared" si="297"/>
        <v/>
      </c>
      <c r="K1080" s="316" t="str">
        <f t="shared" si="298"/>
        <v/>
      </c>
      <c r="L1080" s="317" t="str">
        <f t="shared" ca="1" si="315"/>
        <v xml:space="preserve">\ltjruby{}{}\
</v>
      </c>
      <c r="M1080" s="317" t="str">
        <f t="shared" ca="1" si="301"/>
        <v xml:space="preserve">&lt;ruby&gt;&lt;rt&gt;&lt;/rt&gt;&lt;/ruby&gt;
</v>
      </c>
      <c r="N1080" s="317" t="str">
        <f t="shared" ca="1" si="302"/>
        <v xml:space="preserve">&lt;ruby&gt;&lt;rt&gt;&lt;/rt&gt;&lt;/ruby&gt;
</v>
      </c>
      <c r="O1080" s="317" t="str">
        <f t="shared" ca="1" si="303"/>
        <v xml:space="preserve">&lt;ruby&gt;&lt;rt&gt;&lt;/rt&gt;&lt;/ruby&gt;
</v>
      </c>
      <c r="P1080" s="317" t="str">
        <f t="shared" ca="1" si="303"/>
        <v xml:space="preserve">&lt;ruby&gt;&lt;rt&gt;&lt;/rt&gt;&lt;/ruby&gt;
</v>
      </c>
      <c r="Q1080" s="318" t="str">
        <f t="shared" ca="1" si="304"/>
        <v xml:space="preserve">&lt;ruby&gt;&lt;rtc&gt;&lt;/rtc&gt;&lt;/ruby&gt;
</v>
      </c>
      <c r="R1080" s="318" t="str">
        <f t="shared" ca="1" si="305"/>
        <v xml:space="preserve">&lt;ruby&gt;&lt;rt&gt;&lt;/rt&gt;&lt;rtc&gt;&lt;/rtc&gt;&lt;/ruby&gt;
</v>
      </c>
      <c r="S1080" s="285"/>
      <c r="T1080" s="319" t="b">
        <f t="shared" si="299"/>
        <v>0</v>
      </c>
      <c r="U1080" s="319" t="b">
        <f t="shared" si="306"/>
        <v>0</v>
      </c>
      <c r="V1080" s="319" t="b">
        <f t="shared" si="307"/>
        <v>1</v>
      </c>
      <c r="W1080" s="319" t="b">
        <f t="shared" si="308"/>
        <v>1</v>
      </c>
      <c r="X1080" s="319" t="b">
        <f t="shared" si="309"/>
        <v>0</v>
      </c>
      <c r="Y1080" s="370"/>
      <c r="Z1080" s="377" t="str">
        <f t="shared" si="300"/>
        <v/>
      </c>
      <c r="AA1080" s="373" t="str">
        <f t="array" ref="AA1080">IF( $Z1080="", "", INDEX(白話字聲母資料表, $Z1080, $AA$5))</f>
        <v/>
      </c>
      <c r="AB1080" s="370"/>
      <c r="AC1080" s="377" t="str">
        <f t="shared" si="310"/>
        <v/>
      </c>
      <c r="AD1080" s="373" t="str">
        <f t="array" ref="AD1080">IF( $W1080, "", INDEX(白話字韻母資料表, AC1080, $AD$5))</f>
        <v/>
      </c>
      <c r="AE1080" s="373" t="str">
        <f t="array" ref="AE1080">IF( $W1080, "", IF( INDEX(白話字韻母資料表, AC1080, $AE$5) = "入聲", TRUE, FALSE) )</f>
        <v/>
      </c>
      <c r="AF1080" s="374" t="str">
        <f t="shared" si="311"/>
        <v/>
      </c>
      <c r="AG1080" s="374" t="str">
        <f t="shared" si="312"/>
        <v/>
      </c>
      <c r="AH1080" s="374" t="str">
        <f t="array" ref="AH1080">IF( $W1080, "", INDEX(白話字韻母資料表, $AC1080, $AH$5))</f>
        <v/>
      </c>
      <c r="AI1080" s="374" t="str">
        <f t="array" ref="AI1080">IF($W1080, "", INDEX(白話字韻母八聲調資料表, $AD1080, $AG1080))</f>
        <v/>
      </c>
      <c r="AJ1080" s="370"/>
      <c r="AK1080" s="373" t="b">
        <f t="shared" si="313"/>
        <v>0</v>
      </c>
      <c r="AL1080" s="373" t="str">
        <f>IF( $AK1080, IFERROR( IF(MATCH( $E1080, 顎音化聲母!$H$9:$H$37, 0), TRUE, FALSE), FALSE), "")</f>
        <v/>
      </c>
      <c r="AM1080" s="373" t="str">
        <f t="array" ref="AM1080">IF( AND($AK1080, $AL1080), INDEX(顎音化聲母資料表, MATCH( $D1080 &amp; $E1080, 顎音化聲母!$L$5:$L$136, 0), 3), "")</f>
        <v/>
      </c>
      <c r="AN1080" s="373" t="str">
        <f t="shared" si="314"/>
        <v/>
      </c>
      <c r="AO1080" s="374" t="str">
        <f t="array" ref="AO1080">IF($AN1080="", "", IF( $AM1080&lt;&gt;"", $AM1080,INDEX(白話字聲母資料表, $AN1080, $AO$5)))</f>
        <v/>
      </c>
      <c r="AP1080" s="374" t="str">
        <f t="array" ref="AP1080">IF($W1080, "", INDEX(方音八音反切資料表, $AD1080, $AG1080))</f>
        <v/>
      </c>
      <c r="AQ1080" s="370"/>
      <c r="AR1080" s="374" t="str">
        <f t="array" ref="AR1080">IF($V1080, "", INDEX(白話字聲母資料表, $Z1080, $AR$5))</f>
        <v/>
      </c>
      <c r="AS1080" s="375" t="str">
        <f t="array" ref="AS1080">IF($W1080, "", INDEX(白話字韻母資料表, $AC1080, $AR$5))</f>
        <v/>
      </c>
      <c r="AT1080" s="374" t="str">
        <f t="array" ref="AT1080">IF($W1080, "", INDEX(台羅韻母八聲調資料表, $AD1080, $AG1080))</f>
        <v/>
      </c>
      <c r="AU1080" s="370"/>
      <c r="AV1080" s="374" t="str">
        <f t="array" ref="AV1080">IF($V1080, "", INDEX(白話字聲母資料表, $Z1080, $AV$5))</f>
        <v/>
      </c>
      <c r="AW1080" s="375" t="str">
        <f t="array" ref="AW1080">IF($W1080, "", INDEX(白話字韻母資料表, $AC1080, $AW$5))</f>
        <v/>
      </c>
      <c r="AX1080" s="374" t="str">
        <f t="array" ref="AX1080">IF($W1080, "", INDEX(閩拼韻母八聲調資料表, $AD1080, $AG1080))</f>
        <v/>
      </c>
    </row>
    <row r="1081" spans="2:50">
      <c r="B1081" s="380">
        <f t="shared" si="294"/>
        <v>1073</v>
      </c>
      <c r="C1081" s="314" t="str">
        <f>MID(文章!$D$4, B1081, 1)</f>
        <v/>
      </c>
      <c r="D1081" s="365"/>
      <c r="E1081" s="365"/>
      <c r="F1081" s="365"/>
      <c r="G1081" s="315" t="str">
        <f t="array" ref="G1081">IF( OR($T1081, NOT($U1081), $W1081), "", $AA1081 &amp; $AH1081 &amp; INDEX(中文數值資料表, $AG1081, 2) )</f>
        <v/>
      </c>
      <c r="H1081" s="321" t="str">
        <f t="shared" si="295"/>
        <v/>
      </c>
      <c r="I1081" s="322" t="str">
        <f t="shared" si="296"/>
        <v/>
      </c>
      <c r="J1081" s="323" t="str">
        <f t="shared" si="297"/>
        <v/>
      </c>
      <c r="K1081" s="316" t="str">
        <f t="shared" si="298"/>
        <v/>
      </c>
      <c r="L1081" s="317" t="str">
        <f t="shared" ca="1" si="315"/>
        <v xml:space="preserve">\ltjruby{}{}\
</v>
      </c>
      <c r="M1081" s="317" t="str">
        <f t="shared" ca="1" si="301"/>
        <v xml:space="preserve">&lt;ruby&gt;&lt;rt&gt;&lt;/rt&gt;&lt;/ruby&gt;
</v>
      </c>
      <c r="N1081" s="317" t="str">
        <f t="shared" ca="1" si="302"/>
        <v xml:space="preserve">&lt;ruby&gt;&lt;rt&gt;&lt;/rt&gt;&lt;/ruby&gt;
</v>
      </c>
      <c r="O1081" s="317" t="str">
        <f t="shared" ca="1" si="303"/>
        <v xml:space="preserve">&lt;ruby&gt;&lt;rt&gt;&lt;/rt&gt;&lt;/ruby&gt;
</v>
      </c>
      <c r="P1081" s="317" t="str">
        <f t="shared" ca="1" si="303"/>
        <v xml:space="preserve">&lt;ruby&gt;&lt;rt&gt;&lt;/rt&gt;&lt;/ruby&gt;
</v>
      </c>
      <c r="Q1081" s="318" t="str">
        <f t="shared" ca="1" si="304"/>
        <v xml:space="preserve">&lt;ruby&gt;&lt;rtc&gt;&lt;/rtc&gt;&lt;/ruby&gt;
</v>
      </c>
      <c r="R1081" s="318" t="str">
        <f t="shared" ca="1" si="305"/>
        <v xml:space="preserve">&lt;ruby&gt;&lt;rt&gt;&lt;/rt&gt;&lt;rtc&gt;&lt;/rtc&gt;&lt;/ruby&gt;
</v>
      </c>
      <c r="S1081" s="285"/>
      <c r="T1081" s="319" t="b">
        <f t="shared" si="299"/>
        <v>0</v>
      </c>
      <c r="U1081" s="319" t="b">
        <f t="shared" si="306"/>
        <v>0</v>
      </c>
      <c r="V1081" s="319" t="b">
        <f t="shared" si="307"/>
        <v>1</v>
      </c>
      <c r="W1081" s="319" t="b">
        <f t="shared" si="308"/>
        <v>1</v>
      </c>
      <c r="X1081" s="319" t="b">
        <f t="shared" si="309"/>
        <v>0</v>
      </c>
      <c r="Y1081" s="370"/>
      <c r="Z1081" s="377" t="str">
        <f t="shared" si="300"/>
        <v/>
      </c>
      <c r="AA1081" s="373" t="str">
        <f t="array" ref="AA1081">IF( $Z1081="", "", INDEX(白話字聲母資料表, $Z1081, $AA$5))</f>
        <v/>
      </c>
      <c r="AB1081" s="370"/>
      <c r="AC1081" s="377" t="str">
        <f t="shared" si="310"/>
        <v/>
      </c>
      <c r="AD1081" s="373" t="str">
        <f t="array" ref="AD1081">IF( $W1081, "", INDEX(白話字韻母資料表, AC1081, $AD$5))</f>
        <v/>
      </c>
      <c r="AE1081" s="373" t="str">
        <f t="array" ref="AE1081">IF( $W1081, "", IF( INDEX(白話字韻母資料表, AC1081, $AE$5) = "入聲", TRUE, FALSE) )</f>
        <v/>
      </c>
      <c r="AF1081" s="374" t="str">
        <f t="shared" si="311"/>
        <v/>
      </c>
      <c r="AG1081" s="374" t="str">
        <f t="shared" si="312"/>
        <v/>
      </c>
      <c r="AH1081" s="374" t="str">
        <f t="array" ref="AH1081">IF( $W1081, "", INDEX(白話字韻母資料表, $AC1081, $AH$5))</f>
        <v/>
      </c>
      <c r="AI1081" s="374" t="str">
        <f t="array" ref="AI1081">IF($W1081, "", INDEX(白話字韻母八聲調資料表, $AD1081, $AG1081))</f>
        <v/>
      </c>
      <c r="AJ1081" s="370"/>
      <c r="AK1081" s="373" t="b">
        <f t="shared" si="313"/>
        <v>0</v>
      </c>
      <c r="AL1081" s="373" t="str">
        <f>IF( $AK1081, IFERROR( IF(MATCH( $E1081, 顎音化聲母!$H$9:$H$37, 0), TRUE, FALSE), FALSE), "")</f>
        <v/>
      </c>
      <c r="AM1081" s="373" t="str">
        <f t="array" ref="AM1081">IF( AND($AK1081, $AL1081), INDEX(顎音化聲母資料表, MATCH( $D1081 &amp; $E1081, 顎音化聲母!$L$5:$L$136, 0), 3), "")</f>
        <v/>
      </c>
      <c r="AN1081" s="373" t="str">
        <f t="shared" si="314"/>
        <v/>
      </c>
      <c r="AO1081" s="374" t="str">
        <f t="array" ref="AO1081">IF($AN1081="", "", IF( $AM1081&lt;&gt;"", $AM1081,INDEX(白話字聲母資料表, $AN1081, $AO$5)))</f>
        <v/>
      </c>
      <c r="AP1081" s="374" t="str">
        <f t="array" ref="AP1081">IF($W1081, "", INDEX(方音八音反切資料表, $AD1081, $AG1081))</f>
        <v/>
      </c>
      <c r="AQ1081" s="370"/>
      <c r="AR1081" s="374" t="str">
        <f t="array" ref="AR1081">IF($V1081, "", INDEX(白話字聲母資料表, $Z1081, $AR$5))</f>
        <v/>
      </c>
      <c r="AS1081" s="375" t="str">
        <f t="array" ref="AS1081">IF($W1081, "", INDEX(白話字韻母資料表, $AC1081, $AR$5))</f>
        <v/>
      </c>
      <c r="AT1081" s="374" t="str">
        <f t="array" ref="AT1081">IF($W1081, "", INDEX(台羅韻母八聲調資料表, $AD1081, $AG1081))</f>
        <v/>
      </c>
      <c r="AU1081" s="370"/>
      <c r="AV1081" s="374" t="str">
        <f t="array" ref="AV1081">IF($V1081, "", INDEX(白話字聲母資料表, $Z1081, $AV$5))</f>
        <v/>
      </c>
      <c r="AW1081" s="375" t="str">
        <f t="array" ref="AW1081">IF($W1081, "", INDEX(白話字韻母資料表, $AC1081, $AW$5))</f>
        <v/>
      </c>
      <c r="AX1081" s="374" t="str">
        <f t="array" ref="AX1081">IF($W1081, "", INDEX(閩拼韻母八聲調資料表, $AD1081, $AG1081))</f>
        <v/>
      </c>
    </row>
    <row r="1082" spans="2:50">
      <c r="B1082" s="380">
        <f t="shared" si="294"/>
        <v>1074</v>
      </c>
      <c r="C1082" s="314" t="str">
        <f>MID(文章!$D$4, B1082, 1)</f>
        <v/>
      </c>
      <c r="D1082" s="365"/>
      <c r="E1082" s="365"/>
      <c r="F1082" s="365"/>
      <c r="G1082" s="315" t="str">
        <f t="array" ref="G1082">IF( OR($T1082, NOT($U1082), $W1082), "", $AA1082 &amp; $AH1082 &amp; INDEX(中文數值資料表, $AG1082, 2) )</f>
        <v/>
      </c>
      <c r="H1082" s="321" t="str">
        <f t="shared" si="295"/>
        <v/>
      </c>
      <c r="I1082" s="322" t="str">
        <f t="shared" si="296"/>
        <v/>
      </c>
      <c r="J1082" s="323" t="str">
        <f t="shared" si="297"/>
        <v/>
      </c>
      <c r="K1082" s="316" t="str">
        <f t="shared" si="298"/>
        <v/>
      </c>
      <c r="L1082" s="317" t="str">
        <f t="shared" ca="1" si="315"/>
        <v xml:space="preserve">\ltjruby{}{}\
</v>
      </c>
      <c r="M1082" s="317" t="str">
        <f t="shared" ca="1" si="301"/>
        <v xml:space="preserve">&lt;ruby&gt;&lt;rt&gt;&lt;/rt&gt;&lt;/ruby&gt;
</v>
      </c>
      <c r="N1082" s="317" t="str">
        <f t="shared" ca="1" si="302"/>
        <v xml:space="preserve">&lt;ruby&gt;&lt;rt&gt;&lt;/rt&gt;&lt;/ruby&gt;
</v>
      </c>
      <c r="O1082" s="317" t="str">
        <f t="shared" ca="1" si="303"/>
        <v xml:space="preserve">&lt;ruby&gt;&lt;rt&gt;&lt;/rt&gt;&lt;/ruby&gt;
</v>
      </c>
      <c r="P1082" s="317" t="str">
        <f t="shared" ca="1" si="303"/>
        <v xml:space="preserve">&lt;ruby&gt;&lt;rt&gt;&lt;/rt&gt;&lt;/ruby&gt;
</v>
      </c>
      <c r="Q1082" s="318" t="str">
        <f t="shared" ca="1" si="304"/>
        <v xml:space="preserve">&lt;ruby&gt;&lt;rtc&gt;&lt;/rtc&gt;&lt;/ruby&gt;
</v>
      </c>
      <c r="R1082" s="318" t="str">
        <f t="shared" ca="1" si="305"/>
        <v xml:space="preserve">&lt;ruby&gt;&lt;rt&gt;&lt;/rt&gt;&lt;rtc&gt;&lt;/rtc&gt;&lt;/ruby&gt;
</v>
      </c>
      <c r="S1082" s="285"/>
      <c r="T1082" s="319" t="b">
        <f t="shared" si="299"/>
        <v>0</v>
      </c>
      <c r="U1082" s="319" t="b">
        <f t="shared" si="306"/>
        <v>0</v>
      </c>
      <c r="V1082" s="319" t="b">
        <f t="shared" si="307"/>
        <v>1</v>
      </c>
      <c r="W1082" s="319" t="b">
        <f t="shared" si="308"/>
        <v>1</v>
      </c>
      <c r="X1082" s="319" t="b">
        <f t="shared" si="309"/>
        <v>0</v>
      </c>
      <c r="Y1082" s="370"/>
      <c r="Z1082" s="377" t="str">
        <f t="shared" si="300"/>
        <v/>
      </c>
      <c r="AA1082" s="373" t="str">
        <f t="array" ref="AA1082">IF( $Z1082="", "", INDEX(白話字聲母資料表, $Z1082, $AA$5))</f>
        <v/>
      </c>
      <c r="AB1082" s="370"/>
      <c r="AC1082" s="377" t="str">
        <f t="shared" si="310"/>
        <v/>
      </c>
      <c r="AD1082" s="373" t="str">
        <f t="array" ref="AD1082">IF( $W1082, "", INDEX(白話字韻母資料表, AC1082, $AD$5))</f>
        <v/>
      </c>
      <c r="AE1082" s="373" t="str">
        <f t="array" ref="AE1082">IF( $W1082, "", IF( INDEX(白話字韻母資料表, AC1082, $AE$5) = "入聲", TRUE, FALSE) )</f>
        <v/>
      </c>
      <c r="AF1082" s="374" t="str">
        <f t="shared" si="311"/>
        <v/>
      </c>
      <c r="AG1082" s="374" t="str">
        <f t="shared" si="312"/>
        <v/>
      </c>
      <c r="AH1082" s="374" t="str">
        <f t="array" ref="AH1082">IF( $W1082, "", INDEX(白話字韻母資料表, $AC1082, $AH$5))</f>
        <v/>
      </c>
      <c r="AI1082" s="374" t="str">
        <f t="array" ref="AI1082">IF($W1082, "", INDEX(白話字韻母八聲調資料表, $AD1082, $AG1082))</f>
        <v/>
      </c>
      <c r="AJ1082" s="370"/>
      <c r="AK1082" s="373" t="b">
        <f t="shared" si="313"/>
        <v>0</v>
      </c>
      <c r="AL1082" s="373" t="str">
        <f>IF( $AK1082, IFERROR( IF(MATCH( $E1082, 顎音化聲母!$H$9:$H$37, 0), TRUE, FALSE), FALSE), "")</f>
        <v/>
      </c>
      <c r="AM1082" s="373" t="str">
        <f t="array" ref="AM1082">IF( AND($AK1082, $AL1082), INDEX(顎音化聲母資料表, MATCH( $D1082 &amp; $E1082, 顎音化聲母!$L$5:$L$136, 0), 3), "")</f>
        <v/>
      </c>
      <c r="AN1082" s="373" t="str">
        <f t="shared" si="314"/>
        <v/>
      </c>
      <c r="AO1082" s="374" t="str">
        <f t="array" ref="AO1082">IF($AN1082="", "", IF( $AM1082&lt;&gt;"", $AM1082,INDEX(白話字聲母資料表, $AN1082, $AO$5)))</f>
        <v/>
      </c>
      <c r="AP1082" s="374" t="str">
        <f t="array" ref="AP1082">IF($W1082, "", INDEX(方音八音反切資料表, $AD1082, $AG1082))</f>
        <v/>
      </c>
      <c r="AQ1082" s="370"/>
      <c r="AR1082" s="374" t="str">
        <f t="array" ref="AR1082">IF($V1082, "", INDEX(白話字聲母資料表, $Z1082, $AR$5))</f>
        <v/>
      </c>
      <c r="AS1082" s="375" t="str">
        <f t="array" ref="AS1082">IF($W1082, "", INDEX(白話字韻母資料表, $AC1082, $AR$5))</f>
        <v/>
      </c>
      <c r="AT1082" s="374" t="str">
        <f t="array" ref="AT1082">IF($W1082, "", INDEX(台羅韻母八聲調資料表, $AD1082, $AG1082))</f>
        <v/>
      </c>
      <c r="AU1082" s="370"/>
      <c r="AV1082" s="374" t="str">
        <f t="array" ref="AV1082">IF($V1082, "", INDEX(白話字聲母資料表, $Z1082, $AV$5))</f>
        <v/>
      </c>
      <c r="AW1082" s="375" t="str">
        <f t="array" ref="AW1082">IF($W1082, "", INDEX(白話字韻母資料表, $AC1082, $AW$5))</f>
        <v/>
      </c>
      <c r="AX1082" s="374" t="str">
        <f t="array" ref="AX1082">IF($W1082, "", INDEX(閩拼韻母八聲調資料表, $AD1082, $AG1082))</f>
        <v/>
      </c>
    </row>
    <row r="1083" spans="2:50">
      <c r="B1083" s="380">
        <f t="shared" si="294"/>
        <v>1075</v>
      </c>
      <c r="C1083" s="314" t="str">
        <f>MID(文章!$D$4, B1083, 1)</f>
        <v/>
      </c>
      <c r="D1083" s="365"/>
      <c r="E1083" s="365"/>
      <c r="F1083" s="365"/>
      <c r="G1083" s="315" t="str">
        <f t="array" ref="G1083">IF( OR($T1083, NOT($U1083), $W1083), "", $AA1083 &amp; $AH1083 &amp; INDEX(中文數值資料表, $AG1083, 2) )</f>
        <v/>
      </c>
      <c r="H1083" s="321" t="str">
        <f t="shared" si="295"/>
        <v/>
      </c>
      <c r="I1083" s="322" t="str">
        <f t="shared" si="296"/>
        <v/>
      </c>
      <c r="J1083" s="323" t="str">
        <f t="shared" si="297"/>
        <v/>
      </c>
      <c r="K1083" s="316" t="str">
        <f t="shared" si="298"/>
        <v/>
      </c>
      <c r="L1083" s="317" t="str">
        <f t="shared" ca="1" si="315"/>
        <v xml:space="preserve">\ltjruby{}{}\
</v>
      </c>
      <c r="M1083" s="317" t="str">
        <f t="shared" ca="1" si="301"/>
        <v xml:space="preserve">&lt;ruby&gt;&lt;rt&gt;&lt;/rt&gt;&lt;/ruby&gt;
</v>
      </c>
      <c r="N1083" s="317" t="str">
        <f t="shared" ca="1" si="302"/>
        <v xml:space="preserve">&lt;ruby&gt;&lt;rt&gt;&lt;/rt&gt;&lt;/ruby&gt;
</v>
      </c>
      <c r="O1083" s="317" t="str">
        <f t="shared" ca="1" si="303"/>
        <v xml:space="preserve">&lt;ruby&gt;&lt;rt&gt;&lt;/rt&gt;&lt;/ruby&gt;
</v>
      </c>
      <c r="P1083" s="317" t="str">
        <f t="shared" ca="1" si="303"/>
        <v xml:space="preserve">&lt;ruby&gt;&lt;rt&gt;&lt;/rt&gt;&lt;/ruby&gt;
</v>
      </c>
      <c r="Q1083" s="318" t="str">
        <f t="shared" ca="1" si="304"/>
        <v xml:space="preserve">&lt;ruby&gt;&lt;rtc&gt;&lt;/rtc&gt;&lt;/ruby&gt;
</v>
      </c>
      <c r="R1083" s="318" t="str">
        <f t="shared" ca="1" si="305"/>
        <v xml:space="preserve">&lt;ruby&gt;&lt;rt&gt;&lt;/rt&gt;&lt;rtc&gt;&lt;/rtc&gt;&lt;/ruby&gt;
</v>
      </c>
      <c r="S1083" s="285"/>
      <c r="T1083" s="319" t="b">
        <f t="shared" si="299"/>
        <v>0</v>
      </c>
      <c r="U1083" s="319" t="b">
        <f t="shared" si="306"/>
        <v>0</v>
      </c>
      <c r="V1083" s="319" t="b">
        <f t="shared" si="307"/>
        <v>1</v>
      </c>
      <c r="W1083" s="319" t="b">
        <f t="shared" si="308"/>
        <v>1</v>
      </c>
      <c r="X1083" s="319" t="b">
        <f t="shared" si="309"/>
        <v>0</v>
      </c>
      <c r="Y1083" s="370"/>
      <c r="Z1083" s="377" t="str">
        <f t="shared" si="300"/>
        <v/>
      </c>
      <c r="AA1083" s="373" t="str">
        <f t="array" ref="AA1083">IF( $Z1083="", "", INDEX(白話字聲母資料表, $Z1083, $AA$5))</f>
        <v/>
      </c>
      <c r="AB1083" s="370"/>
      <c r="AC1083" s="377" t="str">
        <f t="shared" si="310"/>
        <v/>
      </c>
      <c r="AD1083" s="373" t="str">
        <f t="array" ref="AD1083">IF( $W1083, "", INDEX(白話字韻母資料表, AC1083, $AD$5))</f>
        <v/>
      </c>
      <c r="AE1083" s="373" t="str">
        <f t="array" ref="AE1083">IF( $W1083, "", IF( INDEX(白話字韻母資料表, AC1083, $AE$5) = "入聲", TRUE, FALSE) )</f>
        <v/>
      </c>
      <c r="AF1083" s="374" t="str">
        <f t="shared" si="311"/>
        <v/>
      </c>
      <c r="AG1083" s="374" t="str">
        <f t="shared" si="312"/>
        <v/>
      </c>
      <c r="AH1083" s="374" t="str">
        <f t="array" ref="AH1083">IF( $W1083, "", INDEX(白話字韻母資料表, $AC1083, $AH$5))</f>
        <v/>
      </c>
      <c r="AI1083" s="374" t="str">
        <f t="array" ref="AI1083">IF($W1083, "", INDEX(白話字韻母八聲調資料表, $AD1083, $AG1083))</f>
        <v/>
      </c>
      <c r="AJ1083" s="370"/>
      <c r="AK1083" s="373" t="b">
        <f t="shared" si="313"/>
        <v>0</v>
      </c>
      <c r="AL1083" s="373" t="str">
        <f>IF( $AK1083, IFERROR( IF(MATCH( $E1083, 顎音化聲母!$H$9:$H$37, 0), TRUE, FALSE), FALSE), "")</f>
        <v/>
      </c>
      <c r="AM1083" s="373" t="str">
        <f t="array" ref="AM1083">IF( AND($AK1083, $AL1083), INDEX(顎音化聲母資料表, MATCH( $D1083 &amp; $E1083, 顎音化聲母!$L$5:$L$136, 0), 3), "")</f>
        <v/>
      </c>
      <c r="AN1083" s="373" t="str">
        <f t="shared" si="314"/>
        <v/>
      </c>
      <c r="AO1083" s="374" t="str">
        <f t="array" ref="AO1083">IF($AN1083="", "", IF( $AM1083&lt;&gt;"", $AM1083,INDEX(白話字聲母資料表, $AN1083, $AO$5)))</f>
        <v/>
      </c>
      <c r="AP1083" s="374" t="str">
        <f t="array" ref="AP1083">IF($W1083, "", INDEX(方音八音反切資料表, $AD1083, $AG1083))</f>
        <v/>
      </c>
      <c r="AQ1083" s="370"/>
      <c r="AR1083" s="374" t="str">
        <f t="array" ref="AR1083">IF($V1083, "", INDEX(白話字聲母資料表, $Z1083, $AR$5))</f>
        <v/>
      </c>
      <c r="AS1083" s="375" t="str">
        <f t="array" ref="AS1083">IF($W1083, "", INDEX(白話字韻母資料表, $AC1083, $AR$5))</f>
        <v/>
      </c>
      <c r="AT1083" s="374" t="str">
        <f t="array" ref="AT1083">IF($W1083, "", INDEX(台羅韻母八聲調資料表, $AD1083, $AG1083))</f>
        <v/>
      </c>
      <c r="AU1083" s="370"/>
      <c r="AV1083" s="374" t="str">
        <f t="array" ref="AV1083">IF($V1083, "", INDEX(白話字聲母資料表, $Z1083, $AV$5))</f>
        <v/>
      </c>
      <c r="AW1083" s="375" t="str">
        <f t="array" ref="AW1083">IF($W1083, "", INDEX(白話字韻母資料表, $AC1083, $AW$5))</f>
        <v/>
      </c>
      <c r="AX1083" s="374" t="str">
        <f t="array" ref="AX1083">IF($W1083, "", INDEX(閩拼韻母八聲調資料表, $AD1083, $AG1083))</f>
        <v/>
      </c>
    </row>
    <row r="1084" spans="2:50">
      <c r="B1084" s="380">
        <f t="shared" si="294"/>
        <v>1076</v>
      </c>
      <c r="C1084" s="314" t="str">
        <f>MID(文章!$D$4, B1084, 1)</f>
        <v/>
      </c>
      <c r="D1084" s="365"/>
      <c r="E1084" s="365"/>
      <c r="F1084" s="365"/>
      <c r="G1084" s="315" t="str">
        <f t="array" ref="G1084">IF( OR($T1084, NOT($U1084), $W1084), "", $AA1084 &amp; $AH1084 &amp; INDEX(中文數值資料表, $AG1084, 2) )</f>
        <v/>
      </c>
      <c r="H1084" s="321" t="str">
        <f t="shared" si="295"/>
        <v/>
      </c>
      <c r="I1084" s="322" t="str">
        <f t="shared" si="296"/>
        <v/>
      </c>
      <c r="J1084" s="323" t="str">
        <f t="shared" si="297"/>
        <v/>
      </c>
      <c r="K1084" s="316" t="str">
        <f t="shared" si="298"/>
        <v/>
      </c>
      <c r="L1084" s="317" t="str">
        <f t="shared" ca="1" si="315"/>
        <v xml:space="preserve">\ltjruby{}{}\
</v>
      </c>
      <c r="M1084" s="317" t="str">
        <f t="shared" ca="1" si="301"/>
        <v xml:space="preserve">&lt;ruby&gt;&lt;rt&gt;&lt;/rt&gt;&lt;/ruby&gt;
</v>
      </c>
      <c r="N1084" s="317" t="str">
        <f t="shared" ca="1" si="302"/>
        <v xml:space="preserve">&lt;ruby&gt;&lt;rt&gt;&lt;/rt&gt;&lt;/ruby&gt;
</v>
      </c>
      <c r="O1084" s="317" t="str">
        <f t="shared" ca="1" si="303"/>
        <v xml:space="preserve">&lt;ruby&gt;&lt;rt&gt;&lt;/rt&gt;&lt;/ruby&gt;
</v>
      </c>
      <c r="P1084" s="317" t="str">
        <f t="shared" ca="1" si="303"/>
        <v xml:space="preserve">&lt;ruby&gt;&lt;rt&gt;&lt;/rt&gt;&lt;/ruby&gt;
</v>
      </c>
      <c r="Q1084" s="318" t="str">
        <f t="shared" ca="1" si="304"/>
        <v xml:space="preserve">&lt;ruby&gt;&lt;rtc&gt;&lt;/rtc&gt;&lt;/ruby&gt;
</v>
      </c>
      <c r="R1084" s="318" t="str">
        <f t="shared" ca="1" si="305"/>
        <v xml:space="preserve">&lt;ruby&gt;&lt;rt&gt;&lt;/rt&gt;&lt;rtc&gt;&lt;/rtc&gt;&lt;/ruby&gt;
</v>
      </c>
      <c r="S1084" s="285"/>
      <c r="T1084" s="319" t="b">
        <f t="shared" si="299"/>
        <v>0</v>
      </c>
      <c r="U1084" s="319" t="b">
        <f t="shared" si="306"/>
        <v>0</v>
      </c>
      <c r="V1084" s="319" t="b">
        <f t="shared" si="307"/>
        <v>1</v>
      </c>
      <c r="W1084" s="319" t="b">
        <f t="shared" si="308"/>
        <v>1</v>
      </c>
      <c r="X1084" s="319" t="b">
        <f t="shared" si="309"/>
        <v>0</v>
      </c>
      <c r="Y1084" s="370"/>
      <c r="Z1084" s="377" t="str">
        <f t="shared" si="300"/>
        <v/>
      </c>
      <c r="AA1084" s="373" t="str">
        <f t="array" ref="AA1084">IF( $Z1084="", "", INDEX(白話字聲母資料表, $Z1084, $AA$5))</f>
        <v/>
      </c>
      <c r="AB1084" s="370"/>
      <c r="AC1084" s="377" t="str">
        <f t="shared" si="310"/>
        <v/>
      </c>
      <c r="AD1084" s="373" t="str">
        <f t="array" ref="AD1084">IF( $W1084, "", INDEX(白話字韻母資料表, AC1084, $AD$5))</f>
        <v/>
      </c>
      <c r="AE1084" s="373" t="str">
        <f t="array" ref="AE1084">IF( $W1084, "", IF( INDEX(白話字韻母資料表, AC1084, $AE$5) = "入聲", TRUE, FALSE) )</f>
        <v/>
      </c>
      <c r="AF1084" s="374" t="str">
        <f t="shared" si="311"/>
        <v/>
      </c>
      <c r="AG1084" s="374" t="str">
        <f t="shared" si="312"/>
        <v/>
      </c>
      <c r="AH1084" s="374" t="str">
        <f t="array" ref="AH1084">IF( $W1084, "", INDEX(白話字韻母資料表, $AC1084, $AH$5))</f>
        <v/>
      </c>
      <c r="AI1084" s="374" t="str">
        <f t="array" ref="AI1084">IF($W1084, "", INDEX(白話字韻母八聲調資料表, $AD1084, $AG1084))</f>
        <v/>
      </c>
      <c r="AJ1084" s="370"/>
      <c r="AK1084" s="373" t="b">
        <f t="shared" si="313"/>
        <v>0</v>
      </c>
      <c r="AL1084" s="373" t="str">
        <f>IF( $AK1084, IFERROR( IF(MATCH( $E1084, 顎音化聲母!$H$9:$H$37, 0), TRUE, FALSE), FALSE), "")</f>
        <v/>
      </c>
      <c r="AM1084" s="373" t="str">
        <f t="array" ref="AM1084">IF( AND($AK1084, $AL1084), INDEX(顎音化聲母資料表, MATCH( $D1084 &amp; $E1084, 顎音化聲母!$L$5:$L$136, 0), 3), "")</f>
        <v/>
      </c>
      <c r="AN1084" s="373" t="str">
        <f t="shared" si="314"/>
        <v/>
      </c>
      <c r="AO1084" s="374" t="str">
        <f t="array" ref="AO1084">IF($AN1084="", "", IF( $AM1084&lt;&gt;"", $AM1084,INDEX(白話字聲母資料表, $AN1084, $AO$5)))</f>
        <v/>
      </c>
      <c r="AP1084" s="374" t="str">
        <f t="array" ref="AP1084">IF($W1084, "", INDEX(方音八音反切資料表, $AD1084, $AG1084))</f>
        <v/>
      </c>
      <c r="AQ1084" s="370"/>
      <c r="AR1084" s="374" t="str">
        <f t="array" ref="AR1084">IF($V1084, "", INDEX(白話字聲母資料表, $Z1084, $AR$5))</f>
        <v/>
      </c>
      <c r="AS1084" s="375" t="str">
        <f t="array" ref="AS1084">IF($W1084, "", INDEX(白話字韻母資料表, $AC1084, $AR$5))</f>
        <v/>
      </c>
      <c r="AT1084" s="374" t="str">
        <f t="array" ref="AT1084">IF($W1084, "", INDEX(台羅韻母八聲調資料表, $AD1084, $AG1084))</f>
        <v/>
      </c>
      <c r="AU1084" s="370"/>
      <c r="AV1084" s="374" t="str">
        <f t="array" ref="AV1084">IF($V1084, "", INDEX(白話字聲母資料表, $Z1084, $AV$5))</f>
        <v/>
      </c>
      <c r="AW1084" s="375" t="str">
        <f t="array" ref="AW1084">IF($W1084, "", INDEX(白話字韻母資料表, $AC1084, $AW$5))</f>
        <v/>
      </c>
      <c r="AX1084" s="374" t="str">
        <f t="array" ref="AX1084">IF($W1084, "", INDEX(閩拼韻母八聲調資料表, $AD1084, $AG1084))</f>
        <v/>
      </c>
    </row>
    <row r="1085" spans="2:50">
      <c r="B1085" s="380">
        <f t="shared" si="294"/>
        <v>1077</v>
      </c>
      <c r="C1085" s="314" t="str">
        <f>MID(文章!$D$4, B1085, 1)</f>
        <v/>
      </c>
      <c r="D1085" s="365"/>
      <c r="E1085" s="365"/>
      <c r="F1085" s="365"/>
      <c r="G1085" s="315" t="str">
        <f t="array" ref="G1085">IF( OR($T1085, NOT($U1085), $W1085), "", $AA1085 &amp; $AH1085 &amp; INDEX(中文數值資料表, $AG1085, 2) )</f>
        <v/>
      </c>
      <c r="H1085" s="321" t="str">
        <f t="shared" si="295"/>
        <v/>
      </c>
      <c r="I1085" s="322" t="str">
        <f t="shared" si="296"/>
        <v/>
      </c>
      <c r="J1085" s="323" t="str">
        <f t="shared" si="297"/>
        <v/>
      </c>
      <c r="K1085" s="316" t="str">
        <f t="shared" si="298"/>
        <v/>
      </c>
      <c r="L1085" s="317" t="str">
        <f t="shared" ca="1" si="315"/>
        <v xml:space="preserve">\ltjruby{}{}\
</v>
      </c>
      <c r="M1085" s="317" t="str">
        <f t="shared" ca="1" si="301"/>
        <v xml:space="preserve">&lt;ruby&gt;&lt;rt&gt;&lt;/rt&gt;&lt;/ruby&gt;
</v>
      </c>
      <c r="N1085" s="317" t="str">
        <f t="shared" ca="1" si="302"/>
        <v xml:space="preserve">&lt;ruby&gt;&lt;rt&gt;&lt;/rt&gt;&lt;/ruby&gt;
</v>
      </c>
      <c r="O1085" s="317" t="str">
        <f t="shared" ca="1" si="303"/>
        <v xml:space="preserve">&lt;ruby&gt;&lt;rt&gt;&lt;/rt&gt;&lt;/ruby&gt;
</v>
      </c>
      <c r="P1085" s="317" t="str">
        <f t="shared" ca="1" si="303"/>
        <v xml:space="preserve">&lt;ruby&gt;&lt;rt&gt;&lt;/rt&gt;&lt;/ruby&gt;
</v>
      </c>
      <c r="Q1085" s="318" t="str">
        <f t="shared" ca="1" si="304"/>
        <v xml:space="preserve">&lt;ruby&gt;&lt;rtc&gt;&lt;/rtc&gt;&lt;/ruby&gt;
</v>
      </c>
      <c r="R1085" s="318" t="str">
        <f t="shared" ca="1" si="305"/>
        <v xml:space="preserve">&lt;ruby&gt;&lt;rt&gt;&lt;/rt&gt;&lt;rtc&gt;&lt;/rtc&gt;&lt;/ruby&gt;
</v>
      </c>
      <c r="S1085" s="285"/>
      <c r="T1085" s="319" t="b">
        <f t="shared" si="299"/>
        <v>0</v>
      </c>
      <c r="U1085" s="319" t="b">
        <f t="shared" si="306"/>
        <v>0</v>
      </c>
      <c r="V1085" s="319" t="b">
        <f t="shared" si="307"/>
        <v>1</v>
      </c>
      <c r="W1085" s="319" t="b">
        <f t="shared" si="308"/>
        <v>1</v>
      </c>
      <c r="X1085" s="319" t="b">
        <f t="shared" si="309"/>
        <v>0</v>
      </c>
      <c r="Y1085" s="370"/>
      <c r="Z1085" s="377" t="str">
        <f t="shared" si="300"/>
        <v/>
      </c>
      <c r="AA1085" s="373" t="str">
        <f t="array" ref="AA1085">IF( $Z1085="", "", INDEX(白話字聲母資料表, $Z1085, $AA$5))</f>
        <v/>
      </c>
      <c r="AB1085" s="370"/>
      <c r="AC1085" s="377" t="str">
        <f t="shared" si="310"/>
        <v/>
      </c>
      <c r="AD1085" s="373" t="str">
        <f t="array" ref="AD1085">IF( $W1085, "", INDEX(白話字韻母資料表, AC1085, $AD$5))</f>
        <v/>
      </c>
      <c r="AE1085" s="373" t="str">
        <f t="array" ref="AE1085">IF( $W1085, "", IF( INDEX(白話字韻母資料表, AC1085, $AE$5) = "入聲", TRUE, FALSE) )</f>
        <v/>
      </c>
      <c r="AF1085" s="374" t="str">
        <f t="shared" si="311"/>
        <v/>
      </c>
      <c r="AG1085" s="374" t="str">
        <f t="shared" si="312"/>
        <v/>
      </c>
      <c r="AH1085" s="374" t="str">
        <f t="array" ref="AH1085">IF( $W1085, "", INDEX(白話字韻母資料表, $AC1085, $AH$5))</f>
        <v/>
      </c>
      <c r="AI1085" s="374" t="str">
        <f t="array" ref="AI1085">IF($W1085, "", INDEX(白話字韻母八聲調資料表, $AD1085, $AG1085))</f>
        <v/>
      </c>
      <c r="AJ1085" s="370"/>
      <c r="AK1085" s="373" t="b">
        <f t="shared" si="313"/>
        <v>0</v>
      </c>
      <c r="AL1085" s="373" t="str">
        <f>IF( $AK1085, IFERROR( IF(MATCH( $E1085, 顎音化聲母!$H$9:$H$37, 0), TRUE, FALSE), FALSE), "")</f>
        <v/>
      </c>
      <c r="AM1085" s="373" t="str">
        <f t="array" ref="AM1085">IF( AND($AK1085, $AL1085), INDEX(顎音化聲母資料表, MATCH( $D1085 &amp; $E1085, 顎音化聲母!$L$5:$L$136, 0), 3), "")</f>
        <v/>
      </c>
      <c r="AN1085" s="373" t="str">
        <f t="shared" si="314"/>
        <v/>
      </c>
      <c r="AO1085" s="374" t="str">
        <f t="array" ref="AO1085">IF($AN1085="", "", IF( $AM1085&lt;&gt;"", $AM1085,INDEX(白話字聲母資料表, $AN1085, $AO$5)))</f>
        <v/>
      </c>
      <c r="AP1085" s="374" t="str">
        <f t="array" ref="AP1085">IF($W1085, "", INDEX(方音八音反切資料表, $AD1085, $AG1085))</f>
        <v/>
      </c>
      <c r="AQ1085" s="370"/>
      <c r="AR1085" s="374" t="str">
        <f t="array" ref="AR1085">IF($V1085, "", INDEX(白話字聲母資料表, $Z1085, $AR$5))</f>
        <v/>
      </c>
      <c r="AS1085" s="375" t="str">
        <f t="array" ref="AS1085">IF($W1085, "", INDEX(白話字韻母資料表, $AC1085, $AR$5))</f>
        <v/>
      </c>
      <c r="AT1085" s="374" t="str">
        <f t="array" ref="AT1085">IF($W1085, "", INDEX(台羅韻母八聲調資料表, $AD1085, $AG1085))</f>
        <v/>
      </c>
      <c r="AU1085" s="370"/>
      <c r="AV1085" s="374" t="str">
        <f t="array" ref="AV1085">IF($V1085, "", INDEX(白話字聲母資料表, $Z1085, $AV$5))</f>
        <v/>
      </c>
      <c r="AW1085" s="375" t="str">
        <f t="array" ref="AW1085">IF($W1085, "", INDEX(白話字韻母資料表, $AC1085, $AW$5))</f>
        <v/>
      </c>
      <c r="AX1085" s="374" t="str">
        <f t="array" ref="AX1085">IF($W1085, "", INDEX(閩拼韻母八聲調資料表, $AD1085, $AG1085))</f>
        <v/>
      </c>
    </row>
    <row r="1086" spans="2:50">
      <c r="B1086" s="380">
        <f t="shared" si="294"/>
        <v>1078</v>
      </c>
      <c r="C1086" s="314" t="str">
        <f>MID(文章!$D$4, B1086, 1)</f>
        <v/>
      </c>
      <c r="D1086" s="365"/>
      <c r="E1086" s="365"/>
      <c r="F1086" s="365"/>
      <c r="G1086" s="315" t="str">
        <f t="array" ref="G1086">IF( OR($T1086, NOT($U1086), $W1086), "", $AA1086 &amp; $AH1086 &amp; INDEX(中文數值資料表, $AG1086, 2) )</f>
        <v/>
      </c>
      <c r="H1086" s="321" t="str">
        <f t="shared" si="295"/>
        <v/>
      </c>
      <c r="I1086" s="322" t="str">
        <f t="shared" si="296"/>
        <v/>
      </c>
      <c r="J1086" s="323" t="str">
        <f t="shared" si="297"/>
        <v/>
      </c>
      <c r="K1086" s="316" t="str">
        <f t="shared" si="298"/>
        <v/>
      </c>
      <c r="L1086" s="317" t="str">
        <f t="shared" ca="1" si="315"/>
        <v xml:space="preserve">\ltjruby{}{}\
</v>
      </c>
      <c r="M1086" s="317" t="str">
        <f t="shared" ca="1" si="301"/>
        <v xml:space="preserve">&lt;ruby&gt;&lt;rt&gt;&lt;/rt&gt;&lt;/ruby&gt;
</v>
      </c>
      <c r="N1086" s="317" t="str">
        <f t="shared" ca="1" si="302"/>
        <v xml:space="preserve">&lt;ruby&gt;&lt;rt&gt;&lt;/rt&gt;&lt;/ruby&gt;
</v>
      </c>
      <c r="O1086" s="317" t="str">
        <f t="shared" ca="1" si="303"/>
        <v xml:space="preserve">&lt;ruby&gt;&lt;rt&gt;&lt;/rt&gt;&lt;/ruby&gt;
</v>
      </c>
      <c r="P1086" s="317" t="str">
        <f t="shared" ca="1" si="303"/>
        <v xml:space="preserve">&lt;ruby&gt;&lt;rt&gt;&lt;/rt&gt;&lt;/ruby&gt;
</v>
      </c>
      <c r="Q1086" s="318" t="str">
        <f t="shared" ca="1" si="304"/>
        <v xml:space="preserve">&lt;ruby&gt;&lt;rtc&gt;&lt;/rtc&gt;&lt;/ruby&gt;
</v>
      </c>
      <c r="R1086" s="318" t="str">
        <f t="shared" ca="1" si="305"/>
        <v xml:space="preserve">&lt;ruby&gt;&lt;rt&gt;&lt;/rt&gt;&lt;rtc&gt;&lt;/rtc&gt;&lt;/ruby&gt;
</v>
      </c>
      <c r="S1086" s="285"/>
      <c r="T1086" s="319" t="b">
        <f t="shared" si="299"/>
        <v>0</v>
      </c>
      <c r="U1086" s="319" t="b">
        <f t="shared" si="306"/>
        <v>0</v>
      </c>
      <c r="V1086" s="319" t="b">
        <f t="shared" si="307"/>
        <v>1</v>
      </c>
      <c r="W1086" s="319" t="b">
        <f t="shared" si="308"/>
        <v>1</v>
      </c>
      <c r="X1086" s="319" t="b">
        <f t="shared" si="309"/>
        <v>0</v>
      </c>
      <c r="Y1086" s="370"/>
      <c r="Z1086" s="377" t="str">
        <f t="shared" si="300"/>
        <v/>
      </c>
      <c r="AA1086" s="373" t="str">
        <f t="array" ref="AA1086">IF( $Z1086="", "", INDEX(白話字聲母資料表, $Z1086, $AA$5))</f>
        <v/>
      </c>
      <c r="AB1086" s="370"/>
      <c r="AC1086" s="377" t="str">
        <f t="shared" si="310"/>
        <v/>
      </c>
      <c r="AD1086" s="373" t="str">
        <f t="array" ref="AD1086">IF( $W1086, "", INDEX(白話字韻母資料表, AC1086, $AD$5))</f>
        <v/>
      </c>
      <c r="AE1086" s="373" t="str">
        <f t="array" ref="AE1086">IF( $W1086, "", IF( INDEX(白話字韻母資料表, AC1086, $AE$5) = "入聲", TRUE, FALSE) )</f>
        <v/>
      </c>
      <c r="AF1086" s="374" t="str">
        <f t="shared" si="311"/>
        <v/>
      </c>
      <c r="AG1086" s="374" t="str">
        <f t="shared" si="312"/>
        <v/>
      </c>
      <c r="AH1086" s="374" t="str">
        <f t="array" ref="AH1086">IF( $W1086, "", INDEX(白話字韻母資料表, $AC1086, $AH$5))</f>
        <v/>
      </c>
      <c r="AI1086" s="374" t="str">
        <f t="array" ref="AI1086">IF($W1086, "", INDEX(白話字韻母八聲調資料表, $AD1086, $AG1086))</f>
        <v/>
      </c>
      <c r="AJ1086" s="370"/>
      <c r="AK1086" s="373" t="b">
        <f t="shared" si="313"/>
        <v>0</v>
      </c>
      <c r="AL1086" s="373" t="str">
        <f>IF( $AK1086, IFERROR( IF(MATCH( $E1086, 顎音化聲母!$H$9:$H$37, 0), TRUE, FALSE), FALSE), "")</f>
        <v/>
      </c>
      <c r="AM1086" s="373" t="str">
        <f t="array" ref="AM1086">IF( AND($AK1086, $AL1086), INDEX(顎音化聲母資料表, MATCH( $D1086 &amp; $E1086, 顎音化聲母!$L$5:$L$136, 0), 3), "")</f>
        <v/>
      </c>
      <c r="AN1086" s="373" t="str">
        <f t="shared" si="314"/>
        <v/>
      </c>
      <c r="AO1086" s="374" t="str">
        <f t="array" ref="AO1086">IF($AN1086="", "", IF( $AM1086&lt;&gt;"", $AM1086,INDEX(白話字聲母資料表, $AN1086, $AO$5)))</f>
        <v/>
      </c>
      <c r="AP1086" s="374" t="str">
        <f t="array" ref="AP1086">IF($W1086, "", INDEX(方音八音反切資料表, $AD1086, $AG1086))</f>
        <v/>
      </c>
      <c r="AQ1086" s="370"/>
      <c r="AR1086" s="374" t="str">
        <f t="array" ref="AR1086">IF($V1086, "", INDEX(白話字聲母資料表, $Z1086, $AR$5))</f>
        <v/>
      </c>
      <c r="AS1086" s="375" t="str">
        <f t="array" ref="AS1086">IF($W1086, "", INDEX(白話字韻母資料表, $AC1086, $AR$5))</f>
        <v/>
      </c>
      <c r="AT1086" s="374" t="str">
        <f t="array" ref="AT1086">IF($W1086, "", INDEX(台羅韻母八聲調資料表, $AD1086, $AG1086))</f>
        <v/>
      </c>
      <c r="AU1086" s="370"/>
      <c r="AV1086" s="374" t="str">
        <f t="array" ref="AV1086">IF($V1086, "", INDEX(白話字聲母資料表, $Z1086, $AV$5))</f>
        <v/>
      </c>
      <c r="AW1086" s="375" t="str">
        <f t="array" ref="AW1086">IF($W1086, "", INDEX(白話字韻母資料表, $AC1086, $AW$5))</f>
        <v/>
      </c>
      <c r="AX1086" s="374" t="str">
        <f t="array" ref="AX1086">IF($W1086, "", INDEX(閩拼韻母八聲調資料表, $AD1086, $AG1086))</f>
        <v/>
      </c>
    </row>
    <row r="1087" spans="2:50">
      <c r="B1087" s="380">
        <f t="shared" si="294"/>
        <v>1079</v>
      </c>
      <c r="C1087" s="314" t="str">
        <f>MID(文章!$D$4, B1087, 1)</f>
        <v/>
      </c>
      <c r="D1087" s="365"/>
      <c r="E1087" s="365"/>
      <c r="F1087" s="365"/>
      <c r="G1087" s="315" t="str">
        <f t="array" ref="G1087">IF( OR($T1087, NOT($U1087), $W1087), "", $AA1087 &amp; $AH1087 &amp; INDEX(中文數值資料表, $AG1087, 2) )</f>
        <v/>
      </c>
      <c r="H1087" s="321" t="str">
        <f t="shared" si="295"/>
        <v/>
      </c>
      <c r="I1087" s="322" t="str">
        <f t="shared" si="296"/>
        <v/>
      </c>
      <c r="J1087" s="323" t="str">
        <f t="shared" si="297"/>
        <v/>
      </c>
      <c r="K1087" s="316" t="str">
        <f t="shared" si="298"/>
        <v/>
      </c>
      <c r="L1087" s="317" t="str">
        <f t="shared" ca="1" si="315"/>
        <v xml:space="preserve">\ltjruby{}{}\
</v>
      </c>
      <c r="M1087" s="317" t="str">
        <f t="shared" ca="1" si="301"/>
        <v xml:space="preserve">&lt;ruby&gt;&lt;rt&gt;&lt;/rt&gt;&lt;/ruby&gt;
</v>
      </c>
      <c r="N1087" s="317" t="str">
        <f t="shared" ca="1" si="302"/>
        <v xml:space="preserve">&lt;ruby&gt;&lt;rt&gt;&lt;/rt&gt;&lt;/ruby&gt;
</v>
      </c>
      <c r="O1087" s="317" t="str">
        <f t="shared" ca="1" si="303"/>
        <v xml:space="preserve">&lt;ruby&gt;&lt;rt&gt;&lt;/rt&gt;&lt;/ruby&gt;
</v>
      </c>
      <c r="P1087" s="317" t="str">
        <f t="shared" ca="1" si="303"/>
        <v xml:space="preserve">&lt;ruby&gt;&lt;rt&gt;&lt;/rt&gt;&lt;/ruby&gt;
</v>
      </c>
      <c r="Q1087" s="318" t="str">
        <f t="shared" ca="1" si="304"/>
        <v xml:space="preserve">&lt;ruby&gt;&lt;rtc&gt;&lt;/rtc&gt;&lt;/ruby&gt;
</v>
      </c>
      <c r="R1087" s="318" t="str">
        <f t="shared" ca="1" si="305"/>
        <v xml:space="preserve">&lt;ruby&gt;&lt;rt&gt;&lt;/rt&gt;&lt;rtc&gt;&lt;/rtc&gt;&lt;/ruby&gt;
</v>
      </c>
      <c r="S1087" s="285"/>
      <c r="T1087" s="319" t="b">
        <f t="shared" si="299"/>
        <v>0</v>
      </c>
      <c r="U1087" s="319" t="b">
        <f t="shared" si="306"/>
        <v>0</v>
      </c>
      <c r="V1087" s="319" t="b">
        <f t="shared" si="307"/>
        <v>1</v>
      </c>
      <c r="W1087" s="319" t="b">
        <f t="shared" si="308"/>
        <v>1</v>
      </c>
      <c r="X1087" s="319" t="b">
        <f t="shared" si="309"/>
        <v>0</v>
      </c>
      <c r="Y1087" s="370"/>
      <c r="Z1087" s="377" t="str">
        <f t="shared" si="300"/>
        <v/>
      </c>
      <c r="AA1087" s="373" t="str">
        <f t="array" ref="AA1087">IF( $Z1087="", "", INDEX(白話字聲母資料表, $Z1087, $AA$5))</f>
        <v/>
      </c>
      <c r="AB1087" s="370"/>
      <c r="AC1087" s="377" t="str">
        <f t="shared" si="310"/>
        <v/>
      </c>
      <c r="AD1087" s="373" t="str">
        <f t="array" ref="AD1087">IF( $W1087, "", INDEX(白話字韻母資料表, AC1087, $AD$5))</f>
        <v/>
      </c>
      <c r="AE1087" s="373" t="str">
        <f t="array" ref="AE1087">IF( $W1087, "", IF( INDEX(白話字韻母資料表, AC1087, $AE$5) = "入聲", TRUE, FALSE) )</f>
        <v/>
      </c>
      <c r="AF1087" s="374" t="str">
        <f t="shared" si="311"/>
        <v/>
      </c>
      <c r="AG1087" s="374" t="str">
        <f t="shared" si="312"/>
        <v/>
      </c>
      <c r="AH1087" s="374" t="str">
        <f t="array" ref="AH1087">IF( $W1087, "", INDEX(白話字韻母資料表, $AC1087, $AH$5))</f>
        <v/>
      </c>
      <c r="AI1087" s="374" t="str">
        <f t="array" ref="AI1087">IF($W1087, "", INDEX(白話字韻母八聲調資料表, $AD1087, $AG1087))</f>
        <v/>
      </c>
      <c r="AJ1087" s="370"/>
      <c r="AK1087" s="373" t="b">
        <f t="shared" si="313"/>
        <v>0</v>
      </c>
      <c r="AL1087" s="373" t="str">
        <f>IF( $AK1087, IFERROR( IF(MATCH( $E1087, 顎音化聲母!$H$9:$H$37, 0), TRUE, FALSE), FALSE), "")</f>
        <v/>
      </c>
      <c r="AM1087" s="373" t="str">
        <f t="array" ref="AM1087">IF( AND($AK1087, $AL1087), INDEX(顎音化聲母資料表, MATCH( $D1087 &amp; $E1087, 顎音化聲母!$L$5:$L$136, 0), 3), "")</f>
        <v/>
      </c>
      <c r="AN1087" s="373" t="str">
        <f t="shared" si="314"/>
        <v/>
      </c>
      <c r="AO1087" s="374" t="str">
        <f t="array" ref="AO1087">IF($AN1087="", "", IF( $AM1087&lt;&gt;"", $AM1087,INDEX(白話字聲母資料表, $AN1087, $AO$5)))</f>
        <v/>
      </c>
      <c r="AP1087" s="374" t="str">
        <f t="array" ref="AP1087">IF($W1087, "", INDEX(方音八音反切資料表, $AD1087, $AG1087))</f>
        <v/>
      </c>
      <c r="AQ1087" s="370"/>
      <c r="AR1087" s="374" t="str">
        <f t="array" ref="AR1087">IF($V1087, "", INDEX(白話字聲母資料表, $Z1087, $AR$5))</f>
        <v/>
      </c>
      <c r="AS1087" s="375" t="str">
        <f t="array" ref="AS1087">IF($W1087, "", INDEX(白話字韻母資料表, $AC1087, $AR$5))</f>
        <v/>
      </c>
      <c r="AT1087" s="374" t="str">
        <f t="array" ref="AT1087">IF($W1087, "", INDEX(台羅韻母八聲調資料表, $AD1087, $AG1087))</f>
        <v/>
      </c>
      <c r="AU1087" s="370"/>
      <c r="AV1087" s="374" t="str">
        <f t="array" ref="AV1087">IF($V1087, "", INDEX(白話字聲母資料表, $Z1087, $AV$5))</f>
        <v/>
      </c>
      <c r="AW1087" s="375" t="str">
        <f t="array" ref="AW1087">IF($W1087, "", INDEX(白話字韻母資料表, $AC1087, $AW$5))</f>
        <v/>
      </c>
      <c r="AX1087" s="374" t="str">
        <f t="array" ref="AX1087">IF($W1087, "", INDEX(閩拼韻母八聲調資料表, $AD1087, $AG1087))</f>
        <v/>
      </c>
    </row>
    <row r="1088" spans="2:50">
      <c r="B1088" s="380">
        <f t="shared" si="294"/>
        <v>1080</v>
      </c>
      <c r="C1088" s="314" t="str">
        <f>MID(文章!$D$4, B1088, 1)</f>
        <v/>
      </c>
      <c r="D1088" s="365"/>
      <c r="E1088" s="365"/>
      <c r="F1088" s="365"/>
      <c r="G1088" s="315" t="str">
        <f t="array" ref="G1088">IF( OR($T1088, NOT($U1088), $W1088), "", $AA1088 &amp; $AH1088 &amp; INDEX(中文數值資料表, $AG1088, 2) )</f>
        <v/>
      </c>
      <c r="H1088" s="321" t="str">
        <f t="shared" si="295"/>
        <v/>
      </c>
      <c r="I1088" s="322" t="str">
        <f t="shared" si="296"/>
        <v/>
      </c>
      <c r="J1088" s="323" t="str">
        <f t="shared" si="297"/>
        <v/>
      </c>
      <c r="K1088" s="316" t="str">
        <f t="shared" si="298"/>
        <v/>
      </c>
      <c r="L1088" s="317" t="str">
        <f t="shared" ca="1" si="315"/>
        <v xml:space="preserve">\ltjruby{}{}\
</v>
      </c>
      <c r="M1088" s="317" t="str">
        <f t="shared" ca="1" si="301"/>
        <v xml:space="preserve">&lt;ruby&gt;&lt;rt&gt;&lt;/rt&gt;&lt;/ruby&gt;
</v>
      </c>
      <c r="N1088" s="317" t="str">
        <f t="shared" ca="1" si="302"/>
        <v xml:space="preserve">&lt;ruby&gt;&lt;rt&gt;&lt;/rt&gt;&lt;/ruby&gt;
</v>
      </c>
      <c r="O1088" s="317" t="str">
        <f t="shared" ca="1" si="303"/>
        <v xml:space="preserve">&lt;ruby&gt;&lt;rt&gt;&lt;/rt&gt;&lt;/ruby&gt;
</v>
      </c>
      <c r="P1088" s="317" t="str">
        <f t="shared" ca="1" si="303"/>
        <v xml:space="preserve">&lt;ruby&gt;&lt;rt&gt;&lt;/rt&gt;&lt;/ruby&gt;
</v>
      </c>
      <c r="Q1088" s="318" t="str">
        <f t="shared" ca="1" si="304"/>
        <v xml:space="preserve">&lt;ruby&gt;&lt;rtc&gt;&lt;/rtc&gt;&lt;/ruby&gt;
</v>
      </c>
      <c r="R1088" s="318" t="str">
        <f t="shared" ca="1" si="305"/>
        <v xml:space="preserve">&lt;ruby&gt;&lt;rt&gt;&lt;/rt&gt;&lt;rtc&gt;&lt;/rtc&gt;&lt;/ruby&gt;
</v>
      </c>
      <c r="S1088" s="285"/>
      <c r="T1088" s="319" t="b">
        <f t="shared" si="299"/>
        <v>0</v>
      </c>
      <c r="U1088" s="319" t="b">
        <f t="shared" si="306"/>
        <v>0</v>
      </c>
      <c r="V1088" s="319" t="b">
        <f t="shared" si="307"/>
        <v>1</v>
      </c>
      <c r="W1088" s="319" t="b">
        <f t="shared" si="308"/>
        <v>1</v>
      </c>
      <c r="X1088" s="319" t="b">
        <f t="shared" si="309"/>
        <v>0</v>
      </c>
      <c r="Y1088" s="370"/>
      <c r="Z1088" s="377" t="str">
        <f t="shared" si="300"/>
        <v/>
      </c>
      <c r="AA1088" s="373" t="str">
        <f t="array" ref="AA1088">IF( $Z1088="", "", INDEX(白話字聲母資料表, $Z1088, $AA$5))</f>
        <v/>
      </c>
      <c r="AB1088" s="370"/>
      <c r="AC1088" s="377" t="str">
        <f t="shared" si="310"/>
        <v/>
      </c>
      <c r="AD1088" s="373" t="str">
        <f t="array" ref="AD1088">IF( $W1088, "", INDEX(白話字韻母資料表, AC1088, $AD$5))</f>
        <v/>
      </c>
      <c r="AE1088" s="373" t="str">
        <f t="array" ref="AE1088">IF( $W1088, "", IF( INDEX(白話字韻母資料表, AC1088, $AE$5) = "入聲", TRUE, FALSE) )</f>
        <v/>
      </c>
      <c r="AF1088" s="374" t="str">
        <f t="shared" si="311"/>
        <v/>
      </c>
      <c r="AG1088" s="374" t="str">
        <f t="shared" si="312"/>
        <v/>
      </c>
      <c r="AH1088" s="374" t="str">
        <f t="array" ref="AH1088">IF( $W1088, "", INDEX(白話字韻母資料表, $AC1088, $AH$5))</f>
        <v/>
      </c>
      <c r="AI1088" s="374" t="str">
        <f t="array" ref="AI1088">IF($W1088, "", INDEX(白話字韻母八聲調資料表, $AD1088, $AG1088))</f>
        <v/>
      </c>
      <c r="AJ1088" s="370"/>
      <c r="AK1088" s="373" t="b">
        <f t="shared" si="313"/>
        <v>0</v>
      </c>
      <c r="AL1088" s="373" t="str">
        <f>IF( $AK1088, IFERROR( IF(MATCH( $E1088, 顎音化聲母!$H$9:$H$37, 0), TRUE, FALSE), FALSE), "")</f>
        <v/>
      </c>
      <c r="AM1088" s="373" t="str">
        <f t="array" ref="AM1088">IF( AND($AK1088, $AL1088), INDEX(顎音化聲母資料表, MATCH( $D1088 &amp; $E1088, 顎音化聲母!$L$5:$L$136, 0), 3), "")</f>
        <v/>
      </c>
      <c r="AN1088" s="373" t="str">
        <f t="shared" si="314"/>
        <v/>
      </c>
      <c r="AO1088" s="374" t="str">
        <f t="array" ref="AO1088">IF($AN1088="", "", IF( $AM1088&lt;&gt;"", $AM1088,INDEX(白話字聲母資料表, $AN1088, $AO$5)))</f>
        <v/>
      </c>
      <c r="AP1088" s="374" t="str">
        <f t="array" ref="AP1088">IF($W1088, "", INDEX(方音八音反切資料表, $AD1088, $AG1088))</f>
        <v/>
      </c>
      <c r="AQ1088" s="370"/>
      <c r="AR1088" s="374" t="str">
        <f t="array" ref="AR1088">IF($V1088, "", INDEX(白話字聲母資料表, $Z1088, $AR$5))</f>
        <v/>
      </c>
      <c r="AS1088" s="375" t="str">
        <f t="array" ref="AS1088">IF($W1088, "", INDEX(白話字韻母資料表, $AC1088, $AR$5))</f>
        <v/>
      </c>
      <c r="AT1088" s="374" t="str">
        <f t="array" ref="AT1088">IF($W1088, "", INDEX(台羅韻母八聲調資料表, $AD1088, $AG1088))</f>
        <v/>
      </c>
      <c r="AU1088" s="370"/>
      <c r="AV1088" s="374" t="str">
        <f t="array" ref="AV1088">IF($V1088, "", INDEX(白話字聲母資料表, $Z1088, $AV$5))</f>
        <v/>
      </c>
      <c r="AW1088" s="375" t="str">
        <f t="array" ref="AW1088">IF($W1088, "", INDEX(白話字韻母資料表, $AC1088, $AW$5))</f>
        <v/>
      </c>
      <c r="AX1088" s="374" t="str">
        <f t="array" ref="AX1088">IF($W1088, "", INDEX(閩拼韻母八聲調資料表, $AD1088, $AG1088))</f>
        <v/>
      </c>
    </row>
    <row r="1089" spans="2:50">
      <c r="B1089" s="380">
        <f t="shared" si="294"/>
        <v>1081</v>
      </c>
      <c r="C1089" s="314" t="str">
        <f>MID(文章!$D$4, B1089, 1)</f>
        <v/>
      </c>
      <c r="D1089" s="365"/>
      <c r="E1089" s="365"/>
      <c r="F1089" s="365"/>
      <c r="G1089" s="315" t="str">
        <f t="array" ref="G1089">IF( OR($T1089, NOT($U1089), $W1089), "", $AA1089 &amp; $AH1089 &amp; INDEX(中文數值資料表, $AG1089, 2) )</f>
        <v/>
      </c>
      <c r="H1089" s="321" t="str">
        <f t="shared" si="295"/>
        <v/>
      </c>
      <c r="I1089" s="322" t="str">
        <f t="shared" si="296"/>
        <v/>
      </c>
      <c r="J1089" s="323" t="str">
        <f t="shared" si="297"/>
        <v/>
      </c>
      <c r="K1089" s="316" t="str">
        <f t="shared" si="298"/>
        <v/>
      </c>
      <c r="L1089" s="317" t="str">
        <f t="shared" ca="1" si="315"/>
        <v xml:space="preserve">\ltjruby{}{}\
</v>
      </c>
      <c r="M1089" s="317" t="str">
        <f t="shared" ca="1" si="301"/>
        <v xml:space="preserve">&lt;ruby&gt;&lt;rt&gt;&lt;/rt&gt;&lt;/ruby&gt;
</v>
      </c>
      <c r="N1089" s="317" t="str">
        <f t="shared" ca="1" si="302"/>
        <v xml:space="preserve">&lt;ruby&gt;&lt;rt&gt;&lt;/rt&gt;&lt;/ruby&gt;
</v>
      </c>
      <c r="O1089" s="317" t="str">
        <f t="shared" ca="1" si="303"/>
        <v xml:space="preserve">&lt;ruby&gt;&lt;rt&gt;&lt;/rt&gt;&lt;/ruby&gt;
</v>
      </c>
      <c r="P1089" s="317" t="str">
        <f t="shared" ca="1" si="303"/>
        <v xml:space="preserve">&lt;ruby&gt;&lt;rt&gt;&lt;/rt&gt;&lt;/ruby&gt;
</v>
      </c>
      <c r="Q1089" s="318" t="str">
        <f t="shared" ca="1" si="304"/>
        <v xml:space="preserve">&lt;ruby&gt;&lt;rtc&gt;&lt;/rtc&gt;&lt;/ruby&gt;
</v>
      </c>
      <c r="R1089" s="318" t="str">
        <f t="shared" ca="1" si="305"/>
        <v xml:space="preserve">&lt;ruby&gt;&lt;rt&gt;&lt;/rt&gt;&lt;rtc&gt;&lt;/rtc&gt;&lt;/ruby&gt;
</v>
      </c>
      <c r="S1089" s="285"/>
      <c r="T1089" s="319" t="b">
        <f t="shared" si="299"/>
        <v>0</v>
      </c>
      <c r="U1089" s="319" t="b">
        <f t="shared" si="306"/>
        <v>0</v>
      </c>
      <c r="V1089" s="319" t="b">
        <f t="shared" si="307"/>
        <v>1</v>
      </c>
      <c r="W1089" s="319" t="b">
        <f t="shared" si="308"/>
        <v>1</v>
      </c>
      <c r="X1089" s="319" t="b">
        <f t="shared" si="309"/>
        <v>0</v>
      </c>
      <c r="Y1089" s="370"/>
      <c r="Z1089" s="377" t="str">
        <f t="shared" si="300"/>
        <v/>
      </c>
      <c r="AA1089" s="373" t="str">
        <f t="array" ref="AA1089">IF( $Z1089="", "", INDEX(白話字聲母資料表, $Z1089, $AA$5))</f>
        <v/>
      </c>
      <c r="AB1089" s="370"/>
      <c r="AC1089" s="377" t="str">
        <f t="shared" si="310"/>
        <v/>
      </c>
      <c r="AD1089" s="373" t="str">
        <f t="array" ref="AD1089">IF( $W1089, "", INDEX(白話字韻母資料表, AC1089, $AD$5))</f>
        <v/>
      </c>
      <c r="AE1089" s="373" t="str">
        <f t="array" ref="AE1089">IF( $W1089, "", IF( INDEX(白話字韻母資料表, AC1089, $AE$5) = "入聲", TRUE, FALSE) )</f>
        <v/>
      </c>
      <c r="AF1089" s="374" t="str">
        <f t="shared" si="311"/>
        <v/>
      </c>
      <c r="AG1089" s="374" t="str">
        <f t="shared" si="312"/>
        <v/>
      </c>
      <c r="AH1089" s="374" t="str">
        <f t="array" ref="AH1089">IF( $W1089, "", INDEX(白話字韻母資料表, $AC1089, $AH$5))</f>
        <v/>
      </c>
      <c r="AI1089" s="374" t="str">
        <f t="array" ref="AI1089">IF($W1089, "", INDEX(白話字韻母八聲調資料表, $AD1089, $AG1089))</f>
        <v/>
      </c>
      <c r="AJ1089" s="370"/>
      <c r="AK1089" s="373" t="b">
        <f t="shared" si="313"/>
        <v>0</v>
      </c>
      <c r="AL1089" s="373" t="str">
        <f>IF( $AK1089, IFERROR( IF(MATCH( $E1089, 顎音化聲母!$H$9:$H$37, 0), TRUE, FALSE), FALSE), "")</f>
        <v/>
      </c>
      <c r="AM1089" s="373" t="str">
        <f t="array" ref="AM1089">IF( AND($AK1089, $AL1089), INDEX(顎音化聲母資料表, MATCH( $D1089 &amp; $E1089, 顎音化聲母!$L$5:$L$136, 0), 3), "")</f>
        <v/>
      </c>
      <c r="AN1089" s="373" t="str">
        <f t="shared" si="314"/>
        <v/>
      </c>
      <c r="AO1089" s="374" t="str">
        <f t="array" ref="AO1089">IF($AN1089="", "", IF( $AM1089&lt;&gt;"", $AM1089,INDEX(白話字聲母資料表, $AN1089, $AO$5)))</f>
        <v/>
      </c>
      <c r="AP1089" s="374" t="str">
        <f t="array" ref="AP1089">IF($W1089, "", INDEX(方音八音反切資料表, $AD1089, $AG1089))</f>
        <v/>
      </c>
      <c r="AQ1089" s="370"/>
      <c r="AR1089" s="374" t="str">
        <f t="array" ref="AR1089">IF($V1089, "", INDEX(白話字聲母資料表, $Z1089, $AR$5))</f>
        <v/>
      </c>
      <c r="AS1089" s="375" t="str">
        <f t="array" ref="AS1089">IF($W1089, "", INDEX(白話字韻母資料表, $AC1089, $AR$5))</f>
        <v/>
      </c>
      <c r="AT1089" s="374" t="str">
        <f t="array" ref="AT1089">IF($W1089, "", INDEX(台羅韻母八聲調資料表, $AD1089, $AG1089))</f>
        <v/>
      </c>
      <c r="AU1089" s="370"/>
      <c r="AV1089" s="374" t="str">
        <f t="array" ref="AV1089">IF($V1089, "", INDEX(白話字聲母資料表, $Z1089, $AV$5))</f>
        <v/>
      </c>
      <c r="AW1089" s="375" t="str">
        <f t="array" ref="AW1089">IF($W1089, "", INDEX(白話字韻母資料表, $AC1089, $AW$5))</f>
        <v/>
      </c>
      <c r="AX1089" s="374" t="str">
        <f t="array" ref="AX1089">IF($W1089, "", INDEX(閩拼韻母八聲調資料表, $AD1089, $AG1089))</f>
        <v/>
      </c>
    </row>
    <row r="1090" spans="2:50">
      <c r="B1090" s="380">
        <f t="shared" si="294"/>
        <v>1082</v>
      </c>
      <c r="C1090" s="314" t="str">
        <f>MID(文章!$D$4, B1090, 1)</f>
        <v/>
      </c>
      <c r="D1090" s="365"/>
      <c r="E1090" s="365"/>
      <c r="F1090" s="365"/>
      <c r="G1090" s="315" t="str">
        <f t="array" ref="G1090">IF( OR($T1090, NOT($U1090), $W1090), "", $AA1090 &amp; $AH1090 &amp; INDEX(中文數值資料表, $AG1090, 2) )</f>
        <v/>
      </c>
      <c r="H1090" s="321" t="str">
        <f t="shared" si="295"/>
        <v/>
      </c>
      <c r="I1090" s="322" t="str">
        <f t="shared" si="296"/>
        <v/>
      </c>
      <c r="J1090" s="323" t="str">
        <f t="shared" si="297"/>
        <v/>
      </c>
      <c r="K1090" s="316" t="str">
        <f t="shared" si="298"/>
        <v/>
      </c>
      <c r="L1090" s="317" t="str">
        <f t="shared" ca="1" si="315"/>
        <v xml:space="preserve">\ltjruby{}{}\
</v>
      </c>
      <c r="M1090" s="317" t="str">
        <f t="shared" ca="1" si="301"/>
        <v xml:space="preserve">&lt;ruby&gt;&lt;rt&gt;&lt;/rt&gt;&lt;/ruby&gt;
</v>
      </c>
      <c r="N1090" s="317" t="str">
        <f t="shared" ca="1" si="302"/>
        <v xml:space="preserve">&lt;ruby&gt;&lt;rt&gt;&lt;/rt&gt;&lt;/ruby&gt;
</v>
      </c>
      <c r="O1090" s="317" t="str">
        <f t="shared" ca="1" si="303"/>
        <v xml:space="preserve">&lt;ruby&gt;&lt;rt&gt;&lt;/rt&gt;&lt;/ruby&gt;
</v>
      </c>
      <c r="P1090" s="317" t="str">
        <f t="shared" ca="1" si="303"/>
        <v xml:space="preserve">&lt;ruby&gt;&lt;rt&gt;&lt;/rt&gt;&lt;/ruby&gt;
</v>
      </c>
      <c r="Q1090" s="318" t="str">
        <f t="shared" ca="1" si="304"/>
        <v xml:space="preserve">&lt;ruby&gt;&lt;rtc&gt;&lt;/rtc&gt;&lt;/ruby&gt;
</v>
      </c>
      <c r="R1090" s="318" t="str">
        <f t="shared" ca="1" si="305"/>
        <v xml:space="preserve">&lt;ruby&gt;&lt;rt&gt;&lt;/rt&gt;&lt;rtc&gt;&lt;/rtc&gt;&lt;/ruby&gt;
</v>
      </c>
      <c r="S1090" s="285"/>
      <c r="T1090" s="319" t="b">
        <f t="shared" si="299"/>
        <v>0</v>
      </c>
      <c r="U1090" s="319" t="b">
        <f t="shared" si="306"/>
        <v>0</v>
      </c>
      <c r="V1090" s="319" t="b">
        <f t="shared" si="307"/>
        <v>1</v>
      </c>
      <c r="W1090" s="319" t="b">
        <f t="shared" si="308"/>
        <v>1</v>
      </c>
      <c r="X1090" s="319" t="b">
        <f t="shared" si="309"/>
        <v>0</v>
      </c>
      <c r="Y1090" s="370"/>
      <c r="Z1090" s="377" t="str">
        <f t="shared" si="300"/>
        <v/>
      </c>
      <c r="AA1090" s="373" t="str">
        <f t="array" ref="AA1090">IF( $Z1090="", "", INDEX(白話字聲母資料表, $Z1090, $AA$5))</f>
        <v/>
      </c>
      <c r="AB1090" s="370"/>
      <c r="AC1090" s="377" t="str">
        <f t="shared" si="310"/>
        <v/>
      </c>
      <c r="AD1090" s="373" t="str">
        <f t="array" ref="AD1090">IF( $W1090, "", INDEX(白話字韻母資料表, AC1090, $AD$5))</f>
        <v/>
      </c>
      <c r="AE1090" s="373" t="str">
        <f t="array" ref="AE1090">IF( $W1090, "", IF( INDEX(白話字韻母資料表, AC1090, $AE$5) = "入聲", TRUE, FALSE) )</f>
        <v/>
      </c>
      <c r="AF1090" s="374" t="str">
        <f t="shared" si="311"/>
        <v/>
      </c>
      <c r="AG1090" s="374" t="str">
        <f t="shared" si="312"/>
        <v/>
      </c>
      <c r="AH1090" s="374" t="str">
        <f t="array" ref="AH1090">IF( $W1090, "", INDEX(白話字韻母資料表, $AC1090, $AH$5))</f>
        <v/>
      </c>
      <c r="AI1090" s="374" t="str">
        <f t="array" ref="AI1090">IF($W1090, "", INDEX(白話字韻母八聲調資料表, $AD1090, $AG1090))</f>
        <v/>
      </c>
      <c r="AJ1090" s="370"/>
      <c r="AK1090" s="373" t="b">
        <f t="shared" si="313"/>
        <v>0</v>
      </c>
      <c r="AL1090" s="373" t="str">
        <f>IF( $AK1090, IFERROR( IF(MATCH( $E1090, 顎音化聲母!$H$9:$H$37, 0), TRUE, FALSE), FALSE), "")</f>
        <v/>
      </c>
      <c r="AM1090" s="373" t="str">
        <f t="array" ref="AM1090">IF( AND($AK1090, $AL1090), INDEX(顎音化聲母資料表, MATCH( $D1090 &amp; $E1090, 顎音化聲母!$L$5:$L$136, 0), 3), "")</f>
        <v/>
      </c>
      <c r="AN1090" s="373" t="str">
        <f t="shared" si="314"/>
        <v/>
      </c>
      <c r="AO1090" s="374" t="str">
        <f t="array" ref="AO1090">IF($AN1090="", "", IF( $AM1090&lt;&gt;"", $AM1090,INDEX(白話字聲母資料表, $AN1090, $AO$5)))</f>
        <v/>
      </c>
      <c r="AP1090" s="374" t="str">
        <f t="array" ref="AP1090">IF($W1090, "", INDEX(方音八音反切資料表, $AD1090, $AG1090))</f>
        <v/>
      </c>
      <c r="AQ1090" s="370"/>
      <c r="AR1090" s="374" t="str">
        <f t="array" ref="AR1090">IF($V1090, "", INDEX(白話字聲母資料表, $Z1090, $AR$5))</f>
        <v/>
      </c>
      <c r="AS1090" s="375" t="str">
        <f t="array" ref="AS1090">IF($W1090, "", INDEX(白話字韻母資料表, $AC1090, $AR$5))</f>
        <v/>
      </c>
      <c r="AT1090" s="374" t="str">
        <f t="array" ref="AT1090">IF($W1090, "", INDEX(台羅韻母八聲調資料表, $AD1090, $AG1090))</f>
        <v/>
      </c>
      <c r="AU1090" s="370"/>
      <c r="AV1090" s="374" t="str">
        <f t="array" ref="AV1090">IF($V1090, "", INDEX(白話字聲母資料表, $Z1090, $AV$5))</f>
        <v/>
      </c>
      <c r="AW1090" s="375" t="str">
        <f t="array" ref="AW1090">IF($W1090, "", INDEX(白話字韻母資料表, $AC1090, $AW$5))</f>
        <v/>
      </c>
      <c r="AX1090" s="374" t="str">
        <f t="array" ref="AX1090">IF($W1090, "", INDEX(閩拼韻母八聲調資料表, $AD1090, $AG1090))</f>
        <v/>
      </c>
    </row>
    <row r="1091" spans="2:50">
      <c r="B1091" s="380">
        <f t="shared" si="294"/>
        <v>1083</v>
      </c>
      <c r="C1091" s="314" t="str">
        <f>MID(文章!$D$4, B1091, 1)</f>
        <v/>
      </c>
      <c r="D1091" s="365"/>
      <c r="E1091" s="365"/>
      <c r="F1091" s="365"/>
      <c r="G1091" s="315" t="str">
        <f t="array" ref="G1091">IF( OR($T1091, NOT($U1091), $W1091), "", $AA1091 &amp; $AH1091 &amp; INDEX(中文數值資料表, $AG1091, 2) )</f>
        <v/>
      </c>
      <c r="H1091" s="321" t="str">
        <f t="shared" si="295"/>
        <v/>
      </c>
      <c r="I1091" s="322" t="str">
        <f t="shared" si="296"/>
        <v/>
      </c>
      <c r="J1091" s="323" t="str">
        <f t="shared" si="297"/>
        <v/>
      </c>
      <c r="K1091" s="316" t="str">
        <f t="shared" si="298"/>
        <v/>
      </c>
      <c r="L1091" s="317" t="str">
        <f t="shared" ca="1" si="315"/>
        <v xml:space="preserve">\ltjruby{}{}\
</v>
      </c>
      <c r="M1091" s="317" t="str">
        <f t="shared" ca="1" si="301"/>
        <v xml:space="preserve">&lt;ruby&gt;&lt;rt&gt;&lt;/rt&gt;&lt;/ruby&gt;
</v>
      </c>
      <c r="N1091" s="317" t="str">
        <f t="shared" ca="1" si="302"/>
        <v xml:space="preserve">&lt;ruby&gt;&lt;rt&gt;&lt;/rt&gt;&lt;/ruby&gt;
</v>
      </c>
      <c r="O1091" s="317" t="str">
        <f t="shared" ca="1" si="303"/>
        <v xml:space="preserve">&lt;ruby&gt;&lt;rt&gt;&lt;/rt&gt;&lt;/ruby&gt;
</v>
      </c>
      <c r="P1091" s="317" t="str">
        <f t="shared" ca="1" si="303"/>
        <v xml:space="preserve">&lt;ruby&gt;&lt;rt&gt;&lt;/rt&gt;&lt;/ruby&gt;
</v>
      </c>
      <c r="Q1091" s="318" t="str">
        <f t="shared" ca="1" si="304"/>
        <v xml:space="preserve">&lt;ruby&gt;&lt;rtc&gt;&lt;/rtc&gt;&lt;/ruby&gt;
</v>
      </c>
      <c r="R1091" s="318" t="str">
        <f t="shared" ca="1" si="305"/>
        <v xml:space="preserve">&lt;ruby&gt;&lt;rt&gt;&lt;/rt&gt;&lt;rtc&gt;&lt;/rtc&gt;&lt;/ruby&gt;
</v>
      </c>
      <c r="S1091" s="285"/>
      <c r="T1091" s="319" t="b">
        <f t="shared" si="299"/>
        <v>0</v>
      </c>
      <c r="U1091" s="319" t="b">
        <f t="shared" si="306"/>
        <v>0</v>
      </c>
      <c r="V1091" s="319" t="b">
        <f t="shared" si="307"/>
        <v>1</v>
      </c>
      <c r="W1091" s="319" t="b">
        <f t="shared" si="308"/>
        <v>1</v>
      </c>
      <c r="X1091" s="319" t="b">
        <f t="shared" si="309"/>
        <v>0</v>
      </c>
      <c r="Y1091" s="370"/>
      <c r="Z1091" s="377" t="str">
        <f t="shared" si="300"/>
        <v/>
      </c>
      <c r="AA1091" s="373" t="str">
        <f t="array" ref="AA1091">IF( $Z1091="", "", INDEX(白話字聲母資料表, $Z1091, $AA$5))</f>
        <v/>
      </c>
      <c r="AB1091" s="370"/>
      <c r="AC1091" s="377" t="str">
        <f t="shared" si="310"/>
        <v/>
      </c>
      <c r="AD1091" s="373" t="str">
        <f t="array" ref="AD1091">IF( $W1091, "", INDEX(白話字韻母資料表, AC1091, $AD$5))</f>
        <v/>
      </c>
      <c r="AE1091" s="373" t="str">
        <f t="array" ref="AE1091">IF( $W1091, "", IF( INDEX(白話字韻母資料表, AC1091, $AE$5) = "入聲", TRUE, FALSE) )</f>
        <v/>
      </c>
      <c r="AF1091" s="374" t="str">
        <f t="shared" si="311"/>
        <v/>
      </c>
      <c r="AG1091" s="374" t="str">
        <f t="shared" si="312"/>
        <v/>
      </c>
      <c r="AH1091" s="374" t="str">
        <f t="array" ref="AH1091">IF( $W1091, "", INDEX(白話字韻母資料表, $AC1091, $AH$5))</f>
        <v/>
      </c>
      <c r="AI1091" s="374" t="str">
        <f t="array" ref="AI1091">IF($W1091, "", INDEX(白話字韻母八聲調資料表, $AD1091, $AG1091))</f>
        <v/>
      </c>
      <c r="AJ1091" s="370"/>
      <c r="AK1091" s="373" t="b">
        <f t="shared" si="313"/>
        <v>0</v>
      </c>
      <c r="AL1091" s="373" t="str">
        <f>IF( $AK1091, IFERROR( IF(MATCH( $E1091, 顎音化聲母!$H$9:$H$37, 0), TRUE, FALSE), FALSE), "")</f>
        <v/>
      </c>
      <c r="AM1091" s="373" t="str">
        <f t="array" ref="AM1091">IF( AND($AK1091, $AL1091), INDEX(顎音化聲母資料表, MATCH( $D1091 &amp; $E1091, 顎音化聲母!$L$5:$L$136, 0), 3), "")</f>
        <v/>
      </c>
      <c r="AN1091" s="373" t="str">
        <f t="shared" si="314"/>
        <v/>
      </c>
      <c r="AO1091" s="374" t="str">
        <f t="array" ref="AO1091">IF($AN1091="", "", IF( $AM1091&lt;&gt;"", $AM1091,INDEX(白話字聲母資料表, $AN1091, $AO$5)))</f>
        <v/>
      </c>
      <c r="AP1091" s="374" t="str">
        <f t="array" ref="AP1091">IF($W1091, "", INDEX(方音八音反切資料表, $AD1091, $AG1091))</f>
        <v/>
      </c>
      <c r="AQ1091" s="370"/>
      <c r="AR1091" s="374" t="str">
        <f t="array" ref="AR1091">IF($V1091, "", INDEX(白話字聲母資料表, $Z1091, $AR$5))</f>
        <v/>
      </c>
      <c r="AS1091" s="375" t="str">
        <f t="array" ref="AS1091">IF($W1091, "", INDEX(白話字韻母資料表, $AC1091, $AR$5))</f>
        <v/>
      </c>
      <c r="AT1091" s="374" t="str">
        <f t="array" ref="AT1091">IF($W1091, "", INDEX(台羅韻母八聲調資料表, $AD1091, $AG1091))</f>
        <v/>
      </c>
      <c r="AU1091" s="370"/>
      <c r="AV1091" s="374" t="str">
        <f t="array" ref="AV1091">IF($V1091, "", INDEX(白話字聲母資料表, $Z1091, $AV$5))</f>
        <v/>
      </c>
      <c r="AW1091" s="375" t="str">
        <f t="array" ref="AW1091">IF($W1091, "", INDEX(白話字韻母資料表, $AC1091, $AW$5))</f>
        <v/>
      </c>
      <c r="AX1091" s="374" t="str">
        <f t="array" ref="AX1091">IF($W1091, "", INDEX(閩拼韻母八聲調資料表, $AD1091, $AG1091))</f>
        <v/>
      </c>
    </row>
    <row r="1092" spans="2:50">
      <c r="B1092" s="380">
        <f t="shared" si="294"/>
        <v>1084</v>
      </c>
      <c r="C1092" s="314" t="str">
        <f>MID(文章!$D$4, B1092, 1)</f>
        <v/>
      </c>
      <c r="D1092" s="365"/>
      <c r="E1092" s="365"/>
      <c r="F1092" s="365"/>
      <c r="G1092" s="315" t="str">
        <f t="array" ref="G1092">IF( OR($T1092, NOT($U1092), $W1092), "", $AA1092 &amp; $AH1092 &amp; INDEX(中文數值資料表, $AG1092, 2) )</f>
        <v/>
      </c>
      <c r="H1092" s="321" t="str">
        <f t="shared" si="295"/>
        <v/>
      </c>
      <c r="I1092" s="322" t="str">
        <f t="shared" si="296"/>
        <v/>
      </c>
      <c r="J1092" s="323" t="str">
        <f t="shared" si="297"/>
        <v/>
      </c>
      <c r="K1092" s="316" t="str">
        <f t="shared" si="298"/>
        <v/>
      </c>
      <c r="L1092" s="317" t="str">
        <f t="shared" ca="1" si="315"/>
        <v xml:space="preserve">\ltjruby{}{}\
</v>
      </c>
      <c r="M1092" s="317" t="str">
        <f t="shared" ca="1" si="301"/>
        <v xml:space="preserve">&lt;ruby&gt;&lt;rt&gt;&lt;/rt&gt;&lt;/ruby&gt;
</v>
      </c>
      <c r="N1092" s="317" t="str">
        <f t="shared" ca="1" si="302"/>
        <v xml:space="preserve">&lt;ruby&gt;&lt;rt&gt;&lt;/rt&gt;&lt;/ruby&gt;
</v>
      </c>
      <c r="O1092" s="317" t="str">
        <f t="shared" ca="1" si="303"/>
        <v xml:space="preserve">&lt;ruby&gt;&lt;rt&gt;&lt;/rt&gt;&lt;/ruby&gt;
</v>
      </c>
      <c r="P1092" s="317" t="str">
        <f t="shared" ca="1" si="303"/>
        <v xml:space="preserve">&lt;ruby&gt;&lt;rt&gt;&lt;/rt&gt;&lt;/ruby&gt;
</v>
      </c>
      <c r="Q1092" s="318" t="str">
        <f t="shared" ca="1" si="304"/>
        <v xml:space="preserve">&lt;ruby&gt;&lt;rtc&gt;&lt;/rtc&gt;&lt;/ruby&gt;
</v>
      </c>
      <c r="R1092" s="318" t="str">
        <f t="shared" ca="1" si="305"/>
        <v xml:space="preserve">&lt;ruby&gt;&lt;rt&gt;&lt;/rt&gt;&lt;rtc&gt;&lt;/rtc&gt;&lt;/ruby&gt;
</v>
      </c>
      <c r="S1092" s="285"/>
      <c r="T1092" s="319" t="b">
        <f t="shared" si="299"/>
        <v>0</v>
      </c>
      <c r="U1092" s="319" t="b">
        <f t="shared" si="306"/>
        <v>0</v>
      </c>
      <c r="V1092" s="319" t="b">
        <f t="shared" si="307"/>
        <v>1</v>
      </c>
      <c r="W1092" s="319" t="b">
        <f t="shared" si="308"/>
        <v>1</v>
      </c>
      <c r="X1092" s="319" t="b">
        <f t="shared" si="309"/>
        <v>0</v>
      </c>
      <c r="Y1092" s="370"/>
      <c r="Z1092" s="377" t="str">
        <f t="shared" si="300"/>
        <v/>
      </c>
      <c r="AA1092" s="373" t="str">
        <f t="array" ref="AA1092">IF( $Z1092="", "", INDEX(白話字聲母資料表, $Z1092, $AA$5))</f>
        <v/>
      </c>
      <c r="AB1092" s="370"/>
      <c r="AC1092" s="377" t="str">
        <f t="shared" si="310"/>
        <v/>
      </c>
      <c r="AD1092" s="373" t="str">
        <f t="array" ref="AD1092">IF( $W1092, "", INDEX(白話字韻母資料表, AC1092, $AD$5))</f>
        <v/>
      </c>
      <c r="AE1092" s="373" t="str">
        <f t="array" ref="AE1092">IF( $W1092, "", IF( INDEX(白話字韻母資料表, AC1092, $AE$5) = "入聲", TRUE, FALSE) )</f>
        <v/>
      </c>
      <c r="AF1092" s="374" t="str">
        <f t="shared" si="311"/>
        <v/>
      </c>
      <c r="AG1092" s="374" t="str">
        <f t="shared" si="312"/>
        <v/>
      </c>
      <c r="AH1092" s="374" t="str">
        <f t="array" ref="AH1092">IF( $W1092, "", INDEX(白話字韻母資料表, $AC1092, $AH$5))</f>
        <v/>
      </c>
      <c r="AI1092" s="374" t="str">
        <f t="array" ref="AI1092">IF($W1092, "", INDEX(白話字韻母八聲調資料表, $AD1092, $AG1092))</f>
        <v/>
      </c>
      <c r="AJ1092" s="370"/>
      <c r="AK1092" s="373" t="b">
        <f t="shared" si="313"/>
        <v>0</v>
      </c>
      <c r="AL1092" s="373" t="str">
        <f>IF( $AK1092, IFERROR( IF(MATCH( $E1092, 顎音化聲母!$H$9:$H$37, 0), TRUE, FALSE), FALSE), "")</f>
        <v/>
      </c>
      <c r="AM1092" s="373" t="str">
        <f t="array" ref="AM1092">IF( AND($AK1092, $AL1092), INDEX(顎音化聲母資料表, MATCH( $D1092 &amp; $E1092, 顎音化聲母!$L$5:$L$136, 0), 3), "")</f>
        <v/>
      </c>
      <c r="AN1092" s="373" t="str">
        <f t="shared" si="314"/>
        <v/>
      </c>
      <c r="AO1092" s="374" t="str">
        <f t="array" ref="AO1092">IF($AN1092="", "", IF( $AM1092&lt;&gt;"", $AM1092,INDEX(白話字聲母資料表, $AN1092, $AO$5)))</f>
        <v/>
      </c>
      <c r="AP1092" s="374" t="str">
        <f t="array" ref="AP1092">IF($W1092, "", INDEX(方音八音反切資料表, $AD1092, $AG1092))</f>
        <v/>
      </c>
      <c r="AQ1092" s="370"/>
      <c r="AR1092" s="374" t="str">
        <f t="array" ref="AR1092">IF($V1092, "", INDEX(白話字聲母資料表, $Z1092, $AR$5))</f>
        <v/>
      </c>
      <c r="AS1092" s="375" t="str">
        <f t="array" ref="AS1092">IF($W1092, "", INDEX(白話字韻母資料表, $AC1092, $AR$5))</f>
        <v/>
      </c>
      <c r="AT1092" s="374" t="str">
        <f t="array" ref="AT1092">IF($W1092, "", INDEX(台羅韻母八聲調資料表, $AD1092, $AG1092))</f>
        <v/>
      </c>
      <c r="AU1092" s="370"/>
      <c r="AV1092" s="374" t="str">
        <f t="array" ref="AV1092">IF($V1092, "", INDEX(白話字聲母資料表, $Z1092, $AV$5))</f>
        <v/>
      </c>
      <c r="AW1092" s="375" t="str">
        <f t="array" ref="AW1092">IF($W1092, "", INDEX(白話字韻母資料表, $AC1092, $AW$5))</f>
        <v/>
      </c>
      <c r="AX1092" s="374" t="str">
        <f t="array" ref="AX1092">IF($W1092, "", INDEX(閩拼韻母八聲調資料表, $AD1092, $AG1092))</f>
        <v/>
      </c>
    </row>
    <row r="1093" spans="2:50">
      <c r="B1093" s="380">
        <f t="shared" si="294"/>
        <v>1085</v>
      </c>
      <c r="C1093" s="314" t="str">
        <f>MID(文章!$D$4, B1093, 1)</f>
        <v/>
      </c>
      <c r="D1093" s="365"/>
      <c r="E1093" s="365"/>
      <c r="F1093" s="365"/>
      <c r="G1093" s="315" t="str">
        <f t="array" ref="G1093">IF( OR($T1093, NOT($U1093), $W1093), "", $AA1093 &amp; $AH1093 &amp; INDEX(中文數值資料表, $AG1093, 2) )</f>
        <v/>
      </c>
      <c r="H1093" s="321" t="str">
        <f t="shared" si="295"/>
        <v/>
      </c>
      <c r="I1093" s="322" t="str">
        <f t="shared" si="296"/>
        <v/>
      </c>
      <c r="J1093" s="323" t="str">
        <f t="shared" si="297"/>
        <v/>
      </c>
      <c r="K1093" s="316" t="str">
        <f t="shared" si="298"/>
        <v/>
      </c>
      <c r="L1093" s="317" t="str">
        <f t="shared" ca="1" si="315"/>
        <v xml:space="preserve">\ltjruby{}{}\
</v>
      </c>
      <c r="M1093" s="317" t="str">
        <f t="shared" ca="1" si="301"/>
        <v xml:space="preserve">&lt;ruby&gt;&lt;rt&gt;&lt;/rt&gt;&lt;/ruby&gt;
</v>
      </c>
      <c r="N1093" s="317" t="str">
        <f t="shared" ca="1" si="302"/>
        <v xml:space="preserve">&lt;ruby&gt;&lt;rt&gt;&lt;/rt&gt;&lt;/ruby&gt;
</v>
      </c>
      <c r="O1093" s="317" t="str">
        <f t="shared" ca="1" si="303"/>
        <v xml:space="preserve">&lt;ruby&gt;&lt;rt&gt;&lt;/rt&gt;&lt;/ruby&gt;
</v>
      </c>
      <c r="P1093" s="317" t="str">
        <f t="shared" ca="1" si="303"/>
        <v xml:space="preserve">&lt;ruby&gt;&lt;rt&gt;&lt;/rt&gt;&lt;/ruby&gt;
</v>
      </c>
      <c r="Q1093" s="318" t="str">
        <f t="shared" ca="1" si="304"/>
        <v xml:space="preserve">&lt;ruby&gt;&lt;rtc&gt;&lt;/rtc&gt;&lt;/ruby&gt;
</v>
      </c>
      <c r="R1093" s="318" t="str">
        <f t="shared" ca="1" si="305"/>
        <v xml:space="preserve">&lt;ruby&gt;&lt;rt&gt;&lt;/rt&gt;&lt;rtc&gt;&lt;/rtc&gt;&lt;/ruby&gt;
</v>
      </c>
      <c r="S1093" s="285"/>
      <c r="T1093" s="319" t="b">
        <f t="shared" si="299"/>
        <v>0</v>
      </c>
      <c r="U1093" s="319" t="b">
        <f t="shared" si="306"/>
        <v>0</v>
      </c>
      <c r="V1093" s="319" t="b">
        <f t="shared" si="307"/>
        <v>1</v>
      </c>
      <c r="W1093" s="319" t="b">
        <f t="shared" si="308"/>
        <v>1</v>
      </c>
      <c r="X1093" s="319" t="b">
        <f t="shared" si="309"/>
        <v>0</v>
      </c>
      <c r="Y1093" s="370"/>
      <c r="Z1093" s="377" t="str">
        <f t="shared" si="300"/>
        <v/>
      </c>
      <c r="AA1093" s="373" t="str">
        <f t="array" ref="AA1093">IF( $Z1093="", "", INDEX(白話字聲母資料表, $Z1093, $AA$5))</f>
        <v/>
      </c>
      <c r="AB1093" s="370"/>
      <c r="AC1093" s="377" t="str">
        <f t="shared" si="310"/>
        <v/>
      </c>
      <c r="AD1093" s="373" t="str">
        <f t="array" ref="AD1093">IF( $W1093, "", INDEX(白話字韻母資料表, AC1093, $AD$5))</f>
        <v/>
      </c>
      <c r="AE1093" s="373" t="str">
        <f t="array" ref="AE1093">IF( $W1093, "", IF( INDEX(白話字韻母資料表, AC1093, $AE$5) = "入聲", TRUE, FALSE) )</f>
        <v/>
      </c>
      <c r="AF1093" s="374" t="str">
        <f t="shared" si="311"/>
        <v/>
      </c>
      <c r="AG1093" s="374" t="str">
        <f t="shared" si="312"/>
        <v/>
      </c>
      <c r="AH1093" s="374" t="str">
        <f t="array" ref="AH1093">IF( $W1093, "", INDEX(白話字韻母資料表, $AC1093, $AH$5))</f>
        <v/>
      </c>
      <c r="AI1093" s="374" t="str">
        <f t="array" ref="AI1093">IF($W1093, "", INDEX(白話字韻母八聲調資料表, $AD1093, $AG1093))</f>
        <v/>
      </c>
      <c r="AJ1093" s="370"/>
      <c r="AK1093" s="373" t="b">
        <f t="shared" si="313"/>
        <v>0</v>
      </c>
      <c r="AL1093" s="373" t="str">
        <f>IF( $AK1093, IFERROR( IF(MATCH( $E1093, 顎音化聲母!$H$9:$H$37, 0), TRUE, FALSE), FALSE), "")</f>
        <v/>
      </c>
      <c r="AM1093" s="373" t="str">
        <f t="array" ref="AM1093">IF( AND($AK1093, $AL1093), INDEX(顎音化聲母資料表, MATCH( $D1093 &amp; $E1093, 顎音化聲母!$L$5:$L$136, 0), 3), "")</f>
        <v/>
      </c>
      <c r="AN1093" s="373" t="str">
        <f t="shared" si="314"/>
        <v/>
      </c>
      <c r="AO1093" s="374" t="str">
        <f t="array" ref="AO1093">IF($AN1093="", "", IF( $AM1093&lt;&gt;"", $AM1093,INDEX(白話字聲母資料表, $AN1093, $AO$5)))</f>
        <v/>
      </c>
      <c r="AP1093" s="374" t="str">
        <f t="array" ref="AP1093">IF($W1093, "", INDEX(方音八音反切資料表, $AD1093, $AG1093))</f>
        <v/>
      </c>
      <c r="AQ1093" s="370"/>
      <c r="AR1093" s="374" t="str">
        <f t="array" ref="AR1093">IF($V1093, "", INDEX(白話字聲母資料表, $Z1093, $AR$5))</f>
        <v/>
      </c>
      <c r="AS1093" s="375" t="str">
        <f t="array" ref="AS1093">IF($W1093, "", INDEX(白話字韻母資料表, $AC1093, $AR$5))</f>
        <v/>
      </c>
      <c r="AT1093" s="374" t="str">
        <f t="array" ref="AT1093">IF($W1093, "", INDEX(台羅韻母八聲調資料表, $AD1093, $AG1093))</f>
        <v/>
      </c>
      <c r="AU1093" s="370"/>
      <c r="AV1093" s="374" t="str">
        <f t="array" ref="AV1093">IF($V1093, "", INDEX(白話字聲母資料表, $Z1093, $AV$5))</f>
        <v/>
      </c>
      <c r="AW1093" s="375" t="str">
        <f t="array" ref="AW1093">IF($W1093, "", INDEX(白話字韻母資料表, $AC1093, $AW$5))</f>
        <v/>
      </c>
      <c r="AX1093" s="374" t="str">
        <f t="array" ref="AX1093">IF($W1093, "", INDEX(閩拼韻母八聲調資料表, $AD1093, $AG1093))</f>
        <v/>
      </c>
    </row>
    <row r="1094" spans="2:50">
      <c r="B1094" s="380">
        <f t="shared" si="294"/>
        <v>1086</v>
      </c>
      <c r="C1094" s="314" t="str">
        <f>MID(文章!$D$4, B1094, 1)</f>
        <v/>
      </c>
      <c r="D1094" s="365"/>
      <c r="E1094" s="365"/>
      <c r="F1094" s="365"/>
      <c r="G1094" s="315" t="str">
        <f t="array" ref="G1094">IF( OR($T1094, NOT($U1094), $W1094), "", $AA1094 &amp; $AH1094 &amp; INDEX(中文數值資料表, $AG1094, 2) )</f>
        <v/>
      </c>
      <c r="H1094" s="321" t="str">
        <f t="shared" si="295"/>
        <v/>
      </c>
      <c r="I1094" s="322" t="str">
        <f t="shared" si="296"/>
        <v/>
      </c>
      <c r="J1094" s="323" t="str">
        <f t="shared" si="297"/>
        <v/>
      </c>
      <c r="K1094" s="316" t="str">
        <f t="shared" si="298"/>
        <v/>
      </c>
      <c r="L1094" s="317" t="str">
        <f t="shared" ca="1" si="315"/>
        <v xml:space="preserve">\ltjruby{}{}\
</v>
      </c>
      <c r="M1094" s="317" t="str">
        <f t="shared" ca="1" si="301"/>
        <v xml:space="preserve">&lt;ruby&gt;&lt;rt&gt;&lt;/rt&gt;&lt;/ruby&gt;
</v>
      </c>
      <c r="N1094" s="317" t="str">
        <f t="shared" ca="1" si="302"/>
        <v xml:space="preserve">&lt;ruby&gt;&lt;rt&gt;&lt;/rt&gt;&lt;/ruby&gt;
</v>
      </c>
      <c r="O1094" s="317" t="str">
        <f t="shared" ca="1" si="303"/>
        <v xml:space="preserve">&lt;ruby&gt;&lt;rt&gt;&lt;/rt&gt;&lt;/ruby&gt;
</v>
      </c>
      <c r="P1094" s="317" t="str">
        <f t="shared" ca="1" si="303"/>
        <v xml:space="preserve">&lt;ruby&gt;&lt;rt&gt;&lt;/rt&gt;&lt;/ruby&gt;
</v>
      </c>
      <c r="Q1094" s="318" t="str">
        <f t="shared" ca="1" si="304"/>
        <v xml:space="preserve">&lt;ruby&gt;&lt;rtc&gt;&lt;/rtc&gt;&lt;/ruby&gt;
</v>
      </c>
      <c r="R1094" s="318" t="str">
        <f t="shared" ca="1" si="305"/>
        <v xml:space="preserve">&lt;ruby&gt;&lt;rt&gt;&lt;/rt&gt;&lt;rtc&gt;&lt;/rtc&gt;&lt;/ruby&gt;
</v>
      </c>
      <c r="S1094" s="285"/>
      <c r="T1094" s="319" t="b">
        <f t="shared" si="299"/>
        <v>0</v>
      </c>
      <c r="U1094" s="319" t="b">
        <f t="shared" si="306"/>
        <v>0</v>
      </c>
      <c r="V1094" s="319" t="b">
        <f t="shared" si="307"/>
        <v>1</v>
      </c>
      <c r="W1094" s="319" t="b">
        <f t="shared" si="308"/>
        <v>1</v>
      </c>
      <c r="X1094" s="319" t="b">
        <f t="shared" si="309"/>
        <v>0</v>
      </c>
      <c r="Y1094" s="370"/>
      <c r="Z1094" s="377" t="str">
        <f t="shared" si="300"/>
        <v/>
      </c>
      <c r="AA1094" s="373" t="str">
        <f t="array" ref="AA1094">IF( $Z1094="", "", INDEX(白話字聲母資料表, $Z1094, $AA$5))</f>
        <v/>
      </c>
      <c r="AB1094" s="370"/>
      <c r="AC1094" s="377" t="str">
        <f t="shared" si="310"/>
        <v/>
      </c>
      <c r="AD1094" s="373" t="str">
        <f t="array" ref="AD1094">IF( $W1094, "", INDEX(白話字韻母資料表, AC1094, $AD$5))</f>
        <v/>
      </c>
      <c r="AE1094" s="373" t="str">
        <f t="array" ref="AE1094">IF( $W1094, "", IF( INDEX(白話字韻母資料表, AC1094, $AE$5) = "入聲", TRUE, FALSE) )</f>
        <v/>
      </c>
      <c r="AF1094" s="374" t="str">
        <f t="shared" si="311"/>
        <v/>
      </c>
      <c r="AG1094" s="374" t="str">
        <f t="shared" si="312"/>
        <v/>
      </c>
      <c r="AH1094" s="374" t="str">
        <f t="array" ref="AH1094">IF( $W1094, "", INDEX(白話字韻母資料表, $AC1094, $AH$5))</f>
        <v/>
      </c>
      <c r="AI1094" s="374" t="str">
        <f t="array" ref="AI1094">IF($W1094, "", INDEX(白話字韻母八聲調資料表, $AD1094, $AG1094))</f>
        <v/>
      </c>
      <c r="AJ1094" s="370"/>
      <c r="AK1094" s="373" t="b">
        <f t="shared" si="313"/>
        <v>0</v>
      </c>
      <c r="AL1094" s="373" t="str">
        <f>IF( $AK1094, IFERROR( IF(MATCH( $E1094, 顎音化聲母!$H$9:$H$37, 0), TRUE, FALSE), FALSE), "")</f>
        <v/>
      </c>
      <c r="AM1094" s="373" t="str">
        <f t="array" ref="AM1094">IF( AND($AK1094, $AL1094), INDEX(顎音化聲母資料表, MATCH( $D1094 &amp; $E1094, 顎音化聲母!$L$5:$L$136, 0), 3), "")</f>
        <v/>
      </c>
      <c r="AN1094" s="373" t="str">
        <f t="shared" si="314"/>
        <v/>
      </c>
      <c r="AO1094" s="374" t="str">
        <f t="array" ref="AO1094">IF($AN1094="", "", IF( $AM1094&lt;&gt;"", $AM1094,INDEX(白話字聲母資料表, $AN1094, $AO$5)))</f>
        <v/>
      </c>
      <c r="AP1094" s="374" t="str">
        <f t="array" ref="AP1094">IF($W1094, "", INDEX(方音八音反切資料表, $AD1094, $AG1094))</f>
        <v/>
      </c>
      <c r="AQ1094" s="370"/>
      <c r="AR1094" s="374" t="str">
        <f t="array" ref="AR1094">IF($V1094, "", INDEX(白話字聲母資料表, $Z1094, $AR$5))</f>
        <v/>
      </c>
      <c r="AS1094" s="375" t="str">
        <f t="array" ref="AS1094">IF($W1094, "", INDEX(白話字韻母資料表, $AC1094, $AR$5))</f>
        <v/>
      </c>
      <c r="AT1094" s="374" t="str">
        <f t="array" ref="AT1094">IF($W1094, "", INDEX(台羅韻母八聲調資料表, $AD1094, $AG1094))</f>
        <v/>
      </c>
      <c r="AU1094" s="370"/>
      <c r="AV1094" s="374" t="str">
        <f t="array" ref="AV1094">IF($V1094, "", INDEX(白話字聲母資料表, $Z1094, $AV$5))</f>
        <v/>
      </c>
      <c r="AW1094" s="375" t="str">
        <f t="array" ref="AW1094">IF($W1094, "", INDEX(白話字韻母資料表, $AC1094, $AW$5))</f>
        <v/>
      </c>
      <c r="AX1094" s="374" t="str">
        <f t="array" ref="AX1094">IF($W1094, "", INDEX(閩拼韻母八聲調資料表, $AD1094, $AG1094))</f>
        <v/>
      </c>
    </row>
    <row r="1095" spans="2:50">
      <c r="B1095" s="380">
        <f t="shared" si="294"/>
        <v>1087</v>
      </c>
      <c r="C1095" s="314" t="str">
        <f>MID(文章!$D$4, B1095, 1)</f>
        <v/>
      </c>
      <c r="D1095" s="365"/>
      <c r="E1095" s="365"/>
      <c r="F1095" s="365"/>
      <c r="G1095" s="315" t="str">
        <f t="array" ref="G1095">IF( OR($T1095, NOT($U1095), $W1095), "", $AA1095 &amp; $AH1095 &amp; INDEX(中文數值資料表, $AG1095, 2) )</f>
        <v/>
      </c>
      <c r="H1095" s="321" t="str">
        <f t="shared" si="295"/>
        <v/>
      </c>
      <c r="I1095" s="322" t="str">
        <f t="shared" si="296"/>
        <v/>
      </c>
      <c r="J1095" s="323" t="str">
        <f t="shared" si="297"/>
        <v/>
      </c>
      <c r="K1095" s="316" t="str">
        <f t="shared" si="298"/>
        <v/>
      </c>
      <c r="L1095" s="317" t="str">
        <f t="shared" ca="1" si="315"/>
        <v xml:space="preserve">\ltjruby{}{}\
</v>
      </c>
      <c r="M1095" s="317" t="str">
        <f t="shared" ca="1" si="301"/>
        <v xml:space="preserve">&lt;ruby&gt;&lt;rt&gt;&lt;/rt&gt;&lt;/ruby&gt;
</v>
      </c>
      <c r="N1095" s="317" t="str">
        <f t="shared" ca="1" si="302"/>
        <v xml:space="preserve">&lt;ruby&gt;&lt;rt&gt;&lt;/rt&gt;&lt;/ruby&gt;
</v>
      </c>
      <c r="O1095" s="317" t="str">
        <f t="shared" ca="1" si="303"/>
        <v xml:space="preserve">&lt;ruby&gt;&lt;rt&gt;&lt;/rt&gt;&lt;/ruby&gt;
</v>
      </c>
      <c r="P1095" s="317" t="str">
        <f t="shared" ca="1" si="303"/>
        <v xml:space="preserve">&lt;ruby&gt;&lt;rt&gt;&lt;/rt&gt;&lt;/ruby&gt;
</v>
      </c>
      <c r="Q1095" s="318" t="str">
        <f t="shared" ca="1" si="304"/>
        <v xml:space="preserve">&lt;ruby&gt;&lt;rtc&gt;&lt;/rtc&gt;&lt;/ruby&gt;
</v>
      </c>
      <c r="R1095" s="318" t="str">
        <f t="shared" ca="1" si="305"/>
        <v xml:space="preserve">&lt;ruby&gt;&lt;rt&gt;&lt;/rt&gt;&lt;rtc&gt;&lt;/rtc&gt;&lt;/ruby&gt;
</v>
      </c>
      <c r="S1095" s="285"/>
      <c r="T1095" s="319" t="b">
        <f t="shared" si="299"/>
        <v>0</v>
      </c>
      <c r="U1095" s="319" t="b">
        <f t="shared" si="306"/>
        <v>0</v>
      </c>
      <c r="V1095" s="319" t="b">
        <f t="shared" si="307"/>
        <v>1</v>
      </c>
      <c r="W1095" s="319" t="b">
        <f t="shared" si="308"/>
        <v>1</v>
      </c>
      <c r="X1095" s="319" t="b">
        <f t="shared" si="309"/>
        <v>0</v>
      </c>
      <c r="Y1095" s="370"/>
      <c r="Z1095" s="377" t="str">
        <f t="shared" si="300"/>
        <v/>
      </c>
      <c r="AA1095" s="373" t="str">
        <f t="array" ref="AA1095">IF( $Z1095="", "", INDEX(白話字聲母資料表, $Z1095, $AA$5))</f>
        <v/>
      </c>
      <c r="AB1095" s="370"/>
      <c r="AC1095" s="377" t="str">
        <f t="shared" si="310"/>
        <v/>
      </c>
      <c r="AD1095" s="373" t="str">
        <f t="array" ref="AD1095">IF( $W1095, "", INDEX(白話字韻母資料表, AC1095, $AD$5))</f>
        <v/>
      </c>
      <c r="AE1095" s="373" t="str">
        <f t="array" ref="AE1095">IF( $W1095, "", IF( INDEX(白話字韻母資料表, AC1095, $AE$5) = "入聲", TRUE, FALSE) )</f>
        <v/>
      </c>
      <c r="AF1095" s="374" t="str">
        <f t="shared" si="311"/>
        <v/>
      </c>
      <c r="AG1095" s="374" t="str">
        <f t="shared" si="312"/>
        <v/>
      </c>
      <c r="AH1095" s="374" t="str">
        <f t="array" ref="AH1095">IF( $W1095, "", INDEX(白話字韻母資料表, $AC1095, $AH$5))</f>
        <v/>
      </c>
      <c r="AI1095" s="374" t="str">
        <f t="array" ref="AI1095">IF($W1095, "", INDEX(白話字韻母八聲調資料表, $AD1095, $AG1095))</f>
        <v/>
      </c>
      <c r="AJ1095" s="370"/>
      <c r="AK1095" s="373" t="b">
        <f t="shared" si="313"/>
        <v>0</v>
      </c>
      <c r="AL1095" s="373" t="str">
        <f>IF( $AK1095, IFERROR( IF(MATCH( $E1095, 顎音化聲母!$H$9:$H$37, 0), TRUE, FALSE), FALSE), "")</f>
        <v/>
      </c>
      <c r="AM1095" s="373" t="str">
        <f t="array" ref="AM1095">IF( AND($AK1095, $AL1095), INDEX(顎音化聲母資料表, MATCH( $D1095 &amp; $E1095, 顎音化聲母!$L$5:$L$136, 0), 3), "")</f>
        <v/>
      </c>
      <c r="AN1095" s="373" t="str">
        <f t="shared" si="314"/>
        <v/>
      </c>
      <c r="AO1095" s="374" t="str">
        <f t="array" ref="AO1095">IF($AN1095="", "", IF( $AM1095&lt;&gt;"", $AM1095,INDEX(白話字聲母資料表, $AN1095, $AO$5)))</f>
        <v/>
      </c>
      <c r="AP1095" s="374" t="str">
        <f t="array" ref="AP1095">IF($W1095, "", INDEX(方音八音反切資料表, $AD1095, $AG1095))</f>
        <v/>
      </c>
      <c r="AQ1095" s="370"/>
      <c r="AR1095" s="374" t="str">
        <f t="array" ref="AR1095">IF($V1095, "", INDEX(白話字聲母資料表, $Z1095, $AR$5))</f>
        <v/>
      </c>
      <c r="AS1095" s="375" t="str">
        <f t="array" ref="AS1095">IF($W1095, "", INDEX(白話字韻母資料表, $AC1095, $AR$5))</f>
        <v/>
      </c>
      <c r="AT1095" s="374" t="str">
        <f t="array" ref="AT1095">IF($W1095, "", INDEX(台羅韻母八聲調資料表, $AD1095, $AG1095))</f>
        <v/>
      </c>
      <c r="AU1095" s="370"/>
      <c r="AV1095" s="374" t="str">
        <f t="array" ref="AV1095">IF($V1095, "", INDEX(白話字聲母資料表, $Z1095, $AV$5))</f>
        <v/>
      </c>
      <c r="AW1095" s="375" t="str">
        <f t="array" ref="AW1095">IF($W1095, "", INDEX(白話字韻母資料表, $AC1095, $AW$5))</f>
        <v/>
      </c>
      <c r="AX1095" s="374" t="str">
        <f t="array" ref="AX1095">IF($W1095, "", INDEX(閩拼韻母八聲調資料表, $AD1095, $AG1095))</f>
        <v/>
      </c>
    </row>
    <row r="1096" spans="2:50">
      <c r="B1096" s="380">
        <f t="shared" si="294"/>
        <v>1088</v>
      </c>
      <c r="C1096" s="314" t="str">
        <f>MID(文章!$D$4, B1096, 1)</f>
        <v/>
      </c>
      <c r="D1096" s="365"/>
      <c r="E1096" s="365"/>
      <c r="F1096" s="365"/>
      <c r="G1096" s="315" t="str">
        <f t="array" ref="G1096">IF( OR($T1096, NOT($U1096), $W1096), "", $AA1096 &amp; $AH1096 &amp; INDEX(中文數值資料表, $AG1096, 2) )</f>
        <v/>
      </c>
      <c r="H1096" s="321" t="str">
        <f t="shared" si="295"/>
        <v/>
      </c>
      <c r="I1096" s="322" t="str">
        <f t="shared" si="296"/>
        <v/>
      </c>
      <c r="J1096" s="323" t="str">
        <f t="shared" si="297"/>
        <v/>
      </c>
      <c r="K1096" s="316" t="str">
        <f t="shared" si="298"/>
        <v/>
      </c>
      <c r="L1096" s="317" t="str">
        <f t="shared" ca="1" si="315"/>
        <v xml:space="preserve">\ltjruby{}{}\
</v>
      </c>
      <c r="M1096" s="317" t="str">
        <f t="shared" ca="1" si="301"/>
        <v xml:space="preserve">&lt;ruby&gt;&lt;rt&gt;&lt;/rt&gt;&lt;/ruby&gt;
</v>
      </c>
      <c r="N1096" s="317" t="str">
        <f t="shared" ca="1" si="302"/>
        <v xml:space="preserve">&lt;ruby&gt;&lt;rt&gt;&lt;/rt&gt;&lt;/ruby&gt;
</v>
      </c>
      <c r="O1096" s="317" t="str">
        <f t="shared" ca="1" si="303"/>
        <v xml:space="preserve">&lt;ruby&gt;&lt;rt&gt;&lt;/rt&gt;&lt;/ruby&gt;
</v>
      </c>
      <c r="P1096" s="317" t="str">
        <f t="shared" ca="1" si="303"/>
        <v xml:space="preserve">&lt;ruby&gt;&lt;rt&gt;&lt;/rt&gt;&lt;/ruby&gt;
</v>
      </c>
      <c r="Q1096" s="318" t="str">
        <f t="shared" ca="1" si="304"/>
        <v xml:space="preserve">&lt;ruby&gt;&lt;rtc&gt;&lt;/rtc&gt;&lt;/ruby&gt;
</v>
      </c>
      <c r="R1096" s="318" t="str">
        <f t="shared" ca="1" si="305"/>
        <v xml:space="preserve">&lt;ruby&gt;&lt;rt&gt;&lt;/rt&gt;&lt;rtc&gt;&lt;/rtc&gt;&lt;/ruby&gt;
</v>
      </c>
      <c r="S1096" s="285"/>
      <c r="T1096" s="319" t="b">
        <f t="shared" si="299"/>
        <v>0</v>
      </c>
      <c r="U1096" s="319" t="b">
        <f t="shared" si="306"/>
        <v>0</v>
      </c>
      <c r="V1096" s="319" t="b">
        <f t="shared" si="307"/>
        <v>1</v>
      </c>
      <c r="W1096" s="319" t="b">
        <f t="shared" si="308"/>
        <v>1</v>
      </c>
      <c r="X1096" s="319" t="b">
        <f t="shared" si="309"/>
        <v>0</v>
      </c>
      <c r="Y1096" s="370"/>
      <c r="Z1096" s="377" t="str">
        <f t="shared" si="300"/>
        <v/>
      </c>
      <c r="AA1096" s="373" t="str">
        <f t="array" ref="AA1096">IF( $Z1096="", "", INDEX(白話字聲母資料表, $Z1096, $AA$5))</f>
        <v/>
      </c>
      <c r="AB1096" s="370"/>
      <c r="AC1096" s="377" t="str">
        <f t="shared" si="310"/>
        <v/>
      </c>
      <c r="AD1096" s="373" t="str">
        <f t="array" ref="AD1096">IF( $W1096, "", INDEX(白話字韻母資料表, AC1096, $AD$5))</f>
        <v/>
      </c>
      <c r="AE1096" s="373" t="str">
        <f t="array" ref="AE1096">IF( $W1096, "", IF( INDEX(白話字韻母資料表, AC1096, $AE$5) = "入聲", TRUE, FALSE) )</f>
        <v/>
      </c>
      <c r="AF1096" s="374" t="str">
        <f t="shared" si="311"/>
        <v/>
      </c>
      <c r="AG1096" s="374" t="str">
        <f t="shared" si="312"/>
        <v/>
      </c>
      <c r="AH1096" s="374" t="str">
        <f t="array" ref="AH1096">IF( $W1096, "", INDEX(白話字韻母資料表, $AC1096, $AH$5))</f>
        <v/>
      </c>
      <c r="AI1096" s="374" t="str">
        <f t="array" ref="AI1096">IF($W1096, "", INDEX(白話字韻母八聲調資料表, $AD1096, $AG1096))</f>
        <v/>
      </c>
      <c r="AJ1096" s="370"/>
      <c r="AK1096" s="373" t="b">
        <f t="shared" si="313"/>
        <v>0</v>
      </c>
      <c r="AL1096" s="373" t="str">
        <f>IF( $AK1096, IFERROR( IF(MATCH( $E1096, 顎音化聲母!$H$9:$H$37, 0), TRUE, FALSE), FALSE), "")</f>
        <v/>
      </c>
      <c r="AM1096" s="373" t="str">
        <f t="array" ref="AM1096">IF( AND($AK1096, $AL1096), INDEX(顎音化聲母資料表, MATCH( $D1096 &amp; $E1096, 顎音化聲母!$L$5:$L$136, 0), 3), "")</f>
        <v/>
      </c>
      <c r="AN1096" s="373" t="str">
        <f t="shared" si="314"/>
        <v/>
      </c>
      <c r="AO1096" s="374" t="str">
        <f t="array" ref="AO1096">IF($AN1096="", "", IF( $AM1096&lt;&gt;"", $AM1096,INDEX(白話字聲母資料表, $AN1096, $AO$5)))</f>
        <v/>
      </c>
      <c r="AP1096" s="374" t="str">
        <f t="array" ref="AP1096">IF($W1096, "", INDEX(方音八音反切資料表, $AD1096, $AG1096))</f>
        <v/>
      </c>
      <c r="AQ1096" s="370"/>
      <c r="AR1096" s="374" t="str">
        <f t="array" ref="AR1096">IF($V1096, "", INDEX(白話字聲母資料表, $Z1096, $AR$5))</f>
        <v/>
      </c>
      <c r="AS1096" s="375" t="str">
        <f t="array" ref="AS1096">IF($W1096, "", INDEX(白話字韻母資料表, $AC1096, $AR$5))</f>
        <v/>
      </c>
      <c r="AT1096" s="374" t="str">
        <f t="array" ref="AT1096">IF($W1096, "", INDEX(台羅韻母八聲調資料表, $AD1096, $AG1096))</f>
        <v/>
      </c>
      <c r="AU1096" s="370"/>
      <c r="AV1096" s="374" t="str">
        <f t="array" ref="AV1096">IF($V1096, "", INDEX(白話字聲母資料表, $Z1096, $AV$5))</f>
        <v/>
      </c>
      <c r="AW1096" s="375" t="str">
        <f t="array" ref="AW1096">IF($W1096, "", INDEX(白話字韻母資料表, $AC1096, $AW$5))</f>
        <v/>
      </c>
      <c r="AX1096" s="374" t="str">
        <f t="array" ref="AX1096">IF($W1096, "", INDEX(閩拼韻母八聲調資料表, $AD1096, $AG1096))</f>
        <v/>
      </c>
    </row>
    <row r="1097" spans="2:50">
      <c r="B1097" s="380">
        <f t="shared" si="294"/>
        <v>1089</v>
      </c>
      <c r="C1097" s="314" t="str">
        <f>MID(文章!$D$4, B1097, 1)</f>
        <v/>
      </c>
      <c r="D1097" s="365"/>
      <c r="E1097" s="365"/>
      <c r="F1097" s="365"/>
      <c r="G1097" s="315" t="str">
        <f t="array" ref="G1097">IF( OR($T1097, NOT($U1097), $W1097), "", $AA1097 &amp; $AH1097 &amp; INDEX(中文數值資料表, $AG1097, 2) )</f>
        <v/>
      </c>
      <c r="H1097" s="321" t="str">
        <f t="shared" si="295"/>
        <v/>
      </c>
      <c r="I1097" s="322" t="str">
        <f t="shared" si="296"/>
        <v/>
      </c>
      <c r="J1097" s="323" t="str">
        <f t="shared" si="297"/>
        <v/>
      </c>
      <c r="K1097" s="316" t="str">
        <f t="shared" si="298"/>
        <v/>
      </c>
      <c r="L1097" s="317" t="str">
        <f t="shared" ca="1" si="315"/>
        <v xml:space="preserve">\ltjruby{}{}\
</v>
      </c>
      <c r="M1097" s="317" t="str">
        <f t="shared" ca="1" si="301"/>
        <v xml:space="preserve">&lt;ruby&gt;&lt;rt&gt;&lt;/rt&gt;&lt;/ruby&gt;
</v>
      </c>
      <c r="N1097" s="317" t="str">
        <f t="shared" ca="1" si="302"/>
        <v xml:space="preserve">&lt;ruby&gt;&lt;rt&gt;&lt;/rt&gt;&lt;/ruby&gt;
</v>
      </c>
      <c r="O1097" s="317" t="str">
        <f t="shared" ca="1" si="303"/>
        <v xml:space="preserve">&lt;ruby&gt;&lt;rt&gt;&lt;/rt&gt;&lt;/ruby&gt;
</v>
      </c>
      <c r="P1097" s="317" t="str">
        <f t="shared" ca="1" si="303"/>
        <v xml:space="preserve">&lt;ruby&gt;&lt;rt&gt;&lt;/rt&gt;&lt;/ruby&gt;
</v>
      </c>
      <c r="Q1097" s="318" t="str">
        <f t="shared" ca="1" si="304"/>
        <v xml:space="preserve">&lt;ruby&gt;&lt;rtc&gt;&lt;/rtc&gt;&lt;/ruby&gt;
</v>
      </c>
      <c r="R1097" s="318" t="str">
        <f t="shared" ca="1" si="305"/>
        <v xml:space="preserve">&lt;ruby&gt;&lt;rt&gt;&lt;/rt&gt;&lt;rtc&gt;&lt;/rtc&gt;&lt;/ruby&gt;
</v>
      </c>
      <c r="S1097" s="285"/>
      <c r="T1097" s="319" t="b">
        <f t="shared" ref="T1097:T1160" si="316">IFERROR( IF( MATCH($C1097, 標題符號清單, 0) &gt; 0, TRUE, FALSE), FALSE)</f>
        <v>0</v>
      </c>
      <c r="U1097" s="319" t="b">
        <f t="shared" si="306"/>
        <v>0</v>
      </c>
      <c r="V1097" s="319" t="b">
        <f t="shared" si="307"/>
        <v>1</v>
      </c>
      <c r="W1097" s="319" t="b">
        <f t="shared" si="308"/>
        <v>1</v>
      </c>
      <c r="X1097" s="319" t="b">
        <f t="shared" si="309"/>
        <v>0</v>
      </c>
      <c r="Y1097" s="370"/>
      <c r="Z1097" s="377" t="str">
        <f t="shared" ref="Z1097:Z1160" si="317">IF(OR($T1097, NOT($U1097)), "", IF($D1097="", 18, MATCH($D1097, 白話字聲母清單, 0)) )</f>
        <v/>
      </c>
      <c r="AA1097" s="373" t="str">
        <f t="array" ref="AA1097">IF( $Z1097="", "", INDEX(白話字聲母資料表, $Z1097, $AA$5))</f>
        <v/>
      </c>
      <c r="AB1097" s="370"/>
      <c r="AC1097" s="377" t="str">
        <f t="shared" si="310"/>
        <v/>
      </c>
      <c r="AD1097" s="373" t="str">
        <f t="array" ref="AD1097">IF( $W1097, "", INDEX(白話字韻母資料表, AC1097, $AD$5))</f>
        <v/>
      </c>
      <c r="AE1097" s="373" t="str">
        <f t="array" ref="AE1097">IF( $W1097, "", IF( INDEX(白話字韻母資料表, AC1097, $AE$5) = "入聲", TRUE, FALSE) )</f>
        <v/>
      </c>
      <c r="AF1097" s="374" t="str">
        <f t="shared" si="311"/>
        <v/>
      </c>
      <c r="AG1097" s="374" t="str">
        <f t="shared" si="312"/>
        <v/>
      </c>
      <c r="AH1097" s="374" t="str">
        <f t="array" ref="AH1097">IF( $W1097, "", INDEX(白話字韻母資料表, $AC1097, $AH$5))</f>
        <v/>
      </c>
      <c r="AI1097" s="374" t="str">
        <f t="array" ref="AI1097">IF($W1097, "", INDEX(白話字韻母八聲調資料表, $AD1097, $AG1097))</f>
        <v/>
      </c>
      <c r="AJ1097" s="370"/>
      <c r="AK1097" s="373" t="b">
        <f t="shared" si="313"/>
        <v>0</v>
      </c>
      <c r="AL1097" s="373" t="str">
        <f>IF( $AK1097, IFERROR( IF(MATCH( $E1097, 顎音化聲母!$H$9:$H$37, 0), TRUE, FALSE), FALSE), "")</f>
        <v/>
      </c>
      <c r="AM1097" s="373" t="str">
        <f t="array" ref="AM1097">IF( AND($AK1097, $AL1097), INDEX(顎音化聲母資料表, MATCH( $D1097 &amp; $E1097, 顎音化聲母!$L$5:$L$136, 0), 3), "")</f>
        <v/>
      </c>
      <c r="AN1097" s="373" t="str">
        <f t="shared" si="314"/>
        <v/>
      </c>
      <c r="AO1097" s="374" t="str">
        <f t="array" ref="AO1097">IF($AN1097="", "", IF( $AM1097&lt;&gt;"", $AM1097,INDEX(白話字聲母資料表, $AN1097, $AO$5)))</f>
        <v/>
      </c>
      <c r="AP1097" s="374" t="str">
        <f t="array" ref="AP1097">IF($W1097, "", INDEX(方音八音反切資料表, $AD1097, $AG1097))</f>
        <v/>
      </c>
      <c r="AQ1097" s="370"/>
      <c r="AR1097" s="374" t="str">
        <f t="array" ref="AR1097">IF($V1097, "", INDEX(白話字聲母資料表, $Z1097, $AR$5))</f>
        <v/>
      </c>
      <c r="AS1097" s="375" t="str">
        <f t="array" ref="AS1097">IF($W1097, "", INDEX(白話字韻母資料表, $AC1097, $AR$5))</f>
        <v/>
      </c>
      <c r="AT1097" s="374" t="str">
        <f t="array" ref="AT1097">IF($W1097, "", INDEX(台羅韻母八聲調資料表, $AD1097, $AG1097))</f>
        <v/>
      </c>
      <c r="AU1097" s="370"/>
      <c r="AV1097" s="374" t="str">
        <f t="array" ref="AV1097">IF($V1097, "", INDEX(白話字聲母資料表, $Z1097, $AV$5))</f>
        <v/>
      </c>
      <c r="AW1097" s="375" t="str">
        <f t="array" ref="AW1097">IF($W1097, "", INDEX(白話字韻母資料表, $AC1097, $AW$5))</f>
        <v/>
      </c>
      <c r="AX1097" s="374" t="str">
        <f t="array" ref="AX1097">IF($W1097, "", INDEX(閩拼韻母八聲調資料表, $AD1097, $AG1097))</f>
        <v/>
      </c>
    </row>
    <row r="1098" spans="2:50">
      <c r="B1098" s="380">
        <f t="shared" si="294"/>
        <v>1090</v>
      </c>
      <c r="C1098" s="314" t="str">
        <f>MID(文章!$D$4, B1098, 1)</f>
        <v/>
      </c>
      <c r="D1098" s="365"/>
      <c r="E1098" s="365"/>
      <c r="F1098" s="365"/>
      <c r="G1098" s="315" t="str">
        <f t="array" ref="G1098">IF( OR($T1098, NOT($U1098), $W1098), "", $AA1098 &amp; $AH1098 &amp; INDEX(中文數值資料表, $AG1098, 2) )</f>
        <v/>
      </c>
      <c r="H1098" s="321" t="str">
        <f t="shared" si="295"/>
        <v/>
      </c>
      <c r="I1098" s="322" t="str">
        <f t="shared" si="296"/>
        <v/>
      </c>
      <c r="J1098" s="323" t="str">
        <f t="shared" si="297"/>
        <v/>
      </c>
      <c r="K1098" s="316" t="str">
        <f t="shared" si="298"/>
        <v/>
      </c>
      <c r="L1098" s="317" t="str">
        <f t="shared" ca="1" si="315"/>
        <v xml:space="preserve">\ltjruby{}{}\
</v>
      </c>
      <c r="M1098" s="317" t="str">
        <f t="shared" ref="M1098:M1161" ca="1" si="318">IF( $T1098, ($C1098 &amp; CHAR(10)), IF($C1098=CHAR(10), (CHAR(10) &amp; "&lt;/p&gt;" &amp; CHAR(10) &amp; "&lt;p&gt;" &amp; CHAR(10)), "&lt;ruby&gt;" &amp; $C1098 &amp; "&lt;rt&gt;" &amp; INDIRECT( ADDRESS(ROW(), COLUMN() - $O$5) ) &amp; "&lt;/rt&gt;&lt;/ruby&gt;" &amp; CHAR(10))
)</f>
        <v xml:space="preserve">&lt;ruby&gt;&lt;rt&gt;&lt;/rt&gt;&lt;/ruby&gt;
</v>
      </c>
      <c r="N1098" s="317" t="str">
        <f t="shared" ref="N1098:N1161" ca="1" si="319">IF( $T1098, ($C1098 &amp; CHAR(10)), IF($C1098=CHAR(10), (CHAR(10) &amp; "&lt;/p&gt;" &amp; CHAR(10) &amp; "&lt;p&gt;" &amp; CHAR(10)), "&lt;ruby&gt;" &amp; $C1098 &amp; "&lt;rt&gt;" &amp; INDIRECT( ADDRESS(ROW(), COLUMN() - $N$5) ) &amp; "&lt;/rt&gt;&lt;/ruby&gt;" &amp; CHAR(10)))</f>
        <v xml:space="preserve">&lt;ruby&gt;&lt;rt&gt;&lt;/rt&gt;&lt;/ruby&gt;
</v>
      </c>
      <c r="O1098" s="317" t="str">
        <f t="shared" ref="O1098:P1161" ca="1" si="320">IF( $T1098, ($C1098 &amp; CHAR(10)), IF($C1098=CHAR(10), (CHAR(10) &amp; "&lt;/p&gt;" &amp; CHAR(10) &amp; "&lt;p&gt;" &amp; CHAR(10)), "&lt;ruby&gt;" &amp; $C1098 &amp; "&lt;rt&gt;" &amp; INDIRECT( ADDRESS(ROW(), COLUMN() - $O$5) ) &amp; "&lt;/rt&gt;&lt;/ruby&gt;" &amp; CHAR(10)))</f>
        <v xml:space="preserve">&lt;ruby&gt;&lt;rt&gt;&lt;/rt&gt;&lt;/ruby&gt;
</v>
      </c>
      <c r="P1098" s="317" t="str">
        <f t="shared" ca="1" si="320"/>
        <v xml:space="preserve">&lt;ruby&gt;&lt;rt&gt;&lt;/rt&gt;&lt;/ruby&gt;
</v>
      </c>
      <c r="Q1098" s="318" t="str">
        <f t="shared" ref="Q1098:Q1161" ca="1" si="321">IF( $T1098, ($C1098 &amp; CHAR(10)), IF($C1098=CHAR(10), (CHAR(10) &amp; "&lt;/p&gt;" &amp; CHAR(10) &amp; "&lt;p&gt;" &amp; CHAR(10)), "&lt;ruby&gt;" &amp; $C1098 &amp; "&lt;rtc&gt;" &amp; INDIRECT( ADDRESS(ROW(), COLUMN() - $Q$5) ) &amp; "&lt;/rtc&gt;&lt;/ruby&gt;" &amp; CHAR(10)))</f>
        <v xml:space="preserve">&lt;ruby&gt;&lt;rtc&gt;&lt;/rtc&gt;&lt;/ruby&gt;
</v>
      </c>
      <c r="R1098" s="318" t="str">
        <f t="shared" ref="R1098:R1161" ca="1" si="322">IF( $T1098, ($C1098 &amp; CHAR(10)), IF($C1098=CHAR(10), (CHAR(10) &amp; "&lt;/p&gt;" &amp; CHAR(10) &amp; "&lt;p&gt;" &amp; CHAR(10)), "&lt;ruby&gt;" &amp; $C1098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098" s="285"/>
      <c r="T1098" s="319" t="b">
        <f t="shared" si="316"/>
        <v>0</v>
      </c>
      <c r="U1098" s="319" t="b">
        <f t="shared" ref="U1098:U1161" si="323">AND( NOT($T1098), $C1098&lt;&gt;"", $C1098&lt;&gt;CHAR(10) )</f>
        <v>0</v>
      </c>
      <c r="V1098" s="319" t="b">
        <f t="shared" ref="V1098:V1161" si="324">IF( OR($T1098, NOT($U1098)), TRUE, IF($D1098="", TRUE, FALSE) )</f>
        <v>1</v>
      </c>
      <c r="W1098" s="319" t="b">
        <f t="shared" ref="W1098:W1161" si="325">IF( OR($T1098, NOT($U1098)), TRUE, IF($E1098="", TRUE, FALSE))</f>
        <v>1</v>
      </c>
      <c r="X1098" s="319" t="b">
        <f t="shared" ref="X1098:X1161" si="326">AND($U1098, $F1098="")</f>
        <v>0</v>
      </c>
      <c r="Y1098" s="370"/>
      <c r="Z1098" s="377" t="str">
        <f t="shared" si="317"/>
        <v/>
      </c>
      <c r="AA1098" s="373" t="str">
        <f t="array" ref="AA1098">IF( $Z1098="", "", INDEX(白話字聲母資料表, $Z1098, $AA$5))</f>
        <v/>
      </c>
      <c r="AB1098" s="370"/>
      <c r="AC1098" s="377" t="str">
        <f t="shared" ref="AC1098:AC1161" si="327">IF( $W1098, "", MATCH(E1098, 白話字韻母清單, 0) )</f>
        <v/>
      </c>
      <c r="AD1098" s="373" t="str">
        <f t="array" ref="AD1098">IF( $W1098, "", INDEX(白話字韻母資料表, AC1098, $AD$5))</f>
        <v/>
      </c>
      <c r="AE1098" s="373" t="str">
        <f t="array" ref="AE1098">IF( $W1098, "", IF( INDEX(白話字韻母資料表, AC1098, $AE$5) = "入聲", TRUE, FALSE) )</f>
        <v/>
      </c>
      <c r="AF1098" s="374" t="str">
        <f t="shared" ref="AF1098:AF1161" si="328">IF($U1098=FALSE, "", IF($AE1098=TRUE, 4, 1))</f>
        <v/>
      </c>
      <c r="AG1098" s="374" t="str">
        <f t="shared" ref="AG1098:AG1161" si="329">IF($T1098, "", IF($F1098="", $AF1098, $F1098))</f>
        <v/>
      </c>
      <c r="AH1098" s="374" t="str">
        <f t="array" ref="AH1098">IF( $W1098, "", INDEX(白話字韻母資料表, $AC1098, $AH$5))</f>
        <v/>
      </c>
      <c r="AI1098" s="374" t="str">
        <f t="array" ref="AI1098">IF($W1098, "", INDEX(白話字韻母八聲調資料表, $AD1098, $AG1098))</f>
        <v/>
      </c>
      <c r="AJ1098" s="370"/>
      <c r="AK1098" s="373" t="b">
        <f t="shared" ref="AK1098:AK1161" si="330">IF( OR($D1098="ch", $D1098="chh", $D1098="j", $D1098="s"), TRUE, FALSE)</f>
        <v>0</v>
      </c>
      <c r="AL1098" s="373" t="str">
        <f>IF( $AK1098, IFERROR( IF(MATCH( $E1098, 顎音化聲母!$H$9:$H$37, 0), TRUE, FALSE), FALSE), "")</f>
        <v/>
      </c>
      <c r="AM1098" s="373" t="str">
        <f t="array" ref="AM1098">IF( AND($AK1098, $AL1098), INDEX(顎音化聲母資料表, MATCH( $D1098 &amp; $E1098, 顎音化聲母!$L$5:$L$136, 0), 3), "")</f>
        <v/>
      </c>
      <c r="AN1098" s="373" t="str">
        <f t="shared" ref="AN1098:AN1161" si="331">IF($V1098, "", Z1098)</f>
        <v/>
      </c>
      <c r="AO1098" s="374" t="str">
        <f t="array" ref="AO1098">IF($AN1098="", "", IF( $AM1098&lt;&gt;"", $AM1098,INDEX(白話字聲母資料表, $AN1098, $AO$5)))</f>
        <v/>
      </c>
      <c r="AP1098" s="374" t="str">
        <f t="array" ref="AP1098">IF($W1098, "", INDEX(方音八音反切資料表, $AD1098, $AG1098))</f>
        <v/>
      </c>
      <c r="AQ1098" s="370"/>
      <c r="AR1098" s="374" t="str">
        <f t="array" ref="AR1098">IF($V1098, "", INDEX(白話字聲母資料表, $Z1098, $AR$5))</f>
        <v/>
      </c>
      <c r="AS1098" s="375" t="str">
        <f t="array" ref="AS1098">IF($W1098, "", INDEX(白話字韻母資料表, $AC1098, $AR$5))</f>
        <v/>
      </c>
      <c r="AT1098" s="374" t="str">
        <f t="array" ref="AT1098">IF($W1098, "", INDEX(台羅韻母八聲調資料表, $AD1098, $AG1098))</f>
        <v/>
      </c>
      <c r="AU1098" s="370"/>
      <c r="AV1098" s="374" t="str">
        <f t="array" ref="AV1098">IF($V1098, "", INDEX(白話字聲母資料表, $Z1098, $AV$5))</f>
        <v/>
      </c>
      <c r="AW1098" s="375" t="str">
        <f t="array" ref="AW1098">IF($W1098, "", INDEX(白話字韻母資料表, $AC1098, $AW$5))</f>
        <v/>
      </c>
      <c r="AX1098" s="374" t="str">
        <f t="array" ref="AX1098">IF($W1098, "", INDEX(閩拼韻母八聲調資料表, $AD1098, $AG1098))</f>
        <v/>
      </c>
    </row>
    <row r="1099" spans="2:50">
      <c r="B1099" s="380">
        <f t="shared" si="294"/>
        <v>1091</v>
      </c>
      <c r="C1099" s="314" t="str">
        <f>MID(文章!$D$4, B1099, 1)</f>
        <v/>
      </c>
      <c r="D1099" s="365"/>
      <c r="E1099" s="365"/>
      <c r="F1099" s="365"/>
      <c r="G1099" s="315" t="str">
        <f t="array" ref="G1099">IF( OR($T1099, NOT($U1099), $W1099), "", $AA1099 &amp; $AH1099 &amp; INDEX(中文數值資料表, $AG1099, 2) )</f>
        <v/>
      </c>
      <c r="H1099" s="321" t="str">
        <f t="shared" si="295"/>
        <v/>
      </c>
      <c r="I1099" s="322" t="str">
        <f t="shared" si="296"/>
        <v/>
      </c>
      <c r="J1099" s="323" t="str">
        <f t="shared" si="297"/>
        <v/>
      </c>
      <c r="K1099" s="316" t="str">
        <f t="shared" si="298"/>
        <v/>
      </c>
      <c r="L1099" s="317" t="str">
        <f t="shared" ref="L1099:L1162" ca="1" si="332">IF( $T1099, "\ltjruby{" &amp; $C1099 &amp; "}{}\" &amp; CHAR(10), IF($C1099=CHAR(10), "\vskip 0.5 cm" &amp; CHAR(10), "\ltjruby{" &amp; $C1099 &amp; "}{" &amp; INDIRECT( ADDRESS(ROW(), COLUMN() - $L$5) ) &amp; "}\" &amp; CHAR(10)))</f>
        <v xml:space="preserve">\ltjruby{}{}\
</v>
      </c>
      <c r="M1099" s="317" t="str">
        <f t="shared" ca="1" si="318"/>
        <v xml:space="preserve">&lt;ruby&gt;&lt;rt&gt;&lt;/rt&gt;&lt;/ruby&gt;
</v>
      </c>
      <c r="N1099" s="317" t="str">
        <f t="shared" ca="1" si="319"/>
        <v xml:space="preserve">&lt;ruby&gt;&lt;rt&gt;&lt;/rt&gt;&lt;/ruby&gt;
</v>
      </c>
      <c r="O1099" s="317" t="str">
        <f t="shared" ca="1" si="320"/>
        <v xml:space="preserve">&lt;ruby&gt;&lt;rt&gt;&lt;/rt&gt;&lt;/ruby&gt;
</v>
      </c>
      <c r="P1099" s="317" t="str">
        <f t="shared" ca="1" si="320"/>
        <v xml:space="preserve">&lt;ruby&gt;&lt;rt&gt;&lt;/rt&gt;&lt;/ruby&gt;
</v>
      </c>
      <c r="Q1099" s="318" t="str">
        <f t="shared" ca="1" si="321"/>
        <v xml:space="preserve">&lt;ruby&gt;&lt;rtc&gt;&lt;/rtc&gt;&lt;/ruby&gt;
</v>
      </c>
      <c r="R1099" s="318" t="str">
        <f t="shared" ca="1" si="322"/>
        <v xml:space="preserve">&lt;ruby&gt;&lt;rt&gt;&lt;/rt&gt;&lt;rtc&gt;&lt;/rtc&gt;&lt;/ruby&gt;
</v>
      </c>
      <c r="S1099" s="285"/>
      <c r="T1099" s="319" t="b">
        <f t="shared" si="316"/>
        <v>0</v>
      </c>
      <c r="U1099" s="319" t="b">
        <f t="shared" si="323"/>
        <v>0</v>
      </c>
      <c r="V1099" s="319" t="b">
        <f t="shared" si="324"/>
        <v>1</v>
      </c>
      <c r="W1099" s="319" t="b">
        <f t="shared" si="325"/>
        <v>1</v>
      </c>
      <c r="X1099" s="319" t="b">
        <f t="shared" si="326"/>
        <v>0</v>
      </c>
      <c r="Y1099" s="370"/>
      <c r="Z1099" s="377" t="str">
        <f t="shared" si="317"/>
        <v/>
      </c>
      <c r="AA1099" s="373" t="str">
        <f t="array" ref="AA1099">IF( $Z1099="", "", INDEX(白話字聲母資料表, $Z1099, $AA$5))</f>
        <v/>
      </c>
      <c r="AB1099" s="370"/>
      <c r="AC1099" s="377" t="str">
        <f t="shared" si="327"/>
        <v/>
      </c>
      <c r="AD1099" s="373" t="str">
        <f t="array" ref="AD1099">IF( $W1099, "", INDEX(白話字韻母資料表, AC1099, $AD$5))</f>
        <v/>
      </c>
      <c r="AE1099" s="373" t="str">
        <f t="array" ref="AE1099">IF( $W1099, "", IF( INDEX(白話字韻母資料表, AC1099, $AE$5) = "入聲", TRUE, FALSE) )</f>
        <v/>
      </c>
      <c r="AF1099" s="374" t="str">
        <f t="shared" si="328"/>
        <v/>
      </c>
      <c r="AG1099" s="374" t="str">
        <f t="shared" si="329"/>
        <v/>
      </c>
      <c r="AH1099" s="374" t="str">
        <f t="array" ref="AH1099">IF( $W1099, "", INDEX(白話字韻母資料表, $AC1099, $AH$5))</f>
        <v/>
      </c>
      <c r="AI1099" s="374" t="str">
        <f t="array" ref="AI1099">IF($W1099, "", INDEX(白話字韻母八聲調資料表, $AD1099, $AG1099))</f>
        <v/>
      </c>
      <c r="AJ1099" s="370"/>
      <c r="AK1099" s="373" t="b">
        <f t="shared" si="330"/>
        <v>0</v>
      </c>
      <c r="AL1099" s="373" t="str">
        <f>IF( $AK1099, IFERROR( IF(MATCH( $E1099, 顎音化聲母!$H$9:$H$37, 0), TRUE, FALSE), FALSE), "")</f>
        <v/>
      </c>
      <c r="AM1099" s="373" t="str">
        <f t="array" ref="AM1099">IF( AND($AK1099, $AL1099), INDEX(顎音化聲母資料表, MATCH( $D1099 &amp; $E1099, 顎音化聲母!$L$5:$L$136, 0), 3), "")</f>
        <v/>
      </c>
      <c r="AN1099" s="373" t="str">
        <f t="shared" si="331"/>
        <v/>
      </c>
      <c r="AO1099" s="374" t="str">
        <f t="array" ref="AO1099">IF($AN1099="", "", IF( $AM1099&lt;&gt;"", $AM1099,INDEX(白話字聲母資料表, $AN1099, $AO$5)))</f>
        <v/>
      </c>
      <c r="AP1099" s="374" t="str">
        <f t="array" ref="AP1099">IF($W1099, "", INDEX(方音八音反切資料表, $AD1099, $AG1099))</f>
        <v/>
      </c>
      <c r="AQ1099" s="370"/>
      <c r="AR1099" s="374" t="str">
        <f t="array" ref="AR1099">IF($V1099, "", INDEX(白話字聲母資料表, $Z1099, $AR$5))</f>
        <v/>
      </c>
      <c r="AS1099" s="375" t="str">
        <f t="array" ref="AS1099">IF($W1099, "", INDEX(白話字韻母資料表, $AC1099, $AR$5))</f>
        <v/>
      </c>
      <c r="AT1099" s="374" t="str">
        <f t="array" ref="AT1099">IF($W1099, "", INDEX(台羅韻母八聲調資料表, $AD1099, $AG1099))</f>
        <v/>
      </c>
      <c r="AU1099" s="370"/>
      <c r="AV1099" s="374" t="str">
        <f t="array" ref="AV1099">IF($V1099, "", INDEX(白話字聲母資料表, $Z1099, $AV$5))</f>
        <v/>
      </c>
      <c r="AW1099" s="375" t="str">
        <f t="array" ref="AW1099">IF($W1099, "", INDEX(白話字韻母資料表, $AC1099, $AW$5))</f>
        <v/>
      </c>
      <c r="AX1099" s="374" t="str">
        <f t="array" ref="AX1099">IF($W1099, "", INDEX(閩拼韻母八聲調資料表, $AD1099, $AG1099))</f>
        <v/>
      </c>
    </row>
    <row r="1100" spans="2:50">
      <c r="B1100" s="380">
        <f t="shared" si="294"/>
        <v>1092</v>
      </c>
      <c r="C1100" s="314" t="str">
        <f>MID(文章!$D$4, B1100, 1)</f>
        <v/>
      </c>
      <c r="D1100" s="365"/>
      <c r="E1100" s="365"/>
      <c r="F1100" s="365"/>
      <c r="G1100" s="315" t="str">
        <f t="array" ref="G1100">IF( OR($T1100, NOT($U1100), $W1100), "", $AA1100 &amp; $AH1100 &amp; INDEX(中文數值資料表, $AG1100, 2) )</f>
        <v/>
      </c>
      <c r="H1100" s="321" t="str">
        <f t="shared" si="295"/>
        <v/>
      </c>
      <c r="I1100" s="322" t="str">
        <f t="shared" si="296"/>
        <v/>
      </c>
      <c r="J1100" s="323" t="str">
        <f t="shared" si="297"/>
        <v/>
      </c>
      <c r="K1100" s="316" t="str">
        <f t="shared" si="298"/>
        <v/>
      </c>
      <c r="L1100" s="317" t="str">
        <f t="shared" ca="1" si="332"/>
        <v xml:space="preserve">\ltjruby{}{}\
</v>
      </c>
      <c r="M1100" s="317" t="str">
        <f t="shared" ca="1" si="318"/>
        <v xml:space="preserve">&lt;ruby&gt;&lt;rt&gt;&lt;/rt&gt;&lt;/ruby&gt;
</v>
      </c>
      <c r="N1100" s="317" t="str">
        <f t="shared" ca="1" si="319"/>
        <v xml:space="preserve">&lt;ruby&gt;&lt;rt&gt;&lt;/rt&gt;&lt;/ruby&gt;
</v>
      </c>
      <c r="O1100" s="317" t="str">
        <f t="shared" ca="1" si="320"/>
        <v xml:space="preserve">&lt;ruby&gt;&lt;rt&gt;&lt;/rt&gt;&lt;/ruby&gt;
</v>
      </c>
      <c r="P1100" s="317" t="str">
        <f t="shared" ca="1" si="320"/>
        <v xml:space="preserve">&lt;ruby&gt;&lt;rt&gt;&lt;/rt&gt;&lt;/ruby&gt;
</v>
      </c>
      <c r="Q1100" s="318" t="str">
        <f t="shared" ca="1" si="321"/>
        <v xml:space="preserve">&lt;ruby&gt;&lt;rtc&gt;&lt;/rtc&gt;&lt;/ruby&gt;
</v>
      </c>
      <c r="R1100" s="318" t="str">
        <f t="shared" ca="1" si="322"/>
        <v xml:space="preserve">&lt;ruby&gt;&lt;rt&gt;&lt;/rt&gt;&lt;rtc&gt;&lt;/rtc&gt;&lt;/ruby&gt;
</v>
      </c>
      <c r="S1100" s="285"/>
      <c r="T1100" s="319" t="b">
        <f t="shared" si="316"/>
        <v>0</v>
      </c>
      <c r="U1100" s="319" t="b">
        <f t="shared" si="323"/>
        <v>0</v>
      </c>
      <c r="V1100" s="319" t="b">
        <f t="shared" si="324"/>
        <v>1</v>
      </c>
      <c r="W1100" s="319" t="b">
        <f t="shared" si="325"/>
        <v>1</v>
      </c>
      <c r="X1100" s="319" t="b">
        <f t="shared" si="326"/>
        <v>0</v>
      </c>
      <c r="Y1100" s="370"/>
      <c r="Z1100" s="377" t="str">
        <f t="shared" si="317"/>
        <v/>
      </c>
      <c r="AA1100" s="373" t="str">
        <f t="array" ref="AA1100">IF( $Z1100="", "", INDEX(白話字聲母資料表, $Z1100, $AA$5))</f>
        <v/>
      </c>
      <c r="AB1100" s="370"/>
      <c r="AC1100" s="377" t="str">
        <f t="shared" si="327"/>
        <v/>
      </c>
      <c r="AD1100" s="373" t="str">
        <f t="array" ref="AD1100">IF( $W1100, "", INDEX(白話字韻母資料表, AC1100, $AD$5))</f>
        <v/>
      </c>
      <c r="AE1100" s="373" t="str">
        <f t="array" ref="AE1100">IF( $W1100, "", IF( INDEX(白話字韻母資料表, AC1100, $AE$5) = "入聲", TRUE, FALSE) )</f>
        <v/>
      </c>
      <c r="AF1100" s="374" t="str">
        <f t="shared" si="328"/>
        <v/>
      </c>
      <c r="AG1100" s="374" t="str">
        <f t="shared" si="329"/>
        <v/>
      </c>
      <c r="AH1100" s="374" t="str">
        <f t="array" ref="AH1100">IF( $W1100, "", INDEX(白話字韻母資料表, $AC1100, $AH$5))</f>
        <v/>
      </c>
      <c r="AI1100" s="374" t="str">
        <f t="array" ref="AI1100">IF($W1100, "", INDEX(白話字韻母八聲調資料表, $AD1100, $AG1100))</f>
        <v/>
      </c>
      <c r="AJ1100" s="370"/>
      <c r="AK1100" s="373" t="b">
        <f t="shared" si="330"/>
        <v>0</v>
      </c>
      <c r="AL1100" s="373" t="str">
        <f>IF( $AK1100, IFERROR( IF(MATCH( $E1100, 顎音化聲母!$H$9:$H$37, 0), TRUE, FALSE), FALSE), "")</f>
        <v/>
      </c>
      <c r="AM1100" s="373" t="str">
        <f t="array" ref="AM1100">IF( AND($AK1100, $AL1100), INDEX(顎音化聲母資料表, MATCH( $D1100 &amp; $E1100, 顎音化聲母!$L$5:$L$136, 0), 3), "")</f>
        <v/>
      </c>
      <c r="AN1100" s="373" t="str">
        <f t="shared" si="331"/>
        <v/>
      </c>
      <c r="AO1100" s="374" t="str">
        <f t="array" ref="AO1100">IF($AN1100="", "", IF( $AM1100&lt;&gt;"", $AM1100,INDEX(白話字聲母資料表, $AN1100, $AO$5)))</f>
        <v/>
      </c>
      <c r="AP1100" s="374" t="str">
        <f t="array" ref="AP1100">IF($W1100, "", INDEX(方音八音反切資料表, $AD1100, $AG1100))</f>
        <v/>
      </c>
      <c r="AQ1100" s="370"/>
      <c r="AR1100" s="374" t="str">
        <f t="array" ref="AR1100">IF($V1100, "", INDEX(白話字聲母資料表, $Z1100, $AR$5))</f>
        <v/>
      </c>
      <c r="AS1100" s="375" t="str">
        <f t="array" ref="AS1100">IF($W1100, "", INDEX(白話字韻母資料表, $AC1100, $AR$5))</f>
        <v/>
      </c>
      <c r="AT1100" s="374" t="str">
        <f t="array" ref="AT1100">IF($W1100, "", INDEX(台羅韻母八聲調資料表, $AD1100, $AG1100))</f>
        <v/>
      </c>
      <c r="AU1100" s="370"/>
      <c r="AV1100" s="374" t="str">
        <f t="array" ref="AV1100">IF($V1100, "", INDEX(白話字聲母資料表, $Z1100, $AV$5))</f>
        <v/>
      </c>
      <c r="AW1100" s="375" t="str">
        <f t="array" ref="AW1100">IF($W1100, "", INDEX(白話字韻母資料表, $AC1100, $AW$5))</f>
        <v/>
      </c>
      <c r="AX1100" s="374" t="str">
        <f t="array" ref="AX1100">IF($W1100, "", INDEX(閩拼韻母八聲調資料表, $AD1100, $AG1100))</f>
        <v/>
      </c>
    </row>
    <row r="1101" spans="2:50">
      <c r="B1101" s="380">
        <f t="shared" si="294"/>
        <v>1093</v>
      </c>
      <c r="C1101" s="314" t="str">
        <f>MID(文章!$D$4, B1101, 1)</f>
        <v/>
      </c>
      <c r="D1101" s="365"/>
      <c r="E1101" s="365"/>
      <c r="F1101" s="365"/>
      <c r="G1101" s="315" t="str">
        <f t="array" ref="G1101">IF( OR($T1101, NOT($U1101), $W1101), "", $AA1101 &amp; $AH1101 &amp; INDEX(中文數值資料表, $AG1101, 2) )</f>
        <v/>
      </c>
      <c r="H1101" s="321" t="str">
        <f t="shared" si="295"/>
        <v/>
      </c>
      <c r="I1101" s="322" t="str">
        <f t="shared" si="296"/>
        <v/>
      </c>
      <c r="J1101" s="323" t="str">
        <f t="shared" si="297"/>
        <v/>
      </c>
      <c r="K1101" s="316" t="str">
        <f t="shared" si="298"/>
        <v/>
      </c>
      <c r="L1101" s="317" t="str">
        <f t="shared" ca="1" si="332"/>
        <v xml:space="preserve">\ltjruby{}{}\
</v>
      </c>
      <c r="M1101" s="317" t="str">
        <f t="shared" ca="1" si="318"/>
        <v xml:space="preserve">&lt;ruby&gt;&lt;rt&gt;&lt;/rt&gt;&lt;/ruby&gt;
</v>
      </c>
      <c r="N1101" s="317" t="str">
        <f t="shared" ca="1" si="319"/>
        <v xml:space="preserve">&lt;ruby&gt;&lt;rt&gt;&lt;/rt&gt;&lt;/ruby&gt;
</v>
      </c>
      <c r="O1101" s="317" t="str">
        <f t="shared" ca="1" si="320"/>
        <v xml:space="preserve">&lt;ruby&gt;&lt;rt&gt;&lt;/rt&gt;&lt;/ruby&gt;
</v>
      </c>
      <c r="P1101" s="317" t="str">
        <f t="shared" ca="1" si="320"/>
        <v xml:space="preserve">&lt;ruby&gt;&lt;rt&gt;&lt;/rt&gt;&lt;/ruby&gt;
</v>
      </c>
      <c r="Q1101" s="318" t="str">
        <f t="shared" ca="1" si="321"/>
        <v xml:space="preserve">&lt;ruby&gt;&lt;rtc&gt;&lt;/rtc&gt;&lt;/ruby&gt;
</v>
      </c>
      <c r="R1101" s="318" t="str">
        <f t="shared" ca="1" si="322"/>
        <v xml:space="preserve">&lt;ruby&gt;&lt;rt&gt;&lt;/rt&gt;&lt;rtc&gt;&lt;/rtc&gt;&lt;/ruby&gt;
</v>
      </c>
      <c r="S1101" s="285"/>
      <c r="T1101" s="319" t="b">
        <f t="shared" si="316"/>
        <v>0</v>
      </c>
      <c r="U1101" s="319" t="b">
        <f t="shared" si="323"/>
        <v>0</v>
      </c>
      <c r="V1101" s="319" t="b">
        <f t="shared" si="324"/>
        <v>1</v>
      </c>
      <c r="W1101" s="319" t="b">
        <f t="shared" si="325"/>
        <v>1</v>
      </c>
      <c r="X1101" s="319" t="b">
        <f t="shared" si="326"/>
        <v>0</v>
      </c>
      <c r="Y1101" s="370"/>
      <c r="Z1101" s="377" t="str">
        <f t="shared" si="317"/>
        <v/>
      </c>
      <c r="AA1101" s="373" t="str">
        <f t="array" ref="AA1101">IF( $Z1101="", "", INDEX(白話字聲母資料表, $Z1101, $AA$5))</f>
        <v/>
      </c>
      <c r="AB1101" s="370"/>
      <c r="AC1101" s="377" t="str">
        <f t="shared" si="327"/>
        <v/>
      </c>
      <c r="AD1101" s="373" t="str">
        <f t="array" ref="AD1101">IF( $W1101, "", INDEX(白話字韻母資料表, AC1101, $AD$5))</f>
        <v/>
      </c>
      <c r="AE1101" s="373" t="str">
        <f t="array" ref="AE1101">IF( $W1101, "", IF( INDEX(白話字韻母資料表, AC1101, $AE$5) = "入聲", TRUE, FALSE) )</f>
        <v/>
      </c>
      <c r="AF1101" s="374" t="str">
        <f t="shared" si="328"/>
        <v/>
      </c>
      <c r="AG1101" s="374" t="str">
        <f t="shared" si="329"/>
        <v/>
      </c>
      <c r="AH1101" s="374" t="str">
        <f t="array" ref="AH1101">IF( $W1101, "", INDEX(白話字韻母資料表, $AC1101, $AH$5))</f>
        <v/>
      </c>
      <c r="AI1101" s="374" t="str">
        <f t="array" ref="AI1101">IF($W1101, "", INDEX(白話字韻母八聲調資料表, $AD1101, $AG1101))</f>
        <v/>
      </c>
      <c r="AJ1101" s="370"/>
      <c r="AK1101" s="373" t="b">
        <f t="shared" si="330"/>
        <v>0</v>
      </c>
      <c r="AL1101" s="373" t="str">
        <f>IF( $AK1101, IFERROR( IF(MATCH( $E1101, 顎音化聲母!$H$9:$H$37, 0), TRUE, FALSE), FALSE), "")</f>
        <v/>
      </c>
      <c r="AM1101" s="373" t="str">
        <f t="array" ref="AM1101">IF( AND($AK1101, $AL1101), INDEX(顎音化聲母資料表, MATCH( $D1101 &amp; $E1101, 顎音化聲母!$L$5:$L$136, 0), 3), "")</f>
        <v/>
      </c>
      <c r="AN1101" s="373" t="str">
        <f t="shared" si="331"/>
        <v/>
      </c>
      <c r="AO1101" s="374" t="str">
        <f t="array" ref="AO1101">IF($AN1101="", "", IF( $AM1101&lt;&gt;"", $AM1101,INDEX(白話字聲母資料表, $AN1101, $AO$5)))</f>
        <v/>
      </c>
      <c r="AP1101" s="374" t="str">
        <f t="array" ref="AP1101">IF($W1101, "", INDEX(方音八音反切資料表, $AD1101, $AG1101))</f>
        <v/>
      </c>
      <c r="AQ1101" s="370"/>
      <c r="AR1101" s="374" t="str">
        <f t="array" ref="AR1101">IF($V1101, "", INDEX(白話字聲母資料表, $Z1101, $AR$5))</f>
        <v/>
      </c>
      <c r="AS1101" s="375" t="str">
        <f t="array" ref="AS1101">IF($W1101, "", INDEX(白話字韻母資料表, $AC1101, $AR$5))</f>
        <v/>
      </c>
      <c r="AT1101" s="374" t="str">
        <f t="array" ref="AT1101">IF($W1101, "", INDEX(台羅韻母八聲調資料表, $AD1101, $AG1101))</f>
        <v/>
      </c>
      <c r="AU1101" s="370"/>
      <c r="AV1101" s="374" t="str">
        <f t="array" ref="AV1101">IF($V1101, "", INDEX(白話字聲母資料表, $Z1101, $AV$5))</f>
        <v/>
      </c>
      <c r="AW1101" s="375" t="str">
        <f t="array" ref="AW1101">IF($W1101, "", INDEX(白話字韻母資料表, $AC1101, $AW$5))</f>
        <v/>
      </c>
      <c r="AX1101" s="374" t="str">
        <f t="array" ref="AX1101">IF($W1101, "", INDEX(閩拼韻母八聲調資料表, $AD1101, $AG1101))</f>
        <v/>
      </c>
    </row>
    <row r="1102" spans="2:50">
      <c r="B1102" s="380">
        <f t="shared" si="294"/>
        <v>1094</v>
      </c>
      <c r="C1102" s="314" t="str">
        <f>MID(文章!$D$4, B1102, 1)</f>
        <v/>
      </c>
      <c r="D1102" s="365"/>
      <c r="E1102" s="365"/>
      <c r="F1102" s="365"/>
      <c r="G1102" s="315" t="str">
        <f t="array" ref="G1102">IF( OR($T1102, NOT($U1102), $W1102), "", $AA1102 &amp; $AH1102 &amp; INDEX(中文數值資料表, $AG1102, 2) )</f>
        <v/>
      </c>
      <c r="H1102" s="321" t="str">
        <f t="shared" si="295"/>
        <v/>
      </c>
      <c r="I1102" s="322" t="str">
        <f t="shared" si="296"/>
        <v/>
      </c>
      <c r="J1102" s="323" t="str">
        <f t="shared" si="297"/>
        <v/>
      </c>
      <c r="K1102" s="316" t="str">
        <f t="shared" si="298"/>
        <v/>
      </c>
      <c r="L1102" s="317" t="str">
        <f t="shared" ca="1" si="332"/>
        <v xml:space="preserve">\ltjruby{}{}\
</v>
      </c>
      <c r="M1102" s="317" t="str">
        <f t="shared" ca="1" si="318"/>
        <v xml:space="preserve">&lt;ruby&gt;&lt;rt&gt;&lt;/rt&gt;&lt;/ruby&gt;
</v>
      </c>
      <c r="N1102" s="317" t="str">
        <f t="shared" ca="1" si="319"/>
        <v xml:space="preserve">&lt;ruby&gt;&lt;rt&gt;&lt;/rt&gt;&lt;/ruby&gt;
</v>
      </c>
      <c r="O1102" s="317" t="str">
        <f t="shared" ca="1" si="320"/>
        <v xml:space="preserve">&lt;ruby&gt;&lt;rt&gt;&lt;/rt&gt;&lt;/ruby&gt;
</v>
      </c>
      <c r="P1102" s="317" t="str">
        <f t="shared" ca="1" si="320"/>
        <v xml:space="preserve">&lt;ruby&gt;&lt;rt&gt;&lt;/rt&gt;&lt;/ruby&gt;
</v>
      </c>
      <c r="Q1102" s="318" t="str">
        <f t="shared" ca="1" si="321"/>
        <v xml:space="preserve">&lt;ruby&gt;&lt;rtc&gt;&lt;/rtc&gt;&lt;/ruby&gt;
</v>
      </c>
      <c r="R1102" s="318" t="str">
        <f t="shared" ca="1" si="322"/>
        <v xml:space="preserve">&lt;ruby&gt;&lt;rt&gt;&lt;/rt&gt;&lt;rtc&gt;&lt;/rtc&gt;&lt;/ruby&gt;
</v>
      </c>
      <c r="S1102" s="285"/>
      <c r="T1102" s="319" t="b">
        <f t="shared" si="316"/>
        <v>0</v>
      </c>
      <c r="U1102" s="319" t="b">
        <f t="shared" si="323"/>
        <v>0</v>
      </c>
      <c r="V1102" s="319" t="b">
        <f t="shared" si="324"/>
        <v>1</v>
      </c>
      <c r="W1102" s="319" t="b">
        <f t="shared" si="325"/>
        <v>1</v>
      </c>
      <c r="X1102" s="319" t="b">
        <f t="shared" si="326"/>
        <v>0</v>
      </c>
      <c r="Y1102" s="370"/>
      <c r="Z1102" s="377" t="str">
        <f t="shared" si="317"/>
        <v/>
      </c>
      <c r="AA1102" s="373" t="str">
        <f t="array" ref="AA1102">IF( $Z1102="", "", INDEX(白話字聲母資料表, $Z1102, $AA$5))</f>
        <v/>
      </c>
      <c r="AB1102" s="370"/>
      <c r="AC1102" s="377" t="str">
        <f t="shared" si="327"/>
        <v/>
      </c>
      <c r="AD1102" s="373" t="str">
        <f t="array" ref="AD1102">IF( $W1102, "", INDEX(白話字韻母資料表, AC1102, $AD$5))</f>
        <v/>
      </c>
      <c r="AE1102" s="373" t="str">
        <f t="array" ref="AE1102">IF( $W1102, "", IF( INDEX(白話字韻母資料表, AC1102, $AE$5) = "入聲", TRUE, FALSE) )</f>
        <v/>
      </c>
      <c r="AF1102" s="374" t="str">
        <f t="shared" si="328"/>
        <v/>
      </c>
      <c r="AG1102" s="374" t="str">
        <f t="shared" si="329"/>
        <v/>
      </c>
      <c r="AH1102" s="374" t="str">
        <f t="array" ref="AH1102">IF( $W1102, "", INDEX(白話字韻母資料表, $AC1102, $AH$5))</f>
        <v/>
      </c>
      <c r="AI1102" s="374" t="str">
        <f t="array" ref="AI1102">IF($W1102, "", INDEX(白話字韻母八聲調資料表, $AD1102, $AG1102))</f>
        <v/>
      </c>
      <c r="AJ1102" s="370"/>
      <c r="AK1102" s="373" t="b">
        <f t="shared" si="330"/>
        <v>0</v>
      </c>
      <c r="AL1102" s="373" t="str">
        <f>IF( $AK1102, IFERROR( IF(MATCH( $E1102, 顎音化聲母!$H$9:$H$37, 0), TRUE, FALSE), FALSE), "")</f>
        <v/>
      </c>
      <c r="AM1102" s="373" t="str">
        <f t="array" ref="AM1102">IF( AND($AK1102, $AL1102), INDEX(顎音化聲母資料表, MATCH( $D1102 &amp; $E1102, 顎音化聲母!$L$5:$L$136, 0), 3), "")</f>
        <v/>
      </c>
      <c r="AN1102" s="373" t="str">
        <f t="shared" si="331"/>
        <v/>
      </c>
      <c r="AO1102" s="374" t="str">
        <f t="array" ref="AO1102">IF($AN1102="", "", IF( $AM1102&lt;&gt;"", $AM1102,INDEX(白話字聲母資料表, $AN1102, $AO$5)))</f>
        <v/>
      </c>
      <c r="AP1102" s="374" t="str">
        <f t="array" ref="AP1102">IF($W1102, "", INDEX(方音八音反切資料表, $AD1102, $AG1102))</f>
        <v/>
      </c>
      <c r="AQ1102" s="370"/>
      <c r="AR1102" s="374" t="str">
        <f t="array" ref="AR1102">IF($V1102, "", INDEX(白話字聲母資料表, $Z1102, $AR$5))</f>
        <v/>
      </c>
      <c r="AS1102" s="375" t="str">
        <f t="array" ref="AS1102">IF($W1102, "", INDEX(白話字韻母資料表, $AC1102, $AR$5))</f>
        <v/>
      </c>
      <c r="AT1102" s="374" t="str">
        <f t="array" ref="AT1102">IF($W1102, "", INDEX(台羅韻母八聲調資料表, $AD1102, $AG1102))</f>
        <v/>
      </c>
      <c r="AU1102" s="370"/>
      <c r="AV1102" s="374" t="str">
        <f t="array" ref="AV1102">IF($V1102, "", INDEX(白話字聲母資料表, $Z1102, $AV$5))</f>
        <v/>
      </c>
      <c r="AW1102" s="375" t="str">
        <f t="array" ref="AW1102">IF($W1102, "", INDEX(白話字韻母資料表, $AC1102, $AW$5))</f>
        <v/>
      </c>
      <c r="AX1102" s="374" t="str">
        <f t="array" ref="AX1102">IF($W1102, "", INDEX(閩拼韻母八聲調資料表, $AD1102, $AG1102))</f>
        <v/>
      </c>
    </row>
    <row r="1103" spans="2:50">
      <c r="B1103" s="380">
        <f t="shared" si="294"/>
        <v>1095</v>
      </c>
      <c r="C1103" s="314" t="str">
        <f>MID(文章!$D$4, B1103, 1)</f>
        <v/>
      </c>
      <c r="D1103" s="365"/>
      <c r="E1103" s="365"/>
      <c r="F1103" s="365"/>
      <c r="G1103" s="315" t="str">
        <f t="array" ref="G1103">IF( OR($T1103, NOT($U1103), $W1103), "", $AA1103 &amp; $AH1103 &amp; INDEX(中文數值資料表, $AG1103, 2) )</f>
        <v/>
      </c>
      <c r="H1103" s="321" t="str">
        <f t="shared" si="295"/>
        <v/>
      </c>
      <c r="I1103" s="322" t="str">
        <f t="shared" si="296"/>
        <v/>
      </c>
      <c r="J1103" s="323" t="str">
        <f t="shared" si="297"/>
        <v/>
      </c>
      <c r="K1103" s="316" t="str">
        <f t="shared" si="298"/>
        <v/>
      </c>
      <c r="L1103" s="317" t="str">
        <f t="shared" ca="1" si="332"/>
        <v xml:space="preserve">\ltjruby{}{}\
</v>
      </c>
      <c r="M1103" s="317" t="str">
        <f t="shared" ca="1" si="318"/>
        <v xml:space="preserve">&lt;ruby&gt;&lt;rt&gt;&lt;/rt&gt;&lt;/ruby&gt;
</v>
      </c>
      <c r="N1103" s="317" t="str">
        <f t="shared" ca="1" si="319"/>
        <v xml:space="preserve">&lt;ruby&gt;&lt;rt&gt;&lt;/rt&gt;&lt;/ruby&gt;
</v>
      </c>
      <c r="O1103" s="317" t="str">
        <f t="shared" ca="1" si="320"/>
        <v xml:space="preserve">&lt;ruby&gt;&lt;rt&gt;&lt;/rt&gt;&lt;/ruby&gt;
</v>
      </c>
      <c r="P1103" s="317" t="str">
        <f t="shared" ca="1" si="320"/>
        <v xml:space="preserve">&lt;ruby&gt;&lt;rt&gt;&lt;/rt&gt;&lt;/ruby&gt;
</v>
      </c>
      <c r="Q1103" s="318" t="str">
        <f t="shared" ca="1" si="321"/>
        <v xml:space="preserve">&lt;ruby&gt;&lt;rtc&gt;&lt;/rtc&gt;&lt;/ruby&gt;
</v>
      </c>
      <c r="R1103" s="318" t="str">
        <f t="shared" ca="1" si="322"/>
        <v xml:space="preserve">&lt;ruby&gt;&lt;rt&gt;&lt;/rt&gt;&lt;rtc&gt;&lt;/rtc&gt;&lt;/ruby&gt;
</v>
      </c>
      <c r="S1103" s="285"/>
      <c r="T1103" s="319" t="b">
        <f t="shared" si="316"/>
        <v>0</v>
      </c>
      <c r="U1103" s="319" t="b">
        <f t="shared" si="323"/>
        <v>0</v>
      </c>
      <c r="V1103" s="319" t="b">
        <f t="shared" si="324"/>
        <v>1</v>
      </c>
      <c r="W1103" s="319" t="b">
        <f t="shared" si="325"/>
        <v>1</v>
      </c>
      <c r="X1103" s="319" t="b">
        <f t="shared" si="326"/>
        <v>0</v>
      </c>
      <c r="Y1103" s="370"/>
      <c r="Z1103" s="377" t="str">
        <f t="shared" si="317"/>
        <v/>
      </c>
      <c r="AA1103" s="373" t="str">
        <f t="array" ref="AA1103">IF( $Z1103="", "", INDEX(白話字聲母資料表, $Z1103, $AA$5))</f>
        <v/>
      </c>
      <c r="AB1103" s="370"/>
      <c r="AC1103" s="377" t="str">
        <f t="shared" si="327"/>
        <v/>
      </c>
      <c r="AD1103" s="373" t="str">
        <f t="array" ref="AD1103">IF( $W1103, "", INDEX(白話字韻母資料表, AC1103, $AD$5))</f>
        <v/>
      </c>
      <c r="AE1103" s="373" t="str">
        <f t="array" ref="AE1103">IF( $W1103, "", IF( INDEX(白話字韻母資料表, AC1103, $AE$5) = "入聲", TRUE, FALSE) )</f>
        <v/>
      </c>
      <c r="AF1103" s="374" t="str">
        <f t="shared" si="328"/>
        <v/>
      </c>
      <c r="AG1103" s="374" t="str">
        <f t="shared" si="329"/>
        <v/>
      </c>
      <c r="AH1103" s="374" t="str">
        <f t="array" ref="AH1103">IF( $W1103, "", INDEX(白話字韻母資料表, $AC1103, $AH$5))</f>
        <v/>
      </c>
      <c r="AI1103" s="374" t="str">
        <f t="array" ref="AI1103">IF($W1103, "", INDEX(白話字韻母八聲調資料表, $AD1103, $AG1103))</f>
        <v/>
      </c>
      <c r="AJ1103" s="370"/>
      <c r="AK1103" s="373" t="b">
        <f t="shared" si="330"/>
        <v>0</v>
      </c>
      <c r="AL1103" s="373" t="str">
        <f>IF( $AK1103, IFERROR( IF(MATCH( $E1103, 顎音化聲母!$H$9:$H$37, 0), TRUE, FALSE), FALSE), "")</f>
        <v/>
      </c>
      <c r="AM1103" s="373" t="str">
        <f t="array" ref="AM1103">IF( AND($AK1103, $AL1103), INDEX(顎音化聲母資料表, MATCH( $D1103 &amp; $E1103, 顎音化聲母!$L$5:$L$136, 0), 3), "")</f>
        <v/>
      </c>
      <c r="AN1103" s="373" t="str">
        <f t="shared" si="331"/>
        <v/>
      </c>
      <c r="AO1103" s="374" t="str">
        <f t="array" ref="AO1103">IF($AN1103="", "", IF( $AM1103&lt;&gt;"", $AM1103,INDEX(白話字聲母資料表, $AN1103, $AO$5)))</f>
        <v/>
      </c>
      <c r="AP1103" s="374" t="str">
        <f t="array" ref="AP1103">IF($W1103, "", INDEX(方音八音反切資料表, $AD1103, $AG1103))</f>
        <v/>
      </c>
      <c r="AQ1103" s="370"/>
      <c r="AR1103" s="374" t="str">
        <f t="array" ref="AR1103">IF($V1103, "", INDEX(白話字聲母資料表, $Z1103, $AR$5))</f>
        <v/>
      </c>
      <c r="AS1103" s="375" t="str">
        <f t="array" ref="AS1103">IF($W1103, "", INDEX(白話字韻母資料表, $AC1103, $AR$5))</f>
        <v/>
      </c>
      <c r="AT1103" s="374" t="str">
        <f t="array" ref="AT1103">IF($W1103, "", INDEX(台羅韻母八聲調資料表, $AD1103, $AG1103))</f>
        <v/>
      </c>
      <c r="AU1103" s="370"/>
      <c r="AV1103" s="374" t="str">
        <f t="array" ref="AV1103">IF($V1103, "", INDEX(白話字聲母資料表, $Z1103, $AV$5))</f>
        <v/>
      </c>
      <c r="AW1103" s="375" t="str">
        <f t="array" ref="AW1103">IF($W1103, "", INDEX(白話字韻母資料表, $AC1103, $AW$5))</f>
        <v/>
      </c>
      <c r="AX1103" s="374" t="str">
        <f t="array" ref="AX1103">IF($W1103, "", INDEX(閩拼韻母八聲調資料表, $AD1103, $AG1103))</f>
        <v/>
      </c>
    </row>
    <row r="1104" spans="2:50">
      <c r="B1104" s="380">
        <f t="shared" si="294"/>
        <v>1096</v>
      </c>
      <c r="C1104" s="314" t="str">
        <f>MID(文章!$D$4, B1104, 1)</f>
        <v/>
      </c>
      <c r="D1104" s="365"/>
      <c r="E1104" s="365"/>
      <c r="F1104" s="365"/>
      <c r="G1104" s="315" t="str">
        <f t="array" ref="G1104">IF( OR($T1104, NOT($U1104), $W1104), "", $AA1104 &amp; $AH1104 &amp; INDEX(中文數值資料表, $AG1104, 2) )</f>
        <v/>
      </c>
      <c r="H1104" s="321" t="str">
        <f t="shared" si="295"/>
        <v/>
      </c>
      <c r="I1104" s="322" t="str">
        <f t="shared" si="296"/>
        <v/>
      </c>
      <c r="J1104" s="323" t="str">
        <f t="shared" si="297"/>
        <v/>
      </c>
      <c r="K1104" s="316" t="str">
        <f t="shared" si="298"/>
        <v/>
      </c>
      <c r="L1104" s="317" t="str">
        <f t="shared" ca="1" si="332"/>
        <v xml:space="preserve">\ltjruby{}{}\
</v>
      </c>
      <c r="M1104" s="317" t="str">
        <f t="shared" ca="1" si="318"/>
        <v xml:space="preserve">&lt;ruby&gt;&lt;rt&gt;&lt;/rt&gt;&lt;/ruby&gt;
</v>
      </c>
      <c r="N1104" s="317" t="str">
        <f t="shared" ca="1" si="319"/>
        <v xml:space="preserve">&lt;ruby&gt;&lt;rt&gt;&lt;/rt&gt;&lt;/ruby&gt;
</v>
      </c>
      <c r="O1104" s="317" t="str">
        <f t="shared" ca="1" si="320"/>
        <v xml:space="preserve">&lt;ruby&gt;&lt;rt&gt;&lt;/rt&gt;&lt;/ruby&gt;
</v>
      </c>
      <c r="P1104" s="317" t="str">
        <f t="shared" ca="1" si="320"/>
        <v xml:space="preserve">&lt;ruby&gt;&lt;rt&gt;&lt;/rt&gt;&lt;/ruby&gt;
</v>
      </c>
      <c r="Q1104" s="318" t="str">
        <f t="shared" ca="1" si="321"/>
        <v xml:space="preserve">&lt;ruby&gt;&lt;rtc&gt;&lt;/rtc&gt;&lt;/ruby&gt;
</v>
      </c>
      <c r="R1104" s="318" t="str">
        <f t="shared" ca="1" si="322"/>
        <v xml:space="preserve">&lt;ruby&gt;&lt;rt&gt;&lt;/rt&gt;&lt;rtc&gt;&lt;/rtc&gt;&lt;/ruby&gt;
</v>
      </c>
      <c r="S1104" s="285"/>
      <c r="T1104" s="319" t="b">
        <f t="shared" si="316"/>
        <v>0</v>
      </c>
      <c r="U1104" s="319" t="b">
        <f t="shared" si="323"/>
        <v>0</v>
      </c>
      <c r="V1104" s="319" t="b">
        <f t="shared" si="324"/>
        <v>1</v>
      </c>
      <c r="W1104" s="319" t="b">
        <f t="shared" si="325"/>
        <v>1</v>
      </c>
      <c r="X1104" s="319" t="b">
        <f t="shared" si="326"/>
        <v>0</v>
      </c>
      <c r="Y1104" s="370"/>
      <c r="Z1104" s="377" t="str">
        <f t="shared" si="317"/>
        <v/>
      </c>
      <c r="AA1104" s="373" t="str">
        <f t="array" ref="AA1104">IF( $Z1104="", "", INDEX(白話字聲母資料表, $Z1104, $AA$5))</f>
        <v/>
      </c>
      <c r="AB1104" s="370"/>
      <c r="AC1104" s="377" t="str">
        <f t="shared" si="327"/>
        <v/>
      </c>
      <c r="AD1104" s="373" t="str">
        <f t="array" ref="AD1104">IF( $W1104, "", INDEX(白話字韻母資料表, AC1104, $AD$5))</f>
        <v/>
      </c>
      <c r="AE1104" s="373" t="str">
        <f t="array" ref="AE1104">IF( $W1104, "", IF( INDEX(白話字韻母資料表, AC1104, $AE$5) = "入聲", TRUE, FALSE) )</f>
        <v/>
      </c>
      <c r="AF1104" s="374" t="str">
        <f t="shared" si="328"/>
        <v/>
      </c>
      <c r="AG1104" s="374" t="str">
        <f t="shared" si="329"/>
        <v/>
      </c>
      <c r="AH1104" s="374" t="str">
        <f t="array" ref="AH1104">IF( $W1104, "", INDEX(白話字韻母資料表, $AC1104, $AH$5))</f>
        <v/>
      </c>
      <c r="AI1104" s="374" t="str">
        <f t="array" ref="AI1104">IF($W1104, "", INDEX(白話字韻母八聲調資料表, $AD1104, $AG1104))</f>
        <v/>
      </c>
      <c r="AJ1104" s="370"/>
      <c r="AK1104" s="373" t="b">
        <f t="shared" si="330"/>
        <v>0</v>
      </c>
      <c r="AL1104" s="373" t="str">
        <f>IF( $AK1104, IFERROR( IF(MATCH( $E1104, 顎音化聲母!$H$9:$H$37, 0), TRUE, FALSE), FALSE), "")</f>
        <v/>
      </c>
      <c r="AM1104" s="373" t="str">
        <f t="array" ref="AM1104">IF( AND($AK1104, $AL1104), INDEX(顎音化聲母資料表, MATCH( $D1104 &amp; $E1104, 顎音化聲母!$L$5:$L$136, 0), 3), "")</f>
        <v/>
      </c>
      <c r="AN1104" s="373" t="str">
        <f t="shared" si="331"/>
        <v/>
      </c>
      <c r="AO1104" s="374" t="str">
        <f t="array" ref="AO1104">IF($AN1104="", "", IF( $AM1104&lt;&gt;"", $AM1104,INDEX(白話字聲母資料表, $AN1104, $AO$5)))</f>
        <v/>
      </c>
      <c r="AP1104" s="374" t="str">
        <f t="array" ref="AP1104">IF($W1104, "", INDEX(方音八音反切資料表, $AD1104, $AG1104))</f>
        <v/>
      </c>
      <c r="AQ1104" s="370"/>
      <c r="AR1104" s="374" t="str">
        <f t="array" ref="AR1104">IF($V1104, "", INDEX(白話字聲母資料表, $Z1104, $AR$5))</f>
        <v/>
      </c>
      <c r="AS1104" s="375" t="str">
        <f t="array" ref="AS1104">IF($W1104, "", INDEX(白話字韻母資料表, $AC1104, $AR$5))</f>
        <v/>
      </c>
      <c r="AT1104" s="374" t="str">
        <f t="array" ref="AT1104">IF($W1104, "", INDEX(台羅韻母八聲調資料表, $AD1104, $AG1104))</f>
        <v/>
      </c>
      <c r="AU1104" s="370"/>
      <c r="AV1104" s="374" t="str">
        <f t="array" ref="AV1104">IF($V1104, "", INDEX(白話字聲母資料表, $Z1104, $AV$5))</f>
        <v/>
      </c>
      <c r="AW1104" s="375" t="str">
        <f t="array" ref="AW1104">IF($W1104, "", INDEX(白話字韻母資料表, $AC1104, $AW$5))</f>
        <v/>
      </c>
      <c r="AX1104" s="374" t="str">
        <f t="array" ref="AX1104">IF($W1104, "", INDEX(閩拼韻母八聲調資料表, $AD1104, $AG1104))</f>
        <v/>
      </c>
    </row>
    <row r="1105" spans="2:50">
      <c r="B1105" s="380">
        <f t="shared" si="294"/>
        <v>1097</v>
      </c>
      <c r="C1105" s="314" t="str">
        <f>MID(文章!$D$4, B1105, 1)</f>
        <v/>
      </c>
      <c r="D1105" s="365"/>
      <c r="E1105" s="365"/>
      <c r="F1105" s="365"/>
      <c r="G1105" s="315" t="str">
        <f t="array" ref="G1105">IF( OR($T1105, NOT($U1105), $W1105), "", $AA1105 &amp; $AH1105 &amp; INDEX(中文數值資料表, $AG1105, 2) )</f>
        <v/>
      </c>
      <c r="H1105" s="321" t="str">
        <f t="shared" si="295"/>
        <v/>
      </c>
      <c r="I1105" s="322" t="str">
        <f t="shared" si="296"/>
        <v/>
      </c>
      <c r="J1105" s="323" t="str">
        <f t="shared" si="297"/>
        <v/>
      </c>
      <c r="K1105" s="316" t="str">
        <f t="shared" si="298"/>
        <v/>
      </c>
      <c r="L1105" s="317" t="str">
        <f t="shared" ca="1" si="332"/>
        <v xml:space="preserve">\ltjruby{}{}\
</v>
      </c>
      <c r="M1105" s="317" t="str">
        <f t="shared" ca="1" si="318"/>
        <v xml:space="preserve">&lt;ruby&gt;&lt;rt&gt;&lt;/rt&gt;&lt;/ruby&gt;
</v>
      </c>
      <c r="N1105" s="317" t="str">
        <f t="shared" ca="1" si="319"/>
        <v xml:space="preserve">&lt;ruby&gt;&lt;rt&gt;&lt;/rt&gt;&lt;/ruby&gt;
</v>
      </c>
      <c r="O1105" s="317" t="str">
        <f t="shared" ca="1" si="320"/>
        <v xml:space="preserve">&lt;ruby&gt;&lt;rt&gt;&lt;/rt&gt;&lt;/ruby&gt;
</v>
      </c>
      <c r="P1105" s="317" t="str">
        <f t="shared" ca="1" si="320"/>
        <v xml:space="preserve">&lt;ruby&gt;&lt;rt&gt;&lt;/rt&gt;&lt;/ruby&gt;
</v>
      </c>
      <c r="Q1105" s="318" t="str">
        <f t="shared" ca="1" si="321"/>
        <v xml:space="preserve">&lt;ruby&gt;&lt;rtc&gt;&lt;/rtc&gt;&lt;/ruby&gt;
</v>
      </c>
      <c r="R1105" s="318" t="str">
        <f t="shared" ca="1" si="322"/>
        <v xml:space="preserve">&lt;ruby&gt;&lt;rt&gt;&lt;/rt&gt;&lt;rtc&gt;&lt;/rtc&gt;&lt;/ruby&gt;
</v>
      </c>
      <c r="S1105" s="285"/>
      <c r="T1105" s="319" t="b">
        <f t="shared" si="316"/>
        <v>0</v>
      </c>
      <c r="U1105" s="319" t="b">
        <f t="shared" si="323"/>
        <v>0</v>
      </c>
      <c r="V1105" s="319" t="b">
        <f t="shared" si="324"/>
        <v>1</v>
      </c>
      <c r="W1105" s="319" t="b">
        <f t="shared" si="325"/>
        <v>1</v>
      </c>
      <c r="X1105" s="319" t="b">
        <f t="shared" si="326"/>
        <v>0</v>
      </c>
      <c r="Y1105" s="370"/>
      <c r="Z1105" s="377" t="str">
        <f t="shared" si="317"/>
        <v/>
      </c>
      <c r="AA1105" s="373" t="str">
        <f t="array" ref="AA1105">IF( $Z1105="", "", INDEX(白話字聲母資料表, $Z1105, $AA$5))</f>
        <v/>
      </c>
      <c r="AB1105" s="370"/>
      <c r="AC1105" s="377" t="str">
        <f t="shared" si="327"/>
        <v/>
      </c>
      <c r="AD1105" s="373" t="str">
        <f t="array" ref="AD1105">IF( $W1105, "", INDEX(白話字韻母資料表, AC1105, $AD$5))</f>
        <v/>
      </c>
      <c r="AE1105" s="373" t="str">
        <f t="array" ref="AE1105">IF( $W1105, "", IF( INDEX(白話字韻母資料表, AC1105, $AE$5) = "入聲", TRUE, FALSE) )</f>
        <v/>
      </c>
      <c r="AF1105" s="374" t="str">
        <f t="shared" si="328"/>
        <v/>
      </c>
      <c r="AG1105" s="374" t="str">
        <f t="shared" si="329"/>
        <v/>
      </c>
      <c r="AH1105" s="374" t="str">
        <f t="array" ref="AH1105">IF( $W1105, "", INDEX(白話字韻母資料表, $AC1105, $AH$5))</f>
        <v/>
      </c>
      <c r="AI1105" s="374" t="str">
        <f t="array" ref="AI1105">IF($W1105, "", INDEX(白話字韻母八聲調資料表, $AD1105, $AG1105))</f>
        <v/>
      </c>
      <c r="AJ1105" s="370"/>
      <c r="AK1105" s="373" t="b">
        <f t="shared" si="330"/>
        <v>0</v>
      </c>
      <c r="AL1105" s="373" t="str">
        <f>IF( $AK1105, IFERROR( IF(MATCH( $E1105, 顎音化聲母!$H$9:$H$37, 0), TRUE, FALSE), FALSE), "")</f>
        <v/>
      </c>
      <c r="AM1105" s="373" t="str">
        <f t="array" ref="AM1105">IF( AND($AK1105, $AL1105), INDEX(顎音化聲母資料表, MATCH( $D1105 &amp; $E1105, 顎音化聲母!$L$5:$L$136, 0), 3), "")</f>
        <v/>
      </c>
      <c r="AN1105" s="373" t="str">
        <f t="shared" si="331"/>
        <v/>
      </c>
      <c r="AO1105" s="374" t="str">
        <f t="array" ref="AO1105">IF($AN1105="", "", IF( $AM1105&lt;&gt;"", $AM1105,INDEX(白話字聲母資料表, $AN1105, $AO$5)))</f>
        <v/>
      </c>
      <c r="AP1105" s="374" t="str">
        <f t="array" ref="AP1105">IF($W1105, "", INDEX(方音八音反切資料表, $AD1105, $AG1105))</f>
        <v/>
      </c>
      <c r="AQ1105" s="370"/>
      <c r="AR1105" s="374" t="str">
        <f t="array" ref="AR1105">IF($V1105, "", INDEX(白話字聲母資料表, $Z1105, $AR$5))</f>
        <v/>
      </c>
      <c r="AS1105" s="375" t="str">
        <f t="array" ref="AS1105">IF($W1105, "", INDEX(白話字韻母資料表, $AC1105, $AR$5))</f>
        <v/>
      </c>
      <c r="AT1105" s="374" t="str">
        <f t="array" ref="AT1105">IF($W1105, "", INDEX(台羅韻母八聲調資料表, $AD1105, $AG1105))</f>
        <v/>
      </c>
      <c r="AU1105" s="370"/>
      <c r="AV1105" s="374" t="str">
        <f t="array" ref="AV1105">IF($V1105, "", INDEX(白話字聲母資料表, $Z1105, $AV$5))</f>
        <v/>
      </c>
      <c r="AW1105" s="375" t="str">
        <f t="array" ref="AW1105">IF($W1105, "", INDEX(白話字韻母資料表, $AC1105, $AW$5))</f>
        <v/>
      </c>
      <c r="AX1105" s="374" t="str">
        <f t="array" ref="AX1105">IF($W1105, "", INDEX(閩拼韻母八聲調資料表, $AD1105, $AG1105))</f>
        <v/>
      </c>
    </row>
    <row r="1106" spans="2:50">
      <c r="B1106" s="380">
        <f t="shared" si="294"/>
        <v>1098</v>
      </c>
      <c r="C1106" s="314" t="str">
        <f>MID(文章!$D$4, B1106, 1)</f>
        <v/>
      </c>
      <c r="D1106" s="365"/>
      <c r="E1106" s="365"/>
      <c r="F1106" s="365"/>
      <c r="G1106" s="315" t="str">
        <f t="array" ref="G1106">IF( OR($T1106, NOT($U1106), $W1106), "", $AA1106 &amp; $AH1106 &amp; INDEX(中文數值資料表, $AG1106, 2) )</f>
        <v/>
      </c>
      <c r="H1106" s="321" t="str">
        <f t="shared" si="295"/>
        <v/>
      </c>
      <c r="I1106" s="322" t="str">
        <f t="shared" si="296"/>
        <v/>
      </c>
      <c r="J1106" s="323" t="str">
        <f t="shared" si="297"/>
        <v/>
      </c>
      <c r="K1106" s="316" t="str">
        <f t="shared" si="298"/>
        <v/>
      </c>
      <c r="L1106" s="317" t="str">
        <f t="shared" ca="1" si="332"/>
        <v xml:space="preserve">\ltjruby{}{}\
</v>
      </c>
      <c r="M1106" s="317" t="str">
        <f t="shared" ca="1" si="318"/>
        <v xml:space="preserve">&lt;ruby&gt;&lt;rt&gt;&lt;/rt&gt;&lt;/ruby&gt;
</v>
      </c>
      <c r="N1106" s="317" t="str">
        <f t="shared" ca="1" si="319"/>
        <v xml:space="preserve">&lt;ruby&gt;&lt;rt&gt;&lt;/rt&gt;&lt;/ruby&gt;
</v>
      </c>
      <c r="O1106" s="317" t="str">
        <f t="shared" ca="1" si="320"/>
        <v xml:space="preserve">&lt;ruby&gt;&lt;rt&gt;&lt;/rt&gt;&lt;/ruby&gt;
</v>
      </c>
      <c r="P1106" s="317" t="str">
        <f t="shared" ca="1" si="320"/>
        <v xml:space="preserve">&lt;ruby&gt;&lt;rt&gt;&lt;/rt&gt;&lt;/ruby&gt;
</v>
      </c>
      <c r="Q1106" s="318" t="str">
        <f t="shared" ca="1" si="321"/>
        <v xml:space="preserve">&lt;ruby&gt;&lt;rtc&gt;&lt;/rtc&gt;&lt;/ruby&gt;
</v>
      </c>
      <c r="R1106" s="318" t="str">
        <f t="shared" ca="1" si="322"/>
        <v xml:space="preserve">&lt;ruby&gt;&lt;rt&gt;&lt;/rt&gt;&lt;rtc&gt;&lt;/rtc&gt;&lt;/ruby&gt;
</v>
      </c>
      <c r="S1106" s="285"/>
      <c r="T1106" s="319" t="b">
        <f t="shared" si="316"/>
        <v>0</v>
      </c>
      <c r="U1106" s="319" t="b">
        <f t="shared" si="323"/>
        <v>0</v>
      </c>
      <c r="V1106" s="319" t="b">
        <f t="shared" si="324"/>
        <v>1</v>
      </c>
      <c r="W1106" s="319" t="b">
        <f t="shared" si="325"/>
        <v>1</v>
      </c>
      <c r="X1106" s="319" t="b">
        <f t="shared" si="326"/>
        <v>0</v>
      </c>
      <c r="Y1106" s="370"/>
      <c r="Z1106" s="377" t="str">
        <f t="shared" si="317"/>
        <v/>
      </c>
      <c r="AA1106" s="373" t="str">
        <f t="array" ref="AA1106">IF( $Z1106="", "", INDEX(白話字聲母資料表, $Z1106, $AA$5))</f>
        <v/>
      </c>
      <c r="AB1106" s="370"/>
      <c r="AC1106" s="377" t="str">
        <f t="shared" si="327"/>
        <v/>
      </c>
      <c r="AD1106" s="373" t="str">
        <f t="array" ref="AD1106">IF( $W1106, "", INDEX(白話字韻母資料表, AC1106, $AD$5))</f>
        <v/>
      </c>
      <c r="AE1106" s="373" t="str">
        <f t="array" ref="AE1106">IF( $W1106, "", IF( INDEX(白話字韻母資料表, AC1106, $AE$5) = "入聲", TRUE, FALSE) )</f>
        <v/>
      </c>
      <c r="AF1106" s="374" t="str">
        <f t="shared" si="328"/>
        <v/>
      </c>
      <c r="AG1106" s="374" t="str">
        <f t="shared" si="329"/>
        <v/>
      </c>
      <c r="AH1106" s="374" t="str">
        <f t="array" ref="AH1106">IF( $W1106, "", INDEX(白話字韻母資料表, $AC1106, $AH$5))</f>
        <v/>
      </c>
      <c r="AI1106" s="374" t="str">
        <f t="array" ref="AI1106">IF($W1106, "", INDEX(白話字韻母八聲調資料表, $AD1106, $AG1106))</f>
        <v/>
      </c>
      <c r="AJ1106" s="370"/>
      <c r="AK1106" s="373" t="b">
        <f t="shared" si="330"/>
        <v>0</v>
      </c>
      <c r="AL1106" s="373" t="str">
        <f>IF( $AK1106, IFERROR( IF(MATCH( $E1106, 顎音化聲母!$H$9:$H$37, 0), TRUE, FALSE), FALSE), "")</f>
        <v/>
      </c>
      <c r="AM1106" s="373" t="str">
        <f t="array" ref="AM1106">IF( AND($AK1106, $AL1106), INDEX(顎音化聲母資料表, MATCH( $D1106 &amp; $E1106, 顎音化聲母!$L$5:$L$136, 0), 3), "")</f>
        <v/>
      </c>
      <c r="AN1106" s="373" t="str">
        <f t="shared" si="331"/>
        <v/>
      </c>
      <c r="AO1106" s="374" t="str">
        <f t="array" ref="AO1106">IF($AN1106="", "", IF( $AM1106&lt;&gt;"", $AM1106,INDEX(白話字聲母資料表, $AN1106, $AO$5)))</f>
        <v/>
      </c>
      <c r="AP1106" s="374" t="str">
        <f t="array" ref="AP1106">IF($W1106, "", INDEX(方音八音反切資料表, $AD1106, $AG1106))</f>
        <v/>
      </c>
      <c r="AQ1106" s="370"/>
      <c r="AR1106" s="374" t="str">
        <f t="array" ref="AR1106">IF($V1106, "", INDEX(白話字聲母資料表, $Z1106, $AR$5))</f>
        <v/>
      </c>
      <c r="AS1106" s="375" t="str">
        <f t="array" ref="AS1106">IF($W1106, "", INDEX(白話字韻母資料表, $AC1106, $AR$5))</f>
        <v/>
      </c>
      <c r="AT1106" s="374" t="str">
        <f t="array" ref="AT1106">IF($W1106, "", INDEX(台羅韻母八聲調資料表, $AD1106, $AG1106))</f>
        <v/>
      </c>
      <c r="AU1106" s="370"/>
      <c r="AV1106" s="374" t="str">
        <f t="array" ref="AV1106">IF($V1106, "", INDEX(白話字聲母資料表, $Z1106, $AV$5))</f>
        <v/>
      </c>
      <c r="AW1106" s="375" t="str">
        <f t="array" ref="AW1106">IF($W1106, "", INDEX(白話字韻母資料表, $AC1106, $AW$5))</f>
        <v/>
      </c>
      <c r="AX1106" s="374" t="str">
        <f t="array" ref="AX1106">IF($W1106, "", INDEX(閩拼韻母八聲調資料表, $AD1106, $AG1106))</f>
        <v/>
      </c>
    </row>
    <row r="1107" spans="2:50">
      <c r="B1107" s="380">
        <f t="shared" si="294"/>
        <v>1099</v>
      </c>
      <c r="C1107" s="314" t="str">
        <f>MID(文章!$D$4, B1107, 1)</f>
        <v/>
      </c>
      <c r="D1107" s="365"/>
      <c r="E1107" s="365"/>
      <c r="F1107" s="365"/>
      <c r="G1107" s="315" t="str">
        <f t="array" ref="G1107">IF( OR($T1107, NOT($U1107), $W1107), "", $AA1107 &amp; $AH1107 &amp; INDEX(中文數值資料表, $AG1107, 2) )</f>
        <v/>
      </c>
      <c r="H1107" s="321" t="str">
        <f t="shared" si="295"/>
        <v/>
      </c>
      <c r="I1107" s="322" t="str">
        <f t="shared" si="296"/>
        <v/>
      </c>
      <c r="J1107" s="323" t="str">
        <f t="shared" si="297"/>
        <v/>
      </c>
      <c r="K1107" s="316" t="str">
        <f t="shared" si="298"/>
        <v/>
      </c>
      <c r="L1107" s="317" t="str">
        <f t="shared" ca="1" si="332"/>
        <v xml:space="preserve">\ltjruby{}{}\
</v>
      </c>
      <c r="M1107" s="317" t="str">
        <f t="shared" ca="1" si="318"/>
        <v xml:space="preserve">&lt;ruby&gt;&lt;rt&gt;&lt;/rt&gt;&lt;/ruby&gt;
</v>
      </c>
      <c r="N1107" s="317" t="str">
        <f t="shared" ca="1" si="319"/>
        <v xml:space="preserve">&lt;ruby&gt;&lt;rt&gt;&lt;/rt&gt;&lt;/ruby&gt;
</v>
      </c>
      <c r="O1107" s="317" t="str">
        <f t="shared" ca="1" si="320"/>
        <v xml:space="preserve">&lt;ruby&gt;&lt;rt&gt;&lt;/rt&gt;&lt;/ruby&gt;
</v>
      </c>
      <c r="P1107" s="317" t="str">
        <f t="shared" ca="1" si="320"/>
        <v xml:space="preserve">&lt;ruby&gt;&lt;rt&gt;&lt;/rt&gt;&lt;/ruby&gt;
</v>
      </c>
      <c r="Q1107" s="318" t="str">
        <f t="shared" ca="1" si="321"/>
        <v xml:space="preserve">&lt;ruby&gt;&lt;rtc&gt;&lt;/rtc&gt;&lt;/ruby&gt;
</v>
      </c>
      <c r="R1107" s="318" t="str">
        <f t="shared" ca="1" si="322"/>
        <v xml:space="preserve">&lt;ruby&gt;&lt;rt&gt;&lt;/rt&gt;&lt;rtc&gt;&lt;/rtc&gt;&lt;/ruby&gt;
</v>
      </c>
      <c r="S1107" s="285"/>
      <c r="T1107" s="319" t="b">
        <f t="shared" si="316"/>
        <v>0</v>
      </c>
      <c r="U1107" s="319" t="b">
        <f t="shared" si="323"/>
        <v>0</v>
      </c>
      <c r="V1107" s="319" t="b">
        <f t="shared" si="324"/>
        <v>1</v>
      </c>
      <c r="W1107" s="319" t="b">
        <f t="shared" si="325"/>
        <v>1</v>
      </c>
      <c r="X1107" s="319" t="b">
        <f t="shared" si="326"/>
        <v>0</v>
      </c>
      <c r="Y1107" s="370"/>
      <c r="Z1107" s="377" t="str">
        <f t="shared" si="317"/>
        <v/>
      </c>
      <c r="AA1107" s="373" t="str">
        <f t="array" ref="AA1107">IF( $Z1107="", "", INDEX(白話字聲母資料表, $Z1107, $AA$5))</f>
        <v/>
      </c>
      <c r="AB1107" s="370"/>
      <c r="AC1107" s="377" t="str">
        <f t="shared" si="327"/>
        <v/>
      </c>
      <c r="AD1107" s="373" t="str">
        <f t="array" ref="AD1107">IF( $W1107, "", INDEX(白話字韻母資料表, AC1107, $AD$5))</f>
        <v/>
      </c>
      <c r="AE1107" s="373" t="str">
        <f t="array" ref="AE1107">IF( $W1107, "", IF( INDEX(白話字韻母資料表, AC1107, $AE$5) = "入聲", TRUE, FALSE) )</f>
        <v/>
      </c>
      <c r="AF1107" s="374" t="str">
        <f t="shared" si="328"/>
        <v/>
      </c>
      <c r="AG1107" s="374" t="str">
        <f t="shared" si="329"/>
        <v/>
      </c>
      <c r="AH1107" s="374" t="str">
        <f t="array" ref="AH1107">IF( $W1107, "", INDEX(白話字韻母資料表, $AC1107, $AH$5))</f>
        <v/>
      </c>
      <c r="AI1107" s="374" t="str">
        <f t="array" ref="AI1107">IF($W1107, "", INDEX(白話字韻母八聲調資料表, $AD1107, $AG1107))</f>
        <v/>
      </c>
      <c r="AJ1107" s="370"/>
      <c r="AK1107" s="373" t="b">
        <f t="shared" si="330"/>
        <v>0</v>
      </c>
      <c r="AL1107" s="373" t="str">
        <f>IF( $AK1107, IFERROR( IF(MATCH( $E1107, 顎音化聲母!$H$9:$H$37, 0), TRUE, FALSE), FALSE), "")</f>
        <v/>
      </c>
      <c r="AM1107" s="373" t="str">
        <f t="array" ref="AM1107">IF( AND($AK1107, $AL1107), INDEX(顎音化聲母資料表, MATCH( $D1107 &amp; $E1107, 顎音化聲母!$L$5:$L$136, 0), 3), "")</f>
        <v/>
      </c>
      <c r="AN1107" s="373" t="str">
        <f t="shared" si="331"/>
        <v/>
      </c>
      <c r="AO1107" s="374" t="str">
        <f t="array" ref="AO1107">IF($AN1107="", "", IF( $AM1107&lt;&gt;"", $AM1107,INDEX(白話字聲母資料表, $AN1107, $AO$5)))</f>
        <v/>
      </c>
      <c r="AP1107" s="374" t="str">
        <f t="array" ref="AP1107">IF($W1107, "", INDEX(方音八音反切資料表, $AD1107, $AG1107))</f>
        <v/>
      </c>
      <c r="AQ1107" s="370"/>
      <c r="AR1107" s="374" t="str">
        <f t="array" ref="AR1107">IF($V1107, "", INDEX(白話字聲母資料表, $Z1107, $AR$5))</f>
        <v/>
      </c>
      <c r="AS1107" s="375" t="str">
        <f t="array" ref="AS1107">IF($W1107, "", INDEX(白話字韻母資料表, $AC1107, $AR$5))</f>
        <v/>
      </c>
      <c r="AT1107" s="374" t="str">
        <f t="array" ref="AT1107">IF($W1107, "", INDEX(台羅韻母八聲調資料表, $AD1107, $AG1107))</f>
        <v/>
      </c>
      <c r="AU1107" s="370"/>
      <c r="AV1107" s="374" t="str">
        <f t="array" ref="AV1107">IF($V1107, "", INDEX(白話字聲母資料表, $Z1107, $AV$5))</f>
        <v/>
      </c>
      <c r="AW1107" s="375" t="str">
        <f t="array" ref="AW1107">IF($W1107, "", INDEX(白話字韻母資料表, $AC1107, $AW$5))</f>
        <v/>
      </c>
      <c r="AX1107" s="374" t="str">
        <f t="array" ref="AX1107">IF($W1107, "", INDEX(閩拼韻母八聲調資料表, $AD1107, $AG1107))</f>
        <v/>
      </c>
    </row>
    <row r="1108" spans="2:50">
      <c r="B1108" s="380">
        <f t="shared" si="294"/>
        <v>1100</v>
      </c>
      <c r="C1108" s="314" t="str">
        <f>MID(文章!$D$4, B1108, 1)</f>
        <v/>
      </c>
      <c r="D1108" s="365"/>
      <c r="E1108" s="365"/>
      <c r="F1108" s="365"/>
      <c r="G1108" s="315" t="str">
        <f t="array" ref="G1108">IF( OR($T1108, NOT($U1108), $W1108), "", $AA1108 &amp; $AH1108 &amp; INDEX(中文數值資料表, $AG1108, 2) )</f>
        <v/>
      </c>
      <c r="H1108" s="321" t="str">
        <f t="shared" si="295"/>
        <v/>
      </c>
      <c r="I1108" s="322" t="str">
        <f t="shared" si="296"/>
        <v/>
      </c>
      <c r="J1108" s="323" t="str">
        <f t="shared" si="297"/>
        <v/>
      </c>
      <c r="K1108" s="316" t="str">
        <f t="shared" si="298"/>
        <v/>
      </c>
      <c r="L1108" s="317" t="str">
        <f t="shared" ca="1" si="332"/>
        <v xml:space="preserve">\ltjruby{}{}\
</v>
      </c>
      <c r="M1108" s="317" t="str">
        <f t="shared" ca="1" si="318"/>
        <v xml:space="preserve">&lt;ruby&gt;&lt;rt&gt;&lt;/rt&gt;&lt;/ruby&gt;
</v>
      </c>
      <c r="N1108" s="317" t="str">
        <f t="shared" ca="1" si="319"/>
        <v xml:space="preserve">&lt;ruby&gt;&lt;rt&gt;&lt;/rt&gt;&lt;/ruby&gt;
</v>
      </c>
      <c r="O1108" s="317" t="str">
        <f t="shared" ca="1" si="320"/>
        <v xml:space="preserve">&lt;ruby&gt;&lt;rt&gt;&lt;/rt&gt;&lt;/ruby&gt;
</v>
      </c>
      <c r="P1108" s="317" t="str">
        <f t="shared" ca="1" si="320"/>
        <v xml:space="preserve">&lt;ruby&gt;&lt;rt&gt;&lt;/rt&gt;&lt;/ruby&gt;
</v>
      </c>
      <c r="Q1108" s="318" t="str">
        <f t="shared" ca="1" si="321"/>
        <v xml:space="preserve">&lt;ruby&gt;&lt;rtc&gt;&lt;/rtc&gt;&lt;/ruby&gt;
</v>
      </c>
      <c r="R1108" s="318" t="str">
        <f t="shared" ca="1" si="322"/>
        <v xml:space="preserve">&lt;ruby&gt;&lt;rt&gt;&lt;/rt&gt;&lt;rtc&gt;&lt;/rtc&gt;&lt;/ruby&gt;
</v>
      </c>
      <c r="S1108" s="285"/>
      <c r="T1108" s="319" t="b">
        <f t="shared" si="316"/>
        <v>0</v>
      </c>
      <c r="U1108" s="319" t="b">
        <f t="shared" si="323"/>
        <v>0</v>
      </c>
      <c r="V1108" s="319" t="b">
        <f t="shared" si="324"/>
        <v>1</v>
      </c>
      <c r="W1108" s="319" t="b">
        <f t="shared" si="325"/>
        <v>1</v>
      </c>
      <c r="X1108" s="319" t="b">
        <f t="shared" si="326"/>
        <v>0</v>
      </c>
      <c r="Y1108" s="370"/>
      <c r="Z1108" s="377" t="str">
        <f t="shared" si="317"/>
        <v/>
      </c>
      <c r="AA1108" s="373" t="str">
        <f t="array" ref="AA1108">IF( $Z1108="", "", INDEX(白話字聲母資料表, $Z1108, $AA$5))</f>
        <v/>
      </c>
      <c r="AB1108" s="370"/>
      <c r="AC1108" s="377" t="str">
        <f t="shared" si="327"/>
        <v/>
      </c>
      <c r="AD1108" s="373" t="str">
        <f t="array" ref="AD1108">IF( $W1108, "", INDEX(白話字韻母資料表, AC1108, $AD$5))</f>
        <v/>
      </c>
      <c r="AE1108" s="373" t="str">
        <f t="array" ref="AE1108">IF( $W1108, "", IF( INDEX(白話字韻母資料表, AC1108, $AE$5) = "入聲", TRUE, FALSE) )</f>
        <v/>
      </c>
      <c r="AF1108" s="374" t="str">
        <f t="shared" si="328"/>
        <v/>
      </c>
      <c r="AG1108" s="374" t="str">
        <f t="shared" si="329"/>
        <v/>
      </c>
      <c r="AH1108" s="374" t="str">
        <f t="array" ref="AH1108">IF( $W1108, "", INDEX(白話字韻母資料表, $AC1108, $AH$5))</f>
        <v/>
      </c>
      <c r="AI1108" s="374" t="str">
        <f t="array" ref="AI1108">IF($W1108, "", INDEX(白話字韻母八聲調資料表, $AD1108, $AG1108))</f>
        <v/>
      </c>
      <c r="AJ1108" s="370"/>
      <c r="AK1108" s="373" t="b">
        <f t="shared" si="330"/>
        <v>0</v>
      </c>
      <c r="AL1108" s="373" t="str">
        <f>IF( $AK1108, IFERROR( IF(MATCH( $E1108, 顎音化聲母!$H$9:$H$37, 0), TRUE, FALSE), FALSE), "")</f>
        <v/>
      </c>
      <c r="AM1108" s="373" t="str">
        <f t="array" ref="AM1108">IF( AND($AK1108, $AL1108), INDEX(顎音化聲母資料表, MATCH( $D1108 &amp; $E1108, 顎音化聲母!$L$5:$L$136, 0), 3), "")</f>
        <v/>
      </c>
      <c r="AN1108" s="373" t="str">
        <f t="shared" si="331"/>
        <v/>
      </c>
      <c r="AO1108" s="374" t="str">
        <f t="array" ref="AO1108">IF($AN1108="", "", IF( $AM1108&lt;&gt;"", $AM1108,INDEX(白話字聲母資料表, $AN1108, $AO$5)))</f>
        <v/>
      </c>
      <c r="AP1108" s="374" t="str">
        <f t="array" ref="AP1108">IF($W1108, "", INDEX(方音八音反切資料表, $AD1108, $AG1108))</f>
        <v/>
      </c>
      <c r="AQ1108" s="370"/>
      <c r="AR1108" s="374" t="str">
        <f t="array" ref="AR1108">IF($V1108, "", INDEX(白話字聲母資料表, $Z1108, $AR$5))</f>
        <v/>
      </c>
      <c r="AS1108" s="375" t="str">
        <f t="array" ref="AS1108">IF($W1108, "", INDEX(白話字韻母資料表, $AC1108, $AR$5))</f>
        <v/>
      </c>
      <c r="AT1108" s="374" t="str">
        <f t="array" ref="AT1108">IF($W1108, "", INDEX(台羅韻母八聲調資料表, $AD1108, $AG1108))</f>
        <v/>
      </c>
      <c r="AU1108" s="370"/>
      <c r="AV1108" s="374" t="str">
        <f t="array" ref="AV1108">IF($V1108, "", INDEX(白話字聲母資料表, $Z1108, $AV$5))</f>
        <v/>
      </c>
      <c r="AW1108" s="375" t="str">
        <f t="array" ref="AW1108">IF($W1108, "", INDEX(白話字韻母資料表, $AC1108, $AW$5))</f>
        <v/>
      </c>
      <c r="AX1108" s="374" t="str">
        <f t="array" ref="AX1108">IF($W1108, "", INDEX(閩拼韻母八聲調資料表, $AD1108, $AG1108))</f>
        <v/>
      </c>
    </row>
    <row r="1109" spans="2:50">
      <c r="B1109" s="380">
        <f t="shared" si="294"/>
        <v>1101</v>
      </c>
      <c r="C1109" s="314" t="str">
        <f>MID(文章!$D$4, B1109, 1)</f>
        <v/>
      </c>
      <c r="D1109" s="365"/>
      <c r="E1109" s="365"/>
      <c r="F1109" s="365"/>
      <c r="G1109" s="315" t="str">
        <f t="array" ref="G1109">IF( OR($T1109, NOT($U1109), $W1109), "", $AA1109 &amp; $AH1109 &amp; INDEX(中文數值資料表, $AG1109, 2) )</f>
        <v/>
      </c>
      <c r="H1109" s="321" t="str">
        <f t="shared" si="295"/>
        <v/>
      </c>
      <c r="I1109" s="322" t="str">
        <f t="shared" si="296"/>
        <v/>
      </c>
      <c r="J1109" s="323" t="str">
        <f t="shared" si="297"/>
        <v/>
      </c>
      <c r="K1109" s="316" t="str">
        <f t="shared" si="298"/>
        <v/>
      </c>
      <c r="L1109" s="317" t="str">
        <f t="shared" ca="1" si="332"/>
        <v xml:space="preserve">\ltjruby{}{}\
</v>
      </c>
      <c r="M1109" s="317" t="str">
        <f t="shared" ca="1" si="318"/>
        <v xml:space="preserve">&lt;ruby&gt;&lt;rt&gt;&lt;/rt&gt;&lt;/ruby&gt;
</v>
      </c>
      <c r="N1109" s="317" t="str">
        <f t="shared" ca="1" si="319"/>
        <v xml:space="preserve">&lt;ruby&gt;&lt;rt&gt;&lt;/rt&gt;&lt;/ruby&gt;
</v>
      </c>
      <c r="O1109" s="317" t="str">
        <f t="shared" ca="1" si="320"/>
        <v xml:space="preserve">&lt;ruby&gt;&lt;rt&gt;&lt;/rt&gt;&lt;/ruby&gt;
</v>
      </c>
      <c r="P1109" s="317" t="str">
        <f t="shared" ca="1" si="320"/>
        <v xml:space="preserve">&lt;ruby&gt;&lt;rt&gt;&lt;/rt&gt;&lt;/ruby&gt;
</v>
      </c>
      <c r="Q1109" s="318" t="str">
        <f t="shared" ca="1" si="321"/>
        <v xml:space="preserve">&lt;ruby&gt;&lt;rtc&gt;&lt;/rtc&gt;&lt;/ruby&gt;
</v>
      </c>
      <c r="R1109" s="318" t="str">
        <f t="shared" ca="1" si="322"/>
        <v xml:space="preserve">&lt;ruby&gt;&lt;rt&gt;&lt;/rt&gt;&lt;rtc&gt;&lt;/rtc&gt;&lt;/ruby&gt;
</v>
      </c>
      <c r="S1109" s="285"/>
      <c r="T1109" s="319" t="b">
        <f t="shared" si="316"/>
        <v>0</v>
      </c>
      <c r="U1109" s="319" t="b">
        <f t="shared" si="323"/>
        <v>0</v>
      </c>
      <c r="V1109" s="319" t="b">
        <f t="shared" si="324"/>
        <v>1</v>
      </c>
      <c r="W1109" s="319" t="b">
        <f t="shared" si="325"/>
        <v>1</v>
      </c>
      <c r="X1109" s="319" t="b">
        <f t="shared" si="326"/>
        <v>0</v>
      </c>
      <c r="Y1109" s="370"/>
      <c r="Z1109" s="377" t="str">
        <f t="shared" si="317"/>
        <v/>
      </c>
      <c r="AA1109" s="373" t="str">
        <f t="array" ref="AA1109">IF( $Z1109="", "", INDEX(白話字聲母資料表, $Z1109, $AA$5))</f>
        <v/>
      </c>
      <c r="AB1109" s="370"/>
      <c r="AC1109" s="377" t="str">
        <f t="shared" si="327"/>
        <v/>
      </c>
      <c r="AD1109" s="373" t="str">
        <f t="array" ref="AD1109">IF( $W1109, "", INDEX(白話字韻母資料表, AC1109, $AD$5))</f>
        <v/>
      </c>
      <c r="AE1109" s="373" t="str">
        <f t="array" ref="AE1109">IF( $W1109, "", IF( INDEX(白話字韻母資料表, AC1109, $AE$5) = "入聲", TRUE, FALSE) )</f>
        <v/>
      </c>
      <c r="AF1109" s="374" t="str">
        <f t="shared" si="328"/>
        <v/>
      </c>
      <c r="AG1109" s="374" t="str">
        <f t="shared" si="329"/>
        <v/>
      </c>
      <c r="AH1109" s="374" t="str">
        <f t="array" ref="AH1109">IF( $W1109, "", INDEX(白話字韻母資料表, $AC1109, $AH$5))</f>
        <v/>
      </c>
      <c r="AI1109" s="374" t="str">
        <f t="array" ref="AI1109">IF($W1109, "", INDEX(白話字韻母八聲調資料表, $AD1109, $AG1109))</f>
        <v/>
      </c>
      <c r="AJ1109" s="370"/>
      <c r="AK1109" s="373" t="b">
        <f t="shared" si="330"/>
        <v>0</v>
      </c>
      <c r="AL1109" s="373" t="str">
        <f>IF( $AK1109, IFERROR( IF(MATCH( $E1109, 顎音化聲母!$H$9:$H$37, 0), TRUE, FALSE), FALSE), "")</f>
        <v/>
      </c>
      <c r="AM1109" s="373" t="str">
        <f t="array" ref="AM1109">IF( AND($AK1109, $AL1109), INDEX(顎音化聲母資料表, MATCH( $D1109 &amp; $E1109, 顎音化聲母!$L$5:$L$136, 0), 3), "")</f>
        <v/>
      </c>
      <c r="AN1109" s="373" t="str">
        <f t="shared" si="331"/>
        <v/>
      </c>
      <c r="AO1109" s="374" t="str">
        <f t="array" ref="AO1109">IF($AN1109="", "", IF( $AM1109&lt;&gt;"", $AM1109,INDEX(白話字聲母資料表, $AN1109, $AO$5)))</f>
        <v/>
      </c>
      <c r="AP1109" s="374" t="str">
        <f t="array" ref="AP1109">IF($W1109, "", INDEX(方音八音反切資料表, $AD1109, $AG1109))</f>
        <v/>
      </c>
      <c r="AQ1109" s="370"/>
      <c r="AR1109" s="374" t="str">
        <f t="array" ref="AR1109">IF($V1109, "", INDEX(白話字聲母資料表, $Z1109, $AR$5))</f>
        <v/>
      </c>
      <c r="AS1109" s="375" t="str">
        <f t="array" ref="AS1109">IF($W1109, "", INDEX(白話字韻母資料表, $AC1109, $AR$5))</f>
        <v/>
      </c>
      <c r="AT1109" s="374" t="str">
        <f t="array" ref="AT1109">IF($W1109, "", INDEX(台羅韻母八聲調資料表, $AD1109, $AG1109))</f>
        <v/>
      </c>
      <c r="AU1109" s="370"/>
      <c r="AV1109" s="374" t="str">
        <f t="array" ref="AV1109">IF($V1109, "", INDEX(白話字聲母資料表, $Z1109, $AV$5))</f>
        <v/>
      </c>
      <c r="AW1109" s="375" t="str">
        <f t="array" ref="AW1109">IF($W1109, "", INDEX(白話字韻母資料表, $AC1109, $AW$5))</f>
        <v/>
      </c>
      <c r="AX1109" s="374" t="str">
        <f t="array" ref="AX1109">IF($W1109, "", INDEX(閩拼韻母八聲調資料表, $AD1109, $AG1109))</f>
        <v/>
      </c>
    </row>
    <row r="1110" spans="2:50">
      <c r="B1110" s="380">
        <f t="shared" si="294"/>
        <v>1102</v>
      </c>
      <c r="C1110" s="314" t="str">
        <f>MID(文章!$D$4, B1110, 1)</f>
        <v/>
      </c>
      <c r="D1110" s="365"/>
      <c r="E1110" s="365"/>
      <c r="F1110" s="365"/>
      <c r="G1110" s="315" t="str">
        <f t="array" ref="G1110">IF( OR($T1110, NOT($U1110), $W1110), "", $AA1110 &amp; $AH1110 &amp; INDEX(中文數值資料表, $AG1110, 2) )</f>
        <v/>
      </c>
      <c r="H1110" s="321" t="str">
        <f t="shared" si="295"/>
        <v/>
      </c>
      <c r="I1110" s="322" t="str">
        <f t="shared" si="296"/>
        <v/>
      </c>
      <c r="J1110" s="323" t="str">
        <f t="shared" si="297"/>
        <v/>
      </c>
      <c r="K1110" s="316" t="str">
        <f t="shared" si="298"/>
        <v/>
      </c>
      <c r="L1110" s="317" t="str">
        <f t="shared" ca="1" si="332"/>
        <v xml:space="preserve">\ltjruby{}{}\
</v>
      </c>
      <c r="M1110" s="317" t="str">
        <f t="shared" ca="1" si="318"/>
        <v xml:space="preserve">&lt;ruby&gt;&lt;rt&gt;&lt;/rt&gt;&lt;/ruby&gt;
</v>
      </c>
      <c r="N1110" s="317" t="str">
        <f t="shared" ca="1" si="319"/>
        <v xml:space="preserve">&lt;ruby&gt;&lt;rt&gt;&lt;/rt&gt;&lt;/ruby&gt;
</v>
      </c>
      <c r="O1110" s="317" t="str">
        <f t="shared" ca="1" si="320"/>
        <v xml:space="preserve">&lt;ruby&gt;&lt;rt&gt;&lt;/rt&gt;&lt;/ruby&gt;
</v>
      </c>
      <c r="P1110" s="317" t="str">
        <f t="shared" ca="1" si="320"/>
        <v xml:space="preserve">&lt;ruby&gt;&lt;rt&gt;&lt;/rt&gt;&lt;/ruby&gt;
</v>
      </c>
      <c r="Q1110" s="318" t="str">
        <f t="shared" ca="1" si="321"/>
        <v xml:space="preserve">&lt;ruby&gt;&lt;rtc&gt;&lt;/rtc&gt;&lt;/ruby&gt;
</v>
      </c>
      <c r="R1110" s="318" t="str">
        <f t="shared" ca="1" si="322"/>
        <v xml:space="preserve">&lt;ruby&gt;&lt;rt&gt;&lt;/rt&gt;&lt;rtc&gt;&lt;/rtc&gt;&lt;/ruby&gt;
</v>
      </c>
      <c r="S1110" s="285"/>
      <c r="T1110" s="319" t="b">
        <f t="shared" si="316"/>
        <v>0</v>
      </c>
      <c r="U1110" s="319" t="b">
        <f t="shared" si="323"/>
        <v>0</v>
      </c>
      <c r="V1110" s="319" t="b">
        <f t="shared" si="324"/>
        <v>1</v>
      </c>
      <c r="W1110" s="319" t="b">
        <f t="shared" si="325"/>
        <v>1</v>
      </c>
      <c r="X1110" s="319" t="b">
        <f t="shared" si="326"/>
        <v>0</v>
      </c>
      <c r="Y1110" s="370"/>
      <c r="Z1110" s="377" t="str">
        <f t="shared" si="317"/>
        <v/>
      </c>
      <c r="AA1110" s="373" t="str">
        <f t="array" ref="AA1110">IF( $Z1110="", "", INDEX(白話字聲母資料表, $Z1110, $AA$5))</f>
        <v/>
      </c>
      <c r="AB1110" s="370"/>
      <c r="AC1110" s="377" t="str">
        <f t="shared" si="327"/>
        <v/>
      </c>
      <c r="AD1110" s="373" t="str">
        <f t="array" ref="AD1110">IF( $W1110, "", INDEX(白話字韻母資料表, AC1110, $AD$5))</f>
        <v/>
      </c>
      <c r="AE1110" s="373" t="str">
        <f t="array" ref="AE1110">IF( $W1110, "", IF( INDEX(白話字韻母資料表, AC1110, $AE$5) = "入聲", TRUE, FALSE) )</f>
        <v/>
      </c>
      <c r="AF1110" s="374" t="str">
        <f t="shared" si="328"/>
        <v/>
      </c>
      <c r="AG1110" s="374" t="str">
        <f t="shared" si="329"/>
        <v/>
      </c>
      <c r="AH1110" s="374" t="str">
        <f t="array" ref="AH1110">IF( $W1110, "", INDEX(白話字韻母資料表, $AC1110, $AH$5))</f>
        <v/>
      </c>
      <c r="AI1110" s="374" t="str">
        <f t="array" ref="AI1110">IF($W1110, "", INDEX(白話字韻母八聲調資料表, $AD1110, $AG1110))</f>
        <v/>
      </c>
      <c r="AJ1110" s="370"/>
      <c r="AK1110" s="373" t="b">
        <f t="shared" si="330"/>
        <v>0</v>
      </c>
      <c r="AL1110" s="373" t="str">
        <f>IF( $AK1110, IFERROR( IF(MATCH( $E1110, 顎音化聲母!$H$9:$H$37, 0), TRUE, FALSE), FALSE), "")</f>
        <v/>
      </c>
      <c r="AM1110" s="373" t="str">
        <f t="array" ref="AM1110">IF( AND($AK1110, $AL1110), INDEX(顎音化聲母資料表, MATCH( $D1110 &amp; $E1110, 顎音化聲母!$L$5:$L$136, 0), 3), "")</f>
        <v/>
      </c>
      <c r="AN1110" s="373" t="str">
        <f t="shared" si="331"/>
        <v/>
      </c>
      <c r="AO1110" s="374" t="str">
        <f t="array" ref="AO1110">IF($AN1110="", "", IF( $AM1110&lt;&gt;"", $AM1110,INDEX(白話字聲母資料表, $AN1110, $AO$5)))</f>
        <v/>
      </c>
      <c r="AP1110" s="374" t="str">
        <f t="array" ref="AP1110">IF($W1110, "", INDEX(方音八音反切資料表, $AD1110, $AG1110))</f>
        <v/>
      </c>
      <c r="AQ1110" s="370"/>
      <c r="AR1110" s="374" t="str">
        <f t="array" ref="AR1110">IF($V1110, "", INDEX(白話字聲母資料表, $Z1110, $AR$5))</f>
        <v/>
      </c>
      <c r="AS1110" s="375" t="str">
        <f t="array" ref="AS1110">IF($W1110, "", INDEX(白話字韻母資料表, $AC1110, $AR$5))</f>
        <v/>
      </c>
      <c r="AT1110" s="374" t="str">
        <f t="array" ref="AT1110">IF($W1110, "", INDEX(台羅韻母八聲調資料表, $AD1110, $AG1110))</f>
        <v/>
      </c>
      <c r="AU1110" s="370"/>
      <c r="AV1110" s="374" t="str">
        <f t="array" ref="AV1110">IF($V1110, "", INDEX(白話字聲母資料表, $Z1110, $AV$5))</f>
        <v/>
      </c>
      <c r="AW1110" s="375" t="str">
        <f t="array" ref="AW1110">IF($W1110, "", INDEX(白話字韻母資料表, $AC1110, $AW$5))</f>
        <v/>
      </c>
      <c r="AX1110" s="374" t="str">
        <f t="array" ref="AX1110">IF($W1110, "", INDEX(閩拼韻母八聲調資料表, $AD1110, $AG1110))</f>
        <v/>
      </c>
    </row>
    <row r="1111" spans="2:50">
      <c r="B1111" s="380">
        <f t="shared" si="294"/>
        <v>1103</v>
      </c>
      <c r="C1111" s="314" t="str">
        <f>MID(文章!$D$4, B1111, 1)</f>
        <v/>
      </c>
      <c r="D1111" s="365"/>
      <c r="E1111" s="365"/>
      <c r="F1111" s="365"/>
      <c r="G1111" s="315" t="str">
        <f t="array" ref="G1111">IF( OR($T1111, NOT($U1111), $W1111), "", $AA1111 &amp; $AH1111 &amp; INDEX(中文數值資料表, $AG1111, 2) )</f>
        <v/>
      </c>
      <c r="H1111" s="321" t="str">
        <f t="shared" si="295"/>
        <v/>
      </c>
      <c r="I1111" s="322" t="str">
        <f t="shared" si="296"/>
        <v/>
      </c>
      <c r="J1111" s="323" t="str">
        <f t="shared" si="297"/>
        <v/>
      </c>
      <c r="K1111" s="316" t="str">
        <f t="shared" si="298"/>
        <v/>
      </c>
      <c r="L1111" s="317" t="str">
        <f t="shared" ca="1" si="332"/>
        <v xml:space="preserve">\ltjruby{}{}\
</v>
      </c>
      <c r="M1111" s="317" t="str">
        <f t="shared" ca="1" si="318"/>
        <v xml:space="preserve">&lt;ruby&gt;&lt;rt&gt;&lt;/rt&gt;&lt;/ruby&gt;
</v>
      </c>
      <c r="N1111" s="317" t="str">
        <f t="shared" ca="1" si="319"/>
        <v xml:space="preserve">&lt;ruby&gt;&lt;rt&gt;&lt;/rt&gt;&lt;/ruby&gt;
</v>
      </c>
      <c r="O1111" s="317" t="str">
        <f t="shared" ca="1" si="320"/>
        <v xml:space="preserve">&lt;ruby&gt;&lt;rt&gt;&lt;/rt&gt;&lt;/ruby&gt;
</v>
      </c>
      <c r="P1111" s="317" t="str">
        <f t="shared" ca="1" si="320"/>
        <v xml:space="preserve">&lt;ruby&gt;&lt;rt&gt;&lt;/rt&gt;&lt;/ruby&gt;
</v>
      </c>
      <c r="Q1111" s="318" t="str">
        <f t="shared" ca="1" si="321"/>
        <v xml:space="preserve">&lt;ruby&gt;&lt;rtc&gt;&lt;/rtc&gt;&lt;/ruby&gt;
</v>
      </c>
      <c r="R1111" s="318" t="str">
        <f t="shared" ca="1" si="322"/>
        <v xml:space="preserve">&lt;ruby&gt;&lt;rt&gt;&lt;/rt&gt;&lt;rtc&gt;&lt;/rtc&gt;&lt;/ruby&gt;
</v>
      </c>
      <c r="S1111" s="285"/>
      <c r="T1111" s="319" t="b">
        <f t="shared" si="316"/>
        <v>0</v>
      </c>
      <c r="U1111" s="319" t="b">
        <f t="shared" si="323"/>
        <v>0</v>
      </c>
      <c r="V1111" s="319" t="b">
        <f t="shared" si="324"/>
        <v>1</v>
      </c>
      <c r="W1111" s="319" t="b">
        <f t="shared" si="325"/>
        <v>1</v>
      </c>
      <c r="X1111" s="319" t="b">
        <f t="shared" si="326"/>
        <v>0</v>
      </c>
      <c r="Y1111" s="370"/>
      <c r="Z1111" s="377" t="str">
        <f t="shared" si="317"/>
        <v/>
      </c>
      <c r="AA1111" s="373" t="str">
        <f t="array" ref="AA1111">IF( $Z1111="", "", INDEX(白話字聲母資料表, $Z1111, $AA$5))</f>
        <v/>
      </c>
      <c r="AB1111" s="370"/>
      <c r="AC1111" s="377" t="str">
        <f t="shared" si="327"/>
        <v/>
      </c>
      <c r="AD1111" s="373" t="str">
        <f t="array" ref="AD1111">IF( $W1111, "", INDEX(白話字韻母資料表, AC1111, $AD$5))</f>
        <v/>
      </c>
      <c r="AE1111" s="373" t="str">
        <f t="array" ref="AE1111">IF( $W1111, "", IF( INDEX(白話字韻母資料表, AC1111, $AE$5) = "入聲", TRUE, FALSE) )</f>
        <v/>
      </c>
      <c r="AF1111" s="374" t="str">
        <f t="shared" si="328"/>
        <v/>
      </c>
      <c r="AG1111" s="374" t="str">
        <f t="shared" si="329"/>
        <v/>
      </c>
      <c r="AH1111" s="374" t="str">
        <f t="array" ref="AH1111">IF( $W1111, "", INDEX(白話字韻母資料表, $AC1111, $AH$5))</f>
        <v/>
      </c>
      <c r="AI1111" s="374" t="str">
        <f t="array" ref="AI1111">IF($W1111, "", INDEX(白話字韻母八聲調資料表, $AD1111, $AG1111))</f>
        <v/>
      </c>
      <c r="AJ1111" s="370"/>
      <c r="AK1111" s="373" t="b">
        <f t="shared" si="330"/>
        <v>0</v>
      </c>
      <c r="AL1111" s="373" t="str">
        <f>IF( $AK1111, IFERROR( IF(MATCH( $E1111, 顎音化聲母!$H$9:$H$37, 0), TRUE, FALSE), FALSE), "")</f>
        <v/>
      </c>
      <c r="AM1111" s="373" t="str">
        <f t="array" ref="AM1111">IF( AND($AK1111, $AL1111), INDEX(顎音化聲母資料表, MATCH( $D1111 &amp; $E1111, 顎音化聲母!$L$5:$L$136, 0), 3), "")</f>
        <v/>
      </c>
      <c r="AN1111" s="373" t="str">
        <f t="shared" si="331"/>
        <v/>
      </c>
      <c r="AO1111" s="374" t="str">
        <f t="array" ref="AO1111">IF($AN1111="", "", IF( $AM1111&lt;&gt;"", $AM1111,INDEX(白話字聲母資料表, $AN1111, $AO$5)))</f>
        <v/>
      </c>
      <c r="AP1111" s="374" t="str">
        <f t="array" ref="AP1111">IF($W1111, "", INDEX(方音八音反切資料表, $AD1111, $AG1111))</f>
        <v/>
      </c>
      <c r="AQ1111" s="370"/>
      <c r="AR1111" s="374" t="str">
        <f t="array" ref="AR1111">IF($V1111, "", INDEX(白話字聲母資料表, $Z1111, $AR$5))</f>
        <v/>
      </c>
      <c r="AS1111" s="375" t="str">
        <f t="array" ref="AS1111">IF($W1111, "", INDEX(白話字韻母資料表, $AC1111, $AR$5))</f>
        <v/>
      </c>
      <c r="AT1111" s="374" t="str">
        <f t="array" ref="AT1111">IF($W1111, "", INDEX(台羅韻母八聲調資料表, $AD1111, $AG1111))</f>
        <v/>
      </c>
      <c r="AU1111" s="370"/>
      <c r="AV1111" s="374" t="str">
        <f t="array" ref="AV1111">IF($V1111, "", INDEX(白話字聲母資料表, $Z1111, $AV$5))</f>
        <v/>
      </c>
      <c r="AW1111" s="375" t="str">
        <f t="array" ref="AW1111">IF($W1111, "", INDEX(白話字韻母資料表, $AC1111, $AW$5))</f>
        <v/>
      </c>
      <c r="AX1111" s="374" t="str">
        <f t="array" ref="AX1111">IF($W1111, "", INDEX(閩拼韻母八聲調資料表, $AD1111, $AG1111))</f>
        <v/>
      </c>
    </row>
    <row r="1112" spans="2:50">
      <c r="B1112" s="380">
        <f t="shared" si="294"/>
        <v>1104</v>
      </c>
      <c r="C1112" s="314" t="str">
        <f>MID(文章!$D$4, B1112, 1)</f>
        <v/>
      </c>
      <c r="D1112" s="365"/>
      <c r="E1112" s="365"/>
      <c r="F1112" s="365"/>
      <c r="G1112" s="315" t="str">
        <f t="array" ref="G1112">IF( OR($T1112, NOT($U1112), $W1112), "", $AA1112 &amp; $AH1112 &amp; INDEX(中文數值資料表, $AG1112, 2) )</f>
        <v/>
      </c>
      <c r="H1112" s="321" t="str">
        <f t="shared" si="295"/>
        <v/>
      </c>
      <c r="I1112" s="322" t="str">
        <f t="shared" si="296"/>
        <v/>
      </c>
      <c r="J1112" s="323" t="str">
        <f t="shared" si="297"/>
        <v/>
      </c>
      <c r="K1112" s="316" t="str">
        <f t="shared" si="298"/>
        <v/>
      </c>
      <c r="L1112" s="317" t="str">
        <f t="shared" ca="1" si="332"/>
        <v xml:space="preserve">\ltjruby{}{}\
</v>
      </c>
      <c r="M1112" s="317" t="str">
        <f t="shared" ca="1" si="318"/>
        <v xml:space="preserve">&lt;ruby&gt;&lt;rt&gt;&lt;/rt&gt;&lt;/ruby&gt;
</v>
      </c>
      <c r="N1112" s="317" t="str">
        <f t="shared" ca="1" si="319"/>
        <v xml:space="preserve">&lt;ruby&gt;&lt;rt&gt;&lt;/rt&gt;&lt;/ruby&gt;
</v>
      </c>
      <c r="O1112" s="317" t="str">
        <f t="shared" ca="1" si="320"/>
        <v xml:space="preserve">&lt;ruby&gt;&lt;rt&gt;&lt;/rt&gt;&lt;/ruby&gt;
</v>
      </c>
      <c r="P1112" s="317" t="str">
        <f t="shared" ca="1" si="320"/>
        <v xml:space="preserve">&lt;ruby&gt;&lt;rt&gt;&lt;/rt&gt;&lt;/ruby&gt;
</v>
      </c>
      <c r="Q1112" s="318" t="str">
        <f t="shared" ca="1" si="321"/>
        <v xml:space="preserve">&lt;ruby&gt;&lt;rtc&gt;&lt;/rtc&gt;&lt;/ruby&gt;
</v>
      </c>
      <c r="R1112" s="318" t="str">
        <f t="shared" ca="1" si="322"/>
        <v xml:space="preserve">&lt;ruby&gt;&lt;rt&gt;&lt;/rt&gt;&lt;rtc&gt;&lt;/rtc&gt;&lt;/ruby&gt;
</v>
      </c>
      <c r="S1112" s="285"/>
      <c r="T1112" s="319" t="b">
        <f t="shared" si="316"/>
        <v>0</v>
      </c>
      <c r="U1112" s="319" t="b">
        <f t="shared" si="323"/>
        <v>0</v>
      </c>
      <c r="V1112" s="319" t="b">
        <f t="shared" si="324"/>
        <v>1</v>
      </c>
      <c r="W1112" s="319" t="b">
        <f t="shared" si="325"/>
        <v>1</v>
      </c>
      <c r="X1112" s="319" t="b">
        <f t="shared" si="326"/>
        <v>0</v>
      </c>
      <c r="Y1112" s="370"/>
      <c r="Z1112" s="377" t="str">
        <f t="shared" si="317"/>
        <v/>
      </c>
      <c r="AA1112" s="373" t="str">
        <f t="array" ref="AA1112">IF( $Z1112="", "", INDEX(白話字聲母資料表, $Z1112, $AA$5))</f>
        <v/>
      </c>
      <c r="AB1112" s="370"/>
      <c r="AC1112" s="377" t="str">
        <f t="shared" si="327"/>
        <v/>
      </c>
      <c r="AD1112" s="373" t="str">
        <f t="array" ref="AD1112">IF( $W1112, "", INDEX(白話字韻母資料表, AC1112, $AD$5))</f>
        <v/>
      </c>
      <c r="AE1112" s="373" t="str">
        <f t="array" ref="AE1112">IF( $W1112, "", IF( INDEX(白話字韻母資料表, AC1112, $AE$5) = "入聲", TRUE, FALSE) )</f>
        <v/>
      </c>
      <c r="AF1112" s="374" t="str">
        <f t="shared" si="328"/>
        <v/>
      </c>
      <c r="AG1112" s="374" t="str">
        <f t="shared" si="329"/>
        <v/>
      </c>
      <c r="AH1112" s="374" t="str">
        <f t="array" ref="AH1112">IF( $W1112, "", INDEX(白話字韻母資料表, $AC1112, $AH$5))</f>
        <v/>
      </c>
      <c r="AI1112" s="374" t="str">
        <f t="array" ref="AI1112">IF($W1112, "", INDEX(白話字韻母八聲調資料表, $AD1112, $AG1112))</f>
        <v/>
      </c>
      <c r="AJ1112" s="370"/>
      <c r="AK1112" s="373" t="b">
        <f t="shared" si="330"/>
        <v>0</v>
      </c>
      <c r="AL1112" s="373" t="str">
        <f>IF( $AK1112, IFERROR( IF(MATCH( $E1112, 顎音化聲母!$H$9:$H$37, 0), TRUE, FALSE), FALSE), "")</f>
        <v/>
      </c>
      <c r="AM1112" s="373" t="str">
        <f t="array" ref="AM1112">IF( AND($AK1112, $AL1112), INDEX(顎音化聲母資料表, MATCH( $D1112 &amp; $E1112, 顎音化聲母!$L$5:$L$136, 0), 3), "")</f>
        <v/>
      </c>
      <c r="AN1112" s="373" t="str">
        <f t="shared" si="331"/>
        <v/>
      </c>
      <c r="AO1112" s="374" t="str">
        <f t="array" ref="AO1112">IF($AN1112="", "", IF( $AM1112&lt;&gt;"", $AM1112,INDEX(白話字聲母資料表, $AN1112, $AO$5)))</f>
        <v/>
      </c>
      <c r="AP1112" s="374" t="str">
        <f t="array" ref="AP1112">IF($W1112, "", INDEX(方音八音反切資料表, $AD1112, $AG1112))</f>
        <v/>
      </c>
      <c r="AQ1112" s="370"/>
      <c r="AR1112" s="374" t="str">
        <f t="array" ref="AR1112">IF($V1112, "", INDEX(白話字聲母資料表, $Z1112, $AR$5))</f>
        <v/>
      </c>
      <c r="AS1112" s="375" t="str">
        <f t="array" ref="AS1112">IF($W1112, "", INDEX(白話字韻母資料表, $AC1112, $AR$5))</f>
        <v/>
      </c>
      <c r="AT1112" s="374" t="str">
        <f t="array" ref="AT1112">IF($W1112, "", INDEX(台羅韻母八聲調資料表, $AD1112, $AG1112))</f>
        <v/>
      </c>
      <c r="AU1112" s="370"/>
      <c r="AV1112" s="374" t="str">
        <f t="array" ref="AV1112">IF($V1112, "", INDEX(白話字聲母資料表, $Z1112, $AV$5))</f>
        <v/>
      </c>
      <c r="AW1112" s="375" t="str">
        <f t="array" ref="AW1112">IF($W1112, "", INDEX(白話字韻母資料表, $AC1112, $AW$5))</f>
        <v/>
      </c>
      <c r="AX1112" s="374" t="str">
        <f t="array" ref="AX1112">IF($W1112, "", INDEX(閩拼韻母八聲調資料表, $AD1112, $AG1112))</f>
        <v/>
      </c>
    </row>
    <row r="1113" spans="2:50">
      <c r="B1113" s="380">
        <f t="shared" si="294"/>
        <v>1105</v>
      </c>
      <c r="C1113" s="314" t="str">
        <f>MID(文章!$D$4, B1113, 1)</f>
        <v/>
      </c>
      <c r="D1113" s="365"/>
      <c r="E1113" s="365"/>
      <c r="F1113" s="365"/>
      <c r="G1113" s="315" t="str">
        <f t="array" ref="G1113">IF( OR($T1113, NOT($U1113), $W1113), "", $AA1113 &amp; $AH1113 &amp; INDEX(中文數值資料表, $AG1113, 2) )</f>
        <v/>
      </c>
      <c r="H1113" s="321" t="str">
        <f t="shared" si="295"/>
        <v/>
      </c>
      <c r="I1113" s="322" t="str">
        <f t="shared" si="296"/>
        <v/>
      </c>
      <c r="J1113" s="323" t="str">
        <f t="shared" si="297"/>
        <v/>
      </c>
      <c r="K1113" s="316" t="str">
        <f t="shared" si="298"/>
        <v/>
      </c>
      <c r="L1113" s="317" t="str">
        <f t="shared" ca="1" si="332"/>
        <v xml:space="preserve">\ltjruby{}{}\
</v>
      </c>
      <c r="M1113" s="317" t="str">
        <f t="shared" ca="1" si="318"/>
        <v xml:space="preserve">&lt;ruby&gt;&lt;rt&gt;&lt;/rt&gt;&lt;/ruby&gt;
</v>
      </c>
      <c r="N1113" s="317" t="str">
        <f t="shared" ca="1" si="319"/>
        <v xml:space="preserve">&lt;ruby&gt;&lt;rt&gt;&lt;/rt&gt;&lt;/ruby&gt;
</v>
      </c>
      <c r="O1113" s="317" t="str">
        <f t="shared" ca="1" si="320"/>
        <v xml:space="preserve">&lt;ruby&gt;&lt;rt&gt;&lt;/rt&gt;&lt;/ruby&gt;
</v>
      </c>
      <c r="P1113" s="317" t="str">
        <f t="shared" ca="1" si="320"/>
        <v xml:space="preserve">&lt;ruby&gt;&lt;rt&gt;&lt;/rt&gt;&lt;/ruby&gt;
</v>
      </c>
      <c r="Q1113" s="318" t="str">
        <f t="shared" ca="1" si="321"/>
        <v xml:space="preserve">&lt;ruby&gt;&lt;rtc&gt;&lt;/rtc&gt;&lt;/ruby&gt;
</v>
      </c>
      <c r="R1113" s="318" t="str">
        <f t="shared" ca="1" si="322"/>
        <v xml:space="preserve">&lt;ruby&gt;&lt;rt&gt;&lt;/rt&gt;&lt;rtc&gt;&lt;/rtc&gt;&lt;/ruby&gt;
</v>
      </c>
      <c r="S1113" s="285"/>
      <c r="T1113" s="319" t="b">
        <f t="shared" si="316"/>
        <v>0</v>
      </c>
      <c r="U1113" s="319" t="b">
        <f t="shared" si="323"/>
        <v>0</v>
      </c>
      <c r="V1113" s="319" t="b">
        <f t="shared" si="324"/>
        <v>1</v>
      </c>
      <c r="W1113" s="319" t="b">
        <f t="shared" si="325"/>
        <v>1</v>
      </c>
      <c r="X1113" s="319" t="b">
        <f t="shared" si="326"/>
        <v>0</v>
      </c>
      <c r="Y1113" s="370"/>
      <c r="Z1113" s="377" t="str">
        <f t="shared" si="317"/>
        <v/>
      </c>
      <c r="AA1113" s="373" t="str">
        <f t="array" ref="AA1113">IF( $Z1113="", "", INDEX(白話字聲母資料表, $Z1113, $AA$5))</f>
        <v/>
      </c>
      <c r="AB1113" s="370"/>
      <c r="AC1113" s="377" t="str">
        <f t="shared" si="327"/>
        <v/>
      </c>
      <c r="AD1113" s="373" t="str">
        <f t="array" ref="AD1113">IF( $W1113, "", INDEX(白話字韻母資料表, AC1113, $AD$5))</f>
        <v/>
      </c>
      <c r="AE1113" s="373" t="str">
        <f t="array" ref="AE1113">IF( $W1113, "", IF( INDEX(白話字韻母資料表, AC1113, $AE$5) = "入聲", TRUE, FALSE) )</f>
        <v/>
      </c>
      <c r="AF1113" s="374" t="str">
        <f t="shared" si="328"/>
        <v/>
      </c>
      <c r="AG1113" s="374" t="str">
        <f t="shared" si="329"/>
        <v/>
      </c>
      <c r="AH1113" s="374" t="str">
        <f t="array" ref="AH1113">IF( $W1113, "", INDEX(白話字韻母資料表, $AC1113, $AH$5))</f>
        <v/>
      </c>
      <c r="AI1113" s="374" t="str">
        <f t="array" ref="AI1113">IF($W1113, "", INDEX(白話字韻母八聲調資料表, $AD1113, $AG1113))</f>
        <v/>
      </c>
      <c r="AJ1113" s="370"/>
      <c r="AK1113" s="373" t="b">
        <f t="shared" si="330"/>
        <v>0</v>
      </c>
      <c r="AL1113" s="373" t="str">
        <f>IF( $AK1113, IFERROR( IF(MATCH( $E1113, 顎音化聲母!$H$9:$H$37, 0), TRUE, FALSE), FALSE), "")</f>
        <v/>
      </c>
      <c r="AM1113" s="373" t="str">
        <f t="array" ref="AM1113">IF( AND($AK1113, $AL1113), INDEX(顎音化聲母資料表, MATCH( $D1113 &amp; $E1113, 顎音化聲母!$L$5:$L$136, 0), 3), "")</f>
        <v/>
      </c>
      <c r="AN1113" s="373" t="str">
        <f t="shared" si="331"/>
        <v/>
      </c>
      <c r="AO1113" s="374" t="str">
        <f t="array" ref="AO1113">IF($AN1113="", "", IF( $AM1113&lt;&gt;"", $AM1113,INDEX(白話字聲母資料表, $AN1113, $AO$5)))</f>
        <v/>
      </c>
      <c r="AP1113" s="374" t="str">
        <f t="array" ref="AP1113">IF($W1113, "", INDEX(方音八音反切資料表, $AD1113, $AG1113))</f>
        <v/>
      </c>
      <c r="AQ1113" s="370"/>
      <c r="AR1113" s="374" t="str">
        <f t="array" ref="AR1113">IF($V1113, "", INDEX(白話字聲母資料表, $Z1113, $AR$5))</f>
        <v/>
      </c>
      <c r="AS1113" s="375" t="str">
        <f t="array" ref="AS1113">IF($W1113, "", INDEX(白話字韻母資料表, $AC1113, $AR$5))</f>
        <v/>
      </c>
      <c r="AT1113" s="374" t="str">
        <f t="array" ref="AT1113">IF($W1113, "", INDEX(台羅韻母八聲調資料表, $AD1113, $AG1113))</f>
        <v/>
      </c>
      <c r="AU1113" s="370"/>
      <c r="AV1113" s="374" t="str">
        <f t="array" ref="AV1113">IF($V1113, "", INDEX(白話字聲母資料表, $Z1113, $AV$5))</f>
        <v/>
      </c>
      <c r="AW1113" s="375" t="str">
        <f t="array" ref="AW1113">IF($W1113, "", INDEX(白話字韻母資料表, $AC1113, $AW$5))</f>
        <v/>
      </c>
      <c r="AX1113" s="374" t="str">
        <f t="array" ref="AX1113">IF($W1113, "", INDEX(閩拼韻母八聲調資料表, $AD1113, $AG1113))</f>
        <v/>
      </c>
    </row>
    <row r="1114" spans="2:50">
      <c r="B1114" s="380">
        <f t="shared" si="294"/>
        <v>1106</v>
      </c>
      <c r="C1114" s="314" t="str">
        <f>MID(文章!$D$4, B1114, 1)</f>
        <v/>
      </c>
      <c r="D1114" s="365"/>
      <c r="E1114" s="365"/>
      <c r="F1114" s="365"/>
      <c r="G1114" s="315" t="str">
        <f t="array" ref="G1114">IF( OR($T1114, NOT($U1114), $W1114), "", $AA1114 &amp; $AH1114 &amp; INDEX(中文數值資料表, $AG1114, 2) )</f>
        <v/>
      </c>
      <c r="H1114" s="321" t="str">
        <f t="shared" si="295"/>
        <v/>
      </c>
      <c r="I1114" s="322" t="str">
        <f t="shared" si="296"/>
        <v/>
      </c>
      <c r="J1114" s="323" t="str">
        <f t="shared" si="297"/>
        <v/>
      </c>
      <c r="K1114" s="316" t="str">
        <f t="shared" si="298"/>
        <v/>
      </c>
      <c r="L1114" s="317" t="str">
        <f t="shared" ca="1" si="332"/>
        <v xml:space="preserve">\ltjruby{}{}\
</v>
      </c>
      <c r="M1114" s="317" t="str">
        <f t="shared" ca="1" si="318"/>
        <v xml:space="preserve">&lt;ruby&gt;&lt;rt&gt;&lt;/rt&gt;&lt;/ruby&gt;
</v>
      </c>
      <c r="N1114" s="317" t="str">
        <f t="shared" ca="1" si="319"/>
        <v xml:space="preserve">&lt;ruby&gt;&lt;rt&gt;&lt;/rt&gt;&lt;/ruby&gt;
</v>
      </c>
      <c r="O1114" s="317" t="str">
        <f t="shared" ca="1" si="320"/>
        <v xml:space="preserve">&lt;ruby&gt;&lt;rt&gt;&lt;/rt&gt;&lt;/ruby&gt;
</v>
      </c>
      <c r="P1114" s="317" t="str">
        <f t="shared" ca="1" si="320"/>
        <v xml:space="preserve">&lt;ruby&gt;&lt;rt&gt;&lt;/rt&gt;&lt;/ruby&gt;
</v>
      </c>
      <c r="Q1114" s="318" t="str">
        <f t="shared" ca="1" si="321"/>
        <v xml:space="preserve">&lt;ruby&gt;&lt;rtc&gt;&lt;/rtc&gt;&lt;/ruby&gt;
</v>
      </c>
      <c r="R1114" s="318" t="str">
        <f t="shared" ca="1" si="322"/>
        <v xml:space="preserve">&lt;ruby&gt;&lt;rt&gt;&lt;/rt&gt;&lt;rtc&gt;&lt;/rtc&gt;&lt;/ruby&gt;
</v>
      </c>
      <c r="S1114" s="285"/>
      <c r="T1114" s="319" t="b">
        <f t="shared" si="316"/>
        <v>0</v>
      </c>
      <c r="U1114" s="319" t="b">
        <f t="shared" si="323"/>
        <v>0</v>
      </c>
      <c r="V1114" s="319" t="b">
        <f t="shared" si="324"/>
        <v>1</v>
      </c>
      <c r="W1114" s="319" t="b">
        <f t="shared" si="325"/>
        <v>1</v>
      </c>
      <c r="X1114" s="319" t="b">
        <f t="shared" si="326"/>
        <v>0</v>
      </c>
      <c r="Y1114" s="370"/>
      <c r="Z1114" s="377" t="str">
        <f t="shared" si="317"/>
        <v/>
      </c>
      <c r="AA1114" s="373" t="str">
        <f t="array" ref="AA1114">IF( $Z1114="", "", INDEX(白話字聲母資料表, $Z1114, $AA$5))</f>
        <v/>
      </c>
      <c r="AB1114" s="370"/>
      <c r="AC1114" s="377" t="str">
        <f t="shared" si="327"/>
        <v/>
      </c>
      <c r="AD1114" s="373" t="str">
        <f t="array" ref="AD1114">IF( $W1114, "", INDEX(白話字韻母資料表, AC1114, $AD$5))</f>
        <v/>
      </c>
      <c r="AE1114" s="373" t="str">
        <f t="array" ref="AE1114">IF( $W1114, "", IF( INDEX(白話字韻母資料表, AC1114, $AE$5) = "入聲", TRUE, FALSE) )</f>
        <v/>
      </c>
      <c r="AF1114" s="374" t="str">
        <f t="shared" si="328"/>
        <v/>
      </c>
      <c r="AG1114" s="374" t="str">
        <f t="shared" si="329"/>
        <v/>
      </c>
      <c r="AH1114" s="374" t="str">
        <f t="array" ref="AH1114">IF( $W1114, "", INDEX(白話字韻母資料表, $AC1114, $AH$5))</f>
        <v/>
      </c>
      <c r="AI1114" s="374" t="str">
        <f t="array" ref="AI1114">IF($W1114, "", INDEX(白話字韻母八聲調資料表, $AD1114, $AG1114))</f>
        <v/>
      </c>
      <c r="AJ1114" s="370"/>
      <c r="AK1114" s="373" t="b">
        <f t="shared" si="330"/>
        <v>0</v>
      </c>
      <c r="AL1114" s="373" t="str">
        <f>IF( $AK1114, IFERROR( IF(MATCH( $E1114, 顎音化聲母!$H$9:$H$37, 0), TRUE, FALSE), FALSE), "")</f>
        <v/>
      </c>
      <c r="AM1114" s="373" t="str">
        <f t="array" ref="AM1114">IF( AND($AK1114, $AL1114), INDEX(顎音化聲母資料表, MATCH( $D1114 &amp; $E1114, 顎音化聲母!$L$5:$L$136, 0), 3), "")</f>
        <v/>
      </c>
      <c r="AN1114" s="373" t="str">
        <f t="shared" si="331"/>
        <v/>
      </c>
      <c r="AO1114" s="374" t="str">
        <f t="array" ref="AO1114">IF($AN1114="", "", IF( $AM1114&lt;&gt;"", $AM1114,INDEX(白話字聲母資料表, $AN1114, $AO$5)))</f>
        <v/>
      </c>
      <c r="AP1114" s="374" t="str">
        <f t="array" ref="AP1114">IF($W1114, "", INDEX(方音八音反切資料表, $AD1114, $AG1114))</f>
        <v/>
      </c>
      <c r="AQ1114" s="370"/>
      <c r="AR1114" s="374" t="str">
        <f t="array" ref="AR1114">IF($V1114, "", INDEX(白話字聲母資料表, $Z1114, $AR$5))</f>
        <v/>
      </c>
      <c r="AS1114" s="375" t="str">
        <f t="array" ref="AS1114">IF($W1114, "", INDEX(白話字韻母資料表, $AC1114, $AR$5))</f>
        <v/>
      </c>
      <c r="AT1114" s="374" t="str">
        <f t="array" ref="AT1114">IF($W1114, "", INDEX(台羅韻母八聲調資料表, $AD1114, $AG1114))</f>
        <v/>
      </c>
      <c r="AU1114" s="370"/>
      <c r="AV1114" s="374" t="str">
        <f t="array" ref="AV1114">IF($V1114, "", INDEX(白話字聲母資料表, $Z1114, $AV$5))</f>
        <v/>
      </c>
      <c r="AW1114" s="375" t="str">
        <f t="array" ref="AW1114">IF($W1114, "", INDEX(白話字韻母資料表, $AC1114, $AW$5))</f>
        <v/>
      </c>
      <c r="AX1114" s="374" t="str">
        <f t="array" ref="AX1114">IF($W1114, "", INDEX(閩拼韻母八聲調資料表, $AD1114, $AG1114))</f>
        <v/>
      </c>
    </row>
    <row r="1115" spans="2:50">
      <c r="B1115" s="380">
        <f t="shared" si="294"/>
        <v>1107</v>
      </c>
      <c r="C1115" s="314" t="str">
        <f>MID(文章!$D$4, B1115, 1)</f>
        <v/>
      </c>
      <c r="D1115" s="365"/>
      <c r="E1115" s="365"/>
      <c r="F1115" s="365"/>
      <c r="G1115" s="315" t="str">
        <f t="array" ref="G1115">IF( OR($T1115, NOT($U1115), $W1115), "", $AA1115 &amp; $AH1115 &amp; INDEX(中文數值資料表, $AG1115, 2) )</f>
        <v/>
      </c>
      <c r="H1115" s="321" t="str">
        <f t="shared" si="295"/>
        <v/>
      </c>
      <c r="I1115" s="322" t="str">
        <f t="shared" si="296"/>
        <v/>
      </c>
      <c r="J1115" s="323" t="str">
        <f t="shared" si="297"/>
        <v/>
      </c>
      <c r="K1115" s="316" t="str">
        <f t="shared" si="298"/>
        <v/>
      </c>
      <c r="L1115" s="317" t="str">
        <f t="shared" ca="1" si="332"/>
        <v xml:space="preserve">\ltjruby{}{}\
</v>
      </c>
      <c r="M1115" s="317" t="str">
        <f t="shared" ca="1" si="318"/>
        <v xml:space="preserve">&lt;ruby&gt;&lt;rt&gt;&lt;/rt&gt;&lt;/ruby&gt;
</v>
      </c>
      <c r="N1115" s="317" t="str">
        <f t="shared" ca="1" si="319"/>
        <v xml:space="preserve">&lt;ruby&gt;&lt;rt&gt;&lt;/rt&gt;&lt;/ruby&gt;
</v>
      </c>
      <c r="O1115" s="317" t="str">
        <f t="shared" ca="1" si="320"/>
        <v xml:space="preserve">&lt;ruby&gt;&lt;rt&gt;&lt;/rt&gt;&lt;/ruby&gt;
</v>
      </c>
      <c r="P1115" s="317" t="str">
        <f t="shared" ca="1" si="320"/>
        <v xml:space="preserve">&lt;ruby&gt;&lt;rt&gt;&lt;/rt&gt;&lt;/ruby&gt;
</v>
      </c>
      <c r="Q1115" s="318" t="str">
        <f t="shared" ca="1" si="321"/>
        <v xml:space="preserve">&lt;ruby&gt;&lt;rtc&gt;&lt;/rtc&gt;&lt;/ruby&gt;
</v>
      </c>
      <c r="R1115" s="318" t="str">
        <f t="shared" ca="1" si="322"/>
        <v xml:space="preserve">&lt;ruby&gt;&lt;rt&gt;&lt;/rt&gt;&lt;rtc&gt;&lt;/rtc&gt;&lt;/ruby&gt;
</v>
      </c>
      <c r="S1115" s="285"/>
      <c r="T1115" s="319" t="b">
        <f t="shared" si="316"/>
        <v>0</v>
      </c>
      <c r="U1115" s="319" t="b">
        <f t="shared" si="323"/>
        <v>0</v>
      </c>
      <c r="V1115" s="319" t="b">
        <f t="shared" si="324"/>
        <v>1</v>
      </c>
      <c r="W1115" s="319" t="b">
        <f t="shared" si="325"/>
        <v>1</v>
      </c>
      <c r="X1115" s="319" t="b">
        <f t="shared" si="326"/>
        <v>0</v>
      </c>
      <c r="Y1115" s="370"/>
      <c r="Z1115" s="377" t="str">
        <f t="shared" si="317"/>
        <v/>
      </c>
      <c r="AA1115" s="373" t="str">
        <f t="array" ref="AA1115">IF( $Z1115="", "", INDEX(白話字聲母資料表, $Z1115, $AA$5))</f>
        <v/>
      </c>
      <c r="AB1115" s="370"/>
      <c r="AC1115" s="377" t="str">
        <f t="shared" si="327"/>
        <v/>
      </c>
      <c r="AD1115" s="373" t="str">
        <f t="array" ref="AD1115">IF( $W1115, "", INDEX(白話字韻母資料表, AC1115, $AD$5))</f>
        <v/>
      </c>
      <c r="AE1115" s="373" t="str">
        <f t="array" ref="AE1115">IF( $W1115, "", IF( INDEX(白話字韻母資料表, AC1115, $AE$5) = "入聲", TRUE, FALSE) )</f>
        <v/>
      </c>
      <c r="AF1115" s="374" t="str">
        <f t="shared" si="328"/>
        <v/>
      </c>
      <c r="AG1115" s="374" t="str">
        <f t="shared" si="329"/>
        <v/>
      </c>
      <c r="AH1115" s="374" t="str">
        <f t="array" ref="AH1115">IF( $W1115, "", INDEX(白話字韻母資料表, $AC1115, $AH$5))</f>
        <v/>
      </c>
      <c r="AI1115" s="374" t="str">
        <f t="array" ref="AI1115">IF($W1115, "", INDEX(白話字韻母八聲調資料表, $AD1115, $AG1115))</f>
        <v/>
      </c>
      <c r="AJ1115" s="370"/>
      <c r="AK1115" s="373" t="b">
        <f t="shared" si="330"/>
        <v>0</v>
      </c>
      <c r="AL1115" s="373" t="str">
        <f>IF( $AK1115, IFERROR( IF(MATCH( $E1115, 顎音化聲母!$H$9:$H$37, 0), TRUE, FALSE), FALSE), "")</f>
        <v/>
      </c>
      <c r="AM1115" s="373" t="str">
        <f t="array" ref="AM1115">IF( AND($AK1115, $AL1115), INDEX(顎音化聲母資料表, MATCH( $D1115 &amp; $E1115, 顎音化聲母!$L$5:$L$136, 0), 3), "")</f>
        <v/>
      </c>
      <c r="AN1115" s="373" t="str">
        <f t="shared" si="331"/>
        <v/>
      </c>
      <c r="AO1115" s="374" t="str">
        <f t="array" ref="AO1115">IF($AN1115="", "", IF( $AM1115&lt;&gt;"", $AM1115,INDEX(白話字聲母資料表, $AN1115, $AO$5)))</f>
        <v/>
      </c>
      <c r="AP1115" s="374" t="str">
        <f t="array" ref="AP1115">IF($W1115, "", INDEX(方音八音反切資料表, $AD1115, $AG1115))</f>
        <v/>
      </c>
      <c r="AQ1115" s="370"/>
      <c r="AR1115" s="374" t="str">
        <f t="array" ref="AR1115">IF($V1115, "", INDEX(白話字聲母資料表, $Z1115, $AR$5))</f>
        <v/>
      </c>
      <c r="AS1115" s="375" t="str">
        <f t="array" ref="AS1115">IF($W1115, "", INDEX(白話字韻母資料表, $AC1115, $AR$5))</f>
        <v/>
      </c>
      <c r="AT1115" s="374" t="str">
        <f t="array" ref="AT1115">IF($W1115, "", INDEX(台羅韻母八聲調資料表, $AD1115, $AG1115))</f>
        <v/>
      </c>
      <c r="AU1115" s="370"/>
      <c r="AV1115" s="374" t="str">
        <f t="array" ref="AV1115">IF($V1115, "", INDEX(白話字聲母資料表, $Z1115, $AV$5))</f>
        <v/>
      </c>
      <c r="AW1115" s="375" t="str">
        <f t="array" ref="AW1115">IF($W1115, "", INDEX(白話字韻母資料表, $AC1115, $AW$5))</f>
        <v/>
      </c>
      <c r="AX1115" s="374" t="str">
        <f t="array" ref="AX1115">IF($W1115, "", INDEX(閩拼韻母八聲調資料表, $AD1115, $AG1115))</f>
        <v/>
      </c>
    </row>
    <row r="1116" spans="2:50">
      <c r="B1116" s="380">
        <f t="shared" si="294"/>
        <v>1108</v>
      </c>
      <c r="C1116" s="314" t="str">
        <f>MID(文章!$D$4, B1116, 1)</f>
        <v/>
      </c>
      <c r="D1116" s="365"/>
      <c r="E1116" s="365"/>
      <c r="F1116" s="365"/>
      <c r="G1116" s="315" t="str">
        <f t="array" ref="G1116">IF( OR($T1116, NOT($U1116), $W1116), "", $AA1116 &amp; $AH1116 &amp; INDEX(中文數值資料表, $AG1116, 2) )</f>
        <v/>
      </c>
      <c r="H1116" s="321" t="str">
        <f t="shared" si="295"/>
        <v/>
      </c>
      <c r="I1116" s="322" t="str">
        <f t="shared" si="296"/>
        <v/>
      </c>
      <c r="J1116" s="323" t="str">
        <f t="shared" si="297"/>
        <v/>
      </c>
      <c r="K1116" s="316" t="str">
        <f t="shared" si="298"/>
        <v/>
      </c>
      <c r="L1116" s="317" t="str">
        <f t="shared" ca="1" si="332"/>
        <v xml:space="preserve">\ltjruby{}{}\
</v>
      </c>
      <c r="M1116" s="317" t="str">
        <f t="shared" ca="1" si="318"/>
        <v xml:space="preserve">&lt;ruby&gt;&lt;rt&gt;&lt;/rt&gt;&lt;/ruby&gt;
</v>
      </c>
      <c r="N1116" s="317" t="str">
        <f t="shared" ca="1" si="319"/>
        <v xml:space="preserve">&lt;ruby&gt;&lt;rt&gt;&lt;/rt&gt;&lt;/ruby&gt;
</v>
      </c>
      <c r="O1116" s="317" t="str">
        <f t="shared" ca="1" si="320"/>
        <v xml:space="preserve">&lt;ruby&gt;&lt;rt&gt;&lt;/rt&gt;&lt;/ruby&gt;
</v>
      </c>
      <c r="P1116" s="317" t="str">
        <f t="shared" ca="1" si="320"/>
        <v xml:space="preserve">&lt;ruby&gt;&lt;rt&gt;&lt;/rt&gt;&lt;/ruby&gt;
</v>
      </c>
      <c r="Q1116" s="318" t="str">
        <f t="shared" ca="1" si="321"/>
        <v xml:space="preserve">&lt;ruby&gt;&lt;rtc&gt;&lt;/rtc&gt;&lt;/ruby&gt;
</v>
      </c>
      <c r="R1116" s="318" t="str">
        <f t="shared" ca="1" si="322"/>
        <v xml:space="preserve">&lt;ruby&gt;&lt;rt&gt;&lt;/rt&gt;&lt;rtc&gt;&lt;/rtc&gt;&lt;/ruby&gt;
</v>
      </c>
      <c r="S1116" s="285"/>
      <c r="T1116" s="319" t="b">
        <f t="shared" si="316"/>
        <v>0</v>
      </c>
      <c r="U1116" s="319" t="b">
        <f t="shared" si="323"/>
        <v>0</v>
      </c>
      <c r="V1116" s="319" t="b">
        <f t="shared" si="324"/>
        <v>1</v>
      </c>
      <c r="W1116" s="319" t="b">
        <f t="shared" si="325"/>
        <v>1</v>
      </c>
      <c r="X1116" s="319" t="b">
        <f t="shared" si="326"/>
        <v>0</v>
      </c>
      <c r="Y1116" s="370"/>
      <c r="Z1116" s="377" t="str">
        <f t="shared" si="317"/>
        <v/>
      </c>
      <c r="AA1116" s="373" t="str">
        <f t="array" ref="AA1116">IF( $Z1116="", "", INDEX(白話字聲母資料表, $Z1116, $AA$5))</f>
        <v/>
      </c>
      <c r="AB1116" s="370"/>
      <c r="AC1116" s="377" t="str">
        <f t="shared" si="327"/>
        <v/>
      </c>
      <c r="AD1116" s="373" t="str">
        <f t="array" ref="AD1116">IF( $W1116, "", INDEX(白話字韻母資料表, AC1116, $AD$5))</f>
        <v/>
      </c>
      <c r="AE1116" s="373" t="str">
        <f t="array" ref="AE1116">IF( $W1116, "", IF( INDEX(白話字韻母資料表, AC1116, $AE$5) = "入聲", TRUE, FALSE) )</f>
        <v/>
      </c>
      <c r="AF1116" s="374" t="str">
        <f t="shared" si="328"/>
        <v/>
      </c>
      <c r="AG1116" s="374" t="str">
        <f t="shared" si="329"/>
        <v/>
      </c>
      <c r="AH1116" s="374" t="str">
        <f t="array" ref="AH1116">IF( $W1116, "", INDEX(白話字韻母資料表, $AC1116, $AH$5))</f>
        <v/>
      </c>
      <c r="AI1116" s="374" t="str">
        <f t="array" ref="AI1116">IF($W1116, "", INDEX(白話字韻母八聲調資料表, $AD1116, $AG1116))</f>
        <v/>
      </c>
      <c r="AJ1116" s="370"/>
      <c r="AK1116" s="373" t="b">
        <f t="shared" si="330"/>
        <v>0</v>
      </c>
      <c r="AL1116" s="373" t="str">
        <f>IF( $AK1116, IFERROR( IF(MATCH( $E1116, 顎音化聲母!$H$9:$H$37, 0), TRUE, FALSE), FALSE), "")</f>
        <v/>
      </c>
      <c r="AM1116" s="373" t="str">
        <f t="array" ref="AM1116">IF( AND($AK1116, $AL1116), INDEX(顎音化聲母資料表, MATCH( $D1116 &amp; $E1116, 顎音化聲母!$L$5:$L$136, 0), 3), "")</f>
        <v/>
      </c>
      <c r="AN1116" s="373" t="str">
        <f t="shared" si="331"/>
        <v/>
      </c>
      <c r="AO1116" s="374" t="str">
        <f t="array" ref="AO1116">IF($AN1116="", "", IF( $AM1116&lt;&gt;"", $AM1116,INDEX(白話字聲母資料表, $AN1116, $AO$5)))</f>
        <v/>
      </c>
      <c r="AP1116" s="374" t="str">
        <f t="array" ref="AP1116">IF($W1116, "", INDEX(方音八音反切資料表, $AD1116, $AG1116))</f>
        <v/>
      </c>
      <c r="AQ1116" s="370"/>
      <c r="AR1116" s="374" t="str">
        <f t="array" ref="AR1116">IF($V1116, "", INDEX(白話字聲母資料表, $Z1116, $AR$5))</f>
        <v/>
      </c>
      <c r="AS1116" s="375" t="str">
        <f t="array" ref="AS1116">IF($W1116, "", INDEX(白話字韻母資料表, $AC1116, $AR$5))</f>
        <v/>
      </c>
      <c r="AT1116" s="374" t="str">
        <f t="array" ref="AT1116">IF($W1116, "", INDEX(台羅韻母八聲調資料表, $AD1116, $AG1116))</f>
        <v/>
      </c>
      <c r="AU1116" s="370"/>
      <c r="AV1116" s="374" t="str">
        <f t="array" ref="AV1116">IF($V1116, "", INDEX(白話字聲母資料表, $Z1116, $AV$5))</f>
        <v/>
      </c>
      <c r="AW1116" s="375" t="str">
        <f t="array" ref="AW1116">IF($W1116, "", INDEX(白話字韻母資料表, $AC1116, $AW$5))</f>
        <v/>
      </c>
      <c r="AX1116" s="374" t="str">
        <f t="array" ref="AX1116">IF($W1116, "", INDEX(閩拼韻母八聲調資料表, $AD1116, $AG1116))</f>
        <v/>
      </c>
    </row>
    <row r="1117" spans="2:50">
      <c r="B1117" s="380">
        <f t="shared" si="294"/>
        <v>1109</v>
      </c>
      <c r="C1117" s="314" t="str">
        <f>MID(文章!$D$4, B1117, 1)</f>
        <v/>
      </c>
      <c r="D1117" s="365"/>
      <c r="E1117" s="365"/>
      <c r="F1117" s="365"/>
      <c r="G1117" s="315" t="str">
        <f t="array" ref="G1117">IF( OR($T1117, NOT($U1117), $W1117), "", $AA1117 &amp; $AH1117 &amp; INDEX(中文數值資料表, $AG1117, 2) )</f>
        <v/>
      </c>
      <c r="H1117" s="321" t="str">
        <f t="shared" si="295"/>
        <v/>
      </c>
      <c r="I1117" s="322" t="str">
        <f t="shared" si="296"/>
        <v/>
      </c>
      <c r="J1117" s="323" t="str">
        <f t="shared" si="297"/>
        <v/>
      </c>
      <c r="K1117" s="316" t="str">
        <f t="shared" si="298"/>
        <v/>
      </c>
      <c r="L1117" s="317" t="str">
        <f t="shared" ca="1" si="332"/>
        <v xml:space="preserve">\ltjruby{}{}\
</v>
      </c>
      <c r="M1117" s="317" t="str">
        <f t="shared" ca="1" si="318"/>
        <v xml:space="preserve">&lt;ruby&gt;&lt;rt&gt;&lt;/rt&gt;&lt;/ruby&gt;
</v>
      </c>
      <c r="N1117" s="317" t="str">
        <f t="shared" ca="1" si="319"/>
        <v xml:space="preserve">&lt;ruby&gt;&lt;rt&gt;&lt;/rt&gt;&lt;/ruby&gt;
</v>
      </c>
      <c r="O1117" s="317" t="str">
        <f t="shared" ca="1" si="320"/>
        <v xml:space="preserve">&lt;ruby&gt;&lt;rt&gt;&lt;/rt&gt;&lt;/ruby&gt;
</v>
      </c>
      <c r="P1117" s="317" t="str">
        <f t="shared" ca="1" si="320"/>
        <v xml:space="preserve">&lt;ruby&gt;&lt;rt&gt;&lt;/rt&gt;&lt;/ruby&gt;
</v>
      </c>
      <c r="Q1117" s="318" t="str">
        <f t="shared" ca="1" si="321"/>
        <v xml:space="preserve">&lt;ruby&gt;&lt;rtc&gt;&lt;/rtc&gt;&lt;/ruby&gt;
</v>
      </c>
      <c r="R1117" s="318" t="str">
        <f t="shared" ca="1" si="322"/>
        <v xml:space="preserve">&lt;ruby&gt;&lt;rt&gt;&lt;/rt&gt;&lt;rtc&gt;&lt;/rtc&gt;&lt;/ruby&gt;
</v>
      </c>
      <c r="S1117" s="285"/>
      <c r="T1117" s="319" t="b">
        <f t="shared" si="316"/>
        <v>0</v>
      </c>
      <c r="U1117" s="319" t="b">
        <f t="shared" si="323"/>
        <v>0</v>
      </c>
      <c r="V1117" s="319" t="b">
        <f t="shared" si="324"/>
        <v>1</v>
      </c>
      <c r="W1117" s="319" t="b">
        <f t="shared" si="325"/>
        <v>1</v>
      </c>
      <c r="X1117" s="319" t="b">
        <f t="shared" si="326"/>
        <v>0</v>
      </c>
      <c r="Y1117" s="370"/>
      <c r="Z1117" s="377" t="str">
        <f t="shared" si="317"/>
        <v/>
      </c>
      <c r="AA1117" s="373" t="str">
        <f t="array" ref="AA1117">IF( $Z1117="", "", INDEX(白話字聲母資料表, $Z1117, $AA$5))</f>
        <v/>
      </c>
      <c r="AB1117" s="370"/>
      <c r="AC1117" s="377" t="str">
        <f t="shared" si="327"/>
        <v/>
      </c>
      <c r="AD1117" s="373" t="str">
        <f t="array" ref="AD1117">IF( $W1117, "", INDEX(白話字韻母資料表, AC1117, $AD$5))</f>
        <v/>
      </c>
      <c r="AE1117" s="373" t="str">
        <f t="array" ref="AE1117">IF( $W1117, "", IF( INDEX(白話字韻母資料表, AC1117, $AE$5) = "入聲", TRUE, FALSE) )</f>
        <v/>
      </c>
      <c r="AF1117" s="374" t="str">
        <f t="shared" si="328"/>
        <v/>
      </c>
      <c r="AG1117" s="374" t="str">
        <f t="shared" si="329"/>
        <v/>
      </c>
      <c r="AH1117" s="374" t="str">
        <f t="array" ref="AH1117">IF( $W1117, "", INDEX(白話字韻母資料表, $AC1117, $AH$5))</f>
        <v/>
      </c>
      <c r="AI1117" s="374" t="str">
        <f t="array" ref="AI1117">IF($W1117, "", INDEX(白話字韻母八聲調資料表, $AD1117, $AG1117))</f>
        <v/>
      </c>
      <c r="AJ1117" s="370"/>
      <c r="AK1117" s="373" t="b">
        <f t="shared" si="330"/>
        <v>0</v>
      </c>
      <c r="AL1117" s="373" t="str">
        <f>IF( $AK1117, IFERROR( IF(MATCH( $E1117, 顎音化聲母!$H$9:$H$37, 0), TRUE, FALSE), FALSE), "")</f>
        <v/>
      </c>
      <c r="AM1117" s="373" t="str">
        <f t="array" ref="AM1117">IF( AND($AK1117, $AL1117), INDEX(顎音化聲母資料表, MATCH( $D1117 &amp; $E1117, 顎音化聲母!$L$5:$L$136, 0), 3), "")</f>
        <v/>
      </c>
      <c r="AN1117" s="373" t="str">
        <f t="shared" si="331"/>
        <v/>
      </c>
      <c r="AO1117" s="374" t="str">
        <f t="array" ref="AO1117">IF($AN1117="", "", IF( $AM1117&lt;&gt;"", $AM1117,INDEX(白話字聲母資料表, $AN1117, $AO$5)))</f>
        <v/>
      </c>
      <c r="AP1117" s="374" t="str">
        <f t="array" ref="AP1117">IF($W1117, "", INDEX(方音八音反切資料表, $AD1117, $AG1117))</f>
        <v/>
      </c>
      <c r="AQ1117" s="370"/>
      <c r="AR1117" s="374" t="str">
        <f t="array" ref="AR1117">IF($V1117, "", INDEX(白話字聲母資料表, $Z1117, $AR$5))</f>
        <v/>
      </c>
      <c r="AS1117" s="375" t="str">
        <f t="array" ref="AS1117">IF($W1117, "", INDEX(白話字韻母資料表, $AC1117, $AR$5))</f>
        <v/>
      </c>
      <c r="AT1117" s="374" t="str">
        <f t="array" ref="AT1117">IF($W1117, "", INDEX(台羅韻母八聲調資料表, $AD1117, $AG1117))</f>
        <v/>
      </c>
      <c r="AU1117" s="370"/>
      <c r="AV1117" s="374" t="str">
        <f t="array" ref="AV1117">IF($V1117, "", INDEX(白話字聲母資料表, $Z1117, $AV$5))</f>
        <v/>
      </c>
      <c r="AW1117" s="375" t="str">
        <f t="array" ref="AW1117">IF($W1117, "", INDEX(白話字韻母資料表, $AC1117, $AW$5))</f>
        <v/>
      </c>
      <c r="AX1117" s="374" t="str">
        <f t="array" ref="AX1117">IF($W1117, "", INDEX(閩拼韻母八聲調資料表, $AD1117, $AG1117))</f>
        <v/>
      </c>
    </row>
    <row r="1118" spans="2:50">
      <c r="B1118" s="380">
        <f t="shared" si="294"/>
        <v>1110</v>
      </c>
      <c r="C1118" s="314" t="str">
        <f>MID(文章!$D$4, B1118, 1)</f>
        <v/>
      </c>
      <c r="D1118" s="365"/>
      <c r="E1118" s="365"/>
      <c r="F1118" s="365"/>
      <c r="G1118" s="315" t="str">
        <f t="array" ref="G1118">IF( OR($T1118, NOT($U1118), $W1118), "", $AA1118 &amp; $AH1118 &amp; INDEX(中文數值資料表, $AG1118, 2) )</f>
        <v/>
      </c>
      <c r="H1118" s="321" t="str">
        <f t="shared" si="295"/>
        <v/>
      </c>
      <c r="I1118" s="322" t="str">
        <f t="shared" si="296"/>
        <v/>
      </c>
      <c r="J1118" s="323" t="str">
        <f t="shared" si="297"/>
        <v/>
      </c>
      <c r="K1118" s="316" t="str">
        <f t="shared" si="298"/>
        <v/>
      </c>
      <c r="L1118" s="317" t="str">
        <f t="shared" ca="1" si="332"/>
        <v xml:space="preserve">\ltjruby{}{}\
</v>
      </c>
      <c r="M1118" s="317" t="str">
        <f t="shared" ca="1" si="318"/>
        <v xml:space="preserve">&lt;ruby&gt;&lt;rt&gt;&lt;/rt&gt;&lt;/ruby&gt;
</v>
      </c>
      <c r="N1118" s="317" t="str">
        <f t="shared" ca="1" si="319"/>
        <v xml:space="preserve">&lt;ruby&gt;&lt;rt&gt;&lt;/rt&gt;&lt;/ruby&gt;
</v>
      </c>
      <c r="O1118" s="317" t="str">
        <f t="shared" ca="1" si="320"/>
        <v xml:space="preserve">&lt;ruby&gt;&lt;rt&gt;&lt;/rt&gt;&lt;/ruby&gt;
</v>
      </c>
      <c r="P1118" s="317" t="str">
        <f t="shared" ca="1" si="320"/>
        <v xml:space="preserve">&lt;ruby&gt;&lt;rt&gt;&lt;/rt&gt;&lt;/ruby&gt;
</v>
      </c>
      <c r="Q1118" s="318" t="str">
        <f t="shared" ca="1" si="321"/>
        <v xml:space="preserve">&lt;ruby&gt;&lt;rtc&gt;&lt;/rtc&gt;&lt;/ruby&gt;
</v>
      </c>
      <c r="R1118" s="318" t="str">
        <f t="shared" ca="1" si="322"/>
        <v xml:space="preserve">&lt;ruby&gt;&lt;rt&gt;&lt;/rt&gt;&lt;rtc&gt;&lt;/rtc&gt;&lt;/ruby&gt;
</v>
      </c>
      <c r="S1118" s="285"/>
      <c r="T1118" s="319" t="b">
        <f t="shared" si="316"/>
        <v>0</v>
      </c>
      <c r="U1118" s="319" t="b">
        <f t="shared" si="323"/>
        <v>0</v>
      </c>
      <c r="V1118" s="319" t="b">
        <f t="shared" si="324"/>
        <v>1</v>
      </c>
      <c r="W1118" s="319" t="b">
        <f t="shared" si="325"/>
        <v>1</v>
      </c>
      <c r="X1118" s="319" t="b">
        <f t="shared" si="326"/>
        <v>0</v>
      </c>
      <c r="Y1118" s="370"/>
      <c r="Z1118" s="377" t="str">
        <f t="shared" si="317"/>
        <v/>
      </c>
      <c r="AA1118" s="373" t="str">
        <f t="array" ref="AA1118">IF( $Z1118="", "", INDEX(白話字聲母資料表, $Z1118, $AA$5))</f>
        <v/>
      </c>
      <c r="AB1118" s="370"/>
      <c r="AC1118" s="377" t="str">
        <f t="shared" si="327"/>
        <v/>
      </c>
      <c r="AD1118" s="373" t="str">
        <f t="array" ref="AD1118">IF( $W1118, "", INDEX(白話字韻母資料表, AC1118, $AD$5))</f>
        <v/>
      </c>
      <c r="AE1118" s="373" t="str">
        <f t="array" ref="AE1118">IF( $W1118, "", IF( INDEX(白話字韻母資料表, AC1118, $AE$5) = "入聲", TRUE, FALSE) )</f>
        <v/>
      </c>
      <c r="AF1118" s="374" t="str">
        <f t="shared" si="328"/>
        <v/>
      </c>
      <c r="AG1118" s="374" t="str">
        <f t="shared" si="329"/>
        <v/>
      </c>
      <c r="AH1118" s="374" t="str">
        <f t="array" ref="AH1118">IF( $W1118, "", INDEX(白話字韻母資料表, $AC1118, $AH$5))</f>
        <v/>
      </c>
      <c r="AI1118" s="374" t="str">
        <f t="array" ref="AI1118">IF($W1118, "", INDEX(白話字韻母八聲調資料表, $AD1118, $AG1118))</f>
        <v/>
      </c>
      <c r="AJ1118" s="370"/>
      <c r="AK1118" s="373" t="b">
        <f t="shared" si="330"/>
        <v>0</v>
      </c>
      <c r="AL1118" s="373" t="str">
        <f>IF( $AK1118, IFERROR( IF(MATCH( $E1118, 顎音化聲母!$H$9:$H$37, 0), TRUE, FALSE), FALSE), "")</f>
        <v/>
      </c>
      <c r="AM1118" s="373" t="str">
        <f t="array" ref="AM1118">IF( AND($AK1118, $AL1118), INDEX(顎音化聲母資料表, MATCH( $D1118 &amp; $E1118, 顎音化聲母!$L$5:$L$136, 0), 3), "")</f>
        <v/>
      </c>
      <c r="AN1118" s="373" t="str">
        <f t="shared" si="331"/>
        <v/>
      </c>
      <c r="AO1118" s="374" t="str">
        <f t="array" ref="AO1118">IF($AN1118="", "", IF( $AM1118&lt;&gt;"", $AM1118,INDEX(白話字聲母資料表, $AN1118, $AO$5)))</f>
        <v/>
      </c>
      <c r="AP1118" s="374" t="str">
        <f t="array" ref="AP1118">IF($W1118, "", INDEX(方音八音反切資料表, $AD1118, $AG1118))</f>
        <v/>
      </c>
      <c r="AQ1118" s="370"/>
      <c r="AR1118" s="374" t="str">
        <f t="array" ref="AR1118">IF($V1118, "", INDEX(白話字聲母資料表, $Z1118, $AR$5))</f>
        <v/>
      </c>
      <c r="AS1118" s="375" t="str">
        <f t="array" ref="AS1118">IF($W1118, "", INDEX(白話字韻母資料表, $AC1118, $AR$5))</f>
        <v/>
      </c>
      <c r="AT1118" s="374" t="str">
        <f t="array" ref="AT1118">IF($W1118, "", INDEX(台羅韻母八聲調資料表, $AD1118, $AG1118))</f>
        <v/>
      </c>
      <c r="AU1118" s="370"/>
      <c r="AV1118" s="374" t="str">
        <f t="array" ref="AV1118">IF($V1118, "", INDEX(白話字聲母資料表, $Z1118, $AV$5))</f>
        <v/>
      </c>
      <c r="AW1118" s="375" t="str">
        <f t="array" ref="AW1118">IF($W1118, "", INDEX(白話字韻母資料表, $AC1118, $AW$5))</f>
        <v/>
      </c>
      <c r="AX1118" s="374" t="str">
        <f t="array" ref="AX1118">IF($W1118, "", INDEX(閩拼韻母八聲調資料表, $AD1118, $AG1118))</f>
        <v/>
      </c>
    </row>
    <row r="1119" spans="2:50">
      <c r="B1119" s="380">
        <f t="shared" si="294"/>
        <v>1111</v>
      </c>
      <c r="C1119" s="314" t="str">
        <f>MID(文章!$D$4, B1119, 1)</f>
        <v/>
      </c>
      <c r="D1119" s="365"/>
      <c r="E1119" s="365"/>
      <c r="F1119" s="365"/>
      <c r="G1119" s="315" t="str">
        <f t="array" ref="G1119">IF( OR($T1119, NOT($U1119), $W1119), "", $AA1119 &amp; $AH1119 &amp; INDEX(中文數值資料表, $AG1119, 2) )</f>
        <v/>
      </c>
      <c r="H1119" s="321" t="str">
        <f t="shared" si="295"/>
        <v/>
      </c>
      <c r="I1119" s="322" t="str">
        <f t="shared" si="296"/>
        <v/>
      </c>
      <c r="J1119" s="323" t="str">
        <f t="shared" si="297"/>
        <v/>
      </c>
      <c r="K1119" s="316" t="str">
        <f t="shared" si="298"/>
        <v/>
      </c>
      <c r="L1119" s="317" t="str">
        <f t="shared" ca="1" si="332"/>
        <v xml:space="preserve">\ltjruby{}{}\
</v>
      </c>
      <c r="M1119" s="317" t="str">
        <f t="shared" ca="1" si="318"/>
        <v xml:space="preserve">&lt;ruby&gt;&lt;rt&gt;&lt;/rt&gt;&lt;/ruby&gt;
</v>
      </c>
      <c r="N1119" s="317" t="str">
        <f t="shared" ca="1" si="319"/>
        <v xml:space="preserve">&lt;ruby&gt;&lt;rt&gt;&lt;/rt&gt;&lt;/ruby&gt;
</v>
      </c>
      <c r="O1119" s="317" t="str">
        <f t="shared" ca="1" si="320"/>
        <v xml:space="preserve">&lt;ruby&gt;&lt;rt&gt;&lt;/rt&gt;&lt;/ruby&gt;
</v>
      </c>
      <c r="P1119" s="317" t="str">
        <f t="shared" ca="1" si="320"/>
        <v xml:space="preserve">&lt;ruby&gt;&lt;rt&gt;&lt;/rt&gt;&lt;/ruby&gt;
</v>
      </c>
      <c r="Q1119" s="318" t="str">
        <f t="shared" ca="1" si="321"/>
        <v xml:space="preserve">&lt;ruby&gt;&lt;rtc&gt;&lt;/rtc&gt;&lt;/ruby&gt;
</v>
      </c>
      <c r="R1119" s="318" t="str">
        <f t="shared" ca="1" si="322"/>
        <v xml:space="preserve">&lt;ruby&gt;&lt;rt&gt;&lt;/rt&gt;&lt;rtc&gt;&lt;/rtc&gt;&lt;/ruby&gt;
</v>
      </c>
      <c r="S1119" s="285"/>
      <c r="T1119" s="319" t="b">
        <f t="shared" si="316"/>
        <v>0</v>
      </c>
      <c r="U1119" s="319" t="b">
        <f t="shared" si="323"/>
        <v>0</v>
      </c>
      <c r="V1119" s="319" t="b">
        <f t="shared" si="324"/>
        <v>1</v>
      </c>
      <c r="W1119" s="319" t="b">
        <f t="shared" si="325"/>
        <v>1</v>
      </c>
      <c r="X1119" s="319" t="b">
        <f t="shared" si="326"/>
        <v>0</v>
      </c>
      <c r="Y1119" s="370"/>
      <c r="Z1119" s="377" t="str">
        <f t="shared" si="317"/>
        <v/>
      </c>
      <c r="AA1119" s="373" t="str">
        <f t="array" ref="AA1119">IF( $Z1119="", "", INDEX(白話字聲母資料表, $Z1119, $AA$5))</f>
        <v/>
      </c>
      <c r="AB1119" s="370"/>
      <c r="AC1119" s="377" t="str">
        <f t="shared" si="327"/>
        <v/>
      </c>
      <c r="AD1119" s="373" t="str">
        <f t="array" ref="AD1119">IF( $W1119, "", INDEX(白話字韻母資料表, AC1119, $AD$5))</f>
        <v/>
      </c>
      <c r="AE1119" s="373" t="str">
        <f t="array" ref="AE1119">IF( $W1119, "", IF( INDEX(白話字韻母資料表, AC1119, $AE$5) = "入聲", TRUE, FALSE) )</f>
        <v/>
      </c>
      <c r="AF1119" s="374" t="str">
        <f t="shared" si="328"/>
        <v/>
      </c>
      <c r="AG1119" s="374" t="str">
        <f t="shared" si="329"/>
        <v/>
      </c>
      <c r="AH1119" s="374" t="str">
        <f t="array" ref="AH1119">IF( $W1119, "", INDEX(白話字韻母資料表, $AC1119, $AH$5))</f>
        <v/>
      </c>
      <c r="AI1119" s="374" t="str">
        <f t="array" ref="AI1119">IF($W1119, "", INDEX(白話字韻母八聲調資料表, $AD1119, $AG1119))</f>
        <v/>
      </c>
      <c r="AJ1119" s="370"/>
      <c r="AK1119" s="373" t="b">
        <f t="shared" si="330"/>
        <v>0</v>
      </c>
      <c r="AL1119" s="373" t="str">
        <f>IF( $AK1119, IFERROR( IF(MATCH( $E1119, 顎音化聲母!$H$9:$H$37, 0), TRUE, FALSE), FALSE), "")</f>
        <v/>
      </c>
      <c r="AM1119" s="373" t="str">
        <f t="array" ref="AM1119">IF( AND($AK1119, $AL1119), INDEX(顎音化聲母資料表, MATCH( $D1119 &amp; $E1119, 顎音化聲母!$L$5:$L$136, 0), 3), "")</f>
        <v/>
      </c>
      <c r="AN1119" s="373" t="str">
        <f t="shared" si="331"/>
        <v/>
      </c>
      <c r="AO1119" s="374" t="str">
        <f t="array" ref="AO1119">IF($AN1119="", "", IF( $AM1119&lt;&gt;"", $AM1119,INDEX(白話字聲母資料表, $AN1119, $AO$5)))</f>
        <v/>
      </c>
      <c r="AP1119" s="374" t="str">
        <f t="array" ref="AP1119">IF($W1119, "", INDEX(方音八音反切資料表, $AD1119, $AG1119))</f>
        <v/>
      </c>
      <c r="AQ1119" s="370"/>
      <c r="AR1119" s="374" t="str">
        <f t="array" ref="AR1119">IF($V1119, "", INDEX(白話字聲母資料表, $Z1119, $AR$5))</f>
        <v/>
      </c>
      <c r="AS1119" s="375" t="str">
        <f t="array" ref="AS1119">IF($W1119, "", INDEX(白話字韻母資料表, $AC1119, $AR$5))</f>
        <v/>
      </c>
      <c r="AT1119" s="374" t="str">
        <f t="array" ref="AT1119">IF($W1119, "", INDEX(台羅韻母八聲調資料表, $AD1119, $AG1119))</f>
        <v/>
      </c>
      <c r="AU1119" s="370"/>
      <c r="AV1119" s="374" t="str">
        <f t="array" ref="AV1119">IF($V1119, "", INDEX(白話字聲母資料表, $Z1119, $AV$5))</f>
        <v/>
      </c>
      <c r="AW1119" s="375" t="str">
        <f t="array" ref="AW1119">IF($W1119, "", INDEX(白話字韻母資料表, $AC1119, $AW$5))</f>
        <v/>
      </c>
      <c r="AX1119" s="374" t="str">
        <f t="array" ref="AX1119">IF($W1119, "", INDEX(閩拼韻母八聲調資料表, $AD1119, $AG1119))</f>
        <v/>
      </c>
    </row>
    <row r="1120" spans="2:50">
      <c r="B1120" s="380">
        <f t="shared" si="294"/>
        <v>1112</v>
      </c>
      <c r="C1120" s="314" t="str">
        <f>MID(文章!$D$4, B1120, 1)</f>
        <v/>
      </c>
      <c r="D1120" s="365"/>
      <c r="E1120" s="365"/>
      <c r="F1120" s="365"/>
      <c r="G1120" s="315" t="str">
        <f t="array" ref="G1120">IF( OR($T1120, NOT($U1120), $W1120), "", $AA1120 &amp; $AH1120 &amp; INDEX(中文數值資料表, $AG1120, 2) )</f>
        <v/>
      </c>
      <c r="H1120" s="321" t="str">
        <f t="shared" si="295"/>
        <v/>
      </c>
      <c r="I1120" s="322" t="str">
        <f t="shared" si="296"/>
        <v/>
      </c>
      <c r="J1120" s="323" t="str">
        <f t="shared" si="297"/>
        <v/>
      </c>
      <c r="K1120" s="316" t="str">
        <f t="shared" si="298"/>
        <v/>
      </c>
      <c r="L1120" s="317" t="str">
        <f t="shared" ca="1" si="332"/>
        <v xml:space="preserve">\ltjruby{}{}\
</v>
      </c>
      <c r="M1120" s="317" t="str">
        <f t="shared" ca="1" si="318"/>
        <v xml:space="preserve">&lt;ruby&gt;&lt;rt&gt;&lt;/rt&gt;&lt;/ruby&gt;
</v>
      </c>
      <c r="N1120" s="317" t="str">
        <f t="shared" ca="1" si="319"/>
        <v xml:space="preserve">&lt;ruby&gt;&lt;rt&gt;&lt;/rt&gt;&lt;/ruby&gt;
</v>
      </c>
      <c r="O1120" s="317" t="str">
        <f t="shared" ca="1" si="320"/>
        <v xml:space="preserve">&lt;ruby&gt;&lt;rt&gt;&lt;/rt&gt;&lt;/ruby&gt;
</v>
      </c>
      <c r="P1120" s="317" t="str">
        <f t="shared" ca="1" si="320"/>
        <v xml:space="preserve">&lt;ruby&gt;&lt;rt&gt;&lt;/rt&gt;&lt;/ruby&gt;
</v>
      </c>
      <c r="Q1120" s="318" t="str">
        <f t="shared" ca="1" si="321"/>
        <v xml:space="preserve">&lt;ruby&gt;&lt;rtc&gt;&lt;/rtc&gt;&lt;/ruby&gt;
</v>
      </c>
      <c r="R1120" s="318" t="str">
        <f t="shared" ca="1" si="322"/>
        <v xml:space="preserve">&lt;ruby&gt;&lt;rt&gt;&lt;/rt&gt;&lt;rtc&gt;&lt;/rtc&gt;&lt;/ruby&gt;
</v>
      </c>
      <c r="S1120" s="285"/>
      <c r="T1120" s="319" t="b">
        <f t="shared" si="316"/>
        <v>0</v>
      </c>
      <c r="U1120" s="319" t="b">
        <f t="shared" si="323"/>
        <v>0</v>
      </c>
      <c r="V1120" s="319" t="b">
        <f t="shared" si="324"/>
        <v>1</v>
      </c>
      <c r="W1120" s="319" t="b">
        <f t="shared" si="325"/>
        <v>1</v>
      </c>
      <c r="X1120" s="319" t="b">
        <f t="shared" si="326"/>
        <v>0</v>
      </c>
      <c r="Y1120" s="370"/>
      <c r="Z1120" s="377" t="str">
        <f t="shared" si="317"/>
        <v/>
      </c>
      <c r="AA1120" s="373" t="str">
        <f t="array" ref="AA1120">IF( $Z1120="", "", INDEX(白話字聲母資料表, $Z1120, $AA$5))</f>
        <v/>
      </c>
      <c r="AB1120" s="370"/>
      <c r="AC1120" s="377" t="str">
        <f t="shared" si="327"/>
        <v/>
      </c>
      <c r="AD1120" s="373" t="str">
        <f t="array" ref="AD1120">IF( $W1120, "", INDEX(白話字韻母資料表, AC1120, $AD$5))</f>
        <v/>
      </c>
      <c r="AE1120" s="373" t="str">
        <f t="array" ref="AE1120">IF( $W1120, "", IF( INDEX(白話字韻母資料表, AC1120, $AE$5) = "入聲", TRUE, FALSE) )</f>
        <v/>
      </c>
      <c r="AF1120" s="374" t="str">
        <f t="shared" si="328"/>
        <v/>
      </c>
      <c r="AG1120" s="374" t="str">
        <f t="shared" si="329"/>
        <v/>
      </c>
      <c r="AH1120" s="374" t="str">
        <f t="array" ref="AH1120">IF( $W1120, "", INDEX(白話字韻母資料表, $AC1120, $AH$5))</f>
        <v/>
      </c>
      <c r="AI1120" s="374" t="str">
        <f t="array" ref="AI1120">IF($W1120, "", INDEX(白話字韻母八聲調資料表, $AD1120, $AG1120))</f>
        <v/>
      </c>
      <c r="AJ1120" s="370"/>
      <c r="AK1120" s="373" t="b">
        <f t="shared" si="330"/>
        <v>0</v>
      </c>
      <c r="AL1120" s="373" t="str">
        <f>IF( $AK1120, IFERROR( IF(MATCH( $E1120, 顎音化聲母!$H$9:$H$37, 0), TRUE, FALSE), FALSE), "")</f>
        <v/>
      </c>
      <c r="AM1120" s="373" t="str">
        <f t="array" ref="AM1120">IF( AND($AK1120, $AL1120), INDEX(顎音化聲母資料表, MATCH( $D1120 &amp; $E1120, 顎音化聲母!$L$5:$L$136, 0), 3), "")</f>
        <v/>
      </c>
      <c r="AN1120" s="373" t="str">
        <f t="shared" si="331"/>
        <v/>
      </c>
      <c r="AO1120" s="374" t="str">
        <f t="array" ref="AO1120">IF($AN1120="", "", IF( $AM1120&lt;&gt;"", $AM1120,INDEX(白話字聲母資料表, $AN1120, $AO$5)))</f>
        <v/>
      </c>
      <c r="AP1120" s="374" t="str">
        <f t="array" ref="AP1120">IF($W1120, "", INDEX(方音八音反切資料表, $AD1120, $AG1120))</f>
        <v/>
      </c>
      <c r="AQ1120" s="370"/>
      <c r="AR1120" s="374" t="str">
        <f t="array" ref="AR1120">IF($V1120, "", INDEX(白話字聲母資料表, $Z1120, $AR$5))</f>
        <v/>
      </c>
      <c r="AS1120" s="375" t="str">
        <f t="array" ref="AS1120">IF($W1120, "", INDEX(白話字韻母資料表, $AC1120, $AR$5))</f>
        <v/>
      </c>
      <c r="AT1120" s="374" t="str">
        <f t="array" ref="AT1120">IF($W1120, "", INDEX(台羅韻母八聲調資料表, $AD1120, $AG1120))</f>
        <v/>
      </c>
      <c r="AU1120" s="370"/>
      <c r="AV1120" s="374" t="str">
        <f t="array" ref="AV1120">IF($V1120, "", INDEX(白話字聲母資料表, $Z1120, $AV$5))</f>
        <v/>
      </c>
      <c r="AW1120" s="375" t="str">
        <f t="array" ref="AW1120">IF($W1120, "", INDEX(白話字韻母資料表, $AC1120, $AW$5))</f>
        <v/>
      </c>
      <c r="AX1120" s="374" t="str">
        <f t="array" ref="AX1120">IF($W1120, "", INDEX(閩拼韻母八聲調資料表, $AD1120, $AG1120))</f>
        <v/>
      </c>
    </row>
    <row r="1121" spans="2:50">
      <c r="B1121" s="380">
        <f t="shared" si="294"/>
        <v>1113</v>
      </c>
      <c r="C1121" s="314" t="str">
        <f>MID(文章!$D$4, B1121, 1)</f>
        <v/>
      </c>
      <c r="D1121" s="365"/>
      <c r="E1121" s="365"/>
      <c r="F1121" s="365"/>
      <c r="G1121" s="315" t="str">
        <f t="array" ref="G1121">IF( OR($T1121, NOT($U1121), $W1121), "", $AA1121 &amp; $AH1121 &amp; INDEX(中文數值資料表, $AG1121, 2) )</f>
        <v/>
      </c>
      <c r="H1121" s="321" t="str">
        <f t="shared" si="295"/>
        <v/>
      </c>
      <c r="I1121" s="322" t="str">
        <f t="shared" si="296"/>
        <v/>
      </c>
      <c r="J1121" s="323" t="str">
        <f t="shared" si="297"/>
        <v/>
      </c>
      <c r="K1121" s="316" t="str">
        <f t="shared" si="298"/>
        <v/>
      </c>
      <c r="L1121" s="317" t="str">
        <f t="shared" ca="1" si="332"/>
        <v xml:space="preserve">\ltjruby{}{}\
</v>
      </c>
      <c r="M1121" s="317" t="str">
        <f t="shared" ca="1" si="318"/>
        <v xml:space="preserve">&lt;ruby&gt;&lt;rt&gt;&lt;/rt&gt;&lt;/ruby&gt;
</v>
      </c>
      <c r="N1121" s="317" t="str">
        <f t="shared" ca="1" si="319"/>
        <v xml:space="preserve">&lt;ruby&gt;&lt;rt&gt;&lt;/rt&gt;&lt;/ruby&gt;
</v>
      </c>
      <c r="O1121" s="317" t="str">
        <f t="shared" ca="1" si="320"/>
        <v xml:space="preserve">&lt;ruby&gt;&lt;rt&gt;&lt;/rt&gt;&lt;/ruby&gt;
</v>
      </c>
      <c r="P1121" s="317" t="str">
        <f t="shared" ca="1" si="320"/>
        <v xml:space="preserve">&lt;ruby&gt;&lt;rt&gt;&lt;/rt&gt;&lt;/ruby&gt;
</v>
      </c>
      <c r="Q1121" s="318" t="str">
        <f t="shared" ca="1" si="321"/>
        <v xml:space="preserve">&lt;ruby&gt;&lt;rtc&gt;&lt;/rtc&gt;&lt;/ruby&gt;
</v>
      </c>
      <c r="R1121" s="318" t="str">
        <f t="shared" ca="1" si="322"/>
        <v xml:space="preserve">&lt;ruby&gt;&lt;rt&gt;&lt;/rt&gt;&lt;rtc&gt;&lt;/rtc&gt;&lt;/ruby&gt;
</v>
      </c>
      <c r="S1121" s="285"/>
      <c r="T1121" s="319" t="b">
        <f t="shared" si="316"/>
        <v>0</v>
      </c>
      <c r="U1121" s="319" t="b">
        <f t="shared" si="323"/>
        <v>0</v>
      </c>
      <c r="V1121" s="319" t="b">
        <f t="shared" si="324"/>
        <v>1</v>
      </c>
      <c r="W1121" s="319" t="b">
        <f t="shared" si="325"/>
        <v>1</v>
      </c>
      <c r="X1121" s="319" t="b">
        <f t="shared" si="326"/>
        <v>0</v>
      </c>
      <c r="Y1121" s="370"/>
      <c r="Z1121" s="377" t="str">
        <f t="shared" si="317"/>
        <v/>
      </c>
      <c r="AA1121" s="373" t="str">
        <f t="array" ref="AA1121">IF( $Z1121="", "", INDEX(白話字聲母資料表, $Z1121, $AA$5))</f>
        <v/>
      </c>
      <c r="AB1121" s="370"/>
      <c r="AC1121" s="377" t="str">
        <f t="shared" si="327"/>
        <v/>
      </c>
      <c r="AD1121" s="373" t="str">
        <f t="array" ref="AD1121">IF( $W1121, "", INDEX(白話字韻母資料表, AC1121, $AD$5))</f>
        <v/>
      </c>
      <c r="AE1121" s="373" t="str">
        <f t="array" ref="AE1121">IF( $W1121, "", IF( INDEX(白話字韻母資料表, AC1121, $AE$5) = "入聲", TRUE, FALSE) )</f>
        <v/>
      </c>
      <c r="AF1121" s="374" t="str">
        <f t="shared" si="328"/>
        <v/>
      </c>
      <c r="AG1121" s="374" t="str">
        <f t="shared" si="329"/>
        <v/>
      </c>
      <c r="AH1121" s="374" t="str">
        <f t="array" ref="AH1121">IF( $W1121, "", INDEX(白話字韻母資料表, $AC1121, $AH$5))</f>
        <v/>
      </c>
      <c r="AI1121" s="374" t="str">
        <f t="array" ref="AI1121">IF($W1121, "", INDEX(白話字韻母八聲調資料表, $AD1121, $AG1121))</f>
        <v/>
      </c>
      <c r="AJ1121" s="370"/>
      <c r="AK1121" s="373" t="b">
        <f t="shared" si="330"/>
        <v>0</v>
      </c>
      <c r="AL1121" s="373" t="str">
        <f>IF( $AK1121, IFERROR( IF(MATCH( $E1121, 顎音化聲母!$H$9:$H$37, 0), TRUE, FALSE), FALSE), "")</f>
        <v/>
      </c>
      <c r="AM1121" s="373" t="str">
        <f t="array" ref="AM1121">IF( AND($AK1121, $AL1121), INDEX(顎音化聲母資料表, MATCH( $D1121 &amp; $E1121, 顎音化聲母!$L$5:$L$136, 0), 3), "")</f>
        <v/>
      </c>
      <c r="AN1121" s="373" t="str">
        <f t="shared" si="331"/>
        <v/>
      </c>
      <c r="AO1121" s="374" t="str">
        <f t="array" ref="AO1121">IF($AN1121="", "", IF( $AM1121&lt;&gt;"", $AM1121,INDEX(白話字聲母資料表, $AN1121, $AO$5)))</f>
        <v/>
      </c>
      <c r="AP1121" s="374" t="str">
        <f t="array" ref="AP1121">IF($W1121, "", INDEX(方音八音反切資料表, $AD1121, $AG1121))</f>
        <v/>
      </c>
      <c r="AQ1121" s="370"/>
      <c r="AR1121" s="374" t="str">
        <f t="array" ref="AR1121">IF($V1121, "", INDEX(白話字聲母資料表, $Z1121, $AR$5))</f>
        <v/>
      </c>
      <c r="AS1121" s="375" t="str">
        <f t="array" ref="AS1121">IF($W1121, "", INDEX(白話字韻母資料表, $AC1121, $AR$5))</f>
        <v/>
      </c>
      <c r="AT1121" s="374" t="str">
        <f t="array" ref="AT1121">IF($W1121, "", INDEX(台羅韻母八聲調資料表, $AD1121, $AG1121))</f>
        <v/>
      </c>
      <c r="AU1121" s="370"/>
      <c r="AV1121" s="374" t="str">
        <f t="array" ref="AV1121">IF($V1121, "", INDEX(白話字聲母資料表, $Z1121, $AV$5))</f>
        <v/>
      </c>
      <c r="AW1121" s="375" t="str">
        <f t="array" ref="AW1121">IF($W1121, "", INDEX(白話字韻母資料表, $AC1121, $AW$5))</f>
        <v/>
      </c>
      <c r="AX1121" s="374" t="str">
        <f t="array" ref="AX1121">IF($W1121, "", INDEX(閩拼韻母八聲調資料表, $AD1121, $AG1121))</f>
        <v/>
      </c>
    </row>
    <row r="1122" spans="2:50">
      <c r="B1122" s="380">
        <f t="shared" si="294"/>
        <v>1114</v>
      </c>
      <c r="C1122" s="314" t="str">
        <f>MID(文章!$D$4, B1122, 1)</f>
        <v/>
      </c>
      <c r="D1122" s="365"/>
      <c r="E1122" s="365"/>
      <c r="F1122" s="365"/>
      <c r="G1122" s="315" t="str">
        <f t="array" ref="G1122">IF( OR($T1122, NOT($U1122), $W1122), "", $AA1122 &amp; $AH1122 &amp; INDEX(中文數值資料表, $AG1122, 2) )</f>
        <v/>
      </c>
      <c r="H1122" s="321" t="str">
        <f t="shared" si="295"/>
        <v/>
      </c>
      <c r="I1122" s="322" t="str">
        <f t="shared" si="296"/>
        <v/>
      </c>
      <c r="J1122" s="323" t="str">
        <f t="shared" si="297"/>
        <v/>
      </c>
      <c r="K1122" s="316" t="str">
        <f t="shared" si="298"/>
        <v/>
      </c>
      <c r="L1122" s="317" t="str">
        <f t="shared" ca="1" si="332"/>
        <v xml:space="preserve">\ltjruby{}{}\
</v>
      </c>
      <c r="M1122" s="317" t="str">
        <f t="shared" ca="1" si="318"/>
        <v xml:space="preserve">&lt;ruby&gt;&lt;rt&gt;&lt;/rt&gt;&lt;/ruby&gt;
</v>
      </c>
      <c r="N1122" s="317" t="str">
        <f t="shared" ca="1" si="319"/>
        <v xml:space="preserve">&lt;ruby&gt;&lt;rt&gt;&lt;/rt&gt;&lt;/ruby&gt;
</v>
      </c>
      <c r="O1122" s="317" t="str">
        <f t="shared" ca="1" si="320"/>
        <v xml:space="preserve">&lt;ruby&gt;&lt;rt&gt;&lt;/rt&gt;&lt;/ruby&gt;
</v>
      </c>
      <c r="P1122" s="317" t="str">
        <f t="shared" ca="1" si="320"/>
        <v xml:space="preserve">&lt;ruby&gt;&lt;rt&gt;&lt;/rt&gt;&lt;/ruby&gt;
</v>
      </c>
      <c r="Q1122" s="318" t="str">
        <f t="shared" ca="1" si="321"/>
        <v xml:space="preserve">&lt;ruby&gt;&lt;rtc&gt;&lt;/rtc&gt;&lt;/ruby&gt;
</v>
      </c>
      <c r="R1122" s="318" t="str">
        <f t="shared" ca="1" si="322"/>
        <v xml:space="preserve">&lt;ruby&gt;&lt;rt&gt;&lt;/rt&gt;&lt;rtc&gt;&lt;/rtc&gt;&lt;/ruby&gt;
</v>
      </c>
      <c r="S1122" s="285"/>
      <c r="T1122" s="319" t="b">
        <f t="shared" si="316"/>
        <v>0</v>
      </c>
      <c r="U1122" s="319" t="b">
        <f t="shared" si="323"/>
        <v>0</v>
      </c>
      <c r="V1122" s="319" t="b">
        <f t="shared" si="324"/>
        <v>1</v>
      </c>
      <c r="W1122" s="319" t="b">
        <f t="shared" si="325"/>
        <v>1</v>
      </c>
      <c r="X1122" s="319" t="b">
        <f t="shared" si="326"/>
        <v>0</v>
      </c>
      <c r="Y1122" s="370"/>
      <c r="Z1122" s="377" t="str">
        <f t="shared" si="317"/>
        <v/>
      </c>
      <c r="AA1122" s="373" t="str">
        <f t="array" ref="AA1122">IF( $Z1122="", "", INDEX(白話字聲母資料表, $Z1122, $AA$5))</f>
        <v/>
      </c>
      <c r="AB1122" s="370"/>
      <c r="AC1122" s="377" t="str">
        <f t="shared" si="327"/>
        <v/>
      </c>
      <c r="AD1122" s="373" t="str">
        <f t="array" ref="AD1122">IF( $W1122, "", INDEX(白話字韻母資料表, AC1122, $AD$5))</f>
        <v/>
      </c>
      <c r="AE1122" s="373" t="str">
        <f t="array" ref="AE1122">IF( $W1122, "", IF( INDEX(白話字韻母資料表, AC1122, $AE$5) = "入聲", TRUE, FALSE) )</f>
        <v/>
      </c>
      <c r="AF1122" s="374" t="str">
        <f t="shared" si="328"/>
        <v/>
      </c>
      <c r="AG1122" s="374" t="str">
        <f t="shared" si="329"/>
        <v/>
      </c>
      <c r="AH1122" s="374" t="str">
        <f t="array" ref="AH1122">IF( $W1122, "", INDEX(白話字韻母資料表, $AC1122, $AH$5))</f>
        <v/>
      </c>
      <c r="AI1122" s="374" t="str">
        <f t="array" ref="AI1122">IF($W1122, "", INDEX(白話字韻母八聲調資料表, $AD1122, $AG1122))</f>
        <v/>
      </c>
      <c r="AJ1122" s="370"/>
      <c r="AK1122" s="373" t="b">
        <f t="shared" si="330"/>
        <v>0</v>
      </c>
      <c r="AL1122" s="373" t="str">
        <f>IF( $AK1122, IFERROR( IF(MATCH( $E1122, 顎音化聲母!$H$9:$H$37, 0), TRUE, FALSE), FALSE), "")</f>
        <v/>
      </c>
      <c r="AM1122" s="373" t="str">
        <f t="array" ref="AM1122">IF( AND($AK1122, $AL1122), INDEX(顎音化聲母資料表, MATCH( $D1122 &amp; $E1122, 顎音化聲母!$L$5:$L$136, 0), 3), "")</f>
        <v/>
      </c>
      <c r="AN1122" s="373" t="str">
        <f t="shared" si="331"/>
        <v/>
      </c>
      <c r="AO1122" s="374" t="str">
        <f t="array" ref="AO1122">IF($AN1122="", "", IF( $AM1122&lt;&gt;"", $AM1122,INDEX(白話字聲母資料表, $AN1122, $AO$5)))</f>
        <v/>
      </c>
      <c r="AP1122" s="374" t="str">
        <f t="array" ref="AP1122">IF($W1122, "", INDEX(方音八音反切資料表, $AD1122, $AG1122))</f>
        <v/>
      </c>
      <c r="AQ1122" s="370"/>
      <c r="AR1122" s="374" t="str">
        <f t="array" ref="AR1122">IF($V1122, "", INDEX(白話字聲母資料表, $Z1122, $AR$5))</f>
        <v/>
      </c>
      <c r="AS1122" s="375" t="str">
        <f t="array" ref="AS1122">IF($W1122, "", INDEX(白話字韻母資料表, $AC1122, $AR$5))</f>
        <v/>
      </c>
      <c r="AT1122" s="374" t="str">
        <f t="array" ref="AT1122">IF($W1122, "", INDEX(台羅韻母八聲調資料表, $AD1122, $AG1122))</f>
        <v/>
      </c>
      <c r="AU1122" s="370"/>
      <c r="AV1122" s="374" t="str">
        <f t="array" ref="AV1122">IF($V1122, "", INDEX(白話字聲母資料表, $Z1122, $AV$5))</f>
        <v/>
      </c>
      <c r="AW1122" s="375" t="str">
        <f t="array" ref="AW1122">IF($W1122, "", INDEX(白話字韻母資料表, $AC1122, $AW$5))</f>
        <v/>
      </c>
      <c r="AX1122" s="374" t="str">
        <f t="array" ref="AX1122">IF($W1122, "", INDEX(閩拼韻母八聲調資料表, $AD1122, $AG1122))</f>
        <v/>
      </c>
    </row>
    <row r="1123" spans="2:50">
      <c r="B1123" s="380">
        <f t="shared" si="294"/>
        <v>1115</v>
      </c>
      <c r="C1123" s="314" t="str">
        <f>MID(文章!$D$4, B1123, 1)</f>
        <v/>
      </c>
      <c r="D1123" s="365"/>
      <c r="E1123" s="365"/>
      <c r="F1123" s="365"/>
      <c r="G1123" s="315" t="str">
        <f t="array" ref="G1123">IF( OR($T1123, NOT($U1123), $W1123), "", $AA1123 &amp; $AH1123 &amp; INDEX(中文數值資料表, $AG1123, 2) )</f>
        <v/>
      </c>
      <c r="H1123" s="321" t="str">
        <f t="shared" si="295"/>
        <v/>
      </c>
      <c r="I1123" s="322" t="str">
        <f t="shared" si="296"/>
        <v/>
      </c>
      <c r="J1123" s="323" t="str">
        <f t="shared" si="297"/>
        <v/>
      </c>
      <c r="K1123" s="316" t="str">
        <f t="shared" si="298"/>
        <v/>
      </c>
      <c r="L1123" s="317" t="str">
        <f t="shared" ca="1" si="332"/>
        <v xml:space="preserve">\ltjruby{}{}\
</v>
      </c>
      <c r="M1123" s="317" t="str">
        <f t="shared" ca="1" si="318"/>
        <v xml:space="preserve">&lt;ruby&gt;&lt;rt&gt;&lt;/rt&gt;&lt;/ruby&gt;
</v>
      </c>
      <c r="N1123" s="317" t="str">
        <f t="shared" ca="1" si="319"/>
        <v xml:space="preserve">&lt;ruby&gt;&lt;rt&gt;&lt;/rt&gt;&lt;/ruby&gt;
</v>
      </c>
      <c r="O1123" s="317" t="str">
        <f t="shared" ca="1" si="320"/>
        <v xml:space="preserve">&lt;ruby&gt;&lt;rt&gt;&lt;/rt&gt;&lt;/ruby&gt;
</v>
      </c>
      <c r="P1123" s="317" t="str">
        <f t="shared" ca="1" si="320"/>
        <v xml:space="preserve">&lt;ruby&gt;&lt;rt&gt;&lt;/rt&gt;&lt;/ruby&gt;
</v>
      </c>
      <c r="Q1123" s="318" t="str">
        <f t="shared" ca="1" si="321"/>
        <v xml:space="preserve">&lt;ruby&gt;&lt;rtc&gt;&lt;/rtc&gt;&lt;/ruby&gt;
</v>
      </c>
      <c r="R1123" s="318" t="str">
        <f t="shared" ca="1" si="322"/>
        <v xml:space="preserve">&lt;ruby&gt;&lt;rt&gt;&lt;/rt&gt;&lt;rtc&gt;&lt;/rtc&gt;&lt;/ruby&gt;
</v>
      </c>
      <c r="S1123" s="285"/>
      <c r="T1123" s="319" t="b">
        <f t="shared" si="316"/>
        <v>0</v>
      </c>
      <c r="U1123" s="319" t="b">
        <f t="shared" si="323"/>
        <v>0</v>
      </c>
      <c r="V1123" s="319" t="b">
        <f t="shared" si="324"/>
        <v>1</v>
      </c>
      <c r="W1123" s="319" t="b">
        <f t="shared" si="325"/>
        <v>1</v>
      </c>
      <c r="X1123" s="319" t="b">
        <f t="shared" si="326"/>
        <v>0</v>
      </c>
      <c r="Y1123" s="370"/>
      <c r="Z1123" s="377" t="str">
        <f t="shared" si="317"/>
        <v/>
      </c>
      <c r="AA1123" s="373" t="str">
        <f t="array" ref="AA1123">IF( $Z1123="", "", INDEX(白話字聲母資料表, $Z1123, $AA$5))</f>
        <v/>
      </c>
      <c r="AB1123" s="370"/>
      <c r="AC1123" s="377" t="str">
        <f t="shared" si="327"/>
        <v/>
      </c>
      <c r="AD1123" s="373" t="str">
        <f t="array" ref="AD1123">IF( $W1123, "", INDEX(白話字韻母資料表, AC1123, $AD$5))</f>
        <v/>
      </c>
      <c r="AE1123" s="373" t="str">
        <f t="array" ref="AE1123">IF( $W1123, "", IF( INDEX(白話字韻母資料表, AC1123, $AE$5) = "入聲", TRUE, FALSE) )</f>
        <v/>
      </c>
      <c r="AF1123" s="374" t="str">
        <f t="shared" si="328"/>
        <v/>
      </c>
      <c r="AG1123" s="374" t="str">
        <f t="shared" si="329"/>
        <v/>
      </c>
      <c r="AH1123" s="374" t="str">
        <f t="array" ref="AH1123">IF( $W1123, "", INDEX(白話字韻母資料表, $AC1123, $AH$5))</f>
        <v/>
      </c>
      <c r="AI1123" s="374" t="str">
        <f t="array" ref="AI1123">IF($W1123, "", INDEX(白話字韻母八聲調資料表, $AD1123, $AG1123))</f>
        <v/>
      </c>
      <c r="AJ1123" s="370"/>
      <c r="AK1123" s="373" t="b">
        <f t="shared" si="330"/>
        <v>0</v>
      </c>
      <c r="AL1123" s="373" t="str">
        <f>IF( $AK1123, IFERROR( IF(MATCH( $E1123, 顎音化聲母!$H$9:$H$37, 0), TRUE, FALSE), FALSE), "")</f>
        <v/>
      </c>
      <c r="AM1123" s="373" t="str">
        <f t="array" ref="AM1123">IF( AND($AK1123, $AL1123), INDEX(顎音化聲母資料表, MATCH( $D1123 &amp; $E1123, 顎音化聲母!$L$5:$L$136, 0), 3), "")</f>
        <v/>
      </c>
      <c r="AN1123" s="373" t="str">
        <f t="shared" si="331"/>
        <v/>
      </c>
      <c r="AO1123" s="374" t="str">
        <f t="array" ref="AO1123">IF($AN1123="", "", IF( $AM1123&lt;&gt;"", $AM1123,INDEX(白話字聲母資料表, $AN1123, $AO$5)))</f>
        <v/>
      </c>
      <c r="AP1123" s="374" t="str">
        <f t="array" ref="AP1123">IF($W1123, "", INDEX(方音八音反切資料表, $AD1123, $AG1123))</f>
        <v/>
      </c>
      <c r="AQ1123" s="370"/>
      <c r="AR1123" s="374" t="str">
        <f t="array" ref="AR1123">IF($V1123, "", INDEX(白話字聲母資料表, $Z1123, $AR$5))</f>
        <v/>
      </c>
      <c r="AS1123" s="375" t="str">
        <f t="array" ref="AS1123">IF($W1123, "", INDEX(白話字韻母資料表, $AC1123, $AR$5))</f>
        <v/>
      </c>
      <c r="AT1123" s="374" t="str">
        <f t="array" ref="AT1123">IF($W1123, "", INDEX(台羅韻母八聲調資料表, $AD1123, $AG1123))</f>
        <v/>
      </c>
      <c r="AU1123" s="370"/>
      <c r="AV1123" s="374" t="str">
        <f t="array" ref="AV1123">IF($V1123, "", INDEX(白話字聲母資料表, $Z1123, $AV$5))</f>
        <v/>
      </c>
      <c r="AW1123" s="375" t="str">
        <f t="array" ref="AW1123">IF($W1123, "", INDEX(白話字韻母資料表, $AC1123, $AW$5))</f>
        <v/>
      </c>
      <c r="AX1123" s="374" t="str">
        <f t="array" ref="AX1123">IF($W1123, "", INDEX(閩拼韻母八聲調資料表, $AD1123, $AG1123))</f>
        <v/>
      </c>
    </row>
    <row r="1124" spans="2:50">
      <c r="B1124" s="380">
        <f t="shared" si="294"/>
        <v>1116</v>
      </c>
      <c r="C1124" s="314" t="str">
        <f>MID(文章!$D$4, B1124, 1)</f>
        <v/>
      </c>
      <c r="D1124" s="365"/>
      <c r="E1124" s="365"/>
      <c r="F1124" s="365"/>
      <c r="G1124" s="315" t="str">
        <f t="array" ref="G1124">IF( OR($T1124, NOT($U1124), $W1124), "", $AA1124 &amp; $AH1124 &amp; INDEX(中文數值資料表, $AG1124, 2) )</f>
        <v/>
      </c>
      <c r="H1124" s="321" t="str">
        <f t="shared" si="295"/>
        <v/>
      </c>
      <c r="I1124" s="322" t="str">
        <f t="shared" si="296"/>
        <v/>
      </c>
      <c r="J1124" s="323" t="str">
        <f t="shared" si="297"/>
        <v/>
      </c>
      <c r="K1124" s="316" t="str">
        <f t="shared" si="298"/>
        <v/>
      </c>
      <c r="L1124" s="317" t="str">
        <f t="shared" ca="1" si="332"/>
        <v xml:space="preserve">\ltjruby{}{}\
</v>
      </c>
      <c r="M1124" s="317" t="str">
        <f t="shared" ca="1" si="318"/>
        <v xml:space="preserve">&lt;ruby&gt;&lt;rt&gt;&lt;/rt&gt;&lt;/ruby&gt;
</v>
      </c>
      <c r="N1124" s="317" t="str">
        <f t="shared" ca="1" si="319"/>
        <v xml:space="preserve">&lt;ruby&gt;&lt;rt&gt;&lt;/rt&gt;&lt;/ruby&gt;
</v>
      </c>
      <c r="O1124" s="317" t="str">
        <f t="shared" ca="1" si="320"/>
        <v xml:space="preserve">&lt;ruby&gt;&lt;rt&gt;&lt;/rt&gt;&lt;/ruby&gt;
</v>
      </c>
      <c r="P1124" s="317" t="str">
        <f t="shared" ca="1" si="320"/>
        <v xml:space="preserve">&lt;ruby&gt;&lt;rt&gt;&lt;/rt&gt;&lt;/ruby&gt;
</v>
      </c>
      <c r="Q1124" s="318" t="str">
        <f t="shared" ca="1" si="321"/>
        <v xml:space="preserve">&lt;ruby&gt;&lt;rtc&gt;&lt;/rtc&gt;&lt;/ruby&gt;
</v>
      </c>
      <c r="R1124" s="318" t="str">
        <f t="shared" ca="1" si="322"/>
        <v xml:space="preserve">&lt;ruby&gt;&lt;rt&gt;&lt;/rt&gt;&lt;rtc&gt;&lt;/rtc&gt;&lt;/ruby&gt;
</v>
      </c>
      <c r="S1124" s="285"/>
      <c r="T1124" s="319" t="b">
        <f t="shared" si="316"/>
        <v>0</v>
      </c>
      <c r="U1124" s="319" t="b">
        <f t="shared" si="323"/>
        <v>0</v>
      </c>
      <c r="V1124" s="319" t="b">
        <f t="shared" si="324"/>
        <v>1</v>
      </c>
      <c r="W1124" s="319" t="b">
        <f t="shared" si="325"/>
        <v>1</v>
      </c>
      <c r="X1124" s="319" t="b">
        <f t="shared" si="326"/>
        <v>0</v>
      </c>
      <c r="Y1124" s="370"/>
      <c r="Z1124" s="377" t="str">
        <f t="shared" si="317"/>
        <v/>
      </c>
      <c r="AA1124" s="373" t="str">
        <f t="array" ref="AA1124">IF( $Z1124="", "", INDEX(白話字聲母資料表, $Z1124, $AA$5))</f>
        <v/>
      </c>
      <c r="AB1124" s="370"/>
      <c r="AC1124" s="377" t="str">
        <f t="shared" si="327"/>
        <v/>
      </c>
      <c r="AD1124" s="373" t="str">
        <f t="array" ref="AD1124">IF( $W1124, "", INDEX(白話字韻母資料表, AC1124, $AD$5))</f>
        <v/>
      </c>
      <c r="AE1124" s="373" t="str">
        <f t="array" ref="AE1124">IF( $W1124, "", IF( INDEX(白話字韻母資料表, AC1124, $AE$5) = "入聲", TRUE, FALSE) )</f>
        <v/>
      </c>
      <c r="AF1124" s="374" t="str">
        <f t="shared" si="328"/>
        <v/>
      </c>
      <c r="AG1124" s="374" t="str">
        <f t="shared" si="329"/>
        <v/>
      </c>
      <c r="AH1124" s="374" t="str">
        <f t="array" ref="AH1124">IF( $W1124, "", INDEX(白話字韻母資料表, $AC1124, $AH$5))</f>
        <v/>
      </c>
      <c r="AI1124" s="374" t="str">
        <f t="array" ref="AI1124">IF($W1124, "", INDEX(白話字韻母八聲調資料表, $AD1124, $AG1124))</f>
        <v/>
      </c>
      <c r="AJ1124" s="370"/>
      <c r="AK1124" s="373" t="b">
        <f t="shared" si="330"/>
        <v>0</v>
      </c>
      <c r="AL1124" s="373" t="str">
        <f>IF( $AK1124, IFERROR( IF(MATCH( $E1124, 顎音化聲母!$H$9:$H$37, 0), TRUE, FALSE), FALSE), "")</f>
        <v/>
      </c>
      <c r="AM1124" s="373" t="str">
        <f t="array" ref="AM1124">IF( AND($AK1124, $AL1124), INDEX(顎音化聲母資料表, MATCH( $D1124 &amp; $E1124, 顎音化聲母!$L$5:$L$136, 0), 3), "")</f>
        <v/>
      </c>
      <c r="AN1124" s="373" t="str">
        <f t="shared" si="331"/>
        <v/>
      </c>
      <c r="AO1124" s="374" t="str">
        <f t="array" ref="AO1124">IF($AN1124="", "", IF( $AM1124&lt;&gt;"", $AM1124,INDEX(白話字聲母資料表, $AN1124, $AO$5)))</f>
        <v/>
      </c>
      <c r="AP1124" s="374" t="str">
        <f t="array" ref="AP1124">IF($W1124, "", INDEX(方音八音反切資料表, $AD1124, $AG1124))</f>
        <v/>
      </c>
      <c r="AQ1124" s="370"/>
      <c r="AR1124" s="374" t="str">
        <f t="array" ref="AR1124">IF($V1124, "", INDEX(白話字聲母資料表, $Z1124, $AR$5))</f>
        <v/>
      </c>
      <c r="AS1124" s="375" t="str">
        <f t="array" ref="AS1124">IF($W1124, "", INDEX(白話字韻母資料表, $AC1124, $AR$5))</f>
        <v/>
      </c>
      <c r="AT1124" s="374" t="str">
        <f t="array" ref="AT1124">IF($W1124, "", INDEX(台羅韻母八聲調資料表, $AD1124, $AG1124))</f>
        <v/>
      </c>
      <c r="AU1124" s="370"/>
      <c r="AV1124" s="374" t="str">
        <f t="array" ref="AV1124">IF($V1124, "", INDEX(白話字聲母資料表, $Z1124, $AV$5))</f>
        <v/>
      </c>
      <c r="AW1124" s="375" t="str">
        <f t="array" ref="AW1124">IF($W1124, "", INDEX(白話字韻母資料表, $AC1124, $AW$5))</f>
        <v/>
      </c>
      <c r="AX1124" s="374" t="str">
        <f t="array" ref="AX1124">IF($W1124, "", INDEX(閩拼韻母八聲調資料表, $AD1124, $AG1124))</f>
        <v/>
      </c>
    </row>
    <row r="1125" spans="2:50">
      <c r="B1125" s="380">
        <f t="shared" si="294"/>
        <v>1117</v>
      </c>
      <c r="C1125" s="314" t="str">
        <f>MID(文章!$D$4, B1125, 1)</f>
        <v/>
      </c>
      <c r="D1125" s="365"/>
      <c r="E1125" s="365"/>
      <c r="F1125" s="365"/>
      <c r="G1125" s="315" t="str">
        <f t="array" ref="G1125">IF( OR($T1125, NOT($U1125), $W1125), "", $AA1125 &amp; $AH1125 &amp; INDEX(中文數值資料表, $AG1125, 2) )</f>
        <v/>
      </c>
      <c r="H1125" s="321" t="str">
        <f t="shared" si="295"/>
        <v/>
      </c>
      <c r="I1125" s="322" t="str">
        <f t="shared" si="296"/>
        <v/>
      </c>
      <c r="J1125" s="323" t="str">
        <f t="shared" si="297"/>
        <v/>
      </c>
      <c r="K1125" s="316" t="str">
        <f t="shared" si="298"/>
        <v/>
      </c>
      <c r="L1125" s="317" t="str">
        <f t="shared" ca="1" si="332"/>
        <v xml:space="preserve">\ltjruby{}{}\
</v>
      </c>
      <c r="M1125" s="317" t="str">
        <f t="shared" ca="1" si="318"/>
        <v xml:space="preserve">&lt;ruby&gt;&lt;rt&gt;&lt;/rt&gt;&lt;/ruby&gt;
</v>
      </c>
      <c r="N1125" s="317" t="str">
        <f t="shared" ca="1" si="319"/>
        <v xml:space="preserve">&lt;ruby&gt;&lt;rt&gt;&lt;/rt&gt;&lt;/ruby&gt;
</v>
      </c>
      <c r="O1125" s="317" t="str">
        <f t="shared" ca="1" si="320"/>
        <v xml:space="preserve">&lt;ruby&gt;&lt;rt&gt;&lt;/rt&gt;&lt;/ruby&gt;
</v>
      </c>
      <c r="P1125" s="317" t="str">
        <f t="shared" ca="1" si="320"/>
        <v xml:space="preserve">&lt;ruby&gt;&lt;rt&gt;&lt;/rt&gt;&lt;/ruby&gt;
</v>
      </c>
      <c r="Q1125" s="318" t="str">
        <f t="shared" ca="1" si="321"/>
        <v xml:space="preserve">&lt;ruby&gt;&lt;rtc&gt;&lt;/rtc&gt;&lt;/ruby&gt;
</v>
      </c>
      <c r="R1125" s="318" t="str">
        <f t="shared" ca="1" si="322"/>
        <v xml:space="preserve">&lt;ruby&gt;&lt;rt&gt;&lt;/rt&gt;&lt;rtc&gt;&lt;/rtc&gt;&lt;/ruby&gt;
</v>
      </c>
      <c r="S1125" s="285"/>
      <c r="T1125" s="319" t="b">
        <f t="shared" si="316"/>
        <v>0</v>
      </c>
      <c r="U1125" s="319" t="b">
        <f t="shared" si="323"/>
        <v>0</v>
      </c>
      <c r="V1125" s="319" t="b">
        <f t="shared" si="324"/>
        <v>1</v>
      </c>
      <c r="W1125" s="319" t="b">
        <f t="shared" si="325"/>
        <v>1</v>
      </c>
      <c r="X1125" s="319" t="b">
        <f t="shared" si="326"/>
        <v>0</v>
      </c>
      <c r="Y1125" s="370"/>
      <c r="Z1125" s="377" t="str">
        <f t="shared" si="317"/>
        <v/>
      </c>
      <c r="AA1125" s="373" t="str">
        <f t="array" ref="AA1125">IF( $Z1125="", "", INDEX(白話字聲母資料表, $Z1125, $AA$5))</f>
        <v/>
      </c>
      <c r="AB1125" s="370"/>
      <c r="AC1125" s="377" t="str">
        <f t="shared" si="327"/>
        <v/>
      </c>
      <c r="AD1125" s="373" t="str">
        <f t="array" ref="AD1125">IF( $W1125, "", INDEX(白話字韻母資料表, AC1125, $AD$5))</f>
        <v/>
      </c>
      <c r="AE1125" s="373" t="str">
        <f t="array" ref="AE1125">IF( $W1125, "", IF( INDEX(白話字韻母資料表, AC1125, $AE$5) = "入聲", TRUE, FALSE) )</f>
        <v/>
      </c>
      <c r="AF1125" s="374" t="str">
        <f t="shared" si="328"/>
        <v/>
      </c>
      <c r="AG1125" s="374" t="str">
        <f t="shared" si="329"/>
        <v/>
      </c>
      <c r="AH1125" s="374" t="str">
        <f t="array" ref="AH1125">IF( $W1125, "", INDEX(白話字韻母資料表, $AC1125, $AH$5))</f>
        <v/>
      </c>
      <c r="AI1125" s="374" t="str">
        <f t="array" ref="AI1125">IF($W1125, "", INDEX(白話字韻母八聲調資料表, $AD1125, $AG1125))</f>
        <v/>
      </c>
      <c r="AJ1125" s="370"/>
      <c r="AK1125" s="373" t="b">
        <f t="shared" si="330"/>
        <v>0</v>
      </c>
      <c r="AL1125" s="373" t="str">
        <f>IF( $AK1125, IFERROR( IF(MATCH( $E1125, 顎音化聲母!$H$9:$H$37, 0), TRUE, FALSE), FALSE), "")</f>
        <v/>
      </c>
      <c r="AM1125" s="373" t="str">
        <f t="array" ref="AM1125">IF( AND($AK1125, $AL1125), INDEX(顎音化聲母資料表, MATCH( $D1125 &amp; $E1125, 顎音化聲母!$L$5:$L$136, 0), 3), "")</f>
        <v/>
      </c>
      <c r="AN1125" s="373" t="str">
        <f t="shared" si="331"/>
        <v/>
      </c>
      <c r="AO1125" s="374" t="str">
        <f t="array" ref="AO1125">IF($AN1125="", "", IF( $AM1125&lt;&gt;"", $AM1125,INDEX(白話字聲母資料表, $AN1125, $AO$5)))</f>
        <v/>
      </c>
      <c r="AP1125" s="374" t="str">
        <f t="array" ref="AP1125">IF($W1125, "", INDEX(方音八音反切資料表, $AD1125, $AG1125))</f>
        <v/>
      </c>
      <c r="AQ1125" s="370"/>
      <c r="AR1125" s="374" t="str">
        <f t="array" ref="AR1125">IF($V1125, "", INDEX(白話字聲母資料表, $Z1125, $AR$5))</f>
        <v/>
      </c>
      <c r="AS1125" s="375" t="str">
        <f t="array" ref="AS1125">IF($W1125, "", INDEX(白話字韻母資料表, $AC1125, $AR$5))</f>
        <v/>
      </c>
      <c r="AT1125" s="374" t="str">
        <f t="array" ref="AT1125">IF($W1125, "", INDEX(台羅韻母八聲調資料表, $AD1125, $AG1125))</f>
        <v/>
      </c>
      <c r="AU1125" s="370"/>
      <c r="AV1125" s="374" t="str">
        <f t="array" ref="AV1125">IF($V1125, "", INDEX(白話字聲母資料表, $Z1125, $AV$5))</f>
        <v/>
      </c>
      <c r="AW1125" s="375" t="str">
        <f t="array" ref="AW1125">IF($W1125, "", INDEX(白話字韻母資料表, $AC1125, $AW$5))</f>
        <v/>
      </c>
      <c r="AX1125" s="374" t="str">
        <f t="array" ref="AX1125">IF($W1125, "", INDEX(閩拼韻母八聲調資料表, $AD1125, $AG1125))</f>
        <v/>
      </c>
    </row>
    <row r="1126" spans="2:50">
      <c r="B1126" s="380">
        <f t="shared" si="294"/>
        <v>1118</v>
      </c>
      <c r="C1126" s="314" t="str">
        <f>MID(文章!$D$4, B1126, 1)</f>
        <v/>
      </c>
      <c r="D1126" s="365"/>
      <c r="E1126" s="365"/>
      <c r="F1126" s="365"/>
      <c r="G1126" s="315" t="str">
        <f t="array" ref="G1126">IF( OR($T1126, NOT($U1126), $W1126), "", $AA1126 &amp; $AH1126 &amp; INDEX(中文數值資料表, $AG1126, 2) )</f>
        <v/>
      </c>
      <c r="H1126" s="321" t="str">
        <f t="shared" si="295"/>
        <v/>
      </c>
      <c r="I1126" s="322" t="str">
        <f t="shared" si="296"/>
        <v/>
      </c>
      <c r="J1126" s="323" t="str">
        <f t="shared" si="297"/>
        <v/>
      </c>
      <c r="K1126" s="316" t="str">
        <f t="shared" si="298"/>
        <v/>
      </c>
      <c r="L1126" s="317" t="str">
        <f t="shared" ca="1" si="332"/>
        <v xml:space="preserve">\ltjruby{}{}\
</v>
      </c>
      <c r="M1126" s="317" t="str">
        <f t="shared" ca="1" si="318"/>
        <v xml:space="preserve">&lt;ruby&gt;&lt;rt&gt;&lt;/rt&gt;&lt;/ruby&gt;
</v>
      </c>
      <c r="N1126" s="317" t="str">
        <f t="shared" ca="1" si="319"/>
        <v xml:space="preserve">&lt;ruby&gt;&lt;rt&gt;&lt;/rt&gt;&lt;/ruby&gt;
</v>
      </c>
      <c r="O1126" s="317" t="str">
        <f t="shared" ca="1" si="320"/>
        <v xml:space="preserve">&lt;ruby&gt;&lt;rt&gt;&lt;/rt&gt;&lt;/ruby&gt;
</v>
      </c>
      <c r="P1126" s="317" t="str">
        <f t="shared" ca="1" si="320"/>
        <v xml:space="preserve">&lt;ruby&gt;&lt;rt&gt;&lt;/rt&gt;&lt;/ruby&gt;
</v>
      </c>
      <c r="Q1126" s="318" t="str">
        <f t="shared" ca="1" si="321"/>
        <v xml:space="preserve">&lt;ruby&gt;&lt;rtc&gt;&lt;/rtc&gt;&lt;/ruby&gt;
</v>
      </c>
      <c r="R1126" s="318" t="str">
        <f t="shared" ca="1" si="322"/>
        <v xml:space="preserve">&lt;ruby&gt;&lt;rt&gt;&lt;/rt&gt;&lt;rtc&gt;&lt;/rtc&gt;&lt;/ruby&gt;
</v>
      </c>
      <c r="S1126" s="285"/>
      <c r="T1126" s="319" t="b">
        <f t="shared" si="316"/>
        <v>0</v>
      </c>
      <c r="U1126" s="319" t="b">
        <f t="shared" si="323"/>
        <v>0</v>
      </c>
      <c r="V1126" s="319" t="b">
        <f t="shared" si="324"/>
        <v>1</v>
      </c>
      <c r="W1126" s="319" t="b">
        <f t="shared" si="325"/>
        <v>1</v>
      </c>
      <c r="X1126" s="319" t="b">
        <f t="shared" si="326"/>
        <v>0</v>
      </c>
      <c r="Y1126" s="370"/>
      <c r="Z1126" s="377" t="str">
        <f t="shared" si="317"/>
        <v/>
      </c>
      <c r="AA1126" s="373" t="str">
        <f t="array" ref="AA1126">IF( $Z1126="", "", INDEX(白話字聲母資料表, $Z1126, $AA$5))</f>
        <v/>
      </c>
      <c r="AB1126" s="370"/>
      <c r="AC1126" s="377" t="str">
        <f t="shared" si="327"/>
        <v/>
      </c>
      <c r="AD1126" s="373" t="str">
        <f t="array" ref="AD1126">IF( $W1126, "", INDEX(白話字韻母資料表, AC1126, $AD$5))</f>
        <v/>
      </c>
      <c r="AE1126" s="373" t="str">
        <f t="array" ref="AE1126">IF( $W1126, "", IF( INDEX(白話字韻母資料表, AC1126, $AE$5) = "入聲", TRUE, FALSE) )</f>
        <v/>
      </c>
      <c r="AF1126" s="374" t="str">
        <f t="shared" si="328"/>
        <v/>
      </c>
      <c r="AG1126" s="374" t="str">
        <f t="shared" si="329"/>
        <v/>
      </c>
      <c r="AH1126" s="374" t="str">
        <f t="array" ref="AH1126">IF( $W1126, "", INDEX(白話字韻母資料表, $AC1126, $AH$5))</f>
        <v/>
      </c>
      <c r="AI1126" s="374" t="str">
        <f t="array" ref="AI1126">IF($W1126, "", INDEX(白話字韻母八聲調資料表, $AD1126, $AG1126))</f>
        <v/>
      </c>
      <c r="AJ1126" s="370"/>
      <c r="AK1126" s="373" t="b">
        <f t="shared" si="330"/>
        <v>0</v>
      </c>
      <c r="AL1126" s="373" t="str">
        <f>IF( $AK1126, IFERROR( IF(MATCH( $E1126, 顎音化聲母!$H$9:$H$37, 0), TRUE, FALSE), FALSE), "")</f>
        <v/>
      </c>
      <c r="AM1126" s="373" t="str">
        <f t="array" ref="AM1126">IF( AND($AK1126, $AL1126), INDEX(顎音化聲母資料表, MATCH( $D1126 &amp; $E1126, 顎音化聲母!$L$5:$L$136, 0), 3), "")</f>
        <v/>
      </c>
      <c r="AN1126" s="373" t="str">
        <f t="shared" si="331"/>
        <v/>
      </c>
      <c r="AO1126" s="374" t="str">
        <f t="array" ref="AO1126">IF($AN1126="", "", IF( $AM1126&lt;&gt;"", $AM1126,INDEX(白話字聲母資料表, $AN1126, $AO$5)))</f>
        <v/>
      </c>
      <c r="AP1126" s="374" t="str">
        <f t="array" ref="AP1126">IF($W1126, "", INDEX(方音八音反切資料表, $AD1126, $AG1126))</f>
        <v/>
      </c>
      <c r="AQ1126" s="370"/>
      <c r="AR1126" s="374" t="str">
        <f t="array" ref="AR1126">IF($V1126, "", INDEX(白話字聲母資料表, $Z1126, $AR$5))</f>
        <v/>
      </c>
      <c r="AS1126" s="375" t="str">
        <f t="array" ref="AS1126">IF($W1126, "", INDEX(白話字韻母資料表, $AC1126, $AR$5))</f>
        <v/>
      </c>
      <c r="AT1126" s="374" t="str">
        <f t="array" ref="AT1126">IF($W1126, "", INDEX(台羅韻母八聲調資料表, $AD1126, $AG1126))</f>
        <v/>
      </c>
      <c r="AU1126" s="370"/>
      <c r="AV1126" s="374" t="str">
        <f t="array" ref="AV1126">IF($V1126, "", INDEX(白話字聲母資料表, $Z1126, $AV$5))</f>
        <v/>
      </c>
      <c r="AW1126" s="375" t="str">
        <f t="array" ref="AW1126">IF($W1126, "", INDEX(白話字韻母資料表, $AC1126, $AW$5))</f>
        <v/>
      </c>
      <c r="AX1126" s="374" t="str">
        <f t="array" ref="AX1126">IF($W1126, "", INDEX(閩拼韻母八聲調資料表, $AD1126, $AG1126))</f>
        <v/>
      </c>
    </row>
    <row r="1127" spans="2:50">
      <c r="B1127" s="380">
        <f t="shared" si="294"/>
        <v>1119</v>
      </c>
      <c r="C1127" s="314" t="str">
        <f>MID(文章!$D$4, B1127, 1)</f>
        <v/>
      </c>
      <c r="D1127" s="365"/>
      <c r="E1127" s="365"/>
      <c r="F1127" s="365"/>
      <c r="G1127" s="315" t="str">
        <f t="array" ref="G1127">IF( OR($T1127, NOT($U1127), $W1127), "", $AA1127 &amp; $AH1127 &amp; INDEX(中文數值資料表, $AG1127, 2) )</f>
        <v/>
      </c>
      <c r="H1127" s="321" t="str">
        <f t="shared" si="295"/>
        <v/>
      </c>
      <c r="I1127" s="322" t="str">
        <f t="shared" si="296"/>
        <v/>
      </c>
      <c r="J1127" s="323" t="str">
        <f t="shared" si="297"/>
        <v/>
      </c>
      <c r="K1127" s="316" t="str">
        <f t="shared" si="298"/>
        <v/>
      </c>
      <c r="L1127" s="317" t="str">
        <f t="shared" ca="1" si="332"/>
        <v xml:space="preserve">\ltjruby{}{}\
</v>
      </c>
      <c r="M1127" s="317" t="str">
        <f t="shared" ca="1" si="318"/>
        <v xml:space="preserve">&lt;ruby&gt;&lt;rt&gt;&lt;/rt&gt;&lt;/ruby&gt;
</v>
      </c>
      <c r="N1127" s="317" t="str">
        <f t="shared" ca="1" si="319"/>
        <v xml:space="preserve">&lt;ruby&gt;&lt;rt&gt;&lt;/rt&gt;&lt;/ruby&gt;
</v>
      </c>
      <c r="O1127" s="317" t="str">
        <f t="shared" ca="1" si="320"/>
        <v xml:space="preserve">&lt;ruby&gt;&lt;rt&gt;&lt;/rt&gt;&lt;/ruby&gt;
</v>
      </c>
      <c r="P1127" s="317" t="str">
        <f t="shared" ca="1" si="320"/>
        <v xml:space="preserve">&lt;ruby&gt;&lt;rt&gt;&lt;/rt&gt;&lt;/ruby&gt;
</v>
      </c>
      <c r="Q1127" s="318" t="str">
        <f t="shared" ca="1" si="321"/>
        <v xml:space="preserve">&lt;ruby&gt;&lt;rtc&gt;&lt;/rtc&gt;&lt;/ruby&gt;
</v>
      </c>
      <c r="R1127" s="318" t="str">
        <f t="shared" ca="1" si="322"/>
        <v xml:space="preserve">&lt;ruby&gt;&lt;rt&gt;&lt;/rt&gt;&lt;rtc&gt;&lt;/rtc&gt;&lt;/ruby&gt;
</v>
      </c>
      <c r="S1127" s="285"/>
      <c r="T1127" s="319" t="b">
        <f t="shared" si="316"/>
        <v>0</v>
      </c>
      <c r="U1127" s="319" t="b">
        <f t="shared" si="323"/>
        <v>0</v>
      </c>
      <c r="V1127" s="319" t="b">
        <f t="shared" si="324"/>
        <v>1</v>
      </c>
      <c r="W1127" s="319" t="b">
        <f t="shared" si="325"/>
        <v>1</v>
      </c>
      <c r="X1127" s="319" t="b">
        <f t="shared" si="326"/>
        <v>0</v>
      </c>
      <c r="Y1127" s="370"/>
      <c r="Z1127" s="377" t="str">
        <f t="shared" si="317"/>
        <v/>
      </c>
      <c r="AA1127" s="373" t="str">
        <f t="array" ref="AA1127">IF( $Z1127="", "", INDEX(白話字聲母資料表, $Z1127, $AA$5))</f>
        <v/>
      </c>
      <c r="AB1127" s="370"/>
      <c r="AC1127" s="377" t="str">
        <f t="shared" si="327"/>
        <v/>
      </c>
      <c r="AD1127" s="373" t="str">
        <f t="array" ref="AD1127">IF( $W1127, "", INDEX(白話字韻母資料表, AC1127, $AD$5))</f>
        <v/>
      </c>
      <c r="AE1127" s="373" t="str">
        <f t="array" ref="AE1127">IF( $W1127, "", IF( INDEX(白話字韻母資料表, AC1127, $AE$5) = "入聲", TRUE, FALSE) )</f>
        <v/>
      </c>
      <c r="AF1127" s="374" t="str">
        <f t="shared" si="328"/>
        <v/>
      </c>
      <c r="AG1127" s="374" t="str">
        <f t="shared" si="329"/>
        <v/>
      </c>
      <c r="AH1127" s="374" t="str">
        <f t="array" ref="AH1127">IF( $W1127, "", INDEX(白話字韻母資料表, $AC1127, $AH$5))</f>
        <v/>
      </c>
      <c r="AI1127" s="374" t="str">
        <f t="array" ref="AI1127">IF($W1127, "", INDEX(白話字韻母八聲調資料表, $AD1127, $AG1127))</f>
        <v/>
      </c>
      <c r="AJ1127" s="370"/>
      <c r="AK1127" s="373" t="b">
        <f t="shared" si="330"/>
        <v>0</v>
      </c>
      <c r="AL1127" s="373" t="str">
        <f>IF( $AK1127, IFERROR( IF(MATCH( $E1127, 顎音化聲母!$H$9:$H$37, 0), TRUE, FALSE), FALSE), "")</f>
        <v/>
      </c>
      <c r="AM1127" s="373" t="str">
        <f t="array" ref="AM1127">IF( AND($AK1127, $AL1127), INDEX(顎音化聲母資料表, MATCH( $D1127 &amp; $E1127, 顎音化聲母!$L$5:$L$136, 0), 3), "")</f>
        <v/>
      </c>
      <c r="AN1127" s="373" t="str">
        <f t="shared" si="331"/>
        <v/>
      </c>
      <c r="AO1127" s="374" t="str">
        <f t="array" ref="AO1127">IF($AN1127="", "", IF( $AM1127&lt;&gt;"", $AM1127,INDEX(白話字聲母資料表, $AN1127, $AO$5)))</f>
        <v/>
      </c>
      <c r="AP1127" s="374" t="str">
        <f t="array" ref="AP1127">IF($W1127, "", INDEX(方音八音反切資料表, $AD1127, $AG1127))</f>
        <v/>
      </c>
      <c r="AQ1127" s="370"/>
      <c r="AR1127" s="374" t="str">
        <f t="array" ref="AR1127">IF($V1127, "", INDEX(白話字聲母資料表, $Z1127, $AR$5))</f>
        <v/>
      </c>
      <c r="AS1127" s="375" t="str">
        <f t="array" ref="AS1127">IF($W1127, "", INDEX(白話字韻母資料表, $AC1127, $AR$5))</f>
        <v/>
      </c>
      <c r="AT1127" s="374" t="str">
        <f t="array" ref="AT1127">IF($W1127, "", INDEX(台羅韻母八聲調資料表, $AD1127, $AG1127))</f>
        <v/>
      </c>
      <c r="AU1127" s="370"/>
      <c r="AV1127" s="374" t="str">
        <f t="array" ref="AV1127">IF($V1127, "", INDEX(白話字聲母資料表, $Z1127, $AV$5))</f>
        <v/>
      </c>
      <c r="AW1127" s="375" t="str">
        <f t="array" ref="AW1127">IF($W1127, "", INDEX(白話字韻母資料表, $AC1127, $AW$5))</f>
        <v/>
      </c>
      <c r="AX1127" s="374" t="str">
        <f t="array" ref="AX1127">IF($W1127, "", INDEX(閩拼韻母八聲調資料表, $AD1127, $AG1127))</f>
        <v/>
      </c>
    </row>
    <row r="1128" spans="2:50">
      <c r="B1128" s="380">
        <f t="shared" si="294"/>
        <v>1120</v>
      </c>
      <c r="C1128" s="314" t="str">
        <f>MID(文章!$D$4, B1128, 1)</f>
        <v/>
      </c>
      <c r="D1128" s="365"/>
      <c r="E1128" s="365"/>
      <c r="F1128" s="365"/>
      <c r="G1128" s="315" t="str">
        <f t="array" ref="G1128">IF( OR($T1128, NOT($U1128), $W1128), "", $AA1128 &amp; $AH1128 &amp; INDEX(中文數值資料表, $AG1128, 2) )</f>
        <v/>
      </c>
      <c r="H1128" s="321" t="str">
        <f t="shared" si="295"/>
        <v/>
      </c>
      <c r="I1128" s="322" t="str">
        <f t="shared" si="296"/>
        <v/>
      </c>
      <c r="J1128" s="323" t="str">
        <f t="shared" si="297"/>
        <v/>
      </c>
      <c r="K1128" s="316" t="str">
        <f t="shared" si="298"/>
        <v/>
      </c>
      <c r="L1128" s="317" t="str">
        <f t="shared" ca="1" si="332"/>
        <v xml:space="preserve">\ltjruby{}{}\
</v>
      </c>
      <c r="M1128" s="317" t="str">
        <f t="shared" ca="1" si="318"/>
        <v xml:space="preserve">&lt;ruby&gt;&lt;rt&gt;&lt;/rt&gt;&lt;/ruby&gt;
</v>
      </c>
      <c r="N1128" s="317" t="str">
        <f t="shared" ca="1" si="319"/>
        <v xml:space="preserve">&lt;ruby&gt;&lt;rt&gt;&lt;/rt&gt;&lt;/ruby&gt;
</v>
      </c>
      <c r="O1128" s="317" t="str">
        <f t="shared" ca="1" si="320"/>
        <v xml:space="preserve">&lt;ruby&gt;&lt;rt&gt;&lt;/rt&gt;&lt;/ruby&gt;
</v>
      </c>
      <c r="P1128" s="317" t="str">
        <f t="shared" ca="1" si="320"/>
        <v xml:space="preserve">&lt;ruby&gt;&lt;rt&gt;&lt;/rt&gt;&lt;/ruby&gt;
</v>
      </c>
      <c r="Q1128" s="318" t="str">
        <f t="shared" ca="1" si="321"/>
        <v xml:space="preserve">&lt;ruby&gt;&lt;rtc&gt;&lt;/rtc&gt;&lt;/ruby&gt;
</v>
      </c>
      <c r="R1128" s="318" t="str">
        <f t="shared" ca="1" si="322"/>
        <v xml:space="preserve">&lt;ruby&gt;&lt;rt&gt;&lt;/rt&gt;&lt;rtc&gt;&lt;/rtc&gt;&lt;/ruby&gt;
</v>
      </c>
      <c r="S1128" s="285"/>
      <c r="T1128" s="319" t="b">
        <f t="shared" si="316"/>
        <v>0</v>
      </c>
      <c r="U1128" s="319" t="b">
        <f t="shared" si="323"/>
        <v>0</v>
      </c>
      <c r="V1128" s="319" t="b">
        <f t="shared" si="324"/>
        <v>1</v>
      </c>
      <c r="W1128" s="319" t="b">
        <f t="shared" si="325"/>
        <v>1</v>
      </c>
      <c r="X1128" s="319" t="b">
        <f t="shared" si="326"/>
        <v>0</v>
      </c>
      <c r="Y1128" s="370"/>
      <c r="Z1128" s="377" t="str">
        <f t="shared" si="317"/>
        <v/>
      </c>
      <c r="AA1128" s="373" t="str">
        <f t="array" ref="AA1128">IF( $Z1128="", "", INDEX(白話字聲母資料表, $Z1128, $AA$5))</f>
        <v/>
      </c>
      <c r="AB1128" s="370"/>
      <c r="AC1128" s="377" t="str">
        <f t="shared" si="327"/>
        <v/>
      </c>
      <c r="AD1128" s="373" t="str">
        <f t="array" ref="AD1128">IF( $W1128, "", INDEX(白話字韻母資料表, AC1128, $AD$5))</f>
        <v/>
      </c>
      <c r="AE1128" s="373" t="str">
        <f t="array" ref="AE1128">IF( $W1128, "", IF( INDEX(白話字韻母資料表, AC1128, $AE$5) = "入聲", TRUE, FALSE) )</f>
        <v/>
      </c>
      <c r="AF1128" s="374" t="str">
        <f t="shared" si="328"/>
        <v/>
      </c>
      <c r="AG1128" s="374" t="str">
        <f t="shared" si="329"/>
        <v/>
      </c>
      <c r="AH1128" s="374" t="str">
        <f t="array" ref="AH1128">IF( $W1128, "", INDEX(白話字韻母資料表, $AC1128, $AH$5))</f>
        <v/>
      </c>
      <c r="AI1128" s="374" t="str">
        <f t="array" ref="AI1128">IF($W1128, "", INDEX(白話字韻母八聲調資料表, $AD1128, $AG1128))</f>
        <v/>
      </c>
      <c r="AJ1128" s="370"/>
      <c r="AK1128" s="373" t="b">
        <f t="shared" si="330"/>
        <v>0</v>
      </c>
      <c r="AL1128" s="373" t="str">
        <f>IF( $AK1128, IFERROR( IF(MATCH( $E1128, 顎音化聲母!$H$9:$H$37, 0), TRUE, FALSE), FALSE), "")</f>
        <v/>
      </c>
      <c r="AM1128" s="373" t="str">
        <f t="array" ref="AM1128">IF( AND($AK1128, $AL1128), INDEX(顎音化聲母資料表, MATCH( $D1128 &amp; $E1128, 顎音化聲母!$L$5:$L$136, 0), 3), "")</f>
        <v/>
      </c>
      <c r="AN1128" s="373" t="str">
        <f t="shared" si="331"/>
        <v/>
      </c>
      <c r="AO1128" s="374" t="str">
        <f t="array" ref="AO1128">IF($AN1128="", "", IF( $AM1128&lt;&gt;"", $AM1128,INDEX(白話字聲母資料表, $AN1128, $AO$5)))</f>
        <v/>
      </c>
      <c r="AP1128" s="374" t="str">
        <f t="array" ref="AP1128">IF($W1128, "", INDEX(方音八音反切資料表, $AD1128, $AG1128))</f>
        <v/>
      </c>
      <c r="AQ1128" s="370"/>
      <c r="AR1128" s="374" t="str">
        <f t="array" ref="AR1128">IF($V1128, "", INDEX(白話字聲母資料表, $Z1128, $AR$5))</f>
        <v/>
      </c>
      <c r="AS1128" s="375" t="str">
        <f t="array" ref="AS1128">IF($W1128, "", INDEX(白話字韻母資料表, $AC1128, $AR$5))</f>
        <v/>
      </c>
      <c r="AT1128" s="374" t="str">
        <f t="array" ref="AT1128">IF($W1128, "", INDEX(台羅韻母八聲調資料表, $AD1128, $AG1128))</f>
        <v/>
      </c>
      <c r="AU1128" s="370"/>
      <c r="AV1128" s="374" t="str">
        <f t="array" ref="AV1128">IF($V1128, "", INDEX(白話字聲母資料表, $Z1128, $AV$5))</f>
        <v/>
      </c>
      <c r="AW1128" s="375" t="str">
        <f t="array" ref="AW1128">IF($W1128, "", INDEX(白話字韻母資料表, $AC1128, $AW$5))</f>
        <v/>
      </c>
      <c r="AX1128" s="374" t="str">
        <f t="array" ref="AX1128">IF($W1128, "", INDEX(閩拼韻母八聲調資料表, $AD1128, $AG1128))</f>
        <v/>
      </c>
    </row>
    <row r="1129" spans="2:50">
      <c r="B1129" s="380">
        <f t="shared" si="294"/>
        <v>1121</v>
      </c>
      <c r="C1129" s="314" t="str">
        <f>MID(文章!$D$4, B1129, 1)</f>
        <v/>
      </c>
      <c r="D1129" s="365"/>
      <c r="E1129" s="365"/>
      <c r="F1129" s="365"/>
      <c r="G1129" s="315" t="str">
        <f t="array" ref="G1129">IF( OR($T1129, NOT($U1129), $W1129), "", $AA1129 &amp; $AH1129 &amp; INDEX(中文數值資料表, $AG1129, 2) )</f>
        <v/>
      </c>
      <c r="H1129" s="321" t="str">
        <f t="shared" si="295"/>
        <v/>
      </c>
      <c r="I1129" s="322" t="str">
        <f t="shared" si="296"/>
        <v/>
      </c>
      <c r="J1129" s="323" t="str">
        <f t="shared" si="297"/>
        <v/>
      </c>
      <c r="K1129" s="316" t="str">
        <f t="shared" si="298"/>
        <v/>
      </c>
      <c r="L1129" s="317" t="str">
        <f t="shared" ca="1" si="332"/>
        <v xml:space="preserve">\ltjruby{}{}\
</v>
      </c>
      <c r="M1129" s="317" t="str">
        <f t="shared" ca="1" si="318"/>
        <v xml:space="preserve">&lt;ruby&gt;&lt;rt&gt;&lt;/rt&gt;&lt;/ruby&gt;
</v>
      </c>
      <c r="N1129" s="317" t="str">
        <f t="shared" ca="1" si="319"/>
        <v xml:space="preserve">&lt;ruby&gt;&lt;rt&gt;&lt;/rt&gt;&lt;/ruby&gt;
</v>
      </c>
      <c r="O1129" s="317" t="str">
        <f t="shared" ca="1" si="320"/>
        <v xml:space="preserve">&lt;ruby&gt;&lt;rt&gt;&lt;/rt&gt;&lt;/ruby&gt;
</v>
      </c>
      <c r="P1129" s="317" t="str">
        <f t="shared" ca="1" si="320"/>
        <v xml:space="preserve">&lt;ruby&gt;&lt;rt&gt;&lt;/rt&gt;&lt;/ruby&gt;
</v>
      </c>
      <c r="Q1129" s="318" t="str">
        <f t="shared" ca="1" si="321"/>
        <v xml:space="preserve">&lt;ruby&gt;&lt;rtc&gt;&lt;/rtc&gt;&lt;/ruby&gt;
</v>
      </c>
      <c r="R1129" s="318" t="str">
        <f t="shared" ca="1" si="322"/>
        <v xml:space="preserve">&lt;ruby&gt;&lt;rt&gt;&lt;/rt&gt;&lt;rtc&gt;&lt;/rtc&gt;&lt;/ruby&gt;
</v>
      </c>
      <c r="S1129" s="285"/>
      <c r="T1129" s="319" t="b">
        <f t="shared" si="316"/>
        <v>0</v>
      </c>
      <c r="U1129" s="319" t="b">
        <f t="shared" si="323"/>
        <v>0</v>
      </c>
      <c r="V1129" s="319" t="b">
        <f t="shared" si="324"/>
        <v>1</v>
      </c>
      <c r="W1129" s="319" t="b">
        <f t="shared" si="325"/>
        <v>1</v>
      </c>
      <c r="X1129" s="319" t="b">
        <f t="shared" si="326"/>
        <v>0</v>
      </c>
      <c r="Y1129" s="370"/>
      <c r="Z1129" s="377" t="str">
        <f t="shared" si="317"/>
        <v/>
      </c>
      <c r="AA1129" s="373" t="str">
        <f t="array" ref="AA1129">IF( $Z1129="", "", INDEX(白話字聲母資料表, $Z1129, $AA$5))</f>
        <v/>
      </c>
      <c r="AB1129" s="370"/>
      <c r="AC1129" s="377" t="str">
        <f t="shared" si="327"/>
        <v/>
      </c>
      <c r="AD1129" s="373" t="str">
        <f t="array" ref="AD1129">IF( $W1129, "", INDEX(白話字韻母資料表, AC1129, $AD$5))</f>
        <v/>
      </c>
      <c r="AE1129" s="373" t="str">
        <f t="array" ref="AE1129">IF( $W1129, "", IF( INDEX(白話字韻母資料表, AC1129, $AE$5) = "入聲", TRUE, FALSE) )</f>
        <v/>
      </c>
      <c r="AF1129" s="374" t="str">
        <f t="shared" si="328"/>
        <v/>
      </c>
      <c r="AG1129" s="374" t="str">
        <f t="shared" si="329"/>
        <v/>
      </c>
      <c r="AH1129" s="374" t="str">
        <f t="array" ref="AH1129">IF( $W1129, "", INDEX(白話字韻母資料表, $AC1129, $AH$5))</f>
        <v/>
      </c>
      <c r="AI1129" s="374" t="str">
        <f t="array" ref="AI1129">IF($W1129, "", INDEX(白話字韻母八聲調資料表, $AD1129, $AG1129))</f>
        <v/>
      </c>
      <c r="AJ1129" s="370"/>
      <c r="AK1129" s="373" t="b">
        <f t="shared" si="330"/>
        <v>0</v>
      </c>
      <c r="AL1129" s="373" t="str">
        <f>IF( $AK1129, IFERROR( IF(MATCH( $E1129, 顎音化聲母!$H$9:$H$37, 0), TRUE, FALSE), FALSE), "")</f>
        <v/>
      </c>
      <c r="AM1129" s="373" t="str">
        <f t="array" ref="AM1129">IF( AND($AK1129, $AL1129), INDEX(顎音化聲母資料表, MATCH( $D1129 &amp; $E1129, 顎音化聲母!$L$5:$L$136, 0), 3), "")</f>
        <v/>
      </c>
      <c r="AN1129" s="373" t="str">
        <f t="shared" si="331"/>
        <v/>
      </c>
      <c r="AO1129" s="374" t="str">
        <f t="array" ref="AO1129">IF($AN1129="", "", IF( $AM1129&lt;&gt;"", $AM1129,INDEX(白話字聲母資料表, $AN1129, $AO$5)))</f>
        <v/>
      </c>
      <c r="AP1129" s="374" t="str">
        <f t="array" ref="AP1129">IF($W1129, "", INDEX(方音八音反切資料表, $AD1129, $AG1129))</f>
        <v/>
      </c>
      <c r="AQ1129" s="370"/>
      <c r="AR1129" s="374" t="str">
        <f t="array" ref="AR1129">IF($V1129, "", INDEX(白話字聲母資料表, $Z1129, $AR$5))</f>
        <v/>
      </c>
      <c r="AS1129" s="375" t="str">
        <f t="array" ref="AS1129">IF($W1129, "", INDEX(白話字韻母資料表, $AC1129, $AR$5))</f>
        <v/>
      </c>
      <c r="AT1129" s="374" t="str">
        <f t="array" ref="AT1129">IF($W1129, "", INDEX(台羅韻母八聲調資料表, $AD1129, $AG1129))</f>
        <v/>
      </c>
      <c r="AU1129" s="370"/>
      <c r="AV1129" s="374" t="str">
        <f t="array" ref="AV1129">IF($V1129, "", INDEX(白話字聲母資料表, $Z1129, $AV$5))</f>
        <v/>
      </c>
      <c r="AW1129" s="375" t="str">
        <f t="array" ref="AW1129">IF($W1129, "", INDEX(白話字韻母資料表, $AC1129, $AW$5))</f>
        <v/>
      </c>
      <c r="AX1129" s="374" t="str">
        <f t="array" ref="AX1129">IF($W1129, "", INDEX(閩拼韻母八聲調資料表, $AD1129, $AG1129))</f>
        <v/>
      </c>
    </row>
    <row r="1130" spans="2:50">
      <c r="B1130" s="380">
        <f t="shared" si="294"/>
        <v>1122</v>
      </c>
      <c r="C1130" s="314" t="str">
        <f>MID(文章!$D$4, B1130, 1)</f>
        <v/>
      </c>
      <c r="D1130" s="365"/>
      <c r="E1130" s="365"/>
      <c r="F1130" s="365"/>
      <c r="G1130" s="315" t="str">
        <f t="array" ref="G1130">IF( OR($T1130, NOT($U1130), $W1130), "", $AA1130 &amp; $AH1130 &amp; INDEX(中文數值資料表, $AG1130, 2) )</f>
        <v/>
      </c>
      <c r="H1130" s="321" t="str">
        <f t="shared" si="295"/>
        <v/>
      </c>
      <c r="I1130" s="322" t="str">
        <f t="shared" si="296"/>
        <v/>
      </c>
      <c r="J1130" s="323" t="str">
        <f t="shared" si="297"/>
        <v/>
      </c>
      <c r="K1130" s="316" t="str">
        <f t="shared" si="298"/>
        <v/>
      </c>
      <c r="L1130" s="317" t="str">
        <f t="shared" ca="1" si="332"/>
        <v xml:space="preserve">\ltjruby{}{}\
</v>
      </c>
      <c r="M1130" s="317" t="str">
        <f t="shared" ca="1" si="318"/>
        <v xml:space="preserve">&lt;ruby&gt;&lt;rt&gt;&lt;/rt&gt;&lt;/ruby&gt;
</v>
      </c>
      <c r="N1130" s="317" t="str">
        <f t="shared" ca="1" si="319"/>
        <v xml:space="preserve">&lt;ruby&gt;&lt;rt&gt;&lt;/rt&gt;&lt;/ruby&gt;
</v>
      </c>
      <c r="O1130" s="317" t="str">
        <f t="shared" ca="1" si="320"/>
        <v xml:space="preserve">&lt;ruby&gt;&lt;rt&gt;&lt;/rt&gt;&lt;/ruby&gt;
</v>
      </c>
      <c r="P1130" s="317" t="str">
        <f t="shared" ca="1" si="320"/>
        <v xml:space="preserve">&lt;ruby&gt;&lt;rt&gt;&lt;/rt&gt;&lt;/ruby&gt;
</v>
      </c>
      <c r="Q1130" s="318" t="str">
        <f t="shared" ca="1" si="321"/>
        <v xml:space="preserve">&lt;ruby&gt;&lt;rtc&gt;&lt;/rtc&gt;&lt;/ruby&gt;
</v>
      </c>
      <c r="R1130" s="318" t="str">
        <f t="shared" ca="1" si="322"/>
        <v xml:space="preserve">&lt;ruby&gt;&lt;rt&gt;&lt;/rt&gt;&lt;rtc&gt;&lt;/rtc&gt;&lt;/ruby&gt;
</v>
      </c>
      <c r="S1130" s="285"/>
      <c r="T1130" s="319" t="b">
        <f t="shared" si="316"/>
        <v>0</v>
      </c>
      <c r="U1130" s="319" t="b">
        <f t="shared" si="323"/>
        <v>0</v>
      </c>
      <c r="V1130" s="319" t="b">
        <f t="shared" si="324"/>
        <v>1</v>
      </c>
      <c r="W1130" s="319" t="b">
        <f t="shared" si="325"/>
        <v>1</v>
      </c>
      <c r="X1130" s="319" t="b">
        <f t="shared" si="326"/>
        <v>0</v>
      </c>
      <c r="Y1130" s="370"/>
      <c r="Z1130" s="377" t="str">
        <f t="shared" si="317"/>
        <v/>
      </c>
      <c r="AA1130" s="373" t="str">
        <f t="array" ref="AA1130">IF( $Z1130="", "", INDEX(白話字聲母資料表, $Z1130, $AA$5))</f>
        <v/>
      </c>
      <c r="AB1130" s="370"/>
      <c r="AC1130" s="377" t="str">
        <f t="shared" si="327"/>
        <v/>
      </c>
      <c r="AD1130" s="373" t="str">
        <f t="array" ref="AD1130">IF( $W1130, "", INDEX(白話字韻母資料表, AC1130, $AD$5))</f>
        <v/>
      </c>
      <c r="AE1130" s="373" t="str">
        <f t="array" ref="AE1130">IF( $W1130, "", IF( INDEX(白話字韻母資料表, AC1130, $AE$5) = "入聲", TRUE, FALSE) )</f>
        <v/>
      </c>
      <c r="AF1130" s="374" t="str">
        <f t="shared" si="328"/>
        <v/>
      </c>
      <c r="AG1130" s="374" t="str">
        <f t="shared" si="329"/>
        <v/>
      </c>
      <c r="AH1130" s="374" t="str">
        <f t="array" ref="AH1130">IF( $W1130, "", INDEX(白話字韻母資料表, $AC1130, $AH$5))</f>
        <v/>
      </c>
      <c r="AI1130" s="374" t="str">
        <f t="array" ref="AI1130">IF($W1130, "", INDEX(白話字韻母八聲調資料表, $AD1130, $AG1130))</f>
        <v/>
      </c>
      <c r="AJ1130" s="370"/>
      <c r="AK1130" s="373" t="b">
        <f t="shared" si="330"/>
        <v>0</v>
      </c>
      <c r="AL1130" s="373" t="str">
        <f>IF( $AK1130, IFERROR( IF(MATCH( $E1130, 顎音化聲母!$H$9:$H$37, 0), TRUE, FALSE), FALSE), "")</f>
        <v/>
      </c>
      <c r="AM1130" s="373" t="str">
        <f t="array" ref="AM1130">IF( AND($AK1130, $AL1130), INDEX(顎音化聲母資料表, MATCH( $D1130 &amp; $E1130, 顎音化聲母!$L$5:$L$136, 0), 3), "")</f>
        <v/>
      </c>
      <c r="AN1130" s="373" t="str">
        <f t="shared" si="331"/>
        <v/>
      </c>
      <c r="AO1130" s="374" t="str">
        <f t="array" ref="AO1130">IF($AN1130="", "", IF( $AM1130&lt;&gt;"", $AM1130,INDEX(白話字聲母資料表, $AN1130, $AO$5)))</f>
        <v/>
      </c>
      <c r="AP1130" s="374" t="str">
        <f t="array" ref="AP1130">IF($W1130, "", INDEX(方音八音反切資料表, $AD1130, $AG1130))</f>
        <v/>
      </c>
      <c r="AQ1130" s="370"/>
      <c r="AR1130" s="374" t="str">
        <f t="array" ref="AR1130">IF($V1130, "", INDEX(白話字聲母資料表, $Z1130, $AR$5))</f>
        <v/>
      </c>
      <c r="AS1130" s="375" t="str">
        <f t="array" ref="AS1130">IF($W1130, "", INDEX(白話字韻母資料表, $AC1130, $AR$5))</f>
        <v/>
      </c>
      <c r="AT1130" s="374" t="str">
        <f t="array" ref="AT1130">IF($W1130, "", INDEX(台羅韻母八聲調資料表, $AD1130, $AG1130))</f>
        <v/>
      </c>
      <c r="AU1130" s="370"/>
      <c r="AV1130" s="374" t="str">
        <f t="array" ref="AV1130">IF($V1130, "", INDEX(白話字聲母資料表, $Z1130, $AV$5))</f>
        <v/>
      </c>
      <c r="AW1130" s="375" t="str">
        <f t="array" ref="AW1130">IF($W1130, "", INDEX(白話字韻母資料表, $AC1130, $AW$5))</f>
        <v/>
      </c>
      <c r="AX1130" s="374" t="str">
        <f t="array" ref="AX1130">IF($W1130, "", INDEX(閩拼韻母八聲調資料表, $AD1130, $AG1130))</f>
        <v/>
      </c>
    </row>
    <row r="1131" spans="2:50">
      <c r="B1131" s="380">
        <f t="shared" si="294"/>
        <v>1123</v>
      </c>
      <c r="C1131" s="314" t="str">
        <f>MID(文章!$D$4, B1131, 1)</f>
        <v/>
      </c>
      <c r="D1131" s="365"/>
      <c r="E1131" s="365"/>
      <c r="F1131" s="365"/>
      <c r="G1131" s="315" t="str">
        <f t="array" ref="G1131">IF( OR($T1131, NOT($U1131), $W1131), "", $AA1131 &amp; $AH1131 &amp; INDEX(中文數值資料表, $AG1131, 2) )</f>
        <v/>
      </c>
      <c r="H1131" s="321" t="str">
        <f t="shared" si="295"/>
        <v/>
      </c>
      <c r="I1131" s="322" t="str">
        <f t="shared" si="296"/>
        <v/>
      </c>
      <c r="J1131" s="323" t="str">
        <f t="shared" si="297"/>
        <v/>
      </c>
      <c r="K1131" s="316" t="str">
        <f t="shared" si="298"/>
        <v/>
      </c>
      <c r="L1131" s="317" t="str">
        <f t="shared" ca="1" si="332"/>
        <v xml:space="preserve">\ltjruby{}{}\
</v>
      </c>
      <c r="M1131" s="317" t="str">
        <f t="shared" ca="1" si="318"/>
        <v xml:space="preserve">&lt;ruby&gt;&lt;rt&gt;&lt;/rt&gt;&lt;/ruby&gt;
</v>
      </c>
      <c r="N1131" s="317" t="str">
        <f t="shared" ca="1" si="319"/>
        <v xml:space="preserve">&lt;ruby&gt;&lt;rt&gt;&lt;/rt&gt;&lt;/ruby&gt;
</v>
      </c>
      <c r="O1131" s="317" t="str">
        <f t="shared" ca="1" si="320"/>
        <v xml:space="preserve">&lt;ruby&gt;&lt;rt&gt;&lt;/rt&gt;&lt;/ruby&gt;
</v>
      </c>
      <c r="P1131" s="317" t="str">
        <f t="shared" ca="1" si="320"/>
        <v xml:space="preserve">&lt;ruby&gt;&lt;rt&gt;&lt;/rt&gt;&lt;/ruby&gt;
</v>
      </c>
      <c r="Q1131" s="318" t="str">
        <f t="shared" ca="1" si="321"/>
        <v xml:space="preserve">&lt;ruby&gt;&lt;rtc&gt;&lt;/rtc&gt;&lt;/ruby&gt;
</v>
      </c>
      <c r="R1131" s="318" t="str">
        <f t="shared" ca="1" si="322"/>
        <v xml:space="preserve">&lt;ruby&gt;&lt;rt&gt;&lt;/rt&gt;&lt;rtc&gt;&lt;/rtc&gt;&lt;/ruby&gt;
</v>
      </c>
      <c r="S1131" s="285"/>
      <c r="T1131" s="319" t="b">
        <f t="shared" si="316"/>
        <v>0</v>
      </c>
      <c r="U1131" s="319" t="b">
        <f t="shared" si="323"/>
        <v>0</v>
      </c>
      <c r="V1131" s="319" t="b">
        <f t="shared" si="324"/>
        <v>1</v>
      </c>
      <c r="W1131" s="319" t="b">
        <f t="shared" si="325"/>
        <v>1</v>
      </c>
      <c r="X1131" s="319" t="b">
        <f t="shared" si="326"/>
        <v>0</v>
      </c>
      <c r="Y1131" s="370"/>
      <c r="Z1131" s="377" t="str">
        <f t="shared" si="317"/>
        <v/>
      </c>
      <c r="AA1131" s="373" t="str">
        <f t="array" ref="AA1131">IF( $Z1131="", "", INDEX(白話字聲母資料表, $Z1131, $AA$5))</f>
        <v/>
      </c>
      <c r="AB1131" s="370"/>
      <c r="AC1131" s="377" t="str">
        <f t="shared" si="327"/>
        <v/>
      </c>
      <c r="AD1131" s="373" t="str">
        <f t="array" ref="AD1131">IF( $W1131, "", INDEX(白話字韻母資料表, AC1131, $AD$5))</f>
        <v/>
      </c>
      <c r="AE1131" s="373" t="str">
        <f t="array" ref="AE1131">IF( $W1131, "", IF( INDEX(白話字韻母資料表, AC1131, $AE$5) = "入聲", TRUE, FALSE) )</f>
        <v/>
      </c>
      <c r="AF1131" s="374" t="str">
        <f t="shared" si="328"/>
        <v/>
      </c>
      <c r="AG1131" s="374" t="str">
        <f t="shared" si="329"/>
        <v/>
      </c>
      <c r="AH1131" s="374" t="str">
        <f t="array" ref="AH1131">IF( $W1131, "", INDEX(白話字韻母資料表, $AC1131, $AH$5))</f>
        <v/>
      </c>
      <c r="AI1131" s="374" t="str">
        <f t="array" ref="AI1131">IF($W1131, "", INDEX(白話字韻母八聲調資料表, $AD1131, $AG1131))</f>
        <v/>
      </c>
      <c r="AJ1131" s="370"/>
      <c r="AK1131" s="373" t="b">
        <f t="shared" si="330"/>
        <v>0</v>
      </c>
      <c r="AL1131" s="373" t="str">
        <f>IF( $AK1131, IFERROR( IF(MATCH( $E1131, 顎音化聲母!$H$9:$H$37, 0), TRUE, FALSE), FALSE), "")</f>
        <v/>
      </c>
      <c r="AM1131" s="373" t="str">
        <f t="array" ref="AM1131">IF( AND($AK1131, $AL1131), INDEX(顎音化聲母資料表, MATCH( $D1131 &amp; $E1131, 顎音化聲母!$L$5:$L$136, 0), 3), "")</f>
        <v/>
      </c>
      <c r="AN1131" s="373" t="str">
        <f t="shared" si="331"/>
        <v/>
      </c>
      <c r="AO1131" s="374" t="str">
        <f t="array" ref="AO1131">IF($AN1131="", "", IF( $AM1131&lt;&gt;"", $AM1131,INDEX(白話字聲母資料表, $AN1131, $AO$5)))</f>
        <v/>
      </c>
      <c r="AP1131" s="374" t="str">
        <f t="array" ref="AP1131">IF($W1131, "", INDEX(方音八音反切資料表, $AD1131, $AG1131))</f>
        <v/>
      </c>
      <c r="AQ1131" s="370"/>
      <c r="AR1131" s="374" t="str">
        <f t="array" ref="AR1131">IF($V1131, "", INDEX(白話字聲母資料表, $Z1131, $AR$5))</f>
        <v/>
      </c>
      <c r="AS1131" s="375" t="str">
        <f t="array" ref="AS1131">IF($W1131, "", INDEX(白話字韻母資料表, $AC1131, $AR$5))</f>
        <v/>
      </c>
      <c r="AT1131" s="374" t="str">
        <f t="array" ref="AT1131">IF($W1131, "", INDEX(台羅韻母八聲調資料表, $AD1131, $AG1131))</f>
        <v/>
      </c>
      <c r="AU1131" s="370"/>
      <c r="AV1131" s="374" t="str">
        <f t="array" ref="AV1131">IF($V1131, "", INDEX(白話字聲母資料表, $Z1131, $AV$5))</f>
        <v/>
      </c>
      <c r="AW1131" s="375" t="str">
        <f t="array" ref="AW1131">IF($W1131, "", INDEX(白話字韻母資料表, $AC1131, $AW$5))</f>
        <v/>
      </c>
      <c r="AX1131" s="374" t="str">
        <f t="array" ref="AX1131">IF($W1131, "", INDEX(閩拼韻母八聲調資料表, $AD1131, $AG1131))</f>
        <v/>
      </c>
    </row>
    <row r="1132" spans="2:50">
      <c r="B1132" s="380">
        <f t="shared" si="294"/>
        <v>1124</v>
      </c>
      <c r="C1132" s="314" t="str">
        <f>MID(文章!$D$4, B1132, 1)</f>
        <v/>
      </c>
      <c r="D1132" s="365"/>
      <c r="E1132" s="365"/>
      <c r="F1132" s="365"/>
      <c r="G1132" s="315" t="str">
        <f t="array" ref="G1132">IF( OR($T1132, NOT($U1132), $W1132), "", $AA1132 &amp; $AH1132 &amp; INDEX(中文數值資料表, $AG1132, 2) )</f>
        <v/>
      </c>
      <c r="H1132" s="321" t="str">
        <f t="shared" si="295"/>
        <v/>
      </c>
      <c r="I1132" s="322" t="str">
        <f t="shared" si="296"/>
        <v/>
      </c>
      <c r="J1132" s="323" t="str">
        <f t="shared" si="297"/>
        <v/>
      </c>
      <c r="K1132" s="316" t="str">
        <f t="shared" si="298"/>
        <v/>
      </c>
      <c r="L1132" s="317" t="str">
        <f t="shared" ca="1" si="332"/>
        <v xml:space="preserve">\ltjruby{}{}\
</v>
      </c>
      <c r="M1132" s="317" t="str">
        <f t="shared" ca="1" si="318"/>
        <v xml:space="preserve">&lt;ruby&gt;&lt;rt&gt;&lt;/rt&gt;&lt;/ruby&gt;
</v>
      </c>
      <c r="N1132" s="317" t="str">
        <f t="shared" ca="1" si="319"/>
        <v xml:space="preserve">&lt;ruby&gt;&lt;rt&gt;&lt;/rt&gt;&lt;/ruby&gt;
</v>
      </c>
      <c r="O1132" s="317" t="str">
        <f t="shared" ca="1" si="320"/>
        <v xml:space="preserve">&lt;ruby&gt;&lt;rt&gt;&lt;/rt&gt;&lt;/ruby&gt;
</v>
      </c>
      <c r="P1132" s="317" t="str">
        <f t="shared" ca="1" si="320"/>
        <v xml:space="preserve">&lt;ruby&gt;&lt;rt&gt;&lt;/rt&gt;&lt;/ruby&gt;
</v>
      </c>
      <c r="Q1132" s="318" t="str">
        <f t="shared" ca="1" si="321"/>
        <v xml:space="preserve">&lt;ruby&gt;&lt;rtc&gt;&lt;/rtc&gt;&lt;/ruby&gt;
</v>
      </c>
      <c r="R1132" s="318" t="str">
        <f t="shared" ca="1" si="322"/>
        <v xml:space="preserve">&lt;ruby&gt;&lt;rt&gt;&lt;/rt&gt;&lt;rtc&gt;&lt;/rtc&gt;&lt;/ruby&gt;
</v>
      </c>
      <c r="S1132" s="285"/>
      <c r="T1132" s="319" t="b">
        <f t="shared" si="316"/>
        <v>0</v>
      </c>
      <c r="U1132" s="319" t="b">
        <f t="shared" si="323"/>
        <v>0</v>
      </c>
      <c r="V1132" s="319" t="b">
        <f t="shared" si="324"/>
        <v>1</v>
      </c>
      <c r="W1132" s="319" t="b">
        <f t="shared" si="325"/>
        <v>1</v>
      </c>
      <c r="X1132" s="319" t="b">
        <f t="shared" si="326"/>
        <v>0</v>
      </c>
      <c r="Y1132" s="370"/>
      <c r="Z1132" s="377" t="str">
        <f t="shared" si="317"/>
        <v/>
      </c>
      <c r="AA1132" s="373" t="str">
        <f t="array" ref="AA1132">IF( $Z1132="", "", INDEX(白話字聲母資料表, $Z1132, $AA$5))</f>
        <v/>
      </c>
      <c r="AB1132" s="370"/>
      <c r="AC1132" s="377" t="str">
        <f t="shared" si="327"/>
        <v/>
      </c>
      <c r="AD1132" s="373" t="str">
        <f t="array" ref="AD1132">IF( $W1132, "", INDEX(白話字韻母資料表, AC1132, $AD$5))</f>
        <v/>
      </c>
      <c r="AE1132" s="373" t="str">
        <f t="array" ref="AE1132">IF( $W1132, "", IF( INDEX(白話字韻母資料表, AC1132, $AE$5) = "入聲", TRUE, FALSE) )</f>
        <v/>
      </c>
      <c r="AF1132" s="374" t="str">
        <f t="shared" si="328"/>
        <v/>
      </c>
      <c r="AG1132" s="374" t="str">
        <f t="shared" si="329"/>
        <v/>
      </c>
      <c r="AH1132" s="374" t="str">
        <f t="array" ref="AH1132">IF( $W1132, "", INDEX(白話字韻母資料表, $AC1132, $AH$5))</f>
        <v/>
      </c>
      <c r="AI1132" s="374" t="str">
        <f t="array" ref="AI1132">IF($W1132, "", INDEX(白話字韻母八聲調資料表, $AD1132, $AG1132))</f>
        <v/>
      </c>
      <c r="AJ1132" s="370"/>
      <c r="AK1132" s="373" t="b">
        <f t="shared" si="330"/>
        <v>0</v>
      </c>
      <c r="AL1132" s="373" t="str">
        <f>IF( $AK1132, IFERROR( IF(MATCH( $E1132, 顎音化聲母!$H$9:$H$37, 0), TRUE, FALSE), FALSE), "")</f>
        <v/>
      </c>
      <c r="AM1132" s="373" t="str">
        <f t="array" ref="AM1132">IF( AND($AK1132, $AL1132), INDEX(顎音化聲母資料表, MATCH( $D1132 &amp; $E1132, 顎音化聲母!$L$5:$L$136, 0), 3), "")</f>
        <v/>
      </c>
      <c r="AN1132" s="373" t="str">
        <f t="shared" si="331"/>
        <v/>
      </c>
      <c r="AO1132" s="374" t="str">
        <f t="array" ref="AO1132">IF($AN1132="", "", IF( $AM1132&lt;&gt;"", $AM1132,INDEX(白話字聲母資料表, $AN1132, $AO$5)))</f>
        <v/>
      </c>
      <c r="AP1132" s="374" t="str">
        <f t="array" ref="AP1132">IF($W1132, "", INDEX(方音八音反切資料表, $AD1132, $AG1132))</f>
        <v/>
      </c>
      <c r="AQ1132" s="370"/>
      <c r="AR1132" s="374" t="str">
        <f t="array" ref="AR1132">IF($V1132, "", INDEX(白話字聲母資料表, $Z1132, $AR$5))</f>
        <v/>
      </c>
      <c r="AS1132" s="375" t="str">
        <f t="array" ref="AS1132">IF($W1132, "", INDEX(白話字韻母資料表, $AC1132, $AR$5))</f>
        <v/>
      </c>
      <c r="AT1132" s="374" t="str">
        <f t="array" ref="AT1132">IF($W1132, "", INDEX(台羅韻母八聲調資料表, $AD1132, $AG1132))</f>
        <v/>
      </c>
      <c r="AU1132" s="370"/>
      <c r="AV1132" s="374" t="str">
        <f t="array" ref="AV1132">IF($V1132, "", INDEX(白話字聲母資料表, $Z1132, $AV$5))</f>
        <v/>
      </c>
      <c r="AW1132" s="375" t="str">
        <f t="array" ref="AW1132">IF($W1132, "", INDEX(白話字韻母資料表, $AC1132, $AW$5))</f>
        <v/>
      </c>
      <c r="AX1132" s="374" t="str">
        <f t="array" ref="AX1132">IF($W1132, "", INDEX(閩拼韻母八聲調資料表, $AD1132, $AG1132))</f>
        <v/>
      </c>
    </row>
    <row r="1133" spans="2:50">
      <c r="B1133" s="380">
        <f t="shared" si="294"/>
        <v>1125</v>
      </c>
      <c r="C1133" s="314" t="str">
        <f>MID(文章!$D$4, B1133, 1)</f>
        <v/>
      </c>
      <c r="D1133" s="365"/>
      <c r="E1133" s="365"/>
      <c r="F1133" s="365"/>
      <c r="G1133" s="315" t="str">
        <f t="array" ref="G1133">IF( OR($T1133, NOT($U1133), $W1133), "", $AA1133 &amp; $AH1133 &amp; INDEX(中文數值資料表, $AG1133, 2) )</f>
        <v/>
      </c>
      <c r="H1133" s="321" t="str">
        <f t="shared" si="295"/>
        <v/>
      </c>
      <c r="I1133" s="322" t="str">
        <f t="shared" si="296"/>
        <v/>
      </c>
      <c r="J1133" s="323" t="str">
        <f t="shared" si="297"/>
        <v/>
      </c>
      <c r="K1133" s="316" t="str">
        <f t="shared" si="298"/>
        <v/>
      </c>
      <c r="L1133" s="317" t="str">
        <f t="shared" ca="1" si="332"/>
        <v xml:space="preserve">\ltjruby{}{}\
</v>
      </c>
      <c r="M1133" s="317" t="str">
        <f t="shared" ca="1" si="318"/>
        <v xml:space="preserve">&lt;ruby&gt;&lt;rt&gt;&lt;/rt&gt;&lt;/ruby&gt;
</v>
      </c>
      <c r="N1133" s="317" t="str">
        <f t="shared" ca="1" si="319"/>
        <v xml:space="preserve">&lt;ruby&gt;&lt;rt&gt;&lt;/rt&gt;&lt;/ruby&gt;
</v>
      </c>
      <c r="O1133" s="317" t="str">
        <f t="shared" ca="1" si="320"/>
        <v xml:space="preserve">&lt;ruby&gt;&lt;rt&gt;&lt;/rt&gt;&lt;/ruby&gt;
</v>
      </c>
      <c r="P1133" s="317" t="str">
        <f t="shared" ca="1" si="320"/>
        <v xml:space="preserve">&lt;ruby&gt;&lt;rt&gt;&lt;/rt&gt;&lt;/ruby&gt;
</v>
      </c>
      <c r="Q1133" s="318" t="str">
        <f t="shared" ca="1" si="321"/>
        <v xml:space="preserve">&lt;ruby&gt;&lt;rtc&gt;&lt;/rtc&gt;&lt;/ruby&gt;
</v>
      </c>
      <c r="R1133" s="318" t="str">
        <f t="shared" ca="1" si="322"/>
        <v xml:space="preserve">&lt;ruby&gt;&lt;rt&gt;&lt;/rt&gt;&lt;rtc&gt;&lt;/rtc&gt;&lt;/ruby&gt;
</v>
      </c>
      <c r="S1133" s="285"/>
      <c r="T1133" s="319" t="b">
        <f t="shared" si="316"/>
        <v>0</v>
      </c>
      <c r="U1133" s="319" t="b">
        <f t="shared" si="323"/>
        <v>0</v>
      </c>
      <c r="V1133" s="319" t="b">
        <f t="shared" si="324"/>
        <v>1</v>
      </c>
      <c r="W1133" s="319" t="b">
        <f t="shared" si="325"/>
        <v>1</v>
      </c>
      <c r="X1133" s="319" t="b">
        <f t="shared" si="326"/>
        <v>0</v>
      </c>
      <c r="Y1133" s="370"/>
      <c r="Z1133" s="377" t="str">
        <f t="shared" si="317"/>
        <v/>
      </c>
      <c r="AA1133" s="373" t="str">
        <f t="array" ref="AA1133">IF( $Z1133="", "", INDEX(白話字聲母資料表, $Z1133, $AA$5))</f>
        <v/>
      </c>
      <c r="AB1133" s="370"/>
      <c r="AC1133" s="377" t="str">
        <f t="shared" si="327"/>
        <v/>
      </c>
      <c r="AD1133" s="373" t="str">
        <f t="array" ref="AD1133">IF( $W1133, "", INDEX(白話字韻母資料表, AC1133, $AD$5))</f>
        <v/>
      </c>
      <c r="AE1133" s="373" t="str">
        <f t="array" ref="AE1133">IF( $W1133, "", IF( INDEX(白話字韻母資料表, AC1133, $AE$5) = "入聲", TRUE, FALSE) )</f>
        <v/>
      </c>
      <c r="AF1133" s="374" t="str">
        <f t="shared" si="328"/>
        <v/>
      </c>
      <c r="AG1133" s="374" t="str">
        <f t="shared" si="329"/>
        <v/>
      </c>
      <c r="AH1133" s="374" t="str">
        <f t="array" ref="AH1133">IF( $W1133, "", INDEX(白話字韻母資料表, $AC1133, $AH$5))</f>
        <v/>
      </c>
      <c r="AI1133" s="374" t="str">
        <f t="array" ref="AI1133">IF($W1133, "", INDEX(白話字韻母八聲調資料表, $AD1133, $AG1133))</f>
        <v/>
      </c>
      <c r="AJ1133" s="370"/>
      <c r="AK1133" s="373" t="b">
        <f t="shared" si="330"/>
        <v>0</v>
      </c>
      <c r="AL1133" s="373" t="str">
        <f>IF( $AK1133, IFERROR( IF(MATCH( $E1133, 顎音化聲母!$H$9:$H$37, 0), TRUE, FALSE), FALSE), "")</f>
        <v/>
      </c>
      <c r="AM1133" s="373" t="str">
        <f t="array" ref="AM1133">IF( AND($AK1133, $AL1133), INDEX(顎音化聲母資料表, MATCH( $D1133 &amp; $E1133, 顎音化聲母!$L$5:$L$136, 0), 3), "")</f>
        <v/>
      </c>
      <c r="AN1133" s="373" t="str">
        <f t="shared" si="331"/>
        <v/>
      </c>
      <c r="AO1133" s="374" t="str">
        <f t="array" ref="AO1133">IF($AN1133="", "", IF( $AM1133&lt;&gt;"", $AM1133,INDEX(白話字聲母資料表, $AN1133, $AO$5)))</f>
        <v/>
      </c>
      <c r="AP1133" s="374" t="str">
        <f t="array" ref="AP1133">IF($W1133, "", INDEX(方音八音反切資料表, $AD1133, $AG1133))</f>
        <v/>
      </c>
      <c r="AQ1133" s="370"/>
      <c r="AR1133" s="374" t="str">
        <f t="array" ref="AR1133">IF($V1133, "", INDEX(白話字聲母資料表, $Z1133, $AR$5))</f>
        <v/>
      </c>
      <c r="AS1133" s="375" t="str">
        <f t="array" ref="AS1133">IF($W1133, "", INDEX(白話字韻母資料表, $AC1133, $AR$5))</f>
        <v/>
      </c>
      <c r="AT1133" s="374" t="str">
        <f t="array" ref="AT1133">IF($W1133, "", INDEX(台羅韻母八聲調資料表, $AD1133, $AG1133))</f>
        <v/>
      </c>
      <c r="AU1133" s="370"/>
      <c r="AV1133" s="374" t="str">
        <f t="array" ref="AV1133">IF($V1133, "", INDEX(白話字聲母資料表, $Z1133, $AV$5))</f>
        <v/>
      </c>
      <c r="AW1133" s="375" t="str">
        <f t="array" ref="AW1133">IF($W1133, "", INDEX(白話字韻母資料表, $AC1133, $AW$5))</f>
        <v/>
      </c>
      <c r="AX1133" s="374" t="str">
        <f t="array" ref="AX1133">IF($W1133, "", INDEX(閩拼韻母八聲調資料表, $AD1133, $AG1133))</f>
        <v/>
      </c>
    </row>
    <row r="1134" spans="2:50">
      <c r="B1134" s="380">
        <f t="shared" si="294"/>
        <v>1126</v>
      </c>
      <c r="C1134" s="314" t="str">
        <f>MID(文章!$D$4, B1134, 1)</f>
        <v/>
      </c>
      <c r="D1134" s="365"/>
      <c r="E1134" s="365"/>
      <c r="F1134" s="365"/>
      <c r="G1134" s="315" t="str">
        <f t="array" ref="G1134">IF( OR($T1134, NOT($U1134), $W1134), "", $AA1134 &amp; $AH1134 &amp; INDEX(中文數值資料表, $AG1134, 2) )</f>
        <v/>
      </c>
      <c r="H1134" s="321" t="str">
        <f t="shared" si="295"/>
        <v/>
      </c>
      <c r="I1134" s="322" t="str">
        <f t="shared" si="296"/>
        <v/>
      </c>
      <c r="J1134" s="323" t="str">
        <f t="shared" si="297"/>
        <v/>
      </c>
      <c r="K1134" s="316" t="str">
        <f t="shared" si="298"/>
        <v/>
      </c>
      <c r="L1134" s="317" t="str">
        <f t="shared" ca="1" si="332"/>
        <v xml:space="preserve">\ltjruby{}{}\
</v>
      </c>
      <c r="M1134" s="317" t="str">
        <f t="shared" ca="1" si="318"/>
        <v xml:space="preserve">&lt;ruby&gt;&lt;rt&gt;&lt;/rt&gt;&lt;/ruby&gt;
</v>
      </c>
      <c r="N1134" s="317" t="str">
        <f t="shared" ca="1" si="319"/>
        <v xml:space="preserve">&lt;ruby&gt;&lt;rt&gt;&lt;/rt&gt;&lt;/ruby&gt;
</v>
      </c>
      <c r="O1134" s="317" t="str">
        <f t="shared" ca="1" si="320"/>
        <v xml:space="preserve">&lt;ruby&gt;&lt;rt&gt;&lt;/rt&gt;&lt;/ruby&gt;
</v>
      </c>
      <c r="P1134" s="317" t="str">
        <f t="shared" ca="1" si="320"/>
        <v xml:space="preserve">&lt;ruby&gt;&lt;rt&gt;&lt;/rt&gt;&lt;/ruby&gt;
</v>
      </c>
      <c r="Q1134" s="318" t="str">
        <f t="shared" ca="1" si="321"/>
        <v xml:space="preserve">&lt;ruby&gt;&lt;rtc&gt;&lt;/rtc&gt;&lt;/ruby&gt;
</v>
      </c>
      <c r="R1134" s="318" t="str">
        <f t="shared" ca="1" si="322"/>
        <v xml:space="preserve">&lt;ruby&gt;&lt;rt&gt;&lt;/rt&gt;&lt;rtc&gt;&lt;/rtc&gt;&lt;/ruby&gt;
</v>
      </c>
      <c r="S1134" s="285"/>
      <c r="T1134" s="319" t="b">
        <f t="shared" si="316"/>
        <v>0</v>
      </c>
      <c r="U1134" s="319" t="b">
        <f t="shared" si="323"/>
        <v>0</v>
      </c>
      <c r="V1134" s="319" t="b">
        <f t="shared" si="324"/>
        <v>1</v>
      </c>
      <c r="W1134" s="319" t="b">
        <f t="shared" si="325"/>
        <v>1</v>
      </c>
      <c r="X1134" s="319" t="b">
        <f t="shared" si="326"/>
        <v>0</v>
      </c>
      <c r="Y1134" s="370"/>
      <c r="Z1134" s="377" t="str">
        <f t="shared" si="317"/>
        <v/>
      </c>
      <c r="AA1134" s="373" t="str">
        <f t="array" ref="AA1134">IF( $Z1134="", "", INDEX(白話字聲母資料表, $Z1134, $AA$5))</f>
        <v/>
      </c>
      <c r="AB1134" s="370"/>
      <c r="AC1134" s="377" t="str">
        <f t="shared" si="327"/>
        <v/>
      </c>
      <c r="AD1134" s="373" t="str">
        <f t="array" ref="AD1134">IF( $W1134, "", INDEX(白話字韻母資料表, AC1134, $AD$5))</f>
        <v/>
      </c>
      <c r="AE1134" s="373" t="str">
        <f t="array" ref="AE1134">IF( $W1134, "", IF( INDEX(白話字韻母資料表, AC1134, $AE$5) = "入聲", TRUE, FALSE) )</f>
        <v/>
      </c>
      <c r="AF1134" s="374" t="str">
        <f t="shared" si="328"/>
        <v/>
      </c>
      <c r="AG1134" s="374" t="str">
        <f t="shared" si="329"/>
        <v/>
      </c>
      <c r="AH1134" s="374" t="str">
        <f t="array" ref="AH1134">IF( $W1134, "", INDEX(白話字韻母資料表, $AC1134, $AH$5))</f>
        <v/>
      </c>
      <c r="AI1134" s="374" t="str">
        <f t="array" ref="AI1134">IF($W1134, "", INDEX(白話字韻母八聲調資料表, $AD1134, $AG1134))</f>
        <v/>
      </c>
      <c r="AJ1134" s="370"/>
      <c r="AK1134" s="373" t="b">
        <f t="shared" si="330"/>
        <v>0</v>
      </c>
      <c r="AL1134" s="373" t="str">
        <f>IF( $AK1134, IFERROR( IF(MATCH( $E1134, 顎音化聲母!$H$9:$H$37, 0), TRUE, FALSE), FALSE), "")</f>
        <v/>
      </c>
      <c r="AM1134" s="373" t="str">
        <f t="array" ref="AM1134">IF( AND($AK1134, $AL1134), INDEX(顎音化聲母資料表, MATCH( $D1134 &amp; $E1134, 顎音化聲母!$L$5:$L$136, 0), 3), "")</f>
        <v/>
      </c>
      <c r="AN1134" s="373" t="str">
        <f t="shared" si="331"/>
        <v/>
      </c>
      <c r="AO1134" s="374" t="str">
        <f t="array" ref="AO1134">IF($AN1134="", "", IF( $AM1134&lt;&gt;"", $AM1134,INDEX(白話字聲母資料表, $AN1134, $AO$5)))</f>
        <v/>
      </c>
      <c r="AP1134" s="374" t="str">
        <f t="array" ref="AP1134">IF($W1134, "", INDEX(方音八音反切資料表, $AD1134, $AG1134))</f>
        <v/>
      </c>
      <c r="AQ1134" s="370"/>
      <c r="AR1134" s="374" t="str">
        <f t="array" ref="AR1134">IF($V1134, "", INDEX(白話字聲母資料表, $Z1134, $AR$5))</f>
        <v/>
      </c>
      <c r="AS1134" s="375" t="str">
        <f t="array" ref="AS1134">IF($W1134, "", INDEX(白話字韻母資料表, $AC1134, $AR$5))</f>
        <v/>
      </c>
      <c r="AT1134" s="374" t="str">
        <f t="array" ref="AT1134">IF($W1134, "", INDEX(台羅韻母八聲調資料表, $AD1134, $AG1134))</f>
        <v/>
      </c>
      <c r="AU1134" s="370"/>
      <c r="AV1134" s="374" t="str">
        <f t="array" ref="AV1134">IF($V1134, "", INDEX(白話字聲母資料表, $Z1134, $AV$5))</f>
        <v/>
      </c>
      <c r="AW1134" s="375" t="str">
        <f t="array" ref="AW1134">IF($W1134, "", INDEX(白話字韻母資料表, $AC1134, $AW$5))</f>
        <v/>
      </c>
      <c r="AX1134" s="374" t="str">
        <f t="array" ref="AX1134">IF($W1134, "", INDEX(閩拼韻母八聲調資料表, $AD1134, $AG1134))</f>
        <v/>
      </c>
    </row>
    <row r="1135" spans="2:50">
      <c r="B1135" s="380">
        <f t="shared" si="294"/>
        <v>1127</v>
      </c>
      <c r="C1135" s="314" t="str">
        <f>MID(文章!$D$4, B1135, 1)</f>
        <v/>
      </c>
      <c r="D1135" s="365"/>
      <c r="E1135" s="365"/>
      <c r="F1135" s="365"/>
      <c r="G1135" s="315" t="str">
        <f t="array" ref="G1135">IF( OR($T1135, NOT($U1135), $W1135), "", $AA1135 &amp; $AH1135 &amp; INDEX(中文數值資料表, $AG1135, 2) )</f>
        <v/>
      </c>
      <c r="H1135" s="321" t="str">
        <f t="shared" si="295"/>
        <v/>
      </c>
      <c r="I1135" s="322" t="str">
        <f t="shared" si="296"/>
        <v/>
      </c>
      <c r="J1135" s="323" t="str">
        <f t="shared" si="297"/>
        <v/>
      </c>
      <c r="K1135" s="316" t="str">
        <f t="shared" si="298"/>
        <v/>
      </c>
      <c r="L1135" s="317" t="str">
        <f t="shared" ca="1" si="332"/>
        <v xml:space="preserve">\ltjruby{}{}\
</v>
      </c>
      <c r="M1135" s="317" t="str">
        <f t="shared" ca="1" si="318"/>
        <v xml:space="preserve">&lt;ruby&gt;&lt;rt&gt;&lt;/rt&gt;&lt;/ruby&gt;
</v>
      </c>
      <c r="N1135" s="317" t="str">
        <f t="shared" ca="1" si="319"/>
        <v xml:space="preserve">&lt;ruby&gt;&lt;rt&gt;&lt;/rt&gt;&lt;/ruby&gt;
</v>
      </c>
      <c r="O1135" s="317" t="str">
        <f t="shared" ca="1" si="320"/>
        <v xml:space="preserve">&lt;ruby&gt;&lt;rt&gt;&lt;/rt&gt;&lt;/ruby&gt;
</v>
      </c>
      <c r="P1135" s="317" t="str">
        <f t="shared" ca="1" si="320"/>
        <v xml:space="preserve">&lt;ruby&gt;&lt;rt&gt;&lt;/rt&gt;&lt;/ruby&gt;
</v>
      </c>
      <c r="Q1135" s="318" t="str">
        <f t="shared" ca="1" si="321"/>
        <v xml:space="preserve">&lt;ruby&gt;&lt;rtc&gt;&lt;/rtc&gt;&lt;/ruby&gt;
</v>
      </c>
      <c r="R1135" s="318" t="str">
        <f t="shared" ca="1" si="322"/>
        <v xml:space="preserve">&lt;ruby&gt;&lt;rt&gt;&lt;/rt&gt;&lt;rtc&gt;&lt;/rtc&gt;&lt;/ruby&gt;
</v>
      </c>
      <c r="S1135" s="285"/>
      <c r="T1135" s="319" t="b">
        <f t="shared" si="316"/>
        <v>0</v>
      </c>
      <c r="U1135" s="319" t="b">
        <f t="shared" si="323"/>
        <v>0</v>
      </c>
      <c r="V1135" s="319" t="b">
        <f t="shared" si="324"/>
        <v>1</v>
      </c>
      <c r="W1135" s="319" t="b">
        <f t="shared" si="325"/>
        <v>1</v>
      </c>
      <c r="X1135" s="319" t="b">
        <f t="shared" si="326"/>
        <v>0</v>
      </c>
      <c r="Y1135" s="370"/>
      <c r="Z1135" s="377" t="str">
        <f t="shared" si="317"/>
        <v/>
      </c>
      <c r="AA1135" s="373" t="str">
        <f t="array" ref="AA1135">IF( $Z1135="", "", INDEX(白話字聲母資料表, $Z1135, $AA$5))</f>
        <v/>
      </c>
      <c r="AB1135" s="370"/>
      <c r="AC1135" s="377" t="str">
        <f t="shared" si="327"/>
        <v/>
      </c>
      <c r="AD1135" s="373" t="str">
        <f t="array" ref="AD1135">IF( $W1135, "", INDEX(白話字韻母資料表, AC1135, $AD$5))</f>
        <v/>
      </c>
      <c r="AE1135" s="373" t="str">
        <f t="array" ref="AE1135">IF( $W1135, "", IF( INDEX(白話字韻母資料表, AC1135, $AE$5) = "入聲", TRUE, FALSE) )</f>
        <v/>
      </c>
      <c r="AF1135" s="374" t="str">
        <f t="shared" si="328"/>
        <v/>
      </c>
      <c r="AG1135" s="374" t="str">
        <f t="shared" si="329"/>
        <v/>
      </c>
      <c r="AH1135" s="374" t="str">
        <f t="array" ref="AH1135">IF( $W1135, "", INDEX(白話字韻母資料表, $AC1135, $AH$5))</f>
        <v/>
      </c>
      <c r="AI1135" s="374" t="str">
        <f t="array" ref="AI1135">IF($W1135, "", INDEX(白話字韻母八聲調資料表, $AD1135, $AG1135))</f>
        <v/>
      </c>
      <c r="AJ1135" s="370"/>
      <c r="AK1135" s="373" t="b">
        <f t="shared" si="330"/>
        <v>0</v>
      </c>
      <c r="AL1135" s="373" t="str">
        <f>IF( $AK1135, IFERROR( IF(MATCH( $E1135, 顎音化聲母!$H$9:$H$37, 0), TRUE, FALSE), FALSE), "")</f>
        <v/>
      </c>
      <c r="AM1135" s="373" t="str">
        <f t="array" ref="AM1135">IF( AND($AK1135, $AL1135), INDEX(顎音化聲母資料表, MATCH( $D1135 &amp; $E1135, 顎音化聲母!$L$5:$L$136, 0), 3), "")</f>
        <v/>
      </c>
      <c r="AN1135" s="373" t="str">
        <f t="shared" si="331"/>
        <v/>
      </c>
      <c r="AO1135" s="374" t="str">
        <f t="array" ref="AO1135">IF($AN1135="", "", IF( $AM1135&lt;&gt;"", $AM1135,INDEX(白話字聲母資料表, $AN1135, $AO$5)))</f>
        <v/>
      </c>
      <c r="AP1135" s="374" t="str">
        <f t="array" ref="AP1135">IF($W1135, "", INDEX(方音八音反切資料表, $AD1135, $AG1135))</f>
        <v/>
      </c>
      <c r="AQ1135" s="370"/>
      <c r="AR1135" s="374" t="str">
        <f t="array" ref="AR1135">IF($V1135, "", INDEX(白話字聲母資料表, $Z1135, $AR$5))</f>
        <v/>
      </c>
      <c r="AS1135" s="375" t="str">
        <f t="array" ref="AS1135">IF($W1135, "", INDEX(白話字韻母資料表, $AC1135, $AR$5))</f>
        <v/>
      </c>
      <c r="AT1135" s="374" t="str">
        <f t="array" ref="AT1135">IF($W1135, "", INDEX(台羅韻母八聲調資料表, $AD1135, $AG1135))</f>
        <v/>
      </c>
      <c r="AU1135" s="370"/>
      <c r="AV1135" s="374" t="str">
        <f t="array" ref="AV1135">IF($V1135, "", INDEX(白話字聲母資料表, $Z1135, $AV$5))</f>
        <v/>
      </c>
      <c r="AW1135" s="375" t="str">
        <f t="array" ref="AW1135">IF($W1135, "", INDEX(白話字韻母資料表, $AC1135, $AW$5))</f>
        <v/>
      </c>
      <c r="AX1135" s="374" t="str">
        <f t="array" ref="AX1135">IF($W1135, "", INDEX(閩拼韻母八聲調資料表, $AD1135, $AG1135))</f>
        <v/>
      </c>
    </row>
    <row r="1136" spans="2:50">
      <c r="B1136" s="380">
        <f t="shared" si="294"/>
        <v>1128</v>
      </c>
      <c r="C1136" s="314" t="str">
        <f>MID(文章!$D$4, B1136, 1)</f>
        <v/>
      </c>
      <c r="D1136" s="365"/>
      <c r="E1136" s="365"/>
      <c r="F1136" s="365"/>
      <c r="G1136" s="315" t="str">
        <f t="array" ref="G1136">IF( OR($T1136, NOT($U1136), $W1136), "", $AA1136 &amp; $AH1136 &amp; INDEX(中文數值資料表, $AG1136, 2) )</f>
        <v/>
      </c>
      <c r="H1136" s="321" t="str">
        <f t="shared" si="295"/>
        <v/>
      </c>
      <c r="I1136" s="322" t="str">
        <f t="shared" si="296"/>
        <v/>
      </c>
      <c r="J1136" s="323" t="str">
        <f t="shared" si="297"/>
        <v/>
      </c>
      <c r="K1136" s="316" t="str">
        <f t="shared" si="298"/>
        <v/>
      </c>
      <c r="L1136" s="317" t="str">
        <f t="shared" ca="1" si="332"/>
        <v xml:space="preserve">\ltjruby{}{}\
</v>
      </c>
      <c r="M1136" s="317" t="str">
        <f t="shared" ca="1" si="318"/>
        <v xml:space="preserve">&lt;ruby&gt;&lt;rt&gt;&lt;/rt&gt;&lt;/ruby&gt;
</v>
      </c>
      <c r="N1136" s="317" t="str">
        <f t="shared" ca="1" si="319"/>
        <v xml:space="preserve">&lt;ruby&gt;&lt;rt&gt;&lt;/rt&gt;&lt;/ruby&gt;
</v>
      </c>
      <c r="O1136" s="317" t="str">
        <f t="shared" ca="1" si="320"/>
        <v xml:space="preserve">&lt;ruby&gt;&lt;rt&gt;&lt;/rt&gt;&lt;/ruby&gt;
</v>
      </c>
      <c r="P1136" s="317" t="str">
        <f t="shared" ca="1" si="320"/>
        <v xml:space="preserve">&lt;ruby&gt;&lt;rt&gt;&lt;/rt&gt;&lt;/ruby&gt;
</v>
      </c>
      <c r="Q1136" s="318" t="str">
        <f t="shared" ca="1" si="321"/>
        <v xml:space="preserve">&lt;ruby&gt;&lt;rtc&gt;&lt;/rtc&gt;&lt;/ruby&gt;
</v>
      </c>
      <c r="R1136" s="318" t="str">
        <f t="shared" ca="1" si="322"/>
        <v xml:space="preserve">&lt;ruby&gt;&lt;rt&gt;&lt;/rt&gt;&lt;rtc&gt;&lt;/rtc&gt;&lt;/ruby&gt;
</v>
      </c>
      <c r="S1136" s="285"/>
      <c r="T1136" s="319" t="b">
        <f t="shared" si="316"/>
        <v>0</v>
      </c>
      <c r="U1136" s="319" t="b">
        <f t="shared" si="323"/>
        <v>0</v>
      </c>
      <c r="V1136" s="319" t="b">
        <f t="shared" si="324"/>
        <v>1</v>
      </c>
      <c r="W1136" s="319" t="b">
        <f t="shared" si="325"/>
        <v>1</v>
      </c>
      <c r="X1136" s="319" t="b">
        <f t="shared" si="326"/>
        <v>0</v>
      </c>
      <c r="Y1136" s="370"/>
      <c r="Z1136" s="377" t="str">
        <f t="shared" si="317"/>
        <v/>
      </c>
      <c r="AA1136" s="373" t="str">
        <f t="array" ref="AA1136">IF( $Z1136="", "", INDEX(白話字聲母資料表, $Z1136, $AA$5))</f>
        <v/>
      </c>
      <c r="AB1136" s="370"/>
      <c r="AC1136" s="377" t="str">
        <f t="shared" si="327"/>
        <v/>
      </c>
      <c r="AD1136" s="373" t="str">
        <f t="array" ref="AD1136">IF( $W1136, "", INDEX(白話字韻母資料表, AC1136, $AD$5))</f>
        <v/>
      </c>
      <c r="AE1136" s="373" t="str">
        <f t="array" ref="AE1136">IF( $W1136, "", IF( INDEX(白話字韻母資料表, AC1136, $AE$5) = "入聲", TRUE, FALSE) )</f>
        <v/>
      </c>
      <c r="AF1136" s="374" t="str">
        <f t="shared" si="328"/>
        <v/>
      </c>
      <c r="AG1136" s="374" t="str">
        <f t="shared" si="329"/>
        <v/>
      </c>
      <c r="AH1136" s="374" t="str">
        <f t="array" ref="AH1136">IF( $W1136, "", INDEX(白話字韻母資料表, $AC1136, $AH$5))</f>
        <v/>
      </c>
      <c r="AI1136" s="374" t="str">
        <f t="array" ref="AI1136">IF($W1136, "", INDEX(白話字韻母八聲調資料表, $AD1136, $AG1136))</f>
        <v/>
      </c>
      <c r="AJ1136" s="370"/>
      <c r="AK1136" s="373" t="b">
        <f t="shared" si="330"/>
        <v>0</v>
      </c>
      <c r="AL1136" s="373" t="str">
        <f>IF( $AK1136, IFERROR( IF(MATCH( $E1136, 顎音化聲母!$H$9:$H$37, 0), TRUE, FALSE), FALSE), "")</f>
        <v/>
      </c>
      <c r="AM1136" s="373" t="str">
        <f t="array" ref="AM1136">IF( AND($AK1136, $AL1136), INDEX(顎音化聲母資料表, MATCH( $D1136 &amp; $E1136, 顎音化聲母!$L$5:$L$136, 0), 3), "")</f>
        <v/>
      </c>
      <c r="AN1136" s="373" t="str">
        <f t="shared" si="331"/>
        <v/>
      </c>
      <c r="AO1136" s="374" t="str">
        <f t="array" ref="AO1136">IF($AN1136="", "", IF( $AM1136&lt;&gt;"", $AM1136,INDEX(白話字聲母資料表, $AN1136, $AO$5)))</f>
        <v/>
      </c>
      <c r="AP1136" s="374" t="str">
        <f t="array" ref="AP1136">IF($W1136, "", INDEX(方音八音反切資料表, $AD1136, $AG1136))</f>
        <v/>
      </c>
      <c r="AQ1136" s="370"/>
      <c r="AR1136" s="374" t="str">
        <f t="array" ref="AR1136">IF($V1136, "", INDEX(白話字聲母資料表, $Z1136, $AR$5))</f>
        <v/>
      </c>
      <c r="AS1136" s="375" t="str">
        <f t="array" ref="AS1136">IF($W1136, "", INDEX(白話字韻母資料表, $AC1136, $AR$5))</f>
        <v/>
      </c>
      <c r="AT1136" s="374" t="str">
        <f t="array" ref="AT1136">IF($W1136, "", INDEX(台羅韻母八聲調資料表, $AD1136, $AG1136))</f>
        <v/>
      </c>
      <c r="AU1136" s="370"/>
      <c r="AV1136" s="374" t="str">
        <f t="array" ref="AV1136">IF($V1136, "", INDEX(白話字聲母資料表, $Z1136, $AV$5))</f>
        <v/>
      </c>
      <c r="AW1136" s="375" t="str">
        <f t="array" ref="AW1136">IF($W1136, "", INDEX(白話字韻母資料表, $AC1136, $AW$5))</f>
        <v/>
      </c>
      <c r="AX1136" s="374" t="str">
        <f t="array" ref="AX1136">IF($W1136, "", INDEX(閩拼韻母八聲調資料表, $AD1136, $AG1136))</f>
        <v/>
      </c>
    </row>
    <row r="1137" spans="2:50">
      <c r="B1137" s="380">
        <f t="shared" si="294"/>
        <v>1129</v>
      </c>
      <c r="C1137" s="314" t="str">
        <f>MID(文章!$D$4, B1137, 1)</f>
        <v/>
      </c>
      <c r="D1137" s="365"/>
      <c r="E1137" s="365"/>
      <c r="F1137" s="365"/>
      <c r="G1137" s="315" t="str">
        <f t="array" ref="G1137">IF( OR($T1137, NOT($U1137), $W1137), "", $AA1137 &amp; $AH1137 &amp; INDEX(中文數值資料表, $AG1137, 2) )</f>
        <v/>
      </c>
      <c r="H1137" s="321" t="str">
        <f t="shared" si="295"/>
        <v/>
      </c>
      <c r="I1137" s="322" t="str">
        <f t="shared" si="296"/>
        <v/>
      </c>
      <c r="J1137" s="323" t="str">
        <f t="shared" si="297"/>
        <v/>
      </c>
      <c r="K1137" s="316" t="str">
        <f t="shared" si="298"/>
        <v/>
      </c>
      <c r="L1137" s="317" t="str">
        <f t="shared" ca="1" si="332"/>
        <v xml:space="preserve">\ltjruby{}{}\
</v>
      </c>
      <c r="M1137" s="317" t="str">
        <f t="shared" ca="1" si="318"/>
        <v xml:space="preserve">&lt;ruby&gt;&lt;rt&gt;&lt;/rt&gt;&lt;/ruby&gt;
</v>
      </c>
      <c r="N1137" s="317" t="str">
        <f t="shared" ca="1" si="319"/>
        <v xml:space="preserve">&lt;ruby&gt;&lt;rt&gt;&lt;/rt&gt;&lt;/ruby&gt;
</v>
      </c>
      <c r="O1137" s="317" t="str">
        <f t="shared" ca="1" si="320"/>
        <v xml:space="preserve">&lt;ruby&gt;&lt;rt&gt;&lt;/rt&gt;&lt;/ruby&gt;
</v>
      </c>
      <c r="P1137" s="317" t="str">
        <f t="shared" ca="1" si="320"/>
        <v xml:space="preserve">&lt;ruby&gt;&lt;rt&gt;&lt;/rt&gt;&lt;/ruby&gt;
</v>
      </c>
      <c r="Q1137" s="318" t="str">
        <f t="shared" ca="1" si="321"/>
        <v xml:space="preserve">&lt;ruby&gt;&lt;rtc&gt;&lt;/rtc&gt;&lt;/ruby&gt;
</v>
      </c>
      <c r="R1137" s="318" t="str">
        <f t="shared" ca="1" si="322"/>
        <v xml:space="preserve">&lt;ruby&gt;&lt;rt&gt;&lt;/rt&gt;&lt;rtc&gt;&lt;/rtc&gt;&lt;/ruby&gt;
</v>
      </c>
      <c r="S1137" s="285"/>
      <c r="T1137" s="319" t="b">
        <f t="shared" si="316"/>
        <v>0</v>
      </c>
      <c r="U1137" s="319" t="b">
        <f t="shared" si="323"/>
        <v>0</v>
      </c>
      <c r="V1137" s="319" t="b">
        <f t="shared" si="324"/>
        <v>1</v>
      </c>
      <c r="W1137" s="319" t="b">
        <f t="shared" si="325"/>
        <v>1</v>
      </c>
      <c r="X1137" s="319" t="b">
        <f t="shared" si="326"/>
        <v>0</v>
      </c>
      <c r="Y1137" s="370"/>
      <c r="Z1137" s="377" t="str">
        <f t="shared" si="317"/>
        <v/>
      </c>
      <c r="AA1137" s="373" t="str">
        <f t="array" ref="AA1137">IF( $Z1137="", "", INDEX(白話字聲母資料表, $Z1137, $AA$5))</f>
        <v/>
      </c>
      <c r="AB1137" s="370"/>
      <c r="AC1137" s="377" t="str">
        <f t="shared" si="327"/>
        <v/>
      </c>
      <c r="AD1137" s="373" t="str">
        <f t="array" ref="AD1137">IF( $W1137, "", INDEX(白話字韻母資料表, AC1137, $AD$5))</f>
        <v/>
      </c>
      <c r="AE1137" s="373" t="str">
        <f t="array" ref="AE1137">IF( $W1137, "", IF( INDEX(白話字韻母資料表, AC1137, $AE$5) = "入聲", TRUE, FALSE) )</f>
        <v/>
      </c>
      <c r="AF1137" s="374" t="str">
        <f t="shared" si="328"/>
        <v/>
      </c>
      <c r="AG1137" s="374" t="str">
        <f t="shared" si="329"/>
        <v/>
      </c>
      <c r="AH1137" s="374" t="str">
        <f t="array" ref="AH1137">IF( $W1137, "", INDEX(白話字韻母資料表, $AC1137, $AH$5))</f>
        <v/>
      </c>
      <c r="AI1137" s="374" t="str">
        <f t="array" ref="AI1137">IF($W1137, "", INDEX(白話字韻母八聲調資料表, $AD1137, $AG1137))</f>
        <v/>
      </c>
      <c r="AJ1137" s="370"/>
      <c r="AK1137" s="373" t="b">
        <f t="shared" si="330"/>
        <v>0</v>
      </c>
      <c r="AL1137" s="373" t="str">
        <f>IF( $AK1137, IFERROR( IF(MATCH( $E1137, 顎音化聲母!$H$9:$H$37, 0), TRUE, FALSE), FALSE), "")</f>
        <v/>
      </c>
      <c r="AM1137" s="373" t="str">
        <f t="array" ref="AM1137">IF( AND($AK1137, $AL1137), INDEX(顎音化聲母資料表, MATCH( $D1137 &amp; $E1137, 顎音化聲母!$L$5:$L$136, 0), 3), "")</f>
        <v/>
      </c>
      <c r="AN1137" s="373" t="str">
        <f t="shared" si="331"/>
        <v/>
      </c>
      <c r="AO1137" s="374" t="str">
        <f t="array" ref="AO1137">IF($AN1137="", "", IF( $AM1137&lt;&gt;"", $AM1137,INDEX(白話字聲母資料表, $AN1137, $AO$5)))</f>
        <v/>
      </c>
      <c r="AP1137" s="374" t="str">
        <f t="array" ref="AP1137">IF($W1137, "", INDEX(方音八音反切資料表, $AD1137, $AG1137))</f>
        <v/>
      </c>
      <c r="AQ1137" s="370"/>
      <c r="AR1137" s="374" t="str">
        <f t="array" ref="AR1137">IF($V1137, "", INDEX(白話字聲母資料表, $Z1137, $AR$5))</f>
        <v/>
      </c>
      <c r="AS1137" s="375" t="str">
        <f t="array" ref="AS1137">IF($W1137, "", INDEX(白話字韻母資料表, $AC1137, $AR$5))</f>
        <v/>
      </c>
      <c r="AT1137" s="374" t="str">
        <f t="array" ref="AT1137">IF($W1137, "", INDEX(台羅韻母八聲調資料表, $AD1137, $AG1137))</f>
        <v/>
      </c>
      <c r="AU1137" s="370"/>
      <c r="AV1137" s="374" t="str">
        <f t="array" ref="AV1137">IF($V1137, "", INDEX(白話字聲母資料表, $Z1137, $AV$5))</f>
        <v/>
      </c>
      <c r="AW1137" s="375" t="str">
        <f t="array" ref="AW1137">IF($W1137, "", INDEX(白話字韻母資料表, $AC1137, $AW$5))</f>
        <v/>
      </c>
      <c r="AX1137" s="374" t="str">
        <f t="array" ref="AX1137">IF($W1137, "", INDEX(閩拼韻母八聲調資料表, $AD1137, $AG1137))</f>
        <v/>
      </c>
    </row>
    <row r="1138" spans="2:50">
      <c r="B1138" s="380">
        <f t="shared" si="294"/>
        <v>1130</v>
      </c>
      <c r="C1138" s="314" t="str">
        <f>MID(文章!$D$4, B1138, 1)</f>
        <v/>
      </c>
      <c r="D1138" s="365"/>
      <c r="E1138" s="365"/>
      <c r="F1138" s="365"/>
      <c r="G1138" s="315" t="str">
        <f t="array" ref="G1138">IF( OR($T1138, NOT($U1138), $W1138), "", $AA1138 &amp; $AH1138 &amp; INDEX(中文數值資料表, $AG1138, 2) )</f>
        <v/>
      </c>
      <c r="H1138" s="321" t="str">
        <f t="shared" si="295"/>
        <v/>
      </c>
      <c r="I1138" s="322" t="str">
        <f t="shared" si="296"/>
        <v/>
      </c>
      <c r="J1138" s="323" t="str">
        <f t="shared" si="297"/>
        <v/>
      </c>
      <c r="K1138" s="316" t="str">
        <f t="shared" si="298"/>
        <v/>
      </c>
      <c r="L1138" s="317" t="str">
        <f t="shared" ca="1" si="332"/>
        <v xml:space="preserve">\ltjruby{}{}\
</v>
      </c>
      <c r="M1138" s="317" t="str">
        <f t="shared" ca="1" si="318"/>
        <v xml:space="preserve">&lt;ruby&gt;&lt;rt&gt;&lt;/rt&gt;&lt;/ruby&gt;
</v>
      </c>
      <c r="N1138" s="317" t="str">
        <f t="shared" ca="1" si="319"/>
        <v xml:space="preserve">&lt;ruby&gt;&lt;rt&gt;&lt;/rt&gt;&lt;/ruby&gt;
</v>
      </c>
      <c r="O1138" s="317" t="str">
        <f t="shared" ca="1" si="320"/>
        <v xml:space="preserve">&lt;ruby&gt;&lt;rt&gt;&lt;/rt&gt;&lt;/ruby&gt;
</v>
      </c>
      <c r="P1138" s="317" t="str">
        <f t="shared" ca="1" si="320"/>
        <v xml:space="preserve">&lt;ruby&gt;&lt;rt&gt;&lt;/rt&gt;&lt;/ruby&gt;
</v>
      </c>
      <c r="Q1138" s="318" t="str">
        <f t="shared" ca="1" si="321"/>
        <v xml:space="preserve">&lt;ruby&gt;&lt;rtc&gt;&lt;/rtc&gt;&lt;/ruby&gt;
</v>
      </c>
      <c r="R1138" s="318" t="str">
        <f t="shared" ca="1" si="322"/>
        <v xml:space="preserve">&lt;ruby&gt;&lt;rt&gt;&lt;/rt&gt;&lt;rtc&gt;&lt;/rtc&gt;&lt;/ruby&gt;
</v>
      </c>
      <c r="S1138" s="285"/>
      <c r="T1138" s="319" t="b">
        <f t="shared" si="316"/>
        <v>0</v>
      </c>
      <c r="U1138" s="319" t="b">
        <f t="shared" si="323"/>
        <v>0</v>
      </c>
      <c r="V1138" s="319" t="b">
        <f t="shared" si="324"/>
        <v>1</v>
      </c>
      <c r="W1138" s="319" t="b">
        <f t="shared" si="325"/>
        <v>1</v>
      </c>
      <c r="X1138" s="319" t="b">
        <f t="shared" si="326"/>
        <v>0</v>
      </c>
      <c r="Y1138" s="370"/>
      <c r="Z1138" s="377" t="str">
        <f t="shared" si="317"/>
        <v/>
      </c>
      <c r="AA1138" s="373" t="str">
        <f t="array" ref="AA1138">IF( $Z1138="", "", INDEX(白話字聲母資料表, $Z1138, $AA$5))</f>
        <v/>
      </c>
      <c r="AB1138" s="370"/>
      <c r="AC1138" s="377" t="str">
        <f t="shared" si="327"/>
        <v/>
      </c>
      <c r="AD1138" s="373" t="str">
        <f t="array" ref="AD1138">IF( $W1138, "", INDEX(白話字韻母資料表, AC1138, $AD$5))</f>
        <v/>
      </c>
      <c r="AE1138" s="373" t="str">
        <f t="array" ref="AE1138">IF( $W1138, "", IF( INDEX(白話字韻母資料表, AC1138, $AE$5) = "入聲", TRUE, FALSE) )</f>
        <v/>
      </c>
      <c r="AF1138" s="374" t="str">
        <f t="shared" si="328"/>
        <v/>
      </c>
      <c r="AG1138" s="374" t="str">
        <f t="shared" si="329"/>
        <v/>
      </c>
      <c r="AH1138" s="374" t="str">
        <f t="array" ref="AH1138">IF( $W1138, "", INDEX(白話字韻母資料表, $AC1138, $AH$5))</f>
        <v/>
      </c>
      <c r="AI1138" s="374" t="str">
        <f t="array" ref="AI1138">IF($W1138, "", INDEX(白話字韻母八聲調資料表, $AD1138, $AG1138))</f>
        <v/>
      </c>
      <c r="AJ1138" s="370"/>
      <c r="AK1138" s="373" t="b">
        <f t="shared" si="330"/>
        <v>0</v>
      </c>
      <c r="AL1138" s="373" t="str">
        <f>IF( $AK1138, IFERROR( IF(MATCH( $E1138, 顎音化聲母!$H$9:$H$37, 0), TRUE, FALSE), FALSE), "")</f>
        <v/>
      </c>
      <c r="AM1138" s="373" t="str">
        <f t="array" ref="AM1138">IF( AND($AK1138, $AL1138), INDEX(顎音化聲母資料表, MATCH( $D1138 &amp; $E1138, 顎音化聲母!$L$5:$L$136, 0), 3), "")</f>
        <v/>
      </c>
      <c r="AN1138" s="373" t="str">
        <f t="shared" si="331"/>
        <v/>
      </c>
      <c r="AO1138" s="374" t="str">
        <f t="array" ref="AO1138">IF($AN1138="", "", IF( $AM1138&lt;&gt;"", $AM1138,INDEX(白話字聲母資料表, $AN1138, $AO$5)))</f>
        <v/>
      </c>
      <c r="AP1138" s="374" t="str">
        <f t="array" ref="AP1138">IF($W1138, "", INDEX(方音八音反切資料表, $AD1138, $AG1138))</f>
        <v/>
      </c>
      <c r="AQ1138" s="370"/>
      <c r="AR1138" s="374" t="str">
        <f t="array" ref="AR1138">IF($V1138, "", INDEX(白話字聲母資料表, $Z1138, $AR$5))</f>
        <v/>
      </c>
      <c r="AS1138" s="375" t="str">
        <f t="array" ref="AS1138">IF($W1138, "", INDEX(白話字韻母資料表, $AC1138, $AR$5))</f>
        <v/>
      </c>
      <c r="AT1138" s="374" t="str">
        <f t="array" ref="AT1138">IF($W1138, "", INDEX(台羅韻母八聲調資料表, $AD1138, $AG1138))</f>
        <v/>
      </c>
      <c r="AU1138" s="370"/>
      <c r="AV1138" s="374" t="str">
        <f t="array" ref="AV1138">IF($V1138, "", INDEX(白話字聲母資料表, $Z1138, $AV$5))</f>
        <v/>
      </c>
      <c r="AW1138" s="375" t="str">
        <f t="array" ref="AW1138">IF($W1138, "", INDEX(白話字韻母資料表, $AC1138, $AW$5))</f>
        <v/>
      </c>
      <c r="AX1138" s="374" t="str">
        <f t="array" ref="AX1138">IF($W1138, "", INDEX(閩拼韻母八聲調資料表, $AD1138, $AG1138))</f>
        <v/>
      </c>
    </row>
    <row r="1139" spans="2:50">
      <c r="B1139" s="380">
        <f t="shared" si="294"/>
        <v>1131</v>
      </c>
      <c r="C1139" s="314" t="str">
        <f>MID(文章!$D$4, B1139, 1)</f>
        <v/>
      </c>
      <c r="D1139" s="365"/>
      <c r="E1139" s="365"/>
      <c r="F1139" s="365"/>
      <c r="G1139" s="315" t="str">
        <f t="array" ref="G1139">IF( OR($T1139, NOT($U1139), $W1139), "", $AA1139 &amp; $AH1139 &amp; INDEX(中文數值資料表, $AG1139, 2) )</f>
        <v/>
      </c>
      <c r="H1139" s="321" t="str">
        <f t="shared" si="295"/>
        <v/>
      </c>
      <c r="I1139" s="322" t="str">
        <f t="shared" si="296"/>
        <v/>
      </c>
      <c r="J1139" s="323" t="str">
        <f t="shared" si="297"/>
        <v/>
      </c>
      <c r="K1139" s="316" t="str">
        <f t="shared" si="298"/>
        <v/>
      </c>
      <c r="L1139" s="317" t="str">
        <f t="shared" ca="1" si="332"/>
        <v xml:space="preserve">\ltjruby{}{}\
</v>
      </c>
      <c r="M1139" s="317" t="str">
        <f t="shared" ca="1" si="318"/>
        <v xml:space="preserve">&lt;ruby&gt;&lt;rt&gt;&lt;/rt&gt;&lt;/ruby&gt;
</v>
      </c>
      <c r="N1139" s="317" t="str">
        <f t="shared" ca="1" si="319"/>
        <v xml:space="preserve">&lt;ruby&gt;&lt;rt&gt;&lt;/rt&gt;&lt;/ruby&gt;
</v>
      </c>
      <c r="O1139" s="317" t="str">
        <f t="shared" ca="1" si="320"/>
        <v xml:space="preserve">&lt;ruby&gt;&lt;rt&gt;&lt;/rt&gt;&lt;/ruby&gt;
</v>
      </c>
      <c r="P1139" s="317" t="str">
        <f t="shared" ca="1" si="320"/>
        <v xml:space="preserve">&lt;ruby&gt;&lt;rt&gt;&lt;/rt&gt;&lt;/ruby&gt;
</v>
      </c>
      <c r="Q1139" s="318" t="str">
        <f t="shared" ca="1" si="321"/>
        <v xml:space="preserve">&lt;ruby&gt;&lt;rtc&gt;&lt;/rtc&gt;&lt;/ruby&gt;
</v>
      </c>
      <c r="R1139" s="318" t="str">
        <f t="shared" ca="1" si="322"/>
        <v xml:space="preserve">&lt;ruby&gt;&lt;rt&gt;&lt;/rt&gt;&lt;rtc&gt;&lt;/rtc&gt;&lt;/ruby&gt;
</v>
      </c>
      <c r="S1139" s="285"/>
      <c r="T1139" s="319" t="b">
        <f t="shared" si="316"/>
        <v>0</v>
      </c>
      <c r="U1139" s="319" t="b">
        <f t="shared" si="323"/>
        <v>0</v>
      </c>
      <c r="V1139" s="319" t="b">
        <f t="shared" si="324"/>
        <v>1</v>
      </c>
      <c r="W1139" s="319" t="b">
        <f t="shared" si="325"/>
        <v>1</v>
      </c>
      <c r="X1139" s="319" t="b">
        <f t="shared" si="326"/>
        <v>0</v>
      </c>
      <c r="Y1139" s="370"/>
      <c r="Z1139" s="377" t="str">
        <f t="shared" si="317"/>
        <v/>
      </c>
      <c r="AA1139" s="373" t="str">
        <f t="array" ref="AA1139">IF( $Z1139="", "", INDEX(白話字聲母資料表, $Z1139, $AA$5))</f>
        <v/>
      </c>
      <c r="AB1139" s="370"/>
      <c r="AC1139" s="377" t="str">
        <f t="shared" si="327"/>
        <v/>
      </c>
      <c r="AD1139" s="373" t="str">
        <f t="array" ref="AD1139">IF( $W1139, "", INDEX(白話字韻母資料表, AC1139, $AD$5))</f>
        <v/>
      </c>
      <c r="AE1139" s="373" t="str">
        <f t="array" ref="AE1139">IF( $W1139, "", IF( INDEX(白話字韻母資料表, AC1139, $AE$5) = "入聲", TRUE, FALSE) )</f>
        <v/>
      </c>
      <c r="AF1139" s="374" t="str">
        <f t="shared" si="328"/>
        <v/>
      </c>
      <c r="AG1139" s="374" t="str">
        <f t="shared" si="329"/>
        <v/>
      </c>
      <c r="AH1139" s="374" t="str">
        <f t="array" ref="AH1139">IF( $W1139, "", INDEX(白話字韻母資料表, $AC1139, $AH$5))</f>
        <v/>
      </c>
      <c r="AI1139" s="374" t="str">
        <f t="array" ref="AI1139">IF($W1139, "", INDEX(白話字韻母八聲調資料表, $AD1139, $AG1139))</f>
        <v/>
      </c>
      <c r="AJ1139" s="370"/>
      <c r="AK1139" s="373" t="b">
        <f t="shared" si="330"/>
        <v>0</v>
      </c>
      <c r="AL1139" s="373" t="str">
        <f>IF( $AK1139, IFERROR( IF(MATCH( $E1139, 顎音化聲母!$H$9:$H$37, 0), TRUE, FALSE), FALSE), "")</f>
        <v/>
      </c>
      <c r="AM1139" s="373" t="str">
        <f t="array" ref="AM1139">IF( AND($AK1139, $AL1139), INDEX(顎音化聲母資料表, MATCH( $D1139 &amp; $E1139, 顎音化聲母!$L$5:$L$136, 0), 3), "")</f>
        <v/>
      </c>
      <c r="AN1139" s="373" t="str">
        <f t="shared" si="331"/>
        <v/>
      </c>
      <c r="AO1139" s="374" t="str">
        <f t="array" ref="AO1139">IF($AN1139="", "", IF( $AM1139&lt;&gt;"", $AM1139,INDEX(白話字聲母資料表, $AN1139, $AO$5)))</f>
        <v/>
      </c>
      <c r="AP1139" s="374" t="str">
        <f t="array" ref="AP1139">IF($W1139, "", INDEX(方音八音反切資料表, $AD1139, $AG1139))</f>
        <v/>
      </c>
      <c r="AQ1139" s="370"/>
      <c r="AR1139" s="374" t="str">
        <f t="array" ref="AR1139">IF($V1139, "", INDEX(白話字聲母資料表, $Z1139, $AR$5))</f>
        <v/>
      </c>
      <c r="AS1139" s="375" t="str">
        <f t="array" ref="AS1139">IF($W1139, "", INDEX(白話字韻母資料表, $AC1139, $AR$5))</f>
        <v/>
      </c>
      <c r="AT1139" s="374" t="str">
        <f t="array" ref="AT1139">IF($W1139, "", INDEX(台羅韻母八聲調資料表, $AD1139, $AG1139))</f>
        <v/>
      </c>
      <c r="AU1139" s="370"/>
      <c r="AV1139" s="374" t="str">
        <f t="array" ref="AV1139">IF($V1139, "", INDEX(白話字聲母資料表, $Z1139, $AV$5))</f>
        <v/>
      </c>
      <c r="AW1139" s="375" t="str">
        <f t="array" ref="AW1139">IF($W1139, "", INDEX(白話字韻母資料表, $AC1139, $AW$5))</f>
        <v/>
      </c>
      <c r="AX1139" s="374" t="str">
        <f t="array" ref="AX1139">IF($W1139, "", INDEX(閩拼韻母八聲調資料表, $AD1139, $AG1139))</f>
        <v/>
      </c>
    </row>
    <row r="1140" spans="2:50">
      <c r="B1140" s="380">
        <f t="shared" si="294"/>
        <v>1132</v>
      </c>
      <c r="C1140" s="314" t="str">
        <f>MID(文章!$D$4, B1140, 1)</f>
        <v/>
      </c>
      <c r="D1140" s="365"/>
      <c r="E1140" s="365"/>
      <c r="F1140" s="365"/>
      <c r="G1140" s="315" t="str">
        <f t="array" ref="G1140">IF( OR($T1140, NOT($U1140), $W1140), "", $AA1140 &amp; $AH1140 &amp; INDEX(中文數值資料表, $AG1140, 2) )</f>
        <v/>
      </c>
      <c r="H1140" s="321" t="str">
        <f t="shared" si="295"/>
        <v/>
      </c>
      <c r="I1140" s="322" t="str">
        <f t="shared" si="296"/>
        <v/>
      </c>
      <c r="J1140" s="323" t="str">
        <f t="shared" si="297"/>
        <v/>
      </c>
      <c r="K1140" s="316" t="str">
        <f t="shared" si="298"/>
        <v/>
      </c>
      <c r="L1140" s="317" t="str">
        <f t="shared" ca="1" si="332"/>
        <v xml:space="preserve">\ltjruby{}{}\
</v>
      </c>
      <c r="M1140" s="317" t="str">
        <f t="shared" ca="1" si="318"/>
        <v xml:space="preserve">&lt;ruby&gt;&lt;rt&gt;&lt;/rt&gt;&lt;/ruby&gt;
</v>
      </c>
      <c r="N1140" s="317" t="str">
        <f t="shared" ca="1" si="319"/>
        <v xml:space="preserve">&lt;ruby&gt;&lt;rt&gt;&lt;/rt&gt;&lt;/ruby&gt;
</v>
      </c>
      <c r="O1140" s="317" t="str">
        <f t="shared" ca="1" si="320"/>
        <v xml:space="preserve">&lt;ruby&gt;&lt;rt&gt;&lt;/rt&gt;&lt;/ruby&gt;
</v>
      </c>
      <c r="P1140" s="317" t="str">
        <f t="shared" ca="1" si="320"/>
        <v xml:space="preserve">&lt;ruby&gt;&lt;rt&gt;&lt;/rt&gt;&lt;/ruby&gt;
</v>
      </c>
      <c r="Q1140" s="318" t="str">
        <f t="shared" ca="1" si="321"/>
        <v xml:space="preserve">&lt;ruby&gt;&lt;rtc&gt;&lt;/rtc&gt;&lt;/ruby&gt;
</v>
      </c>
      <c r="R1140" s="318" t="str">
        <f t="shared" ca="1" si="322"/>
        <v xml:space="preserve">&lt;ruby&gt;&lt;rt&gt;&lt;/rt&gt;&lt;rtc&gt;&lt;/rtc&gt;&lt;/ruby&gt;
</v>
      </c>
      <c r="S1140" s="285"/>
      <c r="T1140" s="319" t="b">
        <f t="shared" si="316"/>
        <v>0</v>
      </c>
      <c r="U1140" s="319" t="b">
        <f t="shared" si="323"/>
        <v>0</v>
      </c>
      <c r="V1140" s="319" t="b">
        <f t="shared" si="324"/>
        <v>1</v>
      </c>
      <c r="W1140" s="319" t="b">
        <f t="shared" si="325"/>
        <v>1</v>
      </c>
      <c r="X1140" s="319" t="b">
        <f t="shared" si="326"/>
        <v>0</v>
      </c>
      <c r="Y1140" s="370"/>
      <c r="Z1140" s="377" t="str">
        <f t="shared" si="317"/>
        <v/>
      </c>
      <c r="AA1140" s="373" t="str">
        <f t="array" ref="AA1140">IF( $Z1140="", "", INDEX(白話字聲母資料表, $Z1140, $AA$5))</f>
        <v/>
      </c>
      <c r="AB1140" s="370"/>
      <c r="AC1140" s="377" t="str">
        <f t="shared" si="327"/>
        <v/>
      </c>
      <c r="AD1140" s="373" t="str">
        <f t="array" ref="AD1140">IF( $W1140, "", INDEX(白話字韻母資料表, AC1140, $AD$5))</f>
        <v/>
      </c>
      <c r="AE1140" s="373" t="str">
        <f t="array" ref="AE1140">IF( $W1140, "", IF( INDEX(白話字韻母資料表, AC1140, $AE$5) = "入聲", TRUE, FALSE) )</f>
        <v/>
      </c>
      <c r="AF1140" s="374" t="str">
        <f t="shared" si="328"/>
        <v/>
      </c>
      <c r="AG1140" s="374" t="str">
        <f t="shared" si="329"/>
        <v/>
      </c>
      <c r="AH1140" s="374" t="str">
        <f t="array" ref="AH1140">IF( $W1140, "", INDEX(白話字韻母資料表, $AC1140, $AH$5))</f>
        <v/>
      </c>
      <c r="AI1140" s="374" t="str">
        <f t="array" ref="AI1140">IF($W1140, "", INDEX(白話字韻母八聲調資料表, $AD1140, $AG1140))</f>
        <v/>
      </c>
      <c r="AJ1140" s="370"/>
      <c r="AK1140" s="373" t="b">
        <f t="shared" si="330"/>
        <v>0</v>
      </c>
      <c r="AL1140" s="373" t="str">
        <f>IF( $AK1140, IFERROR( IF(MATCH( $E1140, 顎音化聲母!$H$9:$H$37, 0), TRUE, FALSE), FALSE), "")</f>
        <v/>
      </c>
      <c r="AM1140" s="373" t="str">
        <f t="array" ref="AM1140">IF( AND($AK1140, $AL1140), INDEX(顎音化聲母資料表, MATCH( $D1140 &amp; $E1140, 顎音化聲母!$L$5:$L$136, 0), 3), "")</f>
        <v/>
      </c>
      <c r="AN1140" s="373" t="str">
        <f t="shared" si="331"/>
        <v/>
      </c>
      <c r="AO1140" s="374" t="str">
        <f t="array" ref="AO1140">IF($AN1140="", "", IF( $AM1140&lt;&gt;"", $AM1140,INDEX(白話字聲母資料表, $AN1140, $AO$5)))</f>
        <v/>
      </c>
      <c r="AP1140" s="374" t="str">
        <f t="array" ref="AP1140">IF($W1140, "", INDEX(方音八音反切資料表, $AD1140, $AG1140))</f>
        <v/>
      </c>
      <c r="AQ1140" s="370"/>
      <c r="AR1140" s="374" t="str">
        <f t="array" ref="AR1140">IF($V1140, "", INDEX(白話字聲母資料表, $Z1140, $AR$5))</f>
        <v/>
      </c>
      <c r="AS1140" s="375" t="str">
        <f t="array" ref="AS1140">IF($W1140, "", INDEX(白話字韻母資料表, $AC1140, $AR$5))</f>
        <v/>
      </c>
      <c r="AT1140" s="374" t="str">
        <f t="array" ref="AT1140">IF($W1140, "", INDEX(台羅韻母八聲調資料表, $AD1140, $AG1140))</f>
        <v/>
      </c>
      <c r="AU1140" s="370"/>
      <c r="AV1140" s="374" t="str">
        <f t="array" ref="AV1140">IF($V1140, "", INDEX(白話字聲母資料表, $Z1140, $AV$5))</f>
        <v/>
      </c>
      <c r="AW1140" s="375" t="str">
        <f t="array" ref="AW1140">IF($W1140, "", INDEX(白話字韻母資料表, $AC1140, $AW$5))</f>
        <v/>
      </c>
      <c r="AX1140" s="374" t="str">
        <f t="array" ref="AX1140">IF($W1140, "", INDEX(閩拼韻母八聲調資料表, $AD1140, $AG1140))</f>
        <v/>
      </c>
    </row>
    <row r="1141" spans="2:50">
      <c r="B1141" s="380">
        <f t="shared" si="294"/>
        <v>1133</v>
      </c>
      <c r="C1141" s="314" t="str">
        <f>MID(文章!$D$4, B1141, 1)</f>
        <v/>
      </c>
      <c r="D1141" s="365"/>
      <c r="E1141" s="365"/>
      <c r="F1141" s="365"/>
      <c r="G1141" s="315" t="str">
        <f t="array" ref="G1141">IF( OR($T1141, NOT($U1141), $W1141), "", $AA1141 &amp; $AH1141 &amp; INDEX(中文數值資料表, $AG1141, 2) )</f>
        <v/>
      </c>
      <c r="H1141" s="321" t="str">
        <f t="shared" si="295"/>
        <v/>
      </c>
      <c r="I1141" s="322" t="str">
        <f t="shared" si="296"/>
        <v/>
      </c>
      <c r="J1141" s="323" t="str">
        <f t="shared" si="297"/>
        <v/>
      </c>
      <c r="K1141" s="316" t="str">
        <f t="shared" si="298"/>
        <v/>
      </c>
      <c r="L1141" s="317" t="str">
        <f t="shared" ca="1" si="332"/>
        <v xml:space="preserve">\ltjruby{}{}\
</v>
      </c>
      <c r="M1141" s="317" t="str">
        <f t="shared" ca="1" si="318"/>
        <v xml:space="preserve">&lt;ruby&gt;&lt;rt&gt;&lt;/rt&gt;&lt;/ruby&gt;
</v>
      </c>
      <c r="N1141" s="317" t="str">
        <f t="shared" ca="1" si="319"/>
        <v xml:space="preserve">&lt;ruby&gt;&lt;rt&gt;&lt;/rt&gt;&lt;/ruby&gt;
</v>
      </c>
      <c r="O1141" s="317" t="str">
        <f t="shared" ca="1" si="320"/>
        <v xml:space="preserve">&lt;ruby&gt;&lt;rt&gt;&lt;/rt&gt;&lt;/ruby&gt;
</v>
      </c>
      <c r="P1141" s="317" t="str">
        <f t="shared" ca="1" si="320"/>
        <v xml:space="preserve">&lt;ruby&gt;&lt;rt&gt;&lt;/rt&gt;&lt;/ruby&gt;
</v>
      </c>
      <c r="Q1141" s="318" t="str">
        <f t="shared" ca="1" si="321"/>
        <v xml:space="preserve">&lt;ruby&gt;&lt;rtc&gt;&lt;/rtc&gt;&lt;/ruby&gt;
</v>
      </c>
      <c r="R1141" s="318" t="str">
        <f t="shared" ca="1" si="322"/>
        <v xml:space="preserve">&lt;ruby&gt;&lt;rt&gt;&lt;/rt&gt;&lt;rtc&gt;&lt;/rtc&gt;&lt;/ruby&gt;
</v>
      </c>
      <c r="S1141" s="285"/>
      <c r="T1141" s="319" t="b">
        <f t="shared" si="316"/>
        <v>0</v>
      </c>
      <c r="U1141" s="319" t="b">
        <f t="shared" si="323"/>
        <v>0</v>
      </c>
      <c r="V1141" s="319" t="b">
        <f t="shared" si="324"/>
        <v>1</v>
      </c>
      <c r="W1141" s="319" t="b">
        <f t="shared" si="325"/>
        <v>1</v>
      </c>
      <c r="X1141" s="319" t="b">
        <f t="shared" si="326"/>
        <v>0</v>
      </c>
      <c r="Y1141" s="370"/>
      <c r="Z1141" s="377" t="str">
        <f t="shared" si="317"/>
        <v/>
      </c>
      <c r="AA1141" s="373" t="str">
        <f t="array" ref="AA1141">IF( $Z1141="", "", INDEX(白話字聲母資料表, $Z1141, $AA$5))</f>
        <v/>
      </c>
      <c r="AB1141" s="370"/>
      <c r="AC1141" s="377" t="str">
        <f t="shared" si="327"/>
        <v/>
      </c>
      <c r="AD1141" s="373" t="str">
        <f t="array" ref="AD1141">IF( $W1141, "", INDEX(白話字韻母資料表, AC1141, $AD$5))</f>
        <v/>
      </c>
      <c r="AE1141" s="373" t="str">
        <f t="array" ref="AE1141">IF( $W1141, "", IF( INDEX(白話字韻母資料表, AC1141, $AE$5) = "入聲", TRUE, FALSE) )</f>
        <v/>
      </c>
      <c r="AF1141" s="374" t="str">
        <f t="shared" si="328"/>
        <v/>
      </c>
      <c r="AG1141" s="374" t="str">
        <f t="shared" si="329"/>
        <v/>
      </c>
      <c r="AH1141" s="374" t="str">
        <f t="array" ref="AH1141">IF( $W1141, "", INDEX(白話字韻母資料表, $AC1141, $AH$5))</f>
        <v/>
      </c>
      <c r="AI1141" s="374" t="str">
        <f t="array" ref="AI1141">IF($W1141, "", INDEX(白話字韻母八聲調資料表, $AD1141, $AG1141))</f>
        <v/>
      </c>
      <c r="AJ1141" s="370"/>
      <c r="AK1141" s="373" t="b">
        <f t="shared" si="330"/>
        <v>0</v>
      </c>
      <c r="AL1141" s="373" t="str">
        <f>IF( $AK1141, IFERROR( IF(MATCH( $E1141, 顎音化聲母!$H$9:$H$37, 0), TRUE, FALSE), FALSE), "")</f>
        <v/>
      </c>
      <c r="AM1141" s="373" t="str">
        <f t="array" ref="AM1141">IF( AND($AK1141, $AL1141), INDEX(顎音化聲母資料表, MATCH( $D1141 &amp; $E1141, 顎音化聲母!$L$5:$L$136, 0), 3), "")</f>
        <v/>
      </c>
      <c r="AN1141" s="373" t="str">
        <f t="shared" si="331"/>
        <v/>
      </c>
      <c r="AO1141" s="374" t="str">
        <f t="array" ref="AO1141">IF($AN1141="", "", IF( $AM1141&lt;&gt;"", $AM1141,INDEX(白話字聲母資料表, $AN1141, $AO$5)))</f>
        <v/>
      </c>
      <c r="AP1141" s="374" t="str">
        <f t="array" ref="AP1141">IF($W1141, "", INDEX(方音八音反切資料表, $AD1141, $AG1141))</f>
        <v/>
      </c>
      <c r="AQ1141" s="370"/>
      <c r="AR1141" s="374" t="str">
        <f t="array" ref="AR1141">IF($V1141, "", INDEX(白話字聲母資料表, $Z1141, $AR$5))</f>
        <v/>
      </c>
      <c r="AS1141" s="375" t="str">
        <f t="array" ref="AS1141">IF($W1141, "", INDEX(白話字韻母資料表, $AC1141, $AR$5))</f>
        <v/>
      </c>
      <c r="AT1141" s="374" t="str">
        <f t="array" ref="AT1141">IF($W1141, "", INDEX(台羅韻母八聲調資料表, $AD1141, $AG1141))</f>
        <v/>
      </c>
      <c r="AU1141" s="370"/>
      <c r="AV1141" s="374" t="str">
        <f t="array" ref="AV1141">IF($V1141, "", INDEX(白話字聲母資料表, $Z1141, $AV$5))</f>
        <v/>
      </c>
      <c r="AW1141" s="375" t="str">
        <f t="array" ref="AW1141">IF($W1141, "", INDEX(白話字韻母資料表, $AC1141, $AW$5))</f>
        <v/>
      </c>
      <c r="AX1141" s="374" t="str">
        <f t="array" ref="AX1141">IF($W1141, "", INDEX(閩拼韻母八聲調資料表, $AD1141, $AG1141))</f>
        <v/>
      </c>
    </row>
    <row r="1142" spans="2:50">
      <c r="B1142" s="380">
        <f t="shared" si="294"/>
        <v>1134</v>
      </c>
      <c r="C1142" s="314" t="str">
        <f>MID(文章!$D$4, B1142, 1)</f>
        <v/>
      </c>
      <c r="D1142" s="365"/>
      <c r="E1142" s="365"/>
      <c r="F1142" s="365"/>
      <c r="G1142" s="315" t="str">
        <f t="array" ref="G1142">IF( OR($T1142, NOT($U1142), $W1142), "", $AA1142 &amp; $AH1142 &amp; INDEX(中文數值資料表, $AG1142, 2) )</f>
        <v/>
      </c>
      <c r="H1142" s="321" t="str">
        <f t="shared" si="295"/>
        <v/>
      </c>
      <c r="I1142" s="322" t="str">
        <f t="shared" si="296"/>
        <v/>
      </c>
      <c r="J1142" s="323" t="str">
        <f t="shared" si="297"/>
        <v/>
      </c>
      <c r="K1142" s="316" t="str">
        <f t="shared" si="298"/>
        <v/>
      </c>
      <c r="L1142" s="317" t="str">
        <f t="shared" ca="1" si="332"/>
        <v xml:space="preserve">\ltjruby{}{}\
</v>
      </c>
      <c r="M1142" s="317" t="str">
        <f t="shared" ca="1" si="318"/>
        <v xml:space="preserve">&lt;ruby&gt;&lt;rt&gt;&lt;/rt&gt;&lt;/ruby&gt;
</v>
      </c>
      <c r="N1142" s="317" t="str">
        <f t="shared" ca="1" si="319"/>
        <v xml:space="preserve">&lt;ruby&gt;&lt;rt&gt;&lt;/rt&gt;&lt;/ruby&gt;
</v>
      </c>
      <c r="O1142" s="317" t="str">
        <f t="shared" ca="1" si="320"/>
        <v xml:space="preserve">&lt;ruby&gt;&lt;rt&gt;&lt;/rt&gt;&lt;/ruby&gt;
</v>
      </c>
      <c r="P1142" s="317" t="str">
        <f t="shared" ca="1" si="320"/>
        <v xml:space="preserve">&lt;ruby&gt;&lt;rt&gt;&lt;/rt&gt;&lt;/ruby&gt;
</v>
      </c>
      <c r="Q1142" s="318" t="str">
        <f t="shared" ca="1" si="321"/>
        <v xml:space="preserve">&lt;ruby&gt;&lt;rtc&gt;&lt;/rtc&gt;&lt;/ruby&gt;
</v>
      </c>
      <c r="R1142" s="318" t="str">
        <f t="shared" ca="1" si="322"/>
        <v xml:space="preserve">&lt;ruby&gt;&lt;rt&gt;&lt;/rt&gt;&lt;rtc&gt;&lt;/rtc&gt;&lt;/ruby&gt;
</v>
      </c>
      <c r="S1142" s="285"/>
      <c r="T1142" s="319" t="b">
        <f t="shared" si="316"/>
        <v>0</v>
      </c>
      <c r="U1142" s="319" t="b">
        <f t="shared" si="323"/>
        <v>0</v>
      </c>
      <c r="V1142" s="319" t="b">
        <f t="shared" si="324"/>
        <v>1</v>
      </c>
      <c r="W1142" s="319" t="b">
        <f t="shared" si="325"/>
        <v>1</v>
      </c>
      <c r="X1142" s="319" t="b">
        <f t="shared" si="326"/>
        <v>0</v>
      </c>
      <c r="Y1142" s="370"/>
      <c r="Z1142" s="377" t="str">
        <f t="shared" si="317"/>
        <v/>
      </c>
      <c r="AA1142" s="373" t="str">
        <f t="array" ref="AA1142">IF( $Z1142="", "", INDEX(白話字聲母資料表, $Z1142, $AA$5))</f>
        <v/>
      </c>
      <c r="AB1142" s="370"/>
      <c r="AC1142" s="377" t="str">
        <f t="shared" si="327"/>
        <v/>
      </c>
      <c r="AD1142" s="373" t="str">
        <f t="array" ref="AD1142">IF( $W1142, "", INDEX(白話字韻母資料表, AC1142, $AD$5))</f>
        <v/>
      </c>
      <c r="AE1142" s="373" t="str">
        <f t="array" ref="AE1142">IF( $W1142, "", IF( INDEX(白話字韻母資料表, AC1142, $AE$5) = "入聲", TRUE, FALSE) )</f>
        <v/>
      </c>
      <c r="AF1142" s="374" t="str">
        <f t="shared" si="328"/>
        <v/>
      </c>
      <c r="AG1142" s="374" t="str">
        <f t="shared" si="329"/>
        <v/>
      </c>
      <c r="AH1142" s="374" t="str">
        <f t="array" ref="AH1142">IF( $W1142, "", INDEX(白話字韻母資料表, $AC1142, $AH$5))</f>
        <v/>
      </c>
      <c r="AI1142" s="374" t="str">
        <f t="array" ref="AI1142">IF($W1142, "", INDEX(白話字韻母八聲調資料表, $AD1142, $AG1142))</f>
        <v/>
      </c>
      <c r="AJ1142" s="370"/>
      <c r="AK1142" s="373" t="b">
        <f t="shared" si="330"/>
        <v>0</v>
      </c>
      <c r="AL1142" s="373" t="str">
        <f>IF( $AK1142, IFERROR( IF(MATCH( $E1142, 顎音化聲母!$H$9:$H$37, 0), TRUE, FALSE), FALSE), "")</f>
        <v/>
      </c>
      <c r="AM1142" s="373" t="str">
        <f t="array" ref="AM1142">IF( AND($AK1142, $AL1142), INDEX(顎音化聲母資料表, MATCH( $D1142 &amp; $E1142, 顎音化聲母!$L$5:$L$136, 0), 3), "")</f>
        <v/>
      </c>
      <c r="AN1142" s="373" t="str">
        <f t="shared" si="331"/>
        <v/>
      </c>
      <c r="AO1142" s="374" t="str">
        <f t="array" ref="AO1142">IF($AN1142="", "", IF( $AM1142&lt;&gt;"", $AM1142,INDEX(白話字聲母資料表, $AN1142, $AO$5)))</f>
        <v/>
      </c>
      <c r="AP1142" s="374" t="str">
        <f t="array" ref="AP1142">IF($W1142, "", INDEX(方音八音反切資料表, $AD1142, $AG1142))</f>
        <v/>
      </c>
      <c r="AQ1142" s="370"/>
      <c r="AR1142" s="374" t="str">
        <f t="array" ref="AR1142">IF($V1142, "", INDEX(白話字聲母資料表, $Z1142, $AR$5))</f>
        <v/>
      </c>
      <c r="AS1142" s="375" t="str">
        <f t="array" ref="AS1142">IF($W1142, "", INDEX(白話字韻母資料表, $AC1142, $AR$5))</f>
        <v/>
      </c>
      <c r="AT1142" s="374" t="str">
        <f t="array" ref="AT1142">IF($W1142, "", INDEX(台羅韻母八聲調資料表, $AD1142, $AG1142))</f>
        <v/>
      </c>
      <c r="AU1142" s="370"/>
      <c r="AV1142" s="374" t="str">
        <f t="array" ref="AV1142">IF($V1142, "", INDEX(白話字聲母資料表, $Z1142, $AV$5))</f>
        <v/>
      </c>
      <c r="AW1142" s="375" t="str">
        <f t="array" ref="AW1142">IF($W1142, "", INDEX(白話字韻母資料表, $AC1142, $AW$5))</f>
        <v/>
      </c>
      <c r="AX1142" s="374" t="str">
        <f t="array" ref="AX1142">IF($W1142, "", INDEX(閩拼韻母八聲調資料表, $AD1142, $AG1142))</f>
        <v/>
      </c>
    </row>
    <row r="1143" spans="2:50">
      <c r="B1143" s="380">
        <f t="shared" si="294"/>
        <v>1135</v>
      </c>
      <c r="C1143" s="314" t="str">
        <f>MID(文章!$D$4, B1143, 1)</f>
        <v/>
      </c>
      <c r="D1143" s="365"/>
      <c r="E1143" s="365"/>
      <c r="F1143" s="365"/>
      <c r="G1143" s="315" t="str">
        <f t="array" ref="G1143">IF( OR($T1143, NOT($U1143), $W1143), "", $AA1143 &amp; $AH1143 &amp; INDEX(中文數值資料表, $AG1143, 2) )</f>
        <v/>
      </c>
      <c r="H1143" s="321" t="str">
        <f t="shared" si="295"/>
        <v/>
      </c>
      <c r="I1143" s="322" t="str">
        <f t="shared" si="296"/>
        <v/>
      </c>
      <c r="J1143" s="323" t="str">
        <f t="shared" si="297"/>
        <v/>
      </c>
      <c r="K1143" s="316" t="str">
        <f t="shared" si="298"/>
        <v/>
      </c>
      <c r="L1143" s="317" t="str">
        <f t="shared" ca="1" si="332"/>
        <v xml:space="preserve">\ltjruby{}{}\
</v>
      </c>
      <c r="M1143" s="317" t="str">
        <f t="shared" ca="1" si="318"/>
        <v xml:space="preserve">&lt;ruby&gt;&lt;rt&gt;&lt;/rt&gt;&lt;/ruby&gt;
</v>
      </c>
      <c r="N1143" s="317" t="str">
        <f t="shared" ca="1" si="319"/>
        <v xml:space="preserve">&lt;ruby&gt;&lt;rt&gt;&lt;/rt&gt;&lt;/ruby&gt;
</v>
      </c>
      <c r="O1143" s="317" t="str">
        <f t="shared" ca="1" si="320"/>
        <v xml:space="preserve">&lt;ruby&gt;&lt;rt&gt;&lt;/rt&gt;&lt;/ruby&gt;
</v>
      </c>
      <c r="P1143" s="317" t="str">
        <f t="shared" ca="1" si="320"/>
        <v xml:space="preserve">&lt;ruby&gt;&lt;rt&gt;&lt;/rt&gt;&lt;/ruby&gt;
</v>
      </c>
      <c r="Q1143" s="318" t="str">
        <f t="shared" ca="1" si="321"/>
        <v xml:space="preserve">&lt;ruby&gt;&lt;rtc&gt;&lt;/rtc&gt;&lt;/ruby&gt;
</v>
      </c>
      <c r="R1143" s="318" t="str">
        <f t="shared" ca="1" si="322"/>
        <v xml:space="preserve">&lt;ruby&gt;&lt;rt&gt;&lt;/rt&gt;&lt;rtc&gt;&lt;/rtc&gt;&lt;/ruby&gt;
</v>
      </c>
      <c r="S1143" s="285"/>
      <c r="T1143" s="319" t="b">
        <f t="shared" si="316"/>
        <v>0</v>
      </c>
      <c r="U1143" s="319" t="b">
        <f t="shared" si="323"/>
        <v>0</v>
      </c>
      <c r="V1143" s="319" t="b">
        <f t="shared" si="324"/>
        <v>1</v>
      </c>
      <c r="W1143" s="319" t="b">
        <f t="shared" si="325"/>
        <v>1</v>
      </c>
      <c r="X1143" s="319" t="b">
        <f t="shared" si="326"/>
        <v>0</v>
      </c>
      <c r="Y1143" s="370"/>
      <c r="Z1143" s="377" t="str">
        <f t="shared" si="317"/>
        <v/>
      </c>
      <c r="AA1143" s="373" t="str">
        <f t="array" ref="AA1143">IF( $Z1143="", "", INDEX(白話字聲母資料表, $Z1143, $AA$5))</f>
        <v/>
      </c>
      <c r="AB1143" s="370"/>
      <c r="AC1143" s="377" t="str">
        <f t="shared" si="327"/>
        <v/>
      </c>
      <c r="AD1143" s="373" t="str">
        <f t="array" ref="AD1143">IF( $W1143, "", INDEX(白話字韻母資料表, AC1143, $AD$5))</f>
        <v/>
      </c>
      <c r="AE1143" s="373" t="str">
        <f t="array" ref="AE1143">IF( $W1143, "", IF( INDEX(白話字韻母資料表, AC1143, $AE$5) = "入聲", TRUE, FALSE) )</f>
        <v/>
      </c>
      <c r="AF1143" s="374" t="str">
        <f t="shared" si="328"/>
        <v/>
      </c>
      <c r="AG1143" s="374" t="str">
        <f t="shared" si="329"/>
        <v/>
      </c>
      <c r="AH1143" s="374" t="str">
        <f t="array" ref="AH1143">IF( $W1143, "", INDEX(白話字韻母資料表, $AC1143, $AH$5))</f>
        <v/>
      </c>
      <c r="AI1143" s="374" t="str">
        <f t="array" ref="AI1143">IF($W1143, "", INDEX(白話字韻母八聲調資料表, $AD1143, $AG1143))</f>
        <v/>
      </c>
      <c r="AJ1143" s="370"/>
      <c r="AK1143" s="373" t="b">
        <f t="shared" si="330"/>
        <v>0</v>
      </c>
      <c r="AL1143" s="373" t="str">
        <f>IF( $AK1143, IFERROR( IF(MATCH( $E1143, 顎音化聲母!$H$9:$H$37, 0), TRUE, FALSE), FALSE), "")</f>
        <v/>
      </c>
      <c r="AM1143" s="373" t="str">
        <f t="array" ref="AM1143">IF( AND($AK1143, $AL1143), INDEX(顎音化聲母資料表, MATCH( $D1143 &amp; $E1143, 顎音化聲母!$L$5:$L$136, 0), 3), "")</f>
        <v/>
      </c>
      <c r="AN1143" s="373" t="str">
        <f t="shared" si="331"/>
        <v/>
      </c>
      <c r="AO1143" s="374" t="str">
        <f t="array" ref="AO1143">IF($AN1143="", "", IF( $AM1143&lt;&gt;"", $AM1143,INDEX(白話字聲母資料表, $AN1143, $AO$5)))</f>
        <v/>
      </c>
      <c r="AP1143" s="374" t="str">
        <f t="array" ref="AP1143">IF($W1143, "", INDEX(方音八音反切資料表, $AD1143, $AG1143))</f>
        <v/>
      </c>
      <c r="AQ1143" s="370"/>
      <c r="AR1143" s="374" t="str">
        <f t="array" ref="AR1143">IF($V1143, "", INDEX(白話字聲母資料表, $Z1143, $AR$5))</f>
        <v/>
      </c>
      <c r="AS1143" s="375" t="str">
        <f t="array" ref="AS1143">IF($W1143, "", INDEX(白話字韻母資料表, $AC1143, $AR$5))</f>
        <v/>
      </c>
      <c r="AT1143" s="374" t="str">
        <f t="array" ref="AT1143">IF($W1143, "", INDEX(台羅韻母八聲調資料表, $AD1143, $AG1143))</f>
        <v/>
      </c>
      <c r="AU1143" s="370"/>
      <c r="AV1143" s="374" t="str">
        <f t="array" ref="AV1143">IF($V1143, "", INDEX(白話字聲母資料表, $Z1143, $AV$5))</f>
        <v/>
      </c>
      <c r="AW1143" s="375" t="str">
        <f t="array" ref="AW1143">IF($W1143, "", INDEX(白話字韻母資料表, $AC1143, $AW$5))</f>
        <v/>
      </c>
      <c r="AX1143" s="374" t="str">
        <f t="array" ref="AX1143">IF($W1143, "", INDEX(閩拼韻母八聲調資料表, $AD1143, $AG1143))</f>
        <v/>
      </c>
    </row>
    <row r="1144" spans="2:50">
      <c r="B1144" s="380">
        <f t="shared" si="294"/>
        <v>1136</v>
      </c>
      <c r="C1144" s="314" t="str">
        <f>MID(文章!$D$4, B1144, 1)</f>
        <v/>
      </c>
      <c r="D1144" s="365"/>
      <c r="E1144" s="365"/>
      <c r="F1144" s="365"/>
      <c r="G1144" s="315" t="str">
        <f t="array" ref="G1144">IF( OR($T1144, NOT($U1144), $W1144), "", $AA1144 &amp; $AH1144 &amp; INDEX(中文數值資料表, $AG1144, 2) )</f>
        <v/>
      </c>
      <c r="H1144" s="321" t="str">
        <f t="shared" si="295"/>
        <v/>
      </c>
      <c r="I1144" s="322" t="str">
        <f t="shared" si="296"/>
        <v/>
      </c>
      <c r="J1144" s="323" t="str">
        <f t="shared" si="297"/>
        <v/>
      </c>
      <c r="K1144" s="316" t="str">
        <f t="shared" si="298"/>
        <v/>
      </c>
      <c r="L1144" s="317" t="str">
        <f t="shared" ca="1" si="332"/>
        <v xml:space="preserve">\ltjruby{}{}\
</v>
      </c>
      <c r="M1144" s="317" t="str">
        <f t="shared" ca="1" si="318"/>
        <v xml:space="preserve">&lt;ruby&gt;&lt;rt&gt;&lt;/rt&gt;&lt;/ruby&gt;
</v>
      </c>
      <c r="N1144" s="317" t="str">
        <f t="shared" ca="1" si="319"/>
        <v xml:space="preserve">&lt;ruby&gt;&lt;rt&gt;&lt;/rt&gt;&lt;/ruby&gt;
</v>
      </c>
      <c r="O1144" s="317" t="str">
        <f t="shared" ca="1" si="320"/>
        <v xml:space="preserve">&lt;ruby&gt;&lt;rt&gt;&lt;/rt&gt;&lt;/ruby&gt;
</v>
      </c>
      <c r="P1144" s="317" t="str">
        <f t="shared" ca="1" si="320"/>
        <v xml:space="preserve">&lt;ruby&gt;&lt;rt&gt;&lt;/rt&gt;&lt;/ruby&gt;
</v>
      </c>
      <c r="Q1144" s="318" t="str">
        <f t="shared" ca="1" si="321"/>
        <v xml:space="preserve">&lt;ruby&gt;&lt;rtc&gt;&lt;/rtc&gt;&lt;/ruby&gt;
</v>
      </c>
      <c r="R1144" s="318" t="str">
        <f t="shared" ca="1" si="322"/>
        <v xml:space="preserve">&lt;ruby&gt;&lt;rt&gt;&lt;/rt&gt;&lt;rtc&gt;&lt;/rtc&gt;&lt;/ruby&gt;
</v>
      </c>
      <c r="S1144" s="285"/>
      <c r="T1144" s="319" t="b">
        <f t="shared" si="316"/>
        <v>0</v>
      </c>
      <c r="U1144" s="319" t="b">
        <f t="shared" si="323"/>
        <v>0</v>
      </c>
      <c r="V1144" s="319" t="b">
        <f t="shared" si="324"/>
        <v>1</v>
      </c>
      <c r="W1144" s="319" t="b">
        <f t="shared" si="325"/>
        <v>1</v>
      </c>
      <c r="X1144" s="319" t="b">
        <f t="shared" si="326"/>
        <v>0</v>
      </c>
      <c r="Y1144" s="370"/>
      <c r="Z1144" s="377" t="str">
        <f t="shared" si="317"/>
        <v/>
      </c>
      <c r="AA1144" s="373" t="str">
        <f t="array" ref="AA1144">IF( $Z1144="", "", INDEX(白話字聲母資料表, $Z1144, $AA$5))</f>
        <v/>
      </c>
      <c r="AB1144" s="370"/>
      <c r="AC1144" s="377" t="str">
        <f t="shared" si="327"/>
        <v/>
      </c>
      <c r="AD1144" s="373" t="str">
        <f t="array" ref="AD1144">IF( $W1144, "", INDEX(白話字韻母資料表, AC1144, $AD$5))</f>
        <v/>
      </c>
      <c r="AE1144" s="373" t="str">
        <f t="array" ref="AE1144">IF( $W1144, "", IF( INDEX(白話字韻母資料表, AC1144, $AE$5) = "入聲", TRUE, FALSE) )</f>
        <v/>
      </c>
      <c r="AF1144" s="374" t="str">
        <f t="shared" si="328"/>
        <v/>
      </c>
      <c r="AG1144" s="374" t="str">
        <f t="shared" si="329"/>
        <v/>
      </c>
      <c r="AH1144" s="374" t="str">
        <f t="array" ref="AH1144">IF( $W1144, "", INDEX(白話字韻母資料表, $AC1144, $AH$5))</f>
        <v/>
      </c>
      <c r="AI1144" s="374" t="str">
        <f t="array" ref="AI1144">IF($W1144, "", INDEX(白話字韻母八聲調資料表, $AD1144, $AG1144))</f>
        <v/>
      </c>
      <c r="AJ1144" s="370"/>
      <c r="AK1144" s="373" t="b">
        <f t="shared" si="330"/>
        <v>0</v>
      </c>
      <c r="AL1144" s="373" t="str">
        <f>IF( $AK1144, IFERROR( IF(MATCH( $E1144, 顎音化聲母!$H$9:$H$37, 0), TRUE, FALSE), FALSE), "")</f>
        <v/>
      </c>
      <c r="AM1144" s="373" t="str">
        <f t="array" ref="AM1144">IF( AND($AK1144, $AL1144), INDEX(顎音化聲母資料表, MATCH( $D1144 &amp; $E1144, 顎音化聲母!$L$5:$L$136, 0), 3), "")</f>
        <v/>
      </c>
      <c r="AN1144" s="373" t="str">
        <f t="shared" si="331"/>
        <v/>
      </c>
      <c r="AO1144" s="374" t="str">
        <f t="array" ref="AO1144">IF($AN1144="", "", IF( $AM1144&lt;&gt;"", $AM1144,INDEX(白話字聲母資料表, $AN1144, $AO$5)))</f>
        <v/>
      </c>
      <c r="AP1144" s="374" t="str">
        <f t="array" ref="AP1144">IF($W1144, "", INDEX(方音八音反切資料表, $AD1144, $AG1144))</f>
        <v/>
      </c>
      <c r="AQ1144" s="370"/>
      <c r="AR1144" s="374" t="str">
        <f t="array" ref="AR1144">IF($V1144, "", INDEX(白話字聲母資料表, $Z1144, $AR$5))</f>
        <v/>
      </c>
      <c r="AS1144" s="375" t="str">
        <f t="array" ref="AS1144">IF($W1144, "", INDEX(白話字韻母資料表, $AC1144, $AR$5))</f>
        <v/>
      </c>
      <c r="AT1144" s="374" t="str">
        <f t="array" ref="AT1144">IF($W1144, "", INDEX(台羅韻母八聲調資料表, $AD1144, $AG1144))</f>
        <v/>
      </c>
      <c r="AU1144" s="370"/>
      <c r="AV1144" s="374" t="str">
        <f t="array" ref="AV1144">IF($V1144, "", INDEX(白話字聲母資料表, $Z1144, $AV$5))</f>
        <v/>
      </c>
      <c r="AW1144" s="375" t="str">
        <f t="array" ref="AW1144">IF($W1144, "", INDEX(白話字韻母資料表, $AC1144, $AW$5))</f>
        <v/>
      </c>
      <c r="AX1144" s="374" t="str">
        <f t="array" ref="AX1144">IF($W1144, "", INDEX(閩拼韻母八聲調資料表, $AD1144, $AG1144))</f>
        <v/>
      </c>
    </row>
    <row r="1145" spans="2:50">
      <c r="B1145" s="380">
        <f t="shared" si="294"/>
        <v>1137</v>
      </c>
      <c r="C1145" s="314" t="str">
        <f>MID(文章!$D$4, B1145, 1)</f>
        <v/>
      </c>
      <c r="D1145" s="365"/>
      <c r="E1145" s="365"/>
      <c r="F1145" s="365"/>
      <c r="G1145" s="315" t="str">
        <f t="array" ref="G1145">IF( OR($T1145, NOT($U1145), $W1145), "", $AA1145 &amp; $AH1145 &amp; INDEX(中文數值資料表, $AG1145, 2) )</f>
        <v/>
      </c>
      <c r="H1145" s="321" t="str">
        <f t="shared" si="295"/>
        <v/>
      </c>
      <c r="I1145" s="322" t="str">
        <f t="shared" si="296"/>
        <v/>
      </c>
      <c r="J1145" s="323" t="str">
        <f t="shared" si="297"/>
        <v/>
      </c>
      <c r="K1145" s="316" t="str">
        <f t="shared" si="298"/>
        <v/>
      </c>
      <c r="L1145" s="317" t="str">
        <f t="shared" ca="1" si="332"/>
        <v xml:space="preserve">\ltjruby{}{}\
</v>
      </c>
      <c r="M1145" s="317" t="str">
        <f t="shared" ca="1" si="318"/>
        <v xml:space="preserve">&lt;ruby&gt;&lt;rt&gt;&lt;/rt&gt;&lt;/ruby&gt;
</v>
      </c>
      <c r="N1145" s="317" t="str">
        <f t="shared" ca="1" si="319"/>
        <v xml:space="preserve">&lt;ruby&gt;&lt;rt&gt;&lt;/rt&gt;&lt;/ruby&gt;
</v>
      </c>
      <c r="O1145" s="317" t="str">
        <f t="shared" ca="1" si="320"/>
        <v xml:space="preserve">&lt;ruby&gt;&lt;rt&gt;&lt;/rt&gt;&lt;/ruby&gt;
</v>
      </c>
      <c r="P1145" s="317" t="str">
        <f t="shared" ca="1" si="320"/>
        <v xml:space="preserve">&lt;ruby&gt;&lt;rt&gt;&lt;/rt&gt;&lt;/ruby&gt;
</v>
      </c>
      <c r="Q1145" s="318" t="str">
        <f t="shared" ca="1" si="321"/>
        <v xml:space="preserve">&lt;ruby&gt;&lt;rtc&gt;&lt;/rtc&gt;&lt;/ruby&gt;
</v>
      </c>
      <c r="R1145" s="318" t="str">
        <f t="shared" ca="1" si="322"/>
        <v xml:space="preserve">&lt;ruby&gt;&lt;rt&gt;&lt;/rt&gt;&lt;rtc&gt;&lt;/rtc&gt;&lt;/ruby&gt;
</v>
      </c>
      <c r="S1145" s="285"/>
      <c r="T1145" s="319" t="b">
        <f t="shared" si="316"/>
        <v>0</v>
      </c>
      <c r="U1145" s="319" t="b">
        <f t="shared" si="323"/>
        <v>0</v>
      </c>
      <c r="V1145" s="319" t="b">
        <f t="shared" si="324"/>
        <v>1</v>
      </c>
      <c r="W1145" s="319" t="b">
        <f t="shared" si="325"/>
        <v>1</v>
      </c>
      <c r="X1145" s="319" t="b">
        <f t="shared" si="326"/>
        <v>0</v>
      </c>
      <c r="Y1145" s="370"/>
      <c r="Z1145" s="377" t="str">
        <f t="shared" si="317"/>
        <v/>
      </c>
      <c r="AA1145" s="373" t="str">
        <f t="array" ref="AA1145">IF( $Z1145="", "", INDEX(白話字聲母資料表, $Z1145, $AA$5))</f>
        <v/>
      </c>
      <c r="AB1145" s="370"/>
      <c r="AC1145" s="377" t="str">
        <f t="shared" si="327"/>
        <v/>
      </c>
      <c r="AD1145" s="373" t="str">
        <f t="array" ref="AD1145">IF( $W1145, "", INDEX(白話字韻母資料表, AC1145, $AD$5))</f>
        <v/>
      </c>
      <c r="AE1145" s="373" t="str">
        <f t="array" ref="AE1145">IF( $W1145, "", IF( INDEX(白話字韻母資料表, AC1145, $AE$5) = "入聲", TRUE, FALSE) )</f>
        <v/>
      </c>
      <c r="AF1145" s="374" t="str">
        <f t="shared" si="328"/>
        <v/>
      </c>
      <c r="AG1145" s="374" t="str">
        <f t="shared" si="329"/>
        <v/>
      </c>
      <c r="AH1145" s="374" t="str">
        <f t="array" ref="AH1145">IF( $W1145, "", INDEX(白話字韻母資料表, $AC1145, $AH$5))</f>
        <v/>
      </c>
      <c r="AI1145" s="374" t="str">
        <f t="array" ref="AI1145">IF($W1145, "", INDEX(白話字韻母八聲調資料表, $AD1145, $AG1145))</f>
        <v/>
      </c>
      <c r="AJ1145" s="370"/>
      <c r="AK1145" s="373" t="b">
        <f t="shared" si="330"/>
        <v>0</v>
      </c>
      <c r="AL1145" s="373" t="str">
        <f>IF( $AK1145, IFERROR( IF(MATCH( $E1145, 顎音化聲母!$H$9:$H$37, 0), TRUE, FALSE), FALSE), "")</f>
        <v/>
      </c>
      <c r="AM1145" s="373" t="str">
        <f t="array" ref="AM1145">IF( AND($AK1145, $AL1145), INDEX(顎音化聲母資料表, MATCH( $D1145 &amp; $E1145, 顎音化聲母!$L$5:$L$136, 0), 3), "")</f>
        <v/>
      </c>
      <c r="AN1145" s="373" t="str">
        <f t="shared" si="331"/>
        <v/>
      </c>
      <c r="AO1145" s="374" t="str">
        <f t="array" ref="AO1145">IF($AN1145="", "", IF( $AM1145&lt;&gt;"", $AM1145,INDEX(白話字聲母資料表, $AN1145, $AO$5)))</f>
        <v/>
      </c>
      <c r="AP1145" s="374" t="str">
        <f t="array" ref="AP1145">IF($W1145, "", INDEX(方音八音反切資料表, $AD1145, $AG1145))</f>
        <v/>
      </c>
      <c r="AQ1145" s="370"/>
      <c r="AR1145" s="374" t="str">
        <f t="array" ref="AR1145">IF($V1145, "", INDEX(白話字聲母資料表, $Z1145, $AR$5))</f>
        <v/>
      </c>
      <c r="AS1145" s="375" t="str">
        <f t="array" ref="AS1145">IF($W1145, "", INDEX(白話字韻母資料表, $AC1145, $AR$5))</f>
        <v/>
      </c>
      <c r="AT1145" s="374" t="str">
        <f t="array" ref="AT1145">IF($W1145, "", INDEX(台羅韻母八聲調資料表, $AD1145, $AG1145))</f>
        <v/>
      </c>
      <c r="AU1145" s="370"/>
      <c r="AV1145" s="374" t="str">
        <f t="array" ref="AV1145">IF($V1145, "", INDEX(白話字聲母資料表, $Z1145, $AV$5))</f>
        <v/>
      </c>
      <c r="AW1145" s="375" t="str">
        <f t="array" ref="AW1145">IF($W1145, "", INDEX(白話字韻母資料表, $AC1145, $AW$5))</f>
        <v/>
      </c>
      <c r="AX1145" s="374" t="str">
        <f t="array" ref="AX1145">IF($W1145, "", INDEX(閩拼韻母八聲調資料表, $AD1145, $AG1145))</f>
        <v/>
      </c>
    </row>
    <row r="1146" spans="2:50">
      <c r="B1146" s="380">
        <f t="shared" si="294"/>
        <v>1138</v>
      </c>
      <c r="C1146" s="314" t="str">
        <f>MID(文章!$D$4, B1146, 1)</f>
        <v/>
      </c>
      <c r="D1146" s="365"/>
      <c r="E1146" s="365"/>
      <c r="F1146" s="365"/>
      <c r="G1146" s="315" t="str">
        <f t="array" ref="G1146">IF( OR($T1146, NOT($U1146), $W1146), "", $AA1146 &amp; $AH1146 &amp; INDEX(中文數值資料表, $AG1146, 2) )</f>
        <v/>
      </c>
      <c r="H1146" s="321" t="str">
        <f t="shared" si="295"/>
        <v/>
      </c>
      <c r="I1146" s="322" t="str">
        <f t="shared" si="296"/>
        <v/>
      </c>
      <c r="J1146" s="323" t="str">
        <f t="shared" si="297"/>
        <v/>
      </c>
      <c r="K1146" s="316" t="str">
        <f t="shared" si="298"/>
        <v/>
      </c>
      <c r="L1146" s="317" t="str">
        <f t="shared" ca="1" si="332"/>
        <v xml:space="preserve">\ltjruby{}{}\
</v>
      </c>
      <c r="M1146" s="317" t="str">
        <f t="shared" ca="1" si="318"/>
        <v xml:space="preserve">&lt;ruby&gt;&lt;rt&gt;&lt;/rt&gt;&lt;/ruby&gt;
</v>
      </c>
      <c r="N1146" s="317" t="str">
        <f t="shared" ca="1" si="319"/>
        <v xml:space="preserve">&lt;ruby&gt;&lt;rt&gt;&lt;/rt&gt;&lt;/ruby&gt;
</v>
      </c>
      <c r="O1146" s="317" t="str">
        <f t="shared" ca="1" si="320"/>
        <v xml:space="preserve">&lt;ruby&gt;&lt;rt&gt;&lt;/rt&gt;&lt;/ruby&gt;
</v>
      </c>
      <c r="P1146" s="317" t="str">
        <f t="shared" ca="1" si="320"/>
        <v xml:space="preserve">&lt;ruby&gt;&lt;rt&gt;&lt;/rt&gt;&lt;/ruby&gt;
</v>
      </c>
      <c r="Q1146" s="318" t="str">
        <f t="shared" ca="1" si="321"/>
        <v xml:space="preserve">&lt;ruby&gt;&lt;rtc&gt;&lt;/rtc&gt;&lt;/ruby&gt;
</v>
      </c>
      <c r="R1146" s="318" t="str">
        <f t="shared" ca="1" si="322"/>
        <v xml:space="preserve">&lt;ruby&gt;&lt;rt&gt;&lt;/rt&gt;&lt;rtc&gt;&lt;/rtc&gt;&lt;/ruby&gt;
</v>
      </c>
      <c r="S1146" s="285"/>
      <c r="T1146" s="319" t="b">
        <f t="shared" si="316"/>
        <v>0</v>
      </c>
      <c r="U1146" s="319" t="b">
        <f t="shared" si="323"/>
        <v>0</v>
      </c>
      <c r="V1146" s="319" t="b">
        <f t="shared" si="324"/>
        <v>1</v>
      </c>
      <c r="W1146" s="319" t="b">
        <f t="shared" si="325"/>
        <v>1</v>
      </c>
      <c r="X1146" s="319" t="b">
        <f t="shared" si="326"/>
        <v>0</v>
      </c>
      <c r="Y1146" s="370"/>
      <c r="Z1146" s="377" t="str">
        <f t="shared" si="317"/>
        <v/>
      </c>
      <c r="AA1146" s="373" t="str">
        <f t="array" ref="AA1146">IF( $Z1146="", "", INDEX(白話字聲母資料表, $Z1146, $AA$5))</f>
        <v/>
      </c>
      <c r="AB1146" s="370"/>
      <c r="AC1146" s="377" t="str">
        <f t="shared" si="327"/>
        <v/>
      </c>
      <c r="AD1146" s="373" t="str">
        <f t="array" ref="AD1146">IF( $W1146, "", INDEX(白話字韻母資料表, AC1146, $AD$5))</f>
        <v/>
      </c>
      <c r="AE1146" s="373" t="str">
        <f t="array" ref="AE1146">IF( $W1146, "", IF( INDEX(白話字韻母資料表, AC1146, $AE$5) = "入聲", TRUE, FALSE) )</f>
        <v/>
      </c>
      <c r="AF1146" s="374" t="str">
        <f t="shared" si="328"/>
        <v/>
      </c>
      <c r="AG1146" s="374" t="str">
        <f t="shared" si="329"/>
        <v/>
      </c>
      <c r="AH1146" s="374" t="str">
        <f t="array" ref="AH1146">IF( $W1146, "", INDEX(白話字韻母資料表, $AC1146, $AH$5))</f>
        <v/>
      </c>
      <c r="AI1146" s="374" t="str">
        <f t="array" ref="AI1146">IF($W1146, "", INDEX(白話字韻母八聲調資料表, $AD1146, $AG1146))</f>
        <v/>
      </c>
      <c r="AJ1146" s="370"/>
      <c r="AK1146" s="373" t="b">
        <f t="shared" si="330"/>
        <v>0</v>
      </c>
      <c r="AL1146" s="373" t="str">
        <f>IF( $AK1146, IFERROR( IF(MATCH( $E1146, 顎音化聲母!$H$9:$H$37, 0), TRUE, FALSE), FALSE), "")</f>
        <v/>
      </c>
      <c r="AM1146" s="373" t="str">
        <f t="array" ref="AM1146">IF( AND($AK1146, $AL1146), INDEX(顎音化聲母資料表, MATCH( $D1146 &amp; $E1146, 顎音化聲母!$L$5:$L$136, 0), 3), "")</f>
        <v/>
      </c>
      <c r="AN1146" s="373" t="str">
        <f t="shared" si="331"/>
        <v/>
      </c>
      <c r="AO1146" s="374" t="str">
        <f t="array" ref="AO1146">IF($AN1146="", "", IF( $AM1146&lt;&gt;"", $AM1146,INDEX(白話字聲母資料表, $AN1146, $AO$5)))</f>
        <v/>
      </c>
      <c r="AP1146" s="374" t="str">
        <f t="array" ref="AP1146">IF($W1146, "", INDEX(方音八音反切資料表, $AD1146, $AG1146))</f>
        <v/>
      </c>
      <c r="AQ1146" s="370"/>
      <c r="AR1146" s="374" t="str">
        <f t="array" ref="AR1146">IF($V1146, "", INDEX(白話字聲母資料表, $Z1146, $AR$5))</f>
        <v/>
      </c>
      <c r="AS1146" s="375" t="str">
        <f t="array" ref="AS1146">IF($W1146, "", INDEX(白話字韻母資料表, $AC1146, $AR$5))</f>
        <v/>
      </c>
      <c r="AT1146" s="374" t="str">
        <f t="array" ref="AT1146">IF($W1146, "", INDEX(台羅韻母八聲調資料表, $AD1146, $AG1146))</f>
        <v/>
      </c>
      <c r="AU1146" s="370"/>
      <c r="AV1146" s="374" t="str">
        <f t="array" ref="AV1146">IF($V1146, "", INDEX(白話字聲母資料表, $Z1146, $AV$5))</f>
        <v/>
      </c>
      <c r="AW1146" s="375" t="str">
        <f t="array" ref="AW1146">IF($W1146, "", INDEX(白話字韻母資料表, $AC1146, $AW$5))</f>
        <v/>
      </c>
      <c r="AX1146" s="374" t="str">
        <f t="array" ref="AX1146">IF($W1146, "", INDEX(閩拼韻母八聲調資料表, $AD1146, $AG1146))</f>
        <v/>
      </c>
    </row>
    <row r="1147" spans="2:50">
      <c r="B1147" s="380">
        <f t="shared" si="294"/>
        <v>1139</v>
      </c>
      <c r="C1147" s="314" t="str">
        <f>MID(文章!$D$4, B1147, 1)</f>
        <v/>
      </c>
      <c r="D1147" s="365"/>
      <c r="E1147" s="365"/>
      <c r="F1147" s="365"/>
      <c r="G1147" s="315" t="str">
        <f t="array" ref="G1147">IF( OR($T1147, NOT($U1147), $W1147), "", $AA1147 &amp; $AH1147 &amp; INDEX(中文數值資料表, $AG1147, 2) )</f>
        <v/>
      </c>
      <c r="H1147" s="321" t="str">
        <f t="shared" si="295"/>
        <v/>
      </c>
      <c r="I1147" s="322" t="str">
        <f t="shared" si="296"/>
        <v/>
      </c>
      <c r="J1147" s="323" t="str">
        <f t="shared" si="297"/>
        <v/>
      </c>
      <c r="K1147" s="316" t="str">
        <f t="shared" si="298"/>
        <v/>
      </c>
      <c r="L1147" s="317" t="str">
        <f t="shared" ca="1" si="332"/>
        <v xml:space="preserve">\ltjruby{}{}\
</v>
      </c>
      <c r="M1147" s="317" t="str">
        <f t="shared" ca="1" si="318"/>
        <v xml:space="preserve">&lt;ruby&gt;&lt;rt&gt;&lt;/rt&gt;&lt;/ruby&gt;
</v>
      </c>
      <c r="N1147" s="317" t="str">
        <f t="shared" ca="1" si="319"/>
        <v xml:space="preserve">&lt;ruby&gt;&lt;rt&gt;&lt;/rt&gt;&lt;/ruby&gt;
</v>
      </c>
      <c r="O1147" s="317" t="str">
        <f t="shared" ca="1" si="320"/>
        <v xml:space="preserve">&lt;ruby&gt;&lt;rt&gt;&lt;/rt&gt;&lt;/ruby&gt;
</v>
      </c>
      <c r="P1147" s="317" t="str">
        <f t="shared" ca="1" si="320"/>
        <v xml:space="preserve">&lt;ruby&gt;&lt;rt&gt;&lt;/rt&gt;&lt;/ruby&gt;
</v>
      </c>
      <c r="Q1147" s="318" t="str">
        <f t="shared" ca="1" si="321"/>
        <v xml:space="preserve">&lt;ruby&gt;&lt;rtc&gt;&lt;/rtc&gt;&lt;/ruby&gt;
</v>
      </c>
      <c r="R1147" s="318" t="str">
        <f t="shared" ca="1" si="322"/>
        <v xml:space="preserve">&lt;ruby&gt;&lt;rt&gt;&lt;/rt&gt;&lt;rtc&gt;&lt;/rtc&gt;&lt;/ruby&gt;
</v>
      </c>
      <c r="S1147" s="285"/>
      <c r="T1147" s="319" t="b">
        <f t="shared" si="316"/>
        <v>0</v>
      </c>
      <c r="U1147" s="319" t="b">
        <f t="shared" si="323"/>
        <v>0</v>
      </c>
      <c r="V1147" s="319" t="b">
        <f t="shared" si="324"/>
        <v>1</v>
      </c>
      <c r="W1147" s="319" t="b">
        <f t="shared" si="325"/>
        <v>1</v>
      </c>
      <c r="X1147" s="319" t="b">
        <f t="shared" si="326"/>
        <v>0</v>
      </c>
      <c r="Y1147" s="370"/>
      <c r="Z1147" s="377" t="str">
        <f t="shared" si="317"/>
        <v/>
      </c>
      <c r="AA1147" s="373" t="str">
        <f t="array" ref="AA1147">IF( $Z1147="", "", INDEX(白話字聲母資料表, $Z1147, $AA$5))</f>
        <v/>
      </c>
      <c r="AB1147" s="370"/>
      <c r="AC1147" s="377" t="str">
        <f t="shared" si="327"/>
        <v/>
      </c>
      <c r="AD1147" s="373" t="str">
        <f t="array" ref="AD1147">IF( $W1147, "", INDEX(白話字韻母資料表, AC1147, $AD$5))</f>
        <v/>
      </c>
      <c r="AE1147" s="373" t="str">
        <f t="array" ref="AE1147">IF( $W1147, "", IF( INDEX(白話字韻母資料表, AC1147, $AE$5) = "入聲", TRUE, FALSE) )</f>
        <v/>
      </c>
      <c r="AF1147" s="374" t="str">
        <f t="shared" si="328"/>
        <v/>
      </c>
      <c r="AG1147" s="374" t="str">
        <f t="shared" si="329"/>
        <v/>
      </c>
      <c r="AH1147" s="374" t="str">
        <f t="array" ref="AH1147">IF( $W1147, "", INDEX(白話字韻母資料表, $AC1147, $AH$5))</f>
        <v/>
      </c>
      <c r="AI1147" s="374" t="str">
        <f t="array" ref="AI1147">IF($W1147, "", INDEX(白話字韻母八聲調資料表, $AD1147, $AG1147))</f>
        <v/>
      </c>
      <c r="AJ1147" s="370"/>
      <c r="AK1147" s="373" t="b">
        <f t="shared" si="330"/>
        <v>0</v>
      </c>
      <c r="AL1147" s="373" t="str">
        <f>IF( $AK1147, IFERROR( IF(MATCH( $E1147, 顎音化聲母!$H$9:$H$37, 0), TRUE, FALSE), FALSE), "")</f>
        <v/>
      </c>
      <c r="AM1147" s="373" t="str">
        <f t="array" ref="AM1147">IF( AND($AK1147, $AL1147), INDEX(顎音化聲母資料表, MATCH( $D1147 &amp; $E1147, 顎音化聲母!$L$5:$L$136, 0), 3), "")</f>
        <v/>
      </c>
      <c r="AN1147" s="373" t="str">
        <f t="shared" si="331"/>
        <v/>
      </c>
      <c r="AO1147" s="374" t="str">
        <f t="array" ref="AO1147">IF($AN1147="", "", IF( $AM1147&lt;&gt;"", $AM1147,INDEX(白話字聲母資料表, $AN1147, $AO$5)))</f>
        <v/>
      </c>
      <c r="AP1147" s="374" t="str">
        <f t="array" ref="AP1147">IF($W1147, "", INDEX(方音八音反切資料表, $AD1147, $AG1147))</f>
        <v/>
      </c>
      <c r="AQ1147" s="370"/>
      <c r="AR1147" s="374" t="str">
        <f t="array" ref="AR1147">IF($V1147, "", INDEX(白話字聲母資料表, $Z1147, $AR$5))</f>
        <v/>
      </c>
      <c r="AS1147" s="375" t="str">
        <f t="array" ref="AS1147">IF($W1147, "", INDEX(白話字韻母資料表, $AC1147, $AR$5))</f>
        <v/>
      </c>
      <c r="AT1147" s="374" t="str">
        <f t="array" ref="AT1147">IF($W1147, "", INDEX(台羅韻母八聲調資料表, $AD1147, $AG1147))</f>
        <v/>
      </c>
      <c r="AU1147" s="370"/>
      <c r="AV1147" s="374" t="str">
        <f t="array" ref="AV1147">IF($V1147, "", INDEX(白話字聲母資料表, $Z1147, $AV$5))</f>
        <v/>
      </c>
      <c r="AW1147" s="375" t="str">
        <f t="array" ref="AW1147">IF($W1147, "", INDEX(白話字韻母資料表, $AC1147, $AW$5))</f>
        <v/>
      </c>
      <c r="AX1147" s="374" t="str">
        <f t="array" ref="AX1147">IF($W1147, "", INDEX(閩拼韻母八聲調資料表, $AD1147, $AG1147))</f>
        <v/>
      </c>
    </row>
    <row r="1148" spans="2:50">
      <c r="B1148" s="380">
        <f t="shared" si="294"/>
        <v>1140</v>
      </c>
      <c r="C1148" s="314" t="str">
        <f>MID(文章!$D$4, B1148, 1)</f>
        <v/>
      </c>
      <c r="D1148" s="365"/>
      <c r="E1148" s="365"/>
      <c r="F1148" s="365"/>
      <c r="G1148" s="315" t="str">
        <f t="array" ref="G1148">IF( OR($T1148, NOT($U1148), $W1148), "", $AA1148 &amp; $AH1148 &amp; INDEX(中文數值資料表, $AG1148, 2) )</f>
        <v/>
      </c>
      <c r="H1148" s="321" t="str">
        <f t="shared" si="295"/>
        <v/>
      </c>
      <c r="I1148" s="322" t="str">
        <f t="shared" si="296"/>
        <v/>
      </c>
      <c r="J1148" s="323" t="str">
        <f t="shared" si="297"/>
        <v/>
      </c>
      <c r="K1148" s="316" t="str">
        <f t="shared" si="298"/>
        <v/>
      </c>
      <c r="L1148" s="317" t="str">
        <f t="shared" ca="1" si="332"/>
        <v xml:space="preserve">\ltjruby{}{}\
</v>
      </c>
      <c r="M1148" s="317" t="str">
        <f t="shared" ca="1" si="318"/>
        <v xml:space="preserve">&lt;ruby&gt;&lt;rt&gt;&lt;/rt&gt;&lt;/ruby&gt;
</v>
      </c>
      <c r="N1148" s="317" t="str">
        <f t="shared" ca="1" si="319"/>
        <v xml:space="preserve">&lt;ruby&gt;&lt;rt&gt;&lt;/rt&gt;&lt;/ruby&gt;
</v>
      </c>
      <c r="O1148" s="317" t="str">
        <f t="shared" ca="1" si="320"/>
        <v xml:space="preserve">&lt;ruby&gt;&lt;rt&gt;&lt;/rt&gt;&lt;/ruby&gt;
</v>
      </c>
      <c r="P1148" s="317" t="str">
        <f t="shared" ca="1" si="320"/>
        <v xml:space="preserve">&lt;ruby&gt;&lt;rt&gt;&lt;/rt&gt;&lt;/ruby&gt;
</v>
      </c>
      <c r="Q1148" s="318" t="str">
        <f t="shared" ca="1" si="321"/>
        <v xml:space="preserve">&lt;ruby&gt;&lt;rtc&gt;&lt;/rtc&gt;&lt;/ruby&gt;
</v>
      </c>
      <c r="R1148" s="318" t="str">
        <f t="shared" ca="1" si="322"/>
        <v xml:space="preserve">&lt;ruby&gt;&lt;rt&gt;&lt;/rt&gt;&lt;rtc&gt;&lt;/rtc&gt;&lt;/ruby&gt;
</v>
      </c>
      <c r="S1148" s="285"/>
      <c r="T1148" s="319" t="b">
        <f t="shared" si="316"/>
        <v>0</v>
      </c>
      <c r="U1148" s="319" t="b">
        <f t="shared" si="323"/>
        <v>0</v>
      </c>
      <c r="V1148" s="319" t="b">
        <f t="shared" si="324"/>
        <v>1</v>
      </c>
      <c r="W1148" s="319" t="b">
        <f t="shared" si="325"/>
        <v>1</v>
      </c>
      <c r="X1148" s="319" t="b">
        <f t="shared" si="326"/>
        <v>0</v>
      </c>
      <c r="Y1148" s="370"/>
      <c r="Z1148" s="377" t="str">
        <f t="shared" si="317"/>
        <v/>
      </c>
      <c r="AA1148" s="373" t="str">
        <f t="array" ref="AA1148">IF( $Z1148="", "", INDEX(白話字聲母資料表, $Z1148, $AA$5))</f>
        <v/>
      </c>
      <c r="AB1148" s="370"/>
      <c r="AC1148" s="377" t="str">
        <f t="shared" si="327"/>
        <v/>
      </c>
      <c r="AD1148" s="373" t="str">
        <f t="array" ref="AD1148">IF( $W1148, "", INDEX(白話字韻母資料表, AC1148, $AD$5))</f>
        <v/>
      </c>
      <c r="AE1148" s="373" t="str">
        <f t="array" ref="AE1148">IF( $W1148, "", IF( INDEX(白話字韻母資料表, AC1148, $AE$5) = "入聲", TRUE, FALSE) )</f>
        <v/>
      </c>
      <c r="AF1148" s="374" t="str">
        <f t="shared" si="328"/>
        <v/>
      </c>
      <c r="AG1148" s="374" t="str">
        <f t="shared" si="329"/>
        <v/>
      </c>
      <c r="AH1148" s="374" t="str">
        <f t="array" ref="AH1148">IF( $W1148, "", INDEX(白話字韻母資料表, $AC1148, $AH$5))</f>
        <v/>
      </c>
      <c r="AI1148" s="374" t="str">
        <f t="array" ref="AI1148">IF($W1148, "", INDEX(白話字韻母八聲調資料表, $AD1148, $AG1148))</f>
        <v/>
      </c>
      <c r="AJ1148" s="370"/>
      <c r="AK1148" s="373" t="b">
        <f t="shared" si="330"/>
        <v>0</v>
      </c>
      <c r="AL1148" s="373" t="str">
        <f>IF( $AK1148, IFERROR( IF(MATCH( $E1148, 顎音化聲母!$H$9:$H$37, 0), TRUE, FALSE), FALSE), "")</f>
        <v/>
      </c>
      <c r="AM1148" s="373" t="str">
        <f t="array" ref="AM1148">IF( AND($AK1148, $AL1148), INDEX(顎音化聲母資料表, MATCH( $D1148 &amp; $E1148, 顎音化聲母!$L$5:$L$136, 0), 3), "")</f>
        <v/>
      </c>
      <c r="AN1148" s="373" t="str">
        <f t="shared" si="331"/>
        <v/>
      </c>
      <c r="AO1148" s="374" t="str">
        <f t="array" ref="AO1148">IF($AN1148="", "", IF( $AM1148&lt;&gt;"", $AM1148,INDEX(白話字聲母資料表, $AN1148, $AO$5)))</f>
        <v/>
      </c>
      <c r="AP1148" s="374" t="str">
        <f t="array" ref="AP1148">IF($W1148, "", INDEX(方音八音反切資料表, $AD1148, $AG1148))</f>
        <v/>
      </c>
      <c r="AQ1148" s="370"/>
      <c r="AR1148" s="374" t="str">
        <f t="array" ref="AR1148">IF($V1148, "", INDEX(白話字聲母資料表, $Z1148, $AR$5))</f>
        <v/>
      </c>
      <c r="AS1148" s="375" t="str">
        <f t="array" ref="AS1148">IF($W1148, "", INDEX(白話字韻母資料表, $AC1148, $AR$5))</f>
        <v/>
      </c>
      <c r="AT1148" s="374" t="str">
        <f t="array" ref="AT1148">IF($W1148, "", INDEX(台羅韻母八聲調資料表, $AD1148, $AG1148))</f>
        <v/>
      </c>
      <c r="AU1148" s="370"/>
      <c r="AV1148" s="374" t="str">
        <f t="array" ref="AV1148">IF($V1148, "", INDEX(白話字聲母資料表, $Z1148, $AV$5))</f>
        <v/>
      </c>
      <c r="AW1148" s="375" t="str">
        <f t="array" ref="AW1148">IF($W1148, "", INDEX(白話字韻母資料表, $AC1148, $AW$5))</f>
        <v/>
      </c>
      <c r="AX1148" s="374" t="str">
        <f t="array" ref="AX1148">IF($W1148, "", INDEX(閩拼韻母八聲調資料表, $AD1148, $AG1148))</f>
        <v/>
      </c>
    </row>
    <row r="1149" spans="2:50">
      <c r="B1149" s="380">
        <f t="shared" si="294"/>
        <v>1141</v>
      </c>
      <c r="C1149" s="314" t="str">
        <f>MID(文章!$D$4, B1149, 1)</f>
        <v/>
      </c>
      <c r="D1149" s="365"/>
      <c r="E1149" s="365"/>
      <c r="F1149" s="365"/>
      <c r="G1149" s="315" t="str">
        <f t="array" ref="G1149">IF( OR($T1149, NOT($U1149), $W1149), "", $AA1149 &amp; $AH1149 &amp; INDEX(中文數值資料表, $AG1149, 2) )</f>
        <v/>
      </c>
      <c r="H1149" s="321" t="str">
        <f t="shared" si="295"/>
        <v/>
      </c>
      <c r="I1149" s="322" t="str">
        <f t="shared" si="296"/>
        <v/>
      </c>
      <c r="J1149" s="323" t="str">
        <f t="shared" si="297"/>
        <v/>
      </c>
      <c r="K1149" s="316" t="str">
        <f t="shared" si="298"/>
        <v/>
      </c>
      <c r="L1149" s="317" t="str">
        <f t="shared" ca="1" si="332"/>
        <v xml:space="preserve">\ltjruby{}{}\
</v>
      </c>
      <c r="M1149" s="317" t="str">
        <f t="shared" ca="1" si="318"/>
        <v xml:space="preserve">&lt;ruby&gt;&lt;rt&gt;&lt;/rt&gt;&lt;/ruby&gt;
</v>
      </c>
      <c r="N1149" s="317" t="str">
        <f t="shared" ca="1" si="319"/>
        <v xml:space="preserve">&lt;ruby&gt;&lt;rt&gt;&lt;/rt&gt;&lt;/ruby&gt;
</v>
      </c>
      <c r="O1149" s="317" t="str">
        <f t="shared" ca="1" si="320"/>
        <v xml:space="preserve">&lt;ruby&gt;&lt;rt&gt;&lt;/rt&gt;&lt;/ruby&gt;
</v>
      </c>
      <c r="P1149" s="317" t="str">
        <f t="shared" ca="1" si="320"/>
        <v xml:space="preserve">&lt;ruby&gt;&lt;rt&gt;&lt;/rt&gt;&lt;/ruby&gt;
</v>
      </c>
      <c r="Q1149" s="318" t="str">
        <f t="shared" ca="1" si="321"/>
        <v xml:space="preserve">&lt;ruby&gt;&lt;rtc&gt;&lt;/rtc&gt;&lt;/ruby&gt;
</v>
      </c>
      <c r="R1149" s="318" t="str">
        <f t="shared" ca="1" si="322"/>
        <v xml:space="preserve">&lt;ruby&gt;&lt;rt&gt;&lt;/rt&gt;&lt;rtc&gt;&lt;/rtc&gt;&lt;/ruby&gt;
</v>
      </c>
      <c r="S1149" s="285"/>
      <c r="T1149" s="319" t="b">
        <f t="shared" si="316"/>
        <v>0</v>
      </c>
      <c r="U1149" s="319" t="b">
        <f t="shared" si="323"/>
        <v>0</v>
      </c>
      <c r="V1149" s="319" t="b">
        <f t="shared" si="324"/>
        <v>1</v>
      </c>
      <c r="W1149" s="319" t="b">
        <f t="shared" si="325"/>
        <v>1</v>
      </c>
      <c r="X1149" s="319" t="b">
        <f t="shared" si="326"/>
        <v>0</v>
      </c>
      <c r="Y1149" s="370"/>
      <c r="Z1149" s="377" t="str">
        <f t="shared" si="317"/>
        <v/>
      </c>
      <c r="AA1149" s="373" t="str">
        <f t="array" ref="AA1149">IF( $Z1149="", "", INDEX(白話字聲母資料表, $Z1149, $AA$5))</f>
        <v/>
      </c>
      <c r="AB1149" s="370"/>
      <c r="AC1149" s="377" t="str">
        <f t="shared" si="327"/>
        <v/>
      </c>
      <c r="AD1149" s="373" t="str">
        <f t="array" ref="AD1149">IF( $W1149, "", INDEX(白話字韻母資料表, AC1149, $AD$5))</f>
        <v/>
      </c>
      <c r="AE1149" s="373" t="str">
        <f t="array" ref="AE1149">IF( $W1149, "", IF( INDEX(白話字韻母資料表, AC1149, $AE$5) = "入聲", TRUE, FALSE) )</f>
        <v/>
      </c>
      <c r="AF1149" s="374" t="str">
        <f t="shared" si="328"/>
        <v/>
      </c>
      <c r="AG1149" s="374" t="str">
        <f t="shared" si="329"/>
        <v/>
      </c>
      <c r="AH1149" s="374" t="str">
        <f t="array" ref="AH1149">IF( $W1149, "", INDEX(白話字韻母資料表, $AC1149, $AH$5))</f>
        <v/>
      </c>
      <c r="AI1149" s="374" t="str">
        <f t="array" ref="AI1149">IF($W1149, "", INDEX(白話字韻母八聲調資料表, $AD1149, $AG1149))</f>
        <v/>
      </c>
      <c r="AJ1149" s="370"/>
      <c r="AK1149" s="373" t="b">
        <f t="shared" si="330"/>
        <v>0</v>
      </c>
      <c r="AL1149" s="373" t="str">
        <f>IF( $AK1149, IFERROR( IF(MATCH( $E1149, 顎音化聲母!$H$9:$H$37, 0), TRUE, FALSE), FALSE), "")</f>
        <v/>
      </c>
      <c r="AM1149" s="373" t="str">
        <f t="array" ref="AM1149">IF( AND($AK1149, $AL1149), INDEX(顎音化聲母資料表, MATCH( $D1149 &amp; $E1149, 顎音化聲母!$L$5:$L$136, 0), 3), "")</f>
        <v/>
      </c>
      <c r="AN1149" s="373" t="str">
        <f t="shared" si="331"/>
        <v/>
      </c>
      <c r="AO1149" s="374" t="str">
        <f t="array" ref="AO1149">IF($AN1149="", "", IF( $AM1149&lt;&gt;"", $AM1149,INDEX(白話字聲母資料表, $AN1149, $AO$5)))</f>
        <v/>
      </c>
      <c r="AP1149" s="374" t="str">
        <f t="array" ref="AP1149">IF($W1149, "", INDEX(方音八音反切資料表, $AD1149, $AG1149))</f>
        <v/>
      </c>
      <c r="AQ1149" s="370"/>
      <c r="AR1149" s="374" t="str">
        <f t="array" ref="AR1149">IF($V1149, "", INDEX(白話字聲母資料表, $Z1149, $AR$5))</f>
        <v/>
      </c>
      <c r="AS1149" s="375" t="str">
        <f t="array" ref="AS1149">IF($W1149, "", INDEX(白話字韻母資料表, $AC1149, $AR$5))</f>
        <v/>
      </c>
      <c r="AT1149" s="374" t="str">
        <f t="array" ref="AT1149">IF($W1149, "", INDEX(台羅韻母八聲調資料表, $AD1149, $AG1149))</f>
        <v/>
      </c>
      <c r="AU1149" s="370"/>
      <c r="AV1149" s="374" t="str">
        <f t="array" ref="AV1149">IF($V1149, "", INDEX(白話字聲母資料表, $Z1149, $AV$5))</f>
        <v/>
      </c>
      <c r="AW1149" s="375" t="str">
        <f t="array" ref="AW1149">IF($W1149, "", INDEX(白話字韻母資料表, $AC1149, $AW$5))</f>
        <v/>
      </c>
      <c r="AX1149" s="374" t="str">
        <f t="array" ref="AX1149">IF($W1149, "", INDEX(閩拼韻母八聲調資料表, $AD1149, $AG1149))</f>
        <v/>
      </c>
    </row>
    <row r="1150" spans="2:50">
      <c r="B1150" s="380">
        <f t="shared" si="294"/>
        <v>1142</v>
      </c>
      <c r="C1150" s="314" t="str">
        <f>MID(文章!$D$4, B1150, 1)</f>
        <v/>
      </c>
      <c r="D1150" s="365"/>
      <c r="E1150" s="365"/>
      <c r="F1150" s="365"/>
      <c r="G1150" s="315" t="str">
        <f t="array" ref="G1150">IF( OR($T1150, NOT($U1150), $W1150), "", $AA1150 &amp; $AH1150 &amp; INDEX(中文數值資料表, $AG1150, 2) )</f>
        <v/>
      </c>
      <c r="H1150" s="321" t="str">
        <f t="shared" si="295"/>
        <v/>
      </c>
      <c r="I1150" s="322" t="str">
        <f t="shared" si="296"/>
        <v/>
      </c>
      <c r="J1150" s="323" t="str">
        <f t="shared" si="297"/>
        <v/>
      </c>
      <c r="K1150" s="316" t="str">
        <f t="shared" si="298"/>
        <v/>
      </c>
      <c r="L1150" s="317" t="str">
        <f t="shared" ca="1" si="332"/>
        <v xml:space="preserve">\ltjruby{}{}\
</v>
      </c>
      <c r="M1150" s="317" t="str">
        <f t="shared" ca="1" si="318"/>
        <v xml:space="preserve">&lt;ruby&gt;&lt;rt&gt;&lt;/rt&gt;&lt;/ruby&gt;
</v>
      </c>
      <c r="N1150" s="317" t="str">
        <f t="shared" ca="1" si="319"/>
        <v xml:space="preserve">&lt;ruby&gt;&lt;rt&gt;&lt;/rt&gt;&lt;/ruby&gt;
</v>
      </c>
      <c r="O1150" s="317" t="str">
        <f t="shared" ca="1" si="320"/>
        <v xml:space="preserve">&lt;ruby&gt;&lt;rt&gt;&lt;/rt&gt;&lt;/ruby&gt;
</v>
      </c>
      <c r="P1150" s="317" t="str">
        <f t="shared" ca="1" si="320"/>
        <v xml:space="preserve">&lt;ruby&gt;&lt;rt&gt;&lt;/rt&gt;&lt;/ruby&gt;
</v>
      </c>
      <c r="Q1150" s="318" t="str">
        <f t="shared" ca="1" si="321"/>
        <v xml:space="preserve">&lt;ruby&gt;&lt;rtc&gt;&lt;/rtc&gt;&lt;/ruby&gt;
</v>
      </c>
      <c r="R1150" s="318" t="str">
        <f t="shared" ca="1" si="322"/>
        <v xml:space="preserve">&lt;ruby&gt;&lt;rt&gt;&lt;/rt&gt;&lt;rtc&gt;&lt;/rtc&gt;&lt;/ruby&gt;
</v>
      </c>
      <c r="S1150" s="285"/>
      <c r="T1150" s="319" t="b">
        <f t="shared" si="316"/>
        <v>0</v>
      </c>
      <c r="U1150" s="319" t="b">
        <f t="shared" si="323"/>
        <v>0</v>
      </c>
      <c r="V1150" s="319" t="b">
        <f t="shared" si="324"/>
        <v>1</v>
      </c>
      <c r="W1150" s="319" t="b">
        <f t="shared" si="325"/>
        <v>1</v>
      </c>
      <c r="X1150" s="319" t="b">
        <f t="shared" si="326"/>
        <v>0</v>
      </c>
      <c r="Y1150" s="370"/>
      <c r="Z1150" s="377" t="str">
        <f t="shared" si="317"/>
        <v/>
      </c>
      <c r="AA1150" s="373" t="str">
        <f t="array" ref="AA1150">IF( $Z1150="", "", INDEX(白話字聲母資料表, $Z1150, $AA$5))</f>
        <v/>
      </c>
      <c r="AB1150" s="370"/>
      <c r="AC1150" s="377" t="str">
        <f t="shared" si="327"/>
        <v/>
      </c>
      <c r="AD1150" s="373" t="str">
        <f t="array" ref="AD1150">IF( $W1150, "", INDEX(白話字韻母資料表, AC1150, $AD$5))</f>
        <v/>
      </c>
      <c r="AE1150" s="373" t="str">
        <f t="array" ref="AE1150">IF( $W1150, "", IF( INDEX(白話字韻母資料表, AC1150, $AE$5) = "入聲", TRUE, FALSE) )</f>
        <v/>
      </c>
      <c r="AF1150" s="374" t="str">
        <f t="shared" si="328"/>
        <v/>
      </c>
      <c r="AG1150" s="374" t="str">
        <f t="shared" si="329"/>
        <v/>
      </c>
      <c r="AH1150" s="374" t="str">
        <f t="array" ref="AH1150">IF( $W1150, "", INDEX(白話字韻母資料表, $AC1150, $AH$5))</f>
        <v/>
      </c>
      <c r="AI1150" s="374" t="str">
        <f t="array" ref="AI1150">IF($W1150, "", INDEX(白話字韻母八聲調資料表, $AD1150, $AG1150))</f>
        <v/>
      </c>
      <c r="AJ1150" s="370"/>
      <c r="AK1150" s="373" t="b">
        <f t="shared" si="330"/>
        <v>0</v>
      </c>
      <c r="AL1150" s="373" t="str">
        <f>IF( $AK1150, IFERROR( IF(MATCH( $E1150, 顎音化聲母!$H$9:$H$37, 0), TRUE, FALSE), FALSE), "")</f>
        <v/>
      </c>
      <c r="AM1150" s="373" t="str">
        <f t="array" ref="AM1150">IF( AND($AK1150, $AL1150), INDEX(顎音化聲母資料表, MATCH( $D1150 &amp; $E1150, 顎音化聲母!$L$5:$L$136, 0), 3), "")</f>
        <v/>
      </c>
      <c r="AN1150" s="373" t="str">
        <f t="shared" si="331"/>
        <v/>
      </c>
      <c r="AO1150" s="374" t="str">
        <f t="array" ref="AO1150">IF($AN1150="", "", IF( $AM1150&lt;&gt;"", $AM1150,INDEX(白話字聲母資料表, $AN1150, $AO$5)))</f>
        <v/>
      </c>
      <c r="AP1150" s="374" t="str">
        <f t="array" ref="AP1150">IF($W1150, "", INDEX(方音八音反切資料表, $AD1150, $AG1150))</f>
        <v/>
      </c>
      <c r="AQ1150" s="370"/>
      <c r="AR1150" s="374" t="str">
        <f t="array" ref="AR1150">IF($V1150, "", INDEX(白話字聲母資料表, $Z1150, $AR$5))</f>
        <v/>
      </c>
      <c r="AS1150" s="375" t="str">
        <f t="array" ref="AS1150">IF($W1150, "", INDEX(白話字韻母資料表, $AC1150, $AR$5))</f>
        <v/>
      </c>
      <c r="AT1150" s="374" t="str">
        <f t="array" ref="AT1150">IF($W1150, "", INDEX(台羅韻母八聲調資料表, $AD1150, $AG1150))</f>
        <v/>
      </c>
      <c r="AU1150" s="370"/>
      <c r="AV1150" s="374" t="str">
        <f t="array" ref="AV1150">IF($V1150, "", INDEX(白話字聲母資料表, $Z1150, $AV$5))</f>
        <v/>
      </c>
      <c r="AW1150" s="375" t="str">
        <f t="array" ref="AW1150">IF($W1150, "", INDEX(白話字韻母資料表, $AC1150, $AW$5))</f>
        <v/>
      </c>
      <c r="AX1150" s="374" t="str">
        <f t="array" ref="AX1150">IF($W1150, "", INDEX(閩拼韻母八聲調資料表, $AD1150, $AG1150))</f>
        <v/>
      </c>
    </row>
    <row r="1151" spans="2:50">
      <c r="B1151" s="380">
        <f t="shared" si="294"/>
        <v>1143</v>
      </c>
      <c r="C1151" s="314" t="str">
        <f>MID(文章!$D$4, B1151, 1)</f>
        <v/>
      </c>
      <c r="D1151" s="365"/>
      <c r="E1151" s="365"/>
      <c r="F1151" s="365"/>
      <c r="G1151" s="315" t="str">
        <f t="array" ref="G1151">IF( OR($T1151, NOT($U1151), $W1151), "", $AA1151 &amp; $AH1151 &amp; INDEX(中文數值資料表, $AG1151, 2) )</f>
        <v/>
      </c>
      <c r="H1151" s="321" t="str">
        <f t="shared" si="295"/>
        <v/>
      </c>
      <c r="I1151" s="322" t="str">
        <f t="shared" si="296"/>
        <v/>
      </c>
      <c r="J1151" s="323" t="str">
        <f t="shared" si="297"/>
        <v/>
      </c>
      <c r="K1151" s="316" t="str">
        <f t="shared" si="298"/>
        <v/>
      </c>
      <c r="L1151" s="317" t="str">
        <f t="shared" ca="1" si="332"/>
        <v xml:space="preserve">\ltjruby{}{}\
</v>
      </c>
      <c r="M1151" s="317" t="str">
        <f t="shared" ca="1" si="318"/>
        <v xml:space="preserve">&lt;ruby&gt;&lt;rt&gt;&lt;/rt&gt;&lt;/ruby&gt;
</v>
      </c>
      <c r="N1151" s="317" t="str">
        <f t="shared" ca="1" si="319"/>
        <v xml:space="preserve">&lt;ruby&gt;&lt;rt&gt;&lt;/rt&gt;&lt;/ruby&gt;
</v>
      </c>
      <c r="O1151" s="317" t="str">
        <f t="shared" ca="1" si="320"/>
        <v xml:space="preserve">&lt;ruby&gt;&lt;rt&gt;&lt;/rt&gt;&lt;/ruby&gt;
</v>
      </c>
      <c r="P1151" s="317" t="str">
        <f t="shared" ca="1" si="320"/>
        <v xml:space="preserve">&lt;ruby&gt;&lt;rt&gt;&lt;/rt&gt;&lt;/ruby&gt;
</v>
      </c>
      <c r="Q1151" s="318" t="str">
        <f t="shared" ca="1" si="321"/>
        <v xml:space="preserve">&lt;ruby&gt;&lt;rtc&gt;&lt;/rtc&gt;&lt;/ruby&gt;
</v>
      </c>
      <c r="R1151" s="318" t="str">
        <f t="shared" ca="1" si="322"/>
        <v xml:space="preserve">&lt;ruby&gt;&lt;rt&gt;&lt;/rt&gt;&lt;rtc&gt;&lt;/rtc&gt;&lt;/ruby&gt;
</v>
      </c>
      <c r="S1151" s="285"/>
      <c r="T1151" s="319" t="b">
        <f t="shared" si="316"/>
        <v>0</v>
      </c>
      <c r="U1151" s="319" t="b">
        <f t="shared" si="323"/>
        <v>0</v>
      </c>
      <c r="V1151" s="319" t="b">
        <f t="shared" si="324"/>
        <v>1</v>
      </c>
      <c r="W1151" s="319" t="b">
        <f t="shared" si="325"/>
        <v>1</v>
      </c>
      <c r="X1151" s="319" t="b">
        <f t="shared" si="326"/>
        <v>0</v>
      </c>
      <c r="Y1151" s="370"/>
      <c r="Z1151" s="377" t="str">
        <f t="shared" si="317"/>
        <v/>
      </c>
      <c r="AA1151" s="373" t="str">
        <f t="array" ref="AA1151">IF( $Z1151="", "", INDEX(白話字聲母資料表, $Z1151, $AA$5))</f>
        <v/>
      </c>
      <c r="AB1151" s="370"/>
      <c r="AC1151" s="377" t="str">
        <f t="shared" si="327"/>
        <v/>
      </c>
      <c r="AD1151" s="373" t="str">
        <f t="array" ref="AD1151">IF( $W1151, "", INDEX(白話字韻母資料表, AC1151, $AD$5))</f>
        <v/>
      </c>
      <c r="AE1151" s="373" t="str">
        <f t="array" ref="AE1151">IF( $W1151, "", IF( INDEX(白話字韻母資料表, AC1151, $AE$5) = "入聲", TRUE, FALSE) )</f>
        <v/>
      </c>
      <c r="AF1151" s="374" t="str">
        <f t="shared" si="328"/>
        <v/>
      </c>
      <c r="AG1151" s="374" t="str">
        <f t="shared" si="329"/>
        <v/>
      </c>
      <c r="AH1151" s="374" t="str">
        <f t="array" ref="AH1151">IF( $W1151, "", INDEX(白話字韻母資料表, $AC1151, $AH$5))</f>
        <v/>
      </c>
      <c r="AI1151" s="374" t="str">
        <f t="array" ref="AI1151">IF($W1151, "", INDEX(白話字韻母八聲調資料表, $AD1151, $AG1151))</f>
        <v/>
      </c>
      <c r="AJ1151" s="370"/>
      <c r="AK1151" s="373" t="b">
        <f t="shared" si="330"/>
        <v>0</v>
      </c>
      <c r="AL1151" s="373" t="str">
        <f>IF( $AK1151, IFERROR( IF(MATCH( $E1151, 顎音化聲母!$H$9:$H$37, 0), TRUE, FALSE), FALSE), "")</f>
        <v/>
      </c>
      <c r="AM1151" s="373" t="str">
        <f t="array" ref="AM1151">IF( AND($AK1151, $AL1151), INDEX(顎音化聲母資料表, MATCH( $D1151 &amp; $E1151, 顎音化聲母!$L$5:$L$136, 0), 3), "")</f>
        <v/>
      </c>
      <c r="AN1151" s="373" t="str">
        <f t="shared" si="331"/>
        <v/>
      </c>
      <c r="AO1151" s="374" t="str">
        <f t="array" ref="AO1151">IF($AN1151="", "", IF( $AM1151&lt;&gt;"", $AM1151,INDEX(白話字聲母資料表, $AN1151, $AO$5)))</f>
        <v/>
      </c>
      <c r="AP1151" s="374" t="str">
        <f t="array" ref="AP1151">IF($W1151, "", INDEX(方音八音反切資料表, $AD1151, $AG1151))</f>
        <v/>
      </c>
      <c r="AQ1151" s="370"/>
      <c r="AR1151" s="374" t="str">
        <f t="array" ref="AR1151">IF($V1151, "", INDEX(白話字聲母資料表, $Z1151, $AR$5))</f>
        <v/>
      </c>
      <c r="AS1151" s="375" t="str">
        <f t="array" ref="AS1151">IF($W1151, "", INDEX(白話字韻母資料表, $AC1151, $AR$5))</f>
        <v/>
      </c>
      <c r="AT1151" s="374" t="str">
        <f t="array" ref="AT1151">IF($W1151, "", INDEX(台羅韻母八聲調資料表, $AD1151, $AG1151))</f>
        <v/>
      </c>
      <c r="AU1151" s="370"/>
      <c r="AV1151" s="374" t="str">
        <f t="array" ref="AV1151">IF($V1151, "", INDEX(白話字聲母資料表, $Z1151, $AV$5))</f>
        <v/>
      </c>
      <c r="AW1151" s="375" t="str">
        <f t="array" ref="AW1151">IF($W1151, "", INDEX(白話字韻母資料表, $AC1151, $AW$5))</f>
        <v/>
      </c>
      <c r="AX1151" s="374" t="str">
        <f t="array" ref="AX1151">IF($W1151, "", INDEX(閩拼韻母八聲調資料表, $AD1151, $AG1151))</f>
        <v/>
      </c>
    </row>
    <row r="1152" spans="2:50">
      <c r="B1152" s="380">
        <f t="shared" si="294"/>
        <v>1144</v>
      </c>
      <c r="C1152" s="314" t="str">
        <f>MID(文章!$D$4, B1152, 1)</f>
        <v/>
      </c>
      <c r="D1152" s="365"/>
      <c r="E1152" s="365"/>
      <c r="F1152" s="365"/>
      <c r="G1152" s="315" t="str">
        <f t="array" ref="G1152">IF( OR($T1152, NOT($U1152), $W1152), "", $AA1152 &amp; $AH1152 &amp; INDEX(中文數值資料表, $AG1152, 2) )</f>
        <v/>
      </c>
      <c r="H1152" s="321" t="str">
        <f t="shared" si="295"/>
        <v/>
      </c>
      <c r="I1152" s="322" t="str">
        <f t="shared" si="296"/>
        <v/>
      </c>
      <c r="J1152" s="323" t="str">
        <f t="shared" si="297"/>
        <v/>
      </c>
      <c r="K1152" s="316" t="str">
        <f t="shared" si="298"/>
        <v/>
      </c>
      <c r="L1152" s="317" t="str">
        <f t="shared" ca="1" si="332"/>
        <v xml:space="preserve">\ltjruby{}{}\
</v>
      </c>
      <c r="M1152" s="317" t="str">
        <f t="shared" ca="1" si="318"/>
        <v xml:space="preserve">&lt;ruby&gt;&lt;rt&gt;&lt;/rt&gt;&lt;/ruby&gt;
</v>
      </c>
      <c r="N1152" s="317" t="str">
        <f t="shared" ca="1" si="319"/>
        <v xml:space="preserve">&lt;ruby&gt;&lt;rt&gt;&lt;/rt&gt;&lt;/ruby&gt;
</v>
      </c>
      <c r="O1152" s="317" t="str">
        <f t="shared" ca="1" si="320"/>
        <v xml:space="preserve">&lt;ruby&gt;&lt;rt&gt;&lt;/rt&gt;&lt;/ruby&gt;
</v>
      </c>
      <c r="P1152" s="317" t="str">
        <f t="shared" ca="1" si="320"/>
        <v xml:space="preserve">&lt;ruby&gt;&lt;rt&gt;&lt;/rt&gt;&lt;/ruby&gt;
</v>
      </c>
      <c r="Q1152" s="318" t="str">
        <f t="shared" ca="1" si="321"/>
        <v xml:space="preserve">&lt;ruby&gt;&lt;rtc&gt;&lt;/rtc&gt;&lt;/ruby&gt;
</v>
      </c>
      <c r="R1152" s="318" t="str">
        <f t="shared" ca="1" si="322"/>
        <v xml:space="preserve">&lt;ruby&gt;&lt;rt&gt;&lt;/rt&gt;&lt;rtc&gt;&lt;/rtc&gt;&lt;/ruby&gt;
</v>
      </c>
      <c r="S1152" s="285"/>
      <c r="T1152" s="319" t="b">
        <f t="shared" si="316"/>
        <v>0</v>
      </c>
      <c r="U1152" s="319" t="b">
        <f t="shared" si="323"/>
        <v>0</v>
      </c>
      <c r="V1152" s="319" t="b">
        <f t="shared" si="324"/>
        <v>1</v>
      </c>
      <c r="W1152" s="319" t="b">
        <f t="shared" si="325"/>
        <v>1</v>
      </c>
      <c r="X1152" s="319" t="b">
        <f t="shared" si="326"/>
        <v>0</v>
      </c>
      <c r="Y1152" s="370"/>
      <c r="Z1152" s="377" t="str">
        <f t="shared" si="317"/>
        <v/>
      </c>
      <c r="AA1152" s="373" t="str">
        <f t="array" ref="AA1152">IF( $Z1152="", "", INDEX(白話字聲母資料表, $Z1152, $AA$5))</f>
        <v/>
      </c>
      <c r="AB1152" s="370"/>
      <c r="AC1152" s="377" t="str">
        <f t="shared" si="327"/>
        <v/>
      </c>
      <c r="AD1152" s="373" t="str">
        <f t="array" ref="AD1152">IF( $W1152, "", INDEX(白話字韻母資料表, AC1152, $AD$5))</f>
        <v/>
      </c>
      <c r="AE1152" s="373" t="str">
        <f t="array" ref="AE1152">IF( $W1152, "", IF( INDEX(白話字韻母資料表, AC1152, $AE$5) = "入聲", TRUE, FALSE) )</f>
        <v/>
      </c>
      <c r="AF1152" s="374" t="str">
        <f t="shared" si="328"/>
        <v/>
      </c>
      <c r="AG1152" s="374" t="str">
        <f t="shared" si="329"/>
        <v/>
      </c>
      <c r="AH1152" s="374" t="str">
        <f t="array" ref="AH1152">IF( $W1152, "", INDEX(白話字韻母資料表, $AC1152, $AH$5))</f>
        <v/>
      </c>
      <c r="AI1152" s="374" t="str">
        <f t="array" ref="AI1152">IF($W1152, "", INDEX(白話字韻母八聲調資料表, $AD1152, $AG1152))</f>
        <v/>
      </c>
      <c r="AJ1152" s="370"/>
      <c r="AK1152" s="373" t="b">
        <f t="shared" si="330"/>
        <v>0</v>
      </c>
      <c r="AL1152" s="373" t="str">
        <f>IF( $AK1152, IFERROR( IF(MATCH( $E1152, 顎音化聲母!$H$9:$H$37, 0), TRUE, FALSE), FALSE), "")</f>
        <v/>
      </c>
      <c r="AM1152" s="373" t="str">
        <f t="array" ref="AM1152">IF( AND($AK1152, $AL1152), INDEX(顎音化聲母資料表, MATCH( $D1152 &amp; $E1152, 顎音化聲母!$L$5:$L$136, 0), 3), "")</f>
        <v/>
      </c>
      <c r="AN1152" s="373" t="str">
        <f t="shared" si="331"/>
        <v/>
      </c>
      <c r="AO1152" s="374" t="str">
        <f t="array" ref="AO1152">IF($AN1152="", "", IF( $AM1152&lt;&gt;"", $AM1152,INDEX(白話字聲母資料表, $AN1152, $AO$5)))</f>
        <v/>
      </c>
      <c r="AP1152" s="374" t="str">
        <f t="array" ref="AP1152">IF($W1152, "", INDEX(方音八音反切資料表, $AD1152, $AG1152))</f>
        <v/>
      </c>
      <c r="AQ1152" s="370"/>
      <c r="AR1152" s="374" t="str">
        <f t="array" ref="AR1152">IF($V1152, "", INDEX(白話字聲母資料表, $Z1152, $AR$5))</f>
        <v/>
      </c>
      <c r="AS1152" s="375" t="str">
        <f t="array" ref="AS1152">IF($W1152, "", INDEX(白話字韻母資料表, $AC1152, $AR$5))</f>
        <v/>
      </c>
      <c r="AT1152" s="374" t="str">
        <f t="array" ref="AT1152">IF($W1152, "", INDEX(台羅韻母八聲調資料表, $AD1152, $AG1152))</f>
        <v/>
      </c>
      <c r="AU1152" s="370"/>
      <c r="AV1152" s="374" t="str">
        <f t="array" ref="AV1152">IF($V1152, "", INDEX(白話字聲母資料表, $Z1152, $AV$5))</f>
        <v/>
      </c>
      <c r="AW1152" s="375" t="str">
        <f t="array" ref="AW1152">IF($W1152, "", INDEX(白話字韻母資料表, $AC1152, $AW$5))</f>
        <v/>
      </c>
      <c r="AX1152" s="374" t="str">
        <f t="array" ref="AX1152">IF($W1152, "", INDEX(閩拼韻母八聲調資料表, $AD1152, $AG1152))</f>
        <v/>
      </c>
    </row>
    <row r="1153" spans="2:50">
      <c r="B1153" s="380">
        <f t="shared" si="294"/>
        <v>1145</v>
      </c>
      <c r="C1153" s="314" t="str">
        <f>MID(文章!$D$4, B1153, 1)</f>
        <v/>
      </c>
      <c r="D1153" s="365"/>
      <c r="E1153" s="365"/>
      <c r="F1153" s="365"/>
      <c r="G1153" s="315" t="str">
        <f t="array" ref="G1153">IF( OR($T1153, NOT($U1153), $W1153), "", $AA1153 &amp; $AH1153 &amp; INDEX(中文數值資料表, $AG1153, 2) )</f>
        <v/>
      </c>
      <c r="H1153" s="321" t="str">
        <f t="shared" si="295"/>
        <v/>
      </c>
      <c r="I1153" s="322" t="str">
        <f t="shared" si="296"/>
        <v/>
      </c>
      <c r="J1153" s="323" t="str">
        <f t="shared" si="297"/>
        <v/>
      </c>
      <c r="K1153" s="316" t="str">
        <f t="shared" si="298"/>
        <v/>
      </c>
      <c r="L1153" s="317" t="str">
        <f t="shared" ca="1" si="332"/>
        <v xml:space="preserve">\ltjruby{}{}\
</v>
      </c>
      <c r="M1153" s="317" t="str">
        <f t="shared" ca="1" si="318"/>
        <v xml:space="preserve">&lt;ruby&gt;&lt;rt&gt;&lt;/rt&gt;&lt;/ruby&gt;
</v>
      </c>
      <c r="N1153" s="317" t="str">
        <f t="shared" ca="1" si="319"/>
        <v xml:space="preserve">&lt;ruby&gt;&lt;rt&gt;&lt;/rt&gt;&lt;/ruby&gt;
</v>
      </c>
      <c r="O1153" s="317" t="str">
        <f t="shared" ca="1" si="320"/>
        <v xml:space="preserve">&lt;ruby&gt;&lt;rt&gt;&lt;/rt&gt;&lt;/ruby&gt;
</v>
      </c>
      <c r="P1153" s="317" t="str">
        <f t="shared" ca="1" si="320"/>
        <v xml:space="preserve">&lt;ruby&gt;&lt;rt&gt;&lt;/rt&gt;&lt;/ruby&gt;
</v>
      </c>
      <c r="Q1153" s="318" t="str">
        <f t="shared" ca="1" si="321"/>
        <v xml:space="preserve">&lt;ruby&gt;&lt;rtc&gt;&lt;/rtc&gt;&lt;/ruby&gt;
</v>
      </c>
      <c r="R1153" s="318" t="str">
        <f t="shared" ca="1" si="322"/>
        <v xml:space="preserve">&lt;ruby&gt;&lt;rt&gt;&lt;/rt&gt;&lt;rtc&gt;&lt;/rtc&gt;&lt;/ruby&gt;
</v>
      </c>
      <c r="S1153" s="285"/>
      <c r="T1153" s="319" t="b">
        <f t="shared" si="316"/>
        <v>0</v>
      </c>
      <c r="U1153" s="319" t="b">
        <f t="shared" si="323"/>
        <v>0</v>
      </c>
      <c r="V1153" s="319" t="b">
        <f t="shared" si="324"/>
        <v>1</v>
      </c>
      <c r="W1153" s="319" t="b">
        <f t="shared" si="325"/>
        <v>1</v>
      </c>
      <c r="X1153" s="319" t="b">
        <f t="shared" si="326"/>
        <v>0</v>
      </c>
      <c r="Y1153" s="370"/>
      <c r="Z1153" s="377" t="str">
        <f t="shared" si="317"/>
        <v/>
      </c>
      <c r="AA1153" s="373" t="str">
        <f t="array" ref="AA1153">IF( $Z1153="", "", INDEX(白話字聲母資料表, $Z1153, $AA$5))</f>
        <v/>
      </c>
      <c r="AB1153" s="370"/>
      <c r="AC1153" s="377" t="str">
        <f t="shared" si="327"/>
        <v/>
      </c>
      <c r="AD1153" s="373" t="str">
        <f t="array" ref="AD1153">IF( $W1153, "", INDEX(白話字韻母資料表, AC1153, $AD$5))</f>
        <v/>
      </c>
      <c r="AE1153" s="373" t="str">
        <f t="array" ref="AE1153">IF( $W1153, "", IF( INDEX(白話字韻母資料表, AC1153, $AE$5) = "入聲", TRUE, FALSE) )</f>
        <v/>
      </c>
      <c r="AF1153" s="374" t="str">
        <f t="shared" si="328"/>
        <v/>
      </c>
      <c r="AG1153" s="374" t="str">
        <f t="shared" si="329"/>
        <v/>
      </c>
      <c r="AH1153" s="374" t="str">
        <f t="array" ref="AH1153">IF( $W1153, "", INDEX(白話字韻母資料表, $AC1153, $AH$5))</f>
        <v/>
      </c>
      <c r="AI1153" s="374" t="str">
        <f t="array" ref="AI1153">IF($W1153, "", INDEX(白話字韻母八聲調資料表, $AD1153, $AG1153))</f>
        <v/>
      </c>
      <c r="AJ1153" s="370"/>
      <c r="AK1153" s="373" t="b">
        <f t="shared" si="330"/>
        <v>0</v>
      </c>
      <c r="AL1153" s="373" t="str">
        <f>IF( $AK1153, IFERROR( IF(MATCH( $E1153, 顎音化聲母!$H$9:$H$37, 0), TRUE, FALSE), FALSE), "")</f>
        <v/>
      </c>
      <c r="AM1153" s="373" t="str">
        <f t="array" ref="AM1153">IF( AND($AK1153, $AL1153), INDEX(顎音化聲母資料表, MATCH( $D1153 &amp; $E1153, 顎音化聲母!$L$5:$L$136, 0), 3), "")</f>
        <v/>
      </c>
      <c r="AN1153" s="373" t="str">
        <f t="shared" si="331"/>
        <v/>
      </c>
      <c r="AO1153" s="374" t="str">
        <f t="array" ref="AO1153">IF($AN1153="", "", IF( $AM1153&lt;&gt;"", $AM1153,INDEX(白話字聲母資料表, $AN1153, $AO$5)))</f>
        <v/>
      </c>
      <c r="AP1153" s="374" t="str">
        <f t="array" ref="AP1153">IF($W1153, "", INDEX(方音八音反切資料表, $AD1153, $AG1153))</f>
        <v/>
      </c>
      <c r="AQ1153" s="370"/>
      <c r="AR1153" s="374" t="str">
        <f t="array" ref="AR1153">IF($V1153, "", INDEX(白話字聲母資料表, $Z1153, $AR$5))</f>
        <v/>
      </c>
      <c r="AS1153" s="375" t="str">
        <f t="array" ref="AS1153">IF($W1153, "", INDEX(白話字韻母資料表, $AC1153, $AR$5))</f>
        <v/>
      </c>
      <c r="AT1153" s="374" t="str">
        <f t="array" ref="AT1153">IF($W1153, "", INDEX(台羅韻母八聲調資料表, $AD1153, $AG1153))</f>
        <v/>
      </c>
      <c r="AU1153" s="370"/>
      <c r="AV1153" s="374" t="str">
        <f t="array" ref="AV1153">IF($V1153, "", INDEX(白話字聲母資料表, $Z1153, $AV$5))</f>
        <v/>
      </c>
      <c r="AW1153" s="375" t="str">
        <f t="array" ref="AW1153">IF($W1153, "", INDEX(白話字韻母資料表, $AC1153, $AW$5))</f>
        <v/>
      </c>
      <c r="AX1153" s="374" t="str">
        <f t="array" ref="AX1153">IF($W1153, "", INDEX(閩拼韻母八聲調資料表, $AD1153, $AG1153))</f>
        <v/>
      </c>
    </row>
    <row r="1154" spans="2:50">
      <c r="B1154" s="380">
        <f t="shared" si="294"/>
        <v>1146</v>
      </c>
      <c r="C1154" s="314" t="str">
        <f>MID(文章!$D$4, B1154, 1)</f>
        <v/>
      </c>
      <c r="D1154" s="365"/>
      <c r="E1154" s="365"/>
      <c r="F1154" s="365"/>
      <c r="G1154" s="315" t="str">
        <f t="array" ref="G1154">IF( OR($T1154, NOT($U1154), $W1154), "", $AA1154 &amp; $AH1154 &amp; INDEX(中文數值資料表, $AG1154, 2) )</f>
        <v/>
      </c>
      <c r="H1154" s="321" t="str">
        <f t="shared" si="295"/>
        <v/>
      </c>
      <c r="I1154" s="322" t="str">
        <f t="shared" si="296"/>
        <v/>
      </c>
      <c r="J1154" s="323" t="str">
        <f t="shared" si="297"/>
        <v/>
      </c>
      <c r="K1154" s="316" t="str">
        <f t="shared" si="298"/>
        <v/>
      </c>
      <c r="L1154" s="317" t="str">
        <f t="shared" ca="1" si="332"/>
        <v xml:space="preserve">\ltjruby{}{}\
</v>
      </c>
      <c r="M1154" s="317" t="str">
        <f t="shared" ca="1" si="318"/>
        <v xml:space="preserve">&lt;ruby&gt;&lt;rt&gt;&lt;/rt&gt;&lt;/ruby&gt;
</v>
      </c>
      <c r="N1154" s="317" t="str">
        <f t="shared" ca="1" si="319"/>
        <v xml:space="preserve">&lt;ruby&gt;&lt;rt&gt;&lt;/rt&gt;&lt;/ruby&gt;
</v>
      </c>
      <c r="O1154" s="317" t="str">
        <f t="shared" ca="1" si="320"/>
        <v xml:space="preserve">&lt;ruby&gt;&lt;rt&gt;&lt;/rt&gt;&lt;/ruby&gt;
</v>
      </c>
      <c r="P1154" s="317" t="str">
        <f t="shared" ca="1" si="320"/>
        <v xml:space="preserve">&lt;ruby&gt;&lt;rt&gt;&lt;/rt&gt;&lt;/ruby&gt;
</v>
      </c>
      <c r="Q1154" s="318" t="str">
        <f t="shared" ca="1" si="321"/>
        <v xml:space="preserve">&lt;ruby&gt;&lt;rtc&gt;&lt;/rtc&gt;&lt;/ruby&gt;
</v>
      </c>
      <c r="R1154" s="318" t="str">
        <f t="shared" ca="1" si="322"/>
        <v xml:space="preserve">&lt;ruby&gt;&lt;rt&gt;&lt;/rt&gt;&lt;rtc&gt;&lt;/rtc&gt;&lt;/ruby&gt;
</v>
      </c>
      <c r="S1154" s="285"/>
      <c r="T1154" s="319" t="b">
        <f t="shared" si="316"/>
        <v>0</v>
      </c>
      <c r="U1154" s="319" t="b">
        <f t="shared" si="323"/>
        <v>0</v>
      </c>
      <c r="V1154" s="319" t="b">
        <f t="shared" si="324"/>
        <v>1</v>
      </c>
      <c r="W1154" s="319" t="b">
        <f t="shared" si="325"/>
        <v>1</v>
      </c>
      <c r="X1154" s="319" t="b">
        <f t="shared" si="326"/>
        <v>0</v>
      </c>
      <c r="Y1154" s="370"/>
      <c r="Z1154" s="377" t="str">
        <f t="shared" si="317"/>
        <v/>
      </c>
      <c r="AA1154" s="373" t="str">
        <f t="array" ref="AA1154">IF( $Z1154="", "", INDEX(白話字聲母資料表, $Z1154, $AA$5))</f>
        <v/>
      </c>
      <c r="AB1154" s="370"/>
      <c r="AC1154" s="377" t="str">
        <f t="shared" si="327"/>
        <v/>
      </c>
      <c r="AD1154" s="373" t="str">
        <f t="array" ref="AD1154">IF( $W1154, "", INDEX(白話字韻母資料表, AC1154, $AD$5))</f>
        <v/>
      </c>
      <c r="AE1154" s="373" t="str">
        <f t="array" ref="AE1154">IF( $W1154, "", IF( INDEX(白話字韻母資料表, AC1154, $AE$5) = "入聲", TRUE, FALSE) )</f>
        <v/>
      </c>
      <c r="AF1154" s="374" t="str">
        <f t="shared" si="328"/>
        <v/>
      </c>
      <c r="AG1154" s="374" t="str">
        <f t="shared" si="329"/>
        <v/>
      </c>
      <c r="AH1154" s="374" t="str">
        <f t="array" ref="AH1154">IF( $W1154, "", INDEX(白話字韻母資料表, $AC1154, $AH$5))</f>
        <v/>
      </c>
      <c r="AI1154" s="374" t="str">
        <f t="array" ref="AI1154">IF($W1154, "", INDEX(白話字韻母八聲調資料表, $AD1154, $AG1154))</f>
        <v/>
      </c>
      <c r="AJ1154" s="370"/>
      <c r="AK1154" s="373" t="b">
        <f t="shared" si="330"/>
        <v>0</v>
      </c>
      <c r="AL1154" s="373" t="str">
        <f>IF( $AK1154, IFERROR( IF(MATCH( $E1154, 顎音化聲母!$H$9:$H$37, 0), TRUE, FALSE), FALSE), "")</f>
        <v/>
      </c>
      <c r="AM1154" s="373" t="str">
        <f t="array" ref="AM1154">IF( AND($AK1154, $AL1154), INDEX(顎音化聲母資料表, MATCH( $D1154 &amp; $E1154, 顎音化聲母!$L$5:$L$136, 0), 3), "")</f>
        <v/>
      </c>
      <c r="AN1154" s="373" t="str">
        <f t="shared" si="331"/>
        <v/>
      </c>
      <c r="AO1154" s="374" t="str">
        <f t="array" ref="AO1154">IF($AN1154="", "", IF( $AM1154&lt;&gt;"", $AM1154,INDEX(白話字聲母資料表, $AN1154, $AO$5)))</f>
        <v/>
      </c>
      <c r="AP1154" s="374" t="str">
        <f t="array" ref="AP1154">IF($W1154, "", INDEX(方音八音反切資料表, $AD1154, $AG1154))</f>
        <v/>
      </c>
      <c r="AQ1154" s="370"/>
      <c r="AR1154" s="374" t="str">
        <f t="array" ref="AR1154">IF($V1154, "", INDEX(白話字聲母資料表, $Z1154, $AR$5))</f>
        <v/>
      </c>
      <c r="AS1154" s="375" t="str">
        <f t="array" ref="AS1154">IF($W1154, "", INDEX(白話字韻母資料表, $AC1154, $AR$5))</f>
        <v/>
      </c>
      <c r="AT1154" s="374" t="str">
        <f t="array" ref="AT1154">IF($W1154, "", INDEX(台羅韻母八聲調資料表, $AD1154, $AG1154))</f>
        <v/>
      </c>
      <c r="AU1154" s="370"/>
      <c r="AV1154" s="374" t="str">
        <f t="array" ref="AV1154">IF($V1154, "", INDEX(白話字聲母資料表, $Z1154, $AV$5))</f>
        <v/>
      </c>
      <c r="AW1154" s="375" t="str">
        <f t="array" ref="AW1154">IF($W1154, "", INDEX(白話字韻母資料表, $AC1154, $AW$5))</f>
        <v/>
      </c>
      <c r="AX1154" s="374" t="str">
        <f t="array" ref="AX1154">IF($W1154, "", INDEX(閩拼韻母八聲調資料表, $AD1154, $AG1154))</f>
        <v/>
      </c>
    </row>
    <row r="1155" spans="2:50">
      <c r="B1155" s="380">
        <f t="shared" si="294"/>
        <v>1147</v>
      </c>
      <c r="C1155" s="314" t="str">
        <f>MID(文章!$D$4, B1155, 1)</f>
        <v/>
      </c>
      <c r="D1155" s="365"/>
      <c r="E1155" s="365"/>
      <c r="F1155" s="365"/>
      <c r="G1155" s="315" t="str">
        <f t="array" ref="G1155">IF( OR($T1155, NOT($U1155), $W1155), "", $AA1155 &amp; $AH1155 &amp; INDEX(中文數值資料表, $AG1155, 2) )</f>
        <v/>
      </c>
      <c r="H1155" s="321" t="str">
        <f t="shared" si="295"/>
        <v/>
      </c>
      <c r="I1155" s="322" t="str">
        <f t="shared" si="296"/>
        <v/>
      </c>
      <c r="J1155" s="323" t="str">
        <f t="shared" si="297"/>
        <v/>
      </c>
      <c r="K1155" s="316" t="str">
        <f t="shared" si="298"/>
        <v/>
      </c>
      <c r="L1155" s="317" t="str">
        <f t="shared" ca="1" si="332"/>
        <v xml:space="preserve">\ltjruby{}{}\
</v>
      </c>
      <c r="M1155" s="317" t="str">
        <f t="shared" ca="1" si="318"/>
        <v xml:space="preserve">&lt;ruby&gt;&lt;rt&gt;&lt;/rt&gt;&lt;/ruby&gt;
</v>
      </c>
      <c r="N1155" s="317" t="str">
        <f t="shared" ca="1" si="319"/>
        <v xml:space="preserve">&lt;ruby&gt;&lt;rt&gt;&lt;/rt&gt;&lt;/ruby&gt;
</v>
      </c>
      <c r="O1155" s="317" t="str">
        <f t="shared" ca="1" si="320"/>
        <v xml:space="preserve">&lt;ruby&gt;&lt;rt&gt;&lt;/rt&gt;&lt;/ruby&gt;
</v>
      </c>
      <c r="P1155" s="317" t="str">
        <f t="shared" ca="1" si="320"/>
        <v xml:space="preserve">&lt;ruby&gt;&lt;rt&gt;&lt;/rt&gt;&lt;/ruby&gt;
</v>
      </c>
      <c r="Q1155" s="318" t="str">
        <f t="shared" ca="1" si="321"/>
        <v xml:space="preserve">&lt;ruby&gt;&lt;rtc&gt;&lt;/rtc&gt;&lt;/ruby&gt;
</v>
      </c>
      <c r="R1155" s="318" t="str">
        <f t="shared" ca="1" si="322"/>
        <v xml:space="preserve">&lt;ruby&gt;&lt;rt&gt;&lt;/rt&gt;&lt;rtc&gt;&lt;/rtc&gt;&lt;/ruby&gt;
</v>
      </c>
      <c r="S1155" s="285"/>
      <c r="T1155" s="319" t="b">
        <f t="shared" si="316"/>
        <v>0</v>
      </c>
      <c r="U1155" s="319" t="b">
        <f t="shared" si="323"/>
        <v>0</v>
      </c>
      <c r="V1155" s="319" t="b">
        <f t="shared" si="324"/>
        <v>1</v>
      </c>
      <c r="W1155" s="319" t="b">
        <f t="shared" si="325"/>
        <v>1</v>
      </c>
      <c r="X1155" s="319" t="b">
        <f t="shared" si="326"/>
        <v>0</v>
      </c>
      <c r="Y1155" s="370"/>
      <c r="Z1155" s="377" t="str">
        <f t="shared" si="317"/>
        <v/>
      </c>
      <c r="AA1155" s="373" t="str">
        <f t="array" ref="AA1155">IF( $Z1155="", "", INDEX(白話字聲母資料表, $Z1155, $AA$5))</f>
        <v/>
      </c>
      <c r="AB1155" s="370"/>
      <c r="AC1155" s="377" t="str">
        <f t="shared" si="327"/>
        <v/>
      </c>
      <c r="AD1155" s="373" t="str">
        <f t="array" ref="AD1155">IF( $W1155, "", INDEX(白話字韻母資料表, AC1155, $AD$5))</f>
        <v/>
      </c>
      <c r="AE1155" s="373" t="str">
        <f t="array" ref="AE1155">IF( $W1155, "", IF( INDEX(白話字韻母資料表, AC1155, $AE$5) = "入聲", TRUE, FALSE) )</f>
        <v/>
      </c>
      <c r="AF1155" s="374" t="str">
        <f t="shared" si="328"/>
        <v/>
      </c>
      <c r="AG1155" s="374" t="str">
        <f t="shared" si="329"/>
        <v/>
      </c>
      <c r="AH1155" s="374" t="str">
        <f t="array" ref="AH1155">IF( $W1155, "", INDEX(白話字韻母資料表, $AC1155, $AH$5))</f>
        <v/>
      </c>
      <c r="AI1155" s="374" t="str">
        <f t="array" ref="AI1155">IF($W1155, "", INDEX(白話字韻母八聲調資料表, $AD1155, $AG1155))</f>
        <v/>
      </c>
      <c r="AJ1155" s="370"/>
      <c r="AK1155" s="373" t="b">
        <f t="shared" si="330"/>
        <v>0</v>
      </c>
      <c r="AL1155" s="373" t="str">
        <f>IF( $AK1155, IFERROR( IF(MATCH( $E1155, 顎音化聲母!$H$9:$H$37, 0), TRUE, FALSE), FALSE), "")</f>
        <v/>
      </c>
      <c r="AM1155" s="373" t="str">
        <f t="array" ref="AM1155">IF( AND($AK1155, $AL1155), INDEX(顎音化聲母資料表, MATCH( $D1155 &amp; $E1155, 顎音化聲母!$L$5:$L$136, 0), 3), "")</f>
        <v/>
      </c>
      <c r="AN1155" s="373" t="str">
        <f t="shared" si="331"/>
        <v/>
      </c>
      <c r="AO1155" s="374" t="str">
        <f t="array" ref="AO1155">IF($AN1155="", "", IF( $AM1155&lt;&gt;"", $AM1155,INDEX(白話字聲母資料表, $AN1155, $AO$5)))</f>
        <v/>
      </c>
      <c r="AP1155" s="374" t="str">
        <f t="array" ref="AP1155">IF($W1155, "", INDEX(方音八音反切資料表, $AD1155, $AG1155))</f>
        <v/>
      </c>
      <c r="AQ1155" s="370"/>
      <c r="AR1155" s="374" t="str">
        <f t="array" ref="AR1155">IF($V1155, "", INDEX(白話字聲母資料表, $Z1155, $AR$5))</f>
        <v/>
      </c>
      <c r="AS1155" s="375" t="str">
        <f t="array" ref="AS1155">IF($W1155, "", INDEX(白話字韻母資料表, $AC1155, $AR$5))</f>
        <v/>
      </c>
      <c r="AT1155" s="374" t="str">
        <f t="array" ref="AT1155">IF($W1155, "", INDEX(台羅韻母八聲調資料表, $AD1155, $AG1155))</f>
        <v/>
      </c>
      <c r="AU1155" s="370"/>
      <c r="AV1155" s="374" t="str">
        <f t="array" ref="AV1155">IF($V1155, "", INDEX(白話字聲母資料表, $Z1155, $AV$5))</f>
        <v/>
      </c>
      <c r="AW1155" s="375" t="str">
        <f t="array" ref="AW1155">IF($W1155, "", INDEX(白話字韻母資料表, $AC1155, $AW$5))</f>
        <v/>
      </c>
      <c r="AX1155" s="374" t="str">
        <f t="array" ref="AX1155">IF($W1155, "", INDEX(閩拼韻母八聲調資料表, $AD1155, $AG1155))</f>
        <v/>
      </c>
    </row>
    <row r="1156" spans="2:50">
      <c r="B1156" s="380">
        <f t="shared" si="294"/>
        <v>1148</v>
      </c>
      <c r="C1156" s="314" t="str">
        <f>MID(文章!$D$4, B1156, 1)</f>
        <v/>
      </c>
      <c r="D1156" s="365"/>
      <c r="E1156" s="365"/>
      <c r="F1156" s="365"/>
      <c r="G1156" s="315" t="str">
        <f t="array" ref="G1156">IF( OR($T1156, NOT($U1156), $W1156), "", $AA1156 &amp; $AH1156 &amp; INDEX(中文數值資料表, $AG1156, 2) )</f>
        <v/>
      </c>
      <c r="H1156" s="321" t="str">
        <f t="shared" si="295"/>
        <v/>
      </c>
      <c r="I1156" s="322" t="str">
        <f t="shared" si="296"/>
        <v/>
      </c>
      <c r="J1156" s="323" t="str">
        <f t="shared" si="297"/>
        <v/>
      </c>
      <c r="K1156" s="316" t="str">
        <f t="shared" si="298"/>
        <v/>
      </c>
      <c r="L1156" s="317" t="str">
        <f t="shared" ca="1" si="332"/>
        <v xml:space="preserve">\ltjruby{}{}\
</v>
      </c>
      <c r="M1156" s="317" t="str">
        <f t="shared" ca="1" si="318"/>
        <v xml:space="preserve">&lt;ruby&gt;&lt;rt&gt;&lt;/rt&gt;&lt;/ruby&gt;
</v>
      </c>
      <c r="N1156" s="317" t="str">
        <f t="shared" ca="1" si="319"/>
        <v xml:space="preserve">&lt;ruby&gt;&lt;rt&gt;&lt;/rt&gt;&lt;/ruby&gt;
</v>
      </c>
      <c r="O1156" s="317" t="str">
        <f t="shared" ca="1" si="320"/>
        <v xml:space="preserve">&lt;ruby&gt;&lt;rt&gt;&lt;/rt&gt;&lt;/ruby&gt;
</v>
      </c>
      <c r="P1156" s="317" t="str">
        <f t="shared" ca="1" si="320"/>
        <v xml:space="preserve">&lt;ruby&gt;&lt;rt&gt;&lt;/rt&gt;&lt;/ruby&gt;
</v>
      </c>
      <c r="Q1156" s="318" t="str">
        <f t="shared" ca="1" si="321"/>
        <v xml:space="preserve">&lt;ruby&gt;&lt;rtc&gt;&lt;/rtc&gt;&lt;/ruby&gt;
</v>
      </c>
      <c r="R1156" s="318" t="str">
        <f t="shared" ca="1" si="322"/>
        <v xml:space="preserve">&lt;ruby&gt;&lt;rt&gt;&lt;/rt&gt;&lt;rtc&gt;&lt;/rtc&gt;&lt;/ruby&gt;
</v>
      </c>
      <c r="S1156" s="285"/>
      <c r="T1156" s="319" t="b">
        <f t="shared" si="316"/>
        <v>0</v>
      </c>
      <c r="U1156" s="319" t="b">
        <f t="shared" si="323"/>
        <v>0</v>
      </c>
      <c r="V1156" s="319" t="b">
        <f t="shared" si="324"/>
        <v>1</v>
      </c>
      <c r="W1156" s="319" t="b">
        <f t="shared" si="325"/>
        <v>1</v>
      </c>
      <c r="X1156" s="319" t="b">
        <f t="shared" si="326"/>
        <v>0</v>
      </c>
      <c r="Y1156" s="370"/>
      <c r="Z1156" s="377" t="str">
        <f t="shared" si="317"/>
        <v/>
      </c>
      <c r="AA1156" s="373" t="str">
        <f t="array" ref="AA1156">IF( $Z1156="", "", INDEX(白話字聲母資料表, $Z1156, $AA$5))</f>
        <v/>
      </c>
      <c r="AB1156" s="370"/>
      <c r="AC1156" s="377" t="str">
        <f t="shared" si="327"/>
        <v/>
      </c>
      <c r="AD1156" s="373" t="str">
        <f t="array" ref="AD1156">IF( $W1156, "", INDEX(白話字韻母資料表, AC1156, $AD$5))</f>
        <v/>
      </c>
      <c r="AE1156" s="373" t="str">
        <f t="array" ref="AE1156">IF( $W1156, "", IF( INDEX(白話字韻母資料表, AC1156, $AE$5) = "入聲", TRUE, FALSE) )</f>
        <v/>
      </c>
      <c r="AF1156" s="374" t="str">
        <f t="shared" si="328"/>
        <v/>
      </c>
      <c r="AG1156" s="374" t="str">
        <f t="shared" si="329"/>
        <v/>
      </c>
      <c r="AH1156" s="374" t="str">
        <f t="array" ref="AH1156">IF( $W1156, "", INDEX(白話字韻母資料表, $AC1156, $AH$5))</f>
        <v/>
      </c>
      <c r="AI1156" s="374" t="str">
        <f t="array" ref="AI1156">IF($W1156, "", INDEX(白話字韻母八聲調資料表, $AD1156, $AG1156))</f>
        <v/>
      </c>
      <c r="AJ1156" s="370"/>
      <c r="AK1156" s="373" t="b">
        <f t="shared" si="330"/>
        <v>0</v>
      </c>
      <c r="AL1156" s="373" t="str">
        <f>IF( $AK1156, IFERROR( IF(MATCH( $E1156, 顎音化聲母!$H$9:$H$37, 0), TRUE, FALSE), FALSE), "")</f>
        <v/>
      </c>
      <c r="AM1156" s="373" t="str">
        <f t="array" ref="AM1156">IF( AND($AK1156, $AL1156), INDEX(顎音化聲母資料表, MATCH( $D1156 &amp; $E1156, 顎音化聲母!$L$5:$L$136, 0), 3), "")</f>
        <v/>
      </c>
      <c r="AN1156" s="373" t="str">
        <f t="shared" si="331"/>
        <v/>
      </c>
      <c r="AO1156" s="374" t="str">
        <f t="array" ref="AO1156">IF($AN1156="", "", IF( $AM1156&lt;&gt;"", $AM1156,INDEX(白話字聲母資料表, $AN1156, $AO$5)))</f>
        <v/>
      </c>
      <c r="AP1156" s="374" t="str">
        <f t="array" ref="AP1156">IF($W1156, "", INDEX(方音八音反切資料表, $AD1156, $AG1156))</f>
        <v/>
      </c>
      <c r="AQ1156" s="370"/>
      <c r="AR1156" s="374" t="str">
        <f t="array" ref="AR1156">IF($V1156, "", INDEX(白話字聲母資料表, $Z1156, $AR$5))</f>
        <v/>
      </c>
      <c r="AS1156" s="375" t="str">
        <f t="array" ref="AS1156">IF($W1156, "", INDEX(白話字韻母資料表, $AC1156, $AR$5))</f>
        <v/>
      </c>
      <c r="AT1156" s="374" t="str">
        <f t="array" ref="AT1156">IF($W1156, "", INDEX(台羅韻母八聲調資料表, $AD1156, $AG1156))</f>
        <v/>
      </c>
      <c r="AU1156" s="370"/>
      <c r="AV1156" s="374" t="str">
        <f t="array" ref="AV1156">IF($V1156, "", INDEX(白話字聲母資料表, $Z1156, $AV$5))</f>
        <v/>
      </c>
      <c r="AW1156" s="375" t="str">
        <f t="array" ref="AW1156">IF($W1156, "", INDEX(白話字韻母資料表, $AC1156, $AW$5))</f>
        <v/>
      </c>
      <c r="AX1156" s="374" t="str">
        <f t="array" ref="AX1156">IF($W1156, "", INDEX(閩拼韻母八聲調資料表, $AD1156, $AG1156))</f>
        <v/>
      </c>
    </row>
    <row r="1157" spans="2:50">
      <c r="B1157" s="380">
        <f t="shared" si="294"/>
        <v>1149</v>
      </c>
      <c r="C1157" s="314" t="str">
        <f>MID(文章!$D$4, B1157, 1)</f>
        <v/>
      </c>
      <c r="D1157" s="365"/>
      <c r="E1157" s="365"/>
      <c r="F1157" s="365"/>
      <c r="G1157" s="315" t="str">
        <f t="array" ref="G1157">IF( OR($T1157, NOT($U1157), $W1157), "", $AA1157 &amp; $AH1157 &amp; INDEX(中文數值資料表, $AG1157, 2) )</f>
        <v/>
      </c>
      <c r="H1157" s="321" t="str">
        <f t="shared" si="295"/>
        <v/>
      </c>
      <c r="I1157" s="322" t="str">
        <f t="shared" si="296"/>
        <v/>
      </c>
      <c r="J1157" s="323" t="str">
        <f t="shared" si="297"/>
        <v/>
      </c>
      <c r="K1157" s="316" t="str">
        <f t="shared" si="298"/>
        <v/>
      </c>
      <c r="L1157" s="317" t="str">
        <f t="shared" ca="1" si="332"/>
        <v xml:space="preserve">\ltjruby{}{}\
</v>
      </c>
      <c r="M1157" s="317" t="str">
        <f t="shared" ca="1" si="318"/>
        <v xml:space="preserve">&lt;ruby&gt;&lt;rt&gt;&lt;/rt&gt;&lt;/ruby&gt;
</v>
      </c>
      <c r="N1157" s="317" t="str">
        <f t="shared" ca="1" si="319"/>
        <v xml:space="preserve">&lt;ruby&gt;&lt;rt&gt;&lt;/rt&gt;&lt;/ruby&gt;
</v>
      </c>
      <c r="O1157" s="317" t="str">
        <f t="shared" ca="1" si="320"/>
        <v xml:space="preserve">&lt;ruby&gt;&lt;rt&gt;&lt;/rt&gt;&lt;/ruby&gt;
</v>
      </c>
      <c r="P1157" s="317" t="str">
        <f t="shared" ca="1" si="320"/>
        <v xml:space="preserve">&lt;ruby&gt;&lt;rt&gt;&lt;/rt&gt;&lt;/ruby&gt;
</v>
      </c>
      <c r="Q1157" s="318" t="str">
        <f t="shared" ca="1" si="321"/>
        <v xml:space="preserve">&lt;ruby&gt;&lt;rtc&gt;&lt;/rtc&gt;&lt;/ruby&gt;
</v>
      </c>
      <c r="R1157" s="318" t="str">
        <f t="shared" ca="1" si="322"/>
        <v xml:space="preserve">&lt;ruby&gt;&lt;rt&gt;&lt;/rt&gt;&lt;rtc&gt;&lt;/rtc&gt;&lt;/ruby&gt;
</v>
      </c>
      <c r="S1157" s="285"/>
      <c r="T1157" s="319" t="b">
        <f t="shared" si="316"/>
        <v>0</v>
      </c>
      <c r="U1157" s="319" t="b">
        <f t="shared" si="323"/>
        <v>0</v>
      </c>
      <c r="V1157" s="319" t="b">
        <f t="shared" si="324"/>
        <v>1</v>
      </c>
      <c r="W1157" s="319" t="b">
        <f t="shared" si="325"/>
        <v>1</v>
      </c>
      <c r="X1157" s="319" t="b">
        <f t="shared" si="326"/>
        <v>0</v>
      </c>
      <c r="Y1157" s="370"/>
      <c r="Z1157" s="377" t="str">
        <f t="shared" si="317"/>
        <v/>
      </c>
      <c r="AA1157" s="373" t="str">
        <f t="array" ref="AA1157">IF( $Z1157="", "", INDEX(白話字聲母資料表, $Z1157, $AA$5))</f>
        <v/>
      </c>
      <c r="AB1157" s="370"/>
      <c r="AC1157" s="377" t="str">
        <f t="shared" si="327"/>
        <v/>
      </c>
      <c r="AD1157" s="373" t="str">
        <f t="array" ref="AD1157">IF( $W1157, "", INDEX(白話字韻母資料表, AC1157, $AD$5))</f>
        <v/>
      </c>
      <c r="AE1157" s="373" t="str">
        <f t="array" ref="AE1157">IF( $W1157, "", IF( INDEX(白話字韻母資料表, AC1157, $AE$5) = "入聲", TRUE, FALSE) )</f>
        <v/>
      </c>
      <c r="AF1157" s="374" t="str">
        <f t="shared" si="328"/>
        <v/>
      </c>
      <c r="AG1157" s="374" t="str">
        <f t="shared" si="329"/>
        <v/>
      </c>
      <c r="AH1157" s="374" t="str">
        <f t="array" ref="AH1157">IF( $W1157, "", INDEX(白話字韻母資料表, $AC1157, $AH$5))</f>
        <v/>
      </c>
      <c r="AI1157" s="374" t="str">
        <f t="array" ref="AI1157">IF($W1157, "", INDEX(白話字韻母八聲調資料表, $AD1157, $AG1157))</f>
        <v/>
      </c>
      <c r="AJ1157" s="370"/>
      <c r="AK1157" s="373" t="b">
        <f t="shared" si="330"/>
        <v>0</v>
      </c>
      <c r="AL1157" s="373" t="str">
        <f>IF( $AK1157, IFERROR( IF(MATCH( $E1157, 顎音化聲母!$H$9:$H$37, 0), TRUE, FALSE), FALSE), "")</f>
        <v/>
      </c>
      <c r="AM1157" s="373" t="str">
        <f t="array" ref="AM1157">IF( AND($AK1157, $AL1157), INDEX(顎音化聲母資料表, MATCH( $D1157 &amp; $E1157, 顎音化聲母!$L$5:$L$136, 0), 3), "")</f>
        <v/>
      </c>
      <c r="AN1157" s="373" t="str">
        <f t="shared" si="331"/>
        <v/>
      </c>
      <c r="AO1157" s="374" t="str">
        <f t="array" ref="AO1157">IF($AN1157="", "", IF( $AM1157&lt;&gt;"", $AM1157,INDEX(白話字聲母資料表, $AN1157, $AO$5)))</f>
        <v/>
      </c>
      <c r="AP1157" s="374" t="str">
        <f t="array" ref="AP1157">IF($W1157, "", INDEX(方音八音反切資料表, $AD1157, $AG1157))</f>
        <v/>
      </c>
      <c r="AQ1157" s="370"/>
      <c r="AR1157" s="374" t="str">
        <f t="array" ref="AR1157">IF($V1157, "", INDEX(白話字聲母資料表, $Z1157, $AR$5))</f>
        <v/>
      </c>
      <c r="AS1157" s="375" t="str">
        <f t="array" ref="AS1157">IF($W1157, "", INDEX(白話字韻母資料表, $AC1157, $AR$5))</f>
        <v/>
      </c>
      <c r="AT1157" s="374" t="str">
        <f t="array" ref="AT1157">IF($W1157, "", INDEX(台羅韻母八聲調資料表, $AD1157, $AG1157))</f>
        <v/>
      </c>
      <c r="AU1157" s="370"/>
      <c r="AV1157" s="374" t="str">
        <f t="array" ref="AV1157">IF($V1157, "", INDEX(白話字聲母資料表, $Z1157, $AV$5))</f>
        <v/>
      </c>
      <c r="AW1157" s="375" t="str">
        <f t="array" ref="AW1157">IF($W1157, "", INDEX(白話字韻母資料表, $AC1157, $AW$5))</f>
        <v/>
      </c>
      <c r="AX1157" s="374" t="str">
        <f t="array" ref="AX1157">IF($W1157, "", INDEX(閩拼韻母八聲調資料表, $AD1157, $AG1157))</f>
        <v/>
      </c>
    </row>
    <row r="1158" spans="2:50">
      <c r="B1158" s="380">
        <f t="shared" si="294"/>
        <v>1150</v>
      </c>
      <c r="C1158" s="314" t="str">
        <f>MID(文章!$D$4, B1158, 1)</f>
        <v/>
      </c>
      <c r="D1158" s="365"/>
      <c r="E1158" s="365"/>
      <c r="F1158" s="365"/>
      <c r="G1158" s="315" t="str">
        <f t="array" ref="G1158">IF( OR($T1158, NOT($U1158), $W1158), "", $AA1158 &amp; $AH1158 &amp; INDEX(中文數值資料表, $AG1158, 2) )</f>
        <v/>
      </c>
      <c r="H1158" s="321" t="str">
        <f t="shared" si="295"/>
        <v/>
      </c>
      <c r="I1158" s="322" t="str">
        <f t="shared" si="296"/>
        <v/>
      </c>
      <c r="J1158" s="323" t="str">
        <f t="shared" si="297"/>
        <v/>
      </c>
      <c r="K1158" s="316" t="str">
        <f t="shared" si="298"/>
        <v/>
      </c>
      <c r="L1158" s="317" t="str">
        <f t="shared" ca="1" si="332"/>
        <v xml:space="preserve">\ltjruby{}{}\
</v>
      </c>
      <c r="M1158" s="317" t="str">
        <f t="shared" ca="1" si="318"/>
        <v xml:space="preserve">&lt;ruby&gt;&lt;rt&gt;&lt;/rt&gt;&lt;/ruby&gt;
</v>
      </c>
      <c r="N1158" s="317" t="str">
        <f t="shared" ca="1" si="319"/>
        <v xml:space="preserve">&lt;ruby&gt;&lt;rt&gt;&lt;/rt&gt;&lt;/ruby&gt;
</v>
      </c>
      <c r="O1158" s="317" t="str">
        <f t="shared" ca="1" si="320"/>
        <v xml:space="preserve">&lt;ruby&gt;&lt;rt&gt;&lt;/rt&gt;&lt;/ruby&gt;
</v>
      </c>
      <c r="P1158" s="317" t="str">
        <f t="shared" ca="1" si="320"/>
        <v xml:space="preserve">&lt;ruby&gt;&lt;rt&gt;&lt;/rt&gt;&lt;/ruby&gt;
</v>
      </c>
      <c r="Q1158" s="318" t="str">
        <f t="shared" ca="1" si="321"/>
        <v xml:space="preserve">&lt;ruby&gt;&lt;rtc&gt;&lt;/rtc&gt;&lt;/ruby&gt;
</v>
      </c>
      <c r="R1158" s="318" t="str">
        <f t="shared" ca="1" si="322"/>
        <v xml:space="preserve">&lt;ruby&gt;&lt;rt&gt;&lt;/rt&gt;&lt;rtc&gt;&lt;/rtc&gt;&lt;/ruby&gt;
</v>
      </c>
      <c r="S1158" s="285"/>
      <c r="T1158" s="319" t="b">
        <f t="shared" si="316"/>
        <v>0</v>
      </c>
      <c r="U1158" s="319" t="b">
        <f t="shared" si="323"/>
        <v>0</v>
      </c>
      <c r="V1158" s="319" t="b">
        <f t="shared" si="324"/>
        <v>1</v>
      </c>
      <c r="W1158" s="319" t="b">
        <f t="shared" si="325"/>
        <v>1</v>
      </c>
      <c r="X1158" s="319" t="b">
        <f t="shared" si="326"/>
        <v>0</v>
      </c>
      <c r="Y1158" s="370"/>
      <c r="Z1158" s="377" t="str">
        <f t="shared" si="317"/>
        <v/>
      </c>
      <c r="AA1158" s="373" t="str">
        <f t="array" ref="AA1158">IF( $Z1158="", "", INDEX(白話字聲母資料表, $Z1158, $AA$5))</f>
        <v/>
      </c>
      <c r="AB1158" s="370"/>
      <c r="AC1158" s="377" t="str">
        <f t="shared" si="327"/>
        <v/>
      </c>
      <c r="AD1158" s="373" t="str">
        <f t="array" ref="AD1158">IF( $W1158, "", INDEX(白話字韻母資料表, AC1158, $AD$5))</f>
        <v/>
      </c>
      <c r="AE1158" s="373" t="str">
        <f t="array" ref="AE1158">IF( $W1158, "", IF( INDEX(白話字韻母資料表, AC1158, $AE$5) = "入聲", TRUE, FALSE) )</f>
        <v/>
      </c>
      <c r="AF1158" s="374" t="str">
        <f t="shared" si="328"/>
        <v/>
      </c>
      <c r="AG1158" s="374" t="str">
        <f t="shared" si="329"/>
        <v/>
      </c>
      <c r="AH1158" s="374" t="str">
        <f t="array" ref="AH1158">IF( $W1158, "", INDEX(白話字韻母資料表, $AC1158, $AH$5))</f>
        <v/>
      </c>
      <c r="AI1158" s="374" t="str">
        <f t="array" ref="AI1158">IF($W1158, "", INDEX(白話字韻母八聲調資料表, $AD1158, $AG1158))</f>
        <v/>
      </c>
      <c r="AJ1158" s="370"/>
      <c r="AK1158" s="373" t="b">
        <f t="shared" si="330"/>
        <v>0</v>
      </c>
      <c r="AL1158" s="373" t="str">
        <f>IF( $AK1158, IFERROR( IF(MATCH( $E1158, 顎音化聲母!$H$9:$H$37, 0), TRUE, FALSE), FALSE), "")</f>
        <v/>
      </c>
      <c r="AM1158" s="373" t="str">
        <f t="array" ref="AM1158">IF( AND($AK1158, $AL1158), INDEX(顎音化聲母資料表, MATCH( $D1158 &amp; $E1158, 顎音化聲母!$L$5:$L$136, 0), 3), "")</f>
        <v/>
      </c>
      <c r="AN1158" s="373" t="str">
        <f t="shared" si="331"/>
        <v/>
      </c>
      <c r="AO1158" s="374" t="str">
        <f t="array" ref="AO1158">IF($AN1158="", "", IF( $AM1158&lt;&gt;"", $AM1158,INDEX(白話字聲母資料表, $AN1158, $AO$5)))</f>
        <v/>
      </c>
      <c r="AP1158" s="374" t="str">
        <f t="array" ref="AP1158">IF($W1158, "", INDEX(方音八音反切資料表, $AD1158, $AG1158))</f>
        <v/>
      </c>
      <c r="AQ1158" s="370"/>
      <c r="AR1158" s="374" t="str">
        <f t="array" ref="AR1158">IF($V1158, "", INDEX(白話字聲母資料表, $Z1158, $AR$5))</f>
        <v/>
      </c>
      <c r="AS1158" s="375" t="str">
        <f t="array" ref="AS1158">IF($W1158, "", INDEX(白話字韻母資料表, $AC1158, $AR$5))</f>
        <v/>
      </c>
      <c r="AT1158" s="374" t="str">
        <f t="array" ref="AT1158">IF($W1158, "", INDEX(台羅韻母八聲調資料表, $AD1158, $AG1158))</f>
        <v/>
      </c>
      <c r="AU1158" s="370"/>
      <c r="AV1158" s="374" t="str">
        <f t="array" ref="AV1158">IF($V1158, "", INDEX(白話字聲母資料表, $Z1158, $AV$5))</f>
        <v/>
      </c>
      <c r="AW1158" s="375" t="str">
        <f t="array" ref="AW1158">IF($W1158, "", INDEX(白話字韻母資料表, $AC1158, $AW$5))</f>
        <v/>
      </c>
      <c r="AX1158" s="374" t="str">
        <f t="array" ref="AX1158">IF($W1158, "", INDEX(閩拼韻母八聲調資料表, $AD1158, $AG1158))</f>
        <v/>
      </c>
    </row>
    <row r="1159" spans="2:50">
      <c r="B1159" s="380">
        <f t="shared" si="294"/>
        <v>1151</v>
      </c>
      <c r="C1159" s="314" t="str">
        <f>MID(文章!$D$4, B1159, 1)</f>
        <v/>
      </c>
      <c r="D1159" s="365"/>
      <c r="E1159" s="365"/>
      <c r="F1159" s="365"/>
      <c r="G1159" s="315" t="str">
        <f t="array" ref="G1159">IF( OR($T1159, NOT($U1159), $W1159), "", $AA1159 &amp; $AH1159 &amp; INDEX(中文數值資料表, $AG1159, 2) )</f>
        <v/>
      </c>
      <c r="H1159" s="321" t="str">
        <f t="shared" si="295"/>
        <v/>
      </c>
      <c r="I1159" s="322" t="str">
        <f t="shared" si="296"/>
        <v/>
      </c>
      <c r="J1159" s="323" t="str">
        <f t="shared" si="297"/>
        <v/>
      </c>
      <c r="K1159" s="316" t="str">
        <f t="shared" si="298"/>
        <v/>
      </c>
      <c r="L1159" s="317" t="str">
        <f t="shared" ca="1" si="332"/>
        <v xml:space="preserve">\ltjruby{}{}\
</v>
      </c>
      <c r="M1159" s="317" t="str">
        <f t="shared" ca="1" si="318"/>
        <v xml:space="preserve">&lt;ruby&gt;&lt;rt&gt;&lt;/rt&gt;&lt;/ruby&gt;
</v>
      </c>
      <c r="N1159" s="317" t="str">
        <f t="shared" ca="1" si="319"/>
        <v xml:space="preserve">&lt;ruby&gt;&lt;rt&gt;&lt;/rt&gt;&lt;/ruby&gt;
</v>
      </c>
      <c r="O1159" s="317" t="str">
        <f t="shared" ca="1" si="320"/>
        <v xml:space="preserve">&lt;ruby&gt;&lt;rt&gt;&lt;/rt&gt;&lt;/ruby&gt;
</v>
      </c>
      <c r="P1159" s="317" t="str">
        <f t="shared" ca="1" si="320"/>
        <v xml:space="preserve">&lt;ruby&gt;&lt;rt&gt;&lt;/rt&gt;&lt;/ruby&gt;
</v>
      </c>
      <c r="Q1159" s="318" t="str">
        <f t="shared" ca="1" si="321"/>
        <v xml:space="preserve">&lt;ruby&gt;&lt;rtc&gt;&lt;/rtc&gt;&lt;/ruby&gt;
</v>
      </c>
      <c r="R1159" s="318" t="str">
        <f t="shared" ca="1" si="322"/>
        <v xml:space="preserve">&lt;ruby&gt;&lt;rt&gt;&lt;/rt&gt;&lt;rtc&gt;&lt;/rtc&gt;&lt;/ruby&gt;
</v>
      </c>
      <c r="S1159" s="285"/>
      <c r="T1159" s="319" t="b">
        <f t="shared" si="316"/>
        <v>0</v>
      </c>
      <c r="U1159" s="319" t="b">
        <f t="shared" si="323"/>
        <v>0</v>
      </c>
      <c r="V1159" s="319" t="b">
        <f t="shared" si="324"/>
        <v>1</v>
      </c>
      <c r="W1159" s="319" t="b">
        <f t="shared" si="325"/>
        <v>1</v>
      </c>
      <c r="X1159" s="319" t="b">
        <f t="shared" si="326"/>
        <v>0</v>
      </c>
      <c r="Y1159" s="370"/>
      <c r="Z1159" s="377" t="str">
        <f t="shared" si="317"/>
        <v/>
      </c>
      <c r="AA1159" s="373" t="str">
        <f t="array" ref="AA1159">IF( $Z1159="", "", INDEX(白話字聲母資料表, $Z1159, $AA$5))</f>
        <v/>
      </c>
      <c r="AB1159" s="370"/>
      <c r="AC1159" s="377" t="str">
        <f t="shared" si="327"/>
        <v/>
      </c>
      <c r="AD1159" s="373" t="str">
        <f t="array" ref="AD1159">IF( $W1159, "", INDEX(白話字韻母資料表, AC1159, $AD$5))</f>
        <v/>
      </c>
      <c r="AE1159" s="373" t="str">
        <f t="array" ref="AE1159">IF( $W1159, "", IF( INDEX(白話字韻母資料表, AC1159, $AE$5) = "入聲", TRUE, FALSE) )</f>
        <v/>
      </c>
      <c r="AF1159" s="374" t="str">
        <f t="shared" si="328"/>
        <v/>
      </c>
      <c r="AG1159" s="374" t="str">
        <f t="shared" si="329"/>
        <v/>
      </c>
      <c r="AH1159" s="374" t="str">
        <f t="array" ref="AH1159">IF( $W1159, "", INDEX(白話字韻母資料表, $AC1159, $AH$5))</f>
        <v/>
      </c>
      <c r="AI1159" s="374" t="str">
        <f t="array" ref="AI1159">IF($W1159, "", INDEX(白話字韻母八聲調資料表, $AD1159, $AG1159))</f>
        <v/>
      </c>
      <c r="AJ1159" s="370"/>
      <c r="AK1159" s="373" t="b">
        <f t="shared" si="330"/>
        <v>0</v>
      </c>
      <c r="AL1159" s="373" t="str">
        <f>IF( $AK1159, IFERROR( IF(MATCH( $E1159, 顎音化聲母!$H$9:$H$37, 0), TRUE, FALSE), FALSE), "")</f>
        <v/>
      </c>
      <c r="AM1159" s="373" t="str">
        <f t="array" ref="AM1159">IF( AND($AK1159, $AL1159), INDEX(顎音化聲母資料表, MATCH( $D1159 &amp; $E1159, 顎音化聲母!$L$5:$L$136, 0), 3), "")</f>
        <v/>
      </c>
      <c r="AN1159" s="373" t="str">
        <f t="shared" si="331"/>
        <v/>
      </c>
      <c r="AO1159" s="374" t="str">
        <f t="array" ref="AO1159">IF($AN1159="", "", IF( $AM1159&lt;&gt;"", $AM1159,INDEX(白話字聲母資料表, $AN1159, $AO$5)))</f>
        <v/>
      </c>
      <c r="AP1159" s="374" t="str">
        <f t="array" ref="AP1159">IF($W1159, "", INDEX(方音八音反切資料表, $AD1159, $AG1159))</f>
        <v/>
      </c>
      <c r="AQ1159" s="370"/>
      <c r="AR1159" s="374" t="str">
        <f t="array" ref="AR1159">IF($V1159, "", INDEX(白話字聲母資料表, $Z1159, $AR$5))</f>
        <v/>
      </c>
      <c r="AS1159" s="375" t="str">
        <f t="array" ref="AS1159">IF($W1159, "", INDEX(白話字韻母資料表, $AC1159, $AR$5))</f>
        <v/>
      </c>
      <c r="AT1159" s="374" t="str">
        <f t="array" ref="AT1159">IF($W1159, "", INDEX(台羅韻母八聲調資料表, $AD1159, $AG1159))</f>
        <v/>
      </c>
      <c r="AU1159" s="370"/>
      <c r="AV1159" s="374" t="str">
        <f t="array" ref="AV1159">IF($V1159, "", INDEX(白話字聲母資料表, $Z1159, $AV$5))</f>
        <v/>
      </c>
      <c r="AW1159" s="375" t="str">
        <f t="array" ref="AW1159">IF($W1159, "", INDEX(白話字韻母資料表, $AC1159, $AW$5))</f>
        <v/>
      </c>
      <c r="AX1159" s="374" t="str">
        <f t="array" ref="AX1159">IF($W1159, "", INDEX(閩拼韻母八聲調資料表, $AD1159, $AG1159))</f>
        <v/>
      </c>
    </row>
    <row r="1160" spans="2:50">
      <c r="B1160" s="380">
        <f t="shared" si="294"/>
        <v>1152</v>
      </c>
      <c r="C1160" s="314" t="str">
        <f>MID(文章!$D$4, B1160, 1)</f>
        <v/>
      </c>
      <c r="D1160" s="365"/>
      <c r="E1160" s="365"/>
      <c r="F1160" s="365"/>
      <c r="G1160" s="315" t="str">
        <f t="array" ref="G1160">IF( OR($T1160, NOT($U1160), $W1160), "", $AA1160 &amp; $AH1160 &amp; INDEX(中文數值資料表, $AG1160, 2) )</f>
        <v/>
      </c>
      <c r="H1160" s="321" t="str">
        <f t="shared" si="295"/>
        <v/>
      </c>
      <c r="I1160" s="322" t="str">
        <f t="shared" si="296"/>
        <v/>
      </c>
      <c r="J1160" s="323" t="str">
        <f t="shared" si="297"/>
        <v/>
      </c>
      <c r="K1160" s="316" t="str">
        <f t="shared" si="298"/>
        <v/>
      </c>
      <c r="L1160" s="317" t="str">
        <f t="shared" ca="1" si="332"/>
        <v xml:space="preserve">\ltjruby{}{}\
</v>
      </c>
      <c r="M1160" s="317" t="str">
        <f t="shared" ca="1" si="318"/>
        <v xml:space="preserve">&lt;ruby&gt;&lt;rt&gt;&lt;/rt&gt;&lt;/ruby&gt;
</v>
      </c>
      <c r="N1160" s="317" t="str">
        <f t="shared" ca="1" si="319"/>
        <v xml:space="preserve">&lt;ruby&gt;&lt;rt&gt;&lt;/rt&gt;&lt;/ruby&gt;
</v>
      </c>
      <c r="O1160" s="317" t="str">
        <f t="shared" ca="1" si="320"/>
        <v xml:space="preserve">&lt;ruby&gt;&lt;rt&gt;&lt;/rt&gt;&lt;/ruby&gt;
</v>
      </c>
      <c r="P1160" s="317" t="str">
        <f t="shared" ca="1" si="320"/>
        <v xml:space="preserve">&lt;ruby&gt;&lt;rt&gt;&lt;/rt&gt;&lt;/ruby&gt;
</v>
      </c>
      <c r="Q1160" s="318" t="str">
        <f t="shared" ca="1" si="321"/>
        <v xml:space="preserve">&lt;ruby&gt;&lt;rtc&gt;&lt;/rtc&gt;&lt;/ruby&gt;
</v>
      </c>
      <c r="R1160" s="318" t="str">
        <f t="shared" ca="1" si="322"/>
        <v xml:space="preserve">&lt;ruby&gt;&lt;rt&gt;&lt;/rt&gt;&lt;rtc&gt;&lt;/rtc&gt;&lt;/ruby&gt;
</v>
      </c>
      <c r="S1160" s="285"/>
      <c r="T1160" s="319" t="b">
        <f t="shared" si="316"/>
        <v>0</v>
      </c>
      <c r="U1160" s="319" t="b">
        <f t="shared" si="323"/>
        <v>0</v>
      </c>
      <c r="V1160" s="319" t="b">
        <f t="shared" si="324"/>
        <v>1</v>
      </c>
      <c r="W1160" s="319" t="b">
        <f t="shared" si="325"/>
        <v>1</v>
      </c>
      <c r="X1160" s="319" t="b">
        <f t="shared" si="326"/>
        <v>0</v>
      </c>
      <c r="Y1160" s="370"/>
      <c r="Z1160" s="377" t="str">
        <f t="shared" si="317"/>
        <v/>
      </c>
      <c r="AA1160" s="373" t="str">
        <f t="array" ref="AA1160">IF( $Z1160="", "", INDEX(白話字聲母資料表, $Z1160, $AA$5))</f>
        <v/>
      </c>
      <c r="AB1160" s="370"/>
      <c r="AC1160" s="377" t="str">
        <f t="shared" si="327"/>
        <v/>
      </c>
      <c r="AD1160" s="373" t="str">
        <f t="array" ref="AD1160">IF( $W1160, "", INDEX(白話字韻母資料表, AC1160, $AD$5))</f>
        <v/>
      </c>
      <c r="AE1160" s="373" t="str">
        <f t="array" ref="AE1160">IF( $W1160, "", IF( INDEX(白話字韻母資料表, AC1160, $AE$5) = "入聲", TRUE, FALSE) )</f>
        <v/>
      </c>
      <c r="AF1160" s="374" t="str">
        <f t="shared" si="328"/>
        <v/>
      </c>
      <c r="AG1160" s="374" t="str">
        <f t="shared" si="329"/>
        <v/>
      </c>
      <c r="AH1160" s="374" t="str">
        <f t="array" ref="AH1160">IF( $W1160, "", INDEX(白話字韻母資料表, $AC1160, $AH$5))</f>
        <v/>
      </c>
      <c r="AI1160" s="374" t="str">
        <f t="array" ref="AI1160">IF($W1160, "", INDEX(白話字韻母八聲調資料表, $AD1160, $AG1160))</f>
        <v/>
      </c>
      <c r="AJ1160" s="370"/>
      <c r="AK1160" s="373" t="b">
        <f t="shared" si="330"/>
        <v>0</v>
      </c>
      <c r="AL1160" s="373" t="str">
        <f>IF( $AK1160, IFERROR( IF(MATCH( $E1160, 顎音化聲母!$H$9:$H$37, 0), TRUE, FALSE), FALSE), "")</f>
        <v/>
      </c>
      <c r="AM1160" s="373" t="str">
        <f t="array" ref="AM1160">IF( AND($AK1160, $AL1160), INDEX(顎音化聲母資料表, MATCH( $D1160 &amp; $E1160, 顎音化聲母!$L$5:$L$136, 0), 3), "")</f>
        <v/>
      </c>
      <c r="AN1160" s="373" t="str">
        <f t="shared" si="331"/>
        <v/>
      </c>
      <c r="AO1160" s="374" t="str">
        <f t="array" ref="AO1160">IF($AN1160="", "", IF( $AM1160&lt;&gt;"", $AM1160,INDEX(白話字聲母資料表, $AN1160, $AO$5)))</f>
        <v/>
      </c>
      <c r="AP1160" s="374" t="str">
        <f t="array" ref="AP1160">IF($W1160, "", INDEX(方音八音反切資料表, $AD1160, $AG1160))</f>
        <v/>
      </c>
      <c r="AQ1160" s="370"/>
      <c r="AR1160" s="374" t="str">
        <f t="array" ref="AR1160">IF($V1160, "", INDEX(白話字聲母資料表, $Z1160, $AR$5))</f>
        <v/>
      </c>
      <c r="AS1160" s="375" t="str">
        <f t="array" ref="AS1160">IF($W1160, "", INDEX(白話字韻母資料表, $AC1160, $AR$5))</f>
        <v/>
      </c>
      <c r="AT1160" s="374" t="str">
        <f t="array" ref="AT1160">IF($W1160, "", INDEX(台羅韻母八聲調資料表, $AD1160, $AG1160))</f>
        <v/>
      </c>
      <c r="AU1160" s="370"/>
      <c r="AV1160" s="374" t="str">
        <f t="array" ref="AV1160">IF($V1160, "", INDEX(白話字聲母資料表, $Z1160, $AV$5))</f>
        <v/>
      </c>
      <c r="AW1160" s="375" t="str">
        <f t="array" ref="AW1160">IF($W1160, "", INDEX(白話字韻母資料表, $AC1160, $AW$5))</f>
        <v/>
      </c>
      <c r="AX1160" s="374" t="str">
        <f t="array" ref="AX1160">IF($W1160, "", INDEX(閩拼韻母八聲調資料表, $AD1160, $AG1160))</f>
        <v/>
      </c>
    </row>
    <row r="1161" spans="2:50">
      <c r="B1161" s="380">
        <f t="shared" si="294"/>
        <v>1153</v>
      </c>
      <c r="C1161" s="314" t="str">
        <f>MID(文章!$D$4, B1161, 1)</f>
        <v/>
      </c>
      <c r="D1161" s="365"/>
      <c r="E1161" s="365"/>
      <c r="F1161" s="365"/>
      <c r="G1161" s="315" t="str">
        <f t="array" ref="G1161">IF( OR($T1161, NOT($U1161), $W1161), "", $AA1161 &amp; $AH1161 &amp; INDEX(中文數值資料表, $AG1161, 2) )</f>
        <v/>
      </c>
      <c r="H1161" s="321" t="str">
        <f t="shared" si="295"/>
        <v/>
      </c>
      <c r="I1161" s="322" t="str">
        <f t="shared" si="296"/>
        <v/>
      </c>
      <c r="J1161" s="323" t="str">
        <f t="shared" si="297"/>
        <v/>
      </c>
      <c r="K1161" s="316" t="str">
        <f t="shared" si="298"/>
        <v/>
      </c>
      <c r="L1161" s="317" t="str">
        <f t="shared" ca="1" si="332"/>
        <v xml:space="preserve">\ltjruby{}{}\
</v>
      </c>
      <c r="M1161" s="317" t="str">
        <f t="shared" ca="1" si="318"/>
        <v xml:space="preserve">&lt;ruby&gt;&lt;rt&gt;&lt;/rt&gt;&lt;/ruby&gt;
</v>
      </c>
      <c r="N1161" s="317" t="str">
        <f t="shared" ca="1" si="319"/>
        <v xml:space="preserve">&lt;ruby&gt;&lt;rt&gt;&lt;/rt&gt;&lt;/ruby&gt;
</v>
      </c>
      <c r="O1161" s="317" t="str">
        <f t="shared" ca="1" si="320"/>
        <v xml:space="preserve">&lt;ruby&gt;&lt;rt&gt;&lt;/rt&gt;&lt;/ruby&gt;
</v>
      </c>
      <c r="P1161" s="317" t="str">
        <f t="shared" ca="1" si="320"/>
        <v xml:space="preserve">&lt;ruby&gt;&lt;rt&gt;&lt;/rt&gt;&lt;/ruby&gt;
</v>
      </c>
      <c r="Q1161" s="318" t="str">
        <f t="shared" ca="1" si="321"/>
        <v xml:space="preserve">&lt;ruby&gt;&lt;rtc&gt;&lt;/rtc&gt;&lt;/ruby&gt;
</v>
      </c>
      <c r="R1161" s="318" t="str">
        <f t="shared" ca="1" si="322"/>
        <v xml:space="preserve">&lt;ruby&gt;&lt;rt&gt;&lt;/rt&gt;&lt;rtc&gt;&lt;/rtc&gt;&lt;/ruby&gt;
</v>
      </c>
      <c r="S1161" s="285"/>
      <c r="T1161" s="319" t="b">
        <f t="shared" ref="T1161:T1224" si="333">IFERROR( IF( MATCH($C1161, 標題符號清單, 0) &gt; 0, TRUE, FALSE), FALSE)</f>
        <v>0</v>
      </c>
      <c r="U1161" s="319" t="b">
        <f t="shared" si="323"/>
        <v>0</v>
      </c>
      <c r="V1161" s="319" t="b">
        <f t="shared" si="324"/>
        <v>1</v>
      </c>
      <c r="W1161" s="319" t="b">
        <f t="shared" si="325"/>
        <v>1</v>
      </c>
      <c r="X1161" s="319" t="b">
        <f t="shared" si="326"/>
        <v>0</v>
      </c>
      <c r="Y1161" s="370"/>
      <c r="Z1161" s="377" t="str">
        <f t="shared" ref="Z1161:Z1224" si="334">IF(OR($T1161, NOT($U1161)), "", IF($D1161="", 18, MATCH($D1161, 白話字聲母清單, 0)) )</f>
        <v/>
      </c>
      <c r="AA1161" s="373" t="str">
        <f t="array" ref="AA1161">IF( $Z1161="", "", INDEX(白話字聲母資料表, $Z1161, $AA$5))</f>
        <v/>
      </c>
      <c r="AB1161" s="370"/>
      <c r="AC1161" s="377" t="str">
        <f t="shared" si="327"/>
        <v/>
      </c>
      <c r="AD1161" s="373" t="str">
        <f t="array" ref="AD1161">IF( $W1161, "", INDEX(白話字韻母資料表, AC1161, $AD$5))</f>
        <v/>
      </c>
      <c r="AE1161" s="373" t="str">
        <f t="array" ref="AE1161">IF( $W1161, "", IF( INDEX(白話字韻母資料表, AC1161, $AE$5) = "入聲", TRUE, FALSE) )</f>
        <v/>
      </c>
      <c r="AF1161" s="374" t="str">
        <f t="shared" si="328"/>
        <v/>
      </c>
      <c r="AG1161" s="374" t="str">
        <f t="shared" si="329"/>
        <v/>
      </c>
      <c r="AH1161" s="374" t="str">
        <f t="array" ref="AH1161">IF( $W1161, "", INDEX(白話字韻母資料表, $AC1161, $AH$5))</f>
        <v/>
      </c>
      <c r="AI1161" s="374" t="str">
        <f t="array" ref="AI1161">IF($W1161, "", INDEX(白話字韻母八聲調資料表, $AD1161, $AG1161))</f>
        <v/>
      </c>
      <c r="AJ1161" s="370"/>
      <c r="AK1161" s="373" t="b">
        <f t="shared" si="330"/>
        <v>0</v>
      </c>
      <c r="AL1161" s="373" t="str">
        <f>IF( $AK1161, IFERROR( IF(MATCH( $E1161, 顎音化聲母!$H$9:$H$37, 0), TRUE, FALSE), FALSE), "")</f>
        <v/>
      </c>
      <c r="AM1161" s="373" t="str">
        <f t="array" ref="AM1161">IF( AND($AK1161, $AL1161), INDEX(顎音化聲母資料表, MATCH( $D1161 &amp; $E1161, 顎音化聲母!$L$5:$L$136, 0), 3), "")</f>
        <v/>
      </c>
      <c r="AN1161" s="373" t="str">
        <f t="shared" si="331"/>
        <v/>
      </c>
      <c r="AO1161" s="374" t="str">
        <f t="array" ref="AO1161">IF($AN1161="", "", IF( $AM1161&lt;&gt;"", $AM1161,INDEX(白話字聲母資料表, $AN1161, $AO$5)))</f>
        <v/>
      </c>
      <c r="AP1161" s="374" t="str">
        <f t="array" ref="AP1161">IF($W1161, "", INDEX(方音八音反切資料表, $AD1161, $AG1161))</f>
        <v/>
      </c>
      <c r="AQ1161" s="370"/>
      <c r="AR1161" s="374" t="str">
        <f t="array" ref="AR1161">IF($V1161, "", INDEX(白話字聲母資料表, $Z1161, $AR$5))</f>
        <v/>
      </c>
      <c r="AS1161" s="375" t="str">
        <f t="array" ref="AS1161">IF($W1161, "", INDEX(白話字韻母資料表, $AC1161, $AR$5))</f>
        <v/>
      </c>
      <c r="AT1161" s="374" t="str">
        <f t="array" ref="AT1161">IF($W1161, "", INDEX(台羅韻母八聲調資料表, $AD1161, $AG1161))</f>
        <v/>
      </c>
      <c r="AU1161" s="370"/>
      <c r="AV1161" s="374" t="str">
        <f t="array" ref="AV1161">IF($V1161, "", INDEX(白話字聲母資料表, $Z1161, $AV$5))</f>
        <v/>
      </c>
      <c r="AW1161" s="375" t="str">
        <f t="array" ref="AW1161">IF($W1161, "", INDEX(白話字韻母資料表, $AC1161, $AW$5))</f>
        <v/>
      </c>
      <c r="AX1161" s="374" t="str">
        <f t="array" ref="AX1161">IF($W1161, "", INDEX(閩拼韻母八聲調資料表, $AD1161, $AG1161))</f>
        <v/>
      </c>
    </row>
    <row r="1162" spans="2:50">
      <c r="B1162" s="380">
        <f t="shared" si="294"/>
        <v>1154</v>
      </c>
      <c r="C1162" s="314" t="str">
        <f>MID(文章!$D$4, B1162, 1)</f>
        <v/>
      </c>
      <c r="D1162" s="365"/>
      <c r="E1162" s="365"/>
      <c r="F1162" s="365"/>
      <c r="G1162" s="315" t="str">
        <f t="array" ref="G1162">IF( OR($T1162, NOT($U1162), $W1162), "", $AA1162 &amp; $AH1162 &amp; INDEX(中文數值資料表, $AG1162, 2) )</f>
        <v/>
      </c>
      <c r="H1162" s="321" t="str">
        <f t="shared" si="295"/>
        <v/>
      </c>
      <c r="I1162" s="322" t="str">
        <f t="shared" si="296"/>
        <v/>
      </c>
      <c r="J1162" s="323" t="str">
        <f t="shared" si="297"/>
        <v/>
      </c>
      <c r="K1162" s="316" t="str">
        <f t="shared" si="298"/>
        <v/>
      </c>
      <c r="L1162" s="317" t="str">
        <f t="shared" ca="1" si="332"/>
        <v xml:space="preserve">\ltjruby{}{}\
</v>
      </c>
      <c r="M1162" s="317" t="str">
        <f t="shared" ref="M1162:M1225" ca="1" si="335">IF( $T1162, ($C1162 &amp; CHAR(10)), IF($C1162=CHAR(10), (CHAR(10) &amp; "&lt;/p&gt;" &amp; CHAR(10) &amp; "&lt;p&gt;" &amp; CHAR(10)), "&lt;ruby&gt;" &amp; $C1162 &amp; "&lt;rt&gt;" &amp; INDIRECT( ADDRESS(ROW(), COLUMN() - $O$5) ) &amp; "&lt;/rt&gt;&lt;/ruby&gt;" &amp; CHAR(10))
)</f>
        <v xml:space="preserve">&lt;ruby&gt;&lt;rt&gt;&lt;/rt&gt;&lt;/ruby&gt;
</v>
      </c>
      <c r="N1162" s="317" t="str">
        <f t="shared" ref="N1162:N1225" ca="1" si="336">IF( $T1162, ($C1162 &amp; CHAR(10)), IF($C1162=CHAR(10), (CHAR(10) &amp; "&lt;/p&gt;" &amp; CHAR(10) &amp; "&lt;p&gt;" &amp; CHAR(10)), "&lt;ruby&gt;" &amp; $C1162 &amp; "&lt;rt&gt;" &amp; INDIRECT( ADDRESS(ROW(), COLUMN() - $N$5) ) &amp; "&lt;/rt&gt;&lt;/ruby&gt;" &amp; CHAR(10)))</f>
        <v xml:space="preserve">&lt;ruby&gt;&lt;rt&gt;&lt;/rt&gt;&lt;/ruby&gt;
</v>
      </c>
      <c r="O1162" s="317" t="str">
        <f t="shared" ref="O1162:P1225" ca="1" si="337">IF( $T1162, ($C1162 &amp; CHAR(10)), IF($C1162=CHAR(10), (CHAR(10) &amp; "&lt;/p&gt;" &amp; CHAR(10) &amp; "&lt;p&gt;" &amp; CHAR(10)), "&lt;ruby&gt;" &amp; $C1162 &amp; "&lt;rt&gt;" &amp; INDIRECT( ADDRESS(ROW(), COLUMN() - $O$5) ) &amp; "&lt;/rt&gt;&lt;/ruby&gt;" &amp; CHAR(10)))</f>
        <v xml:space="preserve">&lt;ruby&gt;&lt;rt&gt;&lt;/rt&gt;&lt;/ruby&gt;
</v>
      </c>
      <c r="P1162" s="317" t="str">
        <f t="shared" ca="1" si="337"/>
        <v xml:space="preserve">&lt;ruby&gt;&lt;rt&gt;&lt;/rt&gt;&lt;/ruby&gt;
</v>
      </c>
      <c r="Q1162" s="318" t="str">
        <f t="shared" ref="Q1162:Q1225" ca="1" si="338">IF( $T1162, ($C1162 &amp; CHAR(10)), IF($C1162=CHAR(10), (CHAR(10) &amp; "&lt;/p&gt;" &amp; CHAR(10) &amp; "&lt;p&gt;" &amp; CHAR(10)), "&lt;ruby&gt;" &amp; $C1162 &amp; "&lt;rtc&gt;" &amp; INDIRECT( ADDRESS(ROW(), COLUMN() - $Q$5) ) &amp; "&lt;/rtc&gt;&lt;/ruby&gt;" &amp; CHAR(10)))</f>
        <v xml:space="preserve">&lt;ruby&gt;&lt;rtc&gt;&lt;/rtc&gt;&lt;/ruby&gt;
</v>
      </c>
      <c r="R1162" s="318" t="str">
        <f t="shared" ref="R1162:R1225" ca="1" si="339">IF( $T1162, ($C1162 &amp; CHAR(10)), IF($C1162=CHAR(10), (CHAR(10) &amp; "&lt;/p&gt;" &amp; CHAR(10) &amp; "&lt;p&gt;" &amp; CHAR(10)), "&lt;ruby&gt;" &amp; $C1162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162" s="285"/>
      <c r="T1162" s="319" t="b">
        <f t="shared" si="333"/>
        <v>0</v>
      </c>
      <c r="U1162" s="319" t="b">
        <f t="shared" ref="U1162:U1225" si="340">AND( NOT($T1162), $C1162&lt;&gt;"", $C1162&lt;&gt;CHAR(10) )</f>
        <v>0</v>
      </c>
      <c r="V1162" s="319" t="b">
        <f t="shared" ref="V1162:V1225" si="341">IF( OR($T1162, NOT($U1162)), TRUE, IF($D1162="", TRUE, FALSE) )</f>
        <v>1</v>
      </c>
      <c r="W1162" s="319" t="b">
        <f t="shared" ref="W1162:W1225" si="342">IF( OR($T1162, NOT($U1162)), TRUE, IF($E1162="", TRUE, FALSE))</f>
        <v>1</v>
      </c>
      <c r="X1162" s="319" t="b">
        <f t="shared" ref="X1162:X1225" si="343">AND($U1162, $F1162="")</f>
        <v>0</v>
      </c>
      <c r="Y1162" s="370"/>
      <c r="Z1162" s="377" t="str">
        <f t="shared" si="334"/>
        <v/>
      </c>
      <c r="AA1162" s="373" t="str">
        <f t="array" ref="AA1162">IF( $Z1162="", "", INDEX(白話字聲母資料表, $Z1162, $AA$5))</f>
        <v/>
      </c>
      <c r="AB1162" s="370"/>
      <c r="AC1162" s="377" t="str">
        <f t="shared" ref="AC1162:AC1225" si="344">IF( $W1162, "", MATCH(E1162, 白話字韻母清單, 0) )</f>
        <v/>
      </c>
      <c r="AD1162" s="373" t="str">
        <f t="array" ref="AD1162">IF( $W1162, "", INDEX(白話字韻母資料表, AC1162, $AD$5))</f>
        <v/>
      </c>
      <c r="AE1162" s="373" t="str">
        <f t="array" ref="AE1162">IF( $W1162, "", IF( INDEX(白話字韻母資料表, AC1162, $AE$5) = "入聲", TRUE, FALSE) )</f>
        <v/>
      </c>
      <c r="AF1162" s="374" t="str">
        <f t="shared" ref="AF1162:AF1225" si="345">IF($U1162=FALSE, "", IF($AE1162=TRUE, 4, 1))</f>
        <v/>
      </c>
      <c r="AG1162" s="374" t="str">
        <f t="shared" ref="AG1162:AG1225" si="346">IF($T1162, "", IF($F1162="", $AF1162, $F1162))</f>
        <v/>
      </c>
      <c r="AH1162" s="374" t="str">
        <f t="array" ref="AH1162">IF( $W1162, "", INDEX(白話字韻母資料表, $AC1162, $AH$5))</f>
        <v/>
      </c>
      <c r="AI1162" s="374" t="str">
        <f t="array" ref="AI1162">IF($W1162, "", INDEX(白話字韻母八聲調資料表, $AD1162, $AG1162))</f>
        <v/>
      </c>
      <c r="AJ1162" s="370"/>
      <c r="AK1162" s="373" t="b">
        <f t="shared" ref="AK1162:AK1225" si="347">IF( OR($D1162="ch", $D1162="chh", $D1162="j", $D1162="s"), TRUE, FALSE)</f>
        <v>0</v>
      </c>
      <c r="AL1162" s="373" t="str">
        <f>IF( $AK1162, IFERROR( IF(MATCH( $E1162, 顎音化聲母!$H$9:$H$37, 0), TRUE, FALSE), FALSE), "")</f>
        <v/>
      </c>
      <c r="AM1162" s="373" t="str">
        <f t="array" ref="AM1162">IF( AND($AK1162, $AL1162), INDEX(顎音化聲母資料表, MATCH( $D1162 &amp; $E1162, 顎音化聲母!$L$5:$L$136, 0), 3), "")</f>
        <v/>
      </c>
      <c r="AN1162" s="373" t="str">
        <f t="shared" ref="AN1162:AN1225" si="348">IF($V1162, "", Z1162)</f>
        <v/>
      </c>
      <c r="AO1162" s="374" t="str">
        <f t="array" ref="AO1162">IF($AN1162="", "", IF( $AM1162&lt;&gt;"", $AM1162,INDEX(白話字聲母資料表, $AN1162, $AO$5)))</f>
        <v/>
      </c>
      <c r="AP1162" s="374" t="str">
        <f t="array" ref="AP1162">IF($W1162, "", INDEX(方音八音反切資料表, $AD1162, $AG1162))</f>
        <v/>
      </c>
      <c r="AQ1162" s="370"/>
      <c r="AR1162" s="374" t="str">
        <f t="array" ref="AR1162">IF($V1162, "", INDEX(白話字聲母資料表, $Z1162, $AR$5))</f>
        <v/>
      </c>
      <c r="AS1162" s="375" t="str">
        <f t="array" ref="AS1162">IF($W1162, "", INDEX(白話字韻母資料表, $AC1162, $AR$5))</f>
        <v/>
      </c>
      <c r="AT1162" s="374" t="str">
        <f t="array" ref="AT1162">IF($W1162, "", INDEX(台羅韻母八聲調資料表, $AD1162, $AG1162))</f>
        <v/>
      </c>
      <c r="AU1162" s="370"/>
      <c r="AV1162" s="374" t="str">
        <f t="array" ref="AV1162">IF($V1162, "", INDEX(白話字聲母資料表, $Z1162, $AV$5))</f>
        <v/>
      </c>
      <c r="AW1162" s="375" t="str">
        <f t="array" ref="AW1162">IF($W1162, "", INDEX(白話字韻母資料表, $AC1162, $AW$5))</f>
        <v/>
      </c>
      <c r="AX1162" s="374" t="str">
        <f t="array" ref="AX1162">IF($W1162, "", INDEX(閩拼韻母八聲調資料表, $AD1162, $AG1162))</f>
        <v/>
      </c>
    </row>
    <row r="1163" spans="2:50">
      <c r="B1163" s="380">
        <f t="shared" si="294"/>
        <v>1155</v>
      </c>
      <c r="C1163" s="314" t="str">
        <f>MID(文章!$D$4, B1163, 1)</f>
        <v/>
      </c>
      <c r="D1163" s="365"/>
      <c r="E1163" s="365"/>
      <c r="F1163" s="365"/>
      <c r="G1163" s="315" t="str">
        <f t="array" ref="G1163">IF( OR($T1163, NOT($U1163), $W1163), "", $AA1163 &amp; $AH1163 &amp; INDEX(中文數值資料表, $AG1163, 2) )</f>
        <v/>
      </c>
      <c r="H1163" s="321" t="str">
        <f t="shared" si="295"/>
        <v/>
      </c>
      <c r="I1163" s="322" t="str">
        <f t="shared" si="296"/>
        <v/>
      </c>
      <c r="J1163" s="323" t="str">
        <f t="shared" si="297"/>
        <v/>
      </c>
      <c r="K1163" s="316" t="str">
        <f t="shared" si="298"/>
        <v/>
      </c>
      <c r="L1163" s="317" t="str">
        <f t="shared" ref="L1163:L1226" ca="1" si="349">IF( $T1163, "\ltjruby{" &amp; $C1163 &amp; "}{}\" &amp; CHAR(10), IF($C1163=CHAR(10), "\vskip 0.5 cm" &amp; CHAR(10), "\ltjruby{" &amp; $C1163 &amp; "}{" &amp; INDIRECT( ADDRESS(ROW(), COLUMN() - $L$5) ) &amp; "}\" &amp; CHAR(10)))</f>
        <v xml:space="preserve">\ltjruby{}{}\
</v>
      </c>
      <c r="M1163" s="317" t="str">
        <f t="shared" ca="1" si="335"/>
        <v xml:space="preserve">&lt;ruby&gt;&lt;rt&gt;&lt;/rt&gt;&lt;/ruby&gt;
</v>
      </c>
      <c r="N1163" s="317" t="str">
        <f t="shared" ca="1" si="336"/>
        <v xml:space="preserve">&lt;ruby&gt;&lt;rt&gt;&lt;/rt&gt;&lt;/ruby&gt;
</v>
      </c>
      <c r="O1163" s="317" t="str">
        <f t="shared" ca="1" si="337"/>
        <v xml:space="preserve">&lt;ruby&gt;&lt;rt&gt;&lt;/rt&gt;&lt;/ruby&gt;
</v>
      </c>
      <c r="P1163" s="317" t="str">
        <f t="shared" ca="1" si="337"/>
        <v xml:space="preserve">&lt;ruby&gt;&lt;rt&gt;&lt;/rt&gt;&lt;/ruby&gt;
</v>
      </c>
      <c r="Q1163" s="318" t="str">
        <f t="shared" ca="1" si="338"/>
        <v xml:space="preserve">&lt;ruby&gt;&lt;rtc&gt;&lt;/rtc&gt;&lt;/ruby&gt;
</v>
      </c>
      <c r="R1163" s="318" t="str">
        <f t="shared" ca="1" si="339"/>
        <v xml:space="preserve">&lt;ruby&gt;&lt;rt&gt;&lt;/rt&gt;&lt;rtc&gt;&lt;/rtc&gt;&lt;/ruby&gt;
</v>
      </c>
      <c r="S1163" s="285"/>
      <c r="T1163" s="319" t="b">
        <f t="shared" si="333"/>
        <v>0</v>
      </c>
      <c r="U1163" s="319" t="b">
        <f t="shared" si="340"/>
        <v>0</v>
      </c>
      <c r="V1163" s="319" t="b">
        <f t="shared" si="341"/>
        <v>1</v>
      </c>
      <c r="W1163" s="319" t="b">
        <f t="shared" si="342"/>
        <v>1</v>
      </c>
      <c r="X1163" s="319" t="b">
        <f t="shared" si="343"/>
        <v>0</v>
      </c>
      <c r="Y1163" s="370"/>
      <c r="Z1163" s="377" t="str">
        <f t="shared" si="334"/>
        <v/>
      </c>
      <c r="AA1163" s="373" t="str">
        <f t="array" ref="AA1163">IF( $Z1163="", "", INDEX(白話字聲母資料表, $Z1163, $AA$5))</f>
        <v/>
      </c>
      <c r="AB1163" s="370"/>
      <c r="AC1163" s="377" t="str">
        <f t="shared" si="344"/>
        <v/>
      </c>
      <c r="AD1163" s="373" t="str">
        <f t="array" ref="AD1163">IF( $W1163, "", INDEX(白話字韻母資料表, AC1163, $AD$5))</f>
        <v/>
      </c>
      <c r="AE1163" s="373" t="str">
        <f t="array" ref="AE1163">IF( $W1163, "", IF( INDEX(白話字韻母資料表, AC1163, $AE$5) = "入聲", TRUE, FALSE) )</f>
        <v/>
      </c>
      <c r="AF1163" s="374" t="str">
        <f t="shared" si="345"/>
        <v/>
      </c>
      <c r="AG1163" s="374" t="str">
        <f t="shared" si="346"/>
        <v/>
      </c>
      <c r="AH1163" s="374" t="str">
        <f t="array" ref="AH1163">IF( $W1163, "", INDEX(白話字韻母資料表, $AC1163, $AH$5))</f>
        <v/>
      </c>
      <c r="AI1163" s="374" t="str">
        <f t="array" ref="AI1163">IF($W1163, "", INDEX(白話字韻母八聲調資料表, $AD1163, $AG1163))</f>
        <v/>
      </c>
      <c r="AJ1163" s="370"/>
      <c r="AK1163" s="373" t="b">
        <f t="shared" si="347"/>
        <v>0</v>
      </c>
      <c r="AL1163" s="373" t="str">
        <f>IF( $AK1163, IFERROR( IF(MATCH( $E1163, 顎音化聲母!$H$9:$H$37, 0), TRUE, FALSE), FALSE), "")</f>
        <v/>
      </c>
      <c r="AM1163" s="373" t="str">
        <f t="array" ref="AM1163">IF( AND($AK1163, $AL1163), INDEX(顎音化聲母資料表, MATCH( $D1163 &amp; $E1163, 顎音化聲母!$L$5:$L$136, 0), 3), "")</f>
        <v/>
      </c>
      <c r="AN1163" s="373" t="str">
        <f t="shared" si="348"/>
        <v/>
      </c>
      <c r="AO1163" s="374" t="str">
        <f t="array" ref="AO1163">IF($AN1163="", "", IF( $AM1163&lt;&gt;"", $AM1163,INDEX(白話字聲母資料表, $AN1163, $AO$5)))</f>
        <v/>
      </c>
      <c r="AP1163" s="374" t="str">
        <f t="array" ref="AP1163">IF($W1163, "", INDEX(方音八音反切資料表, $AD1163, $AG1163))</f>
        <v/>
      </c>
      <c r="AQ1163" s="370"/>
      <c r="AR1163" s="374" t="str">
        <f t="array" ref="AR1163">IF($V1163, "", INDEX(白話字聲母資料表, $Z1163, $AR$5))</f>
        <v/>
      </c>
      <c r="AS1163" s="375" t="str">
        <f t="array" ref="AS1163">IF($W1163, "", INDEX(白話字韻母資料表, $AC1163, $AR$5))</f>
        <v/>
      </c>
      <c r="AT1163" s="374" t="str">
        <f t="array" ref="AT1163">IF($W1163, "", INDEX(台羅韻母八聲調資料表, $AD1163, $AG1163))</f>
        <v/>
      </c>
      <c r="AU1163" s="370"/>
      <c r="AV1163" s="374" t="str">
        <f t="array" ref="AV1163">IF($V1163, "", INDEX(白話字聲母資料表, $Z1163, $AV$5))</f>
        <v/>
      </c>
      <c r="AW1163" s="375" t="str">
        <f t="array" ref="AW1163">IF($W1163, "", INDEX(白話字韻母資料表, $AC1163, $AW$5))</f>
        <v/>
      </c>
      <c r="AX1163" s="374" t="str">
        <f t="array" ref="AX1163">IF($W1163, "", INDEX(閩拼韻母八聲調資料表, $AD1163, $AG1163))</f>
        <v/>
      </c>
    </row>
    <row r="1164" spans="2:50">
      <c r="B1164" s="380">
        <f t="shared" si="294"/>
        <v>1156</v>
      </c>
      <c r="C1164" s="314" t="str">
        <f>MID(文章!$D$4, B1164, 1)</f>
        <v/>
      </c>
      <c r="D1164" s="365"/>
      <c r="E1164" s="365"/>
      <c r="F1164" s="365"/>
      <c r="G1164" s="315" t="str">
        <f t="array" ref="G1164">IF( OR($T1164, NOT($U1164), $W1164), "", $AA1164 &amp; $AH1164 &amp; INDEX(中文數值資料表, $AG1164, 2) )</f>
        <v/>
      </c>
      <c r="H1164" s="321" t="str">
        <f t="shared" si="295"/>
        <v/>
      </c>
      <c r="I1164" s="322" t="str">
        <f t="shared" si="296"/>
        <v/>
      </c>
      <c r="J1164" s="323" t="str">
        <f t="shared" si="297"/>
        <v/>
      </c>
      <c r="K1164" s="316" t="str">
        <f t="shared" si="298"/>
        <v/>
      </c>
      <c r="L1164" s="317" t="str">
        <f t="shared" ca="1" si="349"/>
        <v xml:space="preserve">\ltjruby{}{}\
</v>
      </c>
      <c r="M1164" s="317" t="str">
        <f t="shared" ca="1" si="335"/>
        <v xml:space="preserve">&lt;ruby&gt;&lt;rt&gt;&lt;/rt&gt;&lt;/ruby&gt;
</v>
      </c>
      <c r="N1164" s="317" t="str">
        <f t="shared" ca="1" si="336"/>
        <v xml:space="preserve">&lt;ruby&gt;&lt;rt&gt;&lt;/rt&gt;&lt;/ruby&gt;
</v>
      </c>
      <c r="O1164" s="317" t="str">
        <f t="shared" ca="1" si="337"/>
        <v xml:space="preserve">&lt;ruby&gt;&lt;rt&gt;&lt;/rt&gt;&lt;/ruby&gt;
</v>
      </c>
      <c r="P1164" s="317" t="str">
        <f t="shared" ca="1" si="337"/>
        <v xml:space="preserve">&lt;ruby&gt;&lt;rt&gt;&lt;/rt&gt;&lt;/ruby&gt;
</v>
      </c>
      <c r="Q1164" s="318" t="str">
        <f t="shared" ca="1" si="338"/>
        <v xml:space="preserve">&lt;ruby&gt;&lt;rtc&gt;&lt;/rtc&gt;&lt;/ruby&gt;
</v>
      </c>
      <c r="R1164" s="318" t="str">
        <f t="shared" ca="1" si="339"/>
        <v xml:space="preserve">&lt;ruby&gt;&lt;rt&gt;&lt;/rt&gt;&lt;rtc&gt;&lt;/rtc&gt;&lt;/ruby&gt;
</v>
      </c>
      <c r="S1164" s="285"/>
      <c r="T1164" s="319" t="b">
        <f t="shared" si="333"/>
        <v>0</v>
      </c>
      <c r="U1164" s="319" t="b">
        <f t="shared" si="340"/>
        <v>0</v>
      </c>
      <c r="V1164" s="319" t="b">
        <f t="shared" si="341"/>
        <v>1</v>
      </c>
      <c r="W1164" s="319" t="b">
        <f t="shared" si="342"/>
        <v>1</v>
      </c>
      <c r="X1164" s="319" t="b">
        <f t="shared" si="343"/>
        <v>0</v>
      </c>
      <c r="Y1164" s="370"/>
      <c r="Z1164" s="377" t="str">
        <f t="shared" si="334"/>
        <v/>
      </c>
      <c r="AA1164" s="373" t="str">
        <f t="array" ref="AA1164">IF( $Z1164="", "", INDEX(白話字聲母資料表, $Z1164, $AA$5))</f>
        <v/>
      </c>
      <c r="AB1164" s="370"/>
      <c r="AC1164" s="377" t="str">
        <f t="shared" si="344"/>
        <v/>
      </c>
      <c r="AD1164" s="373" t="str">
        <f t="array" ref="AD1164">IF( $W1164, "", INDEX(白話字韻母資料表, AC1164, $AD$5))</f>
        <v/>
      </c>
      <c r="AE1164" s="373" t="str">
        <f t="array" ref="AE1164">IF( $W1164, "", IF( INDEX(白話字韻母資料表, AC1164, $AE$5) = "入聲", TRUE, FALSE) )</f>
        <v/>
      </c>
      <c r="AF1164" s="374" t="str">
        <f t="shared" si="345"/>
        <v/>
      </c>
      <c r="AG1164" s="374" t="str">
        <f t="shared" si="346"/>
        <v/>
      </c>
      <c r="AH1164" s="374" t="str">
        <f t="array" ref="AH1164">IF( $W1164, "", INDEX(白話字韻母資料表, $AC1164, $AH$5))</f>
        <v/>
      </c>
      <c r="AI1164" s="374" t="str">
        <f t="array" ref="AI1164">IF($W1164, "", INDEX(白話字韻母八聲調資料表, $AD1164, $AG1164))</f>
        <v/>
      </c>
      <c r="AJ1164" s="370"/>
      <c r="AK1164" s="373" t="b">
        <f t="shared" si="347"/>
        <v>0</v>
      </c>
      <c r="AL1164" s="373" t="str">
        <f>IF( $AK1164, IFERROR( IF(MATCH( $E1164, 顎音化聲母!$H$9:$H$37, 0), TRUE, FALSE), FALSE), "")</f>
        <v/>
      </c>
      <c r="AM1164" s="373" t="str">
        <f t="array" ref="AM1164">IF( AND($AK1164, $AL1164), INDEX(顎音化聲母資料表, MATCH( $D1164 &amp; $E1164, 顎音化聲母!$L$5:$L$136, 0), 3), "")</f>
        <v/>
      </c>
      <c r="AN1164" s="373" t="str">
        <f t="shared" si="348"/>
        <v/>
      </c>
      <c r="AO1164" s="374" t="str">
        <f t="array" ref="AO1164">IF($AN1164="", "", IF( $AM1164&lt;&gt;"", $AM1164,INDEX(白話字聲母資料表, $AN1164, $AO$5)))</f>
        <v/>
      </c>
      <c r="AP1164" s="374" t="str">
        <f t="array" ref="AP1164">IF($W1164, "", INDEX(方音八音反切資料表, $AD1164, $AG1164))</f>
        <v/>
      </c>
      <c r="AQ1164" s="370"/>
      <c r="AR1164" s="374" t="str">
        <f t="array" ref="AR1164">IF($V1164, "", INDEX(白話字聲母資料表, $Z1164, $AR$5))</f>
        <v/>
      </c>
      <c r="AS1164" s="375" t="str">
        <f t="array" ref="AS1164">IF($W1164, "", INDEX(白話字韻母資料表, $AC1164, $AR$5))</f>
        <v/>
      </c>
      <c r="AT1164" s="374" t="str">
        <f t="array" ref="AT1164">IF($W1164, "", INDEX(台羅韻母八聲調資料表, $AD1164, $AG1164))</f>
        <v/>
      </c>
      <c r="AU1164" s="370"/>
      <c r="AV1164" s="374" t="str">
        <f t="array" ref="AV1164">IF($V1164, "", INDEX(白話字聲母資料表, $Z1164, $AV$5))</f>
        <v/>
      </c>
      <c r="AW1164" s="375" t="str">
        <f t="array" ref="AW1164">IF($W1164, "", INDEX(白話字韻母資料表, $AC1164, $AW$5))</f>
        <v/>
      </c>
      <c r="AX1164" s="374" t="str">
        <f t="array" ref="AX1164">IF($W1164, "", INDEX(閩拼韻母八聲調資料表, $AD1164, $AG1164))</f>
        <v/>
      </c>
    </row>
    <row r="1165" spans="2:50">
      <c r="B1165" s="380">
        <f t="shared" si="294"/>
        <v>1157</v>
      </c>
      <c r="C1165" s="314" t="str">
        <f>MID(文章!$D$4, B1165, 1)</f>
        <v/>
      </c>
      <c r="D1165" s="365"/>
      <c r="E1165" s="365"/>
      <c r="F1165" s="365"/>
      <c r="G1165" s="315" t="str">
        <f t="array" ref="G1165">IF( OR($T1165, NOT($U1165), $W1165), "", $AA1165 &amp; $AH1165 &amp; INDEX(中文數值資料表, $AG1165, 2) )</f>
        <v/>
      </c>
      <c r="H1165" s="321" t="str">
        <f t="shared" si="295"/>
        <v/>
      </c>
      <c r="I1165" s="322" t="str">
        <f t="shared" si="296"/>
        <v/>
      </c>
      <c r="J1165" s="323" t="str">
        <f t="shared" si="297"/>
        <v/>
      </c>
      <c r="K1165" s="316" t="str">
        <f t="shared" si="298"/>
        <v/>
      </c>
      <c r="L1165" s="317" t="str">
        <f t="shared" ca="1" si="349"/>
        <v xml:space="preserve">\ltjruby{}{}\
</v>
      </c>
      <c r="M1165" s="317" t="str">
        <f t="shared" ca="1" si="335"/>
        <v xml:space="preserve">&lt;ruby&gt;&lt;rt&gt;&lt;/rt&gt;&lt;/ruby&gt;
</v>
      </c>
      <c r="N1165" s="317" t="str">
        <f t="shared" ca="1" si="336"/>
        <v xml:space="preserve">&lt;ruby&gt;&lt;rt&gt;&lt;/rt&gt;&lt;/ruby&gt;
</v>
      </c>
      <c r="O1165" s="317" t="str">
        <f t="shared" ca="1" si="337"/>
        <v xml:space="preserve">&lt;ruby&gt;&lt;rt&gt;&lt;/rt&gt;&lt;/ruby&gt;
</v>
      </c>
      <c r="P1165" s="317" t="str">
        <f t="shared" ca="1" si="337"/>
        <v xml:space="preserve">&lt;ruby&gt;&lt;rt&gt;&lt;/rt&gt;&lt;/ruby&gt;
</v>
      </c>
      <c r="Q1165" s="318" t="str">
        <f t="shared" ca="1" si="338"/>
        <v xml:space="preserve">&lt;ruby&gt;&lt;rtc&gt;&lt;/rtc&gt;&lt;/ruby&gt;
</v>
      </c>
      <c r="R1165" s="318" t="str">
        <f t="shared" ca="1" si="339"/>
        <v xml:space="preserve">&lt;ruby&gt;&lt;rt&gt;&lt;/rt&gt;&lt;rtc&gt;&lt;/rtc&gt;&lt;/ruby&gt;
</v>
      </c>
      <c r="S1165" s="285"/>
      <c r="T1165" s="319" t="b">
        <f t="shared" si="333"/>
        <v>0</v>
      </c>
      <c r="U1165" s="319" t="b">
        <f t="shared" si="340"/>
        <v>0</v>
      </c>
      <c r="V1165" s="319" t="b">
        <f t="shared" si="341"/>
        <v>1</v>
      </c>
      <c r="W1165" s="319" t="b">
        <f t="shared" si="342"/>
        <v>1</v>
      </c>
      <c r="X1165" s="319" t="b">
        <f t="shared" si="343"/>
        <v>0</v>
      </c>
      <c r="Y1165" s="370"/>
      <c r="Z1165" s="377" t="str">
        <f t="shared" si="334"/>
        <v/>
      </c>
      <c r="AA1165" s="373" t="str">
        <f t="array" ref="AA1165">IF( $Z1165="", "", INDEX(白話字聲母資料表, $Z1165, $AA$5))</f>
        <v/>
      </c>
      <c r="AB1165" s="370"/>
      <c r="AC1165" s="377" t="str">
        <f t="shared" si="344"/>
        <v/>
      </c>
      <c r="AD1165" s="373" t="str">
        <f t="array" ref="AD1165">IF( $W1165, "", INDEX(白話字韻母資料表, AC1165, $AD$5))</f>
        <v/>
      </c>
      <c r="AE1165" s="373" t="str">
        <f t="array" ref="AE1165">IF( $W1165, "", IF( INDEX(白話字韻母資料表, AC1165, $AE$5) = "入聲", TRUE, FALSE) )</f>
        <v/>
      </c>
      <c r="AF1165" s="374" t="str">
        <f t="shared" si="345"/>
        <v/>
      </c>
      <c r="AG1165" s="374" t="str">
        <f t="shared" si="346"/>
        <v/>
      </c>
      <c r="AH1165" s="374" t="str">
        <f t="array" ref="AH1165">IF( $W1165, "", INDEX(白話字韻母資料表, $AC1165, $AH$5))</f>
        <v/>
      </c>
      <c r="AI1165" s="374" t="str">
        <f t="array" ref="AI1165">IF($W1165, "", INDEX(白話字韻母八聲調資料表, $AD1165, $AG1165))</f>
        <v/>
      </c>
      <c r="AJ1165" s="370"/>
      <c r="AK1165" s="373" t="b">
        <f t="shared" si="347"/>
        <v>0</v>
      </c>
      <c r="AL1165" s="373" t="str">
        <f>IF( $AK1165, IFERROR( IF(MATCH( $E1165, 顎音化聲母!$H$9:$H$37, 0), TRUE, FALSE), FALSE), "")</f>
        <v/>
      </c>
      <c r="AM1165" s="373" t="str">
        <f t="array" ref="AM1165">IF( AND($AK1165, $AL1165), INDEX(顎音化聲母資料表, MATCH( $D1165 &amp; $E1165, 顎音化聲母!$L$5:$L$136, 0), 3), "")</f>
        <v/>
      </c>
      <c r="AN1165" s="373" t="str">
        <f t="shared" si="348"/>
        <v/>
      </c>
      <c r="AO1165" s="374" t="str">
        <f t="array" ref="AO1165">IF($AN1165="", "", IF( $AM1165&lt;&gt;"", $AM1165,INDEX(白話字聲母資料表, $AN1165, $AO$5)))</f>
        <v/>
      </c>
      <c r="AP1165" s="374" t="str">
        <f t="array" ref="AP1165">IF($W1165, "", INDEX(方音八音反切資料表, $AD1165, $AG1165))</f>
        <v/>
      </c>
      <c r="AQ1165" s="370"/>
      <c r="AR1165" s="374" t="str">
        <f t="array" ref="AR1165">IF($V1165, "", INDEX(白話字聲母資料表, $Z1165, $AR$5))</f>
        <v/>
      </c>
      <c r="AS1165" s="375" t="str">
        <f t="array" ref="AS1165">IF($W1165, "", INDEX(白話字韻母資料表, $AC1165, $AR$5))</f>
        <v/>
      </c>
      <c r="AT1165" s="374" t="str">
        <f t="array" ref="AT1165">IF($W1165, "", INDEX(台羅韻母八聲調資料表, $AD1165, $AG1165))</f>
        <v/>
      </c>
      <c r="AU1165" s="370"/>
      <c r="AV1165" s="374" t="str">
        <f t="array" ref="AV1165">IF($V1165, "", INDEX(白話字聲母資料表, $Z1165, $AV$5))</f>
        <v/>
      </c>
      <c r="AW1165" s="375" t="str">
        <f t="array" ref="AW1165">IF($W1165, "", INDEX(白話字韻母資料表, $AC1165, $AW$5))</f>
        <v/>
      </c>
      <c r="AX1165" s="374" t="str">
        <f t="array" ref="AX1165">IF($W1165, "", INDEX(閩拼韻母八聲調資料表, $AD1165, $AG1165))</f>
        <v/>
      </c>
    </row>
    <row r="1166" spans="2:50">
      <c r="B1166" s="380">
        <f t="shared" si="294"/>
        <v>1158</v>
      </c>
      <c r="C1166" s="314" t="str">
        <f>MID(文章!$D$4, B1166, 1)</f>
        <v/>
      </c>
      <c r="D1166" s="365"/>
      <c r="E1166" s="365"/>
      <c r="F1166" s="365"/>
      <c r="G1166" s="315" t="str">
        <f t="array" ref="G1166">IF( OR($T1166, NOT($U1166), $W1166), "", $AA1166 &amp; $AH1166 &amp; INDEX(中文數值資料表, $AG1166, 2) )</f>
        <v/>
      </c>
      <c r="H1166" s="321" t="str">
        <f t="shared" si="295"/>
        <v/>
      </c>
      <c r="I1166" s="322" t="str">
        <f t="shared" si="296"/>
        <v/>
      </c>
      <c r="J1166" s="323" t="str">
        <f t="shared" si="297"/>
        <v/>
      </c>
      <c r="K1166" s="316" t="str">
        <f t="shared" si="298"/>
        <v/>
      </c>
      <c r="L1166" s="317" t="str">
        <f t="shared" ca="1" si="349"/>
        <v xml:space="preserve">\ltjruby{}{}\
</v>
      </c>
      <c r="M1166" s="317" t="str">
        <f t="shared" ca="1" si="335"/>
        <v xml:space="preserve">&lt;ruby&gt;&lt;rt&gt;&lt;/rt&gt;&lt;/ruby&gt;
</v>
      </c>
      <c r="N1166" s="317" t="str">
        <f t="shared" ca="1" si="336"/>
        <v xml:space="preserve">&lt;ruby&gt;&lt;rt&gt;&lt;/rt&gt;&lt;/ruby&gt;
</v>
      </c>
      <c r="O1166" s="317" t="str">
        <f t="shared" ca="1" si="337"/>
        <v xml:space="preserve">&lt;ruby&gt;&lt;rt&gt;&lt;/rt&gt;&lt;/ruby&gt;
</v>
      </c>
      <c r="P1166" s="317" t="str">
        <f t="shared" ca="1" si="337"/>
        <v xml:space="preserve">&lt;ruby&gt;&lt;rt&gt;&lt;/rt&gt;&lt;/ruby&gt;
</v>
      </c>
      <c r="Q1166" s="318" t="str">
        <f t="shared" ca="1" si="338"/>
        <v xml:space="preserve">&lt;ruby&gt;&lt;rtc&gt;&lt;/rtc&gt;&lt;/ruby&gt;
</v>
      </c>
      <c r="R1166" s="318" t="str">
        <f t="shared" ca="1" si="339"/>
        <v xml:space="preserve">&lt;ruby&gt;&lt;rt&gt;&lt;/rt&gt;&lt;rtc&gt;&lt;/rtc&gt;&lt;/ruby&gt;
</v>
      </c>
      <c r="S1166" s="285"/>
      <c r="T1166" s="319" t="b">
        <f t="shared" si="333"/>
        <v>0</v>
      </c>
      <c r="U1166" s="319" t="b">
        <f t="shared" si="340"/>
        <v>0</v>
      </c>
      <c r="V1166" s="319" t="b">
        <f t="shared" si="341"/>
        <v>1</v>
      </c>
      <c r="W1166" s="319" t="b">
        <f t="shared" si="342"/>
        <v>1</v>
      </c>
      <c r="X1166" s="319" t="b">
        <f t="shared" si="343"/>
        <v>0</v>
      </c>
      <c r="Y1166" s="370"/>
      <c r="Z1166" s="377" t="str">
        <f t="shared" si="334"/>
        <v/>
      </c>
      <c r="AA1166" s="373" t="str">
        <f t="array" ref="AA1166">IF( $Z1166="", "", INDEX(白話字聲母資料表, $Z1166, $AA$5))</f>
        <v/>
      </c>
      <c r="AB1166" s="370"/>
      <c r="AC1166" s="377" t="str">
        <f t="shared" si="344"/>
        <v/>
      </c>
      <c r="AD1166" s="373" t="str">
        <f t="array" ref="AD1166">IF( $W1166, "", INDEX(白話字韻母資料表, AC1166, $AD$5))</f>
        <v/>
      </c>
      <c r="AE1166" s="373" t="str">
        <f t="array" ref="AE1166">IF( $W1166, "", IF( INDEX(白話字韻母資料表, AC1166, $AE$5) = "入聲", TRUE, FALSE) )</f>
        <v/>
      </c>
      <c r="AF1166" s="374" t="str">
        <f t="shared" si="345"/>
        <v/>
      </c>
      <c r="AG1166" s="374" t="str">
        <f t="shared" si="346"/>
        <v/>
      </c>
      <c r="AH1166" s="374" t="str">
        <f t="array" ref="AH1166">IF( $W1166, "", INDEX(白話字韻母資料表, $AC1166, $AH$5))</f>
        <v/>
      </c>
      <c r="AI1166" s="374" t="str">
        <f t="array" ref="AI1166">IF($W1166, "", INDEX(白話字韻母八聲調資料表, $AD1166, $AG1166))</f>
        <v/>
      </c>
      <c r="AJ1166" s="370"/>
      <c r="AK1166" s="373" t="b">
        <f t="shared" si="347"/>
        <v>0</v>
      </c>
      <c r="AL1166" s="373" t="str">
        <f>IF( $AK1166, IFERROR( IF(MATCH( $E1166, 顎音化聲母!$H$9:$H$37, 0), TRUE, FALSE), FALSE), "")</f>
        <v/>
      </c>
      <c r="AM1166" s="373" t="str">
        <f t="array" ref="AM1166">IF( AND($AK1166, $AL1166), INDEX(顎音化聲母資料表, MATCH( $D1166 &amp; $E1166, 顎音化聲母!$L$5:$L$136, 0), 3), "")</f>
        <v/>
      </c>
      <c r="AN1166" s="373" t="str">
        <f t="shared" si="348"/>
        <v/>
      </c>
      <c r="AO1166" s="374" t="str">
        <f t="array" ref="AO1166">IF($AN1166="", "", IF( $AM1166&lt;&gt;"", $AM1166,INDEX(白話字聲母資料表, $AN1166, $AO$5)))</f>
        <v/>
      </c>
      <c r="AP1166" s="374" t="str">
        <f t="array" ref="AP1166">IF($W1166, "", INDEX(方音八音反切資料表, $AD1166, $AG1166))</f>
        <v/>
      </c>
      <c r="AQ1166" s="370"/>
      <c r="AR1166" s="374" t="str">
        <f t="array" ref="AR1166">IF($V1166, "", INDEX(白話字聲母資料表, $Z1166, $AR$5))</f>
        <v/>
      </c>
      <c r="AS1166" s="375" t="str">
        <f t="array" ref="AS1166">IF($W1166, "", INDEX(白話字韻母資料表, $AC1166, $AR$5))</f>
        <v/>
      </c>
      <c r="AT1166" s="374" t="str">
        <f t="array" ref="AT1166">IF($W1166, "", INDEX(台羅韻母八聲調資料表, $AD1166, $AG1166))</f>
        <v/>
      </c>
      <c r="AU1166" s="370"/>
      <c r="AV1166" s="374" t="str">
        <f t="array" ref="AV1166">IF($V1166, "", INDEX(白話字聲母資料表, $Z1166, $AV$5))</f>
        <v/>
      </c>
      <c r="AW1166" s="375" t="str">
        <f t="array" ref="AW1166">IF($W1166, "", INDEX(白話字韻母資料表, $AC1166, $AW$5))</f>
        <v/>
      </c>
      <c r="AX1166" s="374" t="str">
        <f t="array" ref="AX1166">IF($W1166, "", INDEX(閩拼韻母八聲調資料表, $AD1166, $AG1166))</f>
        <v/>
      </c>
    </row>
    <row r="1167" spans="2:50">
      <c r="B1167" s="380">
        <f t="shared" si="294"/>
        <v>1159</v>
      </c>
      <c r="C1167" s="314" t="str">
        <f>MID(文章!$D$4, B1167, 1)</f>
        <v/>
      </c>
      <c r="D1167" s="365"/>
      <c r="E1167" s="365"/>
      <c r="F1167" s="365"/>
      <c r="G1167" s="315" t="str">
        <f t="array" ref="G1167">IF( OR($T1167, NOT($U1167), $W1167), "", $AA1167 &amp; $AH1167 &amp; INDEX(中文數值資料表, $AG1167, 2) )</f>
        <v/>
      </c>
      <c r="H1167" s="321" t="str">
        <f t="shared" si="295"/>
        <v/>
      </c>
      <c r="I1167" s="322" t="str">
        <f t="shared" si="296"/>
        <v/>
      </c>
      <c r="J1167" s="323" t="str">
        <f t="shared" si="297"/>
        <v/>
      </c>
      <c r="K1167" s="316" t="str">
        <f t="shared" si="298"/>
        <v/>
      </c>
      <c r="L1167" s="317" t="str">
        <f t="shared" ca="1" si="349"/>
        <v xml:space="preserve">\ltjruby{}{}\
</v>
      </c>
      <c r="M1167" s="317" t="str">
        <f t="shared" ca="1" si="335"/>
        <v xml:space="preserve">&lt;ruby&gt;&lt;rt&gt;&lt;/rt&gt;&lt;/ruby&gt;
</v>
      </c>
      <c r="N1167" s="317" t="str">
        <f t="shared" ca="1" si="336"/>
        <v xml:space="preserve">&lt;ruby&gt;&lt;rt&gt;&lt;/rt&gt;&lt;/ruby&gt;
</v>
      </c>
      <c r="O1167" s="317" t="str">
        <f t="shared" ca="1" si="337"/>
        <v xml:space="preserve">&lt;ruby&gt;&lt;rt&gt;&lt;/rt&gt;&lt;/ruby&gt;
</v>
      </c>
      <c r="P1167" s="317" t="str">
        <f t="shared" ca="1" si="337"/>
        <v xml:space="preserve">&lt;ruby&gt;&lt;rt&gt;&lt;/rt&gt;&lt;/ruby&gt;
</v>
      </c>
      <c r="Q1167" s="318" t="str">
        <f t="shared" ca="1" si="338"/>
        <v xml:space="preserve">&lt;ruby&gt;&lt;rtc&gt;&lt;/rtc&gt;&lt;/ruby&gt;
</v>
      </c>
      <c r="R1167" s="318" t="str">
        <f t="shared" ca="1" si="339"/>
        <v xml:space="preserve">&lt;ruby&gt;&lt;rt&gt;&lt;/rt&gt;&lt;rtc&gt;&lt;/rtc&gt;&lt;/ruby&gt;
</v>
      </c>
      <c r="S1167" s="285"/>
      <c r="T1167" s="319" t="b">
        <f t="shared" si="333"/>
        <v>0</v>
      </c>
      <c r="U1167" s="319" t="b">
        <f t="shared" si="340"/>
        <v>0</v>
      </c>
      <c r="V1167" s="319" t="b">
        <f t="shared" si="341"/>
        <v>1</v>
      </c>
      <c r="W1167" s="319" t="b">
        <f t="shared" si="342"/>
        <v>1</v>
      </c>
      <c r="X1167" s="319" t="b">
        <f t="shared" si="343"/>
        <v>0</v>
      </c>
      <c r="Y1167" s="370"/>
      <c r="Z1167" s="377" t="str">
        <f t="shared" si="334"/>
        <v/>
      </c>
      <c r="AA1167" s="373" t="str">
        <f t="array" ref="AA1167">IF( $Z1167="", "", INDEX(白話字聲母資料表, $Z1167, $AA$5))</f>
        <v/>
      </c>
      <c r="AB1167" s="370"/>
      <c r="AC1167" s="377" t="str">
        <f t="shared" si="344"/>
        <v/>
      </c>
      <c r="AD1167" s="373" t="str">
        <f t="array" ref="AD1167">IF( $W1167, "", INDEX(白話字韻母資料表, AC1167, $AD$5))</f>
        <v/>
      </c>
      <c r="AE1167" s="373" t="str">
        <f t="array" ref="AE1167">IF( $W1167, "", IF( INDEX(白話字韻母資料表, AC1167, $AE$5) = "入聲", TRUE, FALSE) )</f>
        <v/>
      </c>
      <c r="AF1167" s="374" t="str">
        <f t="shared" si="345"/>
        <v/>
      </c>
      <c r="AG1167" s="374" t="str">
        <f t="shared" si="346"/>
        <v/>
      </c>
      <c r="AH1167" s="374" t="str">
        <f t="array" ref="AH1167">IF( $W1167, "", INDEX(白話字韻母資料表, $AC1167, $AH$5))</f>
        <v/>
      </c>
      <c r="AI1167" s="374" t="str">
        <f t="array" ref="AI1167">IF($W1167, "", INDEX(白話字韻母八聲調資料表, $AD1167, $AG1167))</f>
        <v/>
      </c>
      <c r="AJ1167" s="370"/>
      <c r="AK1167" s="373" t="b">
        <f t="shared" si="347"/>
        <v>0</v>
      </c>
      <c r="AL1167" s="373" t="str">
        <f>IF( $AK1167, IFERROR( IF(MATCH( $E1167, 顎音化聲母!$H$9:$H$37, 0), TRUE, FALSE), FALSE), "")</f>
        <v/>
      </c>
      <c r="AM1167" s="373" t="str">
        <f t="array" ref="AM1167">IF( AND($AK1167, $AL1167), INDEX(顎音化聲母資料表, MATCH( $D1167 &amp; $E1167, 顎音化聲母!$L$5:$L$136, 0), 3), "")</f>
        <v/>
      </c>
      <c r="AN1167" s="373" t="str">
        <f t="shared" si="348"/>
        <v/>
      </c>
      <c r="AO1167" s="374" t="str">
        <f t="array" ref="AO1167">IF($AN1167="", "", IF( $AM1167&lt;&gt;"", $AM1167,INDEX(白話字聲母資料表, $AN1167, $AO$5)))</f>
        <v/>
      </c>
      <c r="AP1167" s="374" t="str">
        <f t="array" ref="AP1167">IF($W1167, "", INDEX(方音八音反切資料表, $AD1167, $AG1167))</f>
        <v/>
      </c>
      <c r="AQ1167" s="370"/>
      <c r="AR1167" s="374" t="str">
        <f t="array" ref="AR1167">IF($V1167, "", INDEX(白話字聲母資料表, $Z1167, $AR$5))</f>
        <v/>
      </c>
      <c r="AS1167" s="375" t="str">
        <f t="array" ref="AS1167">IF($W1167, "", INDEX(白話字韻母資料表, $AC1167, $AR$5))</f>
        <v/>
      </c>
      <c r="AT1167" s="374" t="str">
        <f t="array" ref="AT1167">IF($W1167, "", INDEX(台羅韻母八聲調資料表, $AD1167, $AG1167))</f>
        <v/>
      </c>
      <c r="AU1167" s="370"/>
      <c r="AV1167" s="374" t="str">
        <f t="array" ref="AV1167">IF($V1167, "", INDEX(白話字聲母資料表, $Z1167, $AV$5))</f>
        <v/>
      </c>
      <c r="AW1167" s="375" t="str">
        <f t="array" ref="AW1167">IF($W1167, "", INDEX(白話字韻母資料表, $AC1167, $AW$5))</f>
        <v/>
      </c>
      <c r="AX1167" s="374" t="str">
        <f t="array" ref="AX1167">IF($W1167, "", INDEX(閩拼韻母八聲調資料表, $AD1167, $AG1167))</f>
        <v/>
      </c>
    </row>
    <row r="1168" spans="2:50">
      <c r="B1168" s="380">
        <f t="shared" si="294"/>
        <v>1160</v>
      </c>
      <c r="C1168" s="314" t="str">
        <f>MID(文章!$D$4, B1168, 1)</f>
        <v/>
      </c>
      <c r="D1168" s="365"/>
      <c r="E1168" s="365"/>
      <c r="F1168" s="365"/>
      <c r="G1168" s="315" t="str">
        <f t="array" ref="G1168">IF( OR($T1168, NOT($U1168), $W1168), "", $AA1168 &amp; $AH1168 &amp; INDEX(中文數值資料表, $AG1168, 2) )</f>
        <v/>
      </c>
      <c r="H1168" s="321" t="str">
        <f t="shared" si="295"/>
        <v/>
      </c>
      <c r="I1168" s="322" t="str">
        <f t="shared" si="296"/>
        <v/>
      </c>
      <c r="J1168" s="323" t="str">
        <f t="shared" si="297"/>
        <v/>
      </c>
      <c r="K1168" s="316" t="str">
        <f t="shared" si="298"/>
        <v/>
      </c>
      <c r="L1168" s="317" t="str">
        <f t="shared" ca="1" si="349"/>
        <v xml:space="preserve">\ltjruby{}{}\
</v>
      </c>
      <c r="M1168" s="317" t="str">
        <f t="shared" ca="1" si="335"/>
        <v xml:space="preserve">&lt;ruby&gt;&lt;rt&gt;&lt;/rt&gt;&lt;/ruby&gt;
</v>
      </c>
      <c r="N1168" s="317" t="str">
        <f t="shared" ca="1" si="336"/>
        <v xml:space="preserve">&lt;ruby&gt;&lt;rt&gt;&lt;/rt&gt;&lt;/ruby&gt;
</v>
      </c>
      <c r="O1168" s="317" t="str">
        <f t="shared" ca="1" si="337"/>
        <v xml:space="preserve">&lt;ruby&gt;&lt;rt&gt;&lt;/rt&gt;&lt;/ruby&gt;
</v>
      </c>
      <c r="P1168" s="317" t="str">
        <f t="shared" ca="1" si="337"/>
        <v xml:space="preserve">&lt;ruby&gt;&lt;rt&gt;&lt;/rt&gt;&lt;/ruby&gt;
</v>
      </c>
      <c r="Q1168" s="318" t="str">
        <f t="shared" ca="1" si="338"/>
        <v xml:space="preserve">&lt;ruby&gt;&lt;rtc&gt;&lt;/rtc&gt;&lt;/ruby&gt;
</v>
      </c>
      <c r="R1168" s="318" t="str">
        <f t="shared" ca="1" si="339"/>
        <v xml:space="preserve">&lt;ruby&gt;&lt;rt&gt;&lt;/rt&gt;&lt;rtc&gt;&lt;/rtc&gt;&lt;/ruby&gt;
</v>
      </c>
      <c r="S1168" s="285"/>
      <c r="T1168" s="319" t="b">
        <f t="shared" si="333"/>
        <v>0</v>
      </c>
      <c r="U1168" s="319" t="b">
        <f t="shared" si="340"/>
        <v>0</v>
      </c>
      <c r="V1168" s="319" t="b">
        <f t="shared" si="341"/>
        <v>1</v>
      </c>
      <c r="W1168" s="319" t="b">
        <f t="shared" si="342"/>
        <v>1</v>
      </c>
      <c r="X1168" s="319" t="b">
        <f t="shared" si="343"/>
        <v>0</v>
      </c>
      <c r="Y1168" s="370"/>
      <c r="Z1168" s="377" t="str">
        <f t="shared" si="334"/>
        <v/>
      </c>
      <c r="AA1168" s="373" t="str">
        <f t="array" ref="AA1168">IF( $Z1168="", "", INDEX(白話字聲母資料表, $Z1168, $AA$5))</f>
        <v/>
      </c>
      <c r="AB1168" s="370"/>
      <c r="AC1168" s="377" t="str">
        <f t="shared" si="344"/>
        <v/>
      </c>
      <c r="AD1168" s="373" t="str">
        <f t="array" ref="AD1168">IF( $W1168, "", INDEX(白話字韻母資料表, AC1168, $AD$5))</f>
        <v/>
      </c>
      <c r="AE1168" s="373" t="str">
        <f t="array" ref="AE1168">IF( $W1168, "", IF( INDEX(白話字韻母資料表, AC1168, $AE$5) = "入聲", TRUE, FALSE) )</f>
        <v/>
      </c>
      <c r="AF1168" s="374" t="str">
        <f t="shared" si="345"/>
        <v/>
      </c>
      <c r="AG1168" s="374" t="str">
        <f t="shared" si="346"/>
        <v/>
      </c>
      <c r="AH1168" s="374" t="str">
        <f t="array" ref="AH1168">IF( $W1168, "", INDEX(白話字韻母資料表, $AC1168, $AH$5))</f>
        <v/>
      </c>
      <c r="AI1168" s="374" t="str">
        <f t="array" ref="AI1168">IF($W1168, "", INDEX(白話字韻母八聲調資料表, $AD1168, $AG1168))</f>
        <v/>
      </c>
      <c r="AJ1168" s="370"/>
      <c r="AK1168" s="373" t="b">
        <f t="shared" si="347"/>
        <v>0</v>
      </c>
      <c r="AL1168" s="373" t="str">
        <f>IF( $AK1168, IFERROR( IF(MATCH( $E1168, 顎音化聲母!$H$9:$H$37, 0), TRUE, FALSE), FALSE), "")</f>
        <v/>
      </c>
      <c r="AM1168" s="373" t="str">
        <f t="array" ref="AM1168">IF( AND($AK1168, $AL1168), INDEX(顎音化聲母資料表, MATCH( $D1168 &amp; $E1168, 顎音化聲母!$L$5:$L$136, 0), 3), "")</f>
        <v/>
      </c>
      <c r="AN1168" s="373" t="str">
        <f t="shared" si="348"/>
        <v/>
      </c>
      <c r="AO1168" s="374" t="str">
        <f t="array" ref="AO1168">IF($AN1168="", "", IF( $AM1168&lt;&gt;"", $AM1168,INDEX(白話字聲母資料表, $AN1168, $AO$5)))</f>
        <v/>
      </c>
      <c r="AP1168" s="374" t="str">
        <f t="array" ref="AP1168">IF($W1168, "", INDEX(方音八音反切資料表, $AD1168, $AG1168))</f>
        <v/>
      </c>
      <c r="AQ1168" s="370"/>
      <c r="AR1168" s="374" t="str">
        <f t="array" ref="AR1168">IF($V1168, "", INDEX(白話字聲母資料表, $Z1168, $AR$5))</f>
        <v/>
      </c>
      <c r="AS1168" s="375" t="str">
        <f t="array" ref="AS1168">IF($W1168, "", INDEX(白話字韻母資料表, $AC1168, $AR$5))</f>
        <v/>
      </c>
      <c r="AT1168" s="374" t="str">
        <f t="array" ref="AT1168">IF($W1168, "", INDEX(台羅韻母八聲調資料表, $AD1168, $AG1168))</f>
        <v/>
      </c>
      <c r="AU1168" s="370"/>
      <c r="AV1168" s="374" t="str">
        <f t="array" ref="AV1168">IF($V1168, "", INDEX(白話字聲母資料表, $Z1168, $AV$5))</f>
        <v/>
      </c>
      <c r="AW1168" s="375" t="str">
        <f t="array" ref="AW1168">IF($W1168, "", INDEX(白話字韻母資料表, $AC1168, $AW$5))</f>
        <v/>
      </c>
      <c r="AX1168" s="374" t="str">
        <f t="array" ref="AX1168">IF($W1168, "", INDEX(閩拼韻母八聲調資料表, $AD1168, $AG1168))</f>
        <v/>
      </c>
    </row>
    <row r="1169" spans="2:50">
      <c r="B1169" s="380">
        <f t="shared" si="294"/>
        <v>1161</v>
      </c>
      <c r="C1169" s="314" t="str">
        <f>MID(文章!$D$4, B1169, 1)</f>
        <v/>
      </c>
      <c r="D1169" s="365"/>
      <c r="E1169" s="365"/>
      <c r="F1169" s="365"/>
      <c r="G1169" s="315" t="str">
        <f t="array" ref="G1169">IF( OR($T1169, NOT($U1169), $W1169), "", $AA1169 &amp; $AH1169 &amp; INDEX(中文數值資料表, $AG1169, 2) )</f>
        <v/>
      </c>
      <c r="H1169" s="321" t="str">
        <f t="shared" si="295"/>
        <v/>
      </c>
      <c r="I1169" s="322" t="str">
        <f t="shared" si="296"/>
        <v/>
      </c>
      <c r="J1169" s="323" t="str">
        <f t="shared" si="297"/>
        <v/>
      </c>
      <c r="K1169" s="316" t="str">
        <f t="shared" si="298"/>
        <v/>
      </c>
      <c r="L1169" s="317" t="str">
        <f t="shared" ca="1" si="349"/>
        <v xml:space="preserve">\ltjruby{}{}\
</v>
      </c>
      <c r="M1169" s="317" t="str">
        <f t="shared" ca="1" si="335"/>
        <v xml:space="preserve">&lt;ruby&gt;&lt;rt&gt;&lt;/rt&gt;&lt;/ruby&gt;
</v>
      </c>
      <c r="N1169" s="317" t="str">
        <f t="shared" ca="1" si="336"/>
        <v xml:space="preserve">&lt;ruby&gt;&lt;rt&gt;&lt;/rt&gt;&lt;/ruby&gt;
</v>
      </c>
      <c r="O1169" s="317" t="str">
        <f t="shared" ca="1" si="337"/>
        <v xml:space="preserve">&lt;ruby&gt;&lt;rt&gt;&lt;/rt&gt;&lt;/ruby&gt;
</v>
      </c>
      <c r="P1169" s="317" t="str">
        <f t="shared" ca="1" si="337"/>
        <v xml:space="preserve">&lt;ruby&gt;&lt;rt&gt;&lt;/rt&gt;&lt;/ruby&gt;
</v>
      </c>
      <c r="Q1169" s="318" t="str">
        <f t="shared" ca="1" si="338"/>
        <v xml:space="preserve">&lt;ruby&gt;&lt;rtc&gt;&lt;/rtc&gt;&lt;/ruby&gt;
</v>
      </c>
      <c r="R1169" s="318" t="str">
        <f t="shared" ca="1" si="339"/>
        <v xml:space="preserve">&lt;ruby&gt;&lt;rt&gt;&lt;/rt&gt;&lt;rtc&gt;&lt;/rtc&gt;&lt;/ruby&gt;
</v>
      </c>
      <c r="S1169" s="285"/>
      <c r="T1169" s="319" t="b">
        <f t="shared" si="333"/>
        <v>0</v>
      </c>
      <c r="U1169" s="319" t="b">
        <f t="shared" si="340"/>
        <v>0</v>
      </c>
      <c r="V1169" s="319" t="b">
        <f t="shared" si="341"/>
        <v>1</v>
      </c>
      <c r="W1169" s="319" t="b">
        <f t="shared" si="342"/>
        <v>1</v>
      </c>
      <c r="X1169" s="319" t="b">
        <f t="shared" si="343"/>
        <v>0</v>
      </c>
      <c r="Y1169" s="370"/>
      <c r="Z1169" s="377" t="str">
        <f t="shared" si="334"/>
        <v/>
      </c>
      <c r="AA1169" s="373" t="str">
        <f t="array" ref="AA1169">IF( $Z1169="", "", INDEX(白話字聲母資料表, $Z1169, $AA$5))</f>
        <v/>
      </c>
      <c r="AB1169" s="370"/>
      <c r="AC1169" s="377" t="str">
        <f t="shared" si="344"/>
        <v/>
      </c>
      <c r="AD1169" s="373" t="str">
        <f t="array" ref="AD1169">IF( $W1169, "", INDEX(白話字韻母資料表, AC1169, $AD$5))</f>
        <v/>
      </c>
      <c r="AE1169" s="373" t="str">
        <f t="array" ref="AE1169">IF( $W1169, "", IF( INDEX(白話字韻母資料表, AC1169, $AE$5) = "入聲", TRUE, FALSE) )</f>
        <v/>
      </c>
      <c r="AF1169" s="374" t="str">
        <f t="shared" si="345"/>
        <v/>
      </c>
      <c r="AG1169" s="374" t="str">
        <f t="shared" si="346"/>
        <v/>
      </c>
      <c r="AH1169" s="374" t="str">
        <f t="array" ref="AH1169">IF( $W1169, "", INDEX(白話字韻母資料表, $AC1169, $AH$5))</f>
        <v/>
      </c>
      <c r="AI1169" s="374" t="str">
        <f t="array" ref="AI1169">IF($W1169, "", INDEX(白話字韻母八聲調資料表, $AD1169, $AG1169))</f>
        <v/>
      </c>
      <c r="AJ1169" s="370"/>
      <c r="AK1169" s="373" t="b">
        <f t="shared" si="347"/>
        <v>0</v>
      </c>
      <c r="AL1169" s="373" t="str">
        <f>IF( $AK1169, IFERROR( IF(MATCH( $E1169, 顎音化聲母!$H$9:$H$37, 0), TRUE, FALSE), FALSE), "")</f>
        <v/>
      </c>
      <c r="AM1169" s="373" t="str">
        <f t="array" ref="AM1169">IF( AND($AK1169, $AL1169), INDEX(顎音化聲母資料表, MATCH( $D1169 &amp; $E1169, 顎音化聲母!$L$5:$L$136, 0), 3), "")</f>
        <v/>
      </c>
      <c r="AN1169" s="373" t="str">
        <f t="shared" si="348"/>
        <v/>
      </c>
      <c r="AO1169" s="374" t="str">
        <f t="array" ref="AO1169">IF($AN1169="", "", IF( $AM1169&lt;&gt;"", $AM1169,INDEX(白話字聲母資料表, $AN1169, $AO$5)))</f>
        <v/>
      </c>
      <c r="AP1169" s="374" t="str">
        <f t="array" ref="AP1169">IF($W1169, "", INDEX(方音八音反切資料表, $AD1169, $AG1169))</f>
        <v/>
      </c>
      <c r="AQ1169" s="370"/>
      <c r="AR1169" s="374" t="str">
        <f t="array" ref="AR1169">IF($V1169, "", INDEX(白話字聲母資料表, $Z1169, $AR$5))</f>
        <v/>
      </c>
      <c r="AS1169" s="375" t="str">
        <f t="array" ref="AS1169">IF($W1169, "", INDEX(白話字韻母資料表, $AC1169, $AR$5))</f>
        <v/>
      </c>
      <c r="AT1169" s="374" t="str">
        <f t="array" ref="AT1169">IF($W1169, "", INDEX(台羅韻母八聲調資料表, $AD1169, $AG1169))</f>
        <v/>
      </c>
      <c r="AU1169" s="370"/>
      <c r="AV1169" s="374" t="str">
        <f t="array" ref="AV1169">IF($V1169, "", INDEX(白話字聲母資料表, $Z1169, $AV$5))</f>
        <v/>
      </c>
      <c r="AW1169" s="375" t="str">
        <f t="array" ref="AW1169">IF($W1169, "", INDEX(白話字韻母資料表, $AC1169, $AW$5))</f>
        <v/>
      </c>
      <c r="AX1169" s="374" t="str">
        <f t="array" ref="AX1169">IF($W1169, "", INDEX(閩拼韻母八聲調資料表, $AD1169, $AG1169))</f>
        <v/>
      </c>
    </row>
    <row r="1170" spans="2:50">
      <c r="B1170" s="380">
        <f t="shared" si="294"/>
        <v>1162</v>
      </c>
      <c r="C1170" s="314" t="str">
        <f>MID(文章!$D$4, B1170, 1)</f>
        <v/>
      </c>
      <c r="D1170" s="365"/>
      <c r="E1170" s="365"/>
      <c r="F1170" s="365"/>
      <c r="G1170" s="315" t="str">
        <f t="array" ref="G1170">IF( OR($T1170, NOT($U1170), $W1170), "", $AA1170 &amp; $AH1170 &amp; INDEX(中文數值資料表, $AG1170, 2) )</f>
        <v/>
      </c>
      <c r="H1170" s="321" t="str">
        <f t="shared" si="295"/>
        <v/>
      </c>
      <c r="I1170" s="322" t="str">
        <f t="shared" si="296"/>
        <v/>
      </c>
      <c r="J1170" s="323" t="str">
        <f t="shared" si="297"/>
        <v/>
      </c>
      <c r="K1170" s="316" t="str">
        <f t="shared" si="298"/>
        <v/>
      </c>
      <c r="L1170" s="317" t="str">
        <f t="shared" ca="1" si="349"/>
        <v xml:space="preserve">\ltjruby{}{}\
</v>
      </c>
      <c r="M1170" s="317" t="str">
        <f t="shared" ca="1" si="335"/>
        <v xml:space="preserve">&lt;ruby&gt;&lt;rt&gt;&lt;/rt&gt;&lt;/ruby&gt;
</v>
      </c>
      <c r="N1170" s="317" t="str">
        <f t="shared" ca="1" si="336"/>
        <v xml:space="preserve">&lt;ruby&gt;&lt;rt&gt;&lt;/rt&gt;&lt;/ruby&gt;
</v>
      </c>
      <c r="O1170" s="317" t="str">
        <f t="shared" ca="1" si="337"/>
        <v xml:space="preserve">&lt;ruby&gt;&lt;rt&gt;&lt;/rt&gt;&lt;/ruby&gt;
</v>
      </c>
      <c r="P1170" s="317" t="str">
        <f t="shared" ca="1" si="337"/>
        <v xml:space="preserve">&lt;ruby&gt;&lt;rt&gt;&lt;/rt&gt;&lt;/ruby&gt;
</v>
      </c>
      <c r="Q1170" s="318" t="str">
        <f t="shared" ca="1" si="338"/>
        <v xml:space="preserve">&lt;ruby&gt;&lt;rtc&gt;&lt;/rtc&gt;&lt;/ruby&gt;
</v>
      </c>
      <c r="R1170" s="318" t="str">
        <f t="shared" ca="1" si="339"/>
        <v xml:space="preserve">&lt;ruby&gt;&lt;rt&gt;&lt;/rt&gt;&lt;rtc&gt;&lt;/rtc&gt;&lt;/ruby&gt;
</v>
      </c>
      <c r="S1170" s="285"/>
      <c r="T1170" s="319" t="b">
        <f t="shared" si="333"/>
        <v>0</v>
      </c>
      <c r="U1170" s="319" t="b">
        <f t="shared" si="340"/>
        <v>0</v>
      </c>
      <c r="V1170" s="319" t="b">
        <f t="shared" si="341"/>
        <v>1</v>
      </c>
      <c r="W1170" s="319" t="b">
        <f t="shared" si="342"/>
        <v>1</v>
      </c>
      <c r="X1170" s="319" t="b">
        <f t="shared" si="343"/>
        <v>0</v>
      </c>
      <c r="Y1170" s="370"/>
      <c r="Z1170" s="377" t="str">
        <f t="shared" si="334"/>
        <v/>
      </c>
      <c r="AA1170" s="373" t="str">
        <f t="array" ref="AA1170">IF( $Z1170="", "", INDEX(白話字聲母資料表, $Z1170, $AA$5))</f>
        <v/>
      </c>
      <c r="AB1170" s="370"/>
      <c r="AC1170" s="377" t="str">
        <f t="shared" si="344"/>
        <v/>
      </c>
      <c r="AD1170" s="373" t="str">
        <f t="array" ref="AD1170">IF( $W1170, "", INDEX(白話字韻母資料表, AC1170, $AD$5))</f>
        <v/>
      </c>
      <c r="AE1170" s="373" t="str">
        <f t="array" ref="AE1170">IF( $W1170, "", IF( INDEX(白話字韻母資料表, AC1170, $AE$5) = "入聲", TRUE, FALSE) )</f>
        <v/>
      </c>
      <c r="AF1170" s="374" t="str">
        <f t="shared" si="345"/>
        <v/>
      </c>
      <c r="AG1170" s="374" t="str">
        <f t="shared" si="346"/>
        <v/>
      </c>
      <c r="AH1170" s="374" t="str">
        <f t="array" ref="AH1170">IF( $W1170, "", INDEX(白話字韻母資料表, $AC1170, $AH$5))</f>
        <v/>
      </c>
      <c r="AI1170" s="374" t="str">
        <f t="array" ref="AI1170">IF($W1170, "", INDEX(白話字韻母八聲調資料表, $AD1170, $AG1170))</f>
        <v/>
      </c>
      <c r="AJ1170" s="370"/>
      <c r="AK1170" s="373" t="b">
        <f t="shared" si="347"/>
        <v>0</v>
      </c>
      <c r="AL1170" s="373" t="str">
        <f>IF( $AK1170, IFERROR( IF(MATCH( $E1170, 顎音化聲母!$H$9:$H$37, 0), TRUE, FALSE), FALSE), "")</f>
        <v/>
      </c>
      <c r="AM1170" s="373" t="str">
        <f t="array" ref="AM1170">IF( AND($AK1170, $AL1170), INDEX(顎音化聲母資料表, MATCH( $D1170 &amp; $E1170, 顎音化聲母!$L$5:$L$136, 0), 3), "")</f>
        <v/>
      </c>
      <c r="AN1170" s="373" t="str">
        <f t="shared" si="348"/>
        <v/>
      </c>
      <c r="AO1170" s="374" t="str">
        <f t="array" ref="AO1170">IF($AN1170="", "", IF( $AM1170&lt;&gt;"", $AM1170,INDEX(白話字聲母資料表, $AN1170, $AO$5)))</f>
        <v/>
      </c>
      <c r="AP1170" s="374" t="str">
        <f t="array" ref="AP1170">IF($W1170, "", INDEX(方音八音反切資料表, $AD1170, $AG1170))</f>
        <v/>
      </c>
      <c r="AQ1170" s="370"/>
      <c r="AR1170" s="374" t="str">
        <f t="array" ref="AR1170">IF($V1170, "", INDEX(白話字聲母資料表, $Z1170, $AR$5))</f>
        <v/>
      </c>
      <c r="AS1170" s="375" t="str">
        <f t="array" ref="AS1170">IF($W1170, "", INDEX(白話字韻母資料表, $AC1170, $AR$5))</f>
        <v/>
      </c>
      <c r="AT1170" s="374" t="str">
        <f t="array" ref="AT1170">IF($W1170, "", INDEX(台羅韻母八聲調資料表, $AD1170, $AG1170))</f>
        <v/>
      </c>
      <c r="AU1170" s="370"/>
      <c r="AV1170" s="374" t="str">
        <f t="array" ref="AV1170">IF($V1170, "", INDEX(白話字聲母資料表, $Z1170, $AV$5))</f>
        <v/>
      </c>
      <c r="AW1170" s="375" t="str">
        <f t="array" ref="AW1170">IF($W1170, "", INDEX(白話字韻母資料表, $AC1170, $AW$5))</f>
        <v/>
      </c>
      <c r="AX1170" s="374" t="str">
        <f t="array" ref="AX1170">IF($W1170, "", INDEX(閩拼韻母八聲調資料表, $AD1170, $AG1170))</f>
        <v/>
      </c>
    </row>
    <row r="1171" spans="2:50">
      <c r="B1171" s="380">
        <f t="shared" si="294"/>
        <v>1163</v>
      </c>
      <c r="C1171" s="314" t="str">
        <f>MID(文章!$D$4, B1171, 1)</f>
        <v/>
      </c>
      <c r="D1171" s="365"/>
      <c r="E1171" s="365"/>
      <c r="F1171" s="365"/>
      <c r="G1171" s="315" t="str">
        <f t="array" ref="G1171">IF( OR($T1171, NOT($U1171), $W1171), "", $AA1171 &amp; $AH1171 &amp; INDEX(中文數值資料表, $AG1171, 2) )</f>
        <v/>
      </c>
      <c r="H1171" s="321" t="str">
        <f t="shared" si="295"/>
        <v/>
      </c>
      <c r="I1171" s="322" t="str">
        <f t="shared" si="296"/>
        <v/>
      </c>
      <c r="J1171" s="323" t="str">
        <f t="shared" si="297"/>
        <v/>
      </c>
      <c r="K1171" s="316" t="str">
        <f t="shared" si="298"/>
        <v/>
      </c>
      <c r="L1171" s="317" t="str">
        <f t="shared" ca="1" si="349"/>
        <v xml:space="preserve">\ltjruby{}{}\
</v>
      </c>
      <c r="M1171" s="317" t="str">
        <f t="shared" ca="1" si="335"/>
        <v xml:space="preserve">&lt;ruby&gt;&lt;rt&gt;&lt;/rt&gt;&lt;/ruby&gt;
</v>
      </c>
      <c r="N1171" s="317" t="str">
        <f t="shared" ca="1" si="336"/>
        <v xml:space="preserve">&lt;ruby&gt;&lt;rt&gt;&lt;/rt&gt;&lt;/ruby&gt;
</v>
      </c>
      <c r="O1171" s="317" t="str">
        <f t="shared" ca="1" si="337"/>
        <v xml:space="preserve">&lt;ruby&gt;&lt;rt&gt;&lt;/rt&gt;&lt;/ruby&gt;
</v>
      </c>
      <c r="P1171" s="317" t="str">
        <f t="shared" ca="1" si="337"/>
        <v xml:space="preserve">&lt;ruby&gt;&lt;rt&gt;&lt;/rt&gt;&lt;/ruby&gt;
</v>
      </c>
      <c r="Q1171" s="318" t="str">
        <f t="shared" ca="1" si="338"/>
        <v xml:space="preserve">&lt;ruby&gt;&lt;rtc&gt;&lt;/rtc&gt;&lt;/ruby&gt;
</v>
      </c>
      <c r="R1171" s="318" t="str">
        <f t="shared" ca="1" si="339"/>
        <v xml:space="preserve">&lt;ruby&gt;&lt;rt&gt;&lt;/rt&gt;&lt;rtc&gt;&lt;/rtc&gt;&lt;/ruby&gt;
</v>
      </c>
      <c r="S1171" s="285"/>
      <c r="T1171" s="319" t="b">
        <f t="shared" si="333"/>
        <v>0</v>
      </c>
      <c r="U1171" s="319" t="b">
        <f t="shared" si="340"/>
        <v>0</v>
      </c>
      <c r="V1171" s="319" t="b">
        <f t="shared" si="341"/>
        <v>1</v>
      </c>
      <c r="W1171" s="319" t="b">
        <f t="shared" si="342"/>
        <v>1</v>
      </c>
      <c r="X1171" s="319" t="b">
        <f t="shared" si="343"/>
        <v>0</v>
      </c>
      <c r="Y1171" s="370"/>
      <c r="Z1171" s="377" t="str">
        <f t="shared" si="334"/>
        <v/>
      </c>
      <c r="AA1171" s="373" t="str">
        <f t="array" ref="AA1171">IF( $Z1171="", "", INDEX(白話字聲母資料表, $Z1171, $AA$5))</f>
        <v/>
      </c>
      <c r="AB1171" s="370"/>
      <c r="AC1171" s="377" t="str">
        <f t="shared" si="344"/>
        <v/>
      </c>
      <c r="AD1171" s="373" t="str">
        <f t="array" ref="AD1171">IF( $W1171, "", INDEX(白話字韻母資料表, AC1171, $AD$5))</f>
        <v/>
      </c>
      <c r="AE1171" s="373" t="str">
        <f t="array" ref="AE1171">IF( $W1171, "", IF( INDEX(白話字韻母資料表, AC1171, $AE$5) = "入聲", TRUE, FALSE) )</f>
        <v/>
      </c>
      <c r="AF1171" s="374" t="str">
        <f t="shared" si="345"/>
        <v/>
      </c>
      <c r="AG1171" s="374" t="str">
        <f t="shared" si="346"/>
        <v/>
      </c>
      <c r="AH1171" s="374" t="str">
        <f t="array" ref="AH1171">IF( $W1171, "", INDEX(白話字韻母資料表, $AC1171, $AH$5))</f>
        <v/>
      </c>
      <c r="AI1171" s="374" t="str">
        <f t="array" ref="AI1171">IF($W1171, "", INDEX(白話字韻母八聲調資料表, $AD1171, $AG1171))</f>
        <v/>
      </c>
      <c r="AJ1171" s="370"/>
      <c r="AK1171" s="373" t="b">
        <f t="shared" si="347"/>
        <v>0</v>
      </c>
      <c r="AL1171" s="373" t="str">
        <f>IF( $AK1171, IFERROR( IF(MATCH( $E1171, 顎音化聲母!$H$9:$H$37, 0), TRUE, FALSE), FALSE), "")</f>
        <v/>
      </c>
      <c r="AM1171" s="373" t="str">
        <f t="array" ref="AM1171">IF( AND($AK1171, $AL1171), INDEX(顎音化聲母資料表, MATCH( $D1171 &amp; $E1171, 顎音化聲母!$L$5:$L$136, 0), 3), "")</f>
        <v/>
      </c>
      <c r="AN1171" s="373" t="str">
        <f t="shared" si="348"/>
        <v/>
      </c>
      <c r="AO1171" s="374" t="str">
        <f t="array" ref="AO1171">IF($AN1171="", "", IF( $AM1171&lt;&gt;"", $AM1171,INDEX(白話字聲母資料表, $AN1171, $AO$5)))</f>
        <v/>
      </c>
      <c r="AP1171" s="374" t="str">
        <f t="array" ref="AP1171">IF($W1171, "", INDEX(方音八音反切資料表, $AD1171, $AG1171))</f>
        <v/>
      </c>
      <c r="AQ1171" s="370"/>
      <c r="AR1171" s="374" t="str">
        <f t="array" ref="AR1171">IF($V1171, "", INDEX(白話字聲母資料表, $Z1171, $AR$5))</f>
        <v/>
      </c>
      <c r="AS1171" s="375" t="str">
        <f t="array" ref="AS1171">IF($W1171, "", INDEX(白話字韻母資料表, $AC1171, $AR$5))</f>
        <v/>
      </c>
      <c r="AT1171" s="374" t="str">
        <f t="array" ref="AT1171">IF($W1171, "", INDEX(台羅韻母八聲調資料表, $AD1171, $AG1171))</f>
        <v/>
      </c>
      <c r="AU1171" s="370"/>
      <c r="AV1171" s="374" t="str">
        <f t="array" ref="AV1171">IF($V1171, "", INDEX(白話字聲母資料表, $Z1171, $AV$5))</f>
        <v/>
      </c>
      <c r="AW1171" s="375" t="str">
        <f t="array" ref="AW1171">IF($W1171, "", INDEX(白話字韻母資料表, $AC1171, $AW$5))</f>
        <v/>
      </c>
      <c r="AX1171" s="374" t="str">
        <f t="array" ref="AX1171">IF($W1171, "", INDEX(閩拼韻母八聲調資料表, $AD1171, $AG1171))</f>
        <v/>
      </c>
    </row>
    <row r="1172" spans="2:50">
      <c r="B1172" s="380">
        <f t="shared" si="294"/>
        <v>1164</v>
      </c>
      <c r="C1172" s="314" t="str">
        <f>MID(文章!$D$4, B1172, 1)</f>
        <v/>
      </c>
      <c r="D1172" s="365"/>
      <c r="E1172" s="365"/>
      <c r="F1172" s="365"/>
      <c r="G1172" s="315" t="str">
        <f t="array" ref="G1172">IF( OR($T1172, NOT($U1172), $W1172), "", $AA1172 &amp; $AH1172 &amp; INDEX(中文數值資料表, $AG1172, 2) )</f>
        <v/>
      </c>
      <c r="H1172" s="321" t="str">
        <f t="shared" si="295"/>
        <v/>
      </c>
      <c r="I1172" s="322" t="str">
        <f t="shared" si="296"/>
        <v/>
      </c>
      <c r="J1172" s="323" t="str">
        <f t="shared" si="297"/>
        <v/>
      </c>
      <c r="K1172" s="316" t="str">
        <f t="shared" si="298"/>
        <v/>
      </c>
      <c r="L1172" s="317" t="str">
        <f t="shared" ca="1" si="349"/>
        <v xml:space="preserve">\ltjruby{}{}\
</v>
      </c>
      <c r="M1172" s="317" t="str">
        <f t="shared" ca="1" si="335"/>
        <v xml:space="preserve">&lt;ruby&gt;&lt;rt&gt;&lt;/rt&gt;&lt;/ruby&gt;
</v>
      </c>
      <c r="N1172" s="317" t="str">
        <f t="shared" ca="1" si="336"/>
        <v xml:space="preserve">&lt;ruby&gt;&lt;rt&gt;&lt;/rt&gt;&lt;/ruby&gt;
</v>
      </c>
      <c r="O1172" s="317" t="str">
        <f t="shared" ca="1" si="337"/>
        <v xml:space="preserve">&lt;ruby&gt;&lt;rt&gt;&lt;/rt&gt;&lt;/ruby&gt;
</v>
      </c>
      <c r="P1172" s="317" t="str">
        <f t="shared" ca="1" si="337"/>
        <v xml:space="preserve">&lt;ruby&gt;&lt;rt&gt;&lt;/rt&gt;&lt;/ruby&gt;
</v>
      </c>
      <c r="Q1172" s="318" t="str">
        <f t="shared" ca="1" si="338"/>
        <v xml:space="preserve">&lt;ruby&gt;&lt;rtc&gt;&lt;/rtc&gt;&lt;/ruby&gt;
</v>
      </c>
      <c r="R1172" s="318" t="str">
        <f t="shared" ca="1" si="339"/>
        <v xml:space="preserve">&lt;ruby&gt;&lt;rt&gt;&lt;/rt&gt;&lt;rtc&gt;&lt;/rtc&gt;&lt;/ruby&gt;
</v>
      </c>
      <c r="S1172" s="285"/>
      <c r="T1172" s="319" t="b">
        <f t="shared" si="333"/>
        <v>0</v>
      </c>
      <c r="U1172" s="319" t="b">
        <f t="shared" si="340"/>
        <v>0</v>
      </c>
      <c r="V1172" s="319" t="b">
        <f t="shared" si="341"/>
        <v>1</v>
      </c>
      <c r="W1172" s="319" t="b">
        <f t="shared" si="342"/>
        <v>1</v>
      </c>
      <c r="X1172" s="319" t="b">
        <f t="shared" si="343"/>
        <v>0</v>
      </c>
      <c r="Y1172" s="370"/>
      <c r="Z1172" s="377" t="str">
        <f t="shared" si="334"/>
        <v/>
      </c>
      <c r="AA1172" s="373" t="str">
        <f t="array" ref="AA1172">IF( $Z1172="", "", INDEX(白話字聲母資料表, $Z1172, $AA$5))</f>
        <v/>
      </c>
      <c r="AB1172" s="370"/>
      <c r="AC1172" s="377" t="str">
        <f t="shared" si="344"/>
        <v/>
      </c>
      <c r="AD1172" s="373" t="str">
        <f t="array" ref="AD1172">IF( $W1172, "", INDEX(白話字韻母資料表, AC1172, $AD$5))</f>
        <v/>
      </c>
      <c r="AE1172" s="373" t="str">
        <f t="array" ref="AE1172">IF( $W1172, "", IF( INDEX(白話字韻母資料表, AC1172, $AE$5) = "入聲", TRUE, FALSE) )</f>
        <v/>
      </c>
      <c r="AF1172" s="374" t="str">
        <f t="shared" si="345"/>
        <v/>
      </c>
      <c r="AG1172" s="374" t="str">
        <f t="shared" si="346"/>
        <v/>
      </c>
      <c r="AH1172" s="374" t="str">
        <f t="array" ref="AH1172">IF( $W1172, "", INDEX(白話字韻母資料表, $AC1172, $AH$5))</f>
        <v/>
      </c>
      <c r="AI1172" s="374" t="str">
        <f t="array" ref="AI1172">IF($W1172, "", INDEX(白話字韻母八聲調資料表, $AD1172, $AG1172))</f>
        <v/>
      </c>
      <c r="AJ1172" s="370"/>
      <c r="AK1172" s="373" t="b">
        <f t="shared" si="347"/>
        <v>0</v>
      </c>
      <c r="AL1172" s="373" t="str">
        <f>IF( $AK1172, IFERROR( IF(MATCH( $E1172, 顎音化聲母!$H$9:$H$37, 0), TRUE, FALSE), FALSE), "")</f>
        <v/>
      </c>
      <c r="AM1172" s="373" t="str">
        <f t="array" ref="AM1172">IF( AND($AK1172, $AL1172), INDEX(顎音化聲母資料表, MATCH( $D1172 &amp; $E1172, 顎音化聲母!$L$5:$L$136, 0), 3), "")</f>
        <v/>
      </c>
      <c r="AN1172" s="373" t="str">
        <f t="shared" si="348"/>
        <v/>
      </c>
      <c r="AO1172" s="374" t="str">
        <f t="array" ref="AO1172">IF($AN1172="", "", IF( $AM1172&lt;&gt;"", $AM1172,INDEX(白話字聲母資料表, $AN1172, $AO$5)))</f>
        <v/>
      </c>
      <c r="AP1172" s="374" t="str">
        <f t="array" ref="AP1172">IF($W1172, "", INDEX(方音八音反切資料表, $AD1172, $AG1172))</f>
        <v/>
      </c>
      <c r="AQ1172" s="370"/>
      <c r="AR1172" s="374" t="str">
        <f t="array" ref="AR1172">IF($V1172, "", INDEX(白話字聲母資料表, $Z1172, $AR$5))</f>
        <v/>
      </c>
      <c r="AS1172" s="375" t="str">
        <f t="array" ref="AS1172">IF($W1172, "", INDEX(白話字韻母資料表, $AC1172, $AR$5))</f>
        <v/>
      </c>
      <c r="AT1172" s="374" t="str">
        <f t="array" ref="AT1172">IF($W1172, "", INDEX(台羅韻母八聲調資料表, $AD1172, $AG1172))</f>
        <v/>
      </c>
      <c r="AU1172" s="370"/>
      <c r="AV1172" s="374" t="str">
        <f t="array" ref="AV1172">IF($V1172, "", INDEX(白話字聲母資料表, $Z1172, $AV$5))</f>
        <v/>
      </c>
      <c r="AW1172" s="375" t="str">
        <f t="array" ref="AW1172">IF($W1172, "", INDEX(白話字韻母資料表, $AC1172, $AW$5))</f>
        <v/>
      </c>
      <c r="AX1172" s="374" t="str">
        <f t="array" ref="AX1172">IF($W1172, "", INDEX(閩拼韻母八聲調資料表, $AD1172, $AG1172))</f>
        <v/>
      </c>
    </row>
    <row r="1173" spans="2:50">
      <c r="B1173" s="380">
        <f t="shared" si="294"/>
        <v>1165</v>
      </c>
      <c r="C1173" s="314" t="str">
        <f>MID(文章!$D$4, B1173, 1)</f>
        <v/>
      </c>
      <c r="D1173" s="365"/>
      <c r="E1173" s="365"/>
      <c r="F1173" s="365"/>
      <c r="G1173" s="315" t="str">
        <f t="array" ref="G1173">IF( OR($T1173, NOT($U1173), $W1173), "", $AA1173 &amp; $AH1173 &amp; INDEX(中文數值資料表, $AG1173, 2) )</f>
        <v/>
      </c>
      <c r="H1173" s="321" t="str">
        <f t="shared" si="295"/>
        <v/>
      </c>
      <c r="I1173" s="322" t="str">
        <f t="shared" si="296"/>
        <v/>
      </c>
      <c r="J1173" s="323" t="str">
        <f t="shared" si="297"/>
        <v/>
      </c>
      <c r="K1173" s="316" t="str">
        <f t="shared" si="298"/>
        <v/>
      </c>
      <c r="L1173" s="317" t="str">
        <f t="shared" ca="1" si="349"/>
        <v xml:space="preserve">\ltjruby{}{}\
</v>
      </c>
      <c r="M1173" s="317" t="str">
        <f t="shared" ca="1" si="335"/>
        <v xml:space="preserve">&lt;ruby&gt;&lt;rt&gt;&lt;/rt&gt;&lt;/ruby&gt;
</v>
      </c>
      <c r="N1173" s="317" t="str">
        <f t="shared" ca="1" si="336"/>
        <v xml:space="preserve">&lt;ruby&gt;&lt;rt&gt;&lt;/rt&gt;&lt;/ruby&gt;
</v>
      </c>
      <c r="O1173" s="317" t="str">
        <f t="shared" ca="1" si="337"/>
        <v xml:space="preserve">&lt;ruby&gt;&lt;rt&gt;&lt;/rt&gt;&lt;/ruby&gt;
</v>
      </c>
      <c r="P1173" s="317" t="str">
        <f t="shared" ca="1" si="337"/>
        <v xml:space="preserve">&lt;ruby&gt;&lt;rt&gt;&lt;/rt&gt;&lt;/ruby&gt;
</v>
      </c>
      <c r="Q1173" s="318" t="str">
        <f t="shared" ca="1" si="338"/>
        <v xml:space="preserve">&lt;ruby&gt;&lt;rtc&gt;&lt;/rtc&gt;&lt;/ruby&gt;
</v>
      </c>
      <c r="R1173" s="318" t="str">
        <f t="shared" ca="1" si="339"/>
        <v xml:space="preserve">&lt;ruby&gt;&lt;rt&gt;&lt;/rt&gt;&lt;rtc&gt;&lt;/rtc&gt;&lt;/ruby&gt;
</v>
      </c>
      <c r="S1173" s="285"/>
      <c r="T1173" s="319" t="b">
        <f t="shared" si="333"/>
        <v>0</v>
      </c>
      <c r="U1173" s="319" t="b">
        <f t="shared" si="340"/>
        <v>0</v>
      </c>
      <c r="V1173" s="319" t="b">
        <f t="shared" si="341"/>
        <v>1</v>
      </c>
      <c r="W1173" s="319" t="b">
        <f t="shared" si="342"/>
        <v>1</v>
      </c>
      <c r="X1173" s="319" t="b">
        <f t="shared" si="343"/>
        <v>0</v>
      </c>
      <c r="Y1173" s="370"/>
      <c r="Z1173" s="377" t="str">
        <f t="shared" si="334"/>
        <v/>
      </c>
      <c r="AA1173" s="373" t="str">
        <f t="array" ref="AA1173">IF( $Z1173="", "", INDEX(白話字聲母資料表, $Z1173, $AA$5))</f>
        <v/>
      </c>
      <c r="AB1173" s="370"/>
      <c r="AC1173" s="377" t="str">
        <f t="shared" si="344"/>
        <v/>
      </c>
      <c r="AD1173" s="373" t="str">
        <f t="array" ref="AD1173">IF( $W1173, "", INDEX(白話字韻母資料表, AC1173, $AD$5))</f>
        <v/>
      </c>
      <c r="AE1173" s="373" t="str">
        <f t="array" ref="AE1173">IF( $W1173, "", IF( INDEX(白話字韻母資料表, AC1173, $AE$5) = "入聲", TRUE, FALSE) )</f>
        <v/>
      </c>
      <c r="AF1173" s="374" t="str">
        <f t="shared" si="345"/>
        <v/>
      </c>
      <c r="AG1173" s="374" t="str">
        <f t="shared" si="346"/>
        <v/>
      </c>
      <c r="AH1173" s="374" t="str">
        <f t="array" ref="AH1173">IF( $W1173, "", INDEX(白話字韻母資料表, $AC1173, $AH$5))</f>
        <v/>
      </c>
      <c r="AI1173" s="374" t="str">
        <f t="array" ref="AI1173">IF($W1173, "", INDEX(白話字韻母八聲調資料表, $AD1173, $AG1173))</f>
        <v/>
      </c>
      <c r="AJ1173" s="370"/>
      <c r="AK1173" s="373" t="b">
        <f t="shared" si="347"/>
        <v>0</v>
      </c>
      <c r="AL1173" s="373" t="str">
        <f>IF( $AK1173, IFERROR( IF(MATCH( $E1173, 顎音化聲母!$H$9:$H$37, 0), TRUE, FALSE), FALSE), "")</f>
        <v/>
      </c>
      <c r="AM1173" s="373" t="str">
        <f t="array" ref="AM1173">IF( AND($AK1173, $AL1173), INDEX(顎音化聲母資料表, MATCH( $D1173 &amp; $E1173, 顎音化聲母!$L$5:$L$136, 0), 3), "")</f>
        <v/>
      </c>
      <c r="AN1173" s="373" t="str">
        <f t="shared" si="348"/>
        <v/>
      </c>
      <c r="AO1173" s="374" t="str">
        <f t="array" ref="AO1173">IF($AN1173="", "", IF( $AM1173&lt;&gt;"", $AM1173,INDEX(白話字聲母資料表, $AN1173, $AO$5)))</f>
        <v/>
      </c>
      <c r="AP1173" s="374" t="str">
        <f t="array" ref="AP1173">IF($W1173, "", INDEX(方音八音反切資料表, $AD1173, $AG1173))</f>
        <v/>
      </c>
      <c r="AQ1173" s="370"/>
      <c r="AR1173" s="374" t="str">
        <f t="array" ref="AR1173">IF($V1173, "", INDEX(白話字聲母資料表, $Z1173, $AR$5))</f>
        <v/>
      </c>
      <c r="AS1173" s="375" t="str">
        <f t="array" ref="AS1173">IF($W1173, "", INDEX(白話字韻母資料表, $AC1173, $AR$5))</f>
        <v/>
      </c>
      <c r="AT1173" s="374" t="str">
        <f t="array" ref="AT1173">IF($W1173, "", INDEX(台羅韻母八聲調資料表, $AD1173, $AG1173))</f>
        <v/>
      </c>
      <c r="AU1173" s="370"/>
      <c r="AV1173" s="374" t="str">
        <f t="array" ref="AV1173">IF($V1173, "", INDEX(白話字聲母資料表, $Z1173, $AV$5))</f>
        <v/>
      </c>
      <c r="AW1173" s="375" t="str">
        <f t="array" ref="AW1173">IF($W1173, "", INDEX(白話字韻母資料表, $AC1173, $AW$5))</f>
        <v/>
      </c>
      <c r="AX1173" s="374" t="str">
        <f t="array" ref="AX1173">IF($W1173, "", INDEX(閩拼韻母八聲調資料表, $AD1173, $AG1173))</f>
        <v/>
      </c>
    </row>
    <row r="1174" spans="2:50">
      <c r="B1174" s="380">
        <f t="shared" si="294"/>
        <v>1166</v>
      </c>
      <c r="C1174" s="314" t="str">
        <f>MID(文章!$D$4, B1174, 1)</f>
        <v/>
      </c>
      <c r="D1174" s="365"/>
      <c r="E1174" s="365"/>
      <c r="F1174" s="365"/>
      <c r="G1174" s="315" t="str">
        <f t="array" ref="G1174">IF( OR($T1174, NOT($U1174), $W1174), "", $AA1174 &amp; $AH1174 &amp; INDEX(中文數值資料表, $AG1174, 2) )</f>
        <v/>
      </c>
      <c r="H1174" s="321" t="str">
        <f t="shared" si="295"/>
        <v/>
      </c>
      <c r="I1174" s="322" t="str">
        <f t="shared" si="296"/>
        <v/>
      </c>
      <c r="J1174" s="323" t="str">
        <f t="shared" si="297"/>
        <v/>
      </c>
      <c r="K1174" s="316" t="str">
        <f t="shared" si="298"/>
        <v/>
      </c>
      <c r="L1174" s="317" t="str">
        <f t="shared" ca="1" si="349"/>
        <v xml:space="preserve">\ltjruby{}{}\
</v>
      </c>
      <c r="M1174" s="317" t="str">
        <f t="shared" ca="1" si="335"/>
        <v xml:space="preserve">&lt;ruby&gt;&lt;rt&gt;&lt;/rt&gt;&lt;/ruby&gt;
</v>
      </c>
      <c r="N1174" s="317" t="str">
        <f t="shared" ca="1" si="336"/>
        <v xml:space="preserve">&lt;ruby&gt;&lt;rt&gt;&lt;/rt&gt;&lt;/ruby&gt;
</v>
      </c>
      <c r="O1174" s="317" t="str">
        <f t="shared" ca="1" si="337"/>
        <v xml:space="preserve">&lt;ruby&gt;&lt;rt&gt;&lt;/rt&gt;&lt;/ruby&gt;
</v>
      </c>
      <c r="P1174" s="317" t="str">
        <f t="shared" ca="1" si="337"/>
        <v xml:space="preserve">&lt;ruby&gt;&lt;rt&gt;&lt;/rt&gt;&lt;/ruby&gt;
</v>
      </c>
      <c r="Q1174" s="318" t="str">
        <f t="shared" ca="1" si="338"/>
        <v xml:space="preserve">&lt;ruby&gt;&lt;rtc&gt;&lt;/rtc&gt;&lt;/ruby&gt;
</v>
      </c>
      <c r="R1174" s="318" t="str">
        <f t="shared" ca="1" si="339"/>
        <v xml:space="preserve">&lt;ruby&gt;&lt;rt&gt;&lt;/rt&gt;&lt;rtc&gt;&lt;/rtc&gt;&lt;/ruby&gt;
</v>
      </c>
      <c r="S1174" s="285"/>
      <c r="T1174" s="319" t="b">
        <f t="shared" si="333"/>
        <v>0</v>
      </c>
      <c r="U1174" s="319" t="b">
        <f t="shared" si="340"/>
        <v>0</v>
      </c>
      <c r="V1174" s="319" t="b">
        <f t="shared" si="341"/>
        <v>1</v>
      </c>
      <c r="W1174" s="319" t="b">
        <f t="shared" si="342"/>
        <v>1</v>
      </c>
      <c r="X1174" s="319" t="b">
        <f t="shared" si="343"/>
        <v>0</v>
      </c>
      <c r="Y1174" s="370"/>
      <c r="Z1174" s="377" t="str">
        <f t="shared" si="334"/>
        <v/>
      </c>
      <c r="AA1174" s="373" t="str">
        <f t="array" ref="AA1174">IF( $Z1174="", "", INDEX(白話字聲母資料表, $Z1174, $AA$5))</f>
        <v/>
      </c>
      <c r="AB1174" s="370"/>
      <c r="AC1174" s="377" t="str">
        <f t="shared" si="344"/>
        <v/>
      </c>
      <c r="AD1174" s="373" t="str">
        <f t="array" ref="AD1174">IF( $W1174, "", INDEX(白話字韻母資料表, AC1174, $AD$5))</f>
        <v/>
      </c>
      <c r="AE1174" s="373" t="str">
        <f t="array" ref="AE1174">IF( $W1174, "", IF( INDEX(白話字韻母資料表, AC1174, $AE$5) = "入聲", TRUE, FALSE) )</f>
        <v/>
      </c>
      <c r="AF1174" s="374" t="str">
        <f t="shared" si="345"/>
        <v/>
      </c>
      <c r="AG1174" s="374" t="str">
        <f t="shared" si="346"/>
        <v/>
      </c>
      <c r="AH1174" s="374" t="str">
        <f t="array" ref="AH1174">IF( $W1174, "", INDEX(白話字韻母資料表, $AC1174, $AH$5))</f>
        <v/>
      </c>
      <c r="AI1174" s="374" t="str">
        <f t="array" ref="AI1174">IF($W1174, "", INDEX(白話字韻母八聲調資料表, $AD1174, $AG1174))</f>
        <v/>
      </c>
      <c r="AJ1174" s="370"/>
      <c r="AK1174" s="373" t="b">
        <f t="shared" si="347"/>
        <v>0</v>
      </c>
      <c r="AL1174" s="373" t="str">
        <f>IF( $AK1174, IFERROR( IF(MATCH( $E1174, 顎音化聲母!$H$9:$H$37, 0), TRUE, FALSE), FALSE), "")</f>
        <v/>
      </c>
      <c r="AM1174" s="373" t="str">
        <f t="array" ref="AM1174">IF( AND($AK1174, $AL1174), INDEX(顎音化聲母資料表, MATCH( $D1174 &amp; $E1174, 顎音化聲母!$L$5:$L$136, 0), 3), "")</f>
        <v/>
      </c>
      <c r="AN1174" s="373" t="str">
        <f t="shared" si="348"/>
        <v/>
      </c>
      <c r="AO1174" s="374" t="str">
        <f t="array" ref="AO1174">IF($AN1174="", "", IF( $AM1174&lt;&gt;"", $AM1174,INDEX(白話字聲母資料表, $AN1174, $AO$5)))</f>
        <v/>
      </c>
      <c r="AP1174" s="374" t="str">
        <f t="array" ref="AP1174">IF($W1174, "", INDEX(方音八音反切資料表, $AD1174, $AG1174))</f>
        <v/>
      </c>
      <c r="AQ1174" s="370"/>
      <c r="AR1174" s="374" t="str">
        <f t="array" ref="AR1174">IF($V1174, "", INDEX(白話字聲母資料表, $Z1174, $AR$5))</f>
        <v/>
      </c>
      <c r="AS1174" s="375" t="str">
        <f t="array" ref="AS1174">IF($W1174, "", INDEX(白話字韻母資料表, $AC1174, $AR$5))</f>
        <v/>
      </c>
      <c r="AT1174" s="374" t="str">
        <f t="array" ref="AT1174">IF($W1174, "", INDEX(台羅韻母八聲調資料表, $AD1174, $AG1174))</f>
        <v/>
      </c>
      <c r="AU1174" s="370"/>
      <c r="AV1174" s="374" t="str">
        <f t="array" ref="AV1174">IF($V1174, "", INDEX(白話字聲母資料表, $Z1174, $AV$5))</f>
        <v/>
      </c>
      <c r="AW1174" s="375" t="str">
        <f t="array" ref="AW1174">IF($W1174, "", INDEX(白話字韻母資料表, $AC1174, $AW$5))</f>
        <v/>
      </c>
      <c r="AX1174" s="374" t="str">
        <f t="array" ref="AX1174">IF($W1174, "", INDEX(閩拼韻母八聲調資料表, $AD1174, $AG1174))</f>
        <v/>
      </c>
    </row>
    <row r="1175" spans="2:50">
      <c r="B1175" s="380">
        <f t="shared" si="294"/>
        <v>1167</v>
      </c>
      <c r="C1175" s="314" t="str">
        <f>MID(文章!$D$4, B1175, 1)</f>
        <v/>
      </c>
      <c r="D1175" s="365"/>
      <c r="E1175" s="365"/>
      <c r="F1175" s="365"/>
      <c r="G1175" s="315" t="str">
        <f t="array" ref="G1175">IF( OR($T1175, NOT($U1175), $W1175), "", $AA1175 &amp; $AH1175 &amp; INDEX(中文數值資料表, $AG1175, 2) )</f>
        <v/>
      </c>
      <c r="H1175" s="321" t="str">
        <f t="shared" si="295"/>
        <v/>
      </c>
      <c r="I1175" s="322" t="str">
        <f t="shared" si="296"/>
        <v/>
      </c>
      <c r="J1175" s="323" t="str">
        <f t="shared" si="297"/>
        <v/>
      </c>
      <c r="K1175" s="316" t="str">
        <f t="shared" si="298"/>
        <v/>
      </c>
      <c r="L1175" s="317" t="str">
        <f t="shared" ca="1" si="349"/>
        <v xml:space="preserve">\ltjruby{}{}\
</v>
      </c>
      <c r="M1175" s="317" t="str">
        <f t="shared" ca="1" si="335"/>
        <v xml:space="preserve">&lt;ruby&gt;&lt;rt&gt;&lt;/rt&gt;&lt;/ruby&gt;
</v>
      </c>
      <c r="N1175" s="317" t="str">
        <f t="shared" ca="1" si="336"/>
        <v xml:space="preserve">&lt;ruby&gt;&lt;rt&gt;&lt;/rt&gt;&lt;/ruby&gt;
</v>
      </c>
      <c r="O1175" s="317" t="str">
        <f t="shared" ca="1" si="337"/>
        <v xml:space="preserve">&lt;ruby&gt;&lt;rt&gt;&lt;/rt&gt;&lt;/ruby&gt;
</v>
      </c>
      <c r="P1175" s="317" t="str">
        <f t="shared" ca="1" si="337"/>
        <v xml:space="preserve">&lt;ruby&gt;&lt;rt&gt;&lt;/rt&gt;&lt;/ruby&gt;
</v>
      </c>
      <c r="Q1175" s="318" t="str">
        <f t="shared" ca="1" si="338"/>
        <v xml:space="preserve">&lt;ruby&gt;&lt;rtc&gt;&lt;/rtc&gt;&lt;/ruby&gt;
</v>
      </c>
      <c r="R1175" s="318" t="str">
        <f t="shared" ca="1" si="339"/>
        <v xml:space="preserve">&lt;ruby&gt;&lt;rt&gt;&lt;/rt&gt;&lt;rtc&gt;&lt;/rtc&gt;&lt;/ruby&gt;
</v>
      </c>
      <c r="S1175" s="285"/>
      <c r="T1175" s="319" t="b">
        <f t="shared" si="333"/>
        <v>0</v>
      </c>
      <c r="U1175" s="319" t="b">
        <f t="shared" si="340"/>
        <v>0</v>
      </c>
      <c r="V1175" s="319" t="b">
        <f t="shared" si="341"/>
        <v>1</v>
      </c>
      <c r="W1175" s="319" t="b">
        <f t="shared" si="342"/>
        <v>1</v>
      </c>
      <c r="X1175" s="319" t="b">
        <f t="shared" si="343"/>
        <v>0</v>
      </c>
      <c r="Y1175" s="370"/>
      <c r="Z1175" s="377" t="str">
        <f t="shared" si="334"/>
        <v/>
      </c>
      <c r="AA1175" s="373" t="str">
        <f t="array" ref="AA1175">IF( $Z1175="", "", INDEX(白話字聲母資料表, $Z1175, $AA$5))</f>
        <v/>
      </c>
      <c r="AB1175" s="370"/>
      <c r="AC1175" s="377" t="str">
        <f t="shared" si="344"/>
        <v/>
      </c>
      <c r="AD1175" s="373" t="str">
        <f t="array" ref="AD1175">IF( $W1175, "", INDEX(白話字韻母資料表, AC1175, $AD$5))</f>
        <v/>
      </c>
      <c r="AE1175" s="373" t="str">
        <f t="array" ref="AE1175">IF( $W1175, "", IF( INDEX(白話字韻母資料表, AC1175, $AE$5) = "入聲", TRUE, FALSE) )</f>
        <v/>
      </c>
      <c r="AF1175" s="374" t="str">
        <f t="shared" si="345"/>
        <v/>
      </c>
      <c r="AG1175" s="374" t="str">
        <f t="shared" si="346"/>
        <v/>
      </c>
      <c r="AH1175" s="374" t="str">
        <f t="array" ref="AH1175">IF( $W1175, "", INDEX(白話字韻母資料表, $AC1175, $AH$5))</f>
        <v/>
      </c>
      <c r="AI1175" s="374" t="str">
        <f t="array" ref="AI1175">IF($W1175, "", INDEX(白話字韻母八聲調資料表, $AD1175, $AG1175))</f>
        <v/>
      </c>
      <c r="AJ1175" s="370"/>
      <c r="AK1175" s="373" t="b">
        <f t="shared" si="347"/>
        <v>0</v>
      </c>
      <c r="AL1175" s="373" t="str">
        <f>IF( $AK1175, IFERROR( IF(MATCH( $E1175, 顎音化聲母!$H$9:$H$37, 0), TRUE, FALSE), FALSE), "")</f>
        <v/>
      </c>
      <c r="AM1175" s="373" t="str">
        <f t="array" ref="AM1175">IF( AND($AK1175, $AL1175), INDEX(顎音化聲母資料表, MATCH( $D1175 &amp; $E1175, 顎音化聲母!$L$5:$L$136, 0), 3), "")</f>
        <v/>
      </c>
      <c r="AN1175" s="373" t="str">
        <f t="shared" si="348"/>
        <v/>
      </c>
      <c r="AO1175" s="374" t="str">
        <f t="array" ref="AO1175">IF($AN1175="", "", IF( $AM1175&lt;&gt;"", $AM1175,INDEX(白話字聲母資料表, $AN1175, $AO$5)))</f>
        <v/>
      </c>
      <c r="AP1175" s="374" t="str">
        <f t="array" ref="AP1175">IF($W1175, "", INDEX(方音八音反切資料表, $AD1175, $AG1175))</f>
        <v/>
      </c>
      <c r="AQ1175" s="370"/>
      <c r="AR1175" s="374" t="str">
        <f t="array" ref="AR1175">IF($V1175, "", INDEX(白話字聲母資料表, $Z1175, $AR$5))</f>
        <v/>
      </c>
      <c r="AS1175" s="375" t="str">
        <f t="array" ref="AS1175">IF($W1175, "", INDEX(白話字韻母資料表, $AC1175, $AR$5))</f>
        <v/>
      </c>
      <c r="AT1175" s="374" t="str">
        <f t="array" ref="AT1175">IF($W1175, "", INDEX(台羅韻母八聲調資料表, $AD1175, $AG1175))</f>
        <v/>
      </c>
      <c r="AU1175" s="370"/>
      <c r="AV1175" s="374" t="str">
        <f t="array" ref="AV1175">IF($V1175, "", INDEX(白話字聲母資料表, $Z1175, $AV$5))</f>
        <v/>
      </c>
      <c r="AW1175" s="375" t="str">
        <f t="array" ref="AW1175">IF($W1175, "", INDEX(白話字韻母資料表, $AC1175, $AW$5))</f>
        <v/>
      </c>
      <c r="AX1175" s="374" t="str">
        <f t="array" ref="AX1175">IF($W1175, "", INDEX(閩拼韻母八聲調資料表, $AD1175, $AG1175))</f>
        <v/>
      </c>
    </row>
    <row r="1176" spans="2:50">
      <c r="B1176" s="380">
        <f t="shared" si="294"/>
        <v>1168</v>
      </c>
      <c r="C1176" s="314" t="str">
        <f>MID(文章!$D$4, B1176, 1)</f>
        <v/>
      </c>
      <c r="D1176" s="365"/>
      <c r="E1176" s="365"/>
      <c r="F1176" s="365"/>
      <c r="G1176" s="315" t="str">
        <f t="array" ref="G1176">IF( OR($T1176, NOT($U1176), $W1176), "", $AA1176 &amp; $AH1176 &amp; INDEX(中文數值資料表, $AG1176, 2) )</f>
        <v/>
      </c>
      <c r="H1176" s="321" t="str">
        <f t="shared" si="295"/>
        <v/>
      </c>
      <c r="I1176" s="322" t="str">
        <f t="shared" si="296"/>
        <v/>
      </c>
      <c r="J1176" s="323" t="str">
        <f t="shared" si="297"/>
        <v/>
      </c>
      <c r="K1176" s="316" t="str">
        <f t="shared" si="298"/>
        <v/>
      </c>
      <c r="L1176" s="317" t="str">
        <f t="shared" ca="1" si="349"/>
        <v xml:space="preserve">\ltjruby{}{}\
</v>
      </c>
      <c r="M1176" s="317" t="str">
        <f t="shared" ca="1" si="335"/>
        <v xml:space="preserve">&lt;ruby&gt;&lt;rt&gt;&lt;/rt&gt;&lt;/ruby&gt;
</v>
      </c>
      <c r="N1176" s="317" t="str">
        <f t="shared" ca="1" si="336"/>
        <v xml:space="preserve">&lt;ruby&gt;&lt;rt&gt;&lt;/rt&gt;&lt;/ruby&gt;
</v>
      </c>
      <c r="O1176" s="317" t="str">
        <f t="shared" ca="1" si="337"/>
        <v xml:space="preserve">&lt;ruby&gt;&lt;rt&gt;&lt;/rt&gt;&lt;/ruby&gt;
</v>
      </c>
      <c r="P1176" s="317" t="str">
        <f t="shared" ca="1" si="337"/>
        <v xml:space="preserve">&lt;ruby&gt;&lt;rt&gt;&lt;/rt&gt;&lt;/ruby&gt;
</v>
      </c>
      <c r="Q1176" s="318" t="str">
        <f t="shared" ca="1" si="338"/>
        <v xml:space="preserve">&lt;ruby&gt;&lt;rtc&gt;&lt;/rtc&gt;&lt;/ruby&gt;
</v>
      </c>
      <c r="R1176" s="318" t="str">
        <f t="shared" ca="1" si="339"/>
        <v xml:space="preserve">&lt;ruby&gt;&lt;rt&gt;&lt;/rt&gt;&lt;rtc&gt;&lt;/rtc&gt;&lt;/ruby&gt;
</v>
      </c>
      <c r="S1176" s="285"/>
      <c r="T1176" s="319" t="b">
        <f t="shared" si="333"/>
        <v>0</v>
      </c>
      <c r="U1176" s="319" t="b">
        <f t="shared" si="340"/>
        <v>0</v>
      </c>
      <c r="V1176" s="319" t="b">
        <f t="shared" si="341"/>
        <v>1</v>
      </c>
      <c r="W1176" s="319" t="b">
        <f t="shared" si="342"/>
        <v>1</v>
      </c>
      <c r="X1176" s="319" t="b">
        <f t="shared" si="343"/>
        <v>0</v>
      </c>
      <c r="Y1176" s="370"/>
      <c r="Z1176" s="377" t="str">
        <f t="shared" si="334"/>
        <v/>
      </c>
      <c r="AA1176" s="373" t="str">
        <f t="array" ref="AA1176">IF( $Z1176="", "", INDEX(白話字聲母資料表, $Z1176, $AA$5))</f>
        <v/>
      </c>
      <c r="AB1176" s="370"/>
      <c r="AC1176" s="377" t="str">
        <f t="shared" si="344"/>
        <v/>
      </c>
      <c r="AD1176" s="373" t="str">
        <f t="array" ref="AD1176">IF( $W1176, "", INDEX(白話字韻母資料表, AC1176, $AD$5))</f>
        <v/>
      </c>
      <c r="AE1176" s="373" t="str">
        <f t="array" ref="AE1176">IF( $W1176, "", IF( INDEX(白話字韻母資料表, AC1176, $AE$5) = "入聲", TRUE, FALSE) )</f>
        <v/>
      </c>
      <c r="AF1176" s="374" t="str">
        <f t="shared" si="345"/>
        <v/>
      </c>
      <c r="AG1176" s="374" t="str">
        <f t="shared" si="346"/>
        <v/>
      </c>
      <c r="AH1176" s="374" t="str">
        <f t="array" ref="AH1176">IF( $W1176, "", INDEX(白話字韻母資料表, $AC1176, $AH$5))</f>
        <v/>
      </c>
      <c r="AI1176" s="374" t="str">
        <f t="array" ref="AI1176">IF($W1176, "", INDEX(白話字韻母八聲調資料表, $AD1176, $AG1176))</f>
        <v/>
      </c>
      <c r="AJ1176" s="370"/>
      <c r="AK1176" s="373" t="b">
        <f t="shared" si="347"/>
        <v>0</v>
      </c>
      <c r="AL1176" s="373" t="str">
        <f>IF( $AK1176, IFERROR( IF(MATCH( $E1176, 顎音化聲母!$H$9:$H$37, 0), TRUE, FALSE), FALSE), "")</f>
        <v/>
      </c>
      <c r="AM1176" s="373" t="str">
        <f t="array" ref="AM1176">IF( AND($AK1176, $AL1176), INDEX(顎音化聲母資料表, MATCH( $D1176 &amp; $E1176, 顎音化聲母!$L$5:$L$136, 0), 3), "")</f>
        <v/>
      </c>
      <c r="AN1176" s="373" t="str">
        <f t="shared" si="348"/>
        <v/>
      </c>
      <c r="AO1176" s="374" t="str">
        <f t="array" ref="AO1176">IF($AN1176="", "", IF( $AM1176&lt;&gt;"", $AM1176,INDEX(白話字聲母資料表, $AN1176, $AO$5)))</f>
        <v/>
      </c>
      <c r="AP1176" s="374" t="str">
        <f t="array" ref="AP1176">IF($W1176, "", INDEX(方音八音反切資料表, $AD1176, $AG1176))</f>
        <v/>
      </c>
      <c r="AQ1176" s="370"/>
      <c r="AR1176" s="374" t="str">
        <f t="array" ref="AR1176">IF($V1176, "", INDEX(白話字聲母資料表, $Z1176, $AR$5))</f>
        <v/>
      </c>
      <c r="AS1176" s="375" t="str">
        <f t="array" ref="AS1176">IF($W1176, "", INDEX(白話字韻母資料表, $AC1176, $AR$5))</f>
        <v/>
      </c>
      <c r="AT1176" s="374" t="str">
        <f t="array" ref="AT1176">IF($W1176, "", INDEX(台羅韻母八聲調資料表, $AD1176, $AG1176))</f>
        <v/>
      </c>
      <c r="AU1176" s="370"/>
      <c r="AV1176" s="374" t="str">
        <f t="array" ref="AV1176">IF($V1176, "", INDEX(白話字聲母資料表, $Z1176, $AV$5))</f>
        <v/>
      </c>
      <c r="AW1176" s="375" t="str">
        <f t="array" ref="AW1176">IF($W1176, "", INDEX(白話字韻母資料表, $AC1176, $AW$5))</f>
        <v/>
      </c>
      <c r="AX1176" s="374" t="str">
        <f t="array" ref="AX1176">IF($W1176, "", INDEX(閩拼韻母八聲調資料表, $AD1176, $AG1176))</f>
        <v/>
      </c>
    </row>
    <row r="1177" spans="2:50">
      <c r="B1177" s="380">
        <f t="shared" si="294"/>
        <v>1169</v>
      </c>
      <c r="C1177" s="314" t="str">
        <f>MID(文章!$D$4, B1177, 1)</f>
        <v/>
      </c>
      <c r="D1177" s="365"/>
      <c r="E1177" s="365"/>
      <c r="F1177" s="365"/>
      <c r="G1177" s="315" t="str">
        <f t="array" ref="G1177">IF( OR($T1177, NOT($U1177), $W1177), "", $AA1177 &amp; $AH1177 &amp; INDEX(中文數值資料表, $AG1177, 2) )</f>
        <v/>
      </c>
      <c r="H1177" s="321" t="str">
        <f t="shared" si="295"/>
        <v/>
      </c>
      <c r="I1177" s="322" t="str">
        <f t="shared" si="296"/>
        <v/>
      </c>
      <c r="J1177" s="323" t="str">
        <f t="shared" si="297"/>
        <v/>
      </c>
      <c r="K1177" s="316" t="str">
        <f t="shared" si="298"/>
        <v/>
      </c>
      <c r="L1177" s="317" t="str">
        <f t="shared" ca="1" si="349"/>
        <v xml:space="preserve">\ltjruby{}{}\
</v>
      </c>
      <c r="M1177" s="317" t="str">
        <f t="shared" ca="1" si="335"/>
        <v xml:space="preserve">&lt;ruby&gt;&lt;rt&gt;&lt;/rt&gt;&lt;/ruby&gt;
</v>
      </c>
      <c r="N1177" s="317" t="str">
        <f t="shared" ca="1" si="336"/>
        <v xml:space="preserve">&lt;ruby&gt;&lt;rt&gt;&lt;/rt&gt;&lt;/ruby&gt;
</v>
      </c>
      <c r="O1177" s="317" t="str">
        <f t="shared" ca="1" si="337"/>
        <v xml:space="preserve">&lt;ruby&gt;&lt;rt&gt;&lt;/rt&gt;&lt;/ruby&gt;
</v>
      </c>
      <c r="P1177" s="317" t="str">
        <f t="shared" ca="1" si="337"/>
        <v xml:space="preserve">&lt;ruby&gt;&lt;rt&gt;&lt;/rt&gt;&lt;/ruby&gt;
</v>
      </c>
      <c r="Q1177" s="318" t="str">
        <f t="shared" ca="1" si="338"/>
        <v xml:space="preserve">&lt;ruby&gt;&lt;rtc&gt;&lt;/rtc&gt;&lt;/ruby&gt;
</v>
      </c>
      <c r="R1177" s="318" t="str">
        <f t="shared" ca="1" si="339"/>
        <v xml:space="preserve">&lt;ruby&gt;&lt;rt&gt;&lt;/rt&gt;&lt;rtc&gt;&lt;/rtc&gt;&lt;/ruby&gt;
</v>
      </c>
      <c r="S1177" s="285"/>
      <c r="T1177" s="319" t="b">
        <f t="shared" si="333"/>
        <v>0</v>
      </c>
      <c r="U1177" s="319" t="b">
        <f t="shared" si="340"/>
        <v>0</v>
      </c>
      <c r="V1177" s="319" t="b">
        <f t="shared" si="341"/>
        <v>1</v>
      </c>
      <c r="W1177" s="319" t="b">
        <f t="shared" si="342"/>
        <v>1</v>
      </c>
      <c r="X1177" s="319" t="b">
        <f t="shared" si="343"/>
        <v>0</v>
      </c>
      <c r="Y1177" s="370"/>
      <c r="Z1177" s="377" t="str">
        <f t="shared" si="334"/>
        <v/>
      </c>
      <c r="AA1177" s="373" t="str">
        <f t="array" ref="AA1177">IF( $Z1177="", "", INDEX(白話字聲母資料表, $Z1177, $AA$5))</f>
        <v/>
      </c>
      <c r="AB1177" s="370"/>
      <c r="AC1177" s="377" t="str">
        <f t="shared" si="344"/>
        <v/>
      </c>
      <c r="AD1177" s="373" t="str">
        <f t="array" ref="AD1177">IF( $W1177, "", INDEX(白話字韻母資料表, AC1177, $AD$5))</f>
        <v/>
      </c>
      <c r="AE1177" s="373" t="str">
        <f t="array" ref="AE1177">IF( $W1177, "", IF( INDEX(白話字韻母資料表, AC1177, $AE$5) = "入聲", TRUE, FALSE) )</f>
        <v/>
      </c>
      <c r="AF1177" s="374" t="str">
        <f t="shared" si="345"/>
        <v/>
      </c>
      <c r="AG1177" s="374" t="str">
        <f t="shared" si="346"/>
        <v/>
      </c>
      <c r="AH1177" s="374" t="str">
        <f t="array" ref="AH1177">IF( $W1177, "", INDEX(白話字韻母資料表, $AC1177, $AH$5))</f>
        <v/>
      </c>
      <c r="AI1177" s="374" t="str">
        <f t="array" ref="AI1177">IF($W1177, "", INDEX(白話字韻母八聲調資料表, $AD1177, $AG1177))</f>
        <v/>
      </c>
      <c r="AJ1177" s="370"/>
      <c r="AK1177" s="373" t="b">
        <f t="shared" si="347"/>
        <v>0</v>
      </c>
      <c r="AL1177" s="373" t="str">
        <f>IF( $AK1177, IFERROR( IF(MATCH( $E1177, 顎音化聲母!$H$9:$H$37, 0), TRUE, FALSE), FALSE), "")</f>
        <v/>
      </c>
      <c r="AM1177" s="373" t="str">
        <f t="array" ref="AM1177">IF( AND($AK1177, $AL1177), INDEX(顎音化聲母資料表, MATCH( $D1177 &amp; $E1177, 顎音化聲母!$L$5:$L$136, 0), 3), "")</f>
        <v/>
      </c>
      <c r="AN1177" s="373" t="str">
        <f t="shared" si="348"/>
        <v/>
      </c>
      <c r="AO1177" s="374" t="str">
        <f t="array" ref="AO1177">IF($AN1177="", "", IF( $AM1177&lt;&gt;"", $AM1177,INDEX(白話字聲母資料表, $AN1177, $AO$5)))</f>
        <v/>
      </c>
      <c r="AP1177" s="374" t="str">
        <f t="array" ref="AP1177">IF($W1177, "", INDEX(方音八音反切資料表, $AD1177, $AG1177))</f>
        <v/>
      </c>
      <c r="AQ1177" s="370"/>
      <c r="AR1177" s="374" t="str">
        <f t="array" ref="AR1177">IF($V1177, "", INDEX(白話字聲母資料表, $Z1177, $AR$5))</f>
        <v/>
      </c>
      <c r="AS1177" s="375" t="str">
        <f t="array" ref="AS1177">IF($W1177, "", INDEX(白話字韻母資料表, $AC1177, $AR$5))</f>
        <v/>
      </c>
      <c r="AT1177" s="374" t="str">
        <f t="array" ref="AT1177">IF($W1177, "", INDEX(台羅韻母八聲調資料表, $AD1177, $AG1177))</f>
        <v/>
      </c>
      <c r="AU1177" s="370"/>
      <c r="AV1177" s="374" t="str">
        <f t="array" ref="AV1177">IF($V1177, "", INDEX(白話字聲母資料表, $Z1177, $AV$5))</f>
        <v/>
      </c>
      <c r="AW1177" s="375" t="str">
        <f t="array" ref="AW1177">IF($W1177, "", INDEX(白話字韻母資料表, $AC1177, $AW$5))</f>
        <v/>
      </c>
      <c r="AX1177" s="374" t="str">
        <f t="array" ref="AX1177">IF($W1177, "", INDEX(閩拼韻母八聲調資料表, $AD1177, $AG1177))</f>
        <v/>
      </c>
    </row>
    <row r="1178" spans="2:50">
      <c r="B1178" s="380">
        <f t="shared" si="294"/>
        <v>1170</v>
      </c>
      <c r="C1178" s="314" t="str">
        <f>MID(文章!$D$4, B1178, 1)</f>
        <v/>
      </c>
      <c r="D1178" s="365"/>
      <c r="E1178" s="365"/>
      <c r="F1178" s="365"/>
      <c r="G1178" s="315" t="str">
        <f t="array" ref="G1178">IF( OR($T1178, NOT($U1178), $W1178), "", $AA1178 &amp; $AH1178 &amp; INDEX(中文數值資料表, $AG1178, 2) )</f>
        <v/>
      </c>
      <c r="H1178" s="321" t="str">
        <f t="shared" si="295"/>
        <v/>
      </c>
      <c r="I1178" s="322" t="str">
        <f t="shared" si="296"/>
        <v/>
      </c>
      <c r="J1178" s="323" t="str">
        <f t="shared" si="297"/>
        <v/>
      </c>
      <c r="K1178" s="316" t="str">
        <f t="shared" si="298"/>
        <v/>
      </c>
      <c r="L1178" s="317" t="str">
        <f t="shared" ca="1" si="349"/>
        <v xml:space="preserve">\ltjruby{}{}\
</v>
      </c>
      <c r="M1178" s="317" t="str">
        <f t="shared" ca="1" si="335"/>
        <v xml:space="preserve">&lt;ruby&gt;&lt;rt&gt;&lt;/rt&gt;&lt;/ruby&gt;
</v>
      </c>
      <c r="N1178" s="317" t="str">
        <f t="shared" ca="1" si="336"/>
        <v xml:space="preserve">&lt;ruby&gt;&lt;rt&gt;&lt;/rt&gt;&lt;/ruby&gt;
</v>
      </c>
      <c r="O1178" s="317" t="str">
        <f t="shared" ca="1" si="337"/>
        <v xml:space="preserve">&lt;ruby&gt;&lt;rt&gt;&lt;/rt&gt;&lt;/ruby&gt;
</v>
      </c>
      <c r="P1178" s="317" t="str">
        <f t="shared" ca="1" si="337"/>
        <v xml:space="preserve">&lt;ruby&gt;&lt;rt&gt;&lt;/rt&gt;&lt;/ruby&gt;
</v>
      </c>
      <c r="Q1178" s="318" t="str">
        <f t="shared" ca="1" si="338"/>
        <v xml:space="preserve">&lt;ruby&gt;&lt;rtc&gt;&lt;/rtc&gt;&lt;/ruby&gt;
</v>
      </c>
      <c r="R1178" s="318" t="str">
        <f t="shared" ca="1" si="339"/>
        <v xml:space="preserve">&lt;ruby&gt;&lt;rt&gt;&lt;/rt&gt;&lt;rtc&gt;&lt;/rtc&gt;&lt;/ruby&gt;
</v>
      </c>
      <c r="S1178" s="285"/>
      <c r="T1178" s="319" t="b">
        <f t="shared" si="333"/>
        <v>0</v>
      </c>
      <c r="U1178" s="319" t="b">
        <f t="shared" si="340"/>
        <v>0</v>
      </c>
      <c r="V1178" s="319" t="b">
        <f t="shared" si="341"/>
        <v>1</v>
      </c>
      <c r="W1178" s="319" t="b">
        <f t="shared" si="342"/>
        <v>1</v>
      </c>
      <c r="X1178" s="319" t="b">
        <f t="shared" si="343"/>
        <v>0</v>
      </c>
      <c r="Y1178" s="370"/>
      <c r="Z1178" s="377" t="str">
        <f t="shared" si="334"/>
        <v/>
      </c>
      <c r="AA1178" s="373" t="str">
        <f t="array" ref="AA1178">IF( $Z1178="", "", INDEX(白話字聲母資料表, $Z1178, $AA$5))</f>
        <v/>
      </c>
      <c r="AB1178" s="370"/>
      <c r="AC1178" s="377" t="str">
        <f t="shared" si="344"/>
        <v/>
      </c>
      <c r="AD1178" s="373" t="str">
        <f t="array" ref="AD1178">IF( $W1178, "", INDEX(白話字韻母資料表, AC1178, $AD$5))</f>
        <v/>
      </c>
      <c r="AE1178" s="373" t="str">
        <f t="array" ref="AE1178">IF( $W1178, "", IF( INDEX(白話字韻母資料表, AC1178, $AE$5) = "入聲", TRUE, FALSE) )</f>
        <v/>
      </c>
      <c r="AF1178" s="374" t="str">
        <f t="shared" si="345"/>
        <v/>
      </c>
      <c r="AG1178" s="374" t="str">
        <f t="shared" si="346"/>
        <v/>
      </c>
      <c r="AH1178" s="374" t="str">
        <f t="array" ref="AH1178">IF( $W1178, "", INDEX(白話字韻母資料表, $AC1178, $AH$5))</f>
        <v/>
      </c>
      <c r="AI1178" s="374" t="str">
        <f t="array" ref="AI1178">IF($W1178, "", INDEX(白話字韻母八聲調資料表, $AD1178, $AG1178))</f>
        <v/>
      </c>
      <c r="AJ1178" s="370"/>
      <c r="AK1178" s="373" t="b">
        <f t="shared" si="347"/>
        <v>0</v>
      </c>
      <c r="AL1178" s="373" t="str">
        <f>IF( $AK1178, IFERROR( IF(MATCH( $E1178, 顎音化聲母!$H$9:$H$37, 0), TRUE, FALSE), FALSE), "")</f>
        <v/>
      </c>
      <c r="AM1178" s="373" t="str">
        <f t="array" ref="AM1178">IF( AND($AK1178, $AL1178), INDEX(顎音化聲母資料表, MATCH( $D1178 &amp; $E1178, 顎音化聲母!$L$5:$L$136, 0), 3), "")</f>
        <v/>
      </c>
      <c r="AN1178" s="373" t="str">
        <f t="shared" si="348"/>
        <v/>
      </c>
      <c r="AO1178" s="374" t="str">
        <f t="array" ref="AO1178">IF($AN1178="", "", IF( $AM1178&lt;&gt;"", $AM1178,INDEX(白話字聲母資料表, $AN1178, $AO$5)))</f>
        <v/>
      </c>
      <c r="AP1178" s="374" t="str">
        <f t="array" ref="AP1178">IF($W1178, "", INDEX(方音八音反切資料表, $AD1178, $AG1178))</f>
        <v/>
      </c>
      <c r="AQ1178" s="370"/>
      <c r="AR1178" s="374" t="str">
        <f t="array" ref="AR1178">IF($V1178, "", INDEX(白話字聲母資料表, $Z1178, $AR$5))</f>
        <v/>
      </c>
      <c r="AS1178" s="375" t="str">
        <f t="array" ref="AS1178">IF($W1178, "", INDEX(白話字韻母資料表, $AC1178, $AR$5))</f>
        <v/>
      </c>
      <c r="AT1178" s="374" t="str">
        <f t="array" ref="AT1178">IF($W1178, "", INDEX(台羅韻母八聲調資料表, $AD1178, $AG1178))</f>
        <v/>
      </c>
      <c r="AU1178" s="370"/>
      <c r="AV1178" s="374" t="str">
        <f t="array" ref="AV1178">IF($V1178, "", INDEX(白話字聲母資料表, $Z1178, $AV$5))</f>
        <v/>
      </c>
      <c r="AW1178" s="375" t="str">
        <f t="array" ref="AW1178">IF($W1178, "", INDEX(白話字韻母資料表, $AC1178, $AW$5))</f>
        <v/>
      </c>
      <c r="AX1178" s="374" t="str">
        <f t="array" ref="AX1178">IF($W1178, "", INDEX(閩拼韻母八聲調資料表, $AD1178, $AG1178))</f>
        <v/>
      </c>
    </row>
    <row r="1179" spans="2:50">
      <c r="B1179" s="380">
        <f t="shared" si="294"/>
        <v>1171</v>
      </c>
      <c r="C1179" s="314" t="str">
        <f>MID(文章!$D$4, B1179, 1)</f>
        <v/>
      </c>
      <c r="D1179" s="365"/>
      <c r="E1179" s="365"/>
      <c r="F1179" s="365"/>
      <c r="G1179" s="315" t="str">
        <f t="array" ref="G1179">IF( OR($T1179, NOT($U1179), $W1179), "", $AA1179 &amp; $AH1179 &amp; INDEX(中文數值資料表, $AG1179, 2) )</f>
        <v/>
      </c>
      <c r="H1179" s="321" t="str">
        <f t="shared" si="295"/>
        <v/>
      </c>
      <c r="I1179" s="322" t="str">
        <f t="shared" si="296"/>
        <v/>
      </c>
      <c r="J1179" s="323" t="str">
        <f t="shared" si="297"/>
        <v/>
      </c>
      <c r="K1179" s="316" t="str">
        <f t="shared" si="298"/>
        <v/>
      </c>
      <c r="L1179" s="317" t="str">
        <f t="shared" ca="1" si="349"/>
        <v xml:space="preserve">\ltjruby{}{}\
</v>
      </c>
      <c r="M1179" s="317" t="str">
        <f t="shared" ca="1" si="335"/>
        <v xml:space="preserve">&lt;ruby&gt;&lt;rt&gt;&lt;/rt&gt;&lt;/ruby&gt;
</v>
      </c>
      <c r="N1179" s="317" t="str">
        <f t="shared" ca="1" si="336"/>
        <v xml:space="preserve">&lt;ruby&gt;&lt;rt&gt;&lt;/rt&gt;&lt;/ruby&gt;
</v>
      </c>
      <c r="O1179" s="317" t="str">
        <f t="shared" ca="1" si="337"/>
        <v xml:space="preserve">&lt;ruby&gt;&lt;rt&gt;&lt;/rt&gt;&lt;/ruby&gt;
</v>
      </c>
      <c r="P1179" s="317" t="str">
        <f t="shared" ca="1" si="337"/>
        <v xml:space="preserve">&lt;ruby&gt;&lt;rt&gt;&lt;/rt&gt;&lt;/ruby&gt;
</v>
      </c>
      <c r="Q1179" s="318" t="str">
        <f t="shared" ca="1" si="338"/>
        <v xml:space="preserve">&lt;ruby&gt;&lt;rtc&gt;&lt;/rtc&gt;&lt;/ruby&gt;
</v>
      </c>
      <c r="R1179" s="318" t="str">
        <f t="shared" ca="1" si="339"/>
        <v xml:space="preserve">&lt;ruby&gt;&lt;rt&gt;&lt;/rt&gt;&lt;rtc&gt;&lt;/rtc&gt;&lt;/ruby&gt;
</v>
      </c>
      <c r="S1179" s="285"/>
      <c r="T1179" s="319" t="b">
        <f t="shared" si="333"/>
        <v>0</v>
      </c>
      <c r="U1179" s="319" t="b">
        <f t="shared" si="340"/>
        <v>0</v>
      </c>
      <c r="V1179" s="319" t="b">
        <f t="shared" si="341"/>
        <v>1</v>
      </c>
      <c r="W1179" s="319" t="b">
        <f t="shared" si="342"/>
        <v>1</v>
      </c>
      <c r="X1179" s="319" t="b">
        <f t="shared" si="343"/>
        <v>0</v>
      </c>
      <c r="Y1179" s="370"/>
      <c r="Z1179" s="377" t="str">
        <f t="shared" si="334"/>
        <v/>
      </c>
      <c r="AA1179" s="373" t="str">
        <f t="array" ref="AA1179">IF( $Z1179="", "", INDEX(白話字聲母資料表, $Z1179, $AA$5))</f>
        <v/>
      </c>
      <c r="AB1179" s="370"/>
      <c r="AC1179" s="377" t="str">
        <f t="shared" si="344"/>
        <v/>
      </c>
      <c r="AD1179" s="373" t="str">
        <f t="array" ref="AD1179">IF( $W1179, "", INDEX(白話字韻母資料表, AC1179, $AD$5))</f>
        <v/>
      </c>
      <c r="AE1179" s="373" t="str">
        <f t="array" ref="AE1179">IF( $W1179, "", IF( INDEX(白話字韻母資料表, AC1179, $AE$5) = "入聲", TRUE, FALSE) )</f>
        <v/>
      </c>
      <c r="AF1179" s="374" t="str">
        <f t="shared" si="345"/>
        <v/>
      </c>
      <c r="AG1179" s="374" t="str">
        <f t="shared" si="346"/>
        <v/>
      </c>
      <c r="AH1179" s="374" t="str">
        <f t="array" ref="AH1179">IF( $W1179, "", INDEX(白話字韻母資料表, $AC1179, $AH$5))</f>
        <v/>
      </c>
      <c r="AI1179" s="374" t="str">
        <f t="array" ref="AI1179">IF($W1179, "", INDEX(白話字韻母八聲調資料表, $AD1179, $AG1179))</f>
        <v/>
      </c>
      <c r="AJ1179" s="370"/>
      <c r="AK1179" s="373" t="b">
        <f t="shared" si="347"/>
        <v>0</v>
      </c>
      <c r="AL1179" s="373" t="str">
        <f>IF( $AK1179, IFERROR( IF(MATCH( $E1179, 顎音化聲母!$H$9:$H$37, 0), TRUE, FALSE), FALSE), "")</f>
        <v/>
      </c>
      <c r="AM1179" s="373" t="str">
        <f t="array" ref="AM1179">IF( AND($AK1179, $AL1179), INDEX(顎音化聲母資料表, MATCH( $D1179 &amp; $E1179, 顎音化聲母!$L$5:$L$136, 0), 3), "")</f>
        <v/>
      </c>
      <c r="AN1179" s="373" t="str">
        <f t="shared" si="348"/>
        <v/>
      </c>
      <c r="AO1179" s="374" t="str">
        <f t="array" ref="AO1179">IF($AN1179="", "", IF( $AM1179&lt;&gt;"", $AM1179,INDEX(白話字聲母資料表, $AN1179, $AO$5)))</f>
        <v/>
      </c>
      <c r="AP1179" s="374" t="str">
        <f t="array" ref="AP1179">IF($W1179, "", INDEX(方音八音反切資料表, $AD1179, $AG1179))</f>
        <v/>
      </c>
      <c r="AQ1179" s="370"/>
      <c r="AR1179" s="374" t="str">
        <f t="array" ref="AR1179">IF($V1179, "", INDEX(白話字聲母資料表, $Z1179, $AR$5))</f>
        <v/>
      </c>
      <c r="AS1179" s="375" t="str">
        <f t="array" ref="AS1179">IF($W1179, "", INDEX(白話字韻母資料表, $AC1179, $AR$5))</f>
        <v/>
      </c>
      <c r="AT1179" s="374" t="str">
        <f t="array" ref="AT1179">IF($W1179, "", INDEX(台羅韻母八聲調資料表, $AD1179, $AG1179))</f>
        <v/>
      </c>
      <c r="AU1179" s="370"/>
      <c r="AV1179" s="374" t="str">
        <f t="array" ref="AV1179">IF($V1179, "", INDEX(白話字聲母資料表, $Z1179, $AV$5))</f>
        <v/>
      </c>
      <c r="AW1179" s="375" t="str">
        <f t="array" ref="AW1179">IF($W1179, "", INDEX(白話字韻母資料表, $AC1179, $AW$5))</f>
        <v/>
      </c>
      <c r="AX1179" s="374" t="str">
        <f t="array" ref="AX1179">IF($W1179, "", INDEX(閩拼韻母八聲調資料表, $AD1179, $AG1179))</f>
        <v/>
      </c>
    </row>
    <row r="1180" spans="2:50">
      <c r="B1180" s="380">
        <f t="shared" si="294"/>
        <v>1172</v>
      </c>
      <c r="C1180" s="314" t="str">
        <f>MID(文章!$D$4, B1180, 1)</f>
        <v/>
      </c>
      <c r="D1180" s="365"/>
      <c r="E1180" s="365"/>
      <c r="F1180" s="365"/>
      <c r="G1180" s="315" t="str">
        <f t="array" ref="G1180">IF( OR($T1180, NOT($U1180), $W1180), "", $AA1180 &amp; $AH1180 &amp; INDEX(中文數值資料表, $AG1180, 2) )</f>
        <v/>
      </c>
      <c r="H1180" s="321" t="str">
        <f t="shared" si="295"/>
        <v/>
      </c>
      <c r="I1180" s="322" t="str">
        <f t="shared" si="296"/>
        <v/>
      </c>
      <c r="J1180" s="323" t="str">
        <f t="shared" si="297"/>
        <v/>
      </c>
      <c r="K1180" s="316" t="str">
        <f t="shared" si="298"/>
        <v/>
      </c>
      <c r="L1180" s="317" t="str">
        <f t="shared" ca="1" si="349"/>
        <v xml:space="preserve">\ltjruby{}{}\
</v>
      </c>
      <c r="M1180" s="317" t="str">
        <f t="shared" ca="1" si="335"/>
        <v xml:space="preserve">&lt;ruby&gt;&lt;rt&gt;&lt;/rt&gt;&lt;/ruby&gt;
</v>
      </c>
      <c r="N1180" s="317" t="str">
        <f t="shared" ca="1" si="336"/>
        <v xml:space="preserve">&lt;ruby&gt;&lt;rt&gt;&lt;/rt&gt;&lt;/ruby&gt;
</v>
      </c>
      <c r="O1180" s="317" t="str">
        <f t="shared" ca="1" si="337"/>
        <v xml:space="preserve">&lt;ruby&gt;&lt;rt&gt;&lt;/rt&gt;&lt;/ruby&gt;
</v>
      </c>
      <c r="P1180" s="317" t="str">
        <f t="shared" ca="1" si="337"/>
        <v xml:space="preserve">&lt;ruby&gt;&lt;rt&gt;&lt;/rt&gt;&lt;/ruby&gt;
</v>
      </c>
      <c r="Q1180" s="318" t="str">
        <f t="shared" ca="1" si="338"/>
        <v xml:space="preserve">&lt;ruby&gt;&lt;rtc&gt;&lt;/rtc&gt;&lt;/ruby&gt;
</v>
      </c>
      <c r="R1180" s="318" t="str">
        <f t="shared" ca="1" si="339"/>
        <v xml:space="preserve">&lt;ruby&gt;&lt;rt&gt;&lt;/rt&gt;&lt;rtc&gt;&lt;/rtc&gt;&lt;/ruby&gt;
</v>
      </c>
      <c r="S1180" s="285"/>
      <c r="T1180" s="319" t="b">
        <f t="shared" si="333"/>
        <v>0</v>
      </c>
      <c r="U1180" s="319" t="b">
        <f t="shared" si="340"/>
        <v>0</v>
      </c>
      <c r="V1180" s="319" t="b">
        <f t="shared" si="341"/>
        <v>1</v>
      </c>
      <c r="W1180" s="319" t="b">
        <f t="shared" si="342"/>
        <v>1</v>
      </c>
      <c r="X1180" s="319" t="b">
        <f t="shared" si="343"/>
        <v>0</v>
      </c>
      <c r="Y1180" s="370"/>
      <c r="Z1180" s="377" t="str">
        <f t="shared" si="334"/>
        <v/>
      </c>
      <c r="AA1180" s="373" t="str">
        <f t="array" ref="AA1180">IF( $Z1180="", "", INDEX(白話字聲母資料表, $Z1180, $AA$5))</f>
        <v/>
      </c>
      <c r="AB1180" s="370"/>
      <c r="AC1180" s="377" t="str">
        <f t="shared" si="344"/>
        <v/>
      </c>
      <c r="AD1180" s="373" t="str">
        <f t="array" ref="AD1180">IF( $W1180, "", INDEX(白話字韻母資料表, AC1180, $AD$5))</f>
        <v/>
      </c>
      <c r="AE1180" s="373" t="str">
        <f t="array" ref="AE1180">IF( $W1180, "", IF( INDEX(白話字韻母資料表, AC1180, $AE$5) = "入聲", TRUE, FALSE) )</f>
        <v/>
      </c>
      <c r="AF1180" s="374" t="str">
        <f t="shared" si="345"/>
        <v/>
      </c>
      <c r="AG1180" s="374" t="str">
        <f t="shared" si="346"/>
        <v/>
      </c>
      <c r="AH1180" s="374" t="str">
        <f t="array" ref="AH1180">IF( $W1180, "", INDEX(白話字韻母資料表, $AC1180, $AH$5))</f>
        <v/>
      </c>
      <c r="AI1180" s="374" t="str">
        <f t="array" ref="AI1180">IF($W1180, "", INDEX(白話字韻母八聲調資料表, $AD1180, $AG1180))</f>
        <v/>
      </c>
      <c r="AJ1180" s="370"/>
      <c r="AK1180" s="373" t="b">
        <f t="shared" si="347"/>
        <v>0</v>
      </c>
      <c r="AL1180" s="373" t="str">
        <f>IF( $AK1180, IFERROR( IF(MATCH( $E1180, 顎音化聲母!$H$9:$H$37, 0), TRUE, FALSE), FALSE), "")</f>
        <v/>
      </c>
      <c r="AM1180" s="373" t="str">
        <f t="array" ref="AM1180">IF( AND($AK1180, $AL1180), INDEX(顎音化聲母資料表, MATCH( $D1180 &amp; $E1180, 顎音化聲母!$L$5:$L$136, 0), 3), "")</f>
        <v/>
      </c>
      <c r="AN1180" s="373" t="str">
        <f t="shared" si="348"/>
        <v/>
      </c>
      <c r="AO1180" s="374" t="str">
        <f t="array" ref="AO1180">IF($AN1180="", "", IF( $AM1180&lt;&gt;"", $AM1180,INDEX(白話字聲母資料表, $AN1180, $AO$5)))</f>
        <v/>
      </c>
      <c r="AP1180" s="374" t="str">
        <f t="array" ref="AP1180">IF($W1180, "", INDEX(方音八音反切資料表, $AD1180, $AG1180))</f>
        <v/>
      </c>
      <c r="AQ1180" s="370"/>
      <c r="AR1180" s="374" t="str">
        <f t="array" ref="AR1180">IF($V1180, "", INDEX(白話字聲母資料表, $Z1180, $AR$5))</f>
        <v/>
      </c>
      <c r="AS1180" s="375" t="str">
        <f t="array" ref="AS1180">IF($W1180, "", INDEX(白話字韻母資料表, $AC1180, $AR$5))</f>
        <v/>
      </c>
      <c r="AT1180" s="374" t="str">
        <f t="array" ref="AT1180">IF($W1180, "", INDEX(台羅韻母八聲調資料表, $AD1180, $AG1180))</f>
        <v/>
      </c>
      <c r="AU1180" s="370"/>
      <c r="AV1180" s="374" t="str">
        <f t="array" ref="AV1180">IF($V1180, "", INDEX(白話字聲母資料表, $Z1180, $AV$5))</f>
        <v/>
      </c>
      <c r="AW1180" s="375" t="str">
        <f t="array" ref="AW1180">IF($W1180, "", INDEX(白話字韻母資料表, $AC1180, $AW$5))</f>
        <v/>
      </c>
      <c r="AX1180" s="374" t="str">
        <f t="array" ref="AX1180">IF($W1180, "", INDEX(閩拼韻母八聲調資料表, $AD1180, $AG1180))</f>
        <v/>
      </c>
    </row>
    <row r="1181" spans="2:50">
      <c r="B1181" s="380">
        <f t="shared" si="294"/>
        <v>1173</v>
      </c>
      <c r="C1181" s="314" t="str">
        <f>MID(文章!$D$4, B1181, 1)</f>
        <v/>
      </c>
      <c r="D1181" s="365"/>
      <c r="E1181" s="365"/>
      <c r="F1181" s="365"/>
      <c r="G1181" s="315" t="str">
        <f t="array" ref="G1181">IF( OR($T1181, NOT($U1181), $W1181), "", $AA1181 &amp; $AH1181 &amp; INDEX(中文數值資料表, $AG1181, 2) )</f>
        <v/>
      </c>
      <c r="H1181" s="321" t="str">
        <f t="shared" si="295"/>
        <v/>
      </c>
      <c r="I1181" s="322" t="str">
        <f t="shared" si="296"/>
        <v/>
      </c>
      <c r="J1181" s="323" t="str">
        <f t="shared" si="297"/>
        <v/>
      </c>
      <c r="K1181" s="316" t="str">
        <f t="shared" si="298"/>
        <v/>
      </c>
      <c r="L1181" s="317" t="str">
        <f t="shared" ca="1" si="349"/>
        <v xml:space="preserve">\ltjruby{}{}\
</v>
      </c>
      <c r="M1181" s="317" t="str">
        <f t="shared" ca="1" si="335"/>
        <v xml:space="preserve">&lt;ruby&gt;&lt;rt&gt;&lt;/rt&gt;&lt;/ruby&gt;
</v>
      </c>
      <c r="N1181" s="317" t="str">
        <f t="shared" ca="1" si="336"/>
        <v xml:space="preserve">&lt;ruby&gt;&lt;rt&gt;&lt;/rt&gt;&lt;/ruby&gt;
</v>
      </c>
      <c r="O1181" s="317" t="str">
        <f t="shared" ca="1" si="337"/>
        <v xml:space="preserve">&lt;ruby&gt;&lt;rt&gt;&lt;/rt&gt;&lt;/ruby&gt;
</v>
      </c>
      <c r="P1181" s="317" t="str">
        <f t="shared" ca="1" si="337"/>
        <v xml:space="preserve">&lt;ruby&gt;&lt;rt&gt;&lt;/rt&gt;&lt;/ruby&gt;
</v>
      </c>
      <c r="Q1181" s="318" t="str">
        <f t="shared" ca="1" si="338"/>
        <v xml:space="preserve">&lt;ruby&gt;&lt;rtc&gt;&lt;/rtc&gt;&lt;/ruby&gt;
</v>
      </c>
      <c r="R1181" s="318" t="str">
        <f t="shared" ca="1" si="339"/>
        <v xml:space="preserve">&lt;ruby&gt;&lt;rt&gt;&lt;/rt&gt;&lt;rtc&gt;&lt;/rtc&gt;&lt;/ruby&gt;
</v>
      </c>
      <c r="S1181" s="285"/>
      <c r="T1181" s="319" t="b">
        <f t="shared" si="333"/>
        <v>0</v>
      </c>
      <c r="U1181" s="319" t="b">
        <f t="shared" si="340"/>
        <v>0</v>
      </c>
      <c r="V1181" s="319" t="b">
        <f t="shared" si="341"/>
        <v>1</v>
      </c>
      <c r="W1181" s="319" t="b">
        <f t="shared" si="342"/>
        <v>1</v>
      </c>
      <c r="X1181" s="319" t="b">
        <f t="shared" si="343"/>
        <v>0</v>
      </c>
      <c r="Y1181" s="370"/>
      <c r="Z1181" s="377" t="str">
        <f t="shared" si="334"/>
        <v/>
      </c>
      <c r="AA1181" s="373" t="str">
        <f t="array" ref="AA1181">IF( $Z1181="", "", INDEX(白話字聲母資料表, $Z1181, $AA$5))</f>
        <v/>
      </c>
      <c r="AB1181" s="370"/>
      <c r="AC1181" s="377" t="str">
        <f t="shared" si="344"/>
        <v/>
      </c>
      <c r="AD1181" s="373" t="str">
        <f t="array" ref="AD1181">IF( $W1181, "", INDEX(白話字韻母資料表, AC1181, $AD$5))</f>
        <v/>
      </c>
      <c r="AE1181" s="373" t="str">
        <f t="array" ref="AE1181">IF( $W1181, "", IF( INDEX(白話字韻母資料表, AC1181, $AE$5) = "入聲", TRUE, FALSE) )</f>
        <v/>
      </c>
      <c r="AF1181" s="374" t="str">
        <f t="shared" si="345"/>
        <v/>
      </c>
      <c r="AG1181" s="374" t="str">
        <f t="shared" si="346"/>
        <v/>
      </c>
      <c r="AH1181" s="374" t="str">
        <f t="array" ref="AH1181">IF( $W1181, "", INDEX(白話字韻母資料表, $AC1181, $AH$5))</f>
        <v/>
      </c>
      <c r="AI1181" s="374" t="str">
        <f t="array" ref="AI1181">IF($W1181, "", INDEX(白話字韻母八聲調資料表, $AD1181, $AG1181))</f>
        <v/>
      </c>
      <c r="AJ1181" s="370"/>
      <c r="AK1181" s="373" t="b">
        <f t="shared" si="347"/>
        <v>0</v>
      </c>
      <c r="AL1181" s="373" t="str">
        <f>IF( $AK1181, IFERROR( IF(MATCH( $E1181, 顎音化聲母!$H$9:$H$37, 0), TRUE, FALSE), FALSE), "")</f>
        <v/>
      </c>
      <c r="AM1181" s="373" t="str">
        <f t="array" ref="AM1181">IF( AND($AK1181, $AL1181), INDEX(顎音化聲母資料表, MATCH( $D1181 &amp; $E1181, 顎音化聲母!$L$5:$L$136, 0), 3), "")</f>
        <v/>
      </c>
      <c r="AN1181" s="373" t="str">
        <f t="shared" si="348"/>
        <v/>
      </c>
      <c r="AO1181" s="374" t="str">
        <f t="array" ref="AO1181">IF($AN1181="", "", IF( $AM1181&lt;&gt;"", $AM1181,INDEX(白話字聲母資料表, $AN1181, $AO$5)))</f>
        <v/>
      </c>
      <c r="AP1181" s="374" t="str">
        <f t="array" ref="AP1181">IF($W1181, "", INDEX(方音八音反切資料表, $AD1181, $AG1181))</f>
        <v/>
      </c>
      <c r="AQ1181" s="370"/>
      <c r="AR1181" s="374" t="str">
        <f t="array" ref="AR1181">IF($V1181, "", INDEX(白話字聲母資料表, $Z1181, $AR$5))</f>
        <v/>
      </c>
      <c r="AS1181" s="375" t="str">
        <f t="array" ref="AS1181">IF($W1181, "", INDEX(白話字韻母資料表, $AC1181, $AR$5))</f>
        <v/>
      </c>
      <c r="AT1181" s="374" t="str">
        <f t="array" ref="AT1181">IF($W1181, "", INDEX(台羅韻母八聲調資料表, $AD1181, $AG1181))</f>
        <v/>
      </c>
      <c r="AU1181" s="370"/>
      <c r="AV1181" s="374" t="str">
        <f t="array" ref="AV1181">IF($V1181, "", INDEX(白話字聲母資料表, $Z1181, $AV$5))</f>
        <v/>
      </c>
      <c r="AW1181" s="375" t="str">
        <f t="array" ref="AW1181">IF($W1181, "", INDEX(白話字韻母資料表, $AC1181, $AW$5))</f>
        <v/>
      </c>
      <c r="AX1181" s="374" t="str">
        <f t="array" ref="AX1181">IF($W1181, "", INDEX(閩拼韻母八聲調資料表, $AD1181, $AG1181))</f>
        <v/>
      </c>
    </row>
    <row r="1182" spans="2:50">
      <c r="B1182" s="380">
        <f t="shared" si="294"/>
        <v>1174</v>
      </c>
      <c r="C1182" s="314" t="str">
        <f>MID(文章!$D$4, B1182, 1)</f>
        <v/>
      </c>
      <c r="D1182" s="365"/>
      <c r="E1182" s="365"/>
      <c r="F1182" s="365"/>
      <c r="G1182" s="315" t="str">
        <f t="array" ref="G1182">IF( OR($T1182, NOT($U1182), $W1182), "", $AA1182 &amp; $AH1182 &amp; INDEX(中文數值資料表, $AG1182, 2) )</f>
        <v/>
      </c>
      <c r="H1182" s="321" t="str">
        <f t="shared" si="295"/>
        <v/>
      </c>
      <c r="I1182" s="322" t="str">
        <f t="shared" si="296"/>
        <v/>
      </c>
      <c r="J1182" s="323" t="str">
        <f t="shared" si="297"/>
        <v/>
      </c>
      <c r="K1182" s="316" t="str">
        <f t="shared" si="298"/>
        <v/>
      </c>
      <c r="L1182" s="317" t="str">
        <f t="shared" ca="1" si="349"/>
        <v xml:space="preserve">\ltjruby{}{}\
</v>
      </c>
      <c r="M1182" s="317" t="str">
        <f t="shared" ca="1" si="335"/>
        <v xml:space="preserve">&lt;ruby&gt;&lt;rt&gt;&lt;/rt&gt;&lt;/ruby&gt;
</v>
      </c>
      <c r="N1182" s="317" t="str">
        <f t="shared" ca="1" si="336"/>
        <v xml:space="preserve">&lt;ruby&gt;&lt;rt&gt;&lt;/rt&gt;&lt;/ruby&gt;
</v>
      </c>
      <c r="O1182" s="317" t="str">
        <f t="shared" ca="1" si="337"/>
        <v xml:space="preserve">&lt;ruby&gt;&lt;rt&gt;&lt;/rt&gt;&lt;/ruby&gt;
</v>
      </c>
      <c r="P1182" s="317" t="str">
        <f t="shared" ca="1" si="337"/>
        <v xml:space="preserve">&lt;ruby&gt;&lt;rt&gt;&lt;/rt&gt;&lt;/ruby&gt;
</v>
      </c>
      <c r="Q1182" s="318" t="str">
        <f t="shared" ca="1" si="338"/>
        <v xml:space="preserve">&lt;ruby&gt;&lt;rtc&gt;&lt;/rtc&gt;&lt;/ruby&gt;
</v>
      </c>
      <c r="R1182" s="318" t="str">
        <f t="shared" ca="1" si="339"/>
        <v xml:space="preserve">&lt;ruby&gt;&lt;rt&gt;&lt;/rt&gt;&lt;rtc&gt;&lt;/rtc&gt;&lt;/ruby&gt;
</v>
      </c>
      <c r="S1182" s="285"/>
      <c r="T1182" s="319" t="b">
        <f t="shared" si="333"/>
        <v>0</v>
      </c>
      <c r="U1182" s="319" t="b">
        <f t="shared" si="340"/>
        <v>0</v>
      </c>
      <c r="V1182" s="319" t="b">
        <f t="shared" si="341"/>
        <v>1</v>
      </c>
      <c r="W1182" s="319" t="b">
        <f t="shared" si="342"/>
        <v>1</v>
      </c>
      <c r="X1182" s="319" t="b">
        <f t="shared" si="343"/>
        <v>0</v>
      </c>
      <c r="Y1182" s="370"/>
      <c r="Z1182" s="377" t="str">
        <f t="shared" si="334"/>
        <v/>
      </c>
      <c r="AA1182" s="373" t="str">
        <f t="array" ref="AA1182">IF( $Z1182="", "", INDEX(白話字聲母資料表, $Z1182, $AA$5))</f>
        <v/>
      </c>
      <c r="AB1182" s="370"/>
      <c r="AC1182" s="377" t="str">
        <f t="shared" si="344"/>
        <v/>
      </c>
      <c r="AD1182" s="373" t="str">
        <f t="array" ref="AD1182">IF( $W1182, "", INDEX(白話字韻母資料表, AC1182, $AD$5))</f>
        <v/>
      </c>
      <c r="AE1182" s="373" t="str">
        <f t="array" ref="AE1182">IF( $W1182, "", IF( INDEX(白話字韻母資料表, AC1182, $AE$5) = "入聲", TRUE, FALSE) )</f>
        <v/>
      </c>
      <c r="AF1182" s="374" t="str">
        <f t="shared" si="345"/>
        <v/>
      </c>
      <c r="AG1182" s="374" t="str">
        <f t="shared" si="346"/>
        <v/>
      </c>
      <c r="AH1182" s="374" t="str">
        <f t="array" ref="AH1182">IF( $W1182, "", INDEX(白話字韻母資料表, $AC1182, $AH$5))</f>
        <v/>
      </c>
      <c r="AI1182" s="374" t="str">
        <f t="array" ref="AI1182">IF($W1182, "", INDEX(白話字韻母八聲調資料表, $AD1182, $AG1182))</f>
        <v/>
      </c>
      <c r="AJ1182" s="370"/>
      <c r="AK1182" s="373" t="b">
        <f t="shared" si="347"/>
        <v>0</v>
      </c>
      <c r="AL1182" s="373" t="str">
        <f>IF( $AK1182, IFERROR( IF(MATCH( $E1182, 顎音化聲母!$H$9:$H$37, 0), TRUE, FALSE), FALSE), "")</f>
        <v/>
      </c>
      <c r="AM1182" s="373" t="str">
        <f t="array" ref="AM1182">IF( AND($AK1182, $AL1182), INDEX(顎音化聲母資料表, MATCH( $D1182 &amp; $E1182, 顎音化聲母!$L$5:$L$136, 0), 3), "")</f>
        <v/>
      </c>
      <c r="AN1182" s="373" t="str">
        <f t="shared" si="348"/>
        <v/>
      </c>
      <c r="AO1182" s="374" t="str">
        <f t="array" ref="AO1182">IF($AN1182="", "", IF( $AM1182&lt;&gt;"", $AM1182,INDEX(白話字聲母資料表, $AN1182, $AO$5)))</f>
        <v/>
      </c>
      <c r="AP1182" s="374" t="str">
        <f t="array" ref="AP1182">IF($W1182, "", INDEX(方音八音反切資料表, $AD1182, $AG1182))</f>
        <v/>
      </c>
      <c r="AQ1182" s="370"/>
      <c r="AR1182" s="374" t="str">
        <f t="array" ref="AR1182">IF($V1182, "", INDEX(白話字聲母資料表, $Z1182, $AR$5))</f>
        <v/>
      </c>
      <c r="AS1182" s="375" t="str">
        <f t="array" ref="AS1182">IF($W1182, "", INDEX(白話字韻母資料表, $AC1182, $AR$5))</f>
        <v/>
      </c>
      <c r="AT1182" s="374" t="str">
        <f t="array" ref="AT1182">IF($W1182, "", INDEX(台羅韻母八聲調資料表, $AD1182, $AG1182))</f>
        <v/>
      </c>
      <c r="AU1182" s="370"/>
      <c r="AV1182" s="374" t="str">
        <f t="array" ref="AV1182">IF($V1182, "", INDEX(白話字聲母資料表, $Z1182, $AV$5))</f>
        <v/>
      </c>
      <c r="AW1182" s="375" t="str">
        <f t="array" ref="AW1182">IF($W1182, "", INDEX(白話字韻母資料表, $AC1182, $AW$5))</f>
        <v/>
      </c>
      <c r="AX1182" s="374" t="str">
        <f t="array" ref="AX1182">IF($W1182, "", INDEX(閩拼韻母八聲調資料表, $AD1182, $AG1182))</f>
        <v/>
      </c>
    </row>
    <row r="1183" spans="2:50">
      <c r="B1183" s="380">
        <f t="shared" si="294"/>
        <v>1175</v>
      </c>
      <c r="C1183" s="314" t="str">
        <f>MID(文章!$D$4, B1183, 1)</f>
        <v/>
      </c>
      <c r="D1183" s="365"/>
      <c r="E1183" s="365"/>
      <c r="F1183" s="365"/>
      <c r="G1183" s="315" t="str">
        <f t="array" ref="G1183">IF( OR($T1183, NOT($U1183), $W1183), "", $AA1183 &amp; $AH1183 &amp; INDEX(中文數值資料表, $AG1183, 2) )</f>
        <v/>
      </c>
      <c r="H1183" s="321" t="str">
        <f t="shared" si="295"/>
        <v/>
      </c>
      <c r="I1183" s="322" t="str">
        <f t="shared" si="296"/>
        <v/>
      </c>
      <c r="J1183" s="323" t="str">
        <f t="shared" si="297"/>
        <v/>
      </c>
      <c r="K1183" s="316" t="str">
        <f t="shared" si="298"/>
        <v/>
      </c>
      <c r="L1183" s="317" t="str">
        <f t="shared" ca="1" si="349"/>
        <v xml:space="preserve">\ltjruby{}{}\
</v>
      </c>
      <c r="M1183" s="317" t="str">
        <f t="shared" ca="1" si="335"/>
        <v xml:space="preserve">&lt;ruby&gt;&lt;rt&gt;&lt;/rt&gt;&lt;/ruby&gt;
</v>
      </c>
      <c r="N1183" s="317" t="str">
        <f t="shared" ca="1" si="336"/>
        <v xml:space="preserve">&lt;ruby&gt;&lt;rt&gt;&lt;/rt&gt;&lt;/ruby&gt;
</v>
      </c>
      <c r="O1183" s="317" t="str">
        <f t="shared" ca="1" si="337"/>
        <v xml:space="preserve">&lt;ruby&gt;&lt;rt&gt;&lt;/rt&gt;&lt;/ruby&gt;
</v>
      </c>
      <c r="P1183" s="317" t="str">
        <f t="shared" ca="1" si="337"/>
        <v xml:space="preserve">&lt;ruby&gt;&lt;rt&gt;&lt;/rt&gt;&lt;/ruby&gt;
</v>
      </c>
      <c r="Q1183" s="318" t="str">
        <f t="shared" ca="1" si="338"/>
        <v xml:space="preserve">&lt;ruby&gt;&lt;rtc&gt;&lt;/rtc&gt;&lt;/ruby&gt;
</v>
      </c>
      <c r="R1183" s="318" t="str">
        <f t="shared" ca="1" si="339"/>
        <v xml:space="preserve">&lt;ruby&gt;&lt;rt&gt;&lt;/rt&gt;&lt;rtc&gt;&lt;/rtc&gt;&lt;/ruby&gt;
</v>
      </c>
      <c r="S1183" s="285"/>
      <c r="T1183" s="319" t="b">
        <f t="shared" si="333"/>
        <v>0</v>
      </c>
      <c r="U1183" s="319" t="b">
        <f t="shared" si="340"/>
        <v>0</v>
      </c>
      <c r="V1183" s="319" t="b">
        <f t="shared" si="341"/>
        <v>1</v>
      </c>
      <c r="W1183" s="319" t="b">
        <f t="shared" si="342"/>
        <v>1</v>
      </c>
      <c r="X1183" s="319" t="b">
        <f t="shared" si="343"/>
        <v>0</v>
      </c>
      <c r="Y1183" s="370"/>
      <c r="Z1183" s="377" t="str">
        <f t="shared" si="334"/>
        <v/>
      </c>
      <c r="AA1183" s="373" t="str">
        <f t="array" ref="AA1183">IF( $Z1183="", "", INDEX(白話字聲母資料表, $Z1183, $AA$5))</f>
        <v/>
      </c>
      <c r="AB1183" s="370"/>
      <c r="AC1183" s="377" t="str">
        <f t="shared" si="344"/>
        <v/>
      </c>
      <c r="AD1183" s="373" t="str">
        <f t="array" ref="AD1183">IF( $W1183, "", INDEX(白話字韻母資料表, AC1183, $AD$5))</f>
        <v/>
      </c>
      <c r="AE1183" s="373" t="str">
        <f t="array" ref="AE1183">IF( $W1183, "", IF( INDEX(白話字韻母資料表, AC1183, $AE$5) = "入聲", TRUE, FALSE) )</f>
        <v/>
      </c>
      <c r="AF1183" s="374" t="str">
        <f t="shared" si="345"/>
        <v/>
      </c>
      <c r="AG1183" s="374" t="str">
        <f t="shared" si="346"/>
        <v/>
      </c>
      <c r="AH1183" s="374" t="str">
        <f t="array" ref="AH1183">IF( $W1183, "", INDEX(白話字韻母資料表, $AC1183, $AH$5))</f>
        <v/>
      </c>
      <c r="AI1183" s="374" t="str">
        <f t="array" ref="AI1183">IF($W1183, "", INDEX(白話字韻母八聲調資料表, $AD1183, $AG1183))</f>
        <v/>
      </c>
      <c r="AJ1183" s="370"/>
      <c r="AK1183" s="373" t="b">
        <f t="shared" si="347"/>
        <v>0</v>
      </c>
      <c r="AL1183" s="373" t="str">
        <f>IF( $AK1183, IFERROR( IF(MATCH( $E1183, 顎音化聲母!$H$9:$H$37, 0), TRUE, FALSE), FALSE), "")</f>
        <v/>
      </c>
      <c r="AM1183" s="373" t="str">
        <f t="array" ref="AM1183">IF( AND($AK1183, $AL1183), INDEX(顎音化聲母資料表, MATCH( $D1183 &amp; $E1183, 顎音化聲母!$L$5:$L$136, 0), 3), "")</f>
        <v/>
      </c>
      <c r="AN1183" s="373" t="str">
        <f t="shared" si="348"/>
        <v/>
      </c>
      <c r="AO1183" s="374" t="str">
        <f t="array" ref="AO1183">IF($AN1183="", "", IF( $AM1183&lt;&gt;"", $AM1183,INDEX(白話字聲母資料表, $AN1183, $AO$5)))</f>
        <v/>
      </c>
      <c r="AP1183" s="374" t="str">
        <f t="array" ref="AP1183">IF($W1183, "", INDEX(方音八音反切資料表, $AD1183, $AG1183))</f>
        <v/>
      </c>
      <c r="AQ1183" s="370"/>
      <c r="AR1183" s="374" t="str">
        <f t="array" ref="AR1183">IF($V1183, "", INDEX(白話字聲母資料表, $Z1183, $AR$5))</f>
        <v/>
      </c>
      <c r="AS1183" s="375" t="str">
        <f t="array" ref="AS1183">IF($W1183, "", INDEX(白話字韻母資料表, $AC1183, $AR$5))</f>
        <v/>
      </c>
      <c r="AT1183" s="374" t="str">
        <f t="array" ref="AT1183">IF($W1183, "", INDEX(台羅韻母八聲調資料表, $AD1183, $AG1183))</f>
        <v/>
      </c>
      <c r="AU1183" s="370"/>
      <c r="AV1183" s="374" t="str">
        <f t="array" ref="AV1183">IF($V1183, "", INDEX(白話字聲母資料表, $Z1183, $AV$5))</f>
        <v/>
      </c>
      <c r="AW1183" s="375" t="str">
        <f t="array" ref="AW1183">IF($W1183, "", INDEX(白話字韻母資料表, $AC1183, $AW$5))</f>
        <v/>
      </c>
      <c r="AX1183" s="374" t="str">
        <f t="array" ref="AX1183">IF($W1183, "", INDEX(閩拼韻母八聲調資料表, $AD1183, $AG1183))</f>
        <v/>
      </c>
    </row>
    <row r="1184" spans="2:50">
      <c r="B1184" s="380">
        <f t="shared" si="294"/>
        <v>1176</v>
      </c>
      <c r="C1184" s="314" t="str">
        <f>MID(文章!$D$4, B1184, 1)</f>
        <v/>
      </c>
      <c r="D1184" s="365"/>
      <c r="E1184" s="365"/>
      <c r="F1184" s="365"/>
      <c r="G1184" s="315" t="str">
        <f t="array" ref="G1184">IF( OR($T1184, NOT($U1184), $W1184), "", $AA1184 &amp; $AH1184 &amp; INDEX(中文數值資料表, $AG1184, 2) )</f>
        <v/>
      </c>
      <c r="H1184" s="321" t="str">
        <f t="shared" si="295"/>
        <v/>
      </c>
      <c r="I1184" s="322" t="str">
        <f t="shared" si="296"/>
        <v/>
      </c>
      <c r="J1184" s="323" t="str">
        <f t="shared" si="297"/>
        <v/>
      </c>
      <c r="K1184" s="316" t="str">
        <f t="shared" si="298"/>
        <v/>
      </c>
      <c r="L1184" s="317" t="str">
        <f t="shared" ca="1" si="349"/>
        <v xml:space="preserve">\ltjruby{}{}\
</v>
      </c>
      <c r="M1184" s="317" t="str">
        <f t="shared" ca="1" si="335"/>
        <v xml:space="preserve">&lt;ruby&gt;&lt;rt&gt;&lt;/rt&gt;&lt;/ruby&gt;
</v>
      </c>
      <c r="N1184" s="317" t="str">
        <f t="shared" ca="1" si="336"/>
        <v xml:space="preserve">&lt;ruby&gt;&lt;rt&gt;&lt;/rt&gt;&lt;/ruby&gt;
</v>
      </c>
      <c r="O1184" s="317" t="str">
        <f t="shared" ca="1" si="337"/>
        <v xml:space="preserve">&lt;ruby&gt;&lt;rt&gt;&lt;/rt&gt;&lt;/ruby&gt;
</v>
      </c>
      <c r="P1184" s="317" t="str">
        <f t="shared" ca="1" si="337"/>
        <v xml:space="preserve">&lt;ruby&gt;&lt;rt&gt;&lt;/rt&gt;&lt;/ruby&gt;
</v>
      </c>
      <c r="Q1184" s="318" t="str">
        <f t="shared" ca="1" si="338"/>
        <v xml:space="preserve">&lt;ruby&gt;&lt;rtc&gt;&lt;/rtc&gt;&lt;/ruby&gt;
</v>
      </c>
      <c r="R1184" s="318" t="str">
        <f t="shared" ca="1" si="339"/>
        <v xml:space="preserve">&lt;ruby&gt;&lt;rt&gt;&lt;/rt&gt;&lt;rtc&gt;&lt;/rtc&gt;&lt;/ruby&gt;
</v>
      </c>
      <c r="S1184" s="285"/>
      <c r="T1184" s="319" t="b">
        <f t="shared" si="333"/>
        <v>0</v>
      </c>
      <c r="U1184" s="319" t="b">
        <f t="shared" si="340"/>
        <v>0</v>
      </c>
      <c r="V1184" s="319" t="b">
        <f t="shared" si="341"/>
        <v>1</v>
      </c>
      <c r="W1184" s="319" t="b">
        <f t="shared" si="342"/>
        <v>1</v>
      </c>
      <c r="X1184" s="319" t="b">
        <f t="shared" si="343"/>
        <v>0</v>
      </c>
      <c r="Y1184" s="370"/>
      <c r="Z1184" s="377" t="str">
        <f t="shared" si="334"/>
        <v/>
      </c>
      <c r="AA1184" s="373" t="str">
        <f t="array" ref="AA1184">IF( $Z1184="", "", INDEX(白話字聲母資料表, $Z1184, $AA$5))</f>
        <v/>
      </c>
      <c r="AB1184" s="370"/>
      <c r="AC1184" s="377" t="str">
        <f t="shared" si="344"/>
        <v/>
      </c>
      <c r="AD1184" s="373" t="str">
        <f t="array" ref="AD1184">IF( $W1184, "", INDEX(白話字韻母資料表, AC1184, $AD$5))</f>
        <v/>
      </c>
      <c r="AE1184" s="373" t="str">
        <f t="array" ref="AE1184">IF( $W1184, "", IF( INDEX(白話字韻母資料表, AC1184, $AE$5) = "入聲", TRUE, FALSE) )</f>
        <v/>
      </c>
      <c r="AF1184" s="374" t="str">
        <f t="shared" si="345"/>
        <v/>
      </c>
      <c r="AG1184" s="374" t="str">
        <f t="shared" si="346"/>
        <v/>
      </c>
      <c r="AH1184" s="374" t="str">
        <f t="array" ref="AH1184">IF( $W1184, "", INDEX(白話字韻母資料表, $AC1184, $AH$5))</f>
        <v/>
      </c>
      <c r="AI1184" s="374" t="str">
        <f t="array" ref="AI1184">IF($W1184, "", INDEX(白話字韻母八聲調資料表, $AD1184, $AG1184))</f>
        <v/>
      </c>
      <c r="AJ1184" s="370"/>
      <c r="AK1184" s="373" t="b">
        <f t="shared" si="347"/>
        <v>0</v>
      </c>
      <c r="AL1184" s="373" t="str">
        <f>IF( $AK1184, IFERROR( IF(MATCH( $E1184, 顎音化聲母!$H$9:$H$37, 0), TRUE, FALSE), FALSE), "")</f>
        <v/>
      </c>
      <c r="AM1184" s="373" t="str">
        <f t="array" ref="AM1184">IF( AND($AK1184, $AL1184), INDEX(顎音化聲母資料表, MATCH( $D1184 &amp; $E1184, 顎音化聲母!$L$5:$L$136, 0), 3), "")</f>
        <v/>
      </c>
      <c r="AN1184" s="373" t="str">
        <f t="shared" si="348"/>
        <v/>
      </c>
      <c r="AO1184" s="374" t="str">
        <f t="array" ref="AO1184">IF($AN1184="", "", IF( $AM1184&lt;&gt;"", $AM1184,INDEX(白話字聲母資料表, $AN1184, $AO$5)))</f>
        <v/>
      </c>
      <c r="AP1184" s="374" t="str">
        <f t="array" ref="AP1184">IF($W1184, "", INDEX(方音八音反切資料表, $AD1184, $AG1184))</f>
        <v/>
      </c>
      <c r="AQ1184" s="370"/>
      <c r="AR1184" s="374" t="str">
        <f t="array" ref="AR1184">IF($V1184, "", INDEX(白話字聲母資料表, $Z1184, $AR$5))</f>
        <v/>
      </c>
      <c r="AS1184" s="375" t="str">
        <f t="array" ref="AS1184">IF($W1184, "", INDEX(白話字韻母資料表, $AC1184, $AR$5))</f>
        <v/>
      </c>
      <c r="AT1184" s="374" t="str">
        <f t="array" ref="AT1184">IF($W1184, "", INDEX(台羅韻母八聲調資料表, $AD1184, $AG1184))</f>
        <v/>
      </c>
      <c r="AU1184" s="370"/>
      <c r="AV1184" s="374" t="str">
        <f t="array" ref="AV1184">IF($V1184, "", INDEX(白話字聲母資料表, $Z1184, $AV$5))</f>
        <v/>
      </c>
      <c r="AW1184" s="375" t="str">
        <f t="array" ref="AW1184">IF($W1184, "", INDEX(白話字韻母資料表, $AC1184, $AW$5))</f>
        <v/>
      </c>
      <c r="AX1184" s="374" t="str">
        <f t="array" ref="AX1184">IF($W1184, "", INDEX(閩拼韻母八聲調資料表, $AD1184, $AG1184))</f>
        <v/>
      </c>
    </row>
    <row r="1185" spans="2:50">
      <c r="B1185" s="380">
        <f t="shared" si="294"/>
        <v>1177</v>
      </c>
      <c r="C1185" s="314" t="str">
        <f>MID(文章!$D$4, B1185, 1)</f>
        <v/>
      </c>
      <c r="D1185" s="365"/>
      <c r="E1185" s="365"/>
      <c r="F1185" s="365"/>
      <c r="G1185" s="315" t="str">
        <f t="array" ref="G1185">IF( OR($T1185, NOT($U1185), $W1185), "", $AA1185 &amp; $AH1185 &amp; INDEX(中文數值資料表, $AG1185, 2) )</f>
        <v/>
      </c>
      <c r="H1185" s="321" t="str">
        <f t="shared" si="295"/>
        <v/>
      </c>
      <c r="I1185" s="322" t="str">
        <f t="shared" si="296"/>
        <v/>
      </c>
      <c r="J1185" s="323" t="str">
        <f t="shared" si="297"/>
        <v/>
      </c>
      <c r="K1185" s="316" t="str">
        <f t="shared" si="298"/>
        <v/>
      </c>
      <c r="L1185" s="317" t="str">
        <f t="shared" ca="1" si="349"/>
        <v xml:space="preserve">\ltjruby{}{}\
</v>
      </c>
      <c r="M1185" s="317" t="str">
        <f t="shared" ca="1" si="335"/>
        <v xml:space="preserve">&lt;ruby&gt;&lt;rt&gt;&lt;/rt&gt;&lt;/ruby&gt;
</v>
      </c>
      <c r="N1185" s="317" t="str">
        <f t="shared" ca="1" si="336"/>
        <v xml:space="preserve">&lt;ruby&gt;&lt;rt&gt;&lt;/rt&gt;&lt;/ruby&gt;
</v>
      </c>
      <c r="O1185" s="317" t="str">
        <f t="shared" ca="1" si="337"/>
        <v xml:space="preserve">&lt;ruby&gt;&lt;rt&gt;&lt;/rt&gt;&lt;/ruby&gt;
</v>
      </c>
      <c r="P1185" s="317" t="str">
        <f t="shared" ca="1" si="337"/>
        <v xml:space="preserve">&lt;ruby&gt;&lt;rt&gt;&lt;/rt&gt;&lt;/ruby&gt;
</v>
      </c>
      <c r="Q1185" s="318" t="str">
        <f t="shared" ca="1" si="338"/>
        <v xml:space="preserve">&lt;ruby&gt;&lt;rtc&gt;&lt;/rtc&gt;&lt;/ruby&gt;
</v>
      </c>
      <c r="R1185" s="318" t="str">
        <f t="shared" ca="1" si="339"/>
        <v xml:space="preserve">&lt;ruby&gt;&lt;rt&gt;&lt;/rt&gt;&lt;rtc&gt;&lt;/rtc&gt;&lt;/ruby&gt;
</v>
      </c>
      <c r="S1185" s="285"/>
      <c r="T1185" s="319" t="b">
        <f t="shared" si="333"/>
        <v>0</v>
      </c>
      <c r="U1185" s="319" t="b">
        <f t="shared" si="340"/>
        <v>0</v>
      </c>
      <c r="V1185" s="319" t="b">
        <f t="shared" si="341"/>
        <v>1</v>
      </c>
      <c r="W1185" s="319" t="b">
        <f t="shared" si="342"/>
        <v>1</v>
      </c>
      <c r="X1185" s="319" t="b">
        <f t="shared" si="343"/>
        <v>0</v>
      </c>
      <c r="Y1185" s="370"/>
      <c r="Z1185" s="377" t="str">
        <f t="shared" si="334"/>
        <v/>
      </c>
      <c r="AA1185" s="373" t="str">
        <f t="array" ref="AA1185">IF( $Z1185="", "", INDEX(白話字聲母資料表, $Z1185, $AA$5))</f>
        <v/>
      </c>
      <c r="AB1185" s="370"/>
      <c r="AC1185" s="377" t="str">
        <f t="shared" si="344"/>
        <v/>
      </c>
      <c r="AD1185" s="373" t="str">
        <f t="array" ref="AD1185">IF( $W1185, "", INDEX(白話字韻母資料表, AC1185, $AD$5))</f>
        <v/>
      </c>
      <c r="AE1185" s="373" t="str">
        <f t="array" ref="AE1185">IF( $W1185, "", IF( INDEX(白話字韻母資料表, AC1185, $AE$5) = "入聲", TRUE, FALSE) )</f>
        <v/>
      </c>
      <c r="AF1185" s="374" t="str">
        <f t="shared" si="345"/>
        <v/>
      </c>
      <c r="AG1185" s="374" t="str">
        <f t="shared" si="346"/>
        <v/>
      </c>
      <c r="AH1185" s="374" t="str">
        <f t="array" ref="AH1185">IF( $W1185, "", INDEX(白話字韻母資料表, $AC1185, $AH$5))</f>
        <v/>
      </c>
      <c r="AI1185" s="374" t="str">
        <f t="array" ref="AI1185">IF($W1185, "", INDEX(白話字韻母八聲調資料表, $AD1185, $AG1185))</f>
        <v/>
      </c>
      <c r="AJ1185" s="370"/>
      <c r="AK1185" s="373" t="b">
        <f t="shared" si="347"/>
        <v>0</v>
      </c>
      <c r="AL1185" s="373" t="str">
        <f>IF( $AK1185, IFERROR( IF(MATCH( $E1185, 顎音化聲母!$H$9:$H$37, 0), TRUE, FALSE), FALSE), "")</f>
        <v/>
      </c>
      <c r="AM1185" s="373" t="str">
        <f t="array" ref="AM1185">IF( AND($AK1185, $AL1185), INDEX(顎音化聲母資料表, MATCH( $D1185 &amp; $E1185, 顎音化聲母!$L$5:$L$136, 0), 3), "")</f>
        <v/>
      </c>
      <c r="AN1185" s="373" t="str">
        <f t="shared" si="348"/>
        <v/>
      </c>
      <c r="AO1185" s="374" t="str">
        <f t="array" ref="AO1185">IF($AN1185="", "", IF( $AM1185&lt;&gt;"", $AM1185,INDEX(白話字聲母資料表, $AN1185, $AO$5)))</f>
        <v/>
      </c>
      <c r="AP1185" s="374" t="str">
        <f t="array" ref="AP1185">IF($W1185, "", INDEX(方音八音反切資料表, $AD1185, $AG1185))</f>
        <v/>
      </c>
      <c r="AQ1185" s="370"/>
      <c r="AR1185" s="374" t="str">
        <f t="array" ref="AR1185">IF($V1185, "", INDEX(白話字聲母資料表, $Z1185, $AR$5))</f>
        <v/>
      </c>
      <c r="AS1185" s="375" t="str">
        <f t="array" ref="AS1185">IF($W1185, "", INDEX(白話字韻母資料表, $AC1185, $AR$5))</f>
        <v/>
      </c>
      <c r="AT1185" s="374" t="str">
        <f t="array" ref="AT1185">IF($W1185, "", INDEX(台羅韻母八聲調資料表, $AD1185, $AG1185))</f>
        <v/>
      </c>
      <c r="AU1185" s="370"/>
      <c r="AV1185" s="374" t="str">
        <f t="array" ref="AV1185">IF($V1185, "", INDEX(白話字聲母資料表, $Z1185, $AV$5))</f>
        <v/>
      </c>
      <c r="AW1185" s="375" t="str">
        <f t="array" ref="AW1185">IF($W1185, "", INDEX(白話字韻母資料表, $AC1185, $AW$5))</f>
        <v/>
      </c>
      <c r="AX1185" s="374" t="str">
        <f t="array" ref="AX1185">IF($W1185, "", INDEX(閩拼韻母八聲調資料表, $AD1185, $AG1185))</f>
        <v/>
      </c>
    </row>
    <row r="1186" spans="2:50">
      <c r="B1186" s="380">
        <f t="shared" si="294"/>
        <v>1178</v>
      </c>
      <c r="C1186" s="314" t="str">
        <f>MID(文章!$D$4, B1186, 1)</f>
        <v/>
      </c>
      <c r="D1186" s="365"/>
      <c r="E1186" s="365"/>
      <c r="F1186" s="365"/>
      <c r="G1186" s="315" t="str">
        <f t="array" ref="G1186">IF( OR($T1186, NOT($U1186), $W1186), "", $AA1186 &amp; $AH1186 &amp; INDEX(中文數值資料表, $AG1186, 2) )</f>
        <v/>
      </c>
      <c r="H1186" s="321" t="str">
        <f t="shared" si="295"/>
        <v/>
      </c>
      <c r="I1186" s="322" t="str">
        <f t="shared" si="296"/>
        <v/>
      </c>
      <c r="J1186" s="323" t="str">
        <f t="shared" si="297"/>
        <v/>
      </c>
      <c r="K1186" s="316" t="str">
        <f t="shared" si="298"/>
        <v/>
      </c>
      <c r="L1186" s="317" t="str">
        <f t="shared" ca="1" si="349"/>
        <v xml:space="preserve">\ltjruby{}{}\
</v>
      </c>
      <c r="M1186" s="317" t="str">
        <f t="shared" ca="1" si="335"/>
        <v xml:space="preserve">&lt;ruby&gt;&lt;rt&gt;&lt;/rt&gt;&lt;/ruby&gt;
</v>
      </c>
      <c r="N1186" s="317" t="str">
        <f t="shared" ca="1" si="336"/>
        <v xml:space="preserve">&lt;ruby&gt;&lt;rt&gt;&lt;/rt&gt;&lt;/ruby&gt;
</v>
      </c>
      <c r="O1186" s="317" t="str">
        <f t="shared" ca="1" si="337"/>
        <v xml:space="preserve">&lt;ruby&gt;&lt;rt&gt;&lt;/rt&gt;&lt;/ruby&gt;
</v>
      </c>
      <c r="P1186" s="317" t="str">
        <f t="shared" ca="1" si="337"/>
        <v xml:space="preserve">&lt;ruby&gt;&lt;rt&gt;&lt;/rt&gt;&lt;/ruby&gt;
</v>
      </c>
      <c r="Q1186" s="318" t="str">
        <f t="shared" ca="1" si="338"/>
        <v xml:space="preserve">&lt;ruby&gt;&lt;rtc&gt;&lt;/rtc&gt;&lt;/ruby&gt;
</v>
      </c>
      <c r="R1186" s="318" t="str">
        <f t="shared" ca="1" si="339"/>
        <v xml:space="preserve">&lt;ruby&gt;&lt;rt&gt;&lt;/rt&gt;&lt;rtc&gt;&lt;/rtc&gt;&lt;/ruby&gt;
</v>
      </c>
      <c r="S1186" s="285"/>
      <c r="T1186" s="319" t="b">
        <f t="shared" si="333"/>
        <v>0</v>
      </c>
      <c r="U1186" s="319" t="b">
        <f t="shared" si="340"/>
        <v>0</v>
      </c>
      <c r="V1186" s="319" t="b">
        <f t="shared" si="341"/>
        <v>1</v>
      </c>
      <c r="W1186" s="319" t="b">
        <f t="shared" si="342"/>
        <v>1</v>
      </c>
      <c r="X1186" s="319" t="b">
        <f t="shared" si="343"/>
        <v>0</v>
      </c>
      <c r="Y1186" s="370"/>
      <c r="Z1186" s="377" t="str">
        <f t="shared" si="334"/>
        <v/>
      </c>
      <c r="AA1186" s="373" t="str">
        <f t="array" ref="AA1186">IF( $Z1186="", "", INDEX(白話字聲母資料表, $Z1186, $AA$5))</f>
        <v/>
      </c>
      <c r="AB1186" s="370"/>
      <c r="AC1186" s="377" t="str">
        <f t="shared" si="344"/>
        <v/>
      </c>
      <c r="AD1186" s="373" t="str">
        <f t="array" ref="AD1186">IF( $W1186, "", INDEX(白話字韻母資料表, AC1186, $AD$5))</f>
        <v/>
      </c>
      <c r="AE1186" s="373" t="str">
        <f t="array" ref="AE1186">IF( $W1186, "", IF( INDEX(白話字韻母資料表, AC1186, $AE$5) = "入聲", TRUE, FALSE) )</f>
        <v/>
      </c>
      <c r="AF1186" s="374" t="str">
        <f t="shared" si="345"/>
        <v/>
      </c>
      <c r="AG1186" s="374" t="str">
        <f t="shared" si="346"/>
        <v/>
      </c>
      <c r="AH1186" s="374" t="str">
        <f t="array" ref="AH1186">IF( $W1186, "", INDEX(白話字韻母資料表, $AC1186, $AH$5))</f>
        <v/>
      </c>
      <c r="AI1186" s="374" t="str">
        <f t="array" ref="AI1186">IF($W1186, "", INDEX(白話字韻母八聲調資料表, $AD1186, $AG1186))</f>
        <v/>
      </c>
      <c r="AJ1186" s="370"/>
      <c r="AK1186" s="373" t="b">
        <f t="shared" si="347"/>
        <v>0</v>
      </c>
      <c r="AL1186" s="373" t="str">
        <f>IF( $AK1186, IFERROR( IF(MATCH( $E1186, 顎音化聲母!$H$9:$H$37, 0), TRUE, FALSE), FALSE), "")</f>
        <v/>
      </c>
      <c r="AM1186" s="373" t="str">
        <f t="array" ref="AM1186">IF( AND($AK1186, $AL1186), INDEX(顎音化聲母資料表, MATCH( $D1186 &amp; $E1186, 顎音化聲母!$L$5:$L$136, 0), 3), "")</f>
        <v/>
      </c>
      <c r="AN1186" s="373" t="str">
        <f t="shared" si="348"/>
        <v/>
      </c>
      <c r="AO1186" s="374" t="str">
        <f t="array" ref="AO1186">IF($AN1186="", "", IF( $AM1186&lt;&gt;"", $AM1186,INDEX(白話字聲母資料表, $AN1186, $AO$5)))</f>
        <v/>
      </c>
      <c r="AP1186" s="374" t="str">
        <f t="array" ref="AP1186">IF($W1186, "", INDEX(方音八音反切資料表, $AD1186, $AG1186))</f>
        <v/>
      </c>
      <c r="AQ1186" s="370"/>
      <c r="AR1186" s="374" t="str">
        <f t="array" ref="AR1186">IF($V1186, "", INDEX(白話字聲母資料表, $Z1186, $AR$5))</f>
        <v/>
      </c>
      <c r="AS1186" s="375" t="str">
        <f t="array" ref="AS1186">IF($W1186, "", INDEX(白話字韻母資料表, $AC1186, $AR$5))</f>
        <v/>
      </c>
      <c r="AT1186" s="374" t="str">
        <f t="array" ref="AT1186">IF($W1186, "", INDEX(台羅韻母八聲調資料表, $AD1186, $AG1186))</f>
        <v/>
      </c>
      <c r="AU1186" s="370"/>
      <c r="AV1186" s="374" t="str">
        <f t="array" ref="AV1186">IF($V1186, "", INDEX(白話字聲母資料表, $Z1186, $AV$5))</f>
        <v/>
      </c>
      <c r="AW1186" s="375" t="str">
        <f t="array" ref="AW1186">IF($W1186, "", INDEX(白話字韻母資料表, $AC1186, $AW$5))</f>
        <v/>
      </c>
      <c r="AX1186" s="374" t="str">
        <f t="array" ref="AX1186">IF($W1186, "", INDEX(閩拼韻母八聲調資料表, $AD1186, $AG1186))</f>
        <v/>
      </c>
    </row>
    <row r="1187" spans="2:50">
      <c r="B1187" s="380">
        <f t="shared" si="294"/>
        <v>1179</v>
      </c>
      <c r="C1187" s="314" t="str">
        <f>MID(文章!$D$4, B1187, 1)</f>
        <v/>
      </c>
      <c r="D1187" s="365"/>
      <c r="E1187" s="365"/>
      <c r="F1187" s="365"/>
      <c r="G1187" s="315" t="str">
        <f t="array" ref="G1187">IF( OR($T1187, NOT($U1187), $W1187), "", $AA1187 &amp; $AH1187 &amp; INDEX(中文數值資料表, $AG1187, 2) )</f>
        <v/>
      </c>
      <c r="H1187" s="321" t="str">
        <f t="shared" si="295"/>
        <v/>
      </c>
      <c r="I1187" s="322" t="str">
        <f t="shared" si="296"/>
        <v/>
      </c>
      <c r="J1187" s="323" t="str">
        <f t="shared" si="297"/>
        <v/>
      </c>
      <c r="K1187" s="316" t="str">
        <f t="shared" si="298"/>
        <v/>
      </c>
      <c r="L1187" s="317" t="str">
        <f t="shared" ca="1" si="349"/>
        <v xml:space="preserve">\ltjruby{}{}\
</v>
      </c>
      <c r="M1187" s="317" t="str">
        <f t="shared" ca="1" si="335"/>
        <v xml:space="preserve">&lt;ruby&gt;&lt;rt&gt;&lt;/rt&gt;&lt;/ruby&gt;
</v>
      </c>
      <c r="N1187" s="317" t="str">
        <f t="shared" ca="1" si="336"/>
        <v xml:space="preserve">&lt;ruby&gt;&lt;rt&gt;&lt;/rt&gt;&lt;/ruby&gt;
</v>
      </c>
      <c r="O1187" s="317" t="str">
        <f t="shared" ca="1" si="337"/>
        <v xml:space="preserve">&lt;ruby&gt;&lt;rt&gt;&lt;/rt&gt;&lt;/ruby&gt;
</v>
      </c>
      <c r="P1187" s="317" t="str">
        <f t="shared" ca="1" si="337"/>
        <v xml:space="preserve">&lt;ruby&gt;&lt;rt&gt;&lt;/rt&gt;&lt;/ruby&gt;
</v>
      </c>
      <c r="Q1187" s="318" t="str">
        <f t="shared" ca="1" si="338"/>
        <v xml:space="preserve">&lt;ruby&gt;&lt;rtc&gt;&lt;/rtc&gt;&lt;/ruby&gt;
</v>
      </c>
      <c r="R1187" s="318" t="str">
        <f t="shared" ca="1" si="339"/>
        <v xml:space="preserve">&lt;ruby&gt;&lt;rt&gt;&lt;/rt&gt;&lt;rtc&gt;&lt;/rtc&gt;&lt;/ruby&gt;
</v>
      </c>
      <c r="S1187" s="285"/>
      <c r="T1187" s="319" t="b">
        <f t="shared" si="333"/>
        <v>0</v>
      </c>
      <c r="U1187" s="319" t="b">
        <f t="shared" si="340"/>
        <v>0</v>
      </c>
      <c r="V1187" s="319" t="b">
        <f t="shared" si="341"/>
        <v>1</v>
      </c>
      <c r="W1187" s="319" t="b">
        <f t="shared" si="342"/>
        <v>1</v>
      </c>
      <c r="X1187" s="319" t="b">
        <f t="shared" si="343"/>
        <v>0</v>
      </c>
      <c r="Y1187" s="370"/>
      <c r="Z1187" s="377" t="str">
        <f t="shared" si="334"/>
        <v/>
      </c>
      <c r="AA1187" s="373" t="str">
        <f t="array" ref="AA1187">IF( $Z1187="", "", INDEX(白話字聲母資料表, $Z1187, $AA$5))</f>
        <v/>
      </c>
      <c r="AB1187" s="370"/>
      <c r="AC1187" s="377" t="str">
        <f t="shared" si="344"/>
        <v/>
      </c>
      <c r="AD1187" s="373" t="str">
        <f t="array" ref="AD1187">IF( $W1187, "", INDEX(白話字韻母資料表, AC1187, $AD$5))</f>
        <v/>
      </c>
      <c r="AE1187" s="373" t="str">
        <f t="array" ref="AE1187">IF( $W1187, "", IF( INDEX(白話字韻母資料表, AC1187, $AE$5) = "入聲", TRUE, FALSE) )</f>
        <v/>
      </c>
      <c r="AF1187" s="374" t="str">
        <f t="shared" si="345"/>
        <v/>
      </c>
      <c r="AG1187" s="374" t="str">
        <f t="shared" si="346"/>
        <v/>
      </c>
      <c r="AH1187" s="374" t="str">
        <f t="array" ref="AH1187">IF( $W1187, "", INDEX(白話字韻母資料表, $AC1187, $AH$5))</f>
        <v/>
      </c>
      <c r="AI1187" s="374" t="str">
        <f t="array" ref="AI1187">IF($W1187, "", INDEX(白話字韻母八聲調資料表, $AD1187, $AG1187))</f>
        <v/>
      </c>
      <c r="AJ1187" s="370"/>
      <c r="AK1187" s="373" t="b">
        <f t="shared" si="347"/>
        <v>0</v>
      </c>
      <c r="AL1187" s="373" t="str">
        <f>IF( $AK1187, IFERROR( IF(MATCH( $E1187, 顎音化聲母!$H$9:$H$37, 0), TRUE, FALSE), FALSE), "")</f>
        <v/>
      </c>
      <c r="AM1187" s="373" t="str">
        <f t="array" ref="AM1187">IF( AND($AK1187, $AL1187), INDEX(顎音化聲母資料表, MATCH( $D1187 &amp; $E1187, 顎音化聲母!$L$5:$L$136, 0), 3), "")</f>
        <v/>
      </c>
      <c r="AN1187" s="373" t="str">
        <f t="shared" si="348"/>
        <v/>
      </c>
      <c r="AO1187" s="374" t="str">
        <f t="array" ref="AO1187">IF($AN1187="", "", IF( $AM1187&lt;&gt;"", $AM1187,INDEX(白話字聲母資料表, $AN1187, $AO$5)))</f>
        <v/>
      </c>
      <c r="AP1187" s="374" t="str">
        <f t="array" ref="AP1187">IF($W1187, "", INDEX(方音八音反切資料表, $AD1187, $AG1187))</f>
        <v/>
      </c>
      <c r="AQ1187" s="370"/>
      <c r="AR1187" s="374" t="str">
        <f t="array" ref="AR1187">IF($V1187, "", INDEX(白話字聲母資料表, $Z1187, $AR$5))</f>
        <v/>
      </c>
      <c r="AS1187" s="375" t="str">
        <f t="array" ref="AS1187">IF($W1187, "", INDEX(白話字韻母資料表, $AC1187, $AR$5))</f>
        <v/>
      </c>
      <c r="AT1187" s="374" t="str">
        <f t="array" ref="AT1187">IF($W1187, "", INDEX(台羅韻母八聲調資料表, $AD1187, $AG1187))</f>
        <v/>
      </c>
      <c r="AU1187" s="370"/>
      <c r="AV1187" s="374" t="str">
        <f t="array" ref="AV1187">IF($V1187, "", INDEX(白話字聲母資料表, $Z1187, $AV$5))</f>
        <v/>
      </c>
      <c r="AW1187" s="375" t="str">
        <f t="array" ref="AW1187">IF($W1187, "", INDEX(白話字韻母資料表, $AC1187, $AW$5))</f>
        <v/>
      </c>
      <c r="AX1187" s="374" t="str">
        <f t="array" ref="AX1187">IF($W1187, "", INDEX(閩拼韻母八聲調資料表, $AD1187, $AG1187))</f>
        <v/>
      </c>
    </row>
    <row r="1188" spans="2:50">
      <c r="B1188" s="380">
        <f t="shared" si="294"/>
        <v>1180</v>
      </c>
      <c r="C1188" s="314" t="str">
        <f>MID(文章!$D$4, B1188, 1)</f>
        <v/>
      </c>
      <c r="D1188" s="365"/>
      <c r="E1188" s="365"/>
      <c r="F1188" s="365"/>
      <c r="G1188" s="315" t="str">
        <f t="array" ref="G1188">IF( OR($T1188, NOT($U1188), $W1188), "", $AA1188 &amp; $AH1188 &amp; INDEX(中文數值資料表, $AG1188, 2) )</f>
        <v/>
      </c>
      <c r="H1188" s="321" t="str">
        <f t="shared" si="295"/>
        <v/>
      </c>
      <c r="I1188" s="322" t="str">
        <f t="shared" si="296"/>
        <v/>
      </c>
      <c r="J1188" s="323" t="str">
        <f t="shared" si="297"/>
        <v/>
      </c>
      <c r="K1188" s="316" t="str">
        <f t="shared" si="298"/>
        <v/>
      </c>
      <c r="L1188" s="317" t="str">
        <f t="shared" ca="1" si="349"/>
        <v xml:space="preserve">\ltjruby{}{}\
</v>
      </c>
      <c r="M1188" s="317" t="str">
        <f t="shared" ca="1" si="335"/>
        <v xml:space="preserve">&lt;ruby&gt;&lt;rt&gt;&lt;/rt&gt;&lt;/ruby&gt;
</v>
      </c>
      <c r="N1188" s="317" t="str">
        <f t="shared" ca="1" si="336"/>
        <v xml:space="preserve">&lt;ruby&gt;&lt;rt&gt;&lt;/rt&gt;&lt;/ruby&gt;
</v>
      </c>
      <c r="O1188" s="317" t="str">
        <f t="shared" ca="1" si="337"/>
        <v xml:space="preserve">&lt;ruby&gt;&lt;rt&gt;&lt;/rt&gt;&lt;/ruby&gt;
</v>
      </c>
      <c r="P1188" s="317" t="str">
        <f t="shared" ca="1" si="337"/>
        <v xml:space="preserve">&lt;ruby&gt;&lt;rt&gt;&lt;/rt&gt;&lt;/ruby&gt;
</v>
      </c>
      <c r="Q1188" s="318" t="str">
        <f t="shared" ca="1" si="338"/>
        <v xml:space="preserve">&lt;ruby&gt;&lt;rtc&gt;&lt;/rtc&gt;&lt;/ruby&gt;
</v>
      </c>
      <c r="R1188" s="318" t="str">
        <f t="shared" ca="1" si="339"/>
        <v xml:space="preserve">&lt;ruby&gt;&lt;rt&gt;&lt;/rt&gt;&lt;rtc&gt;&lt;/rtc&gt;&lt;/ruby&gt;
</v>
      </c>
      <c r="S1188" s="285"/>
      <c r="T1188" s="319" t="b">
        <f t="shared" si="333"/>
        <v>0</v>
      </c>
      <c r="U1188" s="319" t="b">
        <f t="shared" si="340"/>
        <v>0</v>
      </c>
      <c r="V1188" s="319" t="b">
        <f t="shared" si="341"/>
        <v>1</v>
      </c>
      <c r="W1188" s="319" t="b">
        <f t="shared" si="342"/>
        <v>1</v>
      </c>
      <c r="X1188" s="319" t="b">
        <f t="shared" si="343"/>
        <v>0</v>
      </c>
      <c r="Y1188" s="370"/>
      <c r="Z1188" s="377" t="str">
        <f t="shared" si="334"/>
        <v/>
      </c>
      <c r="AA1188" s="373" t="str">
        <f t="array" ref="AA1188">IF( $Z1188="", "", INDEX(白話字聲母資料表, $Z1188, $AA$5))</f>
        <v/>
      </c>
      <c r="AB1188" s="370"/>
      <c r="AC1188" s="377" t="str">
        <f t="shared" si="344"/>
        <v/>
      </c>
      <c r="AD1188" s="373" t="str">
        <f t="array" ref="AD1188">IF( $W1188, "", INDEX(白話字韻母資料表, AC1188, $AD$5))</f>
        <v/>
      </c>
      <c r="AE1188" s="373" t="str">
        <f t="array" ref="AE1188">IF( $W1188, "", IF( INDEX(白話字韻母資料表, AC1188, $AE$5) = "入聲", TRUE, FALSE) )</f>
        <v/>
      </c>
      <c r="AF1188" s="374" t="str">
        <f t="shared" si="345"/>
        <v/>
      </c>
      <c r="AG1188" s="374" t="str">
        <f t="shared" si="346"/>
        <v/>
      </c>
      <c r="AH1188" s="374" t="str">
        <f t="array" ref="AH1188">IF( $W1188, "", INDEX(白話字韻母資料表, $AC1188, $AH$5))</f>
        <v/>
      </c>
      <c r="AI1188" s="374" t="str">
        <f t="array" ref="AI1188">IF($W1188, "", INDEX(白話字韻母八聲調資料表, $AD1188, $AG1188))</f>
        <v/>
      </c>
      <c r="AJ1188" s="370"/>
      <c r="AK1188" s="373" t="b">
        <f t="shared" si="347"/>
        <v>0</v>
      </c>
      <c r="AL1188" s="373" t="str">
        <f>IF( $AK1188, IFERROR( IF(MATCH( $E1188, 顎音化聲母!$H$9:$H$37, 0), TRUE, FALSE), FALSE), "")</f>
        <v/>
      </c>
      <c r="AM1188" s="373" t="str">
        <f t="array" ref="AM1188">IF( AND($AK1188, $AL1188), INDEX(顎音化聲母資料表, MATCH( $D1188 &amp; $E1188, 顎音化聲母!$L$5:$L$136, 0), 3), "")</f>
        <v/>
      </c>
      <c r="AN1188" s="373" t="str">
        <f t="shared" si="348"/>
        <v/>
      </c>
      <c r="AO1188" s="374" t="str">
        <f t="array" ref="AO1188">IF($AN1188="", "", IF( $AM1188&lt;&gt;"", $AM1188,INDEX(白話字聲母資料表, $AN1188, $AO$5)))</f>
        <v/>
      </c>
      <c r="AP1188" s="374" t="str">
        <f t="array" ref="AP1188">IF($W1188, "", INDEX(方音八音反切資料表, $AD1188, $AG1188))</f>
        <v/>
      </c>
      <c r="AQ1188" s="370"/>
      <c r="AR1188" s="374" t="str">
        <f t="array" ref="AR1188">IF($V1188, "", INDEX(白話字聲母資料表, $Z1188, $AR$5))</f>
        <v/>
      </c>
      <c r="AS1188" s="375" t="str">
        <f t="array" ref="AS1188">IF($W1188, "", INDEX(白話字韻母資料表, $AC1188, $AR$5))</f>
        <v/>
      </c>
      <c r="AT1188" s="374" t="str">
        <f t="array" ref="AT1188">IF($W1188, "", INDEX(台羅韻母八聲調資料表, $AD1188, $AG1188))</f>
        <v/>
      </c>
      <c r="AU1188" s="370"/>
      <c r="AV1188" s="374" t="str">
        <f t="array" ref="AV1188">IF($V1188, "", INDEX(白話字聲母資料表, $Z1188, $AV$5))</f>
        <v/>
      </c>
      <c r="AW1188" s="375" t="str">
        <f t="array" ref="AW1188">IF($W1188, "", INDEX(白話字韻母資料表, $AC1188, $AW$5))</f>
        <v/>
      </c>
      <c r="AX1188" s="374" t="str">
        <f t="array" ref="AX1188">IF($W1188, "", INDEX(閩拼韻母八聲調資料表, $AD1188, $AG1188))</f>
        <v/>
      </c>
    </row>
    <row r="1189" spans="2:50">
      <c r="B1189" s="380">
        <f t="shared" si="294"/>
        <v>1181</v>
      </c>
      <c r="C1189" s="314" t="str">
        <f>MID(文章!$D$4, B1189, 1)</f>
        <v/>
      </c>
      <c r="D1189" s="365"/>
      <c r="E1189" s="365"/>
      <c r="F1189" s="365"/>
      <c r="G1189" s="315" t="str">
        <f t="array" ref="G1189">IF( OR($T1189, NOT($U1189), $W1189), "", $AA1189 &amp; $AH1189 &amp; INDEX(中文數值資料表, $AG1189, 2) )</f>
        <v/>
      </c>
      <c r="H1189" s="321" t="str">
        <f t="shared" si="295"/>
        <v/>
      </c>
      <c r="I1189" s="322" t="str">
        <f t="shared" si="296"/>
        <v/>
      </c>
      <c r="J1189" s="323" t="str">
        <f t="shared" si="297"/>
        <v/>
      </c>
      <c r="K1189" s="316" t="str">
        <f t="shared" si="298"/>
        <v/>
      </c>
      <c r="L1189" s="317" t="str">
        <f t="shared" ca="1" si="349"/>
        <v xml:space="preserve">\ltjruby{}{}\
</v>
      </c>
      <c r="M1189" s="317" t="str">
        <f t="shared" ca="1" si="335"/>
        <v xml:space="preserve">&lt;ruby&gt;&lt;rt&gt;&lt;/rt&gt;&lt;/ruby&gt;
</v>
      </c>
      <c r="N1189" s="317" t="str">
        <f t="shared" ca="1" si="336"/>
        <v xml:space="preserve">&lt;ruby&gt;&lt;rt&gt;&lt;/rt&gt;&lt;/ruby&gt;
</v>
      </c>
      <c r="O1189" s="317" t="str">
        <f t="shared" ca="1" si="337"/>
        <v xml:space="preserve">&lt;ruby&gt;&lt;rt&gt;&lt;/rt&gt;&lt;/ruby&gt;
</v>
      </c>
      <c r="P1189" s="317" t="str">
        <f t="shared" ca="1" si="337"/>
        <v xml:space="preserve">&lt;ruby&gt;&lt;rt&gt;&lt;/rt&gt;&lt;/ruby&gt;
</v>
      </c>
      <c r="Q1189" s="318" t="str">
        <f t="shared" ca="1" si="338"/>
        <v xml:space="preserve">&lt;ruby&gt;&lt;rtc&gt;&lt;/rtc&gt;&lt;/ruby&gt;
</v>
      </c>
      <c r="R1189" s="318" t="str">
        <f t="shared" ca="1" si="339"/>
        <v xml:space="preserve">&lt;ruby&gt;&lt;rt&gt;&lt;/rt&gt;&lt;rtc&gt;&lt;/rtc&gt;&lt;/ruby&gt;
</v>
      </c>
      <c r="S1189" s="285"/>
      <c r="T1189" s="319" t="b">
        <f t="shared" si="333"/>
        <v>0</v>
      </c>
      <c r="U1189" s="319" t="b">
        <f t="shared" si="340"/>
        <v>0</v>
      </c>
      <c r="V1189" s="319" t="b">
        <f t="shared" si="341"/>
        <v>1</v>
      </c>
      <c r="W1189" s="319" t="b">
        <f t="shared" si="342"/>
        <v>1</v>
      </c>
      <c r="X1189" s="319" t="b">
        <f t="shared" si="343"/>
        <v>0</v>
      </c>
      <c r="Y1189" s="370"/>
      <c r="Z1189" s="377" t="str">
        <f t="shared" si="334"/>
        <v/>
      </c>
      <c r="AA1189" s="373" t="str">
        <f t="array" ref="AA1189">IF( $Z1189="", "", INDEX(白話字聲母資料表, $Z1189, $AA$5))</f>
        <v/>
      </c>
      <c r="AB1189" s="370"/>
      <c r="AC1189" s="377" t="str">
        <f t="shared" si="344"/>
        <v/>
      </c>
      <c r="AD1189" s="373" t="str">
        <f t="array" ref="AD1189">IF( $W1189, "", INDEX(白話字韻母資料表, AC1189, $AD$5))</f>
        <v/>
      </c>
      <c r="AE1189" s="373" t="str">
        <f t="array" ref="AE1189">IF( $W1189, "", IF( INDEX(白話字韻母資料表, AC1189, $AE$5) = "入聲", TRUE, FALSE) )</f>
        <v/>
      </c>
      <c r="AF1189" s="374" t="str">
        <f t="shared" si="345"/>
        <v/>
      </c>
      <c r="AG1189" s="374" t="str">
        <f t="shared" si="346"/>
        <v/>
      </c>
      <c r="AH1189" s="374" t="str">
        <f t="array" ref="AH1189">IF( $W1189, "", INDEX(白話字韻母資料表, $AC1189, $AH$5))</f>
        <v/>
      </c>
      <c r="AI1189" s="374" t="str">
        <f t="array" ref="AI1189">IF($W1189, "", INDEX(白話字韻母八聲調資料表, $AD1189, $AG1189))</f>
        <v/>
      </c>
      <c r="AJ1189" s="370"/>
      <c r="AK1189" s="373" t="b">
        <f t="shared" si="347"/>
        <v>0</v>
      </c>
      <c r="AL1189" s="373" t="str">
        <f>IF( $AK1189, IFERROR( IF(MATCH( $E1189, 顎音化聲母!$H$9:$H$37, 0), TRUE, FALSE), FALSE), "")</f>
        <v/>
      </c>
      <c r="AM1189" s="373" t="str">
        <f t="array" ref="AM1189">IF( AND($AK1189, $AL1189), INDEX(顎音化聲母資料表, MATCH( $D1189 &amp; $E1189, 顎音化聲母!$L$5:$L$136, 0), 3), "")</f>
        <v/>
      </c>
      <c r="AN1189" s="373" t="str">
        <f t="shared" si="348"/>
        <v/>
      </c>
      <c r="AO1189" s="374" t="str">
        <f t="array" ref="AO1189">IF($AN1189="", "", IF( $AM1189&lt;&gt;"", $AM1189,INDEX(白話字聲母資料表, $AN1189, $AO$5)))</f>
        <v/>
      </c>
      <c r="AP1189" s="374" t="str">
        <f t="array" ref="AP1189">IF($W1189, "", INDEX(方音八音反切資料表, $AD1189, $AG1189))</f>
        <v/>
      </c>
      <c r="AQ1189" s="370"/>
      <c r="AR1189" s="374" t="str">
        <f t="array" ref="AR1189">IF($V1189, "", INDEX(白話字聲母資料表, $Z1189, $AR$5))</f>
        <v/>
      </c>
      <c r="AS1189" s="375" t="str">
        <f t="array" ref="AS1189">IF($W1189, "", INDEX(白話字韻母資料表, $AC1189, $AR$5))</f>
        <v/>
      </c>
      <c r="AT1189" s="374" t="str">
        <f t="array" ref="AT1189">IF($W1189, "", INDEX(台羅韻母八聲調資料表, $AD1189, $AG1189))</f>
        <v/>
      </c>
      <c r="AU1189" s="370"/>
      <c r="AV1189" s="374" t="str">
        <f t="array" ref="AV1189">IF($V1189, "", INDEX(白話字聲母資料表, $Z1189, $AV$5))</f>
        <v/>
      </c>
      <c r="AW1189" s="375" t="str">
        <f t="array" ref="AW1189">IF($W1189, "", INDEX(白話字韻母資料表, $AC1189, $AW$5))</f>
        <v/>
      </c>
      <c r="AX1189" s="374" t="str">
        <f t="array" ref="AX1189">IF($W1189, "", INDEX(閩拼韻母八聲調資料表, $AD1189, $AG1189))</f>
        <v/>
      </c>
    </row>
    <row r="1190" spans="2:50">
      <c r="B1190" s="380">
        <f t="shared" si="294"/>
        <v>1182</v>
      </c>
      <c r="C1190" s="314" t="str">
        <f>MID(文章!$D$4, B1190, 1)</f>
        <v/>
      </c>
      <c r="D1190" s="365"/>
      <c r="E1190" s="365"/>
      <c r="F1190" s="365"/>
      <c r="G1190" s="315" t="str">
        <f t="array" ref="G1190">IF( OR($T1190, NOT($U1190), $W1190), "", $AA1190 &amp; $AH1190 &amp; INDEX(中文數值資料表, $AG1190, 2) )</f>
        <v/>
      </c>
      <c r="H1190" s="321" t="str">
        <f t="shared" si="295"/>
        <v/>
      </c>
      <c r="I1190" s="322" t="str">
        <f t="shared" si="296"/>
        <v/>
      </c>
      <c r="J1190" s="323" t="str">
        <f t="shared" si="297"/>
        <v/>
      </c>
      <c r="K1190" s="316" t="str">
        <f t="shared" si="298"/>
        <v/>
      </c>
      <c r="L1190" s="317" t="str">
        <f t="shared" ca="1" si="349"/>
        <v xml:space="preserve">\ltjruby{}{}\
</v>
      </c>
      <c r="M1190" s="317" t="str">
        <f t="shared" ca="1" si="335"/>
        <v xml:space="preserve">&lt;ruby&gt;&lt;rt&gt;&lt;/rt&gt;&lt;/ruby&gt;
</v>
      </c>
      <c r="N1190" s="317" t="str">
        <f t="shared" ca="1" si="336"/>
        <v xml:space="preserve">&lt;ruby&gt;&lt;rt&gt;&lt;/rt&gt;&lt;/ruby&gt;
</v>
      </c>
      <c r="O1190" s="317" t="str">
        <f t="shared" ca="1" si="337"/>
        <v xml:space="preserve">&lt;ruby&gt;&lt;rt&gt;&lt;/rt&gt;&lt;/ruby&gt;
</v>
      </c>
      <c r="P1190" s="317" t="str">
        <f t="shared" ca="1" si="337"/>
        <v xml:space="preserve">&lt;ruby&gt;&lt;rt&gt;&lt;/rt&gt;&lt;/ruby&gt;
</v>
      </c>
      <c r="Q1190" s="318" t="str">
        <f t="shared" ca="1" si="338"/>
        <v xml:space="preserve">&lt;ruby&gt;&lt;rtc&gt;&lt;/rtc&gt;&lt;/ruby&gt;
</v>
      </c>
      <c r="R1190" s="318" t="str">
        <f t="shared" ca="1" si="339"/>
        <v xml:space="preserve">&lt;ruby&gt;&lt;rt&gt;&lt;/rt&gt;&lt;rtc&gt;&lt;/rtc&gt;&lt;/ruby&gt;
</v>
      </c>
      <c r="S1190" s="285"/>
      <c r="T1190" s="319" t="b">
        <f t="shared" si="333"/>
        <v>0</v>
      </c>
      <c r="U1190" s="319" t="b">
        <f t="shared" si="340"/>
        <v>0</v>
      </c>
      <c r="V1190" s="319" t="b">
        <f t="shared" si="341"/>
        <v>1</v>
      </c>
      <c r="W1190" s="319" t="b">
        <f t="shared" si="342"/>
        <v>1</v>
      </c>
      <c r="X1190" s="319" t="b">
        <f t="shared" si="343"/>
        <v>0</v>
      </c>
      <c r="Y1190" s="370"/>
      <c r="Z1190" s="377" t="str">
        <f t="shared" si="334"/>
        <v/>
      </c>
      <c r="AA1190" s="373" t="str">
        <f t="array" ref="AA1190">IF( $Z1190="", "", INDEX(白話字聲母資料表, $Z1190, $AA$5))</f>
        <v/>
      </c>
      <c r="AB1190" s="370"/>
      <c r="AC1190" s="377" t="str">
        <f t="shared" si="344"/>
        <v/>
      </c>
      <c r="AD1190" s="373" t="str">
        <f t="array" ref="AD1190">IF( $W1190, "", INDEX(白話字韻母資料表, AC1190, $AD$5))</f>
        <v/>
      </c>
      <c r="AE1190" s="373" t="str">
        <f t="array" ref="AE1190">IF( $W1190, "", IF( INDEX(白話字韻母資料表, AC1190, $AE$5) = "入聲", TRUE, FALSE) )</f>
        <v/>
      </c>
      <c r="AF1190" s="374" t="str">
        <f t="shared" si="345"/>
        <v/>
      </c>
      <c r="AG1190" s="374" t="str">
        <f t="shared" si="346"/>
        <v/>
      </c>
      <c r="AH1190" s="374" t="str">
        <f t="array" ref="AH1190">IF( $W1190, "", INDEX(白話字韻母資料表, $AC1190, $AH$5))</f>
        <v/>
      </c>
      <c r="AI1190" s="374" t="str">
        <f t="array" ref="AI1190">IF($W1190, "", INDEX(白話字韻母八聲調資料表, $AD1190, $AG1190))</f>
        <v/>
      </c>
      <c r="AJ1190" s="370"/>
      <c r="AK1190" s="373" t="b">
        <f t="shared" si="347"/>
        <v>0</v>
      </c>
      <c r="AL1190" s="373" t="str">
        <f>IF( $AK1190, IFERROR( IF(MATCH( $E1190, 顎音化聲母!$H$9:$H$37, 0), TRUE, FALSE), FALSE), "")</f>
        <v/>
      </c>
      <c r="AM1190" s="373" t="str">
        <f t="array" ref="AM1190">IF( AND($AK1190, $AL1190), INDEX(顎音化聲母資料表, MATCH( $D1190 &amp; $E1190, 顎音化聲母!$L$5:$L$136, 0), 3), "")</f>
        <v/>
      </c>
      <c r="AN1190" s="373" t="str">
        <f t="shared" si="348"/>
        <v/>
      </c>
      <c r="AO1190" s="374" t="str">
        <f t="array" ref="AO1190">IF($AN1190="", "", IF( $AM1190&lt;&gt;"", $AM1190,INDEX(白話字聲母資料表, $AN1190, $AO$5)))</f>
        <v/>
      </c>
      <c r="AP1190" s="374" t="str">
        <f t="array" ref="AP1190">IF($W1190, "", INDEX(方音八音反切資料表, $AD1190, $AG1190))</f>
        <v/>
      </c>
      <c r="AQ1190" s="370"/>
      <c r="AR1190" s="374" t="str">
        <f t="array" ref="AR1190">IF($V1190, "", INDEX(白話字聲母資料表, $Z1190, $AR$5))</f>
        <v/>
      </c>
      <c r="AS1190" s="375" t="str">
        <f t="array" ref="AS1190">IF($W1190, "", INDEX(白話字韻母資料表, $AC1190, $AR$5))</f>
        <v/>
      </c>
      <c r="AT1190" s="374" t="str">
        <f t="array" ref="AT1190">IF($W1190, "", INDEX(台羅韻母八聲調資料表, $AD1190, $AG1190))</f>
        <v/>
      </c>
      <c r="AU1190" s="370"/>
      <c r="AV1190" s="374" t="str">
        <f t="array" ref="AV1190">IF($V1190, "", INDEX(白話字聲母資料表, $Z1190, $AV$5))</f>
        <v/>
      </c>
      <c r="AW1190" s="375" t="str">
        <f t="array" ref="AW1190">IF($W1190, "", INDEX(白話字韻母資料表, $AC1190, $AW$5))</f>
        <v/>
      </c>
      <c r="AX1190" s="374" t="str">
        <f t="array" ref="AX1190">IF($W1190, "", INDEX(閩拼韻母八聲調資料表, $AD1190, $AG1190))</f>
        <v/>
      </c>
    </row>
    <row r="1191" spans="2:50">
      <c r="B1191" s="380">
        <f t="shared" si="294"/>
        <v>1183</v>
      </c>
      <c r="C1191" s="314" t="str">
        <f>MID(文章!$D$4, B1191, 1)</f>
        <v/>
      </c>
      <c r="D1191" s="365"/>
      <c r="E1191" s="365"/>
      <c r="F1191" s="365"/>
      <c r="G1191" s="315" t="str">
        <f t="array" ref="G1191">IF( OR($T1191, NOT($U1191), $W1191), "", $AA1191 &amp; $AH1191 &amp; INDEX(中文數值資料表, $AG1191, 2) )</f>
        <v/>
      </c>
      <c r="H1191" s="321" t="str">
        <f t="shared" si="295"/>
        <v/>
      </c>
      <c r="I1191" s="322" t="str">
        <f t="shared" si="296"/>
        <v/>
      </c>
      <c r="J1191" s="323" t="str">
        <f t="shared" si="297"/>
        <v/>
      </c>
      <c r="K1191" s="316" t="str">
        <f t="shared" si="298"/>
        <v/>
      </c>
      <c r="L1191" s="317" t="str">
        <f t="shared" ca="1" si="349"/>
        <v xml:space="preserve">\ltjruby{}{}\
</v>
      </c>
      <c r="M1191" s="317" t="str">
        <f t="shared" ca="1" si="335"/>
        <v xml:space="preserve">&lt;ruby&gt;&lt;rt&gt;&lt;/rt&gt;&lt;/ruby&gt;
</v>
      </c>
      <c r="N1191" s="317" t="str">
        <f t="shared" ca="1" si="336"/>
        <v xml:space="preserve">&lt;ruby&gt;&lt;rt&gt;&lt;/rt&gt;&lt;/ruby&gt;
</v>
      </c>
      <c r="O1191" s="317" t="str">
        <f t="shared" ca="1" si="337"/>
        <v xml:space="preserve">&lt;ruby&gt;&lt;rt&gt;&lt;/rt&gt;&lt;/ruby&gt;
</v>
      </c>
      <c r="P1191" s="317" t="str">
        <f t="shared" ca="1" si="337"/>
        <v xml:space="preserve">&lt;ruby&gt;&lt;rt&gt;&lt;/rt&gt;&lt;/ruby&gt;
</v>
      </c>
      <c r="Q1191" s="318" t="str">
        <f t="shared" ca="1" si="338"/>
        <v xml:space="preserve">&lt;ruby&gt;&lt;rtc&gt;&lt;/rtc&gt;&lt;/ruby&gt;
</v>
      </c>
      <c r="R1191" s="318" t="str">
        <f t="shared" ca="1" si="339"/>
        <v xml:space="preserve">&lt;ruby&gt;&lt;rt&gt;&lt;/rt&gt;&lt;rtc&gt;&lt;/rtc&gt;&lt;/ruby&gt;
</v>
      </c>
      <c r="S1191" s="285"/>
      <c r="T1191" s="319" t="b">
        <f t="shared" si="333"/>
        <v>0</v>
      </c>
      <c r="U1191" s="319" t="b">
        <f t="shared" si="340"/>
        <v>0</v>
      </c>
      <c r="V1191" s="319" t="b">
        <f t="shared" si="341"/>
        <v>1</v>
      </c>
      <c r="W1191" s="319" t="b">
        <f t="shared" si="342"/>
        <v>1</v>
      </c>
      <c r="X1191" s="319" t="b">
        <f t="shared" si="343"/>
        <v>0</v>
      </c>
      <c r="Y1191" s="370"/>
      <c r="Z1191" s="377" t="str">
        <f t="shared" si="334"/>
        <v/>
      </c>
      <c r="AA1191" s="373" t="str">
        <f t="array" ref="AA1191">IF( $Z1191="", "", INDEX(白話字聲母資料表, $Z1191, $AA$5))</f>
        <v/>
      </c>
      <c r="AB1191" s="370"/>
      <c r="AC1191" s="377" t="str">
        <f t="shared" si="344"/>
        <v/>
      </c>
      <c r="AD1191" s="373" t="str">
        <f t="array" ref="AD1191">IF( $W1191, "", INDEX(白話字韻母資料表, AC1191, $AD$5))</f>
        <v/>
      </c>
      <c r="AE1191" s="373" t="str">
        <f t="array" ref="AE1191">IF( $W1191, "", IF( INDEX(白話字韻母資料表, AC1191, $AE$5) = "入聲", TRUE, FALSE) )</f>
        <v/>
      </c>
      <c r="AF1191" s="374" t="str">
        <f t="shared" si="345"/>
        <v/>
      </c>
      <c r="AG1191" s="374" t="str">
        <f t="shared" si="346"/>
        <v/>
      </c>
      <c r="AH1191" s="374" t="str">
        <f t="array" ref="AH1191">IF( $W1191, "", INDEX(白話字韻母資料表, $AC1191, $AH$5))</f>
        <v/>
      </c>
      <c r="AI1191" s="374" t="str">
        <f t="array" ref="AI1191">IF($W1191, "", INDEX(白話字韻母八聲調資料表, $AD1191, $AG1191))</f>
        <v/>
      </c>
      <c r="AJ1191" s="370"/>
      <c r="AK1191" s="373" t="b">
        <f t="shared" si="347"/>
        <v>0</v>
      </c>
      <c r="AL1191" s="373" t="str">
        <f>IF( $AK1191, IFERROR( IF(MATCH( $E1191, 顎音化聲母!$H$9:$H$37, 0), TRUE, FALSE), FALSE), "")</f>
        <v/>
      </c>
      <c r="AM1191" s="373" t="str">
        <f t="array" ref="AM1191">IF( AND($AK1191, $AL1191), INDEX(顎音化聲母資料表, MATCH( $D1191 &amp; $E1191, 顎音化聲母!$L$5:$L$136, 0), 3), "")</f>
        <v/>
      </c>
      <c r="AN1191" s="373" t="str">
        <f t="shared" si="348"/>
        <v/>
      </c>
      <c r="AO1191" s="374" t="str">
        <f t="array" ref="AO1191">IF($AN1191="", "", IF( $AM1191&lt;&gt;"", $AM1191,INDEX(白話字聲母資料表, $AN1191, $AO$5)))</f>
        <v/>
      </c>
      <c r="AP1191" s="374" t="str">
        <f t="array" ref="AP1191">IF($W1191, "", INDEX(方音八音反切資料表, $AD1191, $AG1191))</f>
        <v/>
      </c>
      <c r="AQ1191" s="370"/>
      <c r="AR1191" s="374" t="str">
        <f t="array" ref="AR1191">IF($V1191, "", INDEX(白話字聲母資料表, $Z1191, $AR$5))</f>
        <v/>
      </c>
      <c r="AS1191" s="375" t="str">
        <f t="array" ref="AS1191">IF($W1191, "", INDEX(白話字韻母資料表, $AC1191, $AR$5))</f>
        <v/>
      </c>
      <c r="AT1191" s="374" t="str">
        <f t="array" ref="AT1191">IF($W1191, "", INDEX(台羅韻母八聲調資料表, $AD1191, $AG1191))</f>
        <v/>
      </c>
      <c r="AU1191" s="370"/>
      <c r="AV1191" s="374" t="str">
        <f t="array" ref="AV1191">IF($V1191, "", INDEX(白話字聲母資料表, $Z1191, $AV$5))</f>
        <v/>
      </c>
      <c r="AW1191" s="375" t="str">
        <f t="array" ref="AW1191">IF($W1191, "", INDEX(白話字韻母資料表, $AC1191, $AW$5))</f>
        <v/>
      </c>
      <c r="AX1191" s="374" t="str">
        <f t="array" ref="AX1191">IF($W1191, "", INDEX(閩拼韻母八聲調資料表, $AD1191, $AG1191))</f>
        <v/>
      </c>
    </row>
    <row r="1192" spans="2:50">
      <c r="B1192" s="380">
        <f t="shared" si="294"/>
        <v>1184</v>
      </c>
      <c r="C1192" s="314" t="str">
        <f>MID(文章!$D$4, B1192, 1)</f>
        <v/>
      </c>
      <c r="D1192" s="365"/>
      <c r="E1192" s="365"/>
      <c r="F1192" s="365"/>
      <c r="G1192" s="315" t="str">
        <f t="array" ref="G1192">IF( OR($T1192, NOT($U1192), $W1192), "", $AA1192 &amp; $AH1192 &amp; INDEX(中文數值資料表, $AG1192, 2) )</f>
        <v/>
      </c>
      <c r="H1192" s="321" t="str">
        <f t="shared" si="295"/>
        <v/>
      </c>
      <c r="I1192" s="322" t="str">
        <f t="shared" si="296"/>
        <v/>
      </c>
      <c r="J1192" s="323" t="str">
        <f t="shared" si="297"/>
        <v/>
      </c>
      <c r="K1192" s="316" t="str">
        <f t="shared" si="298"/>
        <v/>
      </c>
      <c r="L1192" s="317" t="str">
        <f t="shared" ca="1" si="349"/>
        <v xml:space="preserve">\ltjruby{}{}\
</v>
      </c>
      <c r="M1192" s="317" t="str">
        <f t="shared" ca="1" si="335"/>
        <v xml:space="preserve">&lt;ruby&gt;&lt;rt&gt;&lt;/rt&gt;&lt;/ruby&gt;
</v>
      </c>
      <c r="N1192" s="317" t="str">
        <f t="shared" ca="1" si="336"/>
        <v xml:space="preserve">&lt;ruby&gt;&lt;rt&gt;&lt;/rt&gt;&lt;/ruby&gt;
</v>
      </c>
      <c r="O1192" s="317" t="str">
        <f t="shared" ca="1" si="337"/>
        <v xml:space="preserve">&lt;ruby&gt;&lt;rt&gt;&lt;/rt&gt;&lt;/ruby&gt;
</v>
      </c>
      <c r="P1192" s="317" t="str">
        <f t="shared" ca="1" si="337"/>
        <v xml:space="preserve">&lt;ruby&gt;&lt;rt&gt;&lt;/rt&gt;&lt;/ruby&gt;
</v>
      </c>
      <c r="Q1192" s="318" t="str">
        <f t="shared" ca="1" si="338"/>
        <v xml:space="preserve">&lt;ruby&gt;&lt;rtc&gt;&lt;/rtc&gt;&lt;/ruby&gt;
</v>
      </c>
      <c r="R1192" s="318" t="str">
        <f t="shared" ca="1" si="339"/>
        <v xml:space="preserve">&lt;ruby&gt;&lt;rt&gt;&lt;/rt&gt;&lt;rtc&gt;&lt;/rtc&gt;&lt;/ruby&gt;
</v>
      </c>
      <c r="S1192" s="285"/>
      <c r="T1192" s="319" t="b">
        <f t="shared" si="333"/>
        <v>0</v>
      </c>
      <c r="U1192" s="319" t="b">
        <f t="shared" si="340"/>
        <v>0</v>
      </c>
      <c r="V1192" s="319" t="b">
        <f t="shared" si="341"/>
        <v>1</v>
      </c>
      <c r="W1192" s="319" t="b">
        <f t="shared" si="342"/>
        <v>1</v>
      </c>
      <c r="X1192" s="319" t="b">
        <f t="shared" si="343"/>
        <v>0</v>
      </c>
      <c r="Y1192" s="370"/>
      <c r="Z1192" s="377" t="str">
        <f t="shared" si="334"/>
        <v/>
      </c>
      <c r="AA1192" s="373" t="str">
        <f t="array" ref="AA1192">IF( $Z1192="", "", INDEX(白話字聲母資料表, $Z1192, $AA$5))</f>
        <v/>
      </c>
      <c r="AB1192" s="370"/>
      <c r="AC1192" s="377" t="str">
        <f t="shared" si="344"/>
        <v/>
      </c>
      <c r="AD1192" s="373" t="str">
        <f t="array" ref="AD1192">IF( $W1192, "", INDEX(白話字韻母資料表, AC1192, $AD$5))</f>
        <v/>
      </c>
      <c r="AE1192" s="373" t="str">
        <f t="array" ref="AE1192">IF( $W1192, "", IF( INDEX(白話字韻母資料表, AC1192, $AE$5) = "入聲", TRUE, FALSE) )</f>
        <v/>
      </c>
      <c r="AF1192" s="374" t="str">
        <f t="shared" si="345"/>
        <v/>
      </c>
      <c r="AG1192" s="374" t="str">
        <f t="shared" si="346"/>
        <v/>
      </c>
      <c r="AH1192" s="374" t="str">
        <f t="array" ref="AH1192">IF( $W1192, "", INDEX(白話字韻母資料表, $AC1192, $AH$5))</f>
        <v/>
      </c>
      <c r="AI1192" s="374" t="str">
        <f t="array" ref="AI1192">IF($W1192, "", INDEX(白話字韻母八聲調資料表, $AD1192, $AG1192))</f>
        <v/>
      </c>
      <c r="AJ1192" s="370"/>
      <c r="AK1192" s="373" t="b">
        <f t="shared" si="347"/>
        <v>0</v>
      </c>
      <c r="AL1192" s="373" t="str">
        <f>IF( $AK1192, IFERROR( IF(MATCH( $E1192, 顎音化聲母!$H$9:$H$37, 0), TRUE, FALSE), FALSE), "")</f>
        <v/>
      </c>
      <c r="AM1192" s="373" t="str">
        <f t="array" ref="AM1192">IF( AND($AK1192, $AL1192), INDEX(顎音化聲母資料表, MATCH( $D1192 &amp; $E1192, 顎音化聲母!$L$5:$L$136, 0), 3), "")</f>
        <v/>
      </c>
      <c r="AN1192" s="373" t="str">
        <f t="shared" si="348"/>
        <v/>
      </c>
      <c r="AO1192" s="374" t="str">
        <f t="array" ref="AO1192">IF($AN1192="", "", IF( $AM1192&lt;&gt;"", $AM1192,INDEX(白話字聲母資料表, $AN1192, $AO$5)))</f>
        <v/>
      </c>
      <c r="AP1192" s="374" t="str">
        <f t="array" ref="AP1192">IF($W1192, "", INDEX(方音八音反切資料表, $AD1192, $AG1192))</f>
        <v/>
      </c>
      <c r="AQ1192" s="370"/>
      <c r="AR1192" s="374" t="str">
        <f t="array" ref="AR1192">IF($V1192, "", INDEX(白話字聲母資料表, $Z1192, $AR$5))</f>
        <v/>
      </c>
      <c r="AS1192" s="375" t="str">
        <f t="array" ref="AS1192">IF($W1192, "", INDEX(白話字韻母資料表, $AC1192, $AR$5))</f>
        <v/>
      </c>
      <c r="AT1192" s="374" t="str">
        <f t="array" ref="AT1192">IF($W1192, "", INDEX(台羅韻母八聲調資料表, $AD1192, $AG1192))</f>
        <v/>
      </c>
      <c r="AU1192" s="370"/>
      <c r="AV1192" s="374" t="str">
        <f t="array" ref="AV1192">IF($V1192, "", INDEX(白話字聲母資料表, $Z1192, $AV$5))</f>
        <v/>
      </c>
      <c r="AW1192" s="375" t="str">
        <f t="array" ref="AW1192">IF($W1192, "", INDEX(白話字韻母資料表, $AC1192, $AW$5))</f>
        <v/>
      </c>
      <c r="AX1192" s="374" t="str">
        <f t="array" ref="AX1192">IF($W1192, "", INDEX(閩拼韻母八聲調資料表, $AD1192, $AG1192))</f>
        <v/>
      </c>
    </row>
    <row r="1193" spans="2:50">
      <c r="B1193" s="380">
        <f t="shared" si="294"/>
        <v>1185</v>
      </c>
      <c r="C1193" s="314" t="str">
        <f>MID(文章!$D$4, B1193, 1)</f>
        <v/>
      </c>
      <c r="D1193" s="365"/>
      <c r="E1193" s="365"/>
      <c r="F1193" s="365"/>
      <c r="G1193" s="315" t="str">
        <f t="array" ref="G1193">IF( OR($T1193, NOT($U1193), $W1193), "", $AA1193 &amp; $AH1193 &amp; INDEX(中文數值資料表, $AG1193, 2) )</f>
        <v/>
      </c>
      <c r="H1193" s="321" t="str">
        <f t="shared" si="295"/>
        <v/>
      </c>
      <c r="I1193" s="322" t="str">
        <f t="shared" si="296"/>
        <v/>
      </c>
      <c r="J1193" s="323" t="str">
        <f t="shared" si="297"/>
        <v/>
      </c>
      <c r="K1193" s="316" t="str">
        <f t="shared" si="298"/>
        <v/>
      </c>
      <c r="L1193" s="317" t="str">
        <f t="shared" ca="1" si="349"/>
        <v xml:space="preserve">\ltjruby{}{}\
</v>
      </c>
      <c r="M1193" s="317" t="str">
        <f t="shared" ca="1" si="335"/>
        <v xml:space="preserve">&lt;ruby&gt;&lt;rt&gt;&lt;/rt&gt;&lt;/ruby&gt;
</v>
      </c>
      <c r="N1193" s="317" t="str">
        <f t="shared" ca="1" si="336"/>
        <v xml:space="preserve">&lt;ruby&gt;&lt;rt&gt;&lt;/rt&gt;&lt;/ruby&gt;
</v>
      </c>
      <c r="O1193" s="317" t="str">
        <f t="shared" ca="1" si="337"/>
        <v xml:space="preserve">&lt;ruby&gt;&lt;rt&gt;&lt;/rt&gt;&lt;/ruby&gt;
</v>
      </c>
      <c r="P1193" s="317" t="str">
        <f t="shared" ca="1" si="337"/>
        <v xml:space="preserve">&lt;ruby&gt;&lt;rt&gt;&lt;/rt&gt;&lt;/ruby&gt;
</v>
      </c>
      <c r="Q1193" s="318" t="str">
        <f t="shared" ca="1" si="338"/>
        <v xml:space="preserve">&lt;ruby&gt;&lt;rtc&gt;&lt;/rtc&gt;&lt;/ruby&gt;
</v>
      </c>
      <c r="R1193" s="318" t="str">
        <f t="shared" ca="1" si="339"/>
        <v xml:space="preserve">&lt;ruby&gt;&lt;rt&gt;&lt;/rt&gt;&lt;rtc&gt;&lt;/rtc&gt;&lt;/ruby&gt;
</v>
      </c>
      <c r="S1193" s="285"/>
      <c r="T1193" s="319" t="b">
        <f t="shared" si="333"/>
        <v>0</v>
      </c>
      <c r="U1193" s="319" t="b">
        <f t="shared" si="340"/>
        <v>0</v>
      </c>
      <c r="V1193" s="319" t="b">
        <f t="shared" si="341"/>
        <v>1</v>
      </c>
      <c r="W1193" s="319" t="b">
        <f t="shared" si="342"/>
        <v>1</v>
      </c>
      <c r="X1193" s="319" t="b">
        <f t="shared" si="343"/>
        <v>0</v>
      </c>
      <c r="Y1193" s="370"/>
      <c r="Z1193" s="377" t="str">
        <f t="shared" si="334"/>
        <v/>
      </c>
      <c r="AA1193" s="373" t="str">
        <f t="array" ref="AA1193">IF( $Z1193="", "", INDEX(白話字聲母資料表, $Z1193, $AA$5))</f>
        <v/>
      </c>
      <c r="AB1193" s="370"/>
      <c r="AC1193" s="377" t="str">
        <f t="shared" si="344"/>
        <v/>
      </c>
      <c r="AD1193" s="373" t="str">
        <f t="array" ref="AD1193">IF( $W1193, "", INDEX(白話字韻母資料表, AC1193, $AD$5))</f>
        <v/>
      </c>
      <c r="AE1193" s="373" t="str">
        <f t="array" ref="AE1193">IF( $W1193, "", IF( INDEX(白話字韻母資料表, AC1193, $AE$5) = "入聲", TRUE, FALSE) )</f>
        <v/>
      </c>
      <c r="AF1193" s="374" t="str">
        <f t="shared" si="345"/>
        <v/>
      </c>
      <c r="AG1193" s="374" t="str">
        <f t="shared" si="346"/>
        <v/>
      </c>
      <c r="AH1193" s="374" t="str">
        <f t="array" ref="AH1193">IF( $W1193, "", INDEX(白話字韻母資料表, $AC1193, $AH$5))</f>
        <v/>
      </c>
      <c r="AI1193" s="374" t="str">
        <f t="array" ref="AI1193">IF($W1193, "", INDEX(白話字韻母八聲調資料表, $AD1193, $AG1193))</f>
        <v/>
      </c>
      <c r="AJ1193" s="370"/>
      <c r="AK1193" s="373" t="b">
        <f t="shared" si="347"/>
        <v>0</v>
      </c>
      <c r="AL1193" s="373" t="str">
        <f>IF( $AK1193, IFERROR( IF(MATCH( $E1193, 顎音化聲母!$H$9:$H$37, 0), TRUE, FALSE), FALSE), "")</f>
        <v/>
      </c>
      <c r="AM1193" s="373" t="str">
        <f t="array" ref="AM1193">IF( AND($AK1193, $AL1193), INDEX(顎音化聲母資料表, MATCH( $D1193 &amp; $E1193, 顎音化聲母!$L$5:$L$136, 0), 3), "")</f>
        <v/>
      </c>
      <c r="AN1193" s="373" t="str">
        <f t="shared" si="348"/>
        <v/>
      </c>
      <c r="AO1193" s="374" t="str">
        <f t="array" ref="AO1193">IF($AN1193="", "", IF( $AM1193&lt;&gt;"", $AM1193,INDEX(白話字聲母資料表, $AN1193, $AO$5)))</f>
        <v/>
      </c>
      <c r="AP1193" s="374" t="str">
        <f t="array" ref="AP1193">IF($W1193, "", INDEX(方音八音反切資料表, $AD1193, $AG1193))</f>
        <v/>
      </c>
      <c r="AQ1193" s="370"/>
      <c r="AR1193" s="374" t="str">
        <f t="array" ref="AR1193">IF($V1193, "", INDEX(白話字聲母資料表, $Z1193, $AR$5))</f>
        <v/>
      </c>
      <c r="AS1193" s="375" t="str">
        <f t="array" ref="AS1193">IF($W1193, "", INDEX(白話字韻母資料表, $AC1193, $AR$5))</f>
        <v/>
      </c>
      <c r="AT1193" s="374" t="str">
        <f t="array" ref="AT1193">IF($W1193, "", INDEX(台羅韻母八聲調資料表, $AD1193, $AG1193))</f>
        <v/>
      </c>
      <c r="AU1193" s="370"/>
      <c r="AV1193" s="374" t="str">
        <f t="array" ref="AV1193">IF($V1193, "", INDEX(白話字聲母資料表, $Z1193, $AV$5))</f>
        <v/>
      </c>
      <c r="AW1193" s="375" t="str">
        <f t="array" ref="AW1193">IF($W1193, "", INDEX(白話字韻母資料表, $AC1193, $AW$5))</f>
        <v/>
      </c>
      <c r="AX1193" s="374" t="str">
        <f t="array" ref="AX1193">IF($W1193, "", INDEX(閩拼韻母八聲調資料表, $AD1193, $AG1193))</f>
        <v/>
      </c>
    </row>
    <row r="1194" spans="2:50">
      <c r="B1194" s="380">
        <f t="shared" si="294"/>
        <v>1186</v>
      </c>
      <c r="C1194" s="314" t="str">
        <f>MID(文章!$D$4, B1194, 1)</f>
        <v/>
      </c>
      <c r="D1194" s="365"/>
      <c r="E1194" s="365"/>
      <c r="F1194" s="365"/>
      <c r="G1194" s="315" t="str">
        <f t="array" ref="G1194">IF( OR($T1194, NOT($U1194), $W1194), "", $AA1194 &amp; $AH1194 &amp; INDEX(中文數值資料表, $AG1194, 2) )</f>
        <v/>
      </c>
      <c r="H1194" s="321" t="str">
        <f t="shared" si="295"/>
        <v/>
      </c>
      <c r="I1194" s="322" t="str">
        <f t="shared" si="296"/>
        <v/>
      </c>
      <c r="J1194" s="323" t="str">
        <f t="shared" si="297"/>
        <v/>
      </c>
      <c r="K1194" s="316" t="str">
        <f t="shared" si="298"/>
        <v/>
      </c>
      <c r="L1194" s="317" t="str">
        <f t="shared" ca="1" si="349"/>
        <v xml:space="preserve">\ltjruby{}{}\
</v>
      </c>
      <c r="M1194" s="317" t="str">
        <f t="shared" ca="1" si="335"/>
        <v xml:space="preserve">&lt;ruby&gt;&lt;rt&gt;&lt;/rt&gt;&lt;/ruby&gt;
</v>
      </c>
      <c r="N1194" s="317" t="str">
        <f t="shared" ca="1" si="336"/>
        <v xml:space="preserve">&lt;ruby&gt;&lt;rt&gt;&lt;/rt&gt;&lt;/ruby&gt;
</v>
      </c>
      <c r="O1194" s="317" t="str">
        <f t="shared" ca="1" si="337"/>
        <v xml:space="preserve">&lt;ruby&gt;&lt;rt&gt;&lt;/rt&gt;&lt;/ruby&gt;
</v>
      </c>
      <c r="P1194" s="317" t="str">
        <f t="shared" ca="1" si="337"/>
        <v xml:space="preserve">&lt;ruby&gt;&lt;rt&gt;&lt;/rt&gt;&lt;/ruby&gt;
</v>
      </c>
      <c r="Q1194" s="318" t="str">
        <f t="shared" ca="1" si="338"/>
        <v xml:space="preserve">&lt;ruby&gt;&lt;rtc&gt;&lt;/rtc&gt;&lt;/ruby&gt;
</v>
      </c>
      <c r="R1194" s="318" t="str">
        <f t="shared" ca="1" si="339"/>
        <v xml:space="preserve">&lt;ruby&gt;&lt;rt&gt;&lt;/rt&gt;&lt;rtc&gt;&lt;/rtc&gt;&lt;/ruby&gt;
</v>
      </c>
      <c r="S1194" s="285"/>
      <c r="T1194" s="319" t="b">
        <f t="shared" si="333"/>
        <v>0</v>
      </c>
      <c r="U1194" s="319" t="b">
        <f t="shared" si="340"/>
        <v>0</v>
      </c>
      <c r="V1194" s="319" t="b">
        <f t="shared" si="341"/>
        <v>1</v>
      </c>
      <c r="W1194" s="319" t="b">
        <f t="shared" si="342"/>
        <v>1</v>
      </c>
      <c r="X1194" s="319" t="b">
        <f t="shared" si="343"/>
        <v>0</v>
      </c>
      <c r="Y1194" s="370"/>
      <c r="Z1194" s="377" t="str">
        <f t="shared" si="334"/>
        <v/>
      </c>
      <c r="AA1194" s="373" t="str">
        <f t="array" ref="AA1194">IF( $Z1194="", "", INDEX(白話字聲母資料表, $Z1194, $AA$5))</f>
        <v/>
      </c>
      <c r="AB1194" s="370"/>
      <c r="AC1194" s="377" t="str">
        <f t="shared" si="344"/>
        <v/>
      </c>
      <c r="AD1194" s="373" t="str">
        <f t="array" ref="AD1194">IF( $W1194, "", INDEX(白話字韻母資料表, AC1194, $AD$5))</f>
        <v/>
      </c>
      <c r="AE1194" s="373" t="str">
        <f t="array" ref="AE1194">IF( $W1194, "", IF( INDEX(白話字韻母資料表, AC1194, $AE$5) = "入聲", TRUE, FALSE) )</f>
        <v/>
      </c>
      <c r="AF1194" s="374" t="str">
        <f t="shared" si="345"/>
        <v/>
      </c>
      <c r="AG1194" s="374" t="str">
        <f t="shared" si="346"/>
        <v/>
      </c>
      <c r="AH1194" s="374" t="str">
        <f t="array" ref="AH1194">IF( $W1194, "", INDEX(白話字韻母資料表, $AC1194, $AH$5))</f>
        <v/>
      </c>
      <c r="AI1194" s="374" t="str">
        <f t="array" ref="AI1194">IF($W1194, "", INDEX(白話字韻母八聲調資料表, $AD1194, $AG1194))</f>
        <v/>
      </c>
      <c r="AJ1194" s="370"/>
      <c r="AK1194" s="373" t="b">
        <f t="shared" si="347"/>
        <v>0</v>
      </c>
      <c r="AL1194" s="373" t="str">
        <f>IF( $AK1194, IFERROR( IF(MATCH( $E1194, 顎音化聲母!$H$9:$H$37, 0), TRUE, FALSE), FALSE), "")</f>
        <v/>
      </c>
      <c r="AM1194" s="373" t="str">
        <f t="array" ref="AM1194">IF( AND($AK1194, $AL1194), INDEX(顎音化聲母資料表, MATCH( $D1194 &amp; $E1194, 顎音化聲母!$L$5:$L$136, 0), 3), "")</f>
        <v/>
      </c>
      <c r="AN1194" s="373" t="str">
        <f t="shared" si="348"/>
        <v/>
      </c>
      <c r="AO1194" s="374" t="str">
        <f t="array" ref="AO1194">IF($AN1194="", "", IF( $AM1194&lt;&gt;"", $AM1194,INDEX(白話字聲母資料表, $AN1194, $AO$5)))</f>
        <v/>
      </c>
      <c r="AP1194" s="374" t="str">
        <f t="array" ref="AP1194">IF($W1194, "", INDEX(方音八音反切資料表, $AD1194, $AG1194))</f>
        <v/>
      </c>
      <c r="AQ1194" s="370"/>
      <c r="AR1194" s="374" t="str">
        <f t="array" ref="AR1194">IF($V1194, "", INDEX(白話字聲母資料表, $Z1194, $AR$5))</f>
        <v/>
      </c>
      <c r="AS1194" s="375" t="str">
        <f t="array" ref="AS1194">IF($W1194, "", INDEX(白話字韻母資料表, $AC1194, $AR$5))</f>
        <v/>
      </c>
      <c r="AT1194" s="374" t="str">
        <f t="array" ref="AT1194">IF($W1194, "", INDEX(台羅韻母八聲調資料表, $AD1194, $AG1194))</f>
        <v/>
      </c>
      <c r="AU1194" s="370"/>
      <c r="AV1194" s="374" t="str">
        <f t="array" ref="AV1194">IF($V1194, "", INDEX(白話字聲母資料表, $Z1194, $AV$5))</f>
        <v/>
      </c>
      <c r="AW1194" s="375" t="str">
        <f t="array" ref="AW1194">IF($W1194, "", INDEX(白話字韻母資料表, $AC1194, $AW$5))</f>
        <v/>
      </c>
      <c r="AX1194" s="374" t="str">
        <f t="array" ref="AX1194">IF($W1194, "", INDEX(閩拼韻母八聲調資料表, $AD1194, $AG1194))</f>
        <v/>
      </c>
    </row>
    <row r="1195" spans="2:50">
      <c r="B1195" s="380">
        <f t="shared" si="294"/>
        <v>1187</v>
      </c>
      <c r="C1195" s="314" t="str">
        <f>MID(文章!$D$4, B1195, 1)</f>
        <v/>
      </c>
      <c r="D1195" s="365"/>
      <c r="E1195" s="365"/>
      <c r="F1195" s="365"/>
      <c r="G1195" s="315" t="str">
        <f t="array" ref="G1195">IF( OR($T1195, NOT($U1195), $W1195), "", $AA1195 &amp; $AH1195 &amp; INDEX(中文數值資料表, $AG1195, 2) )</f>
        <v/>
      </c>
      <c r="H1195" s="321" t="str">
        <f t="shared" si="295"/>
        <v/>
      </c>
      <c r="I1195" s="322" t="str">
        <f t="shared" si="296"/>
        <v/>
      </c>
      <c r="J1195" s="323" t="str">
        <f t="shared" si="297"/>
        <v/>
      </c>
      <c r="K1195" s="316" t="str">
        <f t="shared" si="298"/>
        <v/>
      </c>
      <c r="L1195" s="317" t="str">
        <f t="shared" ca="1" si="349"/>
        <v xml:space="preserve">\ltjruby{}{}\
</v>
      </c>
      <c r="M1195" s="317" t="str">
        <f t="shared" ca="1" si="335"/>
        <v xml:space="preserve">&lt;ruby&gt;&lt;rt&gt;&lt;/rt&gt;&lt;/ruby&gt;
</v>
      </c>
      <c r="N1195" s="317" t="str">
        <f t="shared" ca="1" si="336"/>
        <v xml:space="preserve">&lt;ruby&gt;&lt;rt&gt;&lt;/rt&gt;&lt;/ruby&gt;
</v>
      </c>
      <c r="O1195" s="317" t="str">
        <f t="shared" ca="1" si="337"/>
        <v xml:space="preserve">&lt;ruby&gt;&lt;rt&gt;&lt;/rt&gt;&lt;/ruby&gt;
</v>
      </c>
      <c r="P1195" s="317" t="str">
        <f t="shared" ca="1" si="337"/>
        <v xml:space="preserve">&lt;ruby&gt;&lt;rt&gt;&lt;/rt&gt;&lt;/ruby&gt;
</v>
      </c>
      <c r="Q1195" s="318" t="str">
        <f t="shared" ca="1" si="338"/>
        <v xml:space="preserve">&lt;ruby&gt;&lt;rtc&gt;&lt;/rtc&gt;&lt;/ruby&gt;
</v>
      </c>
      <c r="R1195" s="318" t="str">
        <f t="shared" ca="1" si="339"/>
        <v xml:space="preserve">&lt;ruby&gt;&lt;rt&gt;&lt;/rt&gt;&lt;rtc&gt;&lt;/rtc&gt;&lt;/ruby&gt;
</v>
      </c>
      <c r="S1195" s="285"/>
      <c r="T1195" s="319" t="b">
        <f t="shared" si="333"/>
        <v>0</v>
      </c>
      <c r="U1195" s="319" t="b">
        <f t="shared" si="340"/>
        <v>0</v>
      </c>
      <c r="V1195" s="319" t="b">
        <f t="shared" si="341"/>
        <v>1</v>
      </c>
      <c r="W1195" s="319" t="b">
        <f t="shared" si="342"/>
        <v>1</v>
      </c>
      <c r="X1195" s="319" t="b">
        <f t="shared" si="343"/>
        <v>0</v>
      </c>
      <c r="Y1195" s="370"/>
      <c r="Z1195" s="377" t="str">
        <f t="shared" si="334"/>
        <v/>
      </c>
      <c r="AA1195" s="373" t="str">
        <f t="array" ref="AA1195">IF( $Z1195="", "", INDEX(白話字聲母資料表, $Z1195, $AA$5))</f>
        <v/>
      </c>
      <c r="AB1195" s="370"/>
      <c r="AC1195" s="377" t="str">
        <f t="shared" si="344"/>
        <v/>
      </c>
      <c r="AD1195" s="373" t="str">
        <f t="array" ref="AD1195">IF( $W1195, "", INDEX(白話字韻母資料表, AC1195, $AD$5))</f>
        <v/>
      </c>
      <c r="AE1195" s="373" t="str">
        <f t="array" ref="AE1195">IF( $W1195, "", IF( INDEX(白話字韻母資料表, AC1195, $AE$5) = "入聲", TRUE, FALSE) )</f>
        <v/>
      </c>
      <c r="AF1195" s="374" t="str">
        <f t="shared" si="345"/>
        <v/>
      </c>
      <c r="AG1195" s="374" t="str">
        <f t="shared" si="346"/>
        <v/>
      </c>
      <c r="AH1195" s="374" t="str">
        <f t="array" ref="AH1195">IF( $W1195, "", INDEX(白話字韻母資料表, $AC1195, $AH$5))</f>
        <v/>
      </c>
      <c r="AI1195" s="374" t="str">
        <f t="array" ref="AI1195">IF($W1195, "", INDEX(白話字韻母八聲調資料表, $AD1195, $AG1195))</f>
        <v/>
      </c>
      <c r="AJ1195" s="370"/>
      <c r="AK1195" s="373" t="b">
        <f t="shared" si="347"/>
        <v>0</v>
      </c>
      <c r="AL1195" s="373" t="str">
        <f>IF( $AK1195, IFERROR( IF(MATCH( $E1195, 顎音化聲母!$H$9:$H$37, 0), TRUE, FALSE), FALSE), "")</f>
        <v/>
      </c>
      <c r="AM1195" s="373" t="str">
        <f t="array" ref="AM1195">IF( AND($AK1195, $AL1195), INDEX(顎音化聲母資料表, MATCH( $D1195 &amp; $E1195, 顎音化聲母!$L$5:$L$136, 0), 3), "")</f>
        <v/>
      </c>
      <c r="AN1195" s="373" t="str">
        <f t="shared" si="348"/>
        <v/>
      </c>
      <c r="AO1195" s="374" t="str">
        <f t="array" ref="AO1195">IF($AN1195="", "", IF( $AM1195&lt;&gt;"", $AM1195,INDEX(白話字聲母資料表, $AN1195, $AO$5)))</f>
        <v/>
      </c>
      <c r="AP1195" s="374" t="str">
        <f t="array" ref="AP1195">IF($W1195, "", INDEX(方音八音反切資料表, $AD1195, $AG1195))</f>
        <v/>
      </c>
      <c r="AQ1195" s="370"/>
      <c r="AR1195" s="374" t="str">
        <f t="array" ref="AR1195">IF($V1195, "", INDEX(白話字聲母資料表, $Z1195, $AR$5))</f>
        <v/>
      </c>
      <c r="AS1195" s="375" t="str">
        <f t="array" ref="AS1195">IF($W1195, "", INDEX(白話字韻母資料表, $AC1195, $AR$5))</f>
        <v/>
      </c>
      <c r="AT1195" s="374" t="str">
        <f t="array" ref="AT1195">IF($W1195, "", INDEX(台羅韻母八聲調資料表, $AD1195, $AG1195))</f>
        <v/>
      </c>
      <c r="AU1195" s="370"/>
      <c r="AV1195" s="374" t="str">
        <f t="array" ref="AV1195">IF($V1195, "", INDEX(白話字聲母資料表, $Z1195, $AV$5))</f>
        <v/>
      </c>
      <c r="AW1195" s="375" t="str">
        <f t="array" ref="AW1195">IF($W1195, "", INDEX(白話字韻母資料表, $AC1195, $AW$5))</f>
        <v/>
      </c>
      <c r="AX1195" s="374" t="str">
        <f t="array" ref="AX1195">IF($W1195, "", INDEX(閩拼韻母八聲調資料表, $AD1195, $AG1195))</f>
        <v/>
      </c>
    </row>
    <row r="1196" spans="2:50">
      <c r="B1196" s="380">
        <f t="shared" si="294"/>
        <v>1188</v>
      </c>
      <c r="C1196" s="314" t="str">
        <f>MID(文章!$D$4, B1196, 1)</f>
        <v/>
      </c>
      <c r="D1196" s="365"/>
      <c r="E1196" s="365"/>
      <c r="F1196" s="365"/>
      <c r="G1196" s="315" t="str">
        <f t="array" ref="G1196">IF( OR($T1196, NOT($U1196), $W1196), "", $AA1196 &amp; $AH1196 &amp; INDEX(中文數值資料表, $AG1196, 2) )</f>
        <v/>
      </c>
      <c r="H1196" s="321" t="str">
        <f t="shared" si="295"/>
        <v/>
      </c>
      <c r="I1196" s="322" t="str">
        <f t="shared" si="296"/>
        <v/>
      </c>
      <c r="J1196" s="323" t="str">
        <f t="shared" si="297"/>
        <v/>
      </c>
      <c r="K1196" s="316" t="str">
        <f t="shared" si="298"/>
        <v/>
      </c>
      <c r="L1196" s="317" t="str">
        <f t="shared" ca="1" si="349"/>
        <v xml:space="preserve">\ltjruby{}{}\
</v>
      </c>
      <c r="M1196" s="317" t="str">
        <f t="shared" ca="1" si="335"/>
        <v xml:space="preserve">&lt;ruby&gt;&lt;rt&gt;&lt;/rt&gt;&lt;/ruby&gt;
</v>
      </c>
      <c r="N1196" s="317" t="str">
        <f t="shared" ca="1" si="336"/>
        <v xml:space="preserve">&lt;ruby&gt;&lt;rt&gt;&lt;/rt&gt;&lt;/ruby&gt;
</v>
      </c>
      <c r="O1196" s="317" t="str">
        <f t="shared" ca="1" si="337"/>
        <v xml:space="preserve">&lt;ruby&gt;&lt;rt&gt;&lt;/rt&gt;&lt;/ruby&gt;
</v>
      </c>
      <c r="P1196" s="317" t="str">
        <f t="shared" ca="1" si="337"/>
        <v xml:space="preserve">&lt;ruby&gt;&lt;rt&gt;&lt;/rt&gt;&lt;/ruby&gt;
</v>
      </c>
      <c r="Q1196" s="318" t="str">
        <f t="shared" ca="1" si="338"/>
        <v xml:space="preserve">&lt;ruby&gt;&lt;rtc&gt;&lt;/rtc&gt;&lt;/ruby&gt;
</v>
      </c>
      <c r="R1196" s="318" t="str">
        <f t="shared" ca="1" si="339"/>
        <v xml:space="preserve">&lt;ruby&gt;&lt;rt&gt;&lt;/rt&gt;&lt;rtc&gt;&lt;/rtc&gt;&lt;/ruby&gt;
</v>
      </c>
      <c r="S1196" s="285"/>
      <c r="T1196" s="319" t="b">
        <f t="shared" si="333"/>
        <v>0</v>
      </c>
      <c r="U1196" s="319" t="b">
        <f t="shared" si="340"/>
        <v>0</v>
      </c>
      <c r="V1196" s="319" t="b">
        <f t="shared" si="341"/>
        <v>1</v>
      </c>
      <c r="W1196" s="319" t="b">
        <f t="shared" si="342"/>
        <v>1</v>
      </c>
      <c r="X1196" s="319" t="b">
        <f t="shared" si="343"/>
        <v>0</v>
      </c>
      <c r="Y1196" s="370"/>
      <c r="Z1196" s="377" t="str">
        <f t="shared" si="334"/>
        <v/>
      </c>
      <c r="AA1196" s="373" t="str">
        <f t="array" ref="AA1196">IF( $Z1196="", "", INDEX(白話字聲母資料表, $Z1196, $AA$5))</f>
        <v/>
      </c>
      <c r="AB1196" s="370"/>
      <c r="AC1196" s="377" t="str">
        <f t="shared" si="344"/>
        <v/>
      </c>
      <c r="AD1196" s="373" t="str">
        <f t="array" ref="AD1196">IF( $W1196, "", INDEX(白話字韻母資料表, AC1196, $AD$5))</f>
        <v/>
      </c>
      <c r="AE1196" s="373" t="str">
        <f t="array" ref="AE1196">IF( $W1196, "", IF( INDEX(白話字韻母資料表, AC1196, $AE$5) = "入聲", TRUE, FALSE) )</f>
        <v/>
      </c>
      <c r="AF1196" s="374" t="str">
        <f t="shared" si="345"/>
        <v/>
      </c>
      <c r="AG1196" s="374" t="str">
        <f t="shared" si="346"/>
        <v/>
      </c>
      <c r="AH1196" s="374" t="str">
        <f t="array" ref="AH1196">IF( $W1196, "", INDEX(白話字韻母資料表, $AC1196, $AH$5))</f>
        <v/>
      </c>
      <c r="AI1196" s="374" t="str">
        <f t="array" ref="AI1196">IF($W1196, "", INDEX(白話字韻母八聲調資料表, $AD1196, $AG1196))</f>
        <v/>
      </c>
      <c r="AJ1196" s="370"/>
      <c r="AK1196" s="373" t="b">
        <f t="shared" si="347"/>
        <v>0</v>
      </c>
      <c r="AL1196" s="373" t="str">
        <f>IF( $AK1196, IFERROR( IF(MATCH( $E1196, 顎音化聲母!$H$9:$H$37, 0), TRUE, FALSE), FALSE), "")</f>
        <v/>
      </c>
      <c r="AM1196" s="373" t="str">
        <f t="array" ref="AM1196">IF( AND($AK1196, $AL1196), INDEX(顎音化聲母資料表, MATCH( $D1196 &amp; $E1196, 顎音化聲母!$L$5:$L$136, 0), 3), "")</f>
        <v/>
      </c>
      <c r="AN1196" s="373" t="str">
        <f t="shared" si="348"/>
        <v/>
      </c>
      <c r="AO1196" s="374" t="str">
        <f t="array" ref="AO1196">IF($AN1196="", "", IF( $AM1196&lt;&gt;"", $AM1196,INDEX(白話字聲母資料表, $AN1196, $AO$5)))</f>
        <v/>
      </c>
      <c r="AP1196" s="374" t="str">
        <f t="array" ref="AP1196">IF($W1196, "", INDEX(方音八音反切資料表, $AD1196, $AG1196))</f>
        <v/>
      </c>
      <c r="AQ1196" s="370"/>
      <c r="AR1196" s="374" t="str">
        <f t="array" ref="AR1196">IF($V1196, "", INDEX(白話字聲母資料表, $Z1196, $AR$5))</f>
        <v/>
      </c>
      <c r="AS1196" s="375" t="str">
        <f t="array" ref="AS1196">IF($W1196, "", INDEX(白話字韻母資料表, $AC1196, $AR$5))</f>
        <v/>
      </c>
      <c r="AT1196" s="374" t="str">
        <f t="array" ref="AT1196">IF($W1196, "", INDEX(台羅韻母八聲調資料表, $AD1196, $AG1196))</f>
        <v/>
      </c>
      <c r="AU1196" s="370"/>
      <c r="AV1196" s="374" t="str">
        <f t="array" ref="AV1196">IF($V1196, "", INDEX(白話字聲母資料表, $Z1196, $AV$5))</f>
        <v/>
      </c>
      <c r="AW1196" s="375" t="str">
        <f t="array" ref="AW1196">IF($W1196, "", INDEX(白話字韻母資料表, $AC1196, $AW$5))</f>
        <v/>
      </c>
      <c r="AX1196" s="374" t="str">
        <f t="array" ref="AX1196">IF($W1196, "", INDEX(閩拼韻母八聲調資料表, $AD1196, $AG1196))</f>
        <v/>
      </c>
    </row>
    <row r="1197" spans="2:50">
      <c r="B1197" s="380">
        <f t="shared" si="294"/>
        <v>1189</v>
      </c>
      <c r="C1197" s="314" t="str">
        <f>MID(文章!$D$4, B1197, 1)</f>
        <v/>
      </c>
      <c r="D1197" s="365"/>
      <c r="E1197" s="365"/>
      <c r="F1197" s="365"/>
      <c r="G1197" s="315" t="str">
        <f t="array" ref="G1197">IF( OR($T1197, NOT($U1197), $W1197), "", $AA1197 &amp; $AH1197 &amp; INDEX(中文數值資料表, $AG1197, 2) )</f>
        <v/>
      </c>
      <c r="H1197" s="321" t="str">
        <f t="shared" si="295"/>
        <v/>
      </c>
      <c r="I1197" s="322" t="str">
        <f t="shared" si="296"/>
        <v/>
      </c>
      <c r="J1197" s="323" t="str">
        <f t="shared" si="297"/>
        <v/>
      </c>
      <c r="K1197" s="316" t="str">
        <f t="shared" si="298"/>
        <v/>
      </c>
      <c r="L1197" s="317" t="str">
        <f t="shared" ca="1" si="349"/>
        <v xml:space="preserve">\ltjruby{}{}\
</v>
      </c>
      <c r="M1197" s="317" t="str">
        <f t="shared" ca="1" si="335"/>
        <v xml:space="preserve">&lt;ruby&gt;&lt;rt&gt;&lt;/rt&gt;&lt;/ruby&gt;
</v>
      </c>
      <c r="N1197" s="317" t="str">
        <f t="shared" ca="1" si="336"/>
        <v xml:space="preserve">&lt;ruby&gt;&lt;rt&gt;&lt;/rt&gt;&lt;/ruby&gt;
</v>
      </c>
      <c r="O1197" s="317" t="str">
        <f t="shared" ca="1" si="337"/>
        <v xml:space="preserve">&lt;ruby&gt;&lt;rt&gt;&lt;/rt&gt;&lt;/ruby&gt;
</v>
      </c>
      <c r="P1197" s="317" t="str">
        <f t="shared" ca="1" si="337"/>
        <v xml:space="preserve">&lt;ruby&gt;&lt;rt&gt;&lt;/rt&gt;&lt;/ruby&gt;
</v>
      </c>
      <c r="Q1197" s="318" t="str">
        <f t="shared" ca="1" si="338"/>
        <v xml:space="preserve">&lt;ruby&gt;&lt;rtc&gt;&lt;/rtc&gt;&lt;/ruby&gt;
</v>
      </c>
      <c r="R1197" s="318" t="str">
        <f t="shared" ca="1" si="339"/>
        <v xml:space="preserve">&lt;ruby&gt;&lt;rt&gt;&lt;/rt&gt;&lt;rtc&gt;&lt;/rtc&gt;&lt;/ruby&gt;
</v>
      </c>
      <c r="S1197" s="285"/>
      <c r="T1197" s="319" t="b">
        <f t="shared" si="333"/>
        <v>0</v>
      </c>
      <c r="U1197" s="319" t="b">
        <f t="shared" si="340"/>
        <v>0</v>
      </c>
      <c r="V1197" s="319" t="b">
        <f t="shared" si="341"/>
        <v>1</v>
      </c>
      <c r="W1197" s="319" t="b">
        <f t="shared" si="342"/>
        <v>1</v>
      </c>
      <c r="X1197" s="319" t="b">
        <f t="shared" si="343"/>
        <v>0</v>
      </c>
      <c r="Y1197" s="370"/>
      <c r="Z1197" s="377" t="str">
        <f t="shared" si="334"/>
        <v/>
      </c>
      <c r="AA1197" s="373" t="str">
        <f t="array" ref="AA1197">IF( $Z1197="", "", INDEX(白話字聲母資料表, $Z1197, $AA$5))</f>
        <v/>
      </c>
      <c r="AB1197" s="370"/>
      <c r="AC1197" s="377" t="str">
        <f t="shared" si="344"/>
        <v/>
      </c>
      <c r="AD1197" s="373" t="str">
        <f t="array" ref="AD1197">IF( $W1197, "", INDEX(白話字韻母資料表, AC1197, $AD$5))</f>
        <v/>
      </c>
      <c r="AE1197" s="373" t="str">
        <f t="array" ref="AE1197">IF( $W1197, "", IF( INDEX(白話字韻母資料表, AC1197, $AE$5) = "入聲", TRUE, FALSE) )</f>
        <v/>
      </c>
      <c r="AF1197" s="374" t="str">
        <f t="shared" si="345"/>
        <v/>
      </c>
      <c r="AG1197" s="374" t="str">
        <f t="shared" si="346"/>
        <v/>
      </c>
      <c r="AH1197" s="374" t="str">
        <f t="array" ref="AH1197">IF( $W1197, "", INDEX(白話字韻母資料表, $AC1197, $AH$5))</f>
        <v/>
      </c>
      <c r="AI1197" s="374" t="str">
        <f t="array" ref="AI1197">IF($W1197, "", INDEX(白話字韻母八聲調資料表, $AD1197, $AG1197))</f>
        <v/>
      </c>
      <c r="AJ1197" s="370"/>
      <c r="AK1197" s="373" t="b">
        <f t="shared" si="347"/>
        <v>0</v>
      </c>
      <c r="AL1197" s="373" t="str">
        <f>IF( $AK1197, IFERROR( IF(MATCH( $E1197, 顎音化聲母!$H$9:$H$37, 0), TRUE, FALSE), FALSE), "")</f>
        <v/>
      </c>
      <c r="AM1197" s="373" t="str">
        <f t="array" ref="AM1197">IF( AND($AK1197, $AL1197), INDEX(顎音化聲母資料表, MATCH( $D1197 &amp; $E1197, 顎音化聲母!$L$5:$L$136, 0), 3), "")</f>
        <v/>
      </c>
      <c r="AN1197" s="373" t="str">
        <f t="shared" si="348"/>
        <v/>
      </c>
      <c r="AO1197" s="374" t="str">
        <f t="array" ref="AO1197">IF($AN1197="", "", IF( $AM1197&lt;&gt;"", $AM1197,INDEX(白話字聲母資料表, $AN1197, $AO$5)))</f>
        <v/>
      </c>
      <c r="AP1197" s="374" t="str">
        <f t="array" ref="AP1197">IF($W1197, "", INDEX(方音八音反切資料表, $AD1197, $AG1197))</f>
        <v/>
      </c>
      <c r="AQ1197" s="370"/>
      <c r="AR1197" s="374" t="str">
        <f t="array" ref="AR1197">IF($V1197, "", INDEX(白話字聲母資料表, $Z1197, $AR$5))</f>
        <v/>
      </c>
      <c r="AS1197" s="375" t="str">
        <f t="array" ref="AS1197">IF($W1197, "", INDEX(白話字韻母資料表, $AC1197, $AR$5))</f>
        <v/>
      </c>
      <c r="AT1197" s="374" t="str">
        <f t="array" ref="AT1197">IF($W1197, "", INDEX(台羅韻母八聲調資料表, $AD1197, $AG1197))</f>
        <v/>
      </c>
      <c r="AU1197" s="370"/>
      <c r="AV1197" s="374" t="str">
        <f t="array" ref="AV1197">IF($V1197, "", INDEX(白話字聲母資料表, $Z1197, $AV$5))</f>
        <v/>
      </c>
      <c r="AW1197" s="375" t="str">
        <f t="array" ref="AW1197">IF($W1197, "", INDEX(白話字韻母資料表, $AC1197, $AW$5))</f>
        <v/>
      </c>
      <c r="AX1197" s="374" t="str">
        <f t="array" ref="AX1197">IF($W1197, "", INDEX(閩拼韻母八聲調資料表, $AD1197, $AG1197))</f>
        <v/>
      </c>
    </row>
    <row r="1198" spans="2:50">
      <c r="B1198" s="380">
        <f t="shared" si="294"/>
        <v>1190</v>
      </c>
      <c r="C1198" s="314" t="str">
        <f>MID(文章!$D$4, B1198, 1)</f>
        <v/>
      </c>
      <c r="D1198" s="365"/>
      <c r="E1198" s="365"/>
      <c r="F1198" s="365"/>
      <c r="G1198" s="315" t="str">
        <f t="array" ref="G1198">IF( OR($T1198, NOT($U1198), $W1198), "", $AA1198 &amp; $AH1198 &amp; INDEX(中文數值資料表, $AG1198, 2) )</f>
        <v/>
      </c>
      <c r="H1198" s="321" t="str">
        <f t="shared" si="295"/>
        <v/>
      </c>
      <c r="I1198" s="322" t="str">
        <f t="shared" si="296"/>
        <v/>
      </c>
      <c r="J1198" s="323" t="str">
        <f t="shared" si="297"/>
        <v/>
      </c>
      <c r="K1198" s="316" t="str">
        <f t="shared" si="298"/>
        <v/>
      </c>
      <c r="L1198" s="317" t="str">
        <f t="shared" ca="1" si="349"/>
        <v xml:space="preserve">\ltjruby{}{}\
</v>
      </c>
      <c r="M1198" s="317" t="str">
        <f t="shared" ca="1" si="335"/>
        <v xml:space="preserve">&lt;ruby&gt;&lt;rt&gt;&lt;/rt&gt;&lt;/ruby&gt;
</v>
      </c>
      <c r="N1198" s="317" t="str">
        <f t="shared" ca="1" si="336"/>
        <v xml:space="preserve">&lt;ruby&gt;&lt;rt&gt;&lt;/rt&gt;&lt;/ruby&gt;
</v>
      </c>
      <c r="O1198" s="317" t="str">
        <f t="shared" ca="1" si="337"/>
        <v xml:space="preserve">&lt;ruby&gt;&lt;rt&gt;&lt;/rt&gt;&lt;/ruby&gt;
</v>
      </c>
      <c r="P1198" s="317" t="str">
        <f t="shared" ca="1" si="337"/>
        <v xml:space="preserve">&lt;ruby&gt;&lt;rt&gt;&lt;/rt&gt;&lt;/ruby&gt;
</v>
      </c>
      <c r="Q1198" s="318" t="str">
        <f t="shared" ca="1" si="338"/>
        <v xml:space="preserve">&lt;ruby&gt;&lt;rtc&gt;&lt;/rtc&gt;&lt;/ruby&gt;
</v>
      </c>
      <c r="R1198" s="318" t="str">
        <f t="shared" ca="1" si="339"/>
        <v xml:space="preserve">&lt;ruby&gt;&lt;rt&gt;&lt;/rt&gt;&lt;rtc&gt;&lt;/rtc&gt;&lt;/ruby&gt;
</v>
      </c>
      <c r="S1198" s="285"/>
      <c r="T1198" s="319" t="b">
        <f t="shared" si="333"/>
        <v>0</v>
      </c>
      <c r="U1198" s="319" t="b">
        <f t="shared" si="340"/>
        <v>0</v>
      </c>
      <c r="V1198" s="319" t="b">
        <f t="shared" si="341"/>
        <v>1</v>
      </c>
      <c r="W1198" s="319" t="b">
        <f t="shared" si="342"/>
        <v>1</v>
      </c>
      <c r="X1198" s="319" t="b">
        <f t="shared" si="343"/>
        <v>0</v>
      </c>
      <c r="Y1198" s="370"/>
      <c r="Z1198" s="377" t="str">
        <f t="shared" si="334"/>
        <v/>
      </c>
      <c r="AA1198" s="373" t="str">
        <f t="array" ref="AA1198">IF( $Z1198="", "", INDEX(白話字聲母資料表, $Z1198, $AA$5))</f>
        <v/>
      </c>
      <c r="AB1198" s="370"/>
      <c r="AC1198" s="377" t="str">
        <f t="shared" si="344"/>
        <v/>
      </c>
      <c r="AD1198" s="373" t="str">
        <f t="array" ref="AD1198">IF( $W1198, "", INDEX(白話字韻母資料表, AC1198, $AD$5))</f>
        <v/>
      </c>
      <c r="AE1198" s="373" t="str">
        <f t="array" ref="AE1198">IF( $W1198, "", IF( INDEX(白話字韻母資料表, AC1198, $AE$5) = "入聲", TRUE, FALSE) )</f>
        <v/>
      </c>
      <c r="AF1198" s="374" t="str">
        <f t="shared" si="345"/>
        <v/>
      </c>
      <c r="AG1198" s="374" t="str">
        <f t="shared" si="346"/>
        <v/>
      </c>
      <c r="AH1198" s="374" t="str">
        <f t="array" ref="AH1198">IF( $W1198, "", INDEX(白話字韻母資料表, $AC1198, $AH$5))</f>
        <v/>
      </c>
      <c r="AI1198" s="374" t="str">
        <f t="array" ref="AI1198">IF($W1198, "", INDEX(白話字韻母八聲調資料表, $AD1198, $AG1198))</f>
        <v/>
      </c>
      <c r="AJ1198" s="370"/>
      <c r="AK1198" s="373" t="b">
        <f t="shared" si="347"/>
        <v>0</v>
      </c>
      <c r="AL1198" s="373" t="str">
        <f>IF( $AK1198, IFERROR( IF(MATCH( $E1198, 顎音化聲母!$H$9:$H$37, 0), TRUE, FALSE), FALSE), "")</f>
        <v/>
      </c>
      <c r="AM1198" s="373" t="str">
        <f t="array" ref="AM1198">IF( AND($AK1198, $AL1198), INDEX(顎音化聲母資料表, MATCH( $D1198 &amp; $E1198, 顎音化聲母!$L$5:$L$136, 0), 3), "")</f>
        <v/>
      </c>
      <c r="AN1198" s="373" t="str">
        <f t="shared" si="348"/>
        <v/>
      </c>
      <c r="AO1198" s="374" t="str">
        <f t="array" ref="AO1198">IF($AN1198="", "", IF( $AM1198&lt;&gt;"", $AM1198,INDEX(白話字聲母資料表, $AN1198, $AO$5)))</f>
        <v/>
      </c>
      <c r="AP1198" s="374" t="str">
        <f t="array" ref="AP1198">IF($W1198, "", INDEX(方音八音反切資料表, $AD1198, $AG1198))</f>
        <v/>
      </c>
      <c r="AQ1198" s="370"/>
      <c r="AR1198" s="374" t="str">
        <f t="array" ref="AR1198">IF($V1198, "", INDEX(白話字聲母資料表, $Z1198, $AR$5))</f>
        <v/>
      </c>
      <c r="AS1198" s="375" t="str">
        <f t="array" ref="AS1198">IF($W1198, "", INDEX(白話字韻母資料表, $AC1198, $AR$5))</f>
        <v/>
      </c>
      <c r="AT1198" s="374" t="str">
        <f t="array" ref="AT1198">IF($W1198, "", INDEX(台羅韻母八聲調資料表, $AD1198, $AG1198))</f>
        <v/>
      </c>
      <c r="AU1198" s="370"/>
      <c r="AV1198" s="374" t="str">
        <f t="array" ref="AV1198">IF($V1198, "", INDEX(白話字聲母資料表, $Z1198, $AV$5))</f>
        <v/>
      </c>
      <c r="AW1198" s="375" t="str">
        <f t="array" ref="AW1198">IF($W1198, "", INDEX(白話字韻母資料表, $AC1198, $AW$5))</f>
        <v/>
      </c>
      <c r="AX1198" s="374" t="str">
        <f t="array" ref="AX1198">IF($W1198, "", INDEX(閩拼韻母八聲調資料表, $AD1198, $AG1198))</f>
        <v/>
      </c>
    </row>
    <row r="1199" spans="2:50">
      <c r="B1199" s="380">
        <f t="shared" si="294"/>
        <v>1191</v>
      </c>
      <c r="C1199" s="314" t="str">
        <f>MID(文章!$D$4, B1199, 1)</f>
        <v/>
      </c>
      <c r="D1199" s="365"/>
      <c r="E1199" s="365"/>
      <c r="F1199" s="365"/>
      <c r="G1199" s="315" t="str">
        <f t="array" ref="G1199">IF( OR($T1199, NOT($U1199), $W1199), "", $AA1199 &amp; $AH1199 &amp; INDEX(中文數值資料表, $AG1199, 2) )</f>
        <v/>
      </c>
      <c r="H1199" s="321" t="str">
        <f t="shared" si="295"/>
        <v/>
      </c>
      <c r="I1199" s="322" t="str">
        <f t="shared" si="296"/>
        <v/>
      </c>
      <c r="J1199" s="323" t="str">
        <f t="shared" si="297"/>
        <v/>
      </c>
      <c r="K1199" s="316" t="str">
        <f t="shared" si="298"/>
        <v/>
      </c>
      <c r="L1199" s="317" t="str">
        <f t="shared" ca="1" si="349"/>
        <v xml:space="preserve">\ltjruby{}{}\
</v>
      </c>
      <c r="M1199" s="317" t="str">
        <f t="shared" ca="1" si="335"/>
        <v xml:space="preserve">&lt;ruby&gt;&lt;rt&gt;&lt;/rt&gt;&lt;/ruby&gt;
</v>
      </c>
      <c r="N1199" s="317" t="str">
        <f t="shared" ca="1" si="336"/>
        <v xml:space="preserve">&lt;ruby&gt;&lt;rt&gt;&lt;/rt&gt;&lt;/ruby&gt;
</v>
      </c>
      <c r="O1199" s="317" t="str">
        <f t="shared" ca="1" si="337"/>
        <v xml:space="preserve">&lt;ruby&gt;&lt;rt&gt;&lt;/rt&gt;&lt;/ruby&gt;
</v>
      </c>
      <c r="P1199" s="317" t="str">
        <f t="shared" ca="1" si="337"/>
        <v xml:space="preserve">&lt;ruby&gt;&lt;rt&gt;&lt;/rt&gt;&lt;/ruby&gt;
</v>
      </c>
      <c r="Q1199" s="318" t="str">
        <f t="shared" ca="1" si="338"/>
        <v xml:space="preserve">&lt;ruby&gt;&lt;rtc&gt;&lt;/rtc&gt;&lt;/ruby&gt;
</v>
      </c>
      <c r="R1199" s="318" t="str">
        <f t="shared" ca="1" si="339"/>
        <v xml:space="preserve">&lt;ruby&gt;&lt;rt&gt;&lt;/rt&gt;&lt;rtc&gt;&lt;/rtc&gt;&lt;/ruby&gt;
</v>
      </c>
      <c r="S1199" s="285"/>
      <c r="T1199" s="319" t="b">
        <f t="shared" si="333"/>
        <v>0</v>
      </c>
      <c r="U1199" s="319" t="b">
        <f t="shared" si="340"/>
        <v>0</v>
      </c>
      <c r="V1199" s="319" t="b">
        <f t="shared" si="341"/>
        <v>1</v>
      </c>
      <c r="W1199" s="319" t="b">
        <f t="shared" si="342"/>
        <v>1</v>
      </c>
      <c r="X1199" s="319" t="b">
        <f t="shared" si="343"/>
        <v>0</v>
      </c>
      <c r="Y1199" s="370"/>
      <c r="Z1199" s="377" t="str">
        <f t="shared" si="334"/>
        <v/>
      </c>
      <c r="AA1199" s="373" t="str">
        <f t="array" ref="AA1199">IF( $Z1199="", "", INDEX(白話字聲母資料表, $Z1199, $AA$5))</f>
        <v/>
      </c>
      <c r="AB1199" s="370"/>
      <c r="AC1199" s="377" t="str">
        <f t="shared" si="344"/>
        <v/>
      </c>
      <c r="AD1199" s="373" t="str">
        <f t="array" ref="AD1199">IF( $W1199, "", INDEX(白話字韻母資料表, AC1199, $AD$5))</f>
        <v/>
      </c>
      <c r="AE1199" s="373" t="str">
        <f t="array" ref="AE1199">IF( $W1199, "", IF( INDEX(白話字韻母資料表, AC1199, $AE$5) = "入聲", TRUE, FALSE) )</f>
        <v/>
      </c>
      <c r="AF1199" s="374" t="str">
        <f t="shared" si="345"/>
        <v/>
      </c>
      <c r="AG1199" s="374" t="str">
        <f t="shared" si="346"/>
        <v/>
      </c>
      <c r="AH1199" s="374" t="str">
        <f t="array" ref="AH1199">IF( $W1199, "", INDEX(白話字韻母資料表, $AC1199, $AH$5))</f>
        <v/>
      </c>
      <c r="AI1199" s="374" t="str">
        <f t="array" ref="AI1199">IF($W1199, "", INDEX(白話字韻母八聲調資料表, $AD1199, $AG1199))</f>
        <v/>
      </c>
      <c r="AJ1199" s="370"/>
      <c r="AK1199" s="373" t="b">
        <f t="shared" si="347"/>
        <v>0</v>
      </c>
      <c r="AL1199" s="373" t="str">
        <f>IF( $AK1199, IFERROR( IF(MATCH( $E1199, 顎音化聲母!$H$9:$H$37, 0), TRUE, FALSE), FALSE), "")</f>
        <v/>
      </c>
      <c r="AM1199" s="373" t="str">
        <f t="array" ref="AM1199">IF( AND($AK1199, $AL1199), INDEX(顎音化聲母資料表, MATCH( $D1199 &amp; $E1199, 顎音化聲母!$L$5:$L$136, 0), 3), "")</f>
        <v/>
      </c>
      <c r="AN1199" s="373" t="str">
        <f t="shared" si="348"/>
        <v/>
      </c>
      <c r="AO1199" s="374" t="str">
        <f t="array" ref="AO1199">IF($AN1199="", "", IF( $AM1199&lt;&gt;"", $AM1199,INDEX(白話字聲母資料表, $AN1199, $AO$5)))</f>
        <v/>
      </c>
      <c r="AP1199" s="374" t="str">
        <f t="array" ref="AP1199">IF($W1199, "", INDEX(方音八音反切資料表, $AD1199, $AG1199))</f>
        <v/>
      </c>
      <c r="AQ1199" s="370"/>
      <c r="AR1199" s="374" t="str">
        <f t="array" ref="AR1199">IF($V1199, "", INDEX(白話字聲母資料表, $Z1199, $AR$5))</f>
        <v/>
      </c>
      <c r="AS1199" s="375" t="str">
        <f t="array" ref="AS1199">IF($W1199, "", INDEX(白話字韻母資料表, $AC1199, $AR$5))</f>
        <v/>
      </c>
      <c r="AT1199" s="374" t="str">
        <f t="array" ref="AT1199">IF($W1199, "", INDEX(台羅韻母八聲調資料表, $AD1199, $AG1199))</f>
        <v/>
      </c>
      <c r="AU1199" s="370"/>
      <c r="AV1199" s="374" t="str">
        <f t="array" ref="AV1199">IF($V1199, "", INDEX(白話字聲母資料表, $Z1199, $AV$5))</f>
        <v/>
      </c>
      <c r="AW1199" s="375" t="str">
        <f t="array" ref="AW1199">IF($W1199, "", INDEX(白話字韻母資料表, $AC1199, $AW$5))</f>
        <v/>
      </c>
      <c r="AX1199" s="374" t="str">
        <f t="array" ref="AX1199">IF($W1199, "", INDEX(閩拼韻母八聲調資料表, $AD1199, $AG1199))</f>
        <v/>
      </c>
    </row>
    <row r="1200" spans="2:50">
      <c r="B1200" s="380">
        <f t="shared" si="294"/>
        <v>1192</v>
      </c>
      <c r="C1200" s="314" t="str">
        <f>MID(文章!$D$4, B1200, 1)</f>
        <v/>
      </c>
      <c r="D1200" s="365"/>
      <c r="E1200" s="365"/>
      <c r="F1200" s="365"/>
      <c r="G1200" s="315" t="str">
        <f t="array" ref="G1200">IF( OR($T1200, NOT($U1200), $W1200), "", $AA1200 &amp; $AH1200 &amp; INDEX(中文數值資料表, $AG1200, 2) )</f>
        <v/>
      </c>
      <c r="H1200" s="321" t="str">
        <f t="shared" si="295"/>
        <v/>
      </c>
      <c r="I1200" s="322" t="str">
        <f t="shared" si="296"/>
        <v/>
      </c>
      <c r="J1200" s="323" t="str">
        <f t="shared" si="297"/>
        <v/>
      </c>
      <c r="K1200" s="316" t="str">
        <f t="shared" si="298"/>
        <v/>
      </c>
      <c r="L1200" s="317" t="str">
        <f t="shared" ca="1" si="349"/>
        <v xml:space="preserve">\ltjruby{}{}\
</v>
      </c>
      <c r="M1200" s="317" t="str">
        <f t="shared" ca="1" si="335"/>
        <v xml:space="preserve">&lt;ruby&gt;&lt;rt&gt;&lt;/rt&gt;&lt;/ruby&gt;
</v>
      </c>
      <c r="N1200" s="317" t="str">
        <f t="shared" ca="1" si="336"/>
        <v xml:space="preserve">&lt;ruby&gt;&lt;rt&gt;&lt;/rt&gt;&lt;/ruby&gt;
</v>
      </c>
      <c r="O1200" s="317" t="str">
        <f t="shared" ca="1" si="337"/>
        <v xml:space="preserve">&lt;ruby&gt;&lt;rt&gt;&lt;/rt&gt;&lt;/ruby&gt;
</v>
      </c>
      <c r="P1200" s="317" t="str">
        <f t="shared" ca="1" si="337"/>
        <v xml:space="preserve">&lt;ruby&gt;&lt;rt&gt;&lt;/rt&gt;&lt;/ruby&gt;
</v>
      </c>
      <c r="Q1200" s="318" t="str">
        <f t="shared" ca="1" si="338"/>
        <v xml:space="preserve">&lt;ruby&gt;&lt;rtc&gt;&lt;/rtc&gt;&lt;/ruby&gt;
</v>
      </c>
      <c r="R1200" s="318" t="str">
        <f t="shared" ca="1" si="339"/>
        <v xml:space="preserve">&lt;ruby&gt;&lt;rt&gt;&lt;/rt&gt;&lt;rtc&gt;&lt;/rtc&gt;&lt;/ruby&gt;
</v>
      </c>
      <c r="S1200" s="285"/>
      <c r="T1200" s="319" t="b">
        <f t="shared" si="333"/>
        <v>0</v>
      </c>
      <c r="U1200" s="319" t="b">
        <f t="shared" si="340"/>
        <v>0</v>
      </c>
      <c r="V1200" s="319" t="b">
        <f t="shared" si="341"/>
        <v>1</v>
      </c>
      <c r="W1200" s="319" t="b">
        <f t="shared" si="342"/>
        <v>1</v>
      </c>
      <c r="X1200" s="319" t="b">
        <f t="shared" si="343"/>
        <v>0</v>
      </c>
      <c r="Y1200" s="370"/>
      <c r="Z1200" s="377" t="str">
        <f t="shared" si="334"/>
        <v/>
      </c>
      <c r="AA1200" s="373" t="str">
        <f t="array" ref="AA1200">IF( $Z1200="", "", INDEX(白話字聲母資料表, $Z1200, $AA$5))</f>
        <v/>
      </c>
      <c r="AB1200" s="370"/>
      <c r="AC1200" s="377" t="str">
        <f t="shared" si="344"/>
        <v/>
      </c>
      <c r="AD1200" s="373" t="str">
        <f t="array" ref="AD1200">IF( $W1200, "", INDEX(白話字韻母資料表, AC1200, $AD$5))</f>
        <v/>
      </c>
      <c r="AE1200" s="373" t="str">
        <f t="array" ref="AE1200">IF( $W1200, "", IF( INDEX(白話字韻母資料表, AC1200, $AE$5) = "入聲", TRUE, FALSE) )</f>
        <v/>
      </c>
      <c r="AF1200" s="374" t="str">
        <f t="shared" si="345"/>
        <v/>
      </c>
      <c r="AG1200" s="374" t="str">
        <f t="shared" si="346"/>
        <v/>
      </c>
      <c r="AH1200" s="374" t="str">
        <f t="array" ref="AH1200">IF( $W1200, "", INDEX(白話字韻母資料表, $AC1200, $AH$5))</f>
        <v/>
      </c>
      <c r="AI1200" s="374" t="str">
        <f t="array" ref="AI1200">IF($W1200, "", INDEX(白話字韻母八聲調資料表, $AD1200, $AG1200))</f>
        <v/>
      </c>
      <c r="AJ1200" s="370"/>
      <c r="AK1200" s="373" t="b">
        <f t="shared" si="347"/>
        <v>0</v>
      </c>
      <c r="AL1200" s="373" t="str">
        <f>IF( $AK1200, IFERROR( IF(MATCH( $E1200, 顎音化聲母!$H$9:$H$37, 0), TRUE, FALSE), FALSE), "")</f>
        <v/>
      </c>
      <c r="AM1200" s="373" t="str">
        <f t="array" ref="AM1200">IF( AND($AK1200, $AL1200), INDEX(顎音化聲母資料表, MATCH( $D1200 &amp; $E1200, 顎音化聲母!$L$5:$L$136, 0), 3), "")</f>
        <v/>
      </c>
      <c r="AN1200" s="373" t="str">
        <f t="shared" si="348"/>
        <v/>
      </c>
      <c r="AO1200" s="374" t="str">
        <f t="array" ref="AO1200">IF($AN1200="", "", IF( $AM1200&lt;&gt;"", $AM1200,INDEX(白話字聲母資料表, $AN1200, $AO$5)))</f>
        <v/>
      </c>
      <c r="AP1200" s="374" t="str">
        <f t="array" ref="AP1200">IF($W1200, "", INDEX(方音八音反切資料表, $AD1200, $AG1200))</f>
        <v/>
      </c>
      <c r="AQ1200" s="370"/>
      <c r="AR1200" s="374" t="str">
        <f t="array" ref="AR1200">IF($V1200, "", INDEX(白話字聲母資料表, $Z1200, $AR$5))</f>
        <v/>
      </c>
      <c r="AS1200" s="375" t="str">
        <f t="array" ref="AS1200">IF($W1200, "", INDEX(白話字韻母資料表, $AC1200, $AR$5))</f>
        <v/>
      </c>
      <c r="AT1200" s="374" t="str">
        <f t="array" ref="AT1200">IF($W1200, "", INDEX(台羅韻母八聲調資料表, $AD1200, $AG1200))</f>
        <v/>
      </c>
      <c r="AU1200" s="370"/>
      <c r="AV1200" s="374" t="str">
        <f t="array" ref="AV1200">IF($V1200, "", INDEX(白話字聲母資料表, $Z1200, $AV$5))</f>
        <v/>
      </c>
      <c r="AW1200" s="375" t="str">
        <f t="array" ref="AW1200">IF($W1200, "", INDEX(白話字韻母資料表, $AC1200, $AW$5))</f>
        <v/>
      </c>
      <c r="AX1200" s="374" t="str">
        <f t="array" ref="AX1200">IF($W1200, "", INDEX(閩拼韻母八聲調資料表, $AD1200, $AG1200))</f>
        <v/>
      </c>
    </row>
    <row r="1201" spans="2:50">
      <c r="B1201" s="380">
        <f t="shared" si="294"/>
        <v>1193</v>
      </c>
      <c r="C1201" s="314" t="str">
        <f>MID(文章!$D$4, B1201, 1)</f>
        <v/>
      </c>
      <c r="D1201" s="365"/>
      <c r="E1201" s="365"/>
      <c r="F1201" s="365"/>
      <c r="G1201" s="315" t="str">
        <f t="array" ref="G1201">IF( OR($T1201, NOT($U1201), $W1201), "", $AA1201 &amp; $AH1201 &amp; INDEX(中文數值資料表, $AG1201, 2) )</f>
        <v/>
      </c>
      <c r="H1201" s="321" t="str">
        <f t="shared" si="295"/>
        <v/>
      </c>
      <c r="I1201" s="322" t="str">
        <f t="shared" si="296"/>
        <v/>
      </c>
      <c r="J1201" s="323" t="str">
        <f t="shared" si="297"/>
        <v/>
      </c>
      <c r="K1201" s="316" t="str">
        <f t="shared" si="298"/>
        <v/>
      </c>
      <c r="L1201" s="317" t="str">
        <f t="shared" ca="1" si="349"/>
        <v xml:space="preserve">\ltjruby{}{}\
</v>
      </c>
      <c r="M1201" s="317" t="str">
        <f t="shared" ca="1" si="335"/>
        <v xml:space="preserve">&lt;ruby&gt;&lt;rt&gt;&lt;/rt&gt;&lt;/ruby&gt;
</v>
      </c>
      <c r="N1201" s="317" t="str">
        <f t="shared" ca="1" si="336"/>
        <v xml:space="preserve">&lt;ruby&gt;&lt;rt&gt;&lt;/rt&gt;&lt;/ruby&gt;
</v>
      </c>
      <c r="O1201" s="317" t="str">
        <f t="shared" ca="1" si="337"/>
        <v xml:space="preserve">&lt;ruby&gt;&lt;rt&gt;&lt;/rt&gt;&lt;/ruby&gt;
</v>
      </c>
      <c r="P1201" s="317" t="str">
        <f t="shared" ca="1" si="337"/>
        <v xml:space="preserve">&lt;ruby&gt;&lt;rt&gt;&lt;/rt&gt;&lt;/ruby&gt;
</v>
      </c>
      <c r="Q1201" s="318" t="str">
        <f t="shared" ca="1" si="338"/>
        <v xml:space="preserve">&lt;ruby&gt;&lt;rtc&gt;&lt;/rtc&gt;&lt;/ruby&gt;
</v>
      </c>
      <c r="R1201" s="318" t="str">
        <f t="shared" ca="1" si="339"/>
        <v xml:space="preserve">&lt;ruby&gt;&lt;rt&gt;&lt;/rt&gt;&lt;rtc&gt;&lt;/rtc&gt;&lt;/ruby&gt;
</v>
      </c>
      <c r="S1201" s="285"/>
      <c r="T1201" s="319" t="b">
        <f t="shared" si="333"/>
        <v>0</v>
      </c>
      <c r="U1201" s="319" t="b">
        <f t="shared" si="340"/>
        <v>0</v>
      </c>
      <c r="V1201" s="319" t="b">
        <f t="shared" si="341"/>
        <v>1</v>
      </c>
      <c r="W1201" s="319" t="b">
        <f t="shared" si="342"/>
        <v>1</v>
      </c>
      <c r="X1201" s="319" t="b">
        <f t="shared" si="343"/>
        <v>0</v>
      </c>
      <c r="Y1201" s="370"/>
      <c r="Z1201" s="377" t="str">
        <f t="shared" si="334"/>
        <v/>
      </c>
      <c r="AA1201" s="373" t="str">
        <f t="array" ref="AA1201">IF( $Z1201="", "", INDEX(白話字聲母資料表, $Z1201, $AA$5))</f>
        <v/>
      </c>
      <c r="AB1201" s="370"/>
      <c r="AC1201" s="377" t="str">
        <f t="shared" si="344"/>
        <v/>
      </c>
      <c r="AD1201" s="373" t="str">
        <f t="array" ref="AD1201">IF( $W1201, "", INDEX(白話字韻母資料表, AC1201, $AD$5))</f>
        <v/>
      </c>
      <c r="AE1201" s="373" t="str">
        <f t="array" ref="AE1201">IF( $W1201, "", IF( INDEX(白話字韻母資料表, AC1201, $AE$5) = "入聲", TRUE, FALSE) )</f>
        <v/>
      </c>
      <c r="AF1201" s="374" t="str">
        <f t="shared" si="345"/>
        <v/>
      </c>
      <c r="AG1201" s="374" t="str">
        <f t="shared" si="346"/>
        <v/>
      </c>
      <c r="AH1201" s="374" t="str">
        <f t="array" ref="AH1201">IF( $W1201, "", INDEX(白話字韻母資料表, $AC1201, $AH$5))</f>
        <v/>
      </c>
      <c r="AI1201" s="374" t="str">
        <f t="array" ref="AI1201">IF($W1201, "", INDEX(白話字韻母八聲調資料表, $AD1201, $AG1201))</f>
        <v/>
      </c>
      <c r="AJ1201" s="370"/>
      <c r="AK1201" s="373" t="b">
        <f t="shared" si="347"/>
        <v>0</v>
      </c>
      <c r="AL1201" s="373" t="str">
        <f>IF( $AK1201, IFERROR( IF(MATCH( $E1201, 顎音化聲母!$H$9:$H$37, 0), TRUE, FALSE), FALSE), "")</f>
        <v/>
      </c>
      <c r="AM1201" s="373" t="str">
        <f t="array" ref="AM1201">IF( AND($AK1201, $AL1201), INDEX(顎音化聲母資料表, MATCH( $D1201 &amp; $E1201, 顎音化聲母!$L$5:$L$136, 0), 3), "")</f>
        <v/>
      </c>
      <c r="AN1201" s="373" t="str">
        <f t="shared" si="348"/>
        <v/>
      </c>
      <c r="AO1201" s="374" t="str">
        <f t="array" ref="AO1201">IF($AN1201="", "", IF( $AM1201&lt;&gt;"", $AM1201,INDEX(白話字聲母資料表, $AN1201, $AO$5)))</f>
        <v/>
      </c>
      <c r="AP1201" s="374" t="str">
        <f t="array" ref="AP1201">IF($W1201, "", INDEX(方音八音反切資料表, $AD1201, $AG1201))</f>
        <v/>
      </c>
      <c r="AQ1201" s="370"/>
      <c r="AR1201" s="374" t="str">
        <f t="array" ref="AR1201">IF($V1201, "", INDEX(白話字聲母資料表, $Z1201, $AR$5))</f>
        <v/>
      </c>
      <c r="AS1201" s="375" t="str">
        <f t="array" ref="AS1201">IF($W1201, "", INDEX(白話字韻母資料表, $AC1201, $AR$5))</f>
        <v/>
      </c>
      <c r="AT1201" s="374" t="str">
        <f t="array" ref="AT1201">IF($W1201, "", INDEX(台羅韻母八聲調資料表, $AD1201, $AG1201))</f>
        <v/>
      </c>
      <c r="AU1201" s="370"/>
      <c r="AV1201" s="374" t="str">
        <f t="array" ref="AV1201">IF($V1201, "", INDEX(白話字聲母資料表, $Z1201, $AV$5))</f>
        <v/>
      </c>
      <c r="AW1201" s="375" t="str">
        <f t="array" ref="AW1201">IF($W1201, "", INDEX(白話字韻母資料表, $AC1201, $AW$5))</f>
        <v/>
      </c>
      <c r="AX1201" s="374" t="str">
        <f t="array" ref="AX1201">IF($W1201, "", INDEX(閩拼韻母八聲調資料表, $AD1201, $AG1201))</f>
        <v/>
      </c>
    </row>
    <row r="1202" spans="2:50">
      <c r="B1202" s="380">
        <f t="shared" si="294"/>
        <v>1194</v>
      </c>
      <c r="C1202" s="314" t="str">
        <f>MID(文章!$D$4, B1202, 1)</f>
        <v/>
      </c>
      <c r="D1202" s="365"/>
      <c r="E1202" s="365"/>
      <c r="F1202" s="365"/>
      <c r="G1202" s="315" t="str">
        <f t="array" ref="G1202">IF( OR($T1202, NOT($U1202), $W1202), "", $AA1202 &amp; $AH1202 &amp; INDEX(中文數值資料表, $AG1202, 2) )</f>
        <v/>
      </c>
      <c r="H1202" s="321" t="str">
        <f t="shared" si="295"/>
        <v/>
      </c>
      <c r="I1202" s="322" t="str">
        <f t="shared" si="296"/>
        <v/>
      </c>
      <c r="J1202" s="323" t="str">
        <f t="shared" si="297"/>
        <v/>
      </c>
      <c r="K1202" s="316" t="str">
        <f t="shared" si="298"/>
        <v/>
      </c>
      <c r="L1202" s="317" t="str">
        <f t="shared" ca="1" si="349"/>
        <v xml:space="preserve">\ltjruby{}{}\
</v>
      </c>
      <c r="M1202" s="317" t="str">
        <f t="shared" ca="1" si="335"/>
        <v xml:space="preserve">&lt;ruby&gt;&lt;rt&gt;&lt;/rt&gt;&lt;/ruby&gt;
</v>
      </c>
      <c r="N1202" s="317" t="str">
        <f t="shared" ca="1" si="336"/>
        <v xml:space="preserve">&lt;ruby&gt;&lt;rt&gt;&lt;/rt&gt;&lt;/ruby&gt;
</v>
      </c>
      <c r="O1202" s="317" t="str">
        <f t="shared" ca="1" si="337"/>
        <v xml:space="preserve">&lt;ruby&gt;&lt;rt&gt;&lt;/rt&gt;&lt;/ruby&gt;
</v>
      </c>
      <c r="P1202" s="317" t="str">
        <f t="shared" ca="1" si="337"/>
        <v xml:space="preserve">&lt;ruby&gt;&lt;rt&gt;&lt;/rt&gt;&lt;/ruby&gt;
</v>
      </c>
      <c r="Q1202" s="318" t="str">
        <f t="shared" ca="1" si="338"/>
        <v xml:space="preserve">&lt;ruby&gt;&lt;rtc&gt;&lt;/rtc&gt;&lt;/ruby&gt;
</v>
      </c>
      <c r="R1202" s="318" t="str">
        <f t="shared" ca="1" si="339"/>
        <v xml:space="preserve">&lt;ruby&gt;&lt;rt&gt;&lt;/rt&gt;&lt;rtc&gt;&lt;/rtc&gt;&lt;/ruby&gt;
</v>
      </c>
      <c r="S1202" s="285"/>
      <c r="T1202" s="319" t="b">
        <f t="shared" si="333"/>
        <v>0</v>
      </c>
      <c r="U1202" s="319" t="b">
        <f t="shared" si="340"/>
        <v>0</v>
      </c>
      <c r="V1202" s="319" t="b">
        <f t="shared" si="341"/>
        <v>1</v>
      </c>
      <c r="W1202" s="319" t="b">
        <f t="shared" si="342"/>
        <v>1</v>
      </c>
      <c r="X1202" s="319" t="b">
        <f t="shared" si="343"/>
        <v>0</v>
      </c>
      <c r="Y1202" s="370"/>
      <c r="Z1202" s="377" t="str">
        <f t="shared" si="334"/>
        <v/>
      </c>
      <c r="AA1202" s="373" t="str">
        <f t="array" ref="AA1202">IF( $Z1202="", "", INDEX(白話字聲母資料表, $Z1202, $AA$5))</f>
        <v/>
      </c>
      <c r="AB1202" s="370"/>
      <c r="AC1202" s="377" t="str">
        <f t="shared" si="344"/>
        <v/>
      </c>
      <c r="AD1202" s="373" t="str">
        <f t="array" ref="AD1202">IF( $W1202, "", INDEX(白話字韻母資料表, AC1202, $AD$5))</f>
        <v/>
      </c>
      <c r="AE1202" s="373" t="str">
        <f t="array" ref="AE1202">IF( $W1202, "", IF( INDEX(白話字韻母資料表, AC1202, $AE$5) = "入聲", TRUE, FALSE) )</f>
        <v/>
      </c>
      <c r="AF1202" s="374" t="str">
        <f t="shared" si="345"/>
        <v/>
      </c>
      <c r="AG1202" s="374" t="str">
        <f t="shared" si="346"/>
        <v/>
      </c>
      <c r="AH1202" s="374" t="str">
        <f t="array" ref="AH1202">IF( $W1202, "", INDEX(白話字韻母資料表, $AC1202, $AH$5))</f>
        <v/>
      </c>
      <c r="AI1202" s="374" t="str">
        <f t="array" ref="AI1202">IF($W1202, "", INDEX(白話字韻母八聲調資料表, $AD1202, $AG1202))</f>
        <v/>
      </c>
      <c r="AJ1202" s="370"/>
      <c r="AK1202" s="373" t="b">
        <f t="shared" si="347"/>
        <v>0</v>
      </c>
      <c r="AL1202" s="373" t="str">
        <f>IF( $AK1202, IFERROR( IF(MATCH( $E1202, 顎音化聲母!$H$9:$H$37, 0), TRUE, FALSE), FALSE), "")</f>
        <v/>
      </c>
      <c r="AM1202" s="373" t="str">
        <f t="array" ref="AM1202">IF( AND($AK1202, $AL1202), INDEX(顎音化聲母資料表, MATCH( $D1202 &amp; $E1202, 顎音化聲母!$L$5:$L$136, 0), 3), "")</f>
        <v/>
      </c>
      <c r="AN1202" s="373" t="str">
        <f t="shared" si="348"/>
        <v/>
      </c>
      <c r="AO1202" s="374" t="str">
        <f t="array" ref="AO1202">IF($AN1202="", "", IF( $AM1202&lt;&gt;"", $AM1202,INDEX(白話字聲母資料表, $AN1202, $AO$5)))</f>
        <v/>
      </c>
      <c r="AP1202" s="374" t="str">
        <f t="array" ref="AP1202">IF($W1202, "", INDEX(方音八音反切資料表, $AD1202, $AG1202))</f>
        <v/>
      </c>
      <c r="AQ1202" s="370"/>
      <c r="AR1202" s="374" t="str">
        <f t="array" ref="AR1202">IF($V1202, "", INDEX(白話字聲母資料表, $Z1202, $AR$5))</f>
        <v/>
      </c>
      <c r="AS1202" s="375" t="str">
        <f t="array" ref="AS1202">IF($W1202, "", INDEX(白話字韻母資料表, $AC1202, $AR$5))</f>
        <v/>
      </c>
      <c r="AT1202" s="374" t="str">
        <f t="array" ref="AT1202">IF($W1202, "", INDEX(台羅韻母八聲調資料表, $AD1202, $AG1202))</f>
        <v/>
      </c>
      <c r="AU1202" s="370"/>
      <c r="AV1202" s="374" t="str">
        <f t="array" ref="AV1202">IF($V1202, "", INDEX(白話字聲母資料表, $Z1202, $AV$5))</f>
        <v/>
      </c>
      <c r="AW1202" s="375" t="str">
        <f t="array" ref="AW1202">IF($W1202, "", INDEX(白話字韻母資料表, $AC1202, $AW$5))</f>
        <v/>
      </c>
      <c r="AX1202" s="374" t="str">
        <f t="array" ref="AX1202">IF($W1202, "", INDEX(閩拼韻母八聲調資料表, $AD1202, $AG1202))</f>
        <v/>
      </c>
    </row>
    <row r="1203" spans="2:50">
      <c r="B1203" s="380">
        <f t="shared" si="294"/>
        <v>1195</v>
      </c>
      <c r="C1203" s="314" t="str">
        <f>MID(文章!$D$4, B1203, 1)</f>
        <v/>
      </c>
      <c r="D1203" s="365"/>
      <c r="E1203" s="365"/>
      <c r="F1203" s="365"/>
      <c r="G1203" s="315" t="str">
        <f t="array" ref="G1203">IF( OR($T1203, NOT($U1203), $W1203), "", $AA1203 &amp; $AH1203 &amp; INDEX(中文數值資料表, $AG1203, 2) )</f>
        <v/>
      </c>
      <c r="H1203" s="321" t="str">
        <f t="shared" si="295"/>
        <v/>
      </c>
      <c r="I1203" s="322" t="str">
        <f t="shared" si="296"/>
        <v/>
      </c>
      <c r="J1203" s="323" t="str">
        <f t="shared" si="297"/>
        <v/>
      </c>
      <c r="K1203" s="316" t="str">
        <f t="shared" si="298"/>
        <v/>
      </c>
      <c r="L1203" s="317" t="str">
        <f t="shared" ca="1" si="349"/>
        <v xml:space="preserve">\ltjruby{}{}\
</v>
      </c>
      <c r="M1203" s="317" t="str">
        <f t="shared" ca="1" si="335"/>
        <v xml:space="preserve">&lt;ruby&gt;&lt;rt&gt;&lt;/rt&gt;&lt;/ruby&gt;
</v>
      </c>
      <c r="N1203" s="317" t="str">
        <f t="shared" ca="1" si="336"/>
        <v xml:space="preserve">&lt;ruby&gt;&lt;rt&gt;&lt;/rt&gt;&lt;/ruby&gt;
</v>
      </c>
      <c r="O1203" s="317" t="str">
        <f t="shared" ca="1" si="337"/>
        <v xml:space="preserve">&lt;ruby&gt;&lt;rt&gt;&lt;/rt&gt;&lt;/ruby&gt;
</v>
      </c>
      <c r="P1203" s="317" t="str">
        <f t="shared" ca="1" si="337"/>
        <v xml:space="preserve">&lt;ruby&gt;&lt;rt&gt;&lt;/rt&gt;&lt;/ruby&gt;
</v>
      </c>
      <c r="Q1203" s="318" t="str">
        <f t="shared" ca="1" si="338"/>
        <v xml:space="preserve">&lt;ruby&gt;&lt;rtc&gt;&lt;/rtc&gt;&lt;/ruby&gt;
</v>
      </c>
      <c r="R1203" s="318" t="str">
        <f t="shared" ca="1" si="339"/>
        <v xml:space="preserve">&lt;ruby&gt;&lt;rt&gt;&lt;/rt&gt;&lt;rtc&gt;&lt;/rtc&gt;&lt;/ruby&gt;
</v>
      </c>
      <c r="S1203" s="285"/>
      <c r="T1203" s="319" t="b">
        <f t="shared" si="333"/>
        <v>0</v>
      </c>
      <c r="U1203" s="319" t="b">
        <f t="shared" si="340"/>
        <v>0</v>
      </c>
      <c r="V1203" s="319" t="b">
        <f t="shared" si="341"/>
        <v>1</v>
      </c>
      <c r="W1203" s="319" t="b">
        <f t="shared" si="342"/>
        <v>1</v>
      </c>
      <c r="X1203" s="319" t="b">
        <f t="shared" si="343"/>
        <v>0</v>
      </c>
      <c r="Y1203" s="370"/>
      <c r="Z1203" s="377" t="str">
        <f t="shared" si="334"/>
        <v/>
      </c>
      <c r="AA1203" s="373" t="str">
        <f t="array" ref="AA1203">IF( $Z1203="", "", INDEX(白話字聲母資料表, $Z1203, $AA$5))</f>
        <v/>
      </c>
      <c r="AB1203" s="370"/>
      <c r="AC1203" s="377" t="str">
        <f t="shared" si="344"/>
        <v/>
      </c>
      <c r="AD1203" s="373" t="str">
        <f t="array" ref="AD1203">IF( $W1203, "", INDEX(白話字韻母資料表, AC1203, $AD$5))</f>
        <v/>
      </c>
      <c r="AE1203" s="373" t="str">
        <f t="array" ref="AE1203">IF( $W1203, "", IF( INDEX(白話字韻母資料表, AC1203, $AE$5) = "入聲", TRUE, FALSE) )</f>
        <v/>
      </c>
      <c r="AF1203" s="374" t="str">
        <f t="shared" si="345"/>
        <v/>
      </c>
      <c r="AG1203" s="374" t="str">
        <f t="shared" si="346"/>
        <v/>
      </c>
      <c r="AH1203" s="374" t="str">
        <f t="array" ref="AH1203">IF( $W1203, "", INDEX(白話字韻母資料表, $AC1203, $AH$5))</f>
        <v/>
      </c>
      <c r="AI1203" s="374" t="str">
        <f t="array" ref="AI1203">IF($W1203, "", INDEX(白話字韻母八聲調資料表, $AD1203, $AG1203))</f>
        <v/>
      </c>
      <c r="AJ1203" s="370"/>
      <c r="AK1203" s="373" t="b">
        <f t="shared" si="347"/>
        <v>0</v>
      </c>
      <c r="AL1203" s="373" t="str">
        <f>IF( $AK1203, IFERROR( IF(MATCH( $E1203, 顎音化聲母!$H$9:$H$37, 0), TRUE, FALSE), FALSE), "")</f>
        <v/>
      </c>
      <c r="AM1203" s="373" t="str">
        <f t="array" ref="AM1203">IF( AND($AK1203, $AL1203), INDEX(顎音化聲母資料表, MATCH( $D1203 &amp; $E1203, 顎音化聲母!$L$5:$L$136, 0), 3), "")</f>
        <v/>
      </c>
      <c r="AN1203" s="373" t="str">
        <f t="shared" si="348"/>
        <v/>
      </c>
      <c r="AO1203" s="374" t="str">
        <f t="array" ref="AO1203">IF($AN1203="", "", IF( $AM1203&lt;&gt;"", $AM1203,INDEX(白話字聲母資料表, $AN1203, $AO$5)))</f>
        <v/>
      </c>
      <c r="AP1203" s="374" t="str">
        <f t="array" ref="AP1203">IF($W1203, "", INDEX(方音八音反切資料表, $AD1203, $AG1203))</f>
        <v/>
      </c>
      <c r="AQ1203" s="370"/>
      <c r="AR1203" s="374" t="str">
        <f t="array" ref="AR1203">IF($V1203, "", INDEX(白話字聲母資料表, $Z1203, $AR$5))</f>
        <v/>
      </c>
      <c r="AS1203" s="375" t="str">
        <f t="array" ref="AS1203">IF($W1203, "", INDEX(白話字韻母資料表, $AC1203, $AR$5))</f>
        <v/>
      </c>
      <c r="AT1203" s="374" t="str">
        <f t="array" ref="AT1203">IF($W1203, "", INDEX(台羅韻母八聲調資料表, $AD1203, $AG1203))</f>
        <v/>
      </c>
      <c r="AU1203" s="370"/>
      <c r="AV1203" s="374" t="str">
        <f t="array" ref="AV1203">IF($V1203, "", INDEX(白話字聲母資料表, $Z1203, $AV$5))</f>
        <v/>
      </c>
      <c r="AW1203" s="375" t="str">
        <f t="array" ref="AW1203">IF($W1203, "", INDEX(白話字韻母資料表, $AC1203, $AW$5))</f>
        <v/>
      </c>
      <c r="AX1203" s="374" t="str">
        <f t="array" ref="AX1203">IF($W1203, "", INDEX(閩拼韻母八聲調資料表, $AD1203, $AG1203))</f>
        <v/>
      </c>
    </row>
    <row r="1204" spans="2:50">
      <c r="B1204" s="380">
        <f t="shared" si="294"/>
        <v>1196</v>
      </c>
      <c r="C1204" s="314" t="str">
        <f>MID(文章!$D$4, B1204, 1)</f>
        <v/>
      </c>
      <c r="D1204" s="365"/>
      <c r="E1204" s="365"/>
      <c r="F1204" s="365"/>
      <c r="G1204" s="315" t="str">
        <f t="array" ref="G1204">IF( OR($T1204, NOT($U1204), $W1204), "", $AA1204 &amp; $AH1204 &amp; INDEX(中文數值資料表, $AG1204, 2) )</f>
        <v/>
      </c>
      <c r="H1204" s="321" t="str">
        <f t="shared" si="295"/>
        <v/>
      </c>
      <c r="I1204" s="322" t="str">
        <f t="shared" si="296"/>
        <v/>
      </c>
      <c r="J1204" s="323" t="str">
        <f t="shared" si="297"/>
        <v/>
      </c>
      <c r="K1204" s="316" t="str">
        <f t="shared" si="298"/>
        <v/>
      </c>
      <c r="L1204" s="317" t="str">
        <f t="shared" ca="1" si="349"/>
        <v xml:space="preserve">\ltjruby{}{}\
</v>
      </c>
      <c r="M1204" s="317" t="str">
        <f t="shared" ca="1" si="335"/>
        <v xml:space="preserve">&lt;ruby&gt;&lt;rt&gt;&lt;/rt&gt;&lt;/ruby&gt;
</v>
      </c>
      <c r="N1204" s="317" t="str">
        <f t="shared" ca="1" si="336"/>
        <v xml:space="preserve">&lt;ruby&gt;&lt;rt&gt;&lt;/rt&gt;&lt;/ruby&gt;
</v>
      </c>
      <c r="O1204" s="317" t="str">
        <f t="shared" ca="1" si="337"/>
        <v xml:space="preserve">&lt;ruby&gt;&lt;rt&gt;&lt;/rt&gt;&lt;/ruby&gt;
</v>
      </c>
      <c r="P1204" s="317" t="str">
        <f t="shared" ca="1" si="337"/>
        <v xml:space="preserve">&lt;ruby&gt;&lt;rt&gt;&lt;/rt&gt;&lt;/ruby&gt;
</v>
      </c>
      <c r="Q1204" s="318" t="str">
        <f t="shared" ca="1" si="338"/>
        <v xml:space="preserve">&lt;ruby&gt;&lt;rtc&gt;&lt;/rtc&gt;&lt;/ruby&gt;
</v>
      </c>
      <c r="R1204" s="318" t="str">
        <f t="shared" ca="1" si="339"/>
        <v xml:space="preserve">&lt;ruby&gt;&lt;rt&gt;&lt;/rt&gt;&lt;rtc&gt;&lt;/rtc&gt;&lt;/ruby&gt;
</v>
      </c>
      <c r="S1204" s="285"/>
      <c r="T1204" s="319" t="b">
        <f t="shared" si="333"/>
        <v>0</v>
      </c>
      <c r="U1204" s="319" t="b">
        <f t="shared" si="340"/>
        <v>0</v>
      </c>
      <c r="V1204" s="319" t="b">
        <f t="shared" si="341"/>
        <v>1</v>
      </c>
      <c r="W1204" s="319" t="b">
        <f t="shared" si="342"/>
        <v>1</v>
      </c>
      <c r="X1204" s="319" t="b">
        <f t="shared" si="343"/>
        <v>0</v>
      </c>
      <c r="Y1204" s="370"/>
      <c r="Z1204" s="377" t="str">
        <f t="shared" si="334"/>
        <v/>
      </c>
      <c r="AA1204" s="373" t="str">
        <f t="array" ref="AA1204">IF( $Z1204="", "", INDEX(白話字聲母資料表, $Z1204, $AA$5))</f>
        <v/>
      </c>
      <c r="AB1204" s="370"/>
      <c r="AC1204" s="377" t="str">
        <f t="shared" si="344"/>
        <v/>
      </c>
      <c r="AD1204" s="373" t="str">
        <f t="array" ref="AD1204">IF( $W1204, "", INDEX(白話字韻母資料表, AC1204, $AD$5))</f>
        <v/>
      </c>
      <c r="AE1204" s="373" t="str">
        <f t="array" ref="AE1204">IF( $W1204, "", IF( INDEX(白話字韻母資料表, AC1204, $AE$5) = "入聲", TRUE, FALSE) )</f>
        <v/>
      </c>
      <c r="AF1204" s="374" t="str">
        <f t="shared" si="345"/>
        <v/>
      </c>
      <c r="AG1204" s="374" t="str">
        <f t="shared" si="346"/>
        <v/>
      </c>
      <c r="AH1204" s="374" t="str">
        <f t="array" ref="AH1204">IF( $W1204, "", INDEX(白話字韻母資料表, $AC1204, $AH$5))</f>
        <v/>
      </c>
      <c r="AI1204" s="374" t="str">
        <f t="array" ref="AI1204">IF($W1204, "", INDEX(白話字韻母八聲調資料表, $AD1204, $AG1204))</f>
        <v/>
      </c>
      <c r="AJ1204" s="370"/>
      <c r="AK1204" s="373" t="b">
        <f t="shared" si="347"/>
        <v>0</v>
      </c>
      <c r="AL1204" s="373" t="str">
        <f>IF( $AK1204, IFERROR( IF(MATCH( $E1204, 顎音化聲母!$H$9:$H$37, 0), TRUE, FALSE), FALSE), "")</f>
        <v/>
      </c>
      <c r="AM1204" s="373" t="str">
        <f t="array" ref="AM1204">IF( AND($AK1204, $AL1204), INDEX(顎音化聲母資料表, MATCH( $D1204 &amp; $E1204, 顎音化聲母!$L$5:$L$136, 0), 3), "")</f>
        <v/>
      </c>
      <c r="AN1204" s="373" t="str">
        <f t="shared" si="348"/>
        <v/>
      </c>
      <c r="AO1204" s="374" t="str">
        <f t="array" ref="AO1204">IF($AN1204="", "", IF( $AM1204&lt;&gt;"", $AM1204,INDEX(白話字聲母資料表, $AN1204, $AO$5)))</f>
        <v/>
      </c>
      <c r="AP1204" s="374" t="str">
        <f t="array" ref="AP1204">IF($W1204, "", INDEX(方音八音反切資料表, $AD1204, $AG1204))</f>
        <v/>
      </c>
      <c r="AQ1204" s="370"/>
      <c r="AR1204" s="374" t="str">
        <f t="array" ref="AR1204">IF($V1204, "", INDEX(白話字聲母資料表, $Z1204, $AR$5))</f>
        <v/>
      </c>
      <c r="AS1204" s="375" t="str">
        <f t="array" ref="AS1204">IF($W1204, "", INDEX(白話字韻母資料表, $AC1204, $AR$5))</f>
        <v/>
      </c>
      <c r="AT1204" s="374" t="str">
        <f t="array" ref="AT1204">IF($W1204, "", INDEX(台羅韻母八聲調資料表, $AD1204, $AG1204))</f>
        <v/>
      </c>
      <c r="AU1204" s="370"/>
      <c r="AV1204" s="374" t="str">
        <f t="array" ref="AV1204">IF($V1204, "", INDEX(白話字聲母資料表, $Z1204, $AV$5))</f>
        <v/>
      </c>
      <c r="AW1204" s="375" t="str">
        <f t="array" ref="AW1204">IF($W1204, "", INDEX(白話字韻母資料表, $AC1204, $AW$5))</f>
        <v/>
      </c>
      <c r="AX1204" s="374" t="str">
        <f t="array" ref="AX1204">IF($W1204, "", INDEX(閩拼韻母八聲調資料表, $AD1204, $AG1204))</f>
        <v/>
      </c>
    </row>
    <row r="1205" spans="2:50">
      <c r="B1205" s="380">
        <f t="shared" si="294"/>
        <v>1197</v>
      </c>
      <c r="C1205" s="314" t="str">
        <f>MID(文章!$D$4, B1205, 1)</f>
        <v/>
      </c>
      <c r="D1205" s="365"/>
      <c r="E1205" s="365"/>
      <c r="F1205" s="365"/>
      <c r="G1205" s="315" t="str">
        <f t="array" ref="G1205">IF( OR($T1205, NOT($U1205), $W1205), "", $AA1205 &amp; $AH1205 &amp; INDEX(中文數值資料表, $AG1205, 2) )</f>
        <v/>
      </c>
      <c r="H1205" s="321" t="str">
        <f t="shared" si="295"/>
        <v/>
      </c>
      <c r="I1205" s="322" t="str">
        <f t="shared" si="296"/>
        <v/>
      </c>
      <c r="J1205" s="323" t="str">
        <f t="shared" si="297"/>
        <v/>
      </c>
      <c r="K1205" s="316" t="str">
        <f t="shared" si="298"/>
        <v/>
      </c>
      <c r="L1205" s="317" t="str">
        <f t="shared" ca="1" si="349"/>
        <v xml:space="preserve">\ltjruby{}{}\
</v>
      </c>
      <c r="M1205" s="317" t="str">
        <f t="shared" ca="1" si="335"/>
        <v xml:space="preserve">&lt;ruby&gt;&lt;rt&gt;&lt;/rt&gt;&lt;/ruby&gt;
</v>
      </c>
      <c r="N1205" s="317" t="str">
        <f t="shared" ca="1" si="336"/>
        <v xml:space="preserve">&lt;ruby&gt;&lt;rt&gt;&lt;/rt&gt;&lt;/ruby&gt;
</v>
      </c>
      <c r="O1205" s="317" t="str">
        <f t="shared" ca="1" si="337"/>
        <v xml:space="preserve">&lt;ruby&gt;&lt;rt&gt;&lt;/rt&gt;&lt;/ruby&gt;
</v>
      </c>
      <c r="P1205" s="317" t="str">
        <f t="shared" ca="1" si="337"/>
        <v xml:space="preserve">&lt;ruby&gt;&lt;rt&gt;&lt;/rt&gt;&lt;/ruby&gt;
</v>
      </c>
      <c r="Q1205" s="318" t="str">
        <f t="shared" ca="1" si="338"/>
        <v xml:space="preserve">&lt;ruby&gt;&lt;rtc&gt;&lt;/rtc&gt;&lt;/ruby&gt;
</v>
      </c>
      <c r="R1205" s="318" t="str">
        <f t="shared" ca="1" si="339"/>
        <v xml:space="preserve">&lt;ruby&gt;&lt;rt&gt;&lt;/rt&gt;&lt;rtc&gt;&lt;/rtc&gt;&lt;/ruby&gt;
</v>
      </c>
      <c r="S1205" s="285"/>
      <c r="T1205" s="319" t="b">
        <f t="shared" si="333"/>
        <v>0</v>
      </c>
      <c r="U1205" s="319" t="b">
        <f t="shared" si="340"/>
        <v>0</v>
      </c>
      <c r="V1205" s="319" t="b">
        <f t="shared" si="341"/>
        <v>1</v>
      </c>
      <c r="W1205" s="319" t="b">
        <f t="shared" si="342"/>
        <v>1</v>
      </c>
      <c r="X1205" s="319" t="b">
        <f t="shared" si="343"/>
        <v>0</v>
      </c>
      <c r="Y1205" s="370"/>
      <c r="Z1205" s="377" t="str">
        <f t="shared" si="334"/>
        <v/>
      </c>
      <c r="AA1205" s="373" t="str">
        <f t="array" ref="AA1205">IF( $Z1205="", "", INDEX(白話字聲母資料表, $Z1205, $AA$5))</f>
        <v/>
      </c>
      <c r="AB1205" s="370"/>
      <c r="AC1205" s="377" t="str">
        <f t="shared" si="344"/>
        <v/>
      </c>
      <c r="AD1205" s="373" t="str">
        <f t="array" ref="AD1205">IF( $W1205, "", INDEX(白話字韻母資料表, AC1205, $AD$5))</f>
        <v/>
      </c>
      <c r="AE1205" s="373" t="str">
        <f t="array" ref="AE1205">IF( $W1205, "", IF( INDEX(白話字韻母資料表, AC1205, $AE$5) = "入聲", TRUE, FALSE) )</f>
        <v/>
      </c>
      <c r="AF1205" s="374" t="str">
        <f t="shared" si="345"/>
        <v/>
      </c>
      <c r="AG1205" s="374" t="str">
        <f t="shared" si="346"/>
        <v/>
      </c>
      <c r="AH1205" s="374" t="str">
        <f t="array" ref="AH1205">IF( $W1205, "", INDEX(白話字韻母資料表, $AC1205, $AH$5))</f>
        <v/>
      </c>
      <c r="AI1205" s="374" t="str">
        <f t="array" ref="AI1205">IF($W1205, "", INDEX(白話字韻母八聲調資料表, $AD1205, $AG1205))</f>
        <v/>
      </c>
      <c r="AJ1205" s="370"/>
      <c r="AK1205" s="373" t="b">
        <f t="shared" si="347"/>
        <v>0</v>
      </c>
      <c r="AL1205" s="373" t="str">
        <f>IF( $AK1205, IFERROR( IF(MATCH( $E1205, 顎音化聲母!$H$9:$H$37, 0), TRUE, FALSE), FALSE), "")</f>
        <v/>
      </c>
      <c r="AM1205" s="373" t="str">
        <f t="array" ref="AM1205">IF( AND($AK1205, $AL1205), INDEX(顎音化聲母資料表, MATCH( $D1205 &amp; $E1205, 顎音化聲母!$L$5:$L$136, 0), 3), "")</f>
        <v/>
      </c>
      <c r="AN1205" s="373" t="str">
        <f t="shared" si="348"/>
        <v/>
      </c>
      <c r="AO1205" s="374" t="str">
        <f t="array" ref="AO1205">IF($AN1205="", "", IF( $AM1205&lt;&gt;"", $AM1205,INDEX(白話字聲母資料表, $AN1205, $AO$5)))</f>
        <v/>
      </c>
      <c r="AP1205" s="374" t="str">
        <f t="array" ref="AP1205">IF($W1205, "", INDEX(方音八音反切資料表, $AD1205, $AG1205))</f>
        <v/>
      </c>
      <c r="AQ1205" s="370"/>
      <c r="AR1205" s="374" t="str">
        <f t="array" ref="AR1205">IF($V1205, "", INDEX(白話字聲母資料表, $Z1205, $AR$5))</f>
        <v/>
      </c>
      <c r="AS1205" s="375" t="str">
        <f t="array" ref="AS1205">IF($W1205, "", INDEX(白話字韻母資料表, $AC1205, $AR$5))</f>
        <v/>
      </c>
      <c r="AT1205" s="374" t="str">
        <f t="array" ref="AT1205">IF($W1205, "", INDEX(台羅韻母八聲調資料表, $AD1205, $AG1205))</f>
        <v/>
      </c>
      <c r="AU1205" s="370"/>
      <c r="AV1205" s="374" t="str">
        <f t="array" ref="AV1205">IF($V1205, "", INDEX(白話字聲母資料表, $Z1205, $AV$5))</f>
        <v/>
      </c>
      <c r="AW1205" s="375" t="str">
        <f t="array" ref="AW1205">IF($W1205, "", INDEX(白話字韻母資料表, $AC1205, $AW$5))</f>
        <v/>
      </c>
      <c r="AX1205" s="374" t="str">
        <f t="array" ref="AX1205">IF($W1205, "", INDEX(閩拼韻母八聲調資料表, $AD1205, $AG1205))</f>
        <v/>
      </c>
    </row>
    <row r="1206" spans="2:50">
      <c r="B1206" s="380">
        <f t="shared" si="294"/>
        <v>1198</v>
      </c>
      <c r="C1206" s="314" t="str">
        <f>MID(文章!$D$4, B1206, 1)</f>
        <v/>
      </c>
      <c r="D1206" s="365"/>
      <c r="E1206" s="365"/>
      <c r="F1206" s="365"/>
      <c r="G1206" s="315" t="str">
        <f t="array" ref="G1206">IF( OR($T1206, NOT($U1206), $W1206), "", $AA1206 &amp; $AH1206 &amp; INDEX(中文數值資料表, $AG1206, 2) )</f>
        <v/>
      </c>
      <c r="H1206" s="321" t="str">
        <f t="shared" si="295"/>
        <v/>
      </c>
      <c r="I1206" s="322" t="str">
        <f t="shared" si="296"/>
        <v/>
      </c>
      <c r="J1206" s="323" t="str">
        <f t="shared" si="297"/>
        <v/>
      </c>
      <c r="K1206" s="316" t="str">
        <f t="shared" si="298"/>
        <v/>
      </c>
      <c r="L1206" s="317" t="str">
        <f t="shared" ca="1" si="349"/>
        <v xml:space="preserve">\ltjruby{}{}\
</v>
      </c>
      <c r="M1206" s="317" t="str">
        <f t="shared" ca="1" si="335"/>
        <v xml:space="preserve">&lt;ruby&gt;&lt;rt&gt;&lt;/rt&gt;&lt;/ruby&gt;
</v>
      </c>
      <c r="N1206" s="317" t="str">
        <f t="shared" ca="1" si="336"/>
        <v xml:space="preserve">&lt;ruby&gt;&lt;rt&gt;&lt;/rt&gt;&lt;/ruby&gt;
</v>
      </c>
      <c r="O1206" s="317" t="str">
        <f t="shared" ca="1" si="337"/>
        <v xml:space="preserve">&lt;ruby&gt;&lt;rt&gt;&lt;/rt&gt;&lt;/ruby&gt;
</v>
      </c>
      <c r="P1206" s="317" t="str">
        <f t="shared" ca="1" si="337"/>
        <v xml:space="preserve">&lt;ruby&gt;&lt;rt&gt;&lt;/rt&gt;&lt;/ruby&gt;
</v>
      </c>
      <c r="Q1206" s="318" t="str">
        <f t="shared" ca="1" si="338"/>
        <v xml:space="preserve">&lt;ruby&gt;&lt;rtc&gt;&lt;/rtc&gt;&lt;/ruby&gt;
</v>
      </c>
      <c r="R1206" s="318" t="str">
        <f t="shared" ca="1" si="339"/>
        <v xml:space="preserve">&lt;ruby&gt;&lt;rt&gt;&lt;/rt&gt;&lt;rtc&gt;&lt;/rtc&gt;&lt;/ruby&gt;
</v>
      </c>
      <c r="S1206" s="285"/>
      <c r="T1206" s="319" t="b">
        <f t="shared" si="333"/>
        <v>0</v>
      </c>
      <c r="U1206" s="319" t="b">
        <f t="shared" si="340"/>
        <v>0</v>
      </c>
      <c r="V1206" s="319" t="b">
        <f t="shared" si="341"/>
        <v>1</v>
      </c>
      <c r="W1206" s="319" t="b">
        <f t="shared" si="342"/>
        <v>1</v>
      </c>
      <c r="X1206" s="319" t="b">
        <f t="shared" si="343"/>
        <v>0</v>
      </c>
      <c r="Y1206" s="370"/>
      <c r="Z1206" s="377" t="str">
        <f t="shared" si="334"/>
        <v/>
      </c>
      <c r="AA1206" s="373" t="str">
        <f t="array" ref="AA1206">IF( $Z1206="", "", INDEX(白話字聲母資料表, $Z1206, $AA$5))</f>
        <v/>
      </c>
      <c r="AB1206" s="370"/>
      <c r="AC1206" s="377" t="str">
        <f t="shared" si="344"/>
        <v/>
      </c>
      <c r="AD1206" s="373" t="str">
        <f t="array" ref="AD1206">IF( $W1206, "", INDEX(白話字韻母資料表, AC1206, $AD$5))</f>
        <v/>
      </c>
      <c r="AE1206" s="373" t="str">
        <f t="array" ref="AE1206">IF( $W1206, "", IF( INDEX(白話字韻母資料表, AC1206, $AE$5) = "入聲", TRUE, FALSE) )</f>
        <v/>
      </c>
      <c r="AF1206" s="374" t="str">
        <f t="shared" si="345"/>
        <v/>
      </c>
      <c r="AG1206" s="374" t="str">
        <f t="shared" si="346"/>
        <v/>
      </c>
      <c r="AH1206" s="374" t="str">
        <f t="array" ref="AH1206">IF( $W1206, "", INDEX(白話字韻母資料表, $AC1206, $AH$5))</f>
        <v/>
      </c>
      <c r="AI1206" s="374" t="str">
        <f t="array" ref="AI1206">IF($W1206, "", INDEX(白話字韻母八聲調資料表, $AD1206, $AG1206))</f>
        <v/>
      </c>
      <c r="AJ1206" s="370"/>
      <c r="AK1206" s="373" t="b">
        <f t="shared" si="347"/>
        <v>0</v>
      </c>
      <c r="AL1206" s="373" t="str">
        <f>IF( $AK1206, IFERROR( IF(MATCH( $E1206, 顎音化聲母!$H$9:$H$37, 0), TRUE, FALSE), FALSE), "")</f>
        <v/>
      </c>
      <c r="AM1206" s="373" t="str">
        <f t="array" ref="AM1206">IF( AND($AK1206, $AL1206), INDEX(顎音化聲母資料表, MATCH( $D1206 &amp; $E1206, 顎音化聲母!$L$5:$L$136, 0), 3), "")</f>
        <v/>
      </c>
      <c r="AN1206" s="373" t="str">
        <f t="shared" si="348"/>
        <v/>
      </c>
      <c r="AO1206" s="374" t="str">
        <f t="array" ref="AO1206">IF($AN1206="", "", IF( $AM1206&lt;&gt;"", $AM1206,INDEX(白話字聲母資料表, $AN1206, $AO$5)))</f>
        <v/>
      </c>
      <c r="AP1206" s="374" t="str">
        <f t="array" ref="AP1206">IF($W1206, "", INDEX(方音八音反切資料表, $AD1206, $AG1206))</f>
        <v/>
      </c>
      <c r="AQ1206" s="370"/>
      <c r="AR1206" s="374" t="str">
        <f t="array" ref="AR1206">IF($V1206, "", INDEX(白話字聲母資料表, $Z1206, $AR$5))</f>
        <v/>
      </c>
      <c r="AS1206" s="375" t="str">
        <f t="array" ref="AS1206">IF($W1206, "", INDEX(白話字韻母資料表, $AC1206, $AR$5))</f>
        <v/>
      </c>
      <c r="AT1206" s="374" t="str">
        <f t="array" ref="AT1206">IF($W1206, "", INDEX(台羅韻母八聲調資料表, $AD1206, $AG1206))</f>
        <v/>
      </c>
      <c r="AU1206" s="370"/>
      <c r="AV1206" s="374" t="str">
        <f t="array" ref="AV1206">IF($V1206, "", INDEX(白話字聲母資料表, $Z1206, $AV$5))</f>
        <v/>
      </c>
      <c r="AW1206" s="375" t="str">
        <f t="array" ref="AW1206">IF($W1206, "", INDEX(白話字韻母資料表, $AC1206, $AW$5))</f>
        <v/>
      </c>
      <c r="AX1206" s="374" t="str">
        <f t="array" ref="AX1206">IF($W1206, "", INDEX(閩拼韻母八聲調資料表, $AD1206, $AG1206))</f>
        <v/>
      </c>
    </row>
    <row r="1207" spans="2:50">
      <c r="B1207" s="380">
        <f t="shared" si="294"/>
        <v>1199</v>
      </c>
      <c r="C1207" s="314" t="str">
        <f>MID(文章!$D$4, B1207, 1)</f>
        <v/>
      </c>
      <c r="D1207" s="365"/>
      <c r="E1207" s="365"/>
      <c r="F1207" s="365"/>
      <c r="G1207" s="315" t="str">
        <f t="array" ref="G1207">IF( OR($T1207, NOT($U1207), $W1207), "", $AA1207 &amp; $AH1207 &amp; INDEX(中文數值資料表, $AG1207, 2) )</f>
        <v/>
      </c>
      <c r="H1207" s="321" t="str">
        <f t="shared" si="295"/>
        <v/>
      </c>
      <c r="I1207" s="322" t="str">
        <f t="shared" si="296"/>
        <v/>
      </c>
      <c r="J1207" s="323" t="str">
        <f t="shared" si="297"/>
        <v/>
      </c>
      <c r="K1207" s="316" t="str">
        <f t="shared" si="298"/>
        <v/>
      </c>
      <c r="L1207" s="317" t="str">
        <f t="shared" ca="1" si="349"/>
        <v xml:space="preserve">\ltjruby{}{}\
</v>
      </c>
      <c r="M1207" s="317" t="str">
        <f t="shared" ca="1" si="335"/>
        <v xml:space="preserve">&lt;ruby&gt;&lt;rt&gt;&lt;/rt&gt;&lt;/ruby&gt;
</v>
      </c>
      <c r="N1207" s="317" t="str">
        <f t="shared" ca="1" si="336"/>
        <v xml:space="preserve">&lt;ruby&gt;&lt;rt&gt;&lt;/rt&gt;&lt;/ruby&gt;
</v>
      </c>
      <c r="O1207" s="317" t="str">
        <f t="shared" ca="1" si="337"/>
        <v xml:space="preserve">&lt;ruby&gt;&lt;rt&gt;&lt;/rt&gt;&lt;/ruby&gt;
</v>
      </c>
      <c r="P1207" s="317" t="str">
        <f t="shared" ca="1" si="337"/>
        <v xml:space="preserve">&lt;ruby&gt;&lt;rt&gt;&lt;/rt&gt;&lt;/ruby&gt;
</v>
      </c>
      <c r="Q1207" s="318" t="str">
        <f t="shared" ca="1" si="338"/>
        <v xml:space="preserve">&lt;ruby&gt;&lt;rtc&gt;&lt;/rtc&gt;&lt;/ruby&gt;
</v>
      </c>
      <c r="R1207" s="318" t="str">
        <f t="shared" ca="1" si="339"/>
        <v xml:space="preserve">&lt;ruby&gt;&lt;rt&gt;&lt;/rt&gt;&lt;rtc&gt;&lt;/rtc&gt;&lt;/ruby&gt;
</v>
      </c>
      <c r="S1207" s="285"/>
      <c r="T1207" s="319" t="b">
        <f t="shared" si="333"/>
        <v>0</v>
      </c>
      <c r="U1207" s="319" t="b">
        <f t="shared" si="340"/>
        <v>0</v>
      </c>
      <c r="V1207" s="319" t="b">
        <f t="shared" si="341"/>
        <v>1</v>
      </c>
      <c r="W1207" s="319" t="b">
        <f t="shared" si="342"/>
        <v>1</v>
      </c>
      <c r="X1207" s="319" t="b">
        <f t="shared" si="343"/>
        <v>0</v>
      </c>
      <c r="Y1207" s="370"/>
      <c r="Z1207" s="377" t="str">
        <f t="shared" si="334"/>
        <v/>
      </c>
      <c r="AA1207" s="373" t="str">
        <f t="array" ref="AA1207">IF( $Z1207="", "", INDEX(白話字聲母資料表, $Z1207, $AA$5))</f>
        <v/>
      </c>
      <c r="AB1207" s="370"/>
      <c r="AC1207" s="377" t="str">
        <f t="shared" si="344"/>
        <v/>
      </c>
      <c r="AD1207" s="373" t="str">
        <f t="array" ref="AD1207">IF( $W1207, "", INDEX(白話字韻母資料表, AC1207, $AD$5))</f>
        <v/>
      </c>
      <c r="AE1207" s="373" t="str">
        <f t="array" ref="AE1207">IF( $W1207, "", IF( INDEX(白話字韻母資料表, AC1207, $AE$5) = "入聲", TRUE, FALSE) )</f>
        <v/>
      </c>
      <c r="AF1207" s="374" t="str">
        <f t="shared" si="345"/>
        <v/>
      </c>
      <c r="AG1207" s="374" t="str">
        <f t="shared" si="346"/>
        <v/>
      </c>
      <c r="AH1207" s="374" t="str">
        <f t="array" ref="AH1207">IF( $W1207, "", INDEX(白話字韻母資料表, $AC1207, $AH$5))</f>
        <v/>
      </c>
      <c r="AI1207" s="374" t="str">
        <f t="array" ref="AI1207">IF($W1207, "", INDEX(白話字韻母八聲調資料表, $AD1207, $AG1207))</f>
        <v/>
      </c>
      <c r="AJ1207" s="370"/>
      <c r="AK1207" s="373" t="b">
        <f t="shared" si="347"/>
        <v>0</v>
      </c>
      <c r="AL1207" s="373" t="str">
        <f>IF( $AK1207, IFERROR( IF(MATCH( $E1207, 顎音化聲母!$H$9:$H$37, 0), TRUE, FALSE), FALSE), "")</f>
        <v/>
      </c>
      <c r="AM1207" s="373" t="str">
        <f t="array" ref="AM1207">IF( AND($AK1207, $AL1207), INDEX(顎音化聲母資料表, MATCH( $D1207 &amp; $E1207, 顎音化聲母!$L$5:$L$136, 0), 3), "")</f>
        <v/>
      </c>
      <c r="AN1207" s="373" t="str">
        <f t="shared" si="348"/>
        <v/>
      </c>
      <c r="AO1207" s="374" t="str">
        <f t="array" ref="AO1207">IF($AN1207="", "", IF( $AM1207&lt;&gt;"", $AM1207,INDEX(白話字聲母資料表, $AN1207, $AO$5)))</f>
        <v/>
      </c>
      <c r="AP1207" s="374" t="str">
        <f t="array" ref="AP1207">IF($W1207, "", INDEX(方音八音反切資料表, $AD1207, $AG1207))</f>
        <v/>
      </c>
      <c r="AQ1207" s="370"/>
      <c r="AR1207" s="374" t="str">
        <f t="array" ref="AR1207">IF($V1207, "", INDEX(白話字聲母資料表, $Z1207, $AR$5))</f>
        <v/>
      </c>
      <c r="AS1207" s="375" t="str">
        <f t="array" ref="AS1207">IF($W1207, "", INDEX(白話字韻母資料表, $AC1207, $AR$5))</f>
        <v/>
      </c>
      <c r="AT1207" s="374" t="str">
        <f t="array" ref="AT1207">IF($W1207, "", INDEX(台羅韻母八聲調資料表, $AD1207, $AG1207))</f>
        <v/>
      </c>
      <c r="AU1207" s="370"/>
      <c r="AV1207" s="374" t="str">
        <f t="array" ref="AV1207">IF($V1207, "", INDEX(白話字聲母資料表, $Z1207, $AV$5))</f>
        <v/>
      </c>
      <c r="AW1207" s="375" t="str">
        <f t="array" ref="AW1207">IF($W1207, "", INDEX(白話字韻母資料表, $AC1207, $AW$5))</f>
        <v/>
      </c>
      <c r="AX1207" s="374" t="str">
        <f t="array" ref="AX1207">IF($W1207, "", INDEX(閩拼韻母八聲調資料表, $AD1207, $AG1207))</f>
        <v/>
      </c>
    </row>
    <row r="1208" spans="2:50">
      <c r="B1208" s="380">
        <f t="shared" si="294"/>
        <v>1200</v>
      </c>
      <c r="C1208" s="314" t="str">
        <f>MID(文章!$D$4, B1208, 1)</f>
        <v/>
      </c>
      <c r="D1208" s="365"/>
      <c r="E1208" s="365"/>
      <c r="F1208" s="365"/>
      <c r="G1208" s="315" t="str">
        <f t="array" ref="G1208">IF( OR($T1208, NOT($U1208), $W1208), "", $AA1208 &amp; $AH1208 &amp; INDEX(中文數值資料表, $AG1208, 2) )</f>
        <v/>
      </c>
      <c r="H1208" s="321" t="str">
        <f t="shared" si="295"/>
        <v/>
      </c>
      <c r="I1208" s="322" t="str">
        <f t="shared" si="296"/>
        <v/>
      </c>
      <c r="J1208" s="323" t="str">
        <f t="shared" si="297"/>
        <v/>
      </c>
      <c r="K1208" s="316" t="str">
        <f t="shared" si="298"/>
        <v/>
      </c>
      <c r="L1208" s="317" t="str">
        <f t="shared" ca="1" si="349"/>
        <v xml:space="preserve">\ltjruby{}{}\
</v>
      </c>
      <c r="M1208" s="317" t="str">
        <f t="shared" ca="1" si="335"/>
        <v xml:space="preserve">&lt;ruby&gt;&lt;rt&gt;&lt;/rt&gt;&lt;/ruby&gt;
</v>
      </c>
      <c r="N1208" s="317" t="str">
        <f t="shared" ca="1" si="336"/>
        <v xml:space="preserve">&lt;ruby&gt;&lt;rt&gt;&lt;/rt&gt;&lt;/ruby&gt;
</v>
      </c>
      <c r="O1208" s="317" t="str">
        <f t="shared" ca="1" si="337"/>
        <v xml:space="preserve">&lt;ruby&gt;&lt;rt&gt;&lt;/rt&gt;&lt;/ruby&gt;
</v>
      </c>
      <c r="P1208" s="317" t="str">
        <f t="shared" ca="1" si="337"/>
        <v xml:space="preserve">&lt;ruby&gt;&lt;rt&gt;&lt;/rt&gt;&lt;/ruby&gt;
</v>
      </c>
      <c r="Q1208" s="318" t="str">
        <f t="shared" ca="1" si="338"/>
        <v xml:space="preserve">&lt;ruby&gt;&lt;rtc&gt;&lt;/rtc&gt;&lt;/ruby&gt;
</v>
      </c>
      <c r="R1208" s="318" t="str">
        <f t="shared" ca="1" si="339"/>
        <v xml:space="preserve">&lt;ruby&gt;&lt;rt&gt;&lt;/rt&gt;&lt;rtc&gt;&lt;/rtc&gt;&lt;/ruby&gt;
</v>
      </c>
      <c r="S1208" s="285"/>
      <c r="T1208" s="319" t="b">
        <f t="shared" si="333"/>
        <v>0</v>
      </c>
      <c r="U1208" s="319" t="b">
        <f t="shared" si="340"/>
        <v>0</v>
      </c>
      <c r="V1208" s="319" t="b">
        <f t="shared" si="341"/>
        <v>1</v>
      </c>
      <c r="W1208" s="319" t="b">
        <f t="shared" si="342"/>
        <v>1</v>
      </c>
      <c r="X1208" s="319" t="b">
        <f t="shared" si="343"/>
        <v>0</v>
      </c>
      <c r="Y1208" s="370"/>
      <c r="Z1208" s="377" t="str">
        <f t="shared" si="334"/>
        <v/>
      </c>
      <c r="AA1208" s="373" t="str">
        <f t="array" ref="AA1208">IF( $Z1208="", "", INDEX(白話字聲母資料表, $Z1208, $AA$5))</f>
        <v/>
      </c>
      <c r="AB1208" s="370"/>
      <c r="AC1208" s="377" t="str">
        <f t="shared" si="344"/>
        <v/>
      </c>
      <c r="AD1208" s="373" t="str">
        <f t="array" ref="AD1208">IF( $W1208, "", INDEX(白話字韻母資料表, AC1208, $AD$5))</f>
        <v/>
      </c>
      <c r="AE1208" s="373" t="str">
        <f t="array" ref="AE1208">IF( $W1208, "", IF( INDEX(白話字韻母資料表, AC1208, $AE$5) = "入聲", TRUE, FALSE) )</f>
        <v/>
      </c>
      <c r="AF1208" s="374" t="str">
        <f t="shared" si="345"/>
        <v/>
      </c>
      <c r="AG1208" s="374" t="str">
        <f t="shared" si="346"/>
        <v/>
      </c>
      <c r="AH1208" s="374" t="str">
        <f t="array" ref="AH1208">IF( $W1208, "", INDEX(白話字韻母資料表, $AC1208, $AH$5))</f>
        <v/>
      </c>
      <c r="AI1208" s="374" t="str">
        <f t="array" ref="AI1208">IF($W1208, "", INDEX(白話字韻母八聲調資料表, $AD1208, $AG1208))</f>
        <v/>
      </c>
      <c r="AJ1208" s="370"/>
      <c r="AK1208" s="373" t="b">
        <f t="shared" si="347"/>
        <v>0</v>
      </c>
      <c r="AL1208" s="373" t="str">
        <f>IF( $AK1208, IFERROR( IF(MATCH( $E1208, 顎音化聲母!$H$9:$H$37, 0), TRUE, FALSE), FALSE), "")</f>
        <v/>
      </c>
      <c r="AM1208" s="373" t="str">
        <f t="array" ref="AM1208">IF( AND($AK1208, $AL1208), INDEX(顎音化聲母資料表, MATCH( $D1208 &amp; $E1208, 顎音化聲母!$L$5:$L$136, 0), 3), "")</f>
        <v/>
      </c>
      <c r="AN1208" s="373" t="str">
        <f t="shared" si="348"/>
        <v/>
      </c>
      <c r="AO1208" s="374" t="str">
        <f t="array" ref="AO1208">IF($AN1208="", "", IF( $AM1208&lt;&gt;"", $AM1208,INDEX(白話字聲母資料表, $AN1208, $AO$5)))</f>
        <v/>
      </c>
      <c r="AP1208" s="374" t="str">
        <f t="array" ref="AP1208">IF($W1208, "", INDEX(方音八音反切資料表, $AD1208, $AG1208))</f>
        <v/>
      </c>
      <c r="AQ1208" s="370"/>
      <c r="AR1208" s="374" t="str">
        <f t="array" ref="AR1208">IF($V1208, "", INDEX(白話字聲母資料表, $Z1208, $AR$5))</f>
        <v/>
      </c>
      <c r="AS1208" s="375" t="str">
        <f t="array" ref="AS1208">IF($W1208, "", INDEX(白話字韻母資料表, $AC1208, $AR$5))</f>
        <v/>
      </c>
      <c r="AT1208" s="374" t="str">
        <f t="array" ref="AT1208">IF($W1208, "", INDEX(台羅韻母八聲調資料表, $AD1208, $AG1208))</f>
        <v/>
      </c>
      <c r="AU1208" s="370"/>
      <c r="AV1208" s="374" t="str">
        <f t="array" ref="AV1208">IF($V1208, "", INDEX(白話字聲母資料表, $Z1208, $AV$5))</f>
        <v/>
      </c>
      <c r="AW1208" s="375" t="str">
        <f t="array" ref="AW1208">IF($W1208, "", INDEX(白話字韻母資料表, $AC1208, $AW$5))</f>
        <v/>
      </c>
      <c r="AX1208" s="374" t="str">
        <f t="array" ref="AX1208">IF($W1208, "", INDEX(閩拼韻母八聲調資料表, $AD1208, $AG1208))</f>
        <v/>
      </c>
    </row>
    <row r="1209" spans="2:50">
      <c r="B1209" s="380">
        <f t="shared" si="294"/>
        <v>1201</v>
      </c>
      <c r="C1209" s="314" t="str">
        <f>MID(文章!$D$4, B1209, 1)</f>
        <v/>
      </c>
      <c r="D1209" s="365"/>
      <c r="E1209" s="365"/>
      <c r="F1209" s="365"/>
      <c r="G1209" s="315" t="str">
        <f t="array" ref="G1209">IF( OR($T1209, NOT($U1209), $W1209), "", $AA1209 &amp; $AH1209 &amp; INDEX(中文數值資料表, $AG1209, 2) )</f>
        <v/>
      </c>
      <c r="H1209" s="321" t="str">
        <f t="shared" si="295"/>
        <v/>
      </c>
      <c r="I1209" s="322" t="str">
        <f t="shared" si="296"/>
        <v/>
      </c>
      <c r="J1209" s="323" t="str">
        <f t="shared" si="297"/>
        <v/>
      </c>
      <c r="K1209" s="316" t="str">
        <f t="shared" si="298"/>
        <v/>
      </c>
      <c r="L1209" s="317" t="str">
        <f t="shared" ca="1" si="349"/>
        <v xml:space="preserve">\ltjruby{}{}\
</v>
      </c>
      <c r="M1209" s="317" t="str">
        <f t="shared" ca="1" si="335"/>
        <v xml:space="preserve">&lt;ruby&gt;&lt;rt&gt;&lt;/rt&gt;&lt;/ruby&gt;
</v>
      </c>
      <c r="N1209" s="317" t="str">
        <f t="shared" ca="1" si="336"/>
        <v xml:space="preserve">&lt;ruby&gt;&lt;rt&gt;&lt;/rt&gt;&lt;/ruby&gt;
</v>
      </c>
      <c r="O1209" s="317" t="str">
        <f t="shared" ca="1" si="337"/>
        <v xml:space="preserve">&lt;ruby&gt;&lt;rt&gt;&lt;/rt&gt;&lt;/ruby&gt;
</v>
      </c>
      <c r="P1209" s="317" t="str">
        <f t="shared" ca="1" si="337"/>
        <v xml:space="preserve">&lt;ruby&gt;&lt;rt&gt;&lt;/rt&gt;&lt;/ruby&gt;
</v>
      </c>
      <c r="Q1209" s="318" t="str">
        <f t="shared" ca="1" si="338"/>
        <v xml:space="preserve">&lt;ruby&gt;&lt;rtc&gt;&lt;/rtc&gt;&lt;/ruby&gt;
</v>
      </c>
      <c r="R1209" s="318" t="str">
        <f t="shared" ca="1" si="339"/>
        <v xml:space="preserve">&lt;ruby&gt;&lt;rt&gt;&lt;/rt&gt;&lt;rtc&gt;&lt;/rtc&gt;&lt;/ruby&gt;
</v>
      </c>
      <c r="S1209" s="285"/>
      <c r="T1209" s="319" t="b">
        <f t="shared" si="333"/>
        <v>0</v>
      </c>
      <c r="U1209" s="319" t="b">
        <f t="shared" si="340"/>
        <v>0</v>
      </c>
      <c r="V1209" s="319" t="b">
        <f t="shared" si="341"/>
        <v>1</v>
      </c>
      <c r="W1209" s="319" t="b">
        <f t="shared" si="342"/>
        <v>1</v>
      </c>
      <c r="X1209" s="319" t="b">
        <f t="shared" si="343"/>
        <v>0</v>
      </c>
      <c r="Y1209" s="370"/>
      <c r="Z1209" s="377" t="str">
        <f t="shared" si="334"/>
        <v/>
      </c>
      <c r="AA1209" s="373" t="str">
        <f t="array" ref="AA1209">IF( $Z1209="", "", INDEX(白話字聲母資料表, $Z1209, $AA$5))</f>
        <v/>
      </c>
      <c r="AB1209" s="370"/>
      <c r="AC1209" s="377" t="str">
        <f t="shared" si="344"/>
        <v/>
      </c>
      <c r="AD1209" s="373" t="str">
        <f t="array" ref="AD1209">IF( $W1209, "", INDEX(白話字韻母資料表, AC1209, $AD$5))</f>
        <v/>
      </c>
      <c r="AE1209" s="373" t="str">
        <f t="array" ref="AE1209">IF( $W1209, "", IF( INDEX(白話字韻母資料表, AC1209, $AE$5) = "入聲", TRUE, FALSE) )</f>
        <v/>
      </c>
      <c r="AF1209" s="374" t="str">
        <f t="shared" si="345"/>
        <v/>
      </c>
      <c r="AG1209" s="374" t="str">
        <f t="shared" si="346"/>
        <v/>
      </c>
      <c r="AH1209" s="374" t="str">
        <f t="array" ref="AH1209">IF( $W1209, "", INDEX(白話字韻母資料表, $AC1209, $AH$5))</f>
        <v/>
      </c>
      <c r="AI1209" s="374" t="str">
        <f t="array" ref="AI1209">IF($W1209, "", INDEX(白話字韻母八聲調資料表, $AD1209, $AG1209))</f>
        <v/>
      </c>
      <c r="AJ1209" s="370"/>
      <c r="AK1209" s="373" t="b">
        <f t="shared" si="347"/>
        <v>0</v>
      </c>
      <c r="AL1209" s="373" t="str">
        <f>IF( $AK1209, IFERROR( IF(MATCH( $E1209, 顎音化聲母!$H$9:$H$37, 0), TRUE, FALSE), FALSE), "")</f>
        <v/>
      </c>
      <c r="AM1209" s="373" t="str">
        <f t="array" ref="AM1209">IF( AND($AK1209, $AL1209), INDEX(顎音化聲母資料表, MATCH( $D1209 &amp; $E1209, 顎音化聲母!$L$5:$L$136, 0), 3), "")</f>
        <v/>
      </c>
      <c r="AN1209" s="373" t="str">
        <f t="shared" si="348"/>
        <v/>
      </c>
      <c r="AO1209" s="374" t="str">
        <f t="array" ref="AO1209">IF($AN1209="", "", IF( $AM1209&lt;&gt;"", $AM1209,INDEX(白話字聲母資料表, $AN1209, $AO$5)))</f>
        <v/>
      </c>
      <c r="AP1209" s="374" t="str">
        <f t="array" ref="AP1209">IF($W1209, "", INDEX(方音八音反切資料表, $AD1209, $AG1209))</f>
        <v/>
      </c>
      <c r="AQ1209" s="370"/>
      <c r="AR1209" s="374" t="str">
        <f t="array" ref="AR1209">IF($V1209, "", INDEX(白話字聲母資料表, $Z1209, $AR$5))</f>
        <v/>
      </c>
      <c r="AS1209" s="375" t="str">
        <f t="array" ref="AS1209">IF($W1209, "", INDEX(白話字韻母資料表, $AC1209, $AR$5))</f>
        <v/>
      </c>
      <c r="AT1209" s="374" t="str">
        <f t="array" ref="AT1209">IF($W1209, "", INDEX(台羅韻母八聲調資料表, $AD1209, $AG1209))</f>
        <v/>
      </c>
      <c r="AU1209" s="370"/>
      <c r="AV1209" s="374" t="str">
        <f t="array" ref="AV1209">IF($V1209, "", INDEX(白話字聲母資料表, $Z1209, $AV$5))</f>
        <v/>
      </c>
      <c r="AW1209" s="375" t="str">
        <f t="array" ref="AW1209">IF($W1209, "", INDEX(白話字韻母資料表, $AC1209, $AW$5))</f>
        <v/>
      </c>
      <c r="AX1209" s="374" t="str">
        <f t="array" ref="AX1209">IF($W1209, "", INDEX(閩拼韻母八聲調資料表, $AD1209, $AG1209))</f>
        <v/>
      </c>
    </row>
    <row r="1210" spans="2:50">
      <c r="B1210" s="380">
        <f t="shared" si="294"/>
        <v>1202</v>
      </c>
      <c r="C1210" s="314" t="str">
        <f>MID(文章!$D$4, B1210, 1)</f>
        <v/>
      </c>
      <c r="D1210" s="365"/>
      <c r="E1210" s="365"/>
      <c r="F1210" s="365"/>
      <c r="G1210" s="315" t="str">
        <f t="array" ref="G1210">IF( OR($T1210, NOT($U1210), $W1210), "", $AA1210 &amp; $AH1210 &amp; INDEX(中文數值資料表, $AG1210, 2) )</f>
        <v/>
      </c>
      <c r="H1210" s="321" t="str">
        <f t="shared" si="295"/>
        <v/>
      </c>
      <c r="I1210" s="322" t="str">
        <f t="shared" si="296"/>
        <v/>
      </c>
      <c r="J1210" s="323" t="str">
        <f t="shared" si="297"/>
        <v/>
      </c>
      <c r="K1210" s="316" t="str">
        <f t="shared" si="298"/>
        <v/>
      </c>
      <c r="L1210" s="317" t="str">
        <f t="shared" ca="1" si="349"/>
        <v xml:space="preserve">\ltjruby{}{}\
</v>
      </c>
      <c r="M1210" s="317" t="str">
        <f t="shared" ca="1" si="335"/>
        <v xml:space="preserve">&lt;ruby&gt;&lt;rt&gt;&lt;/rt&gt;&lt;/ruby&gt;
</v>
      </c>
      <c r="N1210" s="317" t="str">
        <f t="shared" ca="1" si="336"/>
        <v xml:space="preserve">&lt;ruby&gt;&lt;rt&gt;&lt;/rt&gt;&lt;/ruby&gt;
</v>
      </c>
      <c r="O1210" s="317" t="str">
        <f t="shared" ca="1" si="337"/>
        <v xml:space="preserve">&lt;ruby&gt;&lt;rt&gt;&lt;/rt&gt;&lt;/ruby&gt;
</v>
      </c>
      <c r="P1210" s="317" t="str">
        <f t="shared" ca="1" si="337"/>
        <v xml:space="preserve">&lt;ruby&gt;&lt;rt&gt;&lt;/rt&gt;&lt;/ruby&gt;
</v>
      </c>
      <c r="Q1210" s="318" t="str">
        <f t="shared" ca="1" si="338"/>
        <v xml:space="preserve">&lt;ruby&gt;&lt;rtc&gt;&lt;/rtc&gt;&lt;/ruby&gt;
</v>
      </c>
      <c r="R1210" s="318" t="str">
        <f t="shared" ca="1" si="339"/>
        <v xml:space="preserve">&lt;ruby&gt;&lt;rt&gt;&lt;/rt&gt;&lt;rtc&gt;&lt;/rtc&gt;&lt;/ruby&gt;
</v>
      </c>
      <c r="S1210" s="285"/>
      <c r="T1210" s="319" t="b">
        <f t="shared" si="333"/>
        <v>0</v>
      </c>
      <c r="U1210" s="319" t="b">
        <f t="shared" si="340"/>
        <v>0</v>
      </c>
      <c r="V1210" s="319" t="b">
        <f t="shared" si="341"/>
        <v>1</v>
      </c>
      <c r="W1210" s="319" t="b">
        <f t="shared" si="342"/>
        <v>1</v>
      </c>
      <c r="X1210" s="319" t="b">
        <f t="shared" si="343"/>
        <v>0</v>
      </c>
      <c r="Y1210" s="370"/>
      <c r="Z1210" s="377" t="str">
        <f t="shared" si="334"/>
        <v/>
      </c>
      <c r="AA1210" s="373" t="str">
        <f t="array" ref="AA1210">IF( $Z1210="", "", INDEX(白話字聲母資料表, $Z1210, $AA$5))</f>
        <v/>
      </c>
      <c r="AB1210" s="370"/>
      <c r="AC1210" s="377" t="str">
        <f t="shared" si="344"/>
        <v/>
      </c>
      <c r="AD1210" s="373" t="str">
        <f t="array" ref="AD1210">IF( $W1210, "", INDEX(白話字韻母資料表, AC1210, $AD$5))</f>
        <v/>
      </c>
      <c r="AE1210" s="373" t="str">
        <f t="array" ref="AE1210">IF( $W1210, "", IF( INDEX(白話字韻母資料表, AC1210, $AE$5) = "入聲", TRUE, FALSE) )</f>
        <v/>
      </c>
      <c r="AF1210" s="374" t="str">
        <f t="shared" si="345"/>
        <v/>
      </c>
      <c r="AG1210" s="374" t="str">
        <f t="shared" si="346"/>
        <v/>
      </c>
      <c r="AH1210" s="374" t="str">
        <f t="array" ref="AH1210">IF( $W1210, "", INDEX(白話字韻母資料表, $AC1210, $AH$5))</f>
        <v/>
      </c>
      <c r="AI1210" s="374" t="str">
        <f t="array" ref="AI1210">IF($W1210, "", INDEX(白話字韻母八聲調資料表, $AD1210, $AG1210))</f>
        <v/>
      </c>
      <c r="AJ1210" s="370"/>
      <c r="AK1210" s="373" t="b">
        <f t="shared" si="347"/>
        <v>0</v>
      </c>
      <c r="AL1210" s="373" t="str">
        <f>IF( $AK1210, IFERROR( IF(MATCH( $E1210, 顎音化聲母!$H$9:$H$37, 0), TRUE, FALSE), FALSE), "")</f>
        <v/>
      </c>
      <c r="AM1210" s="373" t="str">
        <f t="array" ref="AM1210">IF( AND($AK1210, $AL1210), INDEX(顎音化聲母資料表, MATCH( $D1210 &amp; $E1210, 顎音化聲母!$L$5:$L$136, 0), 3), "")</f>
        <v/>
      </c>
      <c r="AN1210" s="373" t="str">
        <f t="shared" si="348"/>
        <v/>
      </c>
      <c r="AO1210" s="374" t="str">
        <f t="array" ref="AO1210">IF($AN1210="", "", IF( $AM1210&lt;&gt;"", $AM1210,INDEX(白話字聲母資料表, $AN1210, $AO$5)))</f>
        <v/>
      </c>
      <c r="AP1210" s="374" t="str">
        <f t="array" ref="AP1210">IF($W1210, "", INDEX(方音八音反切資料表, $AD1210, $AG1210))</f>
        <v/>
      </c>
      <c r="AQ1210" s="370"/>
      <c r="AR1210" s="374" t="str">
        <f t="array" ref="AR1210">IF($V1210, "", INDEX(白話字聲母資料表, $Z1210, $AR$5))</f>
        <v/>
      </c>
      <c r="AS1210" s="375" t="str">
        <f t="array" ref="AS1210">IF($W1210, "", INDEX(白話字韻母資料表, $AC1210, $AR$5))</f>
        <v/>
      </c>
      <c r="AT1210" s="374" t="str">
        <f t="array" ref="AT1210">IF($W1210, "", INDEX(台羅韻母八聲調資料表, $AD1210, $AG1210))</f>
        <v/>
      </c>
      <c r="AU1210" s="370"/>
      <c r="AV1210" s="374" t="str">
        <f t="array" ref="AV1210">IF($V1210, "", INDEX(白話字聲母資料表, $Z1210, $AV$5))</f>
        <v/>
      </c>
      <c r="AW1210" s="375" t="str">
        <f t="array" ref="AW1210">IF($W1210, "", INDEX(白話字韻母資料表, $AC1210, $AW$5))</f>
        <v/>
      </c>
      <c r="AX1210" s="374" t="str">
        <f t="array" ref="AX1210">IF($W1210, "", INDEX(閩拼韻母八聲調資料表, $AD1210, $AG1210))</f>
        <v/>
      </c>
    </row>
    <row r="1211" spans="2:50">
      <c r="B1211" s="380">
        <f t="shared" si="294"/>
        <v>1203</v>
      </c>
      <c r="C1211" s="314" t="str">
        <f>MID(文章!$D$4, B1211, 1)</f>
        <v/>
      </c>
      <c r="D1211" s="365"/>
      <c r="E1211" s="365"/>
      <c r="F1211" s="365"/>
      <c r="G1211" s="315" t="str">
        <f t="array" ref="G1211">IF( OR($T1211, NOT($U1211), $W1211), "", $AA1211 &amp; $AH1211 &amp; INDEX(中文數值資料表, $AG1211, 2) )</f>
        <v/>
      </c>
      <c r="H1211" s="321" t="str">
        <f t="shared" si="295"/>
        <v/>
      </c>
      <c r="I1211" s="322" t="str">
        <f t="shared" si="296"/>
        <v/>
      </c>
      <c r="J1211" s="323" t="str">
        <f t="shared" si="297"/>
        <v/>
      </c>
      <c r="K1211" s="316" t="str">
        <f t="shared" si="298"/>
        <v/>
      </c>
      <c r="L1211" s="317" t="str">
        <f t="shared" ca="1" si="349"/>
        <v xml:space="preserve">\ltjruby{}{}\
</v>
      </c>
      <c r="M1211" s="317" t="str">
        <f t="shared" ca="1" si="335"/>
        <v xml:space="preserve">&lt;ruby&gt;&lt;rt&gt;&lt;/rt&gt;&lt;/ruby&gt;
</v>
      </c>
      <c r="N1211" s="317" t="str">
        <f t="shared" ca="1" si="336"/>
        <v xml:space="preserve">&lt;ruby&gt;&lt;rt&gt;&lt;/rt&gt;&lt;/ruby&gt;
</v>
      </c>
      <c r="O1211" s="317" t="str">
        <f t="shared" ca="1" si="337"/>
        <v xml:space="preserve">&lt;ruby&gt;&lt;rt&gt;&lt;/rt&gt;&lt;/ruby&gt;
</v>
      </c>
      <c r="P1211" s="317" t="str">
        <f t="shared" ca="1" si="337"/>
        <v xml:space="preserve">&lt;ruby&gt;&lt;rt&gt;&lt;/rt&gt;&lt;/ruby&gt;
</v>
      </c>
      <c r="Q1211" s="318" t="str">
        <f t="shared" ca="1" si="338"/>
        <v xml:space="preserve">&lt;ruby&gt;&lt;rtc&gt;&lt;/rtc&gt;&lt;/ruby&gt;
</v>
      </c>
      <c r="R1211" s="318" t="str">
        <f t="shared" ca="1" si="339"/>
        <v xml:space="preserve">&lt;ruby&gt;&lt;rt&gt;&lt;/rt&gt;&lt;rtc&gt;&lt;/rtc&gt;&lt;/ruby&gt;
</v>
      </c>
      <c r="S1211" s="285"/>
      <c r="T1211" s="319" t="b">
        <f t="shared" si="333"/>
        <v>0</v>
      </c>
      <c r="U1211" s="319" t="b">
        <f t="shared" si="340"/>
        <v>0</v>
      </c>
      <c r="V1211" s="319" t="b">
        <f t="shared" si="341"/>
        <v>1</v>
      </c>
      <c r="W1211" s="319" t="b">
        <f t="shared" si="342"/>
        <v>1</v>
      </c>
      <c r="X1211" s="319" t="b">
        <f t="shared" si="343"/>
        <v>0</v>
      </c>
      <c r="Y1211" s="370"/>
      <c r="Z1211" s="377" t="str">
        <f t="shared" si="334"/>
        <v/>
      </c>
      <c r="AA1211" s="373" t="str">
        <f t="array" ref="AA1211">IF( $Z1211="", "", INDEX(白話字聲母資料表, $Z1211, $AA$5))</f>
        <v/>
      </c>
      <c r="AB1211" s="370"/>
      <c r="AC1211" s="377" t="str">
        <f t="shared" si="344"/>
        <v/>
      </c>
      <c r="AD1211" s="373" t="str">
        <f t="array" ref="AD1211">IF( $W1211, "", INDEX(白話字韻母資料表, AC1211, $AD$5))</f>
        <v/>
      </c>
      <c r="AE1211" s="373" t="str">
        <f t="array" ref="AE1211">IF( $W1211, "", IF( INDEX(白話字韻母資料表, AC1211, $AE$5) = "入聲", TRUE, FALSE) )</f>
        <v/>
      </c>
      <c r="AF1211" s="374" t="str">
        <f t="shared" si="345"/>
        <v/>
      </c>
      <c r="AG1211" s="374" t="str">
        <f t="shared" si="346"/>
        <v/>
      </c>
      <c r="AH1211" s="374" t="str">
        <f t="array" ref="AH1211">IF( $W1211, "", INDEX(白話字韻母資料表, $AC1211, $AH$5))</f>
        <v/>
      </c>
      <c r="AI1211" s="374" t="str">
        <f t="array" ref="AI1211">IF($W1211, "", INDEX(白話字韻母八聲調資料表, $AD1211, $AG1211))</f>
        <v/>
      </c>
      <c r="AJ1211" s="370"/>
      <c r="AK1211" s="373" t="b">
        <f t="shared" si="347"/>
        <v>0</v>
      </c>
      <c r="AL1211" s="373" t="str">
        <f>IF( $AK1211, IFERROR( IF(MATCH( $E1211, 顎音化聲母!$H$9:$H$37, 0), TRUE, FALSE), FALSE), "")</f>
        <v/>
      </c>
      <c r="AM1211" s="373" t="str">
        <f t="array" ref="AM1211">IF( AND($AK1211, $AL1211), INDEX(顎音化聲母資料表, MATCH( $D1211 &amp; $E1211, 顎音化聲母!$L$5:$L$136, 0), 3), "")</f>
        <v/>
      </c>
      <c r="AN1211" s="373" t="str">
        <f t="shared" si="348"/>
        <v/>
      </c>
      <c r="AO1211" s="374" t="str">
        <f t="array" ref="AO1211">IF($AN1211="", "", IF( $AM1211&lt;&gt;"", $AM1211,INDEX(白話字聲母資料表, $AN1211, $AO$5)))</f>
        <v/>
      </c>
      <c r="AP1211" s="374" t="str">
        <f t="array" ref="AP1211">IF($W1211, "", INDEX(方音八音反切資料表, $AD1211, $AG1211))</f>
        <v/>
      </c>
      <c r="AQ1211" s="370"/>
      <c r="AR1211" s="374" t="str">
        <f t="array" ref="AR1211">IF($V1211, "", INDEX(白話字聲母資料表, $Z1211, $AR$5))</f>
        <v/>
      </c>
      <c r="AS1211" s="375" t="str">
        <f t="array" ref="AS1211">IF($W1211, "", INDEX(白話字韻母資料表, $AC1211, $AR$5))</f>
        <v/>
      </c>
      <c r="AT1211" s="374" t="str">
        <f t="array" ref="AT1211">IF($W1211, "", INDEX(台羅韻母八聲調資料表, $AD1211, $AG1211))</f>
        <v/>
      </c>
      <c r="AU1211" s="370"/>
      <c r="AV1211" s="374" t="str">
        <f t="array" ref="AV1211">IF($V1211, "", INDEX(白話字聲母資料表, $Z1211, $AV$5))</f>
        <v/>
      </c>
      <c r="AW1211" s="375" t="str">
        <f t="array" ref="AW1211">IF($W1211, "", INDEX(白話字韻母資料表, $AC1211, $AW$5))</f>
        <v/>
      </c>
      <c r="AX1211" s="374" t="str">
        <f t="array" ref="AX1211">IF($W1211, "", INDEX(閩拼韻母八聲調資料表, $AD1211, $AG1211))</f>
        <v/>
      </c>
    </row>
    <row r="1212" spans="2:50">
      <c r="B1212" s="380">
        <f t="shared" si="294"/>
        <v>1204</v>
      </c>
      <c r="C1212" s="314" t="str">
        <f>MID(文章!$D$4, B1212, 1)</f>
        <v/>
      </c>
      <c r="D1212" s="365"/>
      <c r="E1212" s="365"/>
      <c r="F1212" s="365"/>
      <c r="G1212" s="315" t="str">
        <f t="array" ref="G1212">IF( OR($T1212, NOT($U1212), $W1212), "", $AA1212 &amp; $AH1212 &amp; INDEX(中文數值資料表, $AG1212, 2) )</f>
        <v/>
      </c>
      <c r="H1212" s="321" t="str">
        <f t="shared" si="295"/>
        <v/>
      </c>
      <c r="I1212" s="322" t="str">
        <f t="shared" si="296"/>
        <v/>
      </c>
      <c r="J1212" s="323" t="str">
        <f t="shared" si="297"/>
        <v/>
      </c>
      <c r="K1212" s="316" t="str">
        <f t="shared" si="298"/>
        <v/>
      </c>
      <c r="L1212" s="317" t="str">
        <f t="shared" ca="1" si="349"/>
        <v xml:space="preserve">\ltjruby{}{}\
</v>
      </c>
      <c r="M1212" s="317" t="str">
        <f t="shared" ca="1" si="335"/>
        <v xml:space="preserve">&lt;ruby&gt;&lt;rt&gt;&lt;/rt&gt;&lt;/ruby&gt;
</v>
      </c>
      <c r="N1212" s="317" t="str">
        <f t="shared" ca="1" si="336"/>
        <v xml:space="preserve">&lt;ruby&gt;&lt;rt&gt;&lt;/rt&gt;&lt;/ruby&gt;
</v>
      </c>
      <c r="O1212" s="317" t="str">
        <f t="shared" ca="1" si="337"/>
        <v xml:space="preserve">&lt;ruby&gt;&lt;rt&gt;&lt;/rt&gt;&lt;/ruby&gt;
</v>
      </c>
      <c r="P1212" s="317" t="str">
        <f t="shared" ca="1" si="337"/>
        <v xml:space="preserve">&lt;ruby&gt;&lt;rt&gt;&lt;/rt&gt;&lt;/ruby&gt;
</v>
      </c>
      <c r="Q1212" s="318" t="str">
        <f t="shared" ca="1" si="338"/>
        <v xml:space="preserve">&lt;ruby&gt;&lt;rtc&gt;&lt;/rtc&gt;&lt;/ruby&gt;
</v>
      </c>
      <c r="R1212" s="318" t="str">
        <f t="shared" ca="1" si="339"/>
        <v xml:space="preserve">&lt;ruby&gt;&lt;rt&gt;&lt;/rt&gt;&lt;rtc&gt;&lt;/rtc&gt;&lt;/ruby&gt;
</v>
      </c>
      <c r="S1212" s="285"/>
      <c r="T1212" s="319" t="b">
        <f t="shared" si="333"/>
        <v>0</v>
      </c>
      <c r="U1212" s="319" t="b">
        <f t="shared" si="340"/>
        <v>0</v>
      </c>
      <c r="V1212" s="319" t="b">
        <f t="shared" si="341"/>
        <v>1</v>
      </c>
      <c r="W1212" s="319" t="b">
        <f t="shared" si="342"/>
        <v>1</v>
      </c>
      <c r="X1212" s="319" t="b">
        <f t="shared" si="343"/>
        <v>0</v>
      </c>
      <c r="Y1212" s="370"/>
      <c r="Z1212" s="377" t="str">
        <f t="shared" si="334"/>
        <v/>
      </c>
      <c r="AA1212" s="373" t="str">
        <f t="array" ref="AA1212">IF( $Z1212="", "", INDEX(白話字聲母資料表, $Z1212, $AA$5))</f>
        <v/>
      </c>
      <c r="AB1212" s="370"/>
      <c r="AC1212" s="377" t="str">
        <f t="shared" si="344"/>
        <v/>
      </c>
      <c r="AD1212" s="373" t="str">
        <f t="array" ref="AD1212">IF( $W1212, "", INDEX(白話字韻母資料表, AC1212, $AD$5))</f>
        <v/>
      </c>
      <c r="AE1212" s="373" t="str">
        <f t="array" ref="AE1212">IF( $W1212, "", IF( INDEX(白話字韻母資料表, AC1212, $AE$5) = "入聲", TRUE, FALSE) )</f>
        <v/>
      </c>
      <c r="AF1212" s="374" t="str">
        <f t="shared" si="345"/>
        <v/>
      </c>
      <c r="AG1212" s="374" t="str">
        <f t="shared" si="346"/>
        <v/>
      </c>
      <c r="AH1212" s="374" t="str">
        <f t="array" ref="AH1212">IF( $W1212, "", INDEX(白話字韻母資料表, $AC1212, $AH$5))</f>
        <v/>
      </c>
      <c r="AI1212" s="374" t="str">
        <f t="array" ref="AI1212">IF($W1212, "", INDEX(白話字韻母八聲調資料表, $AD1212, $AG1212))</f>
        <v/>
      </c>
      <c r="AJ1212" s="370"/>
      <c r="AK1212" s="373" t="b">
        <f t="shared" si="347"/>
        <v>0</v>
      </c>
      <c r="AL1212" s="373" t="str">
        <f>IF( $AK1212, IFERROR( IF(MATCH( $E1212, 顎音化聲母!$H$9:$H$37, 0), TRUE, FALSE), FALSE), "")</f>
        <v/>
      </c>
      <c r="AM1212" s="373" t="str">
        <f t="array" ref="AM1212">IF( AND($AK1212, $AL1212), INDEX(顎音化聲母資料表, MATCH( $D1212 &amp; $E1212, 顎音化聲母!$L$5:$L$136, 0), 3), "")</f>
        <v/>
      </c>
      <c r="AN1212" s="373" t="str">
        <f t="shared" si="348"/>
        <v/>
      </c>
      <c r="AO1212" s="374" t="str">
        <f t="array" ref="AO1212">IF($AN1212="", "", IF( $AM1212&lt;&gt;"", $AM1212,INDEX(白話字聲母資料表, $AN1212, $AO$5)))</f>
        <v/>
      </c>
      <c r="AP1212" s="374" t="str">
        <f t="array" ref="AP1212">IF($W1212, "", INDEX(方音八音反切資料表, $AD1212, $AG1212))</f>
        <v/>
      </c>
      <c r="AQ1212" s="370"/>
      <c r="AR1212" s="374" t="str">
        <f t="array" ref="AR1212">IF($V1212, "", INDEX(白話字聲母資料表, $Z1212, $AR$5))</f>
        <v/>
      </c>
      <c r="AS1212" s="375" t="str">
        <f t="array" ref="AS1212">IF($W1212, "", INDEX(白話字韻母資料表, $AC1212, $AR$5))</f>
        <v/>
      </c>
      <c r="AT1212" s="374" t="str">
        <f t="array" ref="AT1212">IF($W1212, "", INDEX(台羅韻母八聲調資料表, $AD1212, $AG1212))</f>
        <v/>
      </c>
      <c r="AU1212" s="370"/>
      <c r="AV1212" s="374" t="str">
        <f t="array" ref="AV1212">IF($V1212, "", INDEX(白話字聲母資料表, $Z1212, $AV$5))</f>
        <v/>
      </c>
      <c r="AW1212" s="375" t="str">
        <f t="array" ref="AW1212">IF($W1212, "", INDEX(白話字韻母資料表, $AC1212, $AW$5))</f>
        <v/>
      </c>
      <c r="AX1212" s="374" t="str">
        <f t="array" ref="AX1212">IF($W1212, "", INDEX(閩拼韻母八聲調資料表, $AD1212, $AG1212))</f>
        <v/>
      </c>
    </row>
    <row r="1213" spans="2:50">
      <c r="B1213" s="380">
        <f t="shared" si="294"/>
        <v>1205</v>
      </c>
      <c r="C1213" s="314" t="str">
        <f>MID(文章!$D$4, B1213, 1)</f>
        <v/>
      </c>
      <c r="D1213" s="365"/>
      <c r="E1213" s="365"/>
      <c r="F1213" s="365"/>
      <c r="G1213" s="315" t="str">
        <f t="array" ref="G1213">IF( OR($T1213, NOT($U1213), $W1213), "", $AA1213 &amp; $AH1213 &amp; INDEX(中文數值資料表, $AG1213, 2) )</f>
        <v/>
      </c>
      <c r="H1213" s="321" t="str">
        <f t="shared" si="295"/>
        <v/>
      </c>
      <c r="I1213" s="322" t="str">
        <f t="shared" si="296"/>
        <v/>
      </c>
      <c r="J1213" s="323" t="str">
        <f t="shared" si="297"/>
        <v/>
      </c>
      <c r="K1213" s="316" t="str">
        <f t="shared" si="298"/>
        <v/>
      </c>
      <c r="L1213" s="317" t="str">
        <f t="shared" ca="1" si="349"/>
        <v xml:space="preserve">\ltjruby{}{}\
</v>
      </c>
      <c r="M1213" s="317" t="str">
        <f t="shared" ca="1" si="335"/>
        <v xml:space="preserve">&lt;ruby&gt;&lt;rt&gt;&lt;/rt&gt;&lt;/ruby&gt;
</v>
      </c>
      <c r="N1213" s="317" t="str">
        <f t="shared" ca="1" si="336"/>
        <v xml:space="preserve">&lt;ruby&gt;&lt;rt&gt;&lt;/rt&gt;&lt;/ruby&gt;
</v>
      </c>
      <c r="O1213" s="317" t="str">
        <f t="shared" ca="1" si="337"/>
        <v xml:space="preserve">&lt;ruby&gt;&lt;rt&gt;&lt;/rt&gt;&lt;/ruby&gt;
</v>
      </c>
      <c r="P1213" s="317" t="str">
        <f t="shared" ca="1" si="337"/>
        <v xml:space="preserve">&lt;ruby&gt;&lt;rt&gt;&lt;/rt&gt;&lt;/ruby&gt;
</v>
      </c>
      <c r="Q1213" s="318" t="str">
        <f t="shared" ca="1" si="338"/>
        <v xml:space="preserve">&lt;ruby&gt;&lt;rtc&gt;&lt;/rtc&gt;&lt;/ruby&gt;
</v>
      </c>
      <c r="R1213" s="318" t="str">
        <f t="shared" ca="1" si="339"/>
        <v xml:space="preserve">&lt;ruby&gt;&lt;rt&gt;&lt;/rt&gt;&lt;rtc&gt;&lt;/rtc&gt;&lt;/ruby&gt;
</v>
      </c>
      <c r="S1213" s="285"/>
      <c r="T1213" s="319" t="b">
        <f t="shared" si="333"/>
        <v>0</v>
      </c>
      <c r="U1213" s="319" t="b">
        <f t="shared" si="340"/>
        <v>0</v>
      </c>
      <c r="V1213" s="319" t="b">
        <f t="shared" si="341"/>
        <v>1</v>
      </c>
      <c r="W1213" s="319" t="b">
        <f t="shared" si="342"/>
        <v>1</v>
      </c>
      <c r="X1213" s="319" t="b">
        <f t="shared" si="343"/>
        <v>0</v>
      </c>
      <c r="Y1213" s="370"/>
      <c r="Z1213" s="377" t="str">
        <f t="shared" si="334"/>
        <v/>
      </c>
      <c r="AA1213" s="373" t="str">
        <f t="array" ref="AA1213">IF( $Z1213="", "", INDEX(白話字聲母資料表, $Z1213, $AA$5))</f>
        <v/>
      </c>
      <c r="AB1213" s="370"/>
      <c r="AC1213" s="377" t="str">
        <f t="shared" si="344"/>
        <v/>
      </c>
      <c r="AD1213" s="373" t="str">
        <f t="array" ref="AD1213">IF( $W1213, "", INDEX(白話字韻母資料表, AC1213, $AD$5))</f>
        <v/>
      </c>
      <c r="AE1213" s="373" t="str">
        <f t="array" ref="AE1213">IF( $W1213, "", IF( INDEX(白話字韻母資料表, AC1213, $AE$5) = "入聲", TRUE, FALSE) )</f>
        <v/>
      </c>
      <c r="AF1213" s="374" t="str">
        <f t="shared" si="345"/>
        <v/>
      </c>
      <c r="AG1213" s="374" t="str">
        <f t="shared" si="346"/>
        <v/>
      </c>
      <c r="AH1213" s="374" t="str">
        <f t="array" ref="AH1213">IF( $W1213, "", INDEX(白話字韻母資料表, $AC1213, $AH$5))</f>
        <v/>
      </c>
      <c r="AI1213" s="374" t="str">
        <f t="array" ref="AI1213">IF($W1213, "", INDEX(白話字韻母八聲調資料表, $AD1213, $AG1213))</f>
        <v/>
      </c>
      <c r="AJ1213" s="370"/>
      <c r="AK1213" s="373" t="b">
        <f t="shared" si="347"/>
        <v>0</v>
      </c>
      <c r="AL1213" s="373" t="str">
        <f>IF( $AK1213, IFERROR( IF(MATCH( $E1213, 顎音化聲母!$H$9:$H$37, 0), TRUE, FALSE), FALSE), "")</f>
        <v/>
      </c>
      <c r="AM1213" s="373" t="str">
        <f t="array" ref="AM1213">IF( AND($AK1213, $AL1213), INDEX(顎音化聲母資料表, MATCH( $D1213 &amp; $E1213, 顎音化聲母!$L$5:$L$136, 0), 3), "")</f>
        <v/>
      </c>
      <c r="AN1213" s="373" t="str">
        <f t="shared" si="348"/>
        <v/>
      </c>
      <c r="AO1213" s="374" t="str">
        <f t="array" ref="AO1213">IF($AN1213="", "", IF( $AM1213&lt;&gt;"", $AM1213,INDEX(白話字聲母資料表, $AN1213, $AO$5)))</f>
        <v/>
      </c>
      <c r="AP1213" s="374" t="str">
        <f t="array" ref="AP1213">IF($W1213, "", INDEX(方音八音反切資料表, $AD1213, $AG1213))</f>
        <v/>
      </c>
      <c r="AQ1213" s="370"/>
      <c r="AR1213" s="374" t="str">
        <f t="array" ref="AR1213">IF($V1213, "", INDEX(白話字聲母資料表, $Z1213, $AR$5))</f>
        <v/>
      </c>
      <c r="AS1213" s="375" t="str">
        <f t="array" ref="AS1213">IF($W1213, "", INDEX(白話字韻母資料表, $AC1213, $AR$5))</f>
        <v/>
      </c>
      <c r="AT1213" s="374" t="str">
        <f t="array" ref="AT1213">IF($W1213, "", INDEX(台羅韻母八聲調資料表, $AD1213, $AG1213))</f>
        <v/>
      </c>
      <c r="AU1213" s="370"/>
      <c r="AV1213" s="374" t="str">
        <f t="array" ref="AV1213">IF($V1213, "", INDEX(白話字聲母資料表, $Z1213, $AV$5))</f>
        <v/>
      </c>
      <c r="AW1213" s="375" t="str">
        <f t="array" ref="AW1213">IF($W1213, "", INDEX(白話字韻母資料表, $AC1213, $AW$5))</f>
        <v/>
      </c>
      <c r="AX1213" s="374" t="str">
        <f t="array" ref="AX1213">IF($W1213, "", INDEX(閩拼韻母八聲調資料表, $AD1213, $AG1213))</f>
        <v/>
      </c>
    </row>
    <row r="1214" spans="2:50">
      <c r="B1214" s="380">
        <f t="shared" si="294"/>
        <v>1206</v>
      </c>
      <c r="C1214" s="314" t="str">
        <f>MID(文章!$D$4, B1214, 1)</f>
        <v/>
      </c>
      <c r="D1214" s="365"/>
      <c r="E1214" s="365"/>
      <c r="F1214" s="365"/>
      <c r="G1214" s="315" t="str">
        <f t="array" ref="G1214">IF( OR($T1214, NOT($U1214), $W1214), "", $AA1214 &amp; $AH1214 &amp; INDEX(中文數值資料表, $AG1214, 2) )</f>
        <v/>
      </c>
      <c r="H1214" s="321" t="str">
        <f t="shared" si="295"/>
        <v/>
      </c>
      <c r="I1214" s="322" t="str">
        <f t="shared" si="296"/>
        <v/>
      </c>
      <c r="J1214" s="323" t="str">
        <f t="shared" si="297"/>
        <v/>
      </c>
      <c r="K1214" s="316" t="str">
        <f t="shared" si="298"/>
        <v/>
      </c>
      <c r="L1214" s="317" t="str">
        <f t="shared" ca="1" si="349"/>
        <v xml:space="preserve">\ltjruby{}{}\
</v>
      </c>
      <c r="M1214" s="317" t="str">
        <f t="shared" ca="1" si="335"/>
        <v xml:space="preserve">&lt;ruby&gt;&lt;rt&gt;&lt;/rt&gt;&lt;/ruby&gt;
</v>
      </c>
      <c r="N1214" s="317" t="str">
        <f t="shared" ca="1" si="336"/>
        <v xml:space="preserve">&lt;ruby&gt;&lt;rt&gt;&lt;/rt&gt;&lt;/ruby&gt;
</v>
      </c>
      <c r="O1214" s="317" t="str">
        <f t="shared" ca="1" si="337"/>
        <v xml:space="preserve">&lt;ruby&gt;&lt;rt&gt;&lt;/rt&gt;&lt;/ruby&gt;
</v>
      </c>
      <c r="P1214" s="317" t="str">
        <f t="shared" ca="1" si="337"/>
        <v xml:space="preserve">&lt;ruby&gt;&lt;rt&gt;&lt;/rt&gt;&lt;/ruby&gt;
</v>
      </c>
      <c r="Q1214" s="318" t="str">
        <f t="shared" ca="1" si="338"/>
        <v xml:space="preserve">&lt;ruby&gt;&lt;rtc&gt;&lt;/rtc&gt;&lt;/ruby&gt;
</v>
      </c>
      <c r="R1214" s="318" t="str">
        <f t="shared" ca="1" si="339"/>
        <v xml:space="preserve">&lt;ruby&gt;&lt;rt&gt;&lt;/rt&gt;&lt;rtc&gt;&lt;/rtc&gt;&lt;/ruby&gt;
</v>
      </c>
      <c r="S1214" s="285"/>
      <c r="T1214" s="319" t="b">
        <f t="shared" si="333"/>
        <v>0</v>
      </c>
      <c r="U1214" s="319" t="b">
        <f t="shared" si="340"/>
        <v>0</v>
      </c>
      <c r="V1214" s="319" t="b">
        <f t="shared" si="341"/>
        <v>1</v>
      </c>
      <c r="W1214" s="319" t="b">
        <f t="shared" si="342"/>
        <v>1</v>
      </c>
      <c r="X1214" s="319" t="b">
        <f t="shared" si="343"/>
        <v>0</v>
      </c>
      <c r="Y1214" s="370"/>
      <c r="Z1214" s="377" t="str">
        <f t="shared" si="334"/>
        <v/>
      </c>
      <c r="AA1214" s="373" t="str">
        <f t="array" ref="AA1214">IF( $Z1214="", "", INDEX(白話字聲母資料表, $Z1214, $AA$5))</f>
        <v/>
      </c>
      <c r="AB1214" s="370"/>
      <c r="AC1214" s="377" t="str">
        <f t="shared" si="344"/>
        <v/>
      </c>
      <c r="AD1214" s="373" t="str">
        <f t="array" ref="AD1214">IF( $W1214, "", INDEX(白話字韻母資料表, AC1214, $AD$5))</f>
        <v/>
      </c>
      <c r="AE1214" s="373" t="str">
        <f t="array" ref="AE1214">IF( $W1214, "", IF( INDEX(白話字韻母資料表, AC1214, $AE$5) = "入聲", TRUE, FALSE) )</f>
        <v/>
      </c>
      <c r="AF1214" s="374" t="str">
        <f t="shared" si="345"/>
        <v/>
      </c>
      <c r="AG1214" s="374" t="str">
        <f t="shared" si="346"/>
        <v/>
      </c>
      <c r="AH1214" s="374" t="str">
        <f t="array" ref="AH1214">IF( $W1214, "", INDEX(白話字韻母資料表, $AC1214, $AH$5))</f>
        <v/>
      </c>
      <c r="AI1214" s="374" t="str">
        <f t="array" ref="AI1214">IF($W1214, "", INDEX(白話字韻母八聲調資料表, $AD1214, $AG1214))</f>
        <v/>
      </c>
      <c r="AJ1214" s="370"/>
      <c r="AK1214" s="373" t="b">
        <f t="shared" si="347"/>
        <v>0</v>
      </c>
      <c r="AL1214" s="373" t="str">
        <f>IF( $AK1214, IFERROR( IF(MATCH( $E1214, 顎音化聲母!$H$9:$H$37, 0), TRUE, FALSE), FALSE), "")</f>
        <v/>
      </c>
      <c r="AM1214" s="373" t="str">
        <f t="array" ref="AM1214">IF( AND($AK1214, $AL1214), INDEX(顎音化聲母資料表, MATCH( $D1214 &amp; $E1214, 顎音化聲母!$L$5:$L$136, 0), 3), "")</f>
        <v/>
      </c>
      <c r="AN1214" s="373" t="str">
        <f t="shared" si="348"/>
        <v/>
      </c>
      <c r="AO1214" s="374" t="str">
        <f t="array" ref="AO1214">IF($AN1214="", "", IF( $AM1214&lt;&gt;"", $AM1214,INDEX(白話字聲母資料表, $AN1214, $AO$5)))</f>
        <v/>
      </c>
      <c r="AP1214" s="374" t="str">
        <f t="array" ref="AP1214">IF($W1214, "", INDEX(方音八音反切資料表, $AD1214, $AG1214))</f>
        <v/>
      </c>
      <c r="AQ1214" s="370"/>
      <c r="AR1214" s="374" t="str">
        <f t="array" ref="AR1214">IF($V1214, "", INDEX(白話字聲母資料表, $Z1214, $AR$5))</f>
        <v/>
      </c>
      <c r="AS1214" s="375" t="str">
        <f t="array" ref="AS1214">IF($W1214, "", INDEX(白話字韻母資料表, $AC1214, $AR$5))</f>
        <v/>
      </c>
      <c r="AT1214" s="374" t="str">
        <f t="array" ref="AT1214">IF($W1214, "", INDEX(台羅韻母八聲調資料表, $AD1214, $AG1214))</f>
        <v/>
      </c>
      <c r="AU1214" s="370"/>
      <c r="AV1214" s="374" t="str">
        <f t="array" ref="AV1214">IF($V1214, "", INDEX(白話字聲母資料表, $Z1214, $AV$5))</f>
        <v/>
      </c>
      <c r="AW1214" s="375" t="str">
        <f t="array" ref="AW1214">IF($W1214, "", INDEX(白話字韻母資料表, $AC1214, $AW$5))</f>
        <v/>
      </c>
      <c r="AX1214" s="374" t="str">
        <f t="array" ref="AX1214">IF($W1214, "", INDEX(閩拼韻母八聲調資料表, $AD1214, $AG1214))</f>
        <v/>
      </c>
    </row>
    <row r="1215" spans="2:50">
      <c r="B1215" s="380">
        <f t="shared" si="294"/>
        <v>1207</v>
      </c>
      <c r="C1215" s="314" t="str">
        <f>MID(文章!$D$4, B1215, 1)</f>
        <v/>
      </c>
      <c r="D1215" s="365"/>
      <c r="E1215" s="365"/>
      <c r="F1215" s="365"/>
      <c r="G1215" s="315" t="str">
        <f t="array" ref="G1215">IF( OR($T1215, NOT($U1215), $W1215), "", $AA1215 &amp; $AH1215 &amp; INDEX(中文數值資料表, $AG1215, 2) )</f>
        <v/>
      </c>
      <c r="H1215" s="321" t="str">
        <f t="shared" si="295"/>
        <v/>
      </c>
      <c r="I1215" s="322" t="str">
        <f t="shared" si="296"/>
        <v/>
      </c>
      <c r="J1215" s="323" t="str">
        <f t="shared" si="297"/>
        <v/>
      </c>
      <c r="K1215" s="316" t="str">
        <f t="shared" si="298"/>
        <v/>
      </c>
      <c r="L1215" s="317" t="str">
        <f t="shared" ca="1" si="349"/>
        <v xml:space="preserve">\ltjruby{}{}\
</v>
      </c>
      <c r="M1215" s="317" t="str">
        <f t="shared" ca="1" si="335"/>
        <v xml:space="preserve">&lt;ruby&gt;&lt;rt&gt;&lt;/rt&gt;&lt;/ruby&gt;
</v>
      </c>
      <c r="N1215" s="317" t="str">
        <f t="shared" ca="1" si="336"/>
        <v xml:space="preserve">&lt;ruby&gt;&lt;rt&gt;&lt;/rt&gt;&lt;/ruby&gt;
</v>
      </c>
      <c r="O1215" s="317" t="str">
        <f t="shared" ca="1" si="337"/>
        <v xml:space="preserve">&lt;ruby&gt;&lt;rt&gt;&lt;/rt&gt;&lt;/ruby&gt;
</v>
      </c>
      <c r="P1215" s="317" t="str">
        <f t="shared" ca="1" si="337"/>
        <v xml:space="preserve">&lt;ruby&gt;&lt;rt&gt;&lt;/rt&gt;&lt;/ruby&gt;
</v>
      </c>
      <c r="Q1215" s="318" t="str">
        <f t="shared" ca="1" si="338"/>
        <v xml:space="preserve">&lt;ruby&gt;&lt;rtc&gt;&lt;/rtc&gt;&lt;/ruby&gt;
</v>
      </c>
      <c r="R1215" s="318" t="str">
        <f t="shared" ca="1" si="339"/>
        <v xml:space="preserve">&lt;ruby&gt;&lt;rt&gt;&lt;/rt&gt;&lt;rtc&gt;&lt;/rtc&gt;&lt;/ruby&gt;
</v>
      </c>
      <c r="S1215" s="285"/>
      <c r="T1215" s="319" t="b">
        <f t="shared" si="333"/>
        <v>0</v>
      </c>
      <c r="U1215" s="319" t="b">
        <f t="shared" si="340"/>
        <v>0</v>
      </c>
      <c r="V1215" s="319" t="b">
        <f t="shared" si="341"/>
        <v>1</v>
      </c>
      <c r="W1215" s="319" t="b">
        <f t="shared" si="342"/>
        <v>1</v>
      </c>
      <c r="X1215" s="319" t="b">
        <f t="shared" si="343"/>
        <v>0</v>
      </c>
      <c r="Y1215" s="370"/>
      <c r="Z1215" s="377" t="str">
        <f t="shared" si="334"/>
        <v/>
      </c>
      <c r="AA1215" s="373" t="str">
        <f t="array" ref="AA1215">IF( $Z1215="", "", INDEX(白話字聲母資料表, $Z1215, $AA$5))</f>
        <v/>
      </c>
      <c r="AB1215" s="370"/>
      <c r="AC1215" s="377" t="str">
        <f t="shared" si="344"/>
        <v/>
      </c>
      <c r="AD1215" s="373" t="str">
        <f t="array" ref="AD1215">IF( $W1215, "", INDEX(白話字韻母資料表, AC1215, $AD$5))</f>
        <v/>
      </c>
      <c r="AE1215" s="373" t="str">
        <f t="array" ref="AE1215">IF( $W1215, "", IF( INDEX(白話字韻母資料表, AC1215, $AE$5) = "入聲", TRUE, FALSE) )</f>
        <v/>
      </c>
      <c r="AF1215" s="374" t="str">
        <f t="shared" si="345"/>
        <v/>
      </c>
      <c r="AG1215" s="374" t="str">
        <f t="shared" si="346"/>
        <v/>
      </c>
      <c r="AH1215" s="374" t="str">
        <f t="array" ref="AH1215">IF( $W1215, "", INDEX(白話字韻母資料表, $AC1215, $AH$5))</f>
        <v/>
      </c>
      <c r="AI1215" s="374" t="str">
        <f t="array" ref="AI1215">IF($W1215, "", INDEX(白話字韻母八聲調資料表, $AD1215, $AG1215))</f>
        <v/>
      </c>
      <c r="AJ1215" s="370"/>
      <c r="AK1215" s="373" t="b">
        <f t="shared" si="347"/>
        <v>0</v>
      </c>
      <c r="AL1215" s="373" t="str">
        <f>IF( $AK1215, IFERROR( IF(MATCH( $E1215, 顎音化聲母!$H$9:$H$37, 0), TRUE, FALSE), FALSE), "")</f>
        <v/>
      </c>
      <c r="AM1215" s="373" t="str">
        <f t="array" ref="AM1215">IF( AND($AK1215, $AL1215), INDEX(顎音化聲母資料表, MATCH( $D1215 &amp; $E1215, 顎音化聲母!$L$5:$L$136, 0), 3), "")</f>
        <v/>
      </c>
      <c r="AN1215" s="373" t="str">
        <f t="shared" si="348"/>
        <v/>
      </c>
      <c r="AO1215" s="374" t="str">
        <f t="array" ref="AO1215">IF($AN1215="", "", IF( $AM1215&lt;&gt;"", $AM1215,INDEX(白話字聲母資料表, $AN1215, $AO$5)))</f>
        <v/>
      </c>
      <c r="AP1215" s="374" t="str">
        <f t="array" ref="AP1215">IF($W1215, "", INDEX(方音八音反切資料表, $AD1215, $AG1215))</f>
        <v/>
      </c>
      <c r="AQ1215" s="370"/>
      <c r="AR1215" s="374" t="str">
        <f t="array" ref="AR1215">IF($V1215, "", INDEX(白話字聲母資料表, $Z1215, $AR$5))</f>
        <v/>
      </c>
      <c r="AS1215" s="375" t="str">
        <f t="array" ref="AS1215">IF($W1215, "", INDEX(白話字韻母資料表, $AC1215, $AR$5))</f>
        <v/>
      </c>
      <c r="AT1215" s="374" t="str">
        <f t="array" ref="AT1215">IF($W1215, "", INDEX(台羅韻母八聲調資料表, $AD1215, $AG1215))</f>
        <v/>
      </c>
      <c r="AU1215" s="370"/>
      <c r="AV1215" s="374" t="str">
        <f t="array" ref="AV1215">IF($V1215, "", INDEX(白話字聲母資料表, $Z1215, $AV$5))</f>
        <v/>
      </c>
      <c r="AW1215" s="375" t="str">
        <f t="array" ref="AW1215">IF($W1215, "", INDEX(白話字韻母資料表, $AC1215, $AW$5))</f>
        <v/>
      </c>
      <c r="AX1215" s="374" t="str">
        <f t="array" ref="AX1215">IF($W1215, "", INDEX(閩拼韻母八聲調資料表, $AD1215, $AG1215))</f>
        <v/>
      </c>
    </row>
    <row r="1216" spans="2:50">
      <c r="B1216" s="380">
        <f t="shared" si="294"/>
        <v>1208</v>
      </c>
      <c r="C1216" s="314" t="str">
        <f>MID(文章!$D$4, B1216, 1)</f>
        <v/>
      </c>
      <c r="D1216" s="365"/>
      <c r="E1216" s="365"/>
      <c r="F1216" s="365"/>
      <c r="G1216" s="315" t="str">
        <f t="array" ref="G1216">IF( OR($T1216, NOT($U1216), $W1216), "", $AA1216 &amp; $AH1216 &amp; INDEX(中文數值資料表, $AG1216, 2) )</f>
        <v/>
      </c>
      <c r="H1216" s="321" t="str">
        <f t="shared" si="295"/>
        <v/>
      </c>
      <c r="I1216" s="322" t="str">
        <f t="shared" si="296"/>
        <v/>
      </c>
      <c r="J1216" s="323" t="str">
        <f t="shared" si="297"/>
        <v/>
      </c>
      <c r="K1216" s="316" t="str">
        <f t="shared" si="298"/>
        <v/>
      </c>
      <c r="L1216" s="317" t="str">
        <f t="shared" ca="1" si="349"/>
        <v xml:space="preserve">\ltjruby{}{}\
</v>
      </c>
      <c r="M1216" s="317" t="str">
        <f t="shared" ca="1" si="335"/>
        <v xml:space="preserve">&lt;ruby&gt;&lt;rt&gt;&lt;/rt&gt;&lt;/ruby&gt;
</v>
      </c>
      <c r="N1216" s="317" t="str">
        <f t="shared" ca="1" si="336"/>
        <v xml:space="preserve">&lt;ruby&gt;&lt;rt&gt;&lt;/rt&gt;&lt;/ruby&gt;
</v>
      </c>
      <c r="O1216" s="317" t="str">
        <f t="shared" ca="1" si="337"/>
        <v xml:space="preserve">&lt;ruby&gt;&lt;rt&gt;&lt;/rt&gt;&lt;/ruby&gt;
</v>
      </c>
      <c r="P1216" s="317" t="str">
        <f t="shared" ca="1" si="337"/>
        <v xml:space="preserve">&lt;ruby&gt;&lt;rt&gt;&lt;/rt&gt;&lt;/ruby&gt;
</v>
      </c>
      <c r="Q1216" s="318" t="str">
        <f t="shared" ca="1" si="338"/>
        <v xml:space="preserve">&lt;ruby&gt;&lt;rtc&gt;&lt;/rtc&gt;&lt;/ruby&gt;
</v>
      </c>
      <c r="R1216" s="318" t="str">
        <f t="shared" ca="1" si="339"/>
        <v xml:space="preserve">&lt;ruby&gt;&lt;rt&gt;&lt;/rt&gt;&lt;rtc&gt;&lt;/rtc&gt;&lt;/ruby&gt;
</v>
      </c>
      <c r="S1216" s="285"/>
      <c r="T1216" s="319" t="b">
        <f t="shared" si="333"/>
        <v>0</v>
      </c>
      <c r="U1216" s="319" t="b">
        <f t="shared" si="340"/>
        <v>0</v>
      </c>
      <c r="V1216" s="319" t="b">
        <f t="shared" si="341"/>
        <v>1</v>
      </c>
      <c r="W1216" s="319" t="b">
        <f t="shared" si="342"/>
        <v>1</v>
      </c>
      <c r="X1216" s="319" t="b">
        <f t="shared" si="343"/>
        <v>0</v>
      </c>
      <c r="Y1216" s="370"/>
      <c r="Z1216" s="377" t="str">
        <f t="shared" si="334"/>
        <v/>
      </c>
      <c r="AA1216" s="373" t="str">
        <f t="array" ref="AA1216">IF( $Z1216="", "", INDEX(白話字聲母資料表, $Z1216, $AA$5))</f>
        <v/>
      </c>
      <c r="AB1216" s="370"/>
      <c r="AC1216" s="377" t="str">
        <f t="shared" si="344"/>
        <v/>
      </c>
      <c r="AD1216" s="373" t="str">
        <f t="array" ref="AD1216">IF( $W1216, "", INDEX(白話字韻母資料表, AC1216, $AD$5))</f>
        <v/>
      </c>
      <c r="AE1216" s="373" t="str">
        <f t="array" ref="AE1216">IF( $W1216, "", IF( INDEX(白話字韻母資料表, AC1216, $AE$5) = "入聲", TRUE, FALSE) )</f>
        <v/>
      </c>
      <c r="AF1216" s="374" t="str">
        <f t="shared" si="345"/>
        <v/>
      </c>
      <c r="AG1216" s="374" t="str">
        <f t="shared" si="346"/>
        <v/>
      </c>
      <c r="AH1216" s="374" t="str">
        <f t="array" ref="AH1216">IF( $W1216, "", INDEX(白話字韻母資料表, $AC1216, $AH$5))</f>
        <v/>
      </c>
      <c r="AI1216" s="374" t="str">
        <f t="array" ref="AI1216">IF($W1216, "", INDEX(白話字韻母八聲調資料表, $AD1216, $AG1216))</f>
        <v/>
      </c>
      <c r="AJ1216" s="370"/>
      <c r="AK1216" s="373" t="b">
        <f t="shared" si="347"/>
        <v>0</v>
      </c>
      <c r="AL1216" s="373" t="str">
        <f>IF( $AK1216, IFERROR( IF(MATCH( $E1216, 顎音化聲母!$H$9:$H$37, 0), TRUE, FALSE), FALSE), "")</f>
        <v/>
      </c>
      <c r="AM1216" s="373" t="str">
        <f t="array" ref="AM1216">IF( AND($AK1216, $AL1216), INDEX(顎音化聲母資料表, MATCH( $D1216 &amp; $E1216, 顎音化聲母!$L$5:$L$136, 0), 3), "")</f>
        <v/>
      </c>
      <c r="AN1216" s="373" t="str">
        <f t="shared" si="348"/>
        <v/>
      </c>
      <c r="AO1216" s="374" t="str">
        <f t="array" ref="AO1216">IF($AN1216="", "", IF( $AM1216&lt;&gt;"", $AM1216,INDEX(白話字聲母資料表, $AN1216, $AO$5)))</f>
        <v/>
      </c>
      <c r="AP1216" s="374" t="str">
        <f t="array" ref="AP1216">IF($W1216, "", INDEX(方音八音反切資料表, $AD1216, $AG1216))</f>
        <v/>
      </c>
      <c r="AQ1216" s="370"/>
      <c r="AR1216" s="374" t="str">
        <f t="array" ref="AR1216">IF($V1216, "", INDEX(白話字聲母資料表, $Z1216, $AR$5))</f>
        <v/>
      </c>
      <c r="AS1216" s="375" t="str">
        <f t="array" ref="AS1216">IF($W1216, "", INDEX(白話字韻母資料表, $AC1216, $AR$5))</f>
        <v/>
      </c>
      <c r="AT1216" s="374" t="str">
        <f t="array" ref="AT1216">IF($W1216, "", INDEX(台羅韻母八聲調資料表, $AD1216, $AG1216))</f>
        <v/>
      </c>
      <c r="AU1216" s="370"/>
      <c r="AV1216" s="374" t="str">
        <f t="array" ref="AV1216">IF($V1216, "", INDEX(白話字聲母資料表, $Z1216, $AV$5))</f>
        <v/>
      </c>
      <c r="AW1216" s="375" t="str">
        <f t="array" ref="AW1216">IF($W1216, "", INDEX(白話字韻母資料表, $AC1216, $AW$5))</f>
        <v/>
      </c>
      <c r="AX1216" s="374" t="str">
        <f t="array" ref="AX1216">IF($W1216, "", INDEX(閩拼韻母八聲調資料表, $AD1216, $AG1216))</f>
        <v/>
      </c>
    </row>
    <row r="1217" spans="2:50">
      <c r="B1217" s="380">
        <f t="shared" si="294"/>
        <v>1209</v>
      </c>
      <c r="C1217" s="314" t="str">
        <f>MID(文章!$D$4, B1217, 1)</f>
        <v/>
      </c>
      <c r="D1217" s="365"/>
      <c r="E1217" s="365"/>
      <c r="F1217" s="365"/>
      <c r="G1217" s="315" t="str">
        <f t="array" ref="G1217">IF( OR($T1217, NOT($U1217), $W1217), "", $AA1217 &amp; $AH1217 &amp; INDEX(中文數值資料表, $AG1217, 2) )</f>
        <v/>
      </c>
      <c r="H1217" s="321" t="str">
        <f t="shared" si="295"/>
        <v/>
      </c>
      <c r="I1217" s="322" t="str">
        <f t="shared" si="296"/>
        <v/>
      </c>
      <c r="J1217" s="323" t="str">
        <f t="shared" si="297"/>
        <v/>
      </c>
      <c r="K1217" s="316" t="str">
        <f t="shared" si="298"/>
        <v/>
      </c>
      <c r="L1217" s="317" t="str">
        <f t="shared" ca="1" si="349"/>
        <v xml:space="preserve">\ltjruby{}{}\
</v>
      </c>
      <c r="M1217" s="317" t="str">
        <f t="shared" ca="1" si="335"/>
        <v xml:space="preserve">&lt;ruby&gt;&lt;rt&gt;&lt;/rt&gt;&lt;/ruby&gt;
</v>
      </c>
      <c r="N1217" s="317" t="str">
        <f t="shared" ca="1" si="336"/>
        <v xml:space="preserve">&lt;ruby&gt;&lt;rt&gt;&lt;/rt&gt;&lt;/ruby&gt;
</v>
      </c>
      <c r="O1217" s="317" t="str">
        <f t="shared" ca="1" si="337"/>
        <v xml:space="preserve">&lt;ruby&gt;&lt;rt&gt;&lt;/rt&gt;&lt;/ruby&gt;
</v>
      </c>
      <c r="P1217" s="317" t="str">
        <f t="shared" ca="1" si="337"/>
        <v xml:space="preserve">&lt;ruby&gt;&lt;rt&gt;&lt;/rt&gt;&lt;/ruby&gt;
</v>
      </c>
      <c r="Q1217" s="318" t="str">
        <f t="shared" ca="1" si="338"/>
        <v xml:space="preserve">&lt;ruby&gt;&lt;rtc&gt;&lt;/rtc&gt;&lt;/ruby&gt;
</v>
      </c>
      <c r="R1217" s="318" t="str">
        <f t="shared" ca="1" si="339"/>
        <v xml:space="preserve">&lt;ruby&gt;&lt;rt&gt;&lt;/rt&gt;&lt;rtc&gt;&lt;/rtc&gt;&lt;/ruby&gt;
</v>
      </c>
      <c r="S1217" s="285"/>
      <c r="T1217" s="319" t="b">
        <f t="shared" si="333"/>
        <v>0</v>
      </c>
      <c r="U1217" s="319" t="b">
        <f t="shared" si="340"/>
        <v>0</v>
      </c>
      <c r="V1217" s="319" t="b">
        <f t="shared" si="341"/>
        <v>1</v>
      </c>
      <c r="W1217" s="319" t="b">
        <f t="shared" si="342"/>
        <v>1</v>
      </c>
      <c r="X1217" s="319" t="b">
        <f t="shared" si="343"/>
        <v>0</v>
      </c>
      <c r="Y1217" s="370"/>
      <c r="Z1217" s="377" t="str">
        <f t="shared" si="334"/>
        <v/>
      </c>
      <c r="AA1217" s="373" t="str">
        <f t="array" ref="AA1217">IF( $Z1217="", "", INDEX(白話字聲母資料表, $Z1217, $AA$5))</f>
        <v/>
      </c>
      <c r="AB1217" s="370"/>
      <c r="AC1217" s="377" t="str">
        <f t="shared" si="344"/>
        <v/>
      </c>
      <c r="AD1217" s="373" t="str">
        <f t="array" ref="AD1217">IF( $W1217, "", INDEX(白話字韻母資料表, AC1217, $AD$5))</f>
        <v/>
      </c>
      <c r="AE1217" s="373" t="str">
        <f t="array" ref="AE1217">IF( $W1217, "", IF( INDEX(白話字韻母資料表, AC1217, $AE$5) = "入聲", TRUE, FALSE) )</f>
        <v/>
      </c>
      <c r="AF1217" s="374" t="str">
        <f t="shared" si="345"/>
        <v/>
      </c>
      <c r="AG1217" s="374" t="str">
        <f t="shared" si="346"/>
        <v/>
      </c>
      <c r="AH1217" s="374" t="str">
        <f t="array" ref="AH1217">IF( $W1217, "", INDEX(白話字韻母資料表, $AC1217, $AH$5))</f>
        <v/>
      </c>
      <c r="AI1217" s="374" t="str">
        <f t="array" ref="AI1217">IF($W1217, "", INDEX(白話字韻母八聲調資料表, $AD1217, $AG1217))</f>
        <v/>
      </c>
      <c r="AJ1217" s="370"/>
      <c r="AK1217" s="373" t="b">
        <f t="shared" si="347"/>
        <v>0</v>
      </c>
      <c r="AL1217" s="373" t="str">
        <f>IF( $AK1217, IFERROR( IF(MATCH( $E1217, 顎音化聲母!$H$9:$H$37, 0), TRUE, FALSE), FALSE), "")</f>
        <v/>
      </c>
      <c r="AM1217" s="373" t="str">
        <f t="array" ref="AM1217">IF( AND($AK1217, $AL1217), INDEX(顎音化聲母資料表, MATCH( $D1217 &amp; $E1217, 顎音化聲母!$L$5:$L$136, 0), 3), "")</f>
        <v/>
      </c>
      <c r="AN1217" s="373" t="str">
        <f t="shared" si="348"/>
        <v/>
      </c>
      <c r="AO1217" s="374" t="str">
        <f t="array" ref="AO1217">IF($AN1217="", "", IF( $AM1217&lt;&gt;"", $AM1217,INDEX(白話字聲母資料表, $AN1217, $AO$5)))</f>
        <v/>
      </c>
      <c r="AP1217" s="374" t="str">
        <f t="array" ref="AP1217">IF($W1217, "", INDEX(方音八音反切資料表, $AD1217, $AG1217))</f>
        <v/>
      </c>
      <c r="AQ1217" s="370"/>
      <c r="AR1217" s="374" t="str">
        <f t="array" ref="AR1217">IF($V1217, "", INDEX(白話字聲母資料表, $Z1217, $AR$5))</f>
        <v/>
      </c>
      <c r="AS1217" s="375" t="str">
        <f t="array" ref="AS1217">IF($W1217, "", INDEX(白話字韻母資料表, $AC1217, $AR$5))</f>
        <v/>
      </c>
      <c r="AT1217" s="374" t="str">
        <f t="array" ref="AT1217">IF($W1217, "", INDEX(台羅韻母八聲調資料表, $AD1217, $AG1217))</f>
        <v/>
      </c>
      <c r="AU1217" s="370"/>
      <c r="AV1217" s="374" t="str">
        <f t="array" ref="AV1217">IF($V1217, "", INDEX(白話字聲母資料表, $Z1217, $AV$5))</f>
        <v/>
      </c>
      <c r="AW1217" s="375" t="str">
        <f t="array" ref="AW1217">IF($W1217, "", INDEX(白話字韻母資料表, $AC1217, $AW$5))</f>
        <v/>
      </c>
      <c r="AX1217" s="374" t="str">
        <f t="array" ref="AX1217">IF($W1217, "", INDEX(閩拼韻母八聲調資料表, $AD1217, $AG1217))</f>
        <v/>
      </c>
    </row>
    <row r="1218" spans="2:50">
      <c r="B1218" s="380">
        <f t="shared" si="294"/>
        <v>1210</v>
      </c>
      <c r="C1218" s="314" t="str">
        <f>MID(文章!$D$4, B1218, 1)</f>
        <v/>
      </c>
      <c r="D1218" s="365"/>
      <c r="E1218" s="365"/>
      <c r="F1218" s="365"/>
      <c r="G1218" s="315" t="str">
        <f t="array" ref="G1218">IF( OR($T1218, NOT($U1218), $W1218), "", $AA1218 &amp; $AH1218 &amp; INDEX(中文數值資料表, $AG1218, 2) )</f>
        <v/>
      </c>
      <c r="H1218" s="321" t="str">
        <f t="shared" si="295"/>
        <v/>
      </c>
      <c r="I1218" s="322" t="str">
        <f t="shared" si="296"/>
        <v/>
      </c>
      <c r="J1218" s="323" t="str">
        <f t="shared" si="297"/>
        <v/>
      </c>
      <c r="K1218" s="316" t="str">
        <f t="shared" si="298"/>
        <v/>
      </c>
      <c r="L1218" s="317" t="str">
        <f t="shared" ca="1" si="349"/>
        <v xml:space="preserve">\ltjruby{}{}\
</v>
      </c>
      <c r="M1218" s="317" t="str">
        <f t="shared" ca="1" si="335"/>
        <v xml:space="preserve">&lt;ruby&gt;&lt;rt&gt;&lt;/rt&gt;&lt;/ruby&gt;
</v>
      </c>
      <c r="N1218" s="317" t="str">
        <f t="shared" ca="1" si="336"/>
        <v xml:space="preserve">&lt;ruby&gt;&lt;rt&gt;&lt;/rt&gt;&lt;/ruby&gt;
</v>
      </c>
      <c r="O1218" s="317" t="str">
        <f t="shared" ca="1" si="337"/>
        <v xml:space="preserve">&lt;ruby&gt;&lt;rt&gt;&lt;/rt&gt;&lt;/ruby&gt;
</v>
      </c>
      <c r="P1218" s="317" t="str">
        <f t="shared" ca="1" si="337"/>
        <v xml:space="preserve">&lt;ruby&gt;&lt;rt&gt;&lt;/rt&gt;&lt;/ruby&gt;
</v>
      </c>
      <c r="Q1218" s="318" t="str">
        <f t="shared" ca="1" si="338"/>
        <v xml:space="preserve">&lt;ruby&gt;&lt;rtc&gt;&lt;/rtc&gt;&lt;/ruby&gt;
</v>
      </c>
      <c r="R1218" s="318" t="str">
        <f t="shared" ca="1" si="339"/>
        <v xml:space="preserve">&lt;ruby&gt;&lt;rt&gt;&lt;/rt&gt;&lt;rtc&gt;&lt;/rtc&gt;&lt;/ruby&gt;
</v>
      </c>
      <c r="S1218" s="285"/>
      <c r="T1218" s="319" t="b">
        <f t="shared" si="333"/>
        <v>0</v>
      </c>
      <c r="U1218" s="319" t="b">
        <f t="shared" si="340"/>
        <v>0</v>
      </c>
      <c r="V1218" s="319" t="b">
        <f t="shared" si="341"/>
        <v>1</v>
      </c>
      <c r="W1218" s="319" t="b">
        <f t="shared" si="342"/>
        <v>1</v>
      </c>
      <c r="X1218" s="319" t="b">
        <f t="shared" si="343"/>
        <v>0</v>
      </c>
      <c r="Y1218" s="370"/>
      <c r="Z1218" s="377" t="str">
        <f t="shared" si="334"/>
        <v/>
      </c>
      <c r="AA1218" s="373" t="str">
        <f t="array" ref="AA1218">IF( $Z1218="", "", INDEX(白話字聲母資料表, $Z1218, $AA$5))</f>
        <v/>
      </c>
      <c r="AB1218" s="370"/>
      <c r="AC1218" s="377" t="str">
        <f t="shared" si="344"/>
        <v/>
      </c>
      <c r="AD1218" s="373" t="str">
        <f t="array" ref="AD1218">IF( $W1218, "", INDEX(白話字韻母資料表, AC1218, $AD$5))</f>
        <v/>
      </c>
      <c r="AE1218" s="373" t="str">
        <f t="array" ref="AE1218">IF( $W1218, "", IF( INDEX(白話字韻母資料表, AC1218, $AE$5) = "入聲", TRUE, FALSE) )</f>
        <v/>
      </c>
      <c r="AF1218" s="374" t="str">
        <f t="shared" si="345"/>
        <v/>
      </c>
      <c r="AG1218" s="374" t="str">
        <f t="shared" si="346"/>
        <v/>
      </c>
      <c r="AH1218" s="374" t="str">
        <f t="array" ref="AH1218">IF( $W1218, "", INDEX(白話字韻母資料表, $AC1218, $AH$5))</f>
        <v/>
      </c>
      <c r="AI1218" s="374" t="str">
        <f t="array" ref="AI1218">IF($W1218, "", INDEX(白話字韻母八聲調資料表, $AD1218, $AG1218))</f>
        <v/>
      </c>
      <c r="AJ1218" s="370"/>
      <c r="AK1218" s="373" t="b">
        <f t="shared" si="347"/>
        <v>0</v>
      </c>
      <c r="AL1218" s="373" t="str">
        <f>IF( $AK1218, IFERROR( IF(MATCH( $E1218, 顎音化聲母!$H$9:$H$37, 0), TRUE, FALSE), FALSE), "")</f>
        <v/>
      </c>
      <c r="AM1218" s="373" t="str">
        <f t="array" ref="AM1218">IF( AND($AK1218, $AL1218), INDEX(顎音化聲母資料表, MATCH( $D1218 &amp; $E1218, 顎音化聲母!$L$5:$L$136, 0), 3), "")</f>
        <v/>
      </c>
      <c r="AN1218" s="373" t="str">
        <f t="shared" si="348"/>
        <v/>
      </c>
      <c r="AO1218" s="374" t="str">
        <f t="array" ref="AO1218">IF($AN1218="", "", IF( $AM1218&lt;&gt;"", $AM1218,INDEX(白話字聲母資料表, $AN1218, $AO$5)))</f>
        <v/>
      </c>
      <c r="AP1218" s="374" t="str">
        <f t="array" ref="AP1218">IF($W1218, "", INDEX(方音八音反切資料表, $AD1218, $AG1218))</f>
        <v/>
      </c>
      <c r="AQ1218" s="370"/>
      <c r="AR1218" s="374" t="str">
        <f t="array" ref="AR1218">IF($V1218, "", INDEX(白話字聲母資料表, $Z1218, $AR$5))</f>
        <v/>
      </c>
      <c r="AS1218" s="375" t="str">
        <f t="array" ref="AS1218">IF($W1218, "", INDEX(白話字韻母資料表, $AC1218, $AR$5))</f>
        <v/>
      </c>
      <c r="AT1218" s="374" t="str">
        <f t="array" ref="AT1218">IF($W1218, "", INDEX(台羅韻母八聲調資料表, $AD1218, $AG1218))</f>
        <v/>
      </c>
      <c r="AU1218" s="370"/>
      <c r="AV1218" s="374" t="str">
        <f t="array" ref="AV1218">IF($V1218, "", INDEX(白話字聲母資料表, $Z1218, $AV$5))</f>
        <v/>
      </c>
      <c r="AW1218" s="375" t="str">
        <f t="array" ref="AW1218">IF($W1218, "", INDEX(白話字韻母資料表, $AC1218, $AW$5))</f>
        <v/>
      </c>
      <c r="AX1218" s="374" t="str">
        <f t="array" ref="AX1218">IF($W1218, "", INDEX(閩拼韻母八聲調資料表, $AD1218, $AG1218))</f>
        <v/>
      </c>
    </row>
    <row r="1219" spans="2:50">
      <c r="B1219" s="380">
        <f t="shared" si="294"/>
        <v>1211</v>
      </c>
      <c r="C1219" s="314" t="str">
        <f>MID(文章!$D$4, B1219, 1)</f>
        <v/>
      </c>
      <c r="D1219" s="365"/>
      <c r="E1219" s="365"/>
      <c r="F1219" s="365"/>
      <c r="G1219" s="315" t="str">
        <f t="array" ref="G1219">IF( OR($T1219, NOT($U1219), $W1219), "", $AA1219 &amp; $AH1219 &amp; INDEX(中文數值資料表, $AG1219, 2) )</f>
        <v/>
      </c>
      <c r="H1219" s="321" t="str">
        <f t="shared" si="295"/>
        <v/>
      </c>
      <c r="I1219" s="322" t="str">
        <f t="shared" si="296"/>
        <v/>
      </c>
      <c r="J1219" s="323" t="str">
        <f t="shared" si="297"/>
        <v/>
      </c>
      <c r="K1219" s="316" t="str">
        <f t="shared" si="298"/>
        <v/>
      </c>
      <c r="L1219" s="317" t="str">
        <f t="shared" ca="1" si="349"/>
        <v xml:space="preserve">\ltjruby{}{}\
</v>
      </c>
      <c r="M1219" s="317" t="str">
        <f t="shared" ca="1" si="335"/>
        <v xml:space="preserve">&lt;ruby&gt;&lt;rt&gt;&lt;/rt&gt;&lt;/ruby&gt;
</v>
      </c>
      <c r="N1219" s="317" t="str">
        <f t="shared" ca="1" si="336"/>
        <v xml:space="preserve">&lt;ruby&gt;&lt;rt&gt;&lt;/rt&gt;&lt;/ruby&gt;
</v>
      </c>
      <c r="O1219" s="317" t="str">
        <f t="shared" ca="1" si="337"/>
        <v xml:space="preserve">&lt;ruby&gt;&lt;rt&gt;&lt;/rt&gt;&lt;/ruby&gt;
</v>
      </c>
      <c r="P1219" s="317" t="str">
        <f t="shared" ca="1" si="337"/>
        <v xml:space="preserve">&lt;ruby&gt;&lt;rt&gt;&lt;/rt&gt;&lt;/ruby&gt;
</v>
      </c>
      <c r="Q1219" s="318" t="str">
        <f t="shared" ca="1" si="338"/>
        <v xml:space="preserve">&lt;ruby&gt;&lt;rtc&gt;&lt;/rtc&gt;&lt;/ruby&gt;
</v>
      </c>
      <c r="R1219" s="318" t="str">
        <f t="shared" ca="1" si="339"/>
        <v xml:space="preserve">&lt;ruby&gt;&lt;rt&gt;&lt;/rt&gt;&lt;rtc&gt;&lt;/rtc&gt;&lt;/ruby&gt;
</v>
      </c>
      <c r="S1219" s="285"/>
      <c r="T1219" s="319" t="b">
        <f t="shared" si="333"/>
        <v>0</v>
      </c>
      <c r="U1219" s="319" t="b">
        <f t="shared" si="340"/>
        <v>0</v>
      </c>
      <c r="V1219" s="319" t="b">
        <f t="shared" si="341"/>
        <v>1</v>
      </c>
      <c r="W1219" s="319" t="b">
        <f t="shared" si="342"/>
        <v>1</v>
      </c>
      <c r="X1219" s="319" t="b">
        <f t="shared" si="343"/>
        <v>0</v>
      </c>
      <c r="Y1219" s="370"/>
      <c r="Z1219" s="377" t="str">
        <f t="shared" si="334"/>
        <v/>
      </c>
      <c r="AA1219" s="373" t="str">
        <f t="array" ref="AA1219">IF( $Z1219="", "", INDEX(白話字聲母資料表, $Z1219, $AA$5))</f>
        <v/>
      </c>
      <c r="AB1219" s="370"/>
      <c r="AC1219" s="377" t="str">
        <f t="shared" si="344"/>
        <v/>
      </c>
      <c r="AD1219" s="373" t="str">
        <f t="array" ref="AD1219">IF( $W1219, "", INDEX(白話字韻母資料表, AC1219, $AD$5))</f>
        <v/>
      </c>
      <c r="AE1219" s="373" t="str">
        <f t="array" ref="AE1219">IF( $W1219, "", IF( INDEX(白話字韻母資料表, AC1219, $AE$5) = "入聲", TRUE, FALSE) )</f>
        <v/>
      </c>
      <c r="AF1219" s="374" t="str">
        <f t="shared" si="345"/>
        <v/>
      </c>
      <c r="AG1219" s="374" t="str">
        <f t="shared" si="346"/>
        <v/>
      </c>
      <c r="AH1219" s="374" t="str">
        <f t="array" ref="AH1219">IF( $W1219, "", INDEX(白話字韻母資料表, $AC1219, $AH$5))</f>
        <v/>
      </c>
      <c r="AI1219" s="374" t="str">
        <f t="array" ref="AI1219">IF($W1219, "", INDEX(白話字韻母八聲調資料表, $AD1219, $AG1219))</f>
        <v/>
      </c>
      <c r="AJ1219" s="370"/>
      <c r="AK1219" s="373" t="b">
        <f t="shared" si="347"/>
        <v>0</v>
      </c>
      <c r="AL1219" s="373" t="str">
        <f>IF( $AK1219, IFERROR( IF(MATCH( $E1219, 顎音化聲母!$H$9:$H$37, 0), TRUE, FALSE), FALSE), "")</f>
        <v/>
      </c>
      <c r="AM1219" s="373" t="str">
        <f t="array" ref="AM1219">IF( AND($AK1219, $AL1219), INDEX(顎音化聲母資料表, MATCH( $D1219 &amp; $E1219, 顎音化聲母!$L$5:$L$136, 0), 3), "")</f>
        <v/>
      </c>
      <c r="AN1219" s="373" t="str">
        <f t="shared" si="348"/>
        <v/>
      </c>
      <c r="AO1219" s="374" t="str">
        <f t="array" ref="AO1219">IF($AN1219="", "", IF( $AM1219&lt;&gt;"", $AM1219,INDEX(白話字聲母資料表, $AN1219, $AO$5)))</f>
        <v/>
      </c>
      <c r="AP1219" s="374" t="str">
        <f t="array" ref="AP1219">IF($W1219, "", INDEX(方音八音反切資料表, $AD1219, $AG1219))</f>
        <v/>
      </c>
      <c r="AQ1219" s="370"/>
      <c r="AR1219" s="374" t="str">
        <f t="array" ref="AR1219">IF($V1219, "", INDEX(白話字聲母資料表, $Z1219, $AR$5))</f>
        <v/>
      </c>
      <c r="AS1219" s="375" t="str">
        <f t="array" ref="AS1219">IF($W1219, "", INDEX(白話字韻母資料表, $AC1219, $AR$5))</f>
        <v/>
      </c>
      <c r="AT1219" s="374" t="str">
        <f t="array" ref="AT1219">IF($W1219, "", INDEX(台羅韻母八聲調資料表, $AD1219, $AG1219))</f>
        <v/>
      </c>
      <c r="AU1219" s="370"/>
      <c r="AV1219" s="374" t="str">
        <f t="array" ref="AV1219">IF($V1219, "", INDEX(白話字聲母資料表, $Z1219, $AV$5))</f>
        <v/>
      </c>
      <c r="AW1219" s="375" t="str">
        <f t="array" ref="AW1219">IF($W1219, "", INDEX(白話字韻母資料表, $AC1219, $AW$5))</f>
        <v/>
      </c>
      <c r="AX1219" s="374" t="str">
        <f t="array" ref="AX1219">IF($W1219, "", INDEX(閩拼韻母八聲調資料表, $AD1219, $AG1219))</f>
        <v/>
      </c>
    </row>
    <row r="1220" spans="2:50">
      <c r="B1220" s="380">
        <f t="shared" si="294"/>
        <v>1212</v>
      </c>
      <c r="C1220" s="314" t="str">
        <f>MID(文章!$D$4, B1220, 1)</f>
        <v/>
      </c>
      <c r="D1220" s="365"/>
      <c r="E1220" s="365"/>
      <c r="F1220" s="365"/>
      <c r="G1220" s="315" t="str">
        <f t="array" ref="G1220">IF( OR($T1220, NOT($U1220), $W1220), "", $AA1220 &amp; $AH1220 &amp; INDEX(中文數值資料表, $AG1220, 2) )</f>
        <v/>
      </c>
      <c r="H1220" s="321" t="str">
        <f t="shared" si="295"/>
        <v/>
      </c>
      <c r="I1220" s="322" t="str">
        <f t="shared" si="296"/>
        <v/>
      </c>
      <c r="J1220" s="323" t="str">
        <f t="shared" si="297"/>
        <v/>
      </c>
      <c r="K1220" s="316" t="str">
        <f t="shared" si="298"/>
        <v/>
      </c>
      <c r="L1220" s="317" t="str">
        <f t="shared" ca="1" si="349"/>
        <v xml:space="preserve">\ltjruby{}{}\
</v>
      </c>
      <c r="M1220" s="317" t="str">
        <f t="shared" ca="1" si="335"/>
        <v xml:space="preserve">&lt;ruby&gt;&lt;rt&gt;&lt;/rt&gt;&lt;/ruby&gt;
</v>
      </c>
      <c r="N1220" s="317" t="str">
        <f t="shared" ca="1" si="336"/>
        <v xml:space="preserve">&lt;ruby&gt;&lt;rt&gt;&lt;/rt&gt;&lt;/ruby&gt;
</v>
      </c>
      <c r="O1220" s="317" t="str">
        <f t="shared" ca="1" si="337"/>
        <v xml:space="preserve">&lt;ruby&gt;&lt;rt&gt;&lt;/rt&gt;&lt;/ruby&gt;
</v>
      </c>
      <c r="P1220" s="317" t="str">
        <f t="shared" ca="1" si="337"/>
        <v xml:space="preserve">&lt;ruby&gt;&lt;rt&gt;&lt;/rt&gt;&lt;/ruby&gt;
</v>
      </c>
      <c r="Q1220" s="318" t="str">
        <f t="shared" ca="1" si="338"/>
        <v xml:space="preserve">&lt;ruby&gt;&lt;rtc&gt;&lt;/rtc&gt;&lt;/ruby&gt;
</v>
      </c>
      <c r="R1220" s="318" t="str">
        <f t="shared" ca="1" si="339"/>
        <v xml:space="preserve">&lt;ruby&gt;&lt;rt&gt;&lt;/rt&gt;&lt;rtc&gt;&lt;/rtc&gt;&lt;/ruby&gt;
</v>
      </c>
      <c r="S1220" s="285"/>
      <c r="T1220" s="319" t="b">
        <f t="shared" si="333"/>
        <v>0</v>
      </c>
      <c r="U1220" s="319" t="b">
        <f t="shared" si="340"/>
        <v>0</v>
      </c>
      <c r="V1220" s="319" t="b">
        <f t="shared" si="341"/>
        <v>1</v>
      </c>
      <c r="W1220" s="319" t="b">
        <f t="shared" si="342"/>
        <v>1</v>
      </c>
      <c r="X1220" s="319" t="b">
        <f t="shared" si="343"/>
        <v>0</v>
      </c>
      <c r="Y1220" s="370"/>
      <c r="Z1220" s="377" t="str">
        <f t="shared" si="334"/>
        <v/>
      </c>
      <c r="AA1220" s="373" t="str">
        <f t="array" ref="AA1220">IF( $Z1220="", "", INDEX(白話字聲母資料表, $Z1220, $AA$5))</f>
        <v/>
      </c>
      <c r="AB1220" s="370"/>
      <c r="AC1220" s="377" t="str">
        <f t="shared" si="344"/>
        <v/>
      </c>
      <c r="AD1220" s="373" t="str">
        <f t="array" ref="AD1220">IF( $W1220, "", INDEX(白話字韻母資料表, AC1220, $AD$5))</f>
        <v/>
      </c>
      <c r="AE1220" s="373" t="str">
        <f t="array" ref="AE1220">IF( $W1220, "", IF( INDEX(白話字韻母資料表, AC1220, $AE$5) = "入聲", TRUE, FALSE) )</f>
        <v/>
      </c>
      <c r="AF1220" s="374" t="str">
        <f t="shared" si="345"/>
        <v/>
      </c>
      <c r="AG1220" s="374" t="str">
        <f t="shared" si="346"/>
        <v/>
      </c>
      <c r="AH1220" s="374" t="str">
        <f t="array" ref="AH1220">IF( $W1220, "", INDEX(白話字韻母資料表, $AC1220, $AH$5))</f>
        <v/>
      </c>
      <c r="AI1220" s="374" t="str">
        <f t="array" ref="AI1220">IF($W1220, "", INDEX(白話字韻母八聲調資料表, $AD1220, $AG1220))</f>
        <v/>
      </c>
      <c r="AJ1220" s="370"/>
      <c r="AK1220" s="373" t="b">
        <f t="shared" si="347"/>
        <v>0</v>
      </c>
      <c r="AL1220" s="373" t="str">
        <f>IF( $AK1220, IFERROR( IF(MATCH( $E1220, 顎音化聲母!$H$9:$H$37, 0), TRUE, FALSE), FALSE), "")</f>
        <v/>
      </c>
      <c r="AM1220" s="373" t="str">
        <f t="array" ref="AM1220">IF( AND($AK1220, $AL1220), INDEX(顎音化聲母資料表, MATCH( $D1220 &amp; $E1220, 顎音化聲母!$L$5:$L$136, 0), 3), "")</f>
        <v/>
      </c>
      <c r="AN1220" s="373" t="str">
        <f t="shared" si="348"/>
        <v/>
      </c>
      <c r="AO1220" s="374" t="str">
        <f t="array" ref="AO1220">IF($AN1220="", "", IF( $AM1220&lt;&gt;"", $AM1220,INDEX(白話字聲母資料表, $AN1220, $AO$5)))</f>
        <v/>
      </c>
      <c r="AP1220" s="374" t="str">
        <f t="array" ref="AP1220">IF($W1220, "", INDEX(方音八音反切資料表, $AD1220, $AG1220))</f>
        <v/>
      </c>
      <c r="AQ1220" s="370"/>
      <c r="AR1220" s="374" t="str">
        <f t="array" ref="AR1220">IF($V1220, "", INDEX(白話字聲母資料表, $Z1220, $AR$5))</f>
        <v/>
      </c>
      <c r="AS1220" s="375" t="str">
        <f t="array" ref="AS1220">IF($W1220, "", INDEX(白話字韻母資料表, $AC1220, $AR$5))</f>
        <v/>
      </c>
      <c r="AT1220" s="374" t="str">
        <f t="array" ref="AT1220">IF($W1220, "", INDEX(台羅韻母八聲調資料表, $AD1220, $AG1220))</f>
        <v/>
      </c>
      <c r="AU1220" s="370"/>
      <c r="AV1220" s="374" t="str">
        <f t="array" ref="AV1220">IF($V1220, "", INDEX(白話字聲母資料表, $Z1220, $AV$5))</f>
        <v/>
      </c>
      <c r="AW1220" s="375" t="str">
        <f t="array" ref="AW1220">IF($W1220, "", INDEX(白話字韻母資料表, $AC1220, $AW$5))</f>
        <v/>
      </c>
      <c r="AX1220" s="374" t="str">
        <f t="array" ref="AX1220">IF($W1220, "", INDEX(閩拼韻母八聲調資料表, $AD1220, $AG1220))</f>
        <v/>
      </c>
    </row>
    <row r="1221" spans="2:50">
      <c r="B1221" s="380">
        <f t="shared" si="294"/>
        <v>1213</v>
      </c>
      <c r="C1221" s="314" t="str">
        <f>MID(文章!$D$4, B1221, 1)</f>
        <v/>
      </c>
      <c r="D1221" s="365"/>
      <c r="E1221" s="365"/>
      <c r="F1221" s="365"/>
      <c r="G1221" s="315" t="str">
        <f t="array" ref="G1221">IF( OR($T1221, NOT($U1221), $W1221), "", $AA1221 &amp; $AH1221 &amp; INDEX(中文數值資料表, $AG1221, 2) )</f>
        <v/>
      </c>
      <c r="H1221" s="321" t="str">
        <f t="shared" si="295"/>
        <v/>
      </c>
      <c r="I1221" s="322" t="str">
        <f t="shared" si="296"/>
        <v/>
      </c>
      <c r="J1221" s="323" t="str">
        <f t="shared" si="297"/>
        <v/>
      </c>
      <c r="K1221" s="316" t="str">
        <f t="shared" si="298"/>
        <v/>
      </c>
      <c r="L1221" s="317" t="str">
        <f t="shared" ca="1" si="349"/>
        <v xml:space="preserve">\ltjruby{}{}\
</v>
      </c>
      <c r="M1221" s="317" t="str">
        <f t="shared" ca="1" si="335"/>
        <v xml:space="preserve">&lt;ruby&gt;&lt;rt&gt;&lt;/rt&gt;&lt;/ruby&gt;
</v>
      </c>
      <c r="N1221" s="317" t="str">
        <f t="shared" ca="1" si="336"/>
        <v xml:space="preserve">&lt;ruby&gt;&lt;rt&gt;&lt;/rt&gt;&lt;/ruby&gt;
</v>
      </c>
      <c r="O1221" s="317" t="str">
        <f t="shared" ca="1" si="337"/>
        <v xml:space="preserve">&lt;ruby&gt;&lt;rt&gt;&lt;/rt&gt;&lt;/ruby&gt;
</v>
      </c>
      <c r="P1221" s="317" t="str">
        <f t="shared" ca="1" si="337"/>
        <v xml:space="preserve">&lt;ruby&gt;&lt;rt&gt;&lt;/rt&gt;&lt;/ruby&gt;
</v>
      </c>
      <c r="Q1221" s="318" t="str">
        <f t="shared" ca="1" si="338"/>
        <v xml:space="preserve">&lt;ruby&gt;&lt;rtc&gt;&lt;/rtc&gt;&lt;/ruby&gt;
</v>
      </c>
      <c r="R1221" s="318" t="str">
        <f t="shared" ca="1" si="339"/>
        <v xml:space="preserve">&lt;ruby&gt;&lt;rt&gt;&lt;/rt&gt;&lt;rtc&gt;&lt;/rtc&gt;&lt;/ruby&gt;
</v>
      </c>
      <c r="S1221" s="285"/>
      <c r="T1221" s="319" t="b">
        <f t="shared" si="333"/>
        <v>0</v>
      </c>
      <c r="U1221" s="319" t="b">
        <f t="shared" si="340"/>
        <v>0</v>
      </c>
      <c r="V1221" s="319" t="b">
        <f t="shared" si="341"/>
        <v>1</v>
      </c>
      <c r="W1221" s="319" t="b">
        <f t="shared" si="342"/>
        <v>1</v>
      </c>
      <c r="X1221" s="319" t="b">
        <f t="shared" si="343"/>
        <v>0</v>
      </c>
      <c r="Y1221" s="370"/>
      <c r="Z1221" s="377" t="str">
        <f t="shared" si="334"/>
        <v/>
      </c>
      <c r="AA1221" s="373" t="str">
        <f t="array" ref="AA1221">IF( $Z1221="", "", INDEX(白話字聲母資料表, $Z1221, $AA$5))</f>
        <v/>
      </c>
      <c r="AB1221" s="370"/>
      <c r="AC1221" s="377" t="str">
        <f t="shared" si="344"/>
        <v/>
      </c>
      <c r="AD1221" s="373" t="str">
        <f t="array" ref="AD1221">IF( $W1221, "", INDEX(白話字韻母資料表, AC1221, $AD$5))</f>
        <v/>
      </c>
      <c r="AE1221" s="373" t="str">
        <f t="array" ref="AE1221">IF( $W1221, "", IF( INDEX(白話字韻母資料表, AC1221, $AE$5) = "入聲", TRUE, FALSE) )</f>
        <v/>
      </c>
      <c r="AF1221" s="374" t="str">
        <f t="shared" si="345"/>
        <v/>
      </c>
      <c r="AG1221" s="374" t="str">
        <f t="shared" si="346"/>
        <v/>
      </c>
      <c r="AH1221" s="374" t="str">
        <f t="array" ref="AH1221">IF( $W1221, "", INDEX(白話字韻母資料表, $AC1221, $AH$5))</f>
        <v/>
      </c>
      <c r="AI1221" s="374" t="str">
        <f t="array" ref="AI1221">IF($W1221, "", INDEX(白話字韻母八聲調資料表, $AD1221, $AG1221))</f>
        <v/>
      </c>
      <c r="AJ1221" s="370"/>
      <c r="AK1221" s="373" t="b">
        <f t="shared" si="347"/>
        <v>0</v>
      </c>
      <c r="AL1221" s="373" t="str">
        <f>IF( $AK1221, IFERROR( IF(MATCH( $E1221, 顎音化聲母!$H$9:$H$37, 0), TRUE, FALSE), FALSE), "")</f>
        <v/>
      </c>
      <c r="AM1221" s="373" t="str">
        <f t="array" ref="AM1221">IF( AND($AK1221, $AL1221), INDEX(顎音化聲母資料表, MATCH( $D1221 &amp; $E1221, 顎音化聲母!$L$5:$L$136, 0), 3), "")</f>
        <v/>
      </c>
      <c r="AN1221" s="373" t="str">
        <f t="shared" si="348"/>
        <v/>
      </c>
      <c r="AO1221" s="374" t="str">
        <f t="array" ref="AO1221">IF($AN1221="", "", IF( $AM1221&lt;&gt;"", $AM1221,INDEX(白話字聲母資料表, $AN1221, $AO$5)))</f>
        <v/>
      </c>
      <c r="AP1221" s="374" t="str">
        <f t="array" ref="AP1221">IF($W1221, "", INDEX(方音八音反切資料表, $AD1221, $AG1221))</f>
        <v/>
      </c>
      <c r="AQ1221" s="370"/>
      <c r="AR1221" s="374" t="str">
        <f t="array" ref="AR1221">IF($V1221, "", INDEX(白話字聲母資料表, $Z1221, $AR$5))</f>
        <v/>
      </c>
      <c r="AS1221" s="375" t="str">
        <f t="array" ref="AS1221">IF($W1221, "", INDEX(白話字韻母資料表, $AC1221, $AR$5))</f>
        <v/>
      </c>
      <c r="AT1221" s="374" t="str">
        <f t="array" ref="AT1221">IF($W1221, "", INDEX(台羅韻母八聲調資料表, $AD1221, $AG1221))</f>
        <v/>
      </c>
      <c r="AU1221" s="370"/>
      <c r="AV1221" s="374" t="str">
        <f t="array" ref="AV1221">IF($V1221, "", INDEX(白話字聲母資料表, $Z1221, $AV$5))</f>
        <v/>
      </c>
      <c r="AW1221" s="375" t="str">
        <f t="array" ref="AW1221">IF($W1221, "", INDEX(白話字韻母資料表, $AC1221, $AW$5))</f>
        <v/>
      </c>
      <c r="AX1221" s="374" t="str">
        <f t="array" ref="AX1221">IF($W1221, "", INDEX(閩拼韻母八聲調資料表, $AD1221, $AG1221))</f>
        <v/>
      </c>
    </row>
    <row r="1222" spans="2:50">
      <c r="B1222" s="380">
        <f t="shared" si="294"/>
        <v>1214</v>
      </c>
      <c r="C1222" s="314" t="str">
        <f>MID(文章!$D$4, B1222, 1)</f>
        <v/>
      </c>
      <c r="D1222" s="365"/>
      <c r="E1222" s="365"/>
      <c r="F1222" s="365"/>
      <c r="G1222" s="315" t="str">
        <f t="array" ref="G1222">IF( OR($T1222, NOT($U1222), $W1222), "", $AA1222 &amp; $AH1222 &amp; INDEX(中文數值資料表, $AG1222, 2) )</f>
        <v/>
      </c>
      <c r="H1222" s="321" t="str">
        <f t="shared" si="295"/>
        <v/>
      </c>
      <c r="I1222" s="322" t="str">
        <f t="shared" si="296"/>
        <v/>
      </c>
      <c r="J1222" s="323" t="str">
        <f t="shared" si="297"/>
        <v/>
      </c>
      <c r="K1222" s="316" t="str">
        <f t="shared" si="298"/>
        <v/>
      </c>
      <c r="L1222" s="317" t="str">
        <f t="shared" ca="1" si="349"/>
        <v xml:space="preserve">\ltjruby{}{}\
</v>
      </c>
      <c r="M1222" s="317" t="str">
        <f t="shared" ca="1" si="335"/>
        <v xml:space="preserve">&lt;ruby&gt;&lt;rt&gt;&lt;/rt&gt;&lt;/ruby&gt;
</v>
      </c>
      <c r="N1222" s="317" t="str">
        <f t="shared" ca="1" si="336"/>
        <v xml:space="preserve">&lt;ruby&gt;&lt;rt&gt;&lt;/rt&gt;&lt;/ruby&gt;
</v>
      </c>
      <c r="O1222" s="317" t="str">
        <f t="shared" ca="1" si="337"/>
        <v xml:space="preserve">&lt;ruby&gt;&lt;rt&gt;&lt;/rt&gt;&lt;/ruby&gt;
</v>
      </c>
      <c r="P1222" s="317" t="str">
        <f t="shared" ca="1" si="337"/>
        <v xml:space="preserve">&lt;ruby&gt;&lt;rt&gt;&lt;/rt&gt;&lt;/ruby&gt;
</v>
      </c>
      <c r="Q1222" s="318" t="str">
        <f t="shared" ca="1" si="338"/>
        <v xml:space="preserve">&lt;ruby&gt;&lt;rtc&gt;&lt;/rtc&gt;&lt;/ruby&gt;
</v>
      </c>
      <c r="R1222" s="318" t="str">
        <f t="shared" ca="1" si="339"/>
        <v xml:space="preserve">&lt;ruby&gt;&lt;rt&gt;&lt;/rt&gt;&lt;rtc&gt;&lt;/rtc&gt;&lt;/ruby&gt;
</v>
      </c>
      <c r="S1222" s="285"/>
      <c r="T1222" s="319" t="b">
        <f t="shared" si="333"/>
        <v>0</v>
      </c>
      <c r="U1222" s="319" t="b">
        <f t="shared" si="340"/>
        <v>0</v>
      </c>
      <c r="V1222" s="319" t="b">
        <f t="shared" si="341"/>
        <v>1</v>
      </c>
      <c r="W1222" s="319" t="b">
        <f t="shared" si="342"/>
        <v>1</v>
      </c>
      <c r="X1222" s="319" t="b">
        <f t="shared" si="343"/>
        <v>0</v>
      </c>
      <c r="Y1222" s="370"/>
      <c r="Z1222" s="377" t="str">
        <f t="shared" si="334"/>
        <v/>
      </c>
      <c r="AA1222" s="373" t="str">
        <f t="array" ref="AA1222">IF( $Z1222="", "", INDEX(白話字聲母資料表, $Z1222, $AA$5))</f>
        <v/>
      </c>
      <c r="AB1222" s="370"/>
      <c r="AC1222" s="377" t="str">
        <f t="shared" si="344"/>
        <v/>
      </c>
      <c r="AD1222" s="373" t="str">
        <f t="array" ref="AD1222">IF( $W1222, "", INDEX(白話字韻母資料表, AC1222, $AD$5))</f>
        <v/>
      </c>
      <c r="AE1222" s="373" t="str">
        <f t="array" ref="AE1222">IF( $W1222, "", IF( INDEX(白話字韻母資料表, AC1222, $AE$5) = "入聲", TRUE, FALSE) )</f>
        <v/>
      </c>
      <c r="AF1222" s="374" t="str">
        <f t="shared" si="345"/>
        <v/>
      </c>
      <c r="AG1222" s="374" t="str">
        <f t="shared" si="346"/>
        <v/>
      </c>
      <c r="AH1222" s="374" t="str">
        <f t="array" ref="AH1222">IF( $W1222, "", INDEX(白話字韻母資料表, $AC1222, $AH$5))</f>
        <v/>
      </c>
      <c r="AI1222" s="374" t="str">
        <f t="array" ref="AI1222">IF($W1222, "", INDEX(白話字韻母八聲調資料表, $AD1222, $AG1222))</f>
        <v/>
      </c>
      <c r="AJ1222" s="370"/>
      <c r="AK1222" s="373" t="b">
        <f t="shared" si="347"/>
        <v>0</v>
      </c>
      <c r="AL1222" s="373" t="str">
        <f>IF( $AK1222, IFERROR( IF(MATCH( $E1222, 顎音化聲母!$H$9:$H$37, 0), TRUE, FALSE), FALSE), "")</f>
        <v/>
      </c>
      <c r="AM1222" s="373" t="str">
        <f t="array" ref="AM1222">IF( AND($AK1222, $AL1222), INDEX(顎音化聲母資料表, MATCH( $D1222 &amp; $E1222, 顎音化聲母!$L$5:$L$136, 0), 3), "")</f>
        <v/>
      </c>
      <c r="AN1222" s="373" t="str">
        <f t="shared" si="348"/>
        <v/>
      </c>
      <c r="AO1222" s="374" t="str">
        <f t="array" ref="AO1222">IF($AN1222="", "", IF( $AM1222&lt;&gt;"", $AM1222,INDEX(白話字聲母資料表, $AN1222, $AO$5)))</f>
        <v/>
      </c>
      <c r="AP1222" s="374" t="str">
        <f t="array" ref="AP1222">IF($W1222, "", INDEX(方音八音反切資料表, $AD1222, $AG1222))</f>
        <v/>
      </c>
      <c r="AQ1222" s="370"/>
      <c r="AR1222" s="374" t="str">
        <f t="array" ref="AR1222">IF($V1222, "", INDEX(白話字聲母資料表, $Z1222, $AR$5))</f>
        <v/>
      </c>
      <c r="AS1222" s="375" t="str">
        <f t="array" ref="AS1222">IF($W1222, "", INDEX(白話字韻母資料表, $AC1222, $AR$5))</f>
        <v/>
      </c>
      <c r="AT1222" s="374" t="str">
        <f t="array" ref="AT1222">IF($W1222, "", INDEX(台羅韻母八聲調資料表, $AD1222, $AG1222))</f>
        <v/>
      </c>
      <c r="AU1222" s="370"/>
      <c r="AV1222" s="374" t="str">
        <f t="array" ref="AV1222">IF($V1222, "", INDEX(白話字聲母資料表, $Z1222, $AV$5))</f>
        <v/>
      </c>
      <c r="AW1222" s="375" t="str">
        <f t="array" ref="AW1222">IF($W1222, "", INDEX(白話字韻母資料表, $AC1222, $AW$5))</f>
        <v/>
      </c>
      <c r="AX1222" s="374" t="str">
        <f t="array" ref="AX1222">IF($W1222, "", INDEX(閩拼韻母八聲調資料表, $AD1222, $AG1222))</f>
        <v/>
      </c>
    </row>
    <row r="1223" spans="2:50">
      <c r="B1223" s="380">
        <f t="shared" si="294"/>
        <v>1215</v>
      </c>
      <c r="C1223" s="314" t="str">
        <f>MID(文章!$D$4, B1223, 1)</f>
        <v/>
      </c>
      <c r="D1223" s="365"/>
      <c r="E1223" s="365"/>
      <c r="F1223" s="365"/>
      <c r="G1223" s="315" t="str">
        <f t="array" ref="G1223">IF( OR($T1223, NOT($U1223), $W1223), "", $AA1223 &amp; $AH1223 &amp; INDEX(中文數值資料表, $AG1223, 2) )</f>
        <v/>
      </c>
      <c r="H1223" s="321" t="str">
        <f t="shared" si="295"/>
        <v/>
      </c>
      <c r="I1223" s="322" t="str">
        <f t="shared" si="296"/>
        <v/>
      </c>
      <c r="J1223" s="323" t="str">
        <f t="shared" si="297"/>
        <v/>
      </c>
      <c r="K1223" s="316" t="str">
        <f t="shared" si="298"/>
        <v/>
      </c>
      <c r="L1223" s="317" t="str">
        <f t="shared" ca="1" si="349"/>
        <v xml:space="preserve">\ltjruby{}{}\
</v>
      </c>
      <c r="M1223" s="317" t="str">
        <f t="shared" ca="1" si="335"/>
        <v xml:space="preserve">&lt;ruby&gt;&lt;rt&gt;&lt;/rt&gt;&lt;/ruby&gt;
</v>
      </c>
      <c r="N1223" s="317" t="str">
        <f t="shared" ca="1" si="336"/>
        <v xml:space="preserve">&lt;ruby&gt;&lt;rt&gt;&lt;/rt&gt;&lt;/ruby&gt;
</v>
      </c>
      <c r="O1223" s="317" t="str">
        <f t="shared" ca="1" si="337"/>
        <v xml:space="preserve">&lt;ruby&gt;&lt;rt&gt;&lt;/rt&gt;&lt;/ruby&gt;
</v>
      </c>
      <c r="P1223" s="317" t="str">
        <f t="shared" ca="1" si="337"/>
        <v xml:space="preserve">&lt;ruby&gt;&lt;rt&gt;&lt;/rt&gt;&lt;/ruby&gt;
</v>
      </c>
      <c r="Q1223" s="318" t="str">
        <f t="shared" ca="1" si="338"/>
        <v xml:space="preserve">&lt;ruby&gt;&lt;rtc&gt;&lt;/rtc&gt;&lt;/ruby&gt;
</v>
      </c>
      <c r="R1223" s="318" t="str">
        <f t="shared" ca="1" si="339"/>
        <v xml:space="preserve">&lt;ruby&gt;&lt;rt&gt;&lt;/rt&gt;&lt;rtc&gt;&lt;/rtc&gt;&lt;/ruby&gt;
</v>
      </c>
      <c r="S1223" s="285"/>
      <c r="T1223" s="319" t="b">
        <f t="shared" si="333"/>
        <v>0</v>
      </c>
      <c r="U1223" s="319" t="b">
        <f t="shared" si="340"/>
        <v>0</v>
      </c>
      <c r="V1223" s="319" t="b">
        <f t="shared" si="341"/>
        <v>1</v>
      </c>
      <c r="W1223" s="319" t="b">
        <f t="shared" si="342"/>
        <v>1</v>
      </c>
      <c r="X1223" s="319" t="b">
        <f t="shared" si="343"/>
        <v>0</v>
      </c>
      <c r="Y1223" s="370"/>
      <c r="Z1223" s="377" t="str">
        <f t="shared" si="334"/>
        <v/>
      </c>
      <c r="AA1223" s="373" t="str">
        <f t="array" ref="AA1223">IF( $Z1223="", "", INDEX(白話字聲母資料表, $Z1223, $AA$5))</f>
        <v/>
      </c>
      <c r="AB1223" s="370"/>
      <c r="AC1223" s="377" t="str">
        <f t="shared" si="344"/>
        <v/>
      </c>
      <c r="AD1223" s="373" t="str">
        <f t="array" ref="AD1223">IF( $W1223, "", INDEX(白話字韻母資料表, AC1223, $AD$5))</f>
        <v/>
      </c>
      <c r="AE1223" s="373" t="str">
        <f t="array" ref="AE1223">IF( $W1223, "", IF( INDEX(白話字韻母資料表, AC1223, $AE$5) = "入聲", TRUE, FALSE) )</f>
        <v/>
      </c>
      <c r="AF1223" s="374" t="str">
        <f t="shared" si="345"/>
        <v/>
      </c>
      <c r="AG1223" s="374" t="str">
        <f t="shared" si="346"/>
        <v/>
      </c>
      <c r="AH1223" s="374" t="str">
        <f t="array" ref="AH1223">IF( $W1223, "", INDEX(白話字韻母資料表, $AC1223, $AH$5))</f>
        <v/>
      </c>
      <c r="AI1223" s="374" t="str">
        <f t="array" ref="AI1223">IF($W1223, "", INDEX(白話字韻母八聲調資料表, $AD1223, $AG1223))</f>
        <v/>
      </c>
      <c r="AJ1223" s="370"/>
      <c r="AK1223" s="373" t="b">
        <f t="shared" si="347"/>
        <v>0</v>
      </c>
      <c r="AL1223" s="373" t="str">
        <f>IF( $AK1223, IFERROR( IF(MATCH( $E1223, 顎音化聲母!$H$9:$H$37, 0), TRUE, FALSE), FALSE), "")</f>
        <v/>
      </c>
      <c r="AM1223" s="373" t="str">
        <f t="array" ref="AM1223">IF( AND($AK1223, $AL1223), INDEX(顎音化聲母資料表, MATCH( $D1223 &amp; $E1223, 顎音化聲母!$L$5:$L$136, 0), 3), "")</f>
        <v/>
      </c>
      <c r="AN1223" s="373" t="str">
        <f t="shared" si="348"/>
        <v/>
      </c>
      <c r="AO1223" s="374" t="str">
        <f t="array" ref="AO1223">IF($AN1223="", "", IF( $AM1223&lt;&gt;"", $AM1223,INDEX(白話字聲母資料表, $AN1223, $AO$5)))</f>
        <v/>
      </c>
      <c r="AP1223" s="374" t="str">
        <f t="array" ref="AP1223">IF($W1223, "", INDEX(方音八音反切資料表, $AD1223, $AG1223))</f>
        <v/>
      </c>
      <c r="AQ1223" s="370"/>
      <c r="AR1223" s="374" t="str">
        <f t="array" ref="AR1223">IF($V1223, "", INDEX(白話字聲母資料表, $Z1223, $AR$5))</f>
        <v/>
      </c>
      <c r="AS1223" s="375" t="str">
        <f t="array" ref="AS1223">IF($W1223, "", INDEX(白話字韻母資料表, $AC1223, $AR$5))</f>
        <v/>
      </c>
      <c r="AT1223" s="374" t="str">
        <f t="array" ref="AT1223">IF($W1223, "", INDEX(台羅韻母八聲調資料表, $AD1223, $AG1223))</f>
        <v/>
      </c>
      <c r="AU1223" s="370"/>
      <c r="AV1223" s="374" t="str">
        <f t="array" ref="AV1223">IF($V1223, "", INDEX(白話字聲母資料表, $Z1223, $AV$5))</f>
        <v/>
      </c>
      <c r="AW1223" s="375" t="str">
        <f t="array" ref="AW1223">IF($W1223, "", INDEX(白話字韻母資料表, $AC1223, $AW$5))</f>
        <v/>
      </c>
      <c r="AX1223" s="374" t="str">
        <f t="array" ref="AX1223">IF($W1223, "", INDEX(閩拼韻母八聲調資料表, $AD1223, $AG1223))</f>
        <v/>
      </c>
    </row>
    <row r="1224" spans="2:50">
      <c r="B1224" s="380">
        <f t="shared" si="294"/>
        <v>1216</v>
      </c>
      <c r="C1224" s="314" t="str">
        <f>MID(文章!$D$4, B1224, 1)</f>
        <v/>
      </c>
      <c r="D1224" s="365"/>
      <c r="E1224" s="365"/>
      <c r="F1224" s="365"/>
      <c r="G1224" s="315" t="str">
        <f t="array" ref="G1224">IF( OR($T1224, NOT($U1224), $W1224), "", $AA1224 &amp; $AH1224 &amp; INDEX(中文數值資料表, $AG1224, 2) )</f>
        <v/>
      </c>
      <c r="H1224" s="321" t="str">
        <f t="shared" si="295"/>
        <v/>
      </c>
      <c r="I1224" s="322" t="str">
        <f t="shared" si="296"/>
        <v/>
      </c>
      <c r="J1224" s="323" t="str">
        <f t="shared" si="297"/>
        <v/>
      </c>
      <c r="K1224" s="316" t="str">
        <f t="shared" si="298"/>
        <v/>
      </c>
      <c r="L1224" s="317" t="str">
        <f t="shared" ca="1" si="349"/>
        <v xml:space="preserve">\ltjruby{}{}\
</v>
      </c>
      <c r="M1224" s="317" t="str">
        <f t="shared" ca="1" si="335"/>
        <v xml:space="preserve">&lt;ruby&gt;&lt;rt&gt;&lt;/rt&gt;&lt;/ruby&gt;
</v>
      </c>
      <c r="N1224" s="317" t="str">
        <f t="shared" ca="1" si="336"/>
        <v xml:space="preserve">&lt;ruby&gt;&lt;rt&gt;&lt;/rt&gt;&lt;/ruby&gt;
</v>
      </c>
      <c r="O1224" s="317" t="str">
        <f t="shared" ca="1" si="337"/>
        <v xml:space="preserve">&lt;ruby&gt;&lt;rt&gt;&lt;/rt&gt;&lt;/ruby&gt;
</v>
      </c>
      <c r="P1224" s="317" t="str">
        <f t="shared" ca="1" si="337"/>
        <v xml:space="preserve">&lt;ruby&gt;&lt;rt&gt;&lt;/rt&gt;&lt;/ruby&gt;
</v>
      </c>
      <c r="Q1224" s="318" t="str">
        <f t="shared" ca="1" si="338"/>
        <v xml:space="preserve">&lt;ruby&gt;&lt;rtc&gt;&lt;/rtc&gt;&lt;/ruby&gt;
</v>
      </c>
      <c r="R1224" s="318" t="str">
        <f t="shared" ca="1" si="339"/>
        <v xml:space="preserve">&lt;ruby&gt;&lt;rt&gt;&lt;/rt&gt;&lt;rtc&gt;&lt;/rtc&gt;&lt;/ruby&gt;
</v>
      </c>
      <c r="S1224" s="285"/>
      <c r="T1224" s="319" t="b">
        <f t="shared" si="333"/>
        <v>0</v>
      </c>
      <c r="U1224" s="319" t="b">
        <f t="shared" si="340"/>
        <v>0</v>
      </c>
      <c r="V1224" s="319" t="b">
        <f t="shared" si="341"/>
        <v>1</v>
      </c>
      <c r="W1224" s="319" t="b">
        <f t="shared" si="342"/>
        <v>1</v>
      </c>
      <c r="X1224" s="319" t="b">
        <f t="shared" si="343"/>
        <v>0</v>
      </c>
      <c r="Y1224" s="370"/>
      <c r="Z1224" s="377" t="str">
        <f t="shared" si="334"/>
        <v/>
      </c>
      <c r="AA1224" s="373" t="str">
        <f t="array" ref="AA1224">IF( $Z1224="", "", INDEX(白話字聲母資料表, $Z1224, $AA$5))</f>
        <v/>
      </c>
      <c r="AB1224" s="370"/>
      <c r="AC1224" s="377" t="str">
        <f t="shared" si="344"/>
        <v/>
      </c>
      <c r="AD1224" s="373" t="str">
        <f t="array" ref="AD1224">IF( $W1224, "", INDEX(白話字韻母資料表, AC1224, $AD$5))</f>
        <v/>
      </c>
      <c r="AE1224" s="373" t="str">
        <f t="array" ref="AE1224">IF( $W1224, "", IF( INDEX(白話字韻母資料表, AC1224, $AE$5) = "入聲", TRUE, FALSE) )</f>
        <v/>
      </c>
      <c r="AF1224" s="374" t="str">
        <f t="shared" si="345"/>
        <v/>
      </c>
      <c r="AG1224" s="374" t="str">
        <f t="shared" si="346"/>
        <v/>
      </c>
      <c r="AH1224" s="374" t="str">
        <f t="array" ref="AH1224">IF( $W1224, "", INDEX(白話字韻母資料表, $AC1224, $AH$5))</f>
        <v/>
      </c>
      <c r="AI1224" s="374" t="str">
        <f t="array" ref="AI1224">IF($W1224, "", INDEX(白話字韻母八聲調資料表, $AD1224, $AG1224))</f>
        <v/>
      </c>
      <c r="AJ1224" s="370"/>
      <c r="AK1224" s="373" t="b">
        <f t="shared" si="347"/>
        <v>0</v>
      </c>
      <c r="AL1224" s="373" t="str">
        <f>IF( $AK1224, IFERROR( IF(MATCH( $E1224, 顎音化聲母!$H$9:$H$37, 0), TRUE, FALSE), FALSE), "")</f>
        <v/>
      </c>
      <c r="AM1224" s="373" t="str">
        <f t="array" ref="AM1224">IF( AND($AK1224, $AL1224), INDEX(顎音化聲母資料表, MATCH( $D1224 &amp; $E1224, 顎音化聲母!$L$5:$L$136, 0), 3), "")</f>
        <v/>
      </c>
      <c r="AN1224" s="373" t="str">
        <f t="shared" si="348"/>
        <v/>
      </c>
      <c r="AO1224" s="374" t="str">
        <f t="array" ref="AO1224">IF($AN1224="", "", IF( $AM1224&lt;&gt;"", $AM1224,INDEX(白話字聲母資料表, $AN1224, $AO$5)))</f>
        <v/>
      </c>
      <c r="AP1224" s="374" t="str">
        <f t="array" ref="AP1224">IF($W1224, "", INDEX(方音八音反切資料表, $AD1224, $AG1224))</f>
        <v/>
      </c>
      <c r="AQ1224" s="370"/>
      <c r="AR1224" s="374" t="str">
        <f t="array" ref="AR1224">IF($V1224, "", INDEX(白話字聲母資料表, $Z1224, $AR$5))</f>
        <v/>
      </c>
      <c r="AS1224" s="375" t="str">
        <f t="array" ref="AS1224">IF($W1224, "", INDEX(白話字韻母資料表, $AC1224, $AR$5))</f>
        <v/>
      </c>
      <c r="AT1224" s="374" t="str">
        <f t="array" ref="AT1224">IF($W1224, "", INDEX(台羅韻母八聲調資料表, $AD1224, $AG1224))</f>
        <v/>
      </c>
      <c r="AU1224" s="370"/>
      <c r="AV1224" s="374" t="str">
        <f t="array" ref="AV1224">IF($V1224, "", INDEX(白話字聲母資料表, $Z1224, $AV$5))</f>
        <v/>
      </c>
      <c r="AW1224" s="375" t="str">
        <f t="array" ref="AW1224">IF($W1224, "", INDEX(白話字韻母資料表, $AC1224, $AW$5))</f>
        <v/>
      </c>
      <c r="AX1224" s="374" t="str">
        <f t="array" ref="AX1224">IF($W1224, "", INDEX(閩拼韻母八聲調資料表, $AD1224, $AG1224))</f>
        <v/>
      </c>
    </row>
    <row r="1225" spans="2:50">
      <c r="B1225" s="380">
        <f t="shared" si="294"/>
        <v>1217</v>
      </c>
      <c r="C1225" s="314" t="str">
        <f>MID(文章!$D$4, B1225, 1)</f>
        <v/>
      </c>
      <c r="D1225" s="365"/>
      <c r="E1225" s="365"/>
      <c r="F1225" s="365"/>
      <c r="G1225" s="315" t="str">
        <f t="array" ref="G1225">IF( OR($T1225, NOT($U1225), $W1225), "", $AA1225 &amp; $AH1225 &amp; INDEX(中文數值資料表, $AG1225, 2) )</f>
        <v/>
      </c>
      <c r="H1225" s="321" t="str">
        <f t="shared" si="295"/>
        <v/>
      </c>
      <c r="I1225" s="322" t="str">
        <f t="shared" si="296"/>
        <v/>
      </c>
      <c r="J1225" s="323" t="str">
        <f t="shared" si="297"/>
        <v/>
      </c>
      <c r="K1225" s="316" t="str">
        <f t="shared" si="298"/>
        <v/>
      </c>
      <c r="L1225" s="317" t="str">
        <f t="shared" ca="1" si="349"/>
        <v xml:space="preserve">\ltjruby{}{}\
</v>
      </c>
      <c r="M1225" s="317" t="str">
        <f t="shared" ca="1" si="335"/>
        <v xml:space="preserve">&lt;ruby&gt;&lt;rt&gt;&lt;/rt&gt;&lt;/ruby&gt;
</v>
      </c>
      <c r="N1225" s="317" t="str">
        <f t="shared" ca="1" si="336"/>
        <v xml:space="preserve">&lt;ruby&gt;&lt;rt&gt;&lt;/rt&gt;&lt;/ruby&gt;
</v>
      </c>
      <c r="O1225" s="317" t="str">
        <f t="shared" ca="1" si="337"/>
        <v xml:space="preserve">&lt;ruby&gt;&lt;rt&gt;&lt;/rt&gt;&lt;/ruby&gt;
</v>
      </c>
      <c r="P1225" s="317" t="str">
        <f t="shared" ca="1" si="337"/>
        <v xml:space="preserve">&lt;ruby&gt;&lt;rt&gt;&lt;/rt&gt;&lt;/ruby&gt;
</v>
      </c>
      <c r="Q1225" s="318" t="str">
        <f t="shared" ca="1" si="338"/>
        <v xml:space="preserve">&lt;ruby&gt;&lt;rtc&gt;&lt;/rtc&gt;&lt;/ruby&gt;
</v>
      </c>
      <c r="R1225" s="318" t="str">
        <f t="shared" ca="1" si="339"/>
        <v xml:space="preserve">&lt;ruby&gt;&lt;rt&gt;&lt;/rt&gt;&lt;rtc&gt;&lt;/rtc&gt;&lt;/ruby&gt;
</v>
      </c>
      <c r="S1225" s="285"/>
      <c r="T1225" s="319" t="b">
        <f t="shared" ref="T1225:T1288" si="350">IFERROR( IF( MATCH($C1225, 標題符號清單, 0) &gt; 0, TRUE, FALSE), FALSE)</f>
        <v>0</v>
      </c>
      <c r="U1225" s="319" t="b">
        <f t="shared" si="340"/>
        <v>0</v>
      </c>
      <c r="V1225" s="319" t="b">
        <f t="shared" si="341"/>
        <v>1</v>
      </c>
      <c r="W1225" s="319" t="b">
        <f t="shared" si="342"/>
        <v>1</v>
      </c>
      <c r="X1225" s="319" t="b">
        <f t="shared" si="343"/>
        <v>0</v>
      </c>
      <c r="Y1225" s="370"/>
      <c r="Z1225" s="377" t="str">
        <f t="shared" ref="Z1225:Z1288" si="351">IF(OR($T1225, NOT($U1225)), "", IF($D1225="", 18, MATCH($D1225, 白話字聲母清單, 0)) )</f>
        <v/>
      </c>
      <c r="AA1225" s="373" t="str">
        <f t="array" ref="AA1225">IF( $Z1225="", "", INDEX(白話字聲母資料表, $Z1225, $AA$5))</f>
        <v/>
      </c>
      <c r="AB1225" s="370"/>
      <c r="AC1225" s="377" t="str">
        <f t="shared" si="344"/>
        <v/>
      </c>
      <c r="AD1225" s="373" t="str">
        <f t="array" ref="AD1225">IF( $W1225, "", INDEX(白話字韻母資料表, AC1225, $AD$5))</f>
        <v/>
      </c>
      <c r="AE1225" s="373" t="str">
        <f t="array" ref="AE1225">IF( $W1225, "", IF( INDEX(白話字韻母資料表, AC1225, $AE$5) = "入聲", TRUE, FALSE) )</f>
        <v/>
      </c>
      <c r="AF1225" s="374" t="str">
        <f t="shared" si="345"/>
        <v/>
      </c>
      <c r="AG1225" s="374" t="str">
        <f t="shared" si="346"/>
        <v/>
      </c>
      <c r="AH1225" s="374" t="str">
        <f t="array" ref="AH1225">IF( $W1225, "", INDEX(白話字韻母資料表, $AC1225, $AH$5))</f>
        <v/>
      </c>
      <c r="AI1225" s="374" t="str">
        <f t="array" ref="AI1225">IF($W1225, "", INDEX(白話字韻母八聲調資料表, $AD1225, $AG1225))</f>
        <v/>
      </c>
      <c r="AJ1225" s="370"/>
      <c r="AK1225" s="373" t="b">
        <f t="shared" si="347"/>
        <v>0</v>
      </c>
      <c r="AL1225" s="373" t="str">
        <f>IF( $AK1225, IFERROR( IF(MATCH( $E1225, 顎音化聲母!$H$9:$H$37, 0), TRUE, FALSE), FALSE), "")</f>
        <v/>
      </c>
      <c r="AM1225" s="373" t="str">
        <f t="array" ref="AM1225">IF( AND($AK1225, $AL1225), INDEX(顎音化聲母資料表, MATCH( $D1225 &amp; $E1225, 顎音化聲母!$L$5:$L$136, 0), 3), "")</f>
        <v/>
      </c>
      <c r="AN1225" s="373" t="str">
        <f t="shared" si="348"/>
        <v/>
      </c>
      <c r="AO1225" s="374" t="str">
        <f t="array" ref="AO1225">IF($AN1225="", "", IF( $AM1225&lt;&gt;"", $AM1225,INDEX(白話字聲母資料表, $AN1225, $AO$5)))</f>
        <v/>
      </c>
      <c r="AP1225" s="374" t="str">
        <f t="array" ref="AP1225">IF($W1225, "", INDEX(方音八音反切資料表, $AD1225, $AG1225))</f>
        <v/>
      </c>
      <c r="AQ1225" s="370"/>
      <c r="AR1225" s="374" t="str">
        <f t="array" ref="AR1225">IF($V1225, "", INDEX(白話字聲母資料表, $Z1225, $AR$5))</f>
        <v/>
      </c>
      <c r="AS1225" s="375" t="str">
        <f t="array" ref="AS1225">IF($W1225, "", INDEX(白話字韻母資料表, $AC1225, $AR$5))</f>
        <v/>
      </c>
      <c r="AT1225" s="374" t="str">
        <f t="array" ref="AT1225">IF($W1225, "", INDEX(台羅韻母八聲調資料表, $AD1225, $AG1225))</f>
        <v/>
      </c>
      <c r="AU1225" s="370"/>
      <c r="AV1225" s="374" t="str">
        <f t="array" ref="AV1225">IF($V1225, "", INDEX(白話字聲母資料表, $Z1225, $AV$5))</f>
        <v/>
      </c>
      <c r="AW1225" s="375" t="str">
        <f t="array" ref="AW1225">IF($W1225, "", INDEX(白話字韻母資料表, $AC1225, $AW$5))</f>
        <v/>
      </c>
      <c r="AX1225" s="374" t="str">
        <f t="array" ref="AX1225">IF($W1225, "", INDEX(閩拼韻母八聲調資料表, $AD1225, $AG1225))</f>
        <v/>
      </c>
    </row>
    <row r="1226" spans="2:50">
      <c r="B1226" s="380">
        <f t="shared" si="294"/>
        <v>1218</v>
      </c>
      <c r="C1226" s="314" t="str">
        <f>MID(文章!$D$4, B1226, 1)</f>
        <v/>
      </c>
      <c r="D1226" s="365"/>
      <c r="E1226" s="365"/>
      <c r="F1226" s="365"/>
      <c r="G1226" s="315" t="str">
        <f t="array" ref="G1226">IF( OR($T1226, NOT($U1226), $W1226), "", $AA1226 &amp; $AH1226 &amp; INDEX(中文數值資料表, $AG1226, 2) )</f>
        <v/>
      </c>
      <c r="H1226" s="321" t="str">
        <f t="shared" si="295"/>
        <v/>
      </c>
      <c r="I1226" s="322" t="str">
        <f t="shared" si="296"/>
        <v/>
      </c>
      <c r="J1226" s="323" t="str">
        <f t="shared" si="297"/>
        <v/>
      </c>
      <c r="K1226" s="316" t="str">
        <f t="shared" si="298"/>
        <v/>
      </c>
      <c r="L1226" s="317" t="str">
        <f t="shared" ca="1" si="349"/>
        <v xml:space="preserve">\ltjruby{}{}\
</v>
      </c>
      <c r="M1226" s="317" t="str">
        <f t="shared" ref="M1226:M1289" ca="1" si="352">IF( $T1226, ($C1226 &amp; CHAR(10)), IF($C1226=CHAR(10), (CHAR(10) &amp; "&lt;/p&gt;" &amp; CHAR(10) &amp; "&lt;p&gt;" &amp; CHAR(10)), "&lt;ruby&gt;" &amp; $C1226 &amp; "&lt;rt&gt;" &amp; INDIRECT( ADDRESS(ROW(), COLUMN() - $O$5) ) &amp; "&lt;/rt&gt;&lt;/ruby&gt;" &amp; CHAR(10))
)</f>
        <v xml:space="preserve">&lt;ruby&gt;&lt;rt&gt;&lt;/rt&gt;&lt;/ruby&gt;
</v>
      </c>
      <c r="N1226" s="317" t="str">
        <f t="shared" ref="N1226:N1289" ca="1" si="353">IF( $T1226, ($C1226 &amp; CHAR(10)), IF($C1226=CHAR(10), (CHAR(10) &amp; "&lt;/p&gt;" &amp; CHAR(10) &amp; "&lt;p&gt;" &amp; CHAR(10)), "&lt;ruby&gt;" &amp; $C1226 &amp; "&lt;rt&gt;" &amp; INDIRECT( ADDRESS(ROW(), COLUMN() - $N$5) ) &amp; "&lt;/rt&gt;&lt;/ruby&gt;" &amp; CHAR(10)))</f>
        <v xml:space="preserve">&lt;ruby&gt;&lt;rt&gt;&lt;/rt&gt;&lt;/ruby&gt;
</v>
      </c>
      <c r="O1226" s="317" t="str">
        <f t="shared" ref="O1226:P1289" ca="1" si="354">IF( $T1226, ($C1226 &amp; CHAR(10)), IF($C1226=CHAR(10), (CHAR(10) &amp; "&lt;/p&gt;" &amp; CHAR(10) &amp; "&lt;p&gt;" &amp; CHAR(10)), "&lt;ruby&gt;" &amp; $C1226 &amp; "&lt;rt&gt;" &amp; INDIRECT( ADDRESS(ROW(), COLUMN() - $O$5) ) &amp; "&lt;/rt&gt;&lt;/ruby&gt;" &amp; CHAR(10)))</f>
        <v xml:space="preserve">&lt;ruby&gt;&lt;rt&gt;&lt;/rt&gt;&lt;/ruby&gt;
</v>
      </c>
      <c r="P1226" s="317" t="str">
        <f t="shared" ca="1" si="354"/>
        <v xml:space="preserve">&lt;ruby&gt;&lt;rt&gt;&lt;/rt&gt;&lt;/ruby&gt;
</v>
      </c>
      <c r="Q1226" s="318" t="str">
        <f t="shared" ref="Q1226:Q1289" ca="1" si="355">IF( $T1226, ($C1226 &amp; CHAR(10)), IF($C1226=CHAR(10), (CHAR(10) &amp; "&lt;/p&gt;" &amp; CHAR(10) &amp; "&lt;p&gt;" &amp; CHAR(10)), "&lt;ruby&gt;" &amp; $C1226 &amp; "&lt;rtc&gt;" &amp; INDIRECT( ADDRESS(ROW(), COLUMN() - $Q$5) ) &amp; "&lt;/rtc&gt;&lt;/ruby&gt;" &amp; CHAR(10)))</f>
        <v xml:space="preserve">&lt;ruby&gt;&lt;rtc&gt;&lt;/rtc&gt;&lt;/ruby&gt;
</v>
      </c>
      <c r="R1226" s="318" t="str">
        <f t="shared" ref="R1226:R1289" ca="1" si="356">IF( $T1226, ($C1226 &amp; CHAR(10)), IF($C1226=CHAR(10), (CHAR(10) &amp; "&lt;/p&gt;" &amp; CHAR(10) &amp; "&lt;p&gt;" &amp; CHAR(10)), "&lt;ruby&gt;" &amp; $C1226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226" s="285"/>
      <c r="T1226" s="319" t="b">
        <f t="shared" si="350"/>
        <v>0</v>
      </c>
      <c r="U1226" s="319" t="b">
        <f t="shared" ref="U1226:U1289" si="357">AND( NOT($T1226), $C1226&lt;&gt;"", $C1226&lt;&gt;CHAR(10) )</f>
        <v>0</v>
      </c>
      <c r="V1226" s="319" t="b">
        <f t="shared" ref="V1226:V1289" si="358">IF( OR($T1226, NOT($U1226)), TRUE, IF($D1226="", TRUE, FALSE) )</f>
        <v>1</v>
      </c>
      <c r="W1226" s="319" t="b">
        <f t="shared" ref="W1226:W1289" si="359">IF( OR($T1226, NOT($U1226)), TRUE, IF($E1226="", TRUE, FALSE))</f>
        <v>1</v>
      </c>
      <c r="X1226" s="319" t="b">
        <f t="shared" ref="X1226:X1289" si="360">AND($U1226, $F1226="")</f>
        <v>0</v>
      </c>
      <c r="Y1226" s="370"/>
      <c r="Z1226" s="377" t="str">
        <f t="shared" si="351"/>
        <v/>
      </c>
      <c r="AA1226" s="373" t="str">
        <f t="array" ref="AA1226">IF( $Z1226="", "", INDEX(白話字聲母資料表, $Z1226, $AA$5))</f>
        <v/>
      </c>
      <c r="AB1226" s="370"/>
      <c r="AC1226" s="377" t="str">
        <f t="shared" ref="AC1226:AC1289" si="361">IF( $W1226, "", MATCH(E1226, 白話字韻母清單, 0) )</f>
        <v/>
      </c>
      <c r="AD1226" s="373" t="str">
        <f t="array" ref="AD1226">IF( $W1226, "", INDEX(白話字韻母資料表, AC1226, $AD$5))</f>
        <v/>
      </c>
      <c r="AE1226" s="373" t="str">
        <f t="array" ref="AE1226">IF( $W1226, "", IF( INDEX(白話字韻母資料表, AC1226, $AE$5) = "入聲", TRUE, FALSE) )</f>
        <v/>
      </c>
      <c r="AF1226" s="374" t="str">
        <f t="shared" ref="AF1226:AF1289" si="362">IF($U1226=FALSE, "", IF($AE1226=TRUE, 4, 1))</f>
        <v/>
      </c>
      <c r="AG1226" s="374" t="str">
        <f t="shared" ref="AG1226:AG1289" si="363">IF($T1226, "", IF($F1226="", $AF1226, $F1226))</f>
        <v/>
      </c>
      <c r="AH1226" s="374" t="str">
        <f t="array" ref="AH1226">IF( $W1226, "", INDEX(白話字韻母資料表, $AC1226, $AH$5))</f>
        <v/>
      </c>
      <c r="AI1226" s="374" t="str">
        <f t="array" ref="AI1226">IF($W1226, "", INDEX(白話字韻母八聲調資料表, $AD1226, $AG1226))</f>
        <v/>
      </c>
      <c r="AJ1226" s="370"/>
      <c r="AK1226" s="373" t="b">
        <f t="shared" ref="AK1226:AK1289" si="364">IF( OR($D1226="ch", $D1226="chh", $D1226="j", $D1226="s"), TRUE, FALSE)</f>
        <v>0</v>
      </c>
      <c r="AL1226" s="373" t="str">
        <f>IF( $AK1226, IFERROR( IF(MATCH( $E1226, 顎音化聲母!$H$9:$H$37, 0), TRUE, FALSE), FALSE), "")</f>
        <v/>
      </c>
      <c r="AM1226" s="373" t="str">
        <f t="array" ref="AM1226">IF( AND($AK1226, $AL1226), INDEX(顎音化聲母資料表, MATCH( $D1226 &amp; $E1226, 顎音化聲母!$L$5:$L$136, 0), 3), "")</f>
        <v/>
      </c>
      <c r="AN1226" s="373" t="str">
        <f t="shared" ref="AN1226:AN1289" si="365">IF($V1226, "", Z1226)</f>
        <v/>
      </c>
      <c r="AO1226" s="374" t="str">
        <f t="array" ref="AO1226">IF($AN1226="", "", IF( $AM1226&lt;&gt;"", $AM1226,INDEX(白話字聲母資料表, $AN1226, $AO$5)))</f>
        <v/>
      </c>
      <c r="AP1226" s="374" t="str">
        <f t="array" ref="AP1226">IF($W1226, "", INDEX(方音八音反切資料表, $AD1226, $AG1226))</f>
        <v/>
      </c>
      <c r="AQ1226" s="370"/>
      <c r="AR1226" s="374" t="str">
        <f t="array" ref="AR1226">IF($V1226, "", INDEX(白話字聲母資料表, $Z1226, $AR$5))</f>
        <v/>
      </c>
      <c r="AS1226" s="375" t="str">
        <f t="array" ref="AS1226">IF($W1226, "", INDEX(白話字韻母資料表, $AC1226, $AR$5))</f>
        <v/>
      </c>
      <c r="AT1226" s="374" t="str">
        <f t="array" ref="AT1226">IF($W1226, "", INDEX(台羅韻母八聲調資料表, $AD1226, $AG1226))</f>
        <v/>
      </c>
      <c r="AU1226" s="370"/>
      <c r="AV1226" s="374" t="str">
        <f t="array" ref="AV1226">IF($V1226, "", INDEX(白話字聲母資料表, $Z1226, $AV$5))</f>
        <v/>
      </c>
      <c r="AW1226" s="375" t="str">
        <f t="array" ref="AW1226">IF($W1226, "", INDEX(白話字韻母資料表, $AC1226, $AW$5))</f>
        <v/>
      </c>
      <c r="AX1226" s="374" t="str">
        <f t="array" ref="AX1226">IF($W1226, "", INDEX(閩拼韻母八聲調資料表, $AD1226, $AG1226))</f>
        <v/>
      </c>
    </row>
    <row r="1227" spans="2:50">
      <c r="B1227" s="380">
        <f t="shared" si="294"/>
        <v>1219</v>
      </c>
      <c r="C1227" s="314" t="str">
        <f>MID(文章!$D$4, B1227, 1)</f>
        <v/>
      </c>
      <c r="D1227" s="365"/>
      <c r="E1227" s="365"/>
      <c r="F1227" s="365"/>
      <c r="G1227" s="315" t="str">
        <f t="array" ref="G1227">IF( OR($T1227, NOT($U1227), $W1227), "", $AA1227 &amp; $AH1227 &amp; INDEX(中文數值資料表, $AG1227, 2) )</f>
        <v/>
      </c>
      <c r="H1227" s="321" t="str">
        <f t="shared" si="295"/>
        <v/>
      </c>
      <c r="I1227" s="322" t="str">
        <f t="shared" si="296"/>
        <v/>
      </c>
      <c r="J1227" s="323" t="str">
        <f t="shared" si="297"/>
        <v/>
      </c>
      <c r="K1227" s="316" t="str">
        <f t="shared" si="298"/>
        <v/>
      </c>
      <c r="L1227" s="317" t="str">
        <f t="shared" ref="L1227:L1290" ca="1" si="366">IF( $T1227, "\ltjruby{" &amp; $C1227 &amp; "}{}\" &amp; CHAR(10), IF($C1227=CHAR(10), "\vskip 0.5 cm" &amp; CHAR(10), "\ltjruby{" &amp; $C1227 &amp; "}{" &amp; INDIRECT( ADDRESS(ROW(), COLUMN() - $L$5) ) &amp; "}\" &amp; CHAR(10)))</f>
        <v xml:space="preserve">\ltjruby{}{}\
</v>
      </c>
      <c r="M1227" s="317" t="str">
        <f t="shared" ca="1" si="352"/>
        <v xml:space="preserve">&lt;ruby&gt;&lt;rt&gt;&lt;/rt&gt;&lt;/ruby&gt;
</v>
      </c>
      <c r="N1227" s="317" t="str">
        <f t="shared" ca="1" si="353"/>
        <v xml:space="preserve">&lt;ruby&gt;&lt;rt&gt;&lt;/rt&gt;&lt;/ruby&gt;
</v>
      </c>
      <c r="O1227" s="317" t="str">
        <f t="shared" ca="1" si="354"/>
        <v xml:space="preserve">&lt;ruby&gt;&lt;rt&gt;&lt;/rt&gt;&lt;/ruby&gt;
</v>
      </c>
      <c r="P1227" s="317" t="str">
        <f t="shared" ca="1" si="354"/>
        <v xml:space="preserve">&lt;ruby&gt;&lt;rt&gt;&lt;/rt&gt;&lt;/ruby&gt;
</v>
      </c>
      <c r="Q1227" s="318" t="str">
        <f t="shared" ca="1" si="355"/>
        <v xml:space="preserve">&lt;ruby&gt;&lt;rtc&gt;&lt;/rtc&gt;&lt;/ruby&gt;
</v>
      </c>
      <c r="R1227" s="318" t="str">
        <f t="shared" ca="1" si="356"/>
        <v xml:space="preserve">&lt;ruby&gt;&lt;rt&gt;&lt;/rt&gt;&lt;rtc&gt;&lt;/rtc&gt;&lt;/ruby&gt;
</v>
      </c>
      <c r="S1227" s="285"/>
      <c r="T1227" s="319" t="b">
        <f t="shared" si="350"/>
        <v>0</v>
      </c>
      <c r="U1227" s="319" t="b">
        <f t="shared" si="357"/>
        <v>0</v>
      </c>
      <c r="V1227" s="319" t="b">
        <f t="shared" si="358"/>
        <v>1</v>
      </c>
      <c r="W1227" s="319" t="b">
        <f t="shared" si="359"/>
        <v>1</v>
      </c>
      <c r="X1227" s="319" t="b">
        <f t="shared" si="360"/>
        <v>0</v>
      </c>
      <c r="Y1227" s="370"/>
      <c r="Z1227" s="377" t="str">
        <f t="shared" si="351"/>
        <v/>
      </c>
      <c r="AA1227" s="373" t="str">
        <f t="array" ref="AA1227">IF( $Z1227="", "", INDEX(白話字聲母資料表, $Z1227, $AA$5))</f>
        <v/>
      </c>
      <c r="AB1227" s="370"/>
      <c r="AC1227" s="377" t="str">
        <f t="shared" si="361"/>
        <v/>
      </c>
      <c r="AD1227" s="373" t="str">
        <f t="array" ref="AD1227">IF( $W1227, "", INDEX(白話字韻母資料表, AC1227, $AD$5))</f>
        <v/>
      </c>
      <c r="AE1227" s="373" t="str">
        <f t="array" ref="AE1227">IF( $W1227, "", IF( INDEX(白話字韻母資料表, AC1227, $AE$5) = "入聲", TRUE, FALSE) )</f>
        <v/>
      </c>
      <c r="AF1227" s="374" t="str">
        <f t="shared" si="362"/>
        <v/>
      </c>
      <c r="AG1227" s="374" t="str">
        <f t="shared" si="363"/>
        <v/>
      </c>
      <c r="AH1227" s="374" t="str">
        <f t="array" ref="AH1227">IF( $W1227, "", INDEX(白話字韻母資料表, $AC1227, $AH$5))</f>
        <v/>
      </c>
      <c r="AI1227" s="374" t="str">
        <f t="array" ref="AI1227">IF($W1227, "", INDEX(白話字韻母八聲調資料表, $AD1227, $AG1227))</f>
        <v/>
      </c>
      <c r="AJ1227" s="370"/>
      <c r="AK1227" s="373" t="b">
        <f t="shared" si="364"/>
        <v>0</v>
      </c>
      <c r="AL1227" s="373" t="str">
        <f>IF( $AK1227, IFERROR( IF(MATCH( $E1227, 顎音化聲母!$H$9:$H$37, 0), TRUE, FALSE), FALSE), "")</f>
        <v/>
      </c>
      <c r="AM1227" s="373" t="str">
        <f t="array" ref="AM1227">IF( AND($AK1227, $AL1227), INDEX(顎音化聲母資料表, MATCH( $D1227 &amp; $E1227, 顎音化聲母!$L$5:$L$136, 0), 3), "")</f>
        <v/>
      </c>
      <c r="AN1227" s="373" t="str">
        <f t="shared" si="365"/>
        <v/>
      </c>
      <c r="AO1227" s="374" t="str">
        <f t="array" ref="AO1227">IF($AN1227="", "", IF( $AM1227&lt;&gt;"", $AM1227,INDEX(白話字聲母資料表, $AN1227, $AO$5)))</f>
        <v/>
      </c>
      <c r="AP1227" s="374" t="str">
        <f t="array" ref="AP1227">IF($W1227, "", INDEX(方音八音反切資料表, $AD1227, $AG1227))</f>
        <v/>
      </c>
      <c r="AQ1227" s="370"/>
      <c r="AR1227" s="374" t="str">
        <f t="array" ref="AR1227">IF($V1227, "", INDEX(白話字聲母資料表, $Z1227, $AR$5))</f>
        <v/>
      </c>
      <c r="AS1227" s="375" t="str">
        <f t="array" ref="AS1227">IF($W1227, "", INDEX(白話字韻母資料表, $AC1227, $AR$5))</f>
        <v/>
      </c>
      <c r="AT1227" s="374" t="str">
        <f t="array" ref="AT1227">IF($W1227, "", INDEX(台羅韻母八聲調資料表, $AD1227, $AG1227))</f>
        <v/>
      </c>
      <c r="AU1227" s="370"/>
      <c r="AV1227" s="374" t="str">
        <f t="array" ref="AV1227">IF($V1227, "", INDEX(白話字聲母資料表, $Z1227, $AV$5))</f>
        <v/>
      </c>
      <c r="AW1227" s="375" t="str">
        <f t="array" ref="AW1227">IF($W1227, "", INDEX(白話字韻母資料表, $AC1227, $AW$5))</f>
        <v/>
      </c>
      <c r="AX1227" s="374" t="str">
        <f t="array" ref="AX1227">IF($W1227, "", INDEX(閩拼韻母八聲調資料表, $AD1227, $AG1227))</f>
        <v/>
      </c>
    </row>
    <row r="1228" spans="2:50">
      <c r="B1228" s="380">
        <f t="shared" si="294"/>
        <v>1220</v>
      </c>
      <c r="C1228" s="314" t="str">
        <f>MID(文章!$D$4, B1228, 1)</f>
        <v/>
      </c>
      <c r="D1228" s="365"/>
      <c r="E1228" s="365"/>
      <c r="F1228" s="365"/>
      <c r="G1228" s="315" t="str">
        <f t="array" ref="G1228">IF( OR($T1228, NOT($U1228), $W1228), "", $AA1228 &amp; $AH1228 &amp; INDEX(中文數值資料表, $AG1228, 2) )</f>
        <v/>
      </c>
      <c r="H1228" s="321" t="str">
        <f t="shared" si="295"/>
        <v/>
      </c>
      <c r="I1228" s="322" t="str">
        <f t="shared" si="296"/>
        <v/>
      </c>
      <c r="J1228" s="323" t="str">
        <f t="shared" si="297"/>
        <v/>
      </c>
      <c r="K1228" s="316" t="str">
        <f t="shared" si="298"/>
        <v/>
      </c>
      <c r="L1228" s="317" t="str">
        <f t="shared" ca="1" si="366"/>
        <v xml:space="preserve">\ltjruby{}{}\
</v>
      </c>
      <c r="M1228" s="317" t="str">
        <f t="shared" ca="1" si="352"/>
        <v xml:space="preserve">&lt;ruby&gt;&lt;rt&gt;&lt;/rt&gt;&lt;/ruby&gt;
</v>
      </c>
      <c r="N1228" s="317" t="str">
        <f t="shared" ca="1" si="353"/>
        <v xml:space="preserve">&lt;ruby&gt;&lt;rt&gt;&lt;/rt&gt;&lt;/ruby&gt;
</v>
      </c>
      <c r="O1228" s="317" t="str">
        <f t="shared" ca="1" si="354"/>
        <v xml:space="preserve">&lt;ruby&gt;&lt;rt&gt;&lt;/rt&gt;&lt;/ruby&gt;
</v>
      </c>
      <c r="P1228" s="317" t="str">
        <f t="shared" ca="1" si="354"/>
        <v xml:space="preserve">&lt;ruby&gt;&lt;rt&gt;&lt;/rt&gt;&lt;/ruby&gt;
</v>
      </c>
      <c r="Q1228" s="318" t="str">
        <f t="shared" ca="1" si="355"/>
        <v xml:space="preserve">&lt;ruby&gt;&lt;rtc&gt;&lt;/rtc&gt;&lt;/ruby&gt;
</v>
      </c>
      <c r="R1228" s="318" t="str">
        <f t="shared" ca="1" si="356"/>
        <v xml:space="preserve">&lt;ruby&gt;&lt;rt&gt;&lt;/rt&gt;&lt;rtc&gt;&lt;/rtc&gt;&lt;/ruby&gt;
</v>
      </c>
      <c r="S1228" s="285"/>
      <c r="T1228" s="319" t="b">
        <f t="shared" si="350"/>
        <v>0</v>
      </c>
      <c r="U1228" s="319" t="b">
        <f t="shared" si="357"/>
        <v>0</v>
      </c>
      <c r="V1228" s="319" t="b">
        <f t="shared" si="358"/>
        <v>1</v>
      </c>
      <c r="W1228" s="319" t="b">
        <f t="shared" si="359"/>
        <v>1</v>
      </c>
      <c r="X1228" s="319" t="b">
        <f t="shared" si="360"/>
        <v>0</v>
      </c>
      <c r="Y1228" s="370"/>
      <c r="Z1228" s="377" t="str">
        <f t="shared" si="351"/>
        <v/>
      </c>
      <c r="AA1228" s="373" t="str">
        <f t="array" ref="AA1228">IF( $Z1228="", "", INDEX(白話字聲母資料表, $Z1228, $AA$5))</f>
        <v/>
      </c>
      <c r="AB1228" s="370"/>
      <c r="AC1228" s="377" t="str">
        <f t="shared" si="361"/>
        <v/>
      </c>
      <c r="AD1228" s="373" t="str">
        <f t="array" ref="AD1228">IF( $W1228, "", INDEX(白話字韻母資料表, AC1228, $AD$5))</f>
        <v/>
      </c>
      <c r="AE1228" s="373" t="str">
        <f t="array" ref="AE1228">IF( $W1228, "", IF( INDEX(白話字韻母資料表, AC1228, $AE$5) = "入聲", TRUE, FALSE) )</f>
        <v/>
      </c>
      <c r="AF1228" s="374" t="str">
        <f t="shared" si="362"/>
        <v/>
      </c>
      <c r="AG1228" s="374" t="str">
        <f t="shared" si="363"/>
        <v/>
      </c>
      <c r="AH1228" s="374" t="str">
        <f t="array" ref="AH1228">IF( $W1228, "", INDEX(白話字韻母資料表, $AC1228, $AH$5))</f>
        <v/>
      </c>
      <c r="AI1228" s="374" t="str">
        <f t="array" ref="AI1228">IF($W1228, "", INDEX(白話字韻母八聲調資料表, $AD1228, $AG1228))</f>
        <v/>
      </c>
      <c r="AJ1228" s="370"/>
      <c r="AK1228" s="373" t="b">
        <f t="shared" si="364"/>
        <v>0</v>
      </c>
      <c r="AL1228" s="373" t="str">
        <f>IF( $AK1228, IFERROR( IF(MATCH( $E1228, 顎音化聲母!$H$9:$H$37, 0), TRUE, FALSE), FALSE), "")</f>
        <v/>
      </c>
      <c r="AM1228" s="373" t="str">
        <f t="array" ref="AM1228">IF( AND($AK1228, $AL1228), INDEX(顎音化聲母資料表, MATCH( $D1228 &amp; $E1228, 顎音化聲母!$L$5:$L$136, 0), 3), "")</f>
        <v/>
      </c>
      <c r="AN1228" s="373" t="str">
        <f t="shared" si="365"/>
        <v/>
      </c>
      <c r="AO1228" s="374" t="str">
        <f t="array" ref="AO1228">IF($AN1228="", "", IF( $AM1228&lt;&gt;"", $AM1228,INDEX(白話字聲母資料表, $AN1228, $AO$5)))</f>
        <v/>
      </c>
      <c r="AP1228" s="374" t="str">
        <f t="array" ref="AP1228">IF($W1228, "", INDEX(方音八音反切資料表, $AD1228, $AG1228))</f>
        <v/>
      </c>
      <c r="AQ1228" s="370"/>
      <c r="AR1228" s="374" t="str">
        <f t="array" ref="AR1228">IF($V1228, "", INDEX(白話字聲母資料表, $Z1228, $AR$5))</f>
        <v/>
      </c>
      <c r="AS1228" s="375" t="str">
        <f t="array" ref="AS1228">IF($W1228, "", INDEX(白話字韻母資料表, $AC1228, $AR$5))</f>
        <v/>
      </c>
      <c r="AT1228" s="374" t="str">
        <f t="array" ref="AT1228">IF($W1228, "", INDEX(台羅韻母八聲調資料表, $AD1228, $AG1228))</f>
        <v/>
      </c>
      <c r="AU1228" s="370"/>
      <c r="AV1228" s="374" t="str">
        <f t="array" ref="AV1228">IF($V1228, "", INDEX(白話字聲母資料表, $Z1228, $AV$5))</f>
        <v/>
      </c>
      <c r="AW1228" s="375" t="str">
        <f t="array" ref="AW1228">IF($W1228, "", INDEX(白話字韻母資料表, $AC1228, $AW$5))</f>
        <v/>
      </c>
      <c r="AX1228" s="374" t="str">
        <f t="array" ref="AX1228">IF($W1228, "", INDEX(閩拼韻母八聲調資料表, $AD1228, $AG1228))</f>
        <v/>
      </c>
    </row>
    <row r="1229" spans="2:50">
      <c r="B1229" s="380">
        <f t="shared" si="294"/>
        <v>1221</v>
      </c>
      <c r="C1229" s="314" t="str">
        <f>MID(文章!$D$4, B1229, 1)</f>
        <v/>
      </c>
      <c r="D1229" s="365"/>
      <c r="E1229" s="365"/>
      <c r="F1229" s="365"/>
      <c r="G1229" s="315" t="str">
        <f t="array" ref="G1229">IF( OR($T1229, NOT($U1229), $W1229), "", $AA1229 &amp; $AH1229 &amp; INDEX(中文數值資料表, $AG1229, 2) )</f>
        <v/>
      </c>
      <c r="H1229" s="321" t="str">
        <f t="shared" si="295"/>
        <v/>
      </c>
      <c r="I1229" s="322" t="str">
        <f t="shared" si="296"/>
        <v/>
      </c>
      <c r="J1229" s="323" t="str">
        <f t="shared" si="297"/>
        <v/>
      </c>
      <c r="K1229" s="316" t="str">
        <f t="shared" si="298"/>
        <v/>
      </c>
      <c r="L1229" s="317" t="str">
        <f t="shared" ca="1" si="366"/>
        <v xml:space="preserve">\ltjruby{}{}\
</v>
      </c>
      <c r="M1229" s="317" t="str">
        <f t="shared" ca="1" si="352"/>
        <v xml:space="preserve">&lt;ruby&gt;&lt;rt&gt;&lt;/rt&gt;&lt;/ruby&gt;
</v>
      </c>
      <c r="N1229" s="317" t="str">
        <f t="shared" ca="1" si="353"/>
        <v xml:space="preserve">&lt;ruby&gt;&lt;rt&gt;&lt;/rt&gt;&lt;/ruby&gt;
</v>
      </c>
      <c r="O1229" s="317" t="str">
        <f t="shared" ca="1" si="354"/>
        <v xml:space="preserve">&lt;ruby&gt;&lt;rt&gt;&lt;/rt&gt;&lt;/ruby&gt;
</v>
      </c>
      <c r="P1229" s="317" t="str">
        <f t="shared" ca="1" si="354"/>
        <v xml:space="preserve">&lt;ruby&gt;&lt;rt&gt;&lt;/rt&gt;&lt;/ruby&gt;
</v>
      </c>
      <c r="Q1229" s="318" t="str">
        <f t="shared" ca="1" si="355"/>
        <v xml:space="preserve">&lt;ruby&gt;&lt;rtc&gt;&lt;/rtc&gt;&lt;/ruby&gt;
</v>
      </c>
      <c r="R1229" s="318" t="str">
        <f t="shared" ca="1" si="356"/>
        <v xml:space="preserve">&lt;ruby&gt;&lt;rt&gt;&lt;/rt&gt;&lt;rtc&gt;&lt;/rtc&gt;&lt;/ruby&gt;
</v>
      </c>
      <c r="S1229" s="285"/>
      <c r="T1229" s="319" t="b">
        <f t="shared" si="350"/>
        <v>0</v>
      </c>
      <c r="U1229" s="319" t="b">
        <f t="shared" si="357"/>
        <v>0</v>
      </c>
      <c r="V1229" s="319" t="b">
        <f t="shared" si="358"/>
        <v>1</v>
      </c>
      <c r="W1229" s="319" t="b">
        <f t="shared" si="359"/>
        <v>1</v>
      </c>
      <c r="X1229" s="319" t="b">
        <f t="shared" si="360"/>
        <v>0</v>
      </c>
      <c r="Y1229" s="370"/>
      <c r="Z1229" s="377" t="str">
        <f t="shared" si="351"/>
        <v/>
      </c>
      <c r="AA1229" s="373" t="str">
        <f t="array" ref="AA1229">IF( $Z1229="", "", INDEX(白話字聲母資料表, $Z1229, $AA$5))</f>
        <v/>
      </c>
      <c r="AB1229" s="370"/>
      <c r="AC1229" s="377" t="str">
        <f t="shared" si="361"/>
        <v/>
      </c>
      <c r="AD1229" s="373" t="str">
        <f t="array" ref="AD1229">IF( $W1229, "", INDEX(白話字韻母資料表, AC1229, $AD$5))</f>
        <v/>
      </c>
      <c r="AE1229" s="373" t="str">
        <f t="array" ref="AE1229">IF( $W1229, "", IF( INDEX(白話字韻母資料表, AC1229, $AE$5) = "入聲", TRUE, FALSE) )</f>
        <v/>
      </c>
      <c r="AF1229" s="374" t="str">
        <f t="shared" si="362"/>
        <v/>
      </c>
      <c r="AG1229" s="374" t="str">
        <f t="shared" si="363"/>
        <v/>
      </c>
      <c r="AH1229" s="374" t="str">
        <f t="array" ref="AH1229">IF( $W1229, "", INDEX(白話字韻母資料表, $AC1229, $AH$5))</f>
        <v/>
      </c>
      <c r="AI1229" s="374" t="str">
        <f t="array" ref="AI1229">IF($W1229, "", INDEX(白話字韻母八聲調資料表, $AD1229, $AG1229))</f>
        <v/>
      </c>
      <c r="AJ1229" s="370"/>
      <c r="AK1229" s="373" t="b">
        <f t="shared" si="364"/>
        <v>0</v>
      </c>
      <c r="AL1229" s="373" t="str">
        <f>IF( $AK1229, IFERROR( IF(MATCH( $E1229, 顎音化聲母!$H$9:$H$37, 0), TRUE, FALSE), FALSE), "")</f>
        <v/>
      </c>
      <c r="AM1229" s="373" t="str">
        <f t="array" ref="AM1229">IF( AND($AK1229, $AL1229), INDEX(顎音化聲母資料表, MATCH( $D1229 &amp; $E1229, 顎音化聲母!$L$5:$L$136, 0), 3), "")</f>
        <v/>
      </c>
      <c r="AN1229" s="373" t="str">
        <f t="shared" si="365"/>
        <v/>
      </c>
      <c r="AO1229" s="374" t="str">
        <f t="array" ref="AO1229">IF($AN1229="", "", IF( $AM1229&lt;&gt;"", $AM1229,INDEX(白話字聲母資料表, $AN1229, $AO$5)))</f>
        <v/>
      </c>
      <c r="AP1229" s="374" t="str">
        <f t="array" ref="AP1229">IF($W1229, "", INDEX(方音八音反切資料表, $AD1229, $AG1229))</f>
        <v/>
      </c>
      <c r="AQ1229" s="370"/>
      <c r="AR1229" s="374" t="str">
        <f t="array" ref="AR1229">IF($V1229, "", INDEX(白話字聲母資料表, $Z1229, $AR$5))</f>
        <v/>
      </c>
      <c r="AS1229" s="375" t="str">
        <f t="array" ref="AS1229">IF($W1229, "", INDEX(白話字韻母資料表, $AC1229, $AR$5))</f>
        <v/>
      </c>
      <c r="AT1229" s="374" t="str">
        <f t="array" ref="AT1229">IF($W1229, "", INDEX(台羅韻母八聲調資料表, $AD1229, $AG1229))</f>
        <v/>
      </c>
      <c r="AU1229" s="370"/>
      <c r="AV1229" s="374" t="str">
        <f t="array" ref="AV1229">IF($V1229, "", INDEX(白話字聲母資料表, $Z1229, $AV$5))</f>
        <v/>
      </c>
      <c r="AW1229" s="375" t="str">
        <f t="array" ref="AW1229">IF($W1229, "", INDEX(白話字韻母資料表, $AC1229, $AW$5))</f>
        <v/>
      </c>
      <c r="AX1229" s="374" t="str">
        <f t="array" ref="AX1229">IF($W1229, "", INDEX(閩拼韻母八聲調資料表, $AD1229, $AG1229))</f>
        <v/>
      </c>
    </row>
    <row r="1230" spans="2:50">
      <c r="B1230" s="380">
        <f t="shared" si="294"/>
        <v>1222</v>
      </c>
      <c r="C1230" s="314" t="str">
        <f>MID(文章!$D$4, B1230, 1)</f>
        <v/>
      </c>
      <c r="D1230" s="365"/>
      <c r="E1230" s="365"/>
      <c r="F1230" s="365"/>
      <c r="G1230" s="315" t="str">
        <f t="array" ref="G1230">IF( OR($T1230, NOT($U1230), $W1230), "", $AA1230 &amp; $AH1230 &amp; INDEX(中文數值資料表, $AG1230, 2) )</f>
        <v/>
      </c>
      <c r="H1230" s="321" t="str">
        <f t="shared" si="295"/>
        <v/>
      </c>
      <c r="I1230" s="322" t="str">
        <f t="shared" si="296"/>
        <v/>
      </c>
      <c r="J1230" s="323" t="str">
        <f t="shared" si="297"/>
        <v/>
      </c>
      <c r="K1230" s="316" t="str">
        <f t="shared" si="298"/>
        <v/>
      </c>
      <c r="L1230" s="317" t="str">
        <f t="shared" ca="1" si="366"/>
        <v xml:space="preserve">\ltjruby{}{}\
</v>
      </c>
      <c r="M1230" s="317" t="str">
        <f t="shared" ca="1" si="352"/>
        <v xml:space="preserve">&lt;ruby&gt;&lt;rt&gt;&lt;/rt&gt;&lt;/ruby&gt;
</v>
      </c>
      <c r="N1230" s="317" t="str">
        <f t="shared" ca="1" si="353"/>
        <v xml:space="preserve">&lt;ruby&gt;&lt;rt&gt;&lt;/rt&gt;&lt;/ruby&gt;
</v>
      </c>
      <c r="O1230" s="317" t="str">
        <f t="shared" ca="1" si="354"/>
        <v xml:space="preserve">&lt;ruby&gt;&lt;rt&gt;&lt;/rt&gt;&lt;/ruby&gt;
</v>
      </c>
      <c r="P1230" s="317" t="str">
        <f t="shared" ca="1" si="354"/>
        <v xml:space="preserve">&lt;ruby&gt;&lt;rt&gt;&lt;/rt&gt;&lt;/ruby&gt;
</v>
      </c>
      <c r="Q1230" s="318" t="str">
        <f t="shared" ca="1" si="355"/>
        <v xml:space="preserve">&lt;ruby&gt;&lt;rtc&gt;&lt;/rtc&gt;&lt;/ruby&gt;
</v>
      </c>
      <c r="R1230" s="318" t="str">
        <f t="shared" ca="1" si="356"/>
        <v xml:space="preserve">&lt;ruby&gt;&lt;rt&gt;&lt;/rt&gt;&lt;rtc&gt;&lt;/rtc&gt;&lt;/ruby&gt;
</v>
      </c>
      <c r="S1230" s="285"/>
      <c r="T1230" s="319" t="b">
        <f t="shared" si="350"/>
        <v>0</v>
      </c>
      <c r="U1230" s="319" t="b">
        <f t="shared" si="357"/>
        <v>0</v>
      </c>
      <c r="V1230" s="319" t="b">
        <f t="shared" si="358"/>
        <v>1</v>
      </c>
      <c r="W1230" s="319" t="b">
        <f t="shared" si="359"/>
        <v>1</v>
      </c>
      <c r="X1230" s="319" t="b">
        <f t="shared" si="360"/>
        <v>0</v>
      </c>
      <c r="Y1230" s="370"/>
      <c r="Z1230" s="377" t="str">
        <f t="shared" si="351"/>
        <v/>
      </c>
      <c r="AA1230" s="373" t="str">
        <f t="array" ref="AA1230">IF( $Z1230="", "", INDEX(白話字聲母資料表, $Z1230, $AA$5))</f>
        <v/>
      </c>
      <c r="AB1230" s="370"/>
      <c r="AC1230" s="377" t="str">
        <f t="shared" si="361"/>
        <v/>
      </c>
      <c r="AD1230" s="373" t="str">
        <f t="array" ref="AD1230">IF( $W1230, "", INDEX(白話字韻母資料表, AC1230, $AD$5))</f>
        <v/>
      </c>
      <c r="AE1230" s="373" t="str">
        <f t="array" ref="AE1230">IF( $W1230, "", IF( INDEX(白話字韻母資料表, AC1230, $AE$5) = "入聲", TRUE, FALSE) )</f>
        <v/>
      </c>
      <c r="AF1230" s="374" t="str">
        <f t="shared" si="362"/>
        <v/>
      </c>
      <c r="AG1230" s="374" t="str">
        <f t="shared" si="363"/>
        <v/>
      </c>
      <c r="AH1230" s="374" t="str">
        <f t="array" ref="AH1230">IF( $W1230, "", INDEX(白話字韻母資料表, $AC1230, $AH$5))</f>
        <v/>
      </c>
      <c r="AI1230" s="374" t="str">
        <f t="array" ref="AI1230">IF($W1230, "", INDEX(白話字韻母八聲調資料表, $AD1230, $AG1230))</f>
        <v/>
      </c>
      <c r="AJ1230" s="370"/>
      <c r="AK1230" s="373" t="b">
        <f t="shared" si="364"/>
        <v>0</v>
      </c>
      <c r="AL1230" s="373" t="str">
        <f>IF( $AK1230, IFERROR( IF(MATCH( $E1230, 顎音化聲母!$H$9:$H$37, 0), TRUE, FALSE), FALSE), "")</f>
        <v/>
      </c>
      <c r="AM1230" s="373" t="str">
        <f t="array" ref="AM1230">IF( AND($AK1230, $AL1230), INDEX(顎音化聲母資料表, MATCH( $D1230 &amp; $E1230, 顎音化聲母!$L$5:$L$136, 0), 3), "")</f>
        <v/>
      </c>
      <c r="AN1230" s="373" t="str">
        <f t="shared" si="365"/>
        <v/>
      </c>
      <c r="AO1230" s="374" t="str">
        <f t="array" ref="AO1230">IF($AN1230="", "", IF( $AM1230&lt;&gt;"", $AM1230,INDEX(白話字聲母資料表, $AN1230, $AO$5)))</f>
        <v/>
      </c>
      <c r="AP1230" s="374" t="str">
        <f t="array" ref="AP1230">IF($W1230, "", INDEX(方音八音反切資料表, $AD1230, $AG1230))</f>
        <v/>
      </c>
      <c r="AQ1230" s="370"/>
      <c r="AR1230" s="374" t="str">
        <f t="array" ref="AR1230">IF($V1230, "", INDEX(白話字聲母資料表, $Z1230, $AR$5))</f>
        <v/>
      </c>
      <c r="AS1230" s="375" t="str">
        <f t="array" ref="AS1230">IF($W1230, "", INDEX(白話字韻母資料表, $AC1230, $AR$5))</f>
        <v/>
      </c>
      <c r="AT1230" s="374" t="str">
        <f t="array" ref="AT1230">IF($W1230, "", INDEX(台羅韻母八聲調資料表, $AD1230, $AG1230))</f>
        <v/>
      </c>
      <c r="AU1230" s="370"/>
      <c r="AV1230" s="374" t="str">
        <f t="array" ref="AV1230">IF($V1230, "", INDEX(白話字聲母資料表, $Z1230, $AV$5))</f>
        <v/>
      </c>
      <c r="AW1230" s="375" t="str">
        <f t="array" ref="AW1230">IF($W1230, "", INDEX(白話字韻母資料表, $AC1230, $AW$5))</f>
        <v/>
      </c>
      <c r="AX1230" s="374" t="str">
        <f t="array" ref="AX1230">IF($W1230, "", INDEX(閩拼韻母八聲調資料表, $AD1230, $AG1230))</f>
        <v/>
      </c>
    </row>
    <row r="1231" spans="2:50">
      <c r="B1231" s="380">
        <f t="shared" si="294"/>
        <v>1223</v>
      </c>
      <c r="C1231" s="314" t="str">
        <f>MID(文章!$D$4, B1231, 1)</f>
        <v/>
      </c>
      <c r="D1231" s="365"/>
      <c r="E1231" s="365"/>
      <c r="F1231" s="365"/>
      <c r="G1231" s="315" t="str">
        <f t="array" ref="G1231">IF( OR($T1231, NOT($U1231), $W1231), "", $AA1231 &amp; $AH1231 &amp; INDEX(中文數值資料表, $AG1231, 2) )</f>
        <v/>
      </c>
      <c r="H1231" s="321" t="str">
        <f t="shared" si="295"/>
        <v/>
      </c>
      <c r="I1231" s="322" t="str">
        <f t="shared" si="296"/>
        <v/>
      </c>
      <c r="J1231" s="323" t="str">
        <f t="shared" si="297"/>
        <v/>
      </c>
      <c r="K1231" s="316" t="str">
        <f t="shared" si="298"/>
        <v/>
      </c>
      <c r="L1231" s="317" t="str">
        <f t="shared" ca="1" si="366"/>
        <v xml:space="preserve">\ltjruby{}{}\
</v>
      </c>
      <c r="M1231" s="317" t="str">
        <f t="shared" ca="1" si="352"/>
        <v xml:space="preserve">&lt;ruby&gt;&lt;rt&gt;&lt;/rt&gt;&lt;/ruby&gt;
</v>
      </c>
      <c r="N1231" s="317" t="str">
        <f t="shared" ca="1" si="353"/>
        <v xml:space="preserve">&lt;ruby&gt;&lt;rt&gt;&lt;/rt&gt;&lt;/ruby&gt;
</v>
      </c>
      <c r="O1231" s="317" t="str">
        <f t="shared" ca="1" si="354"/>
        <v xml:space="preserve">&lt;ruby&gt;&lt;rt&gt;&lt;/rt&gt;&lt;/ruby&gt;
</v>
      </c>
      <c r="P1231" s="317" t="str">
        <f t="shared" ca="1" si="354"/>
        <v xml:space="preserve">&lt;ruby&gt;&lt;rt&gt;&lt;/rt&gt;&lt;/ruby&gt;
</v>
      </c>
      <c r="Q1231" s="318" t="str">
        <f t="shared" ca="1" si="355"/>
        <v xml:space="preserve">&lt;ruby&gt;&lt;rtc&gt;&lt;/rtc&gt;&lt;/ruby&gt;
</v>
      </c>
      <c r="R1231" s="318" t="str">
        <f t="shared" ca="1" si="356"/>
        <v xml:space="preserve">&lt;ruby&gt;&lt;rt&gt;&lt;/rt&gt;&lt;rtc&gt;&lt;/rtc&gt;&lt;/ruby&gt;
</v>
      </c>
      <c r="S1231" s="285"/>
      <c r="T1231" s="319" t="b">
        <f t="shared" si="350"/>
        <v>0</v>
      </c>
      <c r="U1231" s="319" t="b">
        <f t="shared" si="357"/>
        <v>0</v>
      </c>
      <c r="V1231" s="319" t="b">
        <f t="shared" si="358"/>
        <v>1</v>
      </c>
      <c r="W1231" s="319" t="b">
        <f t="shared" si="359"/>
        <v>1</v>
      </c>
      <c r="X1231" s="319" t="b">
        <f t="shared" si="360"/>
        <v>0</v>
      </c>
      <c r="Y1231" s="370"/>
      <c r="Z1231" s="377" t="str">
        <f t="shared" si="351"/>
        <v/>
      </c>
      <c r="AA1231" s="373" t="str">
        <f t="array" ref="AA1231">IF( $Z1231="", "", INDEX(白話字聲母資料表, $Z1231, $AA$5))</f>
        <v/>
      </c>
      <c r="AB1231" s="370"/>
      <c r="AC1231" s="377" t="str">
        <f t="shared" si="361"/>
        <v/>
      </c>
      <c r="AD1231" s="373" t="str">
        <f t="array" ref="AD1231">IF( $W1231, "", INDEX(白話字韻母資料表, AC1231, $AD$5))</f>
        <v/>
      </c>
      <c r="AE1231" s="373" t="str">
        <f t="array" ref="AE1231">IF( $W1231, "", IF( INDEX(白話字韻母資料表, AC1231, $AE$5) = "入聲", TRUE, FALSE) )</f>
        <v/>
      </c>
      <c r="AF1231" s="374" t="str">
        <f t="shared" si="362"/>
        <v/>
      </c>
      <c r="AG1231" s="374" t="str">
        <f t="shared" si="363"/>
        <v/>
      </c>
      <c r="AH1231" s="374" t="str">
        <f t="array" ref="AH1231">IF( $W1231, "", INDEX(白話字韻母資料表, $AC1231, $AH$5))</f>
        <v/>
      </c>
      <c r="AI1231" s="374" t="str">
        <f t="array" ref="AI1231">IF($W1231, "", INDEX(白話字韻母八聲調資料表, $AD1231, $AG1231))</f>
        <v/>
      </c>
      <c r="AJ1231" s="370"/>
      <c r="AK1231" s="373" t="b">
        <f t="shared" si="364"/>
        <v>0</v>
      </c>
      <c r="AL1231" s="373" t="str">
        <f>IF( $AK1231, IFERROR( IF(MATCH( $E1231, 顎音化聲母!$H$9:$H$37, 0), TRUE, FALSE), FALSE), "")</f>
        <v/>
      </c>
      <c r="AM1231" s="373" t="str">
        <f t="array" ref="AM1231">IF( AND($AK1231, $AL1231), INDEX(顎音化聲母資料表, MATCH( $D1231 &amp; $E1231, 顎音化聲母!$L$5:$L$136, 0), 3), "")</f>
        <v/>
      </c>
      <c r="AN1231" s="373" t="str">
        <f t="shared" si="365"/>
        <v/>
      </c>
      <c r="AO1231" s="374" t="str">
        <f t="array" ref="AO1231">IF($AN1231="", "", IF( $AM1231&lt;&gt;"", $AM1231,INDEX(白話字聲母資料表, $AN1231, $AO$5)))</f>
        <v/>
      </c>
      <c r="AP1231" s="374" t="str">
        <f t="array" ref="AP1231">IF($W1231, "", INDEX(方音八音反切資料表, $AD1231, $AG1231))</f>
        <v/>
      </c>
      <c r="AQ1231" s="370"/>
      <c r="AR1231" s="374" t="str">
        <f t="array" ref="AR1231">IF($V1231, "", INDEX(白話字聲母資料表, $Z1231, $AR$5))</f>
        <v/>
      </c>
      <c r="AS1231" s="375" t="str">
        <f t="array" ref="AS1231">IF($W1231, "", INDEX(白話字韻母資料表, $AC1231, $AR$5))</f>
        <v/>
      </c>
      <c r="AT1231" s="374" t="str">
        <f t="array" ref="AT1231">IF($W1231, "", INDEX(台羅韻母八聲調資料表, $AD1231, $AG1231))</f>
        <v/>
      </c>
      <c r="AU1231" s="370"/>
      <c r="AV1231" s="374" t="str">
        <f t="array" ref="AV1231">IF($V1231, "", INDEX(白話字聲母資料表, $Z1231, $AV$5))</f>
        <v/>
      </c>
      <c r="AW1231" s="375" t="str">
        <f t="array" ref="AW1231">IF($W1231, "", INDEX(白話字韻母資料表, $AC1231, $AW$5))</f>
        <v/>
      </c>
      <c r="AX1231" s="374" t="str">
        <f t="array" ref="AX1231">IF($W1231, "", INDEX(閩拼韻母八聲調資料表, $AD1231, $AG1231))</f>
        <v/>
      </c>
    </row>
    <row r="1232" spans="2:50">
      <c r="B1232" s="380">
        <f t="shared" si="294"/>
        <v>1224</v>
      </c>
      <c r="C1232" s="314" t="str">
        <f>MID(文章!$D$4, B1232, 1)</f>
        <v/>
      </c>
      <c r="D1232" s="365"/>
      <c r="E1232" s="365"/>
      <c r="F1232" s="365"/>
      <c r="G1232" s="315" t="str">
        <f t="array" ref="G1232">IF( OR($T1232, NOT($U1232), $W1232), "", $AA1232 &amp; $AH1232 &amp; INDEX(中文數值資料表, $AG1232, 2) )</f>
        <v/>
      </c>
      <c r="H1232" s="321" t="str">
        <f t="shared" si="295"/>
        <v/>
      </c>
      <c r="I1232" s="322" t="str">
        <f t="shared" si="296"/>
        <v/>
      </c>
      <c r="J1232" s="323" t="str">
        <f t="shared" si="297"/>
        <v/>
      </c>
      <c r="K1232" s="316" t="str">
        <f t="shared" si="298"/>
        <v/>
      </c>
      <c r="L1232" s="317" t="str">
        <f t="shared" ca="1" si="366"/>
        <v xml:space="preserve">\ltjruby{}{}\
</v>
      </c>
      <c r="M1232" s="317" t="str">
        <f t="shared" ca="1" si="352"/>
        <v xml:space="preserve">&lt;ruby&gt;&lt;rt&gt;&lt;/rt&gt;&lt;/ruby&gt;
</v>
      </c>
      <c r="N1232" s="317" t="str">
        <f t="shared" ca="1" si="353"/>
        <v xml:space="preserve">&lt;ruby&gt;&lt;rt&gt;&lt;/rt&gt;&lt;/ruby&gt;
</v>
      </c>
      <c r="O1232" s="317" t="str">
        <f t="shared" ca="1" si="354"/>
        <v xml:space="preserve">&lt;ruby&gt;&lt;rt&gt;&lt;/rt&gt;&lt;/ruby&gt;
</v>
      </c>
      <c r="P1232" s="317" t="str">
        <f t="shared" ca="1" si="354"/>
        <v xml:space="preserve">&lt;ruby&gt;&lt;rt&gt;&lt;/rt&gt;&lt;/ruby&gt;
</v>
      </c>
      <c r="Q1232" s="318" t="str">
        <f t="shared" ca="1" si="355"/>
        <v xml:space="preserve">&lt;ruby&gt;&lt;rtc&gt;&lt;/rtc&gt;&lt;/ruby&gt;
</v>
      </c>
      <c r="R1232" s="318" t="str">
        <f t="shared" ca="1" si="356"/>
        <v xml:space="preserve">&lt;ruby&gt;&lt;rt&gt;&lt;/rt&gt;&lt;rtc&gt;&lt;/rtc&gt;&lt;/ruby&gt;
</v>
      </c>
      <c r="S1232" s="285"/>
      <c r="T1232" s="319" t="b">
        <f t="shared" si="350"/>
        <v>0</v>
      </c>
      <c r="U1232" s="319" t="b">
        <f t="shared" si="357"/>
        <v>0</v>
      </c>
      <c r="V1232" s="319" t="b">
        <f t="shared" si="358"/>
        <v>1</v>
      </c>
      <c r="W1232" s="319" t="b">
        <f t="shared" si="359"/>
        <v>1</v>
      </c>
      <c r="X1232" s="319" t="b">
        <f t="shared" si="360"/>
        <v>0</v>
      </c>
      <c r="Y1232" s="370"/>
      <c r="Z1232" s="377" t="str">
        <f t="shared" si="351"/>
        <v/>
      </c>
      <c r="AA1232" s="373" t="str">
        <f t="array" ref="AA1232">IF( $Z1232="", "", INDEX(白話字聲母資料表, $Z1232, $AA$5))</f>
        <v/>
      </c>
      <c r="AB1232" s="370"/>
      <c r="AC1232" s="377" t="str">
        <f t="shared" si="361"/>
        <v/>
      </c>
      <c r="AD1232" s="373" t="str">
        <f t="array" ref="AD1232">IF( $W1232, "", INDEX(白話字韻母資料表, AC1232, $AD$5))</f>
        <v/>
      </c>
      <c r="AE1232" s="373" t="str">
        <f t="array" ref="AE1232">IF( $W1232, "", IF( INDEX(白話字韻母資料表, AC1232, $AE$5) = "入聲", TRUE, FALSE) )</f>
        <v/>
      </c>
      <c r="AF1232" s="374" t="str">
        <f t="shared" si="362"/>
        <v/>
      </c>
      <c r="AG1232" s="374" t="str">
        <f t="shared" si="363"/>
        <v/>
      </c>
      <c r="AH1232" s="374" t="str">
        <f t="array" ref="AH1232">IF( $W1232, "", INDEX(白話字韻母資料表, $AC1232, $AH$5))</f>
        <v/>
      </c>
      <c r="AI1232" s="374" t="str">
        <f t="array" ref="AI1232">IF($W1232, "", INDEX(白話字韻母八聲調資料表, $AD1232, $AG1232))</f>
        <v/>
      </c>
      <c r="AJ1232" s="370"/>
      <c r="AK1232" s="373" t="b">
        <f t="shared" si="364"/>
        <v>0</v>
      </c>
      <c r="AL1232" s="373" t="str">
        <f>IF( $AK1232, IFERROR( IF(MATCH( $E1232, 顎音化聲母!$H$9:$H$37, 0), TRUE, FALSE), FALSE), "")</f>
        <v/>
      </c>
      <c r="AM1232" s="373" t="str">
        <f t="array" ref="AM1232">IF( AND($AK1232, $AL1232), INDEX(顎音化聲母資料表, MATCH( $D1232 &amp; $E1232, 顎音化聲母!$L$5:$L$136, 0), 3), "")</f>
        <v/>
      </c>
      <c r="AN1232" s="373" t="str">
        <f t="shared" si="365"/>
        <v/>
      </c>
      <c r="AO1232" s="374" t="str">
        <f t="array" ref="AO1232">IF($AN1232="", "", IF( $AM1232&lt;&gt;"", $AM1232,INDEX(白話字聲母資料表, $AN1232, $AO$5)))</f>
        <v/>
      </c>
      <c r="AP1232" s="374" t="str">
        <f t="array" ref="AP1232">IF($W1232, "", INDEX(方音八音反切資料表, $AD1232, $AG1232))</f>
        <v/>
      </c>
      <c r="AQ1232" s="370"/>
      <c r="AR1232" s="374" t="str">
        <f t="array" ref="AR1232">IF($V1232, "", INDEX(白話字聲母資料表, $Z1232, $AR$5))</f>
        <v/>
      </c>
      <c r="AS1232" s="375" t="str">
        <f t="array" ref="AS1232">IF($W1232, "", INDEX(白話字韻母資料表, $AC1232, $AR$5))</f>
        <v/>
      </c>
      <c r="AT1232" s="374" t="str">
        <f t="array" ref="AT1232">IF($W1232, "", INDEX(台羅韻母八聲調資料表, $AD1232, $AG1232))</f>
        <v/>
      </c>
      <c r="AU1232" s="370"/>
      <c r="AV1232" s="374" t="str">
        <f t="array" ref="AV1232">IF($V1232, "", INDEX(白話字聲母資料表, $Z1232, $AV$5))</f>
        <v/>
      </c>
      <c r="AW1232" s="375" t="str">
        <f t="array" ref="AW1232">IF($W1232, "", INDEX(白話字韻母資料表, $AC1232, $AW$5))</f>
        <v/>
      </c>
      <c r="AX1232" s="374" t="str">
        <f t="array" ref="AX1232">IF($W1232, "", INDEX(閩拼韻母八聲調資料表, $AD1232, $AG1232))</f>
        <v/>
      </c>
    </row>
    <row r="1233" spans="2:50">
      <c r="B1233" s="380">
        <f t="shared" si="294"/>
        <v>1225</v>
      </c>
      <c r="C1233" s="314" t="str">
        <f>MID(文章!$D$4, B1233, 1)</f>
        <v/>
      </c>
      <c r="D1233" s="365"/>
      <c r="E1233" s="365"/>
      <c r="F1233" s="365"/>
      <c r="G1233" s="315" t="str">
        <f t="array" ref="G1233">IF( OR($T1233, NOT($U1233), $W1233), "", $AA1233 &amp; $AH1233 &amp; INDEX(中文數值資料表, $AG1233, 2) )</f>
        <v/>
      </c>
      <c r="H1233" s="321" t="str">
        <f t="shared" si="295"/>
        <v/>
      </c>
      <c r="I1233" s="322" t="str">
        <f t="shared" si="296"/>
        <v/>
      </c>
      <c r="J1233" s="323" t="str">
        <f t="shared" si="297"/>
        <v/>
      </c>
      <c r="K1233" s="316" t="str">
        <f t="shared" si="298"/>
        <v/>
      </c>
      <c r="L1233" s="317" t="str">
        <f t="shared" ca="1" si="366"/>
        <v xml:space="preserve">\ltjruby{}{}\
</v>
      </c>
      <c r="M1233" s="317" t="str">
        <f t="shared" ca="1" si="352"/>
        <v xml:space="preserve">&lt;ruby&gt;&lt;rt&gt;&lt;/rt&gt;&lt;/ruby&gt;
</v>
      </c>
      <c r="N1233" s="317" t="str">
        <f t="shared" ca="1" si="353"/>
        <v xml:space="preserve">&lt;ruby&gt;&lt;rt&gt;&lt;/rt&gt;&lt;/ruby&gt;
</v>
      </c>
      <c r="O1233" s="317" t="str">
        <f t="shared" ca="1" si="354"/>
        <v xml:space="preserve">&lt;ruby&gt;&lt;rt&gt;&lt;/rt&gt;&lt;/ruby&gt;
</v>
      </c>
      <c r="P1233" s="317" t="str">
        <f t="shared" ca="1" si="354"/>
        <v xml:space="preserve">&lt;ruby&gt;&lt;rt&gt;&lt;/rt&gt;&lt;/ruby&gt;
</v>
      </c>
      <c r="Q1233" s="318" t="str">
        <f t="shared" ca="1" si="355"/>
        <v xml:space="preserve">&lt;ruby&gt;&lt;rtc&gt;&lt;/rtc&gt;&lt;/ruby&gt;
</v>
      </c>
      <c r="R1233" s="318" t="str">
        <f t="shared" ca="1" si="356"/>
        <v xml:space="preserve">&lt;ruby&gt;&lt;rt&gt;&lt;/rt&gt;&lt;rtc&gt;&lt;/rtc&gt;&lt;/ruby&gt;
</v>
      </c>
      <c r="S1233" s="285"/>
      <c r="T1233" s="319" t="b">
        <f t="shared" si="350"/>
        <v>0</v>
      </c>
      <c r="U1233" s="319" t="b">
        <f t="shared" si="357"/>
        <v>0</v>
      </c>
      <c r="V1233" s="319" t="b">
        <f t="shared" si="358"/>
        <v>1</v>
      </c>
      <c r="W1233" s="319" t="b">
        <f t="shared" si="359"/>
        <v>1</v>
      </c>
      <c r="X1233" s="319" t="b">
        <f t="shared" si="360"/>
        <v>0</v>
      </c>
      <c r="Y1233" s="370"/>
      <c r="Z1233" s="377" t="str">
        <f t="shared" si="351"/>
        <v/>
      </c>
      <c r="AA1233" s="373" t="str">
        <f t="array" ref="AA1233">IF( $Z1233="", "", INDEX(白話字聲母資料表, $Z1233, $AA$5))</f>
        <v/>
      </c>
      <c r="AB1233" s="370"/>
      <c r="AC1233" s="377" t="str">
        <f t="shared" si="361"/>
        <v/>
      </c>
      <c r="AD1233" s="373" t="str">
        <f t="array" ref="AD1233">IF( $W1233, "", INDEX(白話字韻母資料表, AC1233, $AD$5))</f>
        <v/>
      </c>
      <c r="AE1233" s="373" t="str">
        <f t="array" ref="AE1233">IF( $W1233, "", IF( INDEX(白話字韻母資料表, AC1233, $AE$5) = "入聲", TRUE, FALSE) )</f>
        <v/>
      </c>
      <c r="AF1233" s="374" t="str">
        <f t="shared" si="362"/>
        <v/>
      </c>
      <c r="AG1233" s="374" t="str">
        <f t="shared" si="363"/>
        <v/>
      </c>
      <c r="AH1233" s="374" t="str">
        <f t="array" ref="AH1233">IF( $W1233, "", INDEX(白話字韻母資料表, $AC1233, $AH$5))</f>
        <v/>
      </c>
      <c r="AI1233" s="374" t="str">
        <f t="array" ref="AI1233">IF($W1233, "", INDEX(白話字韻母八聲調資料表, $AD1233, $AG1233))</f>
        <v/>
      </c>
      <c r="AJ1233" s="370"/>
      <c r="AK1233" s="373" t="b">
        <f t="shared" si="364"/>
        <v>0</v>
      </c>
      <c r="AL1233" s="373" t="str">
        <f>IF( $AK1233, IFERROR( IF(MATCH( $E1233, 顎音化聲母!$H$9:$H$37, 0), TRUE, FALSE), FALSE), "")</f>
        <v/>
      </c>
      <c r="AM1233" s="373" t="str">
        <f t="array" ref="AM1233">IF( AND($AK1233, $AL1233), INDEX(顎音化聲母資料表, MATCH( $D1233 &amp; $E1233, 顎音化聲母!$L$5:$L$136, 0), 3), "")</f>
        <v/>
      </c>
      <c r="AN1233" s="373" t="str">
        <f t="shared" si="365"/>
        <v/>
      </c>
      <c r="AO1233" s="374" t="str">
        <f t="array" ref="AO1233">IF($AN1233="", "", IF( $AM1233&lt;&gt;"", $AM1233,INDEX(白話字聲母資料表, $AN1233, $AO$5)))</f>
        <v/>
      </c>
      <c r="AP1233" s="374" t="str">
        <f t="array" ref="AP1233">IF($W1233, "", INDEX(方音八音反切資料表, $AD1233, $AG1233))</f>
        <v/>
      </c>
      <c r="AQ1233" s="370"/>
      <c r="AR1233" s="374" t="str">
        <f t="array" ref="AR1233">IF($V1233, "", INDEX(白話字聲母資料表, $Z1233, $AR$5))</f>
        <v/>
      </c>
      <c r="AS1233" s="375" t="str">
        <f t="array" ref="AS1233">IF($W1233, "", INDEX(白話字韻母資料表, $AC1233, $AR$5))</f>
        <v/>
      </c>
      <c r="AT1233" s="374" t="str">
        <f t="array" ref="AT1233">IF($W1233, "", INDEX(台羅韻母八聲調資料表, $AD1233, $AG1233))</f>
        <v/>
      </c>
      <c r="AU1233" s="370"/>
      <c r="AV1233" s="374" t="str">
        <f t="array" ref="AV1233">IF($V1233, "", INDEX(白話字聲母資料表, $Z1233, $AV$5))</f>
        <v/>
      </c>
      <c r="AW1233" s="375" t="str">
        <f t="array" ref="AW1233">IF($W1233, "", INDEX(白話字韻母資料表, $AC1233, $AW$5))</f>
        <v/>
      </c>
      <c r="AX1233" s="374" t="str">
        <f t="array" ref="AX1233">IF($W1233, "", INDEX(閩拼韻母八聲調資料表, $AD1233, $AG1233))</f>
        <v/>
      </c>
    </row>
    <row r="1234" spans="2:50">
      <c r="B1234" s="380">
        <f t="shared" si="294"/>
        <v>1226</v>
      </c>
      <c r="C1234" s="314" t="str">
        <f>MID(文章!$D$4, B1234, 1)</f>
        <v/>
      </c>
      <c r="D1234" s="365"/>
      <c r="E1234" s="365"/>
      <c r="F1234" s="365"/>
      <c r="G1234" s="315" t="str">
        <f t="array" ref="G1234">IF( OR($T1234, NOT($U1234), $W1234), "", $AA1234 &amp; $AH1234 &amp; INDEX(中文數值資料表, $AG1234, 2) )</f>
        <v/>
      </c>
      <c r="H1234" s="321" t="str">
        <f t="shared" si="295"/>
        <v/>
      </c>
      <c r="I1234" s="322" t="str">
        <f t="shared" si="296"/>
        <v/>
      </c>
      <c r="J1234" s="323" t="str">
        <f t="shared" si="297"/>
        <v/>
      </c>
      <c r="K1234" s="316" t="str">
        <f t="shared" si="298"/>
        <v/>
      </c>
      <c r="L1234" s="317" t="str">
        <f t="shared" ca="1" si="366"/>
        <v xml:space="preserve">\ltjruby{}{}\
</v>
      </c>
      <c r="M1234" s="317" t="str">
        <f t="shared" ca="1" si="352"/>
        <v xml:space="preserve">&lt;ruby&gt;&lt;rt&gt;&lt;/rt&gt;&lt;/ruby&gt;
</v>
      </c>
      <c r="N1234" s="317" t="str">
        <f t="shared" ca="1" si="353"/>
        <v xml:space="preserve">&lt;ruby&gt;&lt;rt&gt;&lt;/rt&gt;&lt;/ruby&gt;
</v>
      </c>
      <c r="O1234" s="317" t="str">
        <f t="shared" ca="1" si="354"/>
        <v xml:space="preserve">&lt;ruby&gt;&lt;rt&gt;&lt;/rt&gt;&lt;/ruby&gt;
</v>
      </c>
      <c r="P1234" s="317" t="str">
        <f t="shared" ca="1" si="354"/>
        <v xml:space="preserve">&lt;ruby&gt;&lt;rt&gt;&lt;/rt&gt;&lt;/ruby&gt;
</v>
      </c>
      <c r="Q1234" s="318" t="str">
        <f t="shared" ca="1" si="355"/>
        <v xml:space="preserve">&lt;ruby&gt;&lt;rtc&gt;&lt;/rtc&gt;&lt;/ruby&gt;
</v>
      </c>
      <c r="R1234" s="318" t="str">
        <f t="shared" ca="1" si="356"/>
        <v xml:space="preserve">&lt;ruby&gt;&lt;rt&gt;&lt;/rt&gt;&lt;rtc&gt;&lt;/rtc&gt;&lt;/ruby&gt;
</v>
      </c>
      <c r="S1234" s="285"/>
      <c r="T1234" s="319" t="b">
        <f t="shared" si="350"/>
        <v>0</v>
      </c>
      <c r="U1234" s="319" t="b">
        <f t="shared" si="357"/>
        <v>0</v>
      </c>
      <c r="V1234" s="319" t="b">
        <f t="shared" si="358"/>
        <v>1</v>
      </c>
      <c r="W1234" s="319" t="b">
        <f t="shared" si="359"/>
        <v>1</v>
      </c>
      <c r="X1234" s="319" t="b">
        <f t="shared" si="360"/>
        <v>0</v>
      </c>
      <c r="Y1234" s="370"/>
      <c r="Z1234" s="377" t="str">
        <f t="shared" si="351"/>
        <v/>
      </c>
      <c r="AA1234" s="373" t="str">
        <f t="array" ref="AA1234">IF( $Z1234="", "", INDEX(白話字聲母資料表, $Z1234, $AA$5))</f>
        <v/>
      </c>
      <c r="AB1234" s="370"/>
      <c r="AC1234" s="377" t="str">
        <f t="shared" si="361"/>
        <v/>
      </c>
      <c r="AD1234" s="373" t="str">
        <f t="array" ref="AD1234">IF( $W1234, "", INDEX(白話字韻母資料表, AC1234, $AD$5))</f>
        <v/>
      </c>
      <c r="AE1234" s="373" t="str">
        <f t="array" ref="AE1234">IF( $W1234, "", IF( INDEX(白話字韻母資料表, AC1234, $AE$5) = "入聲", TRUE, FALSE) )</f>
        <v/>
      </c>
      <c r="AF1234" s="374" t="str">
        <f t="shared" si="362"/>
        <v/>
      </c>
      <c r="AG1234" s="374" t="str">
        <f t="shared" si="363"/>
        <v/>
      </c>
      <c r="AH1234" s="374" t="str">
        <f t="array" ref="AH1234">IF( $W1234, "", INDEX(白話字韻母資料表, $AC1234, $AH$5))</f>
        <v/>
      </c>
      <c r="AI1234" s="374" t="str">
        <f t="array" ref="AI1234">IF($W1234, "", INDEX(白話字韻母八聲調資料表, $AD1234, $AG1234))</f>
        <v/>
      </c>
      <c r="AJ1234" s="370"/>
      <c r="AK1234" s="373" t="b">
        <f t="shared" si="364"/>
        <v>0</v>
      </c>
      <c r="AL1234" s="373" t="str">
        <f>IF( $AK1234, IFERROR( IF(MATCH( $E1234, 顎音化聲母!$H$9:$H$37, 0), TRUE, FALSE), FALSE), "")</f>
        <v/>
      </c>
      <c r="AM1234" s="373" t="str">
        <f t="array" ref="AM1234">IF( AND($AK1234, $AL1234), INDEX(顎音化聲母資料表, MATCH( $D1234 &amp; $E1234, 顎音化聲母!$L$5:$L$136, 0), 3), "")</f>
        <v/>
      </c>
      <c r="AN1234" s="373" t="str">
        <f t="shared" si="365"/>
        <v/>
      </c>
      <c r="AO1234" s="374" t="str">
        <f t="array" ref="AO1234">IF($AN1234="", "", IF( $AM1234&lt;&gt;"", $AM1234,INDEX(白話字聲母資料表, $AN1234, $AO$5)))</f>
        <v/>
      </c>
      <c r="AP1234" s="374" t="str">
        <f t="array" ref="AP1234">IF($W1234, "", INDEX(方音八音反切資料表, $AD1234, $AG1234))</f>
        <v/>
      </c>
      <c r="AQ1234" s="370"/>
      <c r="AR1234" s="374" t="str">
        <f t="array" ref="AR1234">IF($V1234, "", INDEX(白話字聲母資料表, $Z1234, $AR$5))</f>
        <v/>
      </c>
      <c r="AS1234" s="375" t="str">
        <f t="array" ref="AS1234">IF($W1234, "", INDEX(白話字韻母資料表, $AC1234, $AR$5))</f>
        <v/>
      </c>
      <c r="AT1234" s="374" t="str">
        <f t="array" ref="AT1234">IF($W1234, "", INDEX(台羅韻母八聲調資料表, $AD1234, $AG1234))</f>
        <v/>
      </c>
      <c r="AU1234" s="370"/>
      <c r="AV1234" s="374" t="str">
        <f t="array" ref="AV1234">IF($V1234, "", INDEX(白話字聲母資料表, $Z1234, $AV$5))</f>
        <v/>
      </c>
      <c r="AW1234" s="375" t="str">
        <f t="array" ref="AW1234">IF($W1234, "", INDEX(白話字韻母資料表, $AC1234, $AW$5))</f>
        <v/>
      </c>
      <c r="AX1234" s="374" t="str">
        <f t="array" ref="AX1234">IF($W1234, "", INDEX(閩拼韻母八聲調資料表, $AD1234, $AG1234))</f>
        <v/>
      </c>
    </row>
    <row r="1235" spans="2:50">
      <c r="B1235" s="380">
        <f t="shared" si="294"/>
        <v>1227</v>
      </c>
      <c r="C1235" s="314" t="str">
        <f>MID(文章!$D$4, B1235, 1)</f>
        <v/>
      </c>
      <c r="D1235" s="365"/>
      <c r="E1235" s="365"/>
      <c r="F1235" s="365"/>
      <c r="G1235" s="315" t="str">
        <f t="array" ref="G1235">IF( OR($T1235, NOT($U1235), $W1235), "", $AA1235 &amp; $AH1235 &amp; INDEX(中文數值資料表, $AG1235, 2) )</f>
        <v/>
      </c>
      <c r="H1235" s="321" t="str">
        <f t="shared" si="295"/>
        <v/>
      </c>
      <c r="I1235" s="322" t="str">
        <f t="shared" si="296"/>
        <v/>
      </c>
      <c r="J1235" s="323" t="str">
        <f t="shared" si="297"/>
        <v/>
      </c>
      <c r="K1235" s="316" t="str">
        <f t="shared" si="298"/>
        <v/>
      </c>
      <c r="L1235" s="317" t="str">
        <f t="shared" ca="1" si="366"/>
        <v xml:space="preserve">\ltjruby{}{}\
</v>
      </c>
      <c r="M1235" s="317" t="str">
        <f t="shared" ca="1" si="352"/>
        <v xml:space="preserve">&lt;ruby&gt;&lt;rt&gt;&lt;/rt&gt;&lt;/ruby&gt;
</v>
      </c>
      <c r="N1235" s="317" t="str">
        <f t="shared" ca="1" si="353"/>
        <v xml:space="preserve">&lt;ruby&gt;&lt;rt&gt;&lt;/rt&gt;&lt;/ruby&gt;
</v>
      </c>
      <c r="O1235" s="317" t="str">
        <f t="shared" ca="1" si="354"/>
        <v xml:space="preserve">&lt;ruby&gt;&lt;rt&gt;&lt;/rt&gt;&lt;/ruby&gt;
</v>
      </c>
      <c r="P1235" s="317" t="str">
        <f t="shared" ca="1" si="354"/>
        <v xml:space="preserve">&lt;ruby&gt;&lt;rt&gt;&lt;/rt&gt;&lt;/ruby&gt;
</v>
      </c>
      <c r="Q1235" s="318" t="str">
        <f t="shared" ca="1" si="355"/>
        <v xml:space="preserve">&lt;ruby&gt;&lt;rtc&gt;&lt;/rtc&gt;&lt;/ruby&gt;
</v>
      </c>
      <c r="R1235" s="318" t="str">
        <f t="shared" ca="1" si="356"/>
        <v xml:space="preserve">&lt;ruby&gt;&lt;rt&gt;&lt;/rt&gt;&lt;rtc&gt;&lt;/rtc&gt;&lt;/ruby&gt;
</v>
      </c>
      <c r="S1235" s="285"/>
      <c r="T1235" s="319" t="b">
        <f t="shared" si="350"/>
        <v>0</v>
      </c>
      <c r="U1235" s="319" t="b">
        <f t="shared" si="357"/>
        <v>0</v>
      </c>
      <c r="V1235" s="319" t="b">
        <f t="shared" si="358"/>
        <v>1</v>
      </c>
      <c r="W1235" s="319" t="b">
        <f t="shared" si="359"/>
        <v>1</v>
      </c>
      <c r="X1235" s="319" t="b">
        <f t="shared" si="360"/>
        <v>0</v>
      </c>
      <c r="Y1235" s="370"/>
      <c r="Z1235" s="377" t="str">
        <f t="shared" si="351"/>
        <v/>
      </c>
      <c r="AA1235" s="373" t="str">
        <f t="array" ref="AA1235">IF( $Z1235="", "", INDEX(白話字聲母資料表, $Z1235, $AA$5))</f>
        <v/>
      </c>
      <c r="AB1235" s="370"/>
      <c r="AC1235" s="377" t="str">
        <f t="shared" si="361"/>
        <v/>
      </c>
      <c r="AD1235" s="373" t="str">
        <f t="array" ref="AD1235">IF( $W1235, "", INDEX(白話字韻母資料表, AC1235, $AD$5))</f>
        <v/>
      </c>
      <c r="AE1235" s="373" t="str">
        <f t="array" ref="AE1235">IF( $W1235, "", IF( INDEX(白話字韻母資料表, AC1235, $AE$5) = "入聲", TRUE, FALSE) )</f>
        <v/>
      </c>
      <c r="AF1235" s="374" t="str">
        <f t="shared" si="362"/>
        <v/>
      </c>
      <c r="AG1235" s="374" t="str">
        <f t="shared" si="363"/>
        <v/>
      </c>
      <c r="AH1235" s="374" t="str">
        <f t="array" ref="AH1235">IF( $W1235, "", INDEX(白話字韻母資料表, $AC1235, $AH$5))</f>
        <v/>
      </c>
      <c r="AI1235" s="374" t="str">
        <f t="array" ref="AI1235">IF($W1235, "", INDEX(白話字韻母八聲調資料表, $AD1235, $AG1235))</f>
        <v/>
      </c>
      <c r="AJ1235" s="370"/>
      <c r="AK1235" s="373" t="b">
        <f t="shared" si="364"/>
        <v>0</v>
      </c>
      <c r="AL1235" s="373" t="str">
        <f>IF( $AK1235, IFERROR( IF(MATCH( $E1235, 顎音化聲母!$H$9:$H$37, 0), TRUE, FALSE), FALSE), "")</f>
        <v/>
      </c>
      <c r="AM1235" s="373" t="str">
        <f t="array" ref="AM1235">IF( AND($AK1235, $AL1235), INDEX(顎音化聲母資料表, MATCH( $D1235 &amp; $E1235, 顎音化聲母!$L$5:$L$136, 0), 3), "")</f>
        <v/>
      </c>
      <c r="AN1235" s="373" t="str">
        <f t="shared" si="365"/>
        <v/>
      </c>
      <c r="AO1235" s="374" t="str">
        <f t="array" ref="AO1235">IF($AN1235="", "", IF( $AM1235&lt;&gt;"", $AM1235,INDEX(白話字聲母資料表, $AN1235, $AO$5)))</f>
        <v/>
      </c>
      <c r="AP1235" s="374" t="str">
        <f t="array" ref="AP1235">IF($W1235, "", INDEX(方音八音反切資料表, $AD1235, $AG1235))</f>
        <v/>
      </c>
      <c r="AQ1235" s="370"/>
      <c r="AR1235" s="374" t="str">
        <f t="array" ref="AR1235">IF($V1235, "", INDEX(白話字聲母資料表, $Z1235, $AR$5))</f>
        <v/>
      </c>
      <c r="AS1235" s="375" t="str">
        <f t="array" ref="AS1235">IF($W1235, "", INDEX(白話字韻母資料表, $AC1235, $AR$5))</f>
        <v/>
      </c>
      <c r="AT1235" s="374" t="str">
        <f t="array" ref="AT1235">IF($W1235, "", INDEX(台羅韻母八聲調資料表, $AD1235, $AG1235))</f>
        <v/>
      </c>
      <c r="AU1235" s="370"/>
      <c r="AV1235" s="374" t="str">
        <f t="array" ref="AV1235">IF($V1235, "", INDEX(白話字聲母資料表, $Z1235, $AV$5))</f>
        <v/>
      </c>
      <c r="AW1235" s="375" t="str">
        <f t="array" ref="AW1235">IF($W1235, "", INDEX(白話字韻母資料表, $AC1235, $AW$5))</f>
        <v/>
      </c>
      <c r="AX1235" s="374" t="str">
        <f t="array" ref="AX1235">IF($W1235, "", INDEX(閩拼韻母八聲調資料表, $AD1235, $AG1235))</f>
        <v/>
      </c>
    </row>
    <row r="1236" spans="2:50">
      <c r="B1236" s="380">
        <f t="shared" si="294"/>
        <v>1228</v>
      </c>
      <c r="C1236" s="314" t="str">
        <f>MID(文章!$D$4, B1236, 1)</f>
        <v/>
      </c>
      <c r="D1236" s="365"/>
      <c r="E1236" s="365"/>
      <c r="F1236" s="365"/>
      <c r="G1236" s="315" t="str">
        <f t="array" ref="G1236">IF( OR($T1236, NOT($U1236), $W1236), "", $AA1236 &amp; $AH1236 &amp; INDEX(中文數值資料表, $AG1236, 2) )</f>
        <v/>
      </c>
      <c r="H1236" s="321" t="str">
        <f t="shared" si="295"/>
        <v/>
      </c>
      <c r="I1236" s="322" t="str">
        <f t="shared" si="296"/>
        <v/>
      </c>
      <c r="J1236" s="323" t="str">
        <f t="shared" si="297"/>
        <v/>
      </c>
      <c r="K1236" s="316" t="str">
        <f t="shared" si="298"/>
        <v/>
      </c>
      <c r="L1236" s="317" t="str">
        <f t="shared" ca="1" si="366"/>
        <v xml:space="preserve">\ltjruby{}{}\
</v>
      </c>
      <c r="M1236" s="317" t="str">
        <f t="shared" ca="1" si="352"/>
        <v xml:space="preserve">&lt;ruby&gt;&lt;rt&gt;&lt;/rt&gt;&lt;/ruby&gt;
</v>
      </c>
      <c r="N1236" s="317" t="str">
        <f t="shared" ca="1" si="353"/>
        <v xml:space="preserve">&lt;ruby&gt;&lt;rt&gt;&lt;/rt&gt;&lt;/ruby&gt;
</v>
      </c>
      <c r="O1236" s="317" t="str">
        <f t="shared" ca="1" si="354"/>
        <v xml:space="preserve">&lt;ruby&gt;&lt;rt&gt;&lt;/rt&gt;&lt;/ruby&gt;
</v>
      </c>
      <c r="P1236" s="317" t="str">
        <f t="shared" ca="1" si="354"/>
        <v xml:space="preserve">&lt;ruby&gt;&lt;rt&gt;&lt;/rt&gt;&lt;/ruby&gt;
</v>
      </c>
      <c r="Q1236" s="318" t="str">
        <f t="shared" ca="1" si="355"/>
        <v xml:space="preserve">&lt;ruby&gt;&lt;rtc&gt;&lt;/rtc&gt;&lt;/ruby&gt;
</v>
      </c>
      <c r="R1236" s="318" t="str">
        <f t="shared" ca="1" si="356"/>
        <v xml:space="preserve">&lt;ruby&gt;&lt;rt&gt;&lt;/rt&gt;&lt;rtc&gt;&lt;/rtc&gt;&lt;/ruby&gt;
</v>
      </c>
      <c r="S1236" s="285"/>
      <c r="T1236" s="319" t="b">
        <f t="shared" si="350"/>
        <v>0</v>
      </c>
      <c r="U1236" s="319" t="b">
        <f t="shared" si="357"/>
        <v>0</v>
      </c>
      <c r="V1236" s="319" t="b">
        <f t="shared" si="358"/>
        <v>1</v>
      </c>
      <c r="W1236" s="319" t="b">
        <f t="shared" si="359"/>
        <v>1</v>
      </c>
      <c r="X1236" s="319" t="b">
        <f t="shared" si="360"/>
        <v>0</v>
      </c>
      <c r="Y1236" s="370"/>
      <c r="Z1236" s="377" t="str">
        <f t="shared" si="351"/>
        <v/>
      </c>
      <c r="AA1236" s="373" t="str">
        <f t="array" ref="AA1236">IF( $Z1236="", "", INDEX(白話字聲母資料表, $Z1236, $AA$5))</f>
        <v/>
      </c>
      <c r="AB1236" s="370"/>
      <c r="AC1236" s="377" t="str">
        <f t="shared" si="361"/>
        <v/>
      </c>
      <c r="AD1236" s="373" t="str">
        <f t="array" ref="AD1236">IF( $W1236, "", INDEX(白話字韻母資料表, AC1236, $AD$5))</f>
        <v/>
      </c>
      <c r="AE1236" s="373" t="str">
        <f t="array" ref="AE1236">IF( $W1236, "", IF( INDEX(白話字韻母資料表, AC1236, $AE$5) = "入聲", TRUE, FALSE) )</f>
        <v/>
      </c>
      <c r="AF1236" s="374" t="str">
        <f t="shared" si="362"/>
        <v/>
      </c>
      <c r="AG1236" s="374" t="str">
        <f t="shared" si="363"/>
        <v/>
      </c>
      <c r="AH1236" s="374" t="str">
        <f t="array" ref="AH1236">IF( $W1236, "", INDEX(白話字韻母資料表, $AC1236, $AH$5))</f>
        <v/>
      </c>
      <c r="AI1236" s="374" t="str">
        <f t="array" ref="AI1236">IF($W1236, "", INDEX(白話字韻母八聲調資料表, $AD1236, $AG1236))</f>
        <v/>
      </c>
      <c r="AJ1236" s="370"/>
      <c r="AK1236" s="373" t="b">
        <f t="shared" si="364"/>
        <v>0</v>
      </c>
      <c r="AL1236" s="373" t="str">
        <f>IF( $AK1236, IFERROR( IF(MATCH( $E1236, 顎音化聲母!$H$9:$H$37, 0), TRUE, FALSE), FALSE), "")</f>
        <v/>
      </c>
      <c r="AM1236" s="373" t="str">
        <f t="array" ref="AM1236">IF( AND($AK1236, $AL1236), INDEX(顎音化聲母資料表, MATCH( $D1236 &amp; $E1236, 顎音化聲母!$L$5:$L$136, 0), 3), "")</f>
        <v/>
      </c>
      <c r="AN1236" s="373" t="str">
        <f t="shared" si="365"/>
        <v/>
      </c>
      <c r="AO1236" s="374" t="str">
        <f t="array" ref="AO1236">IF($AN1236="", "", IF( $AM1236&lt;&gt;"", $AM1236,INDEX(白話字聲母資料表, $AN1236, $AO$5)))</f>
        <v/>
      </c>
      <c r="AP1236" s="374" t="str">
        <f t="array" ref="AP1236">IF($W1236, "", INDEX(方音八音反切資料表, $AD1236, $AG1236))</f>
        <v/>
      </c>
      <c r="AQ1236" s="370"/>
      <c r="AR1236" s="374" t="str">
        <f t="array" ref="AR1236">IF($V1236, "", INDEX(白話字聲母資料表, $Z1236, $AR$5))</f>
        <v/>
      </c>
      <c r="AS1236" s="375" t="str">
        <f t="array" ref="AS1236">IF($W1236, "", INDEX(白話字韻母資料表, $AC1236, $AR$5))</f>
        <v/>
      </c>
      <c r="AT1236" s="374" t="str">
        <f t="array" ref="AT1236">IF($W1236, "", INDEX(台羅韻母八聲調資料表, $AD1236, $AG1236))</f>
        <v/>
      </c>
      <c r="AU1236" s="370"/>
      <c r="AV1236" s="374" t="str">
        <f t="array" ref="AV1236">IF($V1236, "", INDEX(白話字聲母資料表, $Z1236, $AV$5))</f>
        <v/>
      </c>
      <c r="AW1236" s="375" t="str">
        <f t="array" ref="AW1236">IF($W1236, "", INDEX(白話字韻母資料表, $AC1236, $AW$5))</f>
        <v/>
      </c>
      <c r="AX1236" s="374" t="str">
        <f t="array" ref="AX1236">IF($W1236, "", INDEX(閩拼韻母八聲調資料表, $AD1236, $AG1236))</f>
        <v/>
      </c>
    </row>
    <row r="1237" spans="2:50">
      <c r="B1237" s="380">
        <f t="shared" si="294"/>
        <v>1229</v>
      </c>
      <c r="C1237" s="314" t="str">
        <f>MID(文章!$D$4, B1237, 1)</f>
        <v/>
      </c>
      <c r="D1237" s="365"/>
      <c r="E1237" s="365"/>
      <c r="F1237" s="365"/>
      <c r="G1237" s="315" t="str">
        <f t="array" ref="G1237">IF( OR($T1237, NOT($U1237), $W1237), "", $AA1237 &amp; $AH1237 &amp; INDEX(中文數值資料表, $AG1237, 2) )</f>
        <v/>
      </c>
      <c r="H1237" s="321" t="str">
        <f t="shared" si="295"/>
        <v/>
      </c>
      <c r="I1237" s="322" t="str">
        <f t="shared" si="296"/>
        <v/>
      </c>
      <c r="J1237" s="323" t="str">
        <f t="shared" si="297"/>
        <v/>
      </c>
      <c r="K1237" s="316" t="str">
        <f t="shared" si="298"/>
        <v/>
      </c>
      <c r="L1237" s="317" t="str">
        <f t="shared" ca="1" si="366"/>
        <v xml:space="preserve">\ltjruby{}{}\
</v>
      </c>
      <c r="M1237" s="317" t="str">
        <f t="shared" ca="1" si="352"/>
        <v xml:space="preserve">&lt;ruby&gt;&lt;rt&gt;&lt;/rt&gt;&lt;/ruby&gt;
</v>
      </c>
      <c r="N1237" s="317" t="str">
        <f t="shared" ca="1" si="353"/>
        <v xml:space="preserve">&lt;ruby&gt;&lt;rt&gt;&lt;/rt&gt;&lt;/ruby&gt;
</v>
      </c>
      <c r="O1237" s="317" t="str">
        <f t="shared" ca="1" si="354"/>
        <v xml:space="preserve">&lt;ruby&gt;&lt;rt&gt;&lt;/rt&gt;&lt;/ruby&gt;
</v>
      </c>
      <c r="P1237" s="317" t="str">
        <f t="shared" ca="1" si="354"/>
        <v xml:space="preserve">&lt;ruby&gt;&lt;rt&gt;&lt;/rt&gt;&lt;/ruby&gt;
</v>
      </c>
      <c r="Q1237" s="318" t="str">
        <f t="shared" ca="1" si="355"/>
        <v xml:space="preserve">&lt;ruby&gt;&lt;rtc&gt;&lt;/rtc&gt;&lt;/ruby&gt;
</v>
      </c>
      <c r="R1237" s="318" t="str">
        <f t="shared" ca="1" si="356"/>
        <v xml:space="preserve">&lt;ruby&gt;&lt;rt&gt;&lt;/rt&gt;&lt;rtc&gt;&lt;/rtc&gt;&lt;/ruby&gt;
</v>
      </c>
      <c r="S1237" s="285"/>
      <c r="T1237" s="319" t="b">
        <f t="shared" si="350"/>
        <v>0</v>
      </c>
      <c r="U1237" s="319" t="b">
        <f t="shared" si="357"/>
        <v>0</v>
      </c>
      <c r="V1237" s="319" t="b">
        <f t="shared" si="358"/>
        <v>1</v>
      </c>
      <c r="W1237" s="319" t="b">
        <f t="shared" si="359"/>
        <v>1</v>
      </c>
      <c r="X1237" s="319" t="b">
        <f t="shared" si="360"/>
        <v>0</v>
      </c>
      <c r="Y1237" s="370"/>
      <c r="Z1237" s="377" t="str">
        <f t="shared" si="351"/>
        <v/>
      </c>
      <c r="AA1237" s="373" t="str">
        <f t="array" ref="AA1237">IF( $Z1237="", "", INDEX(白話字聲母資料表, $Z1237, $AA$5))</f>
        <v/>
      </c>
      <c r="AB1237" s="370"/>
      <c r="AC1237" s="377" t="str">
        <f t="shared" si="361"/>
        <v/>
      </c>
      <c r="AD1237" s="373" t="str">
        <f t="array" ref="AD1237">IF( $W1237, "", INDEX(白話字韻母資料表, AC1237, $AD$5))</f>
        <v/>
      </c>
      <c r="AE1237" s="373" t="str">
        <f t="array" ref="AE1237">IF( $W1237, "", IF( INDEX(白話字韻母資料表, AC1237, $AE$5) = "入聲", TRUE, FALSE) )</f>
        <v/>
      </c>
      <c r="AF1237" s="374" t="str">
        <f t="shared" si="362"/>
        <v/>
      </c>
      <c r="AG1237" s="374" t="str">
        <f t="shared" si="363"/>
        <v/>
      </c>
      <c r="AH1237" s="374" t="str">
        <f t="array" ref="AH1237">IF( $W1237, "", INDEX(白話字韻母資料表, $AC1237, $AH$5))</f>
        <v/>
      </c>
      <c r="AI1237" s="374" t="str">
        <f t="array" ref="AI1237">IF($W1237, "", INDEX(白話字韻母八聲調資料表, $AD1237, $AG1237))</f>
        <v/>
      </c>
      <c r="AJ1237" s="370"/>
      <c r="AK1237" s="373" t="b">
        <f t="shared" si="364"/>
        <v>0</v>
      </c>
      <c r="AL1237" s="373" t="str">
        <f>IF( $AK1237, IFERROR( IF(MATCH( $E1237, 顎音化聲母!$H$9:$H$37, 0), TRUE, FALSE), FALSE), "")</f>
        <v/>
      </c>
      <c r="AM1237" s="373" t="str">
        <f t="array" ref="AM1237">IF( AND($AK1237, $AL1237), INDEX(顎音化聲母資料表, MATCH( $D1237 &amp; $E1237, 顎音化聲母!$L$5:$L$136, 0), 3), "")</f>
        <v/>
      </c>
      <c r="AN1237" s="373" t="str">
        <f t="shared" si="365"/>
        <v/>
      </c>
      <c r="AO1237" s="374" t="str">
        <f t="array" ref="AO1237">IF($AN1237="", "", IF( $AM1237&lt;&gt;"", $AM1237,INDEX(白話字聲母資料表, $AN1237, $AO$5)))</f>
        <v/>
      </c>
      <c r="AP1237" s="374" t="str">
        <f t="array" ref="AP1237">IF($W1237, "", INDEX(方音八音反切資料表, $AD1237, $AG1237))</f>
        <v/>
      </c>
      <c r="AQ1237" s="370"/>
      <c r="AR1237" s="374" t="str">
        <f t="array" ref="AR1237">IF($V1237, "", INDEX(白話字聲母資料表, $Z1237, $AR$5))</f>
        <v/>
      </c>
      <c r="AS1237" s="375" t="str">
        <f t="array" ref="AS1237">IF($W1237, "", INDEX(白話字韻母資料表, $AC1237, $AR$5))</f>
        <v/>
      </c>
      <c r="AT1237" s="374" t="str">
        <f t="array" ref="AT1237">IF($W1237, "", INDEX(台羅韻母八聲調資料表, $AD1237, $AG1237))</f>
        <v/>
      </c>
      <c r="AU1237" s="370"/>
      <c r="AV1237" s="374" t="str">
        <f t="array" ref="AV1237">IF($V1237, "", INDEX(白話字聲母資料表, $Z1237, $AV$5))</f>
        <v/>
      </c>
      <c r="AW1237" s="375" t="str">
        <f t="array" ref="AW1237">IF($W1237, "", INDEX(白話字韻母資料表, $AC1237, $AW$5))</f>
        <v/>
      </c>
      <c r="AX1237" s="374" t="str">
        <f t="array" ref="AX1237">IF($W1237, "", INDEX(閩拼韻母八聲調資料表, $AD1237, $AG1237))</f>
        <v/>
      </c>
    </row>
    <row r="1238" spans="2:50">
      <c r="B1238" s="380">
        <f t="shared" si="294"/>
        <v>1230</v>
      </c>
      <c r="C1238" s="314" t="str">
        <f>MID(文章!$D$4, B1238, 1)</f>
        <v/>
      </c>
      <c r="D1238" s="365"/>
      <c r="E1238" s="365"/>
      <c r="F1238" s="365"/>
      <c r="G1238" s="315" t="str">
        <f t="array" ref="G1238">IF( OR($T1238, NOT($U1238), $W1238), "", $AA1238 &amp; $AH1238 &amp; INDEX(中文數值資料表, $AG1238, 2) )</f>
        <v/>
      </c>
      <c r="H1238" s="321" t="str">
        <f t="shared" si="295"/>
        <v/>
      </c>
      <c r="I1238" s="322" t="str">
        <f t="shared" si="296"/>
        <v/>
      </c>
      <c r="J1238" s="323" t="str">
        <f t="shared" si="297"/>
        <v/>
      </c>
      <c r="K1238" s="316" t="str">
        <f t="shared" si="298"/>
        <v/>
      </c>
      <c r="L1238" s="317" t="str">
        <f t="shared" ca="1" si="366"/>
        <v xml:space="preserve">\ltjruby{}{}\
</v>
      </c>
      <c r="M1238" s="317" t="str">
        <f t="shared" ca="1" si="352"/>
        <v xml:space="preserve">&lt;ruby&gt;&lt;rt&gt;&lt;/rt&gt;&lt;/ruby&gt;
</v>
      </c>
      <c r="N1238" s="317" t="str">
        <f t="shared" ca="1" si="353"/>
        <v xml:space="preserve">&lt;ruby&gt;&lt;rt&gt;&lt;/rt&gt;&lt;/ruby&gt;
</v>
      </c>
      <c r="O1238" s="317" t="str">
        <f t="shared" ca="1" si="354"/>
        <v xml:space="preserve">&lt;ruby&gt;&lt;rt&gt;&lt;/rt&gt;&lt;/ruby&gt;
</v>
      </c>
      <c r="P1238" s="317" t="str">
        <f t="shared" ca="1" si="354"/>
        <v xml:space="preserve">&lt;ruby&gt;&lt;rt&gt;&lt;/rt&gt;&lt;/ruby&gt;
</v>
      </c>
      <c r="Q1238" s="318" t="str">
        <f t="shared" ca="1" si="355"/>
        <v xml:space="preserve">&lt;ruby&gt;&lt;rtc&gt;&lt;/rtc&gt;&lt;/ruby&gt;
</v>
      </c>
      <c r="R1238" s="318" t="str">
        <f t="shared" ca="1" si="356"/>
        <v xml:space="preserve">&lt;ruby&gt;&lt;rt&gt;&lt;/rt&gt;&lt;rtc&gt;&lt;/rtc&gt;&lt;/ruby&gt;
</v>
      </c>
      <c r="S1238" s="285"/>
      <c r="T1238" s="319" t="b">
        <f t="shared" si="350"/>
        <v>0</v>
      </c>
      <c r="U1238" s="319" t="b">
        <f t="shared" si="357"/>
        <v>0</v>
      </c>
      <c r="V1238" s="319" t="b">
        <f t="shared" si="358"/>
        <v>1</v>
      </c>
      <c r="W1238" s="319" t="b">
        <f t="shared" si="359"/>
        <v>1</v>
      </c>
      <c r="X1238" s="319" t="b">
        <f t="shared" si="360"/>
        <v>0</v>
      </c>
      <c r="Y1238" s="370"/>
      <c r="Z1238" s="377" t="str">
        <f t="shared" si="351"/>
        <v/>
      </c>
      <c r="AA1238" s="373" t="str">
        <f t="array" ref="AA1238">IF( $Z1238="", "", INDEX(白話字聲母資料表, $Z1238, $AA$5))</f>
        <v/>
      </c>
      <c r="AB1238" s="370"/>
      <c r="AC1238" s="377" t="str">
        <f t="shared" si="361"/>
        <v/>
      </c>
      <c r="AD1238" s="373" t="str">
        <f t="array" ref="AD1238">IF( $W1238, "", INDEX(白話字韻母資料表, AC1238, $AD$5))</f>
        <v/>
      </c>
      <c r="AE1238" s="373" t="str">
        <f t="array" ref="AE1238">IF( $W1238, "", IF( INDEX(白話字韻母資料表, AC1238, $AE$5) = "入聲", TRUE, FALSE) )</f>
        <v/>
      </c>
      <c r="AF1238" s="374" t="str">
        <f t="shared" si="362"/>
        <v/>
      </c>
      <c r="AG1238" s="374" t="str">
        <f t="shared" si="363"/>
        <v/>
      </c>
      <c r="AH1238" s="374" t="str">
        <f t="array" ref="AH1238">IF( $W1238, "", INDEX(白話字韻母資料表, $AC1238, $AH$5))</f>
        <v/>
      </c>
      <c r="AI1238" s="374" t="str">
        <f t="array" ref="AI1238">IF($W1238, "", INDEX(白話字韻母八聲調資料表, $AD1238, $AG1238))</f>
        <v/>
      </c>
      <c r="AJ1238" s="370"/>
      <c r="AK1238" s="373" t="b">
        <f t="shared" si="364"/>
        <v>0</v>
      </c>
      <c r="AL1238" s="373" t="str">
        <f>IF( $AK1238, IFERROR( IF(MATCH( $E1238, 顎音化聲母!$H$9:$H$37, 0), TRUE, FALSE), FALSE), "")</f>
        <v/>
      </c>
      <c r="AM1238" s="373" t="str">
        <f t="array" ref="AM1238">IF( AND($AK1238, $AL1238), INDEX(顎音化聲母資料表, MATCH( $D1238 &amp; $E1238, 顎音化聲母!$L$5:$L$136, 0), 3), "")</f>
        <v/>
      </c>
      <c r="AN1238" s="373" t="str">
        <f t="shared" si="365"/>
        <v/>
      </c>
      <c r="AO1238" s="374" t="str">
        <f t="array" ref="AO1238">IF($AN1238="", "", IF( $AM1238&lt;&gt;"", $AM1238,INDEX(白話字聲母資料表, $AN1238, $AO$5)))</f>
        <v/>
      </c>
      <c r="AP1238" s="374" t="str">
        <f t="array" ref="AP1238">IF($W1238, "", INDEX(方音八音反切資料表, $AD1238, $AG1238))</f>
        <v/>
      </c>
      <c r="AQ1238" s="370"/>
      <c r="AR1238" s="374" t="str">
        <f t="array" ref="AR1238">IF($V1238, "", INDEX(白話字聲母資料表, $Z1238, $AR$5))</f>
        <v/>
      </c>
      <c r="AS1238" s="375" t="str">
        <f t="array" ref="AS1238">IF($W1238, "", INDEX(白話字韻母資料表, $AC1238, $AR$5))</f>
        <v/>
      </c>
      <c r="AT1238" s="374" t="str">
        <f t="array" ref="AT1238">IF($W1238, "", INDEX(台羅韻母八聲調資料表, $AD1238, $AG1238))</f>
        <v/>
      </c>
      <c r="AU1238" s="370"/>
      <c r="AV1238" s="374" t="str">
        <f t="array" ref="AV1238">IF($V1238, "", INDEX(白話字聲母資料表, $Z1238, $AV$5))</f>
        <v/>
      </c>
      <c r="AW1238" s="375" t="str">
        <f t="array" ref="AW1238">IF($W1238, "", INDEX(白話字韻母資料表, $AC1238, $AW$5))</f>
        <v/>
      </c>
      <c r="AX1238" s="374" t="str">
        <f t="array" ref="AX1238">IF($W1238, "", INDEX(閩拼韻母八聲調資料表, $AD1238, $AG1238))</f>
        <v/>
      </c>
    </row>
    <row r="1239" spans="2:50">
      <c r="B1239" s="380">
        <f t="shared" si="294"/>
        <v>1231</v>
      </c>
      <c r="C1239" s="314" t="str">
        <f>MID(文章!$D$4, B1239, 1)</f>
        <v/>
      </c>
      <c r="D1239" s="365"/>
      <c r="E1239" s="365"/>
      <c r="F1239" s="365"/>
      <c r="G1239" s="315" t="str">
        <f t="array" ref="G1239">IF( OR($T1239, NOT($U1239), $W1239), "", $AA1239 &amp; $AH1239 &amp; INDEX(中文數值資料表, $AG1239, 2) )</f>
        <v/>
      </c>
      <c r="H1239" s="321" t="str">
        <f t="shared" si="295"/>
        <v/>
      </c>
      <c r="I1239" s="322" t="str">
        <f t="shared" si="296"/>
        <v/>
      </c>
      <c r="J1239" s="323" t="str">
        <f t="shared" si="297"/>
        <v/>
      </c>
      <c r="K1239" s="316" t="str">
        <f t="shared" si="298"/>
        <v/>
      </c>
      <c r="L1239" s="317" t="str">
        <f t="shared" ca="1" si="366"/>
        <v xml:space="preserve">\ltjruby{}{}\
</v>
      </c>
      <c r="M1239" s="317" t="str">
        <f t="shared" ca="1" si="352"/>
        <v xml:space="preserve">&lt;ruby&gt;&lt;rt&gt;&lt;/rt&gt;&lt;/ruby&gt;
</v>
      </c>
      <c r="N1239" s="317" t="str">
        <f t="shared" ca="1" si="353"/>
        <v xml:space="preserve">&lt;ruby&gt;&lt;rt&gt;&lt;/rt&gt;&lt;/ruby&gt;
</v>
      </c>
      <c r="O1239" s="317" t="str">
        <f t="shared" ca="1" si="354"/>
        <v xml:space="preserve">&lt;ruby&gt;&lt;rt&gt;&lt;/rt&gt;&lt;/ruby&gt;
</v>
      </c>
      <c r="P1239" s="317" t="str">
        <f t="shared" ca="1" si="354"/>
        <v xml:space="preserve">&lt;ruby&gt;&lt;rt&gt;&lt;/rt&gt;&lt;/ruby&gt;
</v>
      </c>
      <c r="Q1239" s="318" t="str">
        <f t="shared" ca="1" si="355"/>
        <v xml:space="preserve">&lt;ruby&gt;&lt;rtc&gt;&lt;/rtc&gt;&lt;/ruby&gt;
</v>
      </c>
      <c r="R1239" s="318" t="str">
        <f t="shared" ca="1" si="356"/>
        <v xml:space="preserve">&lt;ruby&gt;&lt;rt&gt;&lt;/rt&gt;&lt;rtc&gt;&lt;/rtc&gt;&lt;/ruby&gt;
</v>
      </c>
      <c r="S1239" s="285"/>
      <c r="T1239" s="319" t="b">
        <f t="shared" si="350"/>
        <v>0</v>
      </c>
      <c r="U1239" s="319" t="b">
        <f t="shared" si="357"/>
        <v>0</v>
      </c>
      <c r="V1239" s="319" t="b">
        <f t="shared" si="358"/>
        <v>1</v>
      </c>
      <c r="W1239" s="319" t="b">
        <f t="shared" si="359"/>
        <v>1</v>
      </c>
      <c r="X1239" s="319" t="b">
        <f t="shared" si="360"/>
        <v>0</v>
      </c>
      <c r="Y1239" s="370"/>
      <c r="Z1239" s="377" t="str">
        <f t="shared" si="351"/>
        <v/>
      </c>
      <c r="AA1239" s="373" t="str">
        <f t="array" ref="AA1239">IF( $Z1239="", "", INDEX(白話字聲母資料表, $Z1239, $AA$5))</f>
        <v/>
      </c>
      <c r="AB1239" s="370"/>
      <c r="AC1239" s="377" t="str">
        <f t="shared" si="361"/>
        <v/>
      </c>
      <c r="AD1239" s="373" t="str">
        <f t="array" ref="AD1239">IF( $W1239, "", INDEX(白話字韻母資料表, AC1239, $AD$5))</f>
        <v/>
      </c>
      <c r="AE1239" s="373" t="str">
        <f t="array" ref="AE1239">IF( $W1239, "", IF( INDEX(白話字韻母資料表, AC1239, $AE$5) = "入聲", TRUE, FALSE) )</f>
        <v/>
      </c>
      <c r="AF1239" s="374" t="str">
        <f t="shared" si="362"/>
        <v/>
      </c>
      <c r="AG1239" s="374" t="str">
        <f t="shared" si="363"/>
        <v/>
      </c>
      <c r="AH1239" s="374" t="str">
        <f t="array" ref="AH1239">IF( $W1239, "", INDEX(白話字韻母資料表, $AC1239, $AH$5))</f>
        <v/>
      </c>
      <c r="AI1239" s="374" t="str">
        <f t="array" ref="AI1239">IF($W1239, "", INDEX(白話字韻母八聲調資料表, $AD1239, $AG1239))</f>
        <v/>
      </c>
      <c r="AJ1239" s="370"/>
      <c r="AK1239" s="373" t="b">
        <f t="shared" si="364"/>
        <v>0</v>
      </c>
      <c r="AL1239" s="373" t="str">
        <f>IF( $AK1239, IFERROR( IF(MATCH( $E1239, 顎音化聲母!$H$9:$H$37, 0), TRUE, FALSE), FALSE), "")</f>
        <v/>
      </c>
      <c r="AM1239" s="373" t="str">
        <f t="array" ref="AM1239">IF( AND($AK1239, $AL1239), INDEX(顎音化聲母資料表, MATCH( $D1239 &amp; $E1239, 顎音化聲母!$L$5:$L$136, 0), 3), "")</f>
        <v/>
      </c>
      <c r="AN1239" s="373" t="str">
        <f t="shared" si="365"/>
        <v/>
      </c>
      <c r="AO1239" s="374" t="str">
        <f t="array" ref="AO1239">IF($AN1239="", "", IF( $AM1239&lt;&gt;"", $AM1239,INDEX(白話字聲母資料表, $AN1239, $AO$5)))</f>
        <v/>
      </c>
      <c r="AP1239" s="374" t="str">
        <f t="array" ref="AP1239">IF($W1239, "", INDEX(方音八音反切資料表, $AD1239, $AG1239))</f>
        <v/>
      </c>
      <c r="AQ1239" s="370"/>
      <c r="AR1239" s="374" t="str">
        <f t="array" ref="AR1239">IF($V1239, "", INDEX(白話字聲母資料表, $Z1239, $AR$5))</f>
        <v/>
      </c>
      <c r="AS1239" s="375" t="str">
        <f t="array" ref="AS1239">IF($W1239, "", INDEX(白話字韻母資料表, $AC1239, $AR$5))</f>
        <v/>
      </c>
      <c r="AT1239" s="374" t="str">
        <f t="array" ref="AT1239">IF($W1239, "", INDEX(台羅韻母八聲調資料表, $AD1239, $AG1239))</f>
        <v/>
      </c>
      <c r="AU1239" s="370"/>
      <c r="AV1239" s="374" t="str">
        <f t="array" ref="AV1239">IF($V1239, "", INDEX(白話字聲母資料表, $Z1239, $AV$5))</f>
        <v/>
      </c>
      <c r="AW1239" s="375" t="str">
        <f t="array" ref="AW1239">IF($W1239, "", INDEX(白話字韻母資料表, $AC1239, $AW$5))</f>
        <v/>
      </c>
      <c r="AX1239" s="374" t="str">
        <f t="array" ref="AX1239">IF($W1239, "", INDEX(閩拼韻母八聲調資料表, $AD1239, $AG1239))</f>
        <v/>
      </c>
    </row>
    <row r="1240" spans="2:50">
      <c r="B1240" s="380">
        <f t="shared" si="294"/>
        <v>1232</v>
      </c>
      <c r="C1240" s="314" t="str">
        <f>MID(文章!$D$4, B1240, 1)</f>
        <v/>
      </c>
      <c r="D1240" s="365"/>
      <c r="E1240" s="365"/>
      <c r="F1240" s="365"/>
      <c r="G1240" s="315" t="str">
        <f t="array" ref="G1240">IF( OR($T1240, NOT($U1240), $W1240), "", $AA1240 &amp; $AH1240 &amp; INDEX(中文數值資料表, $AG1240, 2) )</f>
        <v/>
      </c>
      <c r="H1240" s="321" t="str">
        <f t="shared" si="295"/>
        <v/>
      </c>
      <c r="I1240" s="322" t="str">
        <f t="shared" si="296"/>
        <v/>
      </c>
      <c r="J1240" s="323" t="str">
        <f t="shared" si="297"/>
        <v/>
      </c>
      <c r="K1240" s="316" t="str">
        <f t="shared" si="298"/>
        <v/>
      </c>
      <c r="L1240" s="317" t="str">
        <f t="shared" ca="1" si="366"/>
        <v xml:space="preserve">\ltjruby{}{}\
</v>
      </c>
      <c r="M1240" s="317" t="str">
        <f t="shared" ca="1" si="352"/>
        <v xml:space="preserve">&lt;ruby&gt;&lt;rt&gt;&lt;/rt&gt;&lt;/ruby&gt;
</v>
      </c>
      <c r="N1240" s="317" t="str">
        <f t="shared" ca="1" si="353"/>
        <v xml:space="preserve">&lt;ruby&gt;&lt;rt&gt;&lt;/rt&gt;&lt;/ruby&gt;
</v>
      </c>
      <c r="O1240" s="317" t="str">
        <f t="shared" ca="1" si="354"/>
        <v xml:space="preserve">&lt;ruby&gt;&lt;rt&gt;&lt;/rt&gt;&lt;/ruby&gt;
</v>
      </c>
      <c r="P1240" s="317" t="str">
        <f t="shared" ca="1" si="354"/>
        <v xml:space="preserve">&lt;ruby&gt;&lt;rt&gt;&lt;/rt&gt;&lt;/ruby&gt;
</v>
      </c>
      <c r="Q1240" s="318" t="str">
        <f t="shared" ca="1" si="355"/>
        <v xml:space="preserve">&lt;ruby&gt;&lt;rtc&gt;&lt;/rtc&gt;&lt;/ruby&gt;
</v>
      </c>
      <c r="R1240" s="318" t="str">
        <f t="shared" ca="1" si="356"/>
        <v xml:space="preserve">&lt;ruby&gt;&lt;rt&gt;&lt;/rt&gt;&lt;rtc&gt;&lt;/rtc&gt;&lt;/ruby&gt;
</v>
      </c>
      <c r="S1240" s="285"/>
      <c r="T1240" s="319" t="b">
        <f t="shared" si="350"/>
        <v>0</v>
      </c>
      <c r="U1240" s="319" t="b">
        <f t="shared" si="357"/>
        <v>0</v>
      </c>
      <c r="V1240" s="319" t="b">
        <f t="shared" si="358"/>
        <v>1</v>
      </c>
      <c r="W1240" s="319" t="b">
        <f t="shared" si="359"/>
        <v>1</v>
      </c>
      <c r="X1240" s="319" t="b">
        <f t="shared" si="360"/>
        <v>0</v>
      </c>
      <c r="Y1240" s="370"/>
      <c r="Z1240" s="377" t="str">
        <f t="shared" si="351"/>
        <v/>
      </c>
      <c r="AA1240" s="373" t="str">
        <f t="array" ref="AA1240">IF( $Z1240="", "", INDEX(白話字聲母資料表, $Z1240, $AA$5))</f>
        <v/>
      </c>
      <c r="AB1240" s="370"/>
      <c r="AC1240" s="377" t="str">
        <f t="shared" si="361"/>
        <v/>
      </c>
      <c r="AD1240" s="373" t="str">
        <f t="array" ref="AD1240">IF( $W1240, "", INDEX(白話字韻母資料表, AC1240, $AD$5))</f>
        <v/>
      </c>
      <c r="AE1240" s="373" t="str">
        <f t="array" ref="AE1240">IF( $W1240, "", IF( INDEX(白話字韻母資料表, AC1240, $AE$5) = "入聲", TRUE, FALSE) )</f>
        <v/>
      </c>
      <c r="AF1240" s="374" t="str">
        <f t="shared" si="362"/>
        <v/>
      </c>
      <c r="AG1240" s="374" t="str">
        <f t="shared" si="363"/>
        <v/>
      </c>
      <c r="AH1240" s="374" t="str">
        <f t="array" ref="AH1240">IF( $W1240, "", INDEX(白話字韻母資料表, $AC1240, $AH$5))</f>
        <v/>
      </c>
      <c r="AI1240" s="374" t="str">
        <f t="array" ref="AI1240">IF($W1240, "", INDEX(白話字韻母八聲調資料表, $AD1240, $AG1240))</f>
        <v/>
      </c>
      <c r="AJ1240" s="370"/>
      <c r="AK1240" s="373" t="b">
        <f t="shared" si="364"/>
        <v>0</v>
      </c>
      <c r="AL1240" s="373" t="str">
        <f>IF( $AK1240, IFERROR( IF(MATCH( $E1240, 顎音化聲母!$H$9:$H$37, 0), TRUE, FALSE), FALSE), "")</f>
        <v/>
      </c>
      <c r="AM1240" s="373" t="str">
        <f t="array" ref="AM1240">IF( AND($AK1240, $AL1240), INDEX(顎音化聲母資料表, MATCH( $D1240 &amp; $E1240, 顎音化聲母!$L$5:$L$136, 0), 3), "")</f>
        <v/>
      </c>
      <c r="AN1240" s="373" t="str">
        <f t="shared" si="365"/>
        <v/>
      </c>
      <c r="AO1240" s="374" t="str">
        <f t="array" ref="AO1240">IF($AN1240="", "", IF( $AM1240&lt;&gt;"", $AM1240,INDEX(白話字聲母資料表, $AN1240, $AO$5)))</f>
        <v/>
      </c>
      <c r="AP1240" s="374" t="str">
        <f t="array" ref="AP1240">IF($W1240, "", INDEX(方音八音反切資料表, $AD1240, $AG1240))</f>
        <v/>
      </c>
      <c r="AQ1240" s="370"/>
      <c r="AR1240" s="374" t="str">
        <f t="array" ref="AR1240">IF($V1240, "", INDEX(白話字聲母資料表, $Z1240, $AR$5))</f>
        <v/>
      </c>
      <c r="AS1240" s="375" t="str">
        <f t="array" ref="AS1240">IF($W1240, "", INDEX(白話字韻母資料表, $AC1240, $AR$5))</f>
        <v/>
      </c>
      <c r="AT1240" s="374" t="str">
        <f t="array" ref="AT1240">IF($W1240, "", INDEX(台羅韻母八聲調資料表, $AD1240, $AG1240))</f>
        <v/>
      </c>
      <c r="AU1240" s="370"/>
      <c r="AV1240" s="374" t="str">
        <f t="array" ref="AV1240">IF($V1240, "", INDEX(白話字聲母資料表, $Z1240, $AV$5))</f>
        <v/>
      </c>
      <c r="AW1240" s="375" t="str">
        <f t="array" ref="AW1240">IF($W1240, "", INDEX(白話字韻母資料表, $AC1240, $AW$5))</f>
        <v/>
      </c>
      <c r="AX1240" s="374" t="str">
        <f t="array" ref="AX1240">IF($W1240, "", INDEX(閩拼韻母八聲調資料表, $AD1240, $AG1240))</f>
        <v/>
      </c>
    </row>
    <row r="1241" spans="2:50">
      <c r="B1241" s="380">
        <f t="shared" si="294"/>
        <v>1233</v>
      </c>
      <c r="C1241" s="314" t="str">
        <f>MID(文章!$D$4, B1241, 1)</f>
        <v/>
      </c>
      <c r="D1241" s="365"/>
      <c r="E1241" s="365"/>
      <c r="F1241" s="365"/>
      <c r="G1241" s="315" t="str">
        <f t="array" ref="G1241">IF( OR($T1241, NOT($U1241), $W1241), "", $AA1241 &amp; $AH1241 &amp; INDEX(中文數值資料表, $AG1241, 2) )</f>
        <v/>
      </c>
      <c r="H1241" s="321" t="str">
        <f t="shared" si="295"/>
        <v/>
      </c>
      <c r="I1241" s="322" t="str">
        <f t="shared" si="296"/>
        <v/>
      </c>
      <c r="J1241" s="323" t="str">
        <f t="shared" si="297"/>
        <v/>
      </c>
      <c r="K1241" s="316" t="str">
        <f t="shared" si="298"/>
        <v/>
      </c>
      <c r="L1241" s="317" t="str">
        <f t="shared" ca="1" si="366"/>
        <v xml:space="preserve">\ltjruby{}{}\
</v>
      </c>
      <c r="M1241" s="317" t="str">
        <f t="shared" ca="1" si="352"/>
        <v xml:space="preserve">&lt;ruby&gt;&lt;rt&gt;&lt;/rt&gt;&lt;/ruby&gt;
</v>
      </c>
      <c r="N1241" s="317" t="str">
        <f t="shared" ca="1" si="353"/>
        <v xml:space="preserve">&lt;ruby&gt;&lt;rt&gt;&lt;/rt&gt;&lt;/ruby&gt;
</v>
      </c>
      <c r="O1241" s="317" t="str">
        <f t="shared" ca="1" si="354"/>
        <v xml:space="preserve">&lt;ruby&gt;&lt;rt&gt;&lt;/rt&gt;&lt;/ruby&gt;
</v>
      </c>
      <c r="P1241" s="317" t="str">
        <f t="shared" ca="1" si="354"/>
        <v xml:space="preserve">&lt;ruby&gt;&lt;rt&gt;&lt;/rt&gt;&lt;/ruby&gt;
</v>
      </c>
      <c r="Q1241" s="318" t="str">
        <f t="shared" ca="1" si="355"/>
        <v xml:space="preserve">&lt;ruby&gt;&lt;rtc&gt;&lt;/rtc&gt;&lt;/ruby&gt;
</v>
      </c>
      <c r="R1241" s="318" t="str">
        <f t="shared" ca="1" si="356"/>
        <v xml:space="preserve">&lt;ruby&gt;&lt;rt&gt;&lt;/rt&gt;&lt;rtc&gt;&lt;/rtc&gt;&lt;/ruby&gt;
</v>
      </c>
      <c r="S1241" s="285"/>
      <c r="T1241" s="319" t="b">
        <f t="shared" si="350"/>
        <v>0</v>
      </c>
      <c r="U1241" s="319" t="b">
        <f t="shared" si="357"/>
        <v>0</v>
      </c>
      <c r="V1241" s="319" t="b">
        <f t="shared" si="358"/>
        <v>1</v>
      </c>
      <c r="W1241" s="319" t="b">
        <f t="shared" si="359"/>
        <v>1</v>
      </c>
      <c r="X1241" s="319" t="b">
        <f t="shared" si="360"/>
        <v>0</v>
      </c>
      <c r="Y1241" s="370"/>
      <c r="Z1241" s="377" t="str">
        <f t="shared" si="351"/>
        <v/>
      </c>
      <c r="AA1241" s="373" t="str">
        <f t="array" ref="AA1241">IF( $Z1241="", "", INDEX(白話字聲母資料表, $Z1241, $AA$5))</f>
        <v/>
      </c>
      <c r="AB1241" s="370"/>
      <c r="AC1241" s="377" t="str">
        <f t="shared" si="361"/>
        <v/>
      </c>
      <c r="AD1241" s="373" t="str">
        <f t="array" ref="AD1241">IF( $W1241, "", INDEX(白話字韻母資料表, AC1241, $AD$5))</f>
        <v/>
      </c>
      <c r="AE1241" s="373" t="str">
        <f t="array" ref="AE1241">IF( $W1241, "", IF( INDEX(白話字韻母資料表, AC1241, $AE$5) = "入聲", TRUE, FALSE) )</f>
        <v/>
      </c>
      <c r="AF1241" s="374" t="str">
        <f t="shared" si="362"/>
        <v/>
      </c>
      <c r="AG1241" s="374" t="str">
        <f t="shared" si="363"/>
        <v/>
      </c>
      <c r="AH1241" s="374" t="str">
        <f t="array" ref="AH1241">IF( $W1241, "", INDEX(白話字韻母資料表, $AC1241, $AH$5))</f>
        <v/>
      </c>
      <c r="AI1241" s="374" t="str">
        <f t="array" ref="AI1241">IF($W1241, "", INDEX(白話字韻母八聲調資料表, $AD1241, $AG1241))</f>
        <v/>
      </c>
      <c r="AJ1241" s="370"/>
      <c r="AK1241" s="373" t="b">
        <f t="shared" si="364"/>
        <v>0</v>
      </c>
      <c r="AL1241" s="373" t="str">
        <f>IF( $AK1241, IFERROR( IF(MATCH( $E1241, 顎音化聲母!$H$9:$H$37, 0), TRUE, FALSE), FALSE), "")</f>
        <v/>
      </c>
      <c r="AM1241" s="373" t="str">
        <f t="array" ref="AM1241">IF( AND($AK1241, $AL1241), INDEX(顎音化聲母資料表, MATCH( $D1241 &amp; $E1241, 顎音化聲母!$L$5:$L$136, 0), 3), "")</f>
        <v/>
      </c>
      <c r="AN1241" s="373" t="str">
        <f t="shared" si="365"/>
        <v/>
      </c>
      <c r="AO1241" s="374" t="str">
        <f t="array" ref="AO1241">IF($AN1241="", "", IF( $AM1241&lt;&gt;"", $AM1241,INDEX(白話字聲母資料表, $AN1241, $AO$5)))</f>
        <v/>
      </c>
      <c r="AP1241" s="374" t="str">
        <f t="array" ref="AP1241">IF($W1241, "", INDEX(方音八音反切資料表, $AD1241, $AG1241))</f>
        <v/>
      </c>
      <c r="AQ1241" s="370"/>
      <c r="AR1241" s="374" t="str">
        <f t="array" ref="AR1241">IF($V1241, "", INDEX(白話字聲母資料表, $Z1241, $AR$5))</f>
        <v/>
      </c>
      <c r="AS1241" s="375" t="str">
        <f t="array" ref="AS1241">IF($W1241, "", INDEX(白話字韻母資料表, $AC1241, $AR$5))</f>
        <v/>
      </c>
      <c r="AT1241" s="374" t="str">
        <f t="array" ref="AT1241">IF($W1241, "", INDEX(台羅韻母八聲調資料表, $AD1241, $AG1241))</f>
        <v/>
      </c>
      <c r="AU1241" s="370"/>
      <c r="AV1241" s="374" t="str">
        <f t="array" ref="AV1241">IF($V1241, "", INDEX(白話字聲母資料表, $Z1241, $AV$5))</f>
        <v/>
      </c>
      <c r="AW1241" s="375" t="str">
        <f t="array" ref="AW1241">IF($W1241, "", INDEX(白話字韻母資料表, $AC1241, $AW$5))</f>
        <v/>
      </c>
      <c r="AX1241" s="374" t="str">
        <f t="array" ref="AX1241">IF($W1241, "", INDEX(閩拼韻母八聲調資料表, $AD1241, $AG1241))</f>
        <v/>
      </c>
    </row>
    <row r="1242" spans="2:50">
      <c r="B1242" s="380">
        <f t="shared" si="294"/>
        <v>1234</v>
      </c>
      <c r="C1242" s="314" t="str">
        <f>MID(文章!$D$4, B1242, 1)</f>
        <v/>
      </c>
      <c r="D1242" s="365"/>
      <c r="E1242" s="365"/>
      <c r="F1242" s="365"/>
      <c r="G1242" s="315" t="str">
        <f t="array" ref="G1242">IF( OR($T1242, NOT($U1242), $W1242), "", $AA1242 &amp; $AH1242 &amp; INDEX(中文數值資料表, $AG1242, 2) )</f>
        <v/>
      </c>
      <c r="H1242" s="321" t="str">
        <f t="shared" si="295"/>
        <v/>
      </c>
      <c r="I1242" s="322" t="str">
        <f t="shared" si="296"/>
        <v/>
      </c>
      <c r="J1242" s="323" t="str">
        <f t="shared" si="297"/>
        <v/>
      </c>
      <c r="K1242" s="316" t="str">
        <f t="shared" si="298"/>
        <v/>
      </c>
      <c r="L1242" s="317" t="str">
        <f t="shared" ca="1" si="366"/>
        <v xml:space="preserve">\ltjruby{}{}\
</v>
      </c>
      <c r="M1242" s="317" t="str">
        <f t="shared" ca="1" si="352"/>
        <v xml:space="preserve">&lt;ruby&gt;&lt;rt&gt;&lt;/rt&gt;&lt;/ruby&gt;
</v>
      </c>
      <c r="N1242" s="317" t="str">
        <f t="shared" ca="1" si="353"/>
        <v xml:space="preserve">&lt;ruby&gt;&lt;rt&gt;&lt;/rt&gt;&lt;/ruby&gt;
</v>
      </c>
      <c r="O1242" s="317" t="str">
        <f t="shared" ca="1" si="354"/>
        <v xml:space="preserve">&lt;ruby&gt;&lt;rt&gt;&lt;/rt&gt;&lt;/ruby&gt;
</v>
      </c>
      <c r="P1242" s="317" t="str">
        <f t="shared" ca="1" si="354"/>
        <v xml:space="preserve">&lt;ruby&gt;&lt;rt&gt;&lt;/rt&gt;&lt;/ruby&gt;
</v>
      </c>
      <c r="Q1242" s="318" t="str">
        <f t="shared" ca="1" si="355"/>
        <v xml:space="preserve">&lt;ruby&gt;&lt;rtc&gt;&lt;/rtc&gt;&lt;/ruby&gt;
</v>
      </c>
      <c r="R1242" s="318" t="str">
        <f t="shared" ca="1" si="356"/>
        <v xml:space="preserve">&lt;ruby&gt;&lt;rt&gt;&lt;/rt&gt;&lt;rtc&gt;&lt;/rtc&gt;&lt;/ruby&gt;
</v>
      </c>
      <c r="S1242" s="285"/>
      <c r="T1242" s="319" t="b">
        <f t="shared" si="350"/>
        <v>0</v>
      </c>
      <c r="U1242" s="319" t="b">
        <f t="shared" si="357"/>
        <v>0</v>
      </c>
      <c r="V1242" s="319" t="b">
        <f t="shared" si="358"/>
        <v>1</v>
      </c>
      <c r="W1242" s="319" t="b">
        <f t="shared" si="359"/>
        <v>1</v>
      </c>
      <c r="X1242" s="319" t="b">
        <f t="shared" si="360"/>
        <v>0</v>
      </c>
      <c r="Y1242" s="370"/>
      <c r="Z1242" s="377" t="str">
        <f t="shared" si="351"/>
        <v/>
      </c>
      <c r="AA1242" s="373" t="str">
        <f t="array" ref="AA1242">IF( $Z1242="", "", INDEX(白話字聲母資料表, $Z1242, $AA$5))</f>
        <v/>
      </c>
      <c r="AB1242" s="370"/>
      <c r="AC1242" s="377" t="str">
        <f t="shared" si="361"/>
        <v/>
      </c>
      <c r="AD1242" s="373" t="str">
        <f t="array" ref="AD1242">IF( $W1242, "", INDEX(白話字韻母資料表, AC1242, $AD$5))</f>
        <v/>
      </c>
      <c r="AE1242" s="373" t="str">
        <f t="array" ref="AE1242">IF( $W1242, "", IF( INDEX(白話字韻母資料表, AC1242, $AE$5) = "入聲", TRUE, FALSE) )</f>
        <v/>
      </c>
      <c r="AF1242" s="374" t="str">
        <f t="shared" si="362"/>
        <v/>
      </c>
      <c r="AG1242" s="374" t="str">
        <f t="shared" si="363"/>
        <v/>
      </c>
      <c r="AH1242" s="374" t="str">
        <f t="array" ref="AH1242">IF( $W1242, "", INDEX(白話字韻母資料表, $AC1242, $AH$5))</f>
        <v/>
      </c>
      <c r="AI1242" s="374" t="str">
        <f t="array" ref="AI1242">IF($W1242, "", INDEX(白話字韻母八聲調資料表, $AD1242, $AG1242))</f>
        <v/>
      </c>
      <c r="AJ1242" s="370"/>
      <c r="AK1242" s="373" t="b">
        <f t="shared" si="364"/>
        <v>0</v>
      </c>
      <c r="AL1242" s="373" t="str">
        <f>IF( $AK1242, IFERROR( IF(MATCH( $E1242, 顎音化聲母!$H$9:$H$37, 0), TRUE, FALSE), FALSE), "")</f>
        <v/>
      </c>
      <c r="AM1242" s="373" t="str">
        <f t="array" ref="AM1242">IF( AND($AK1242, $AL1242), INDEX(顎音化聲母資料表, MATCH( $D1242 &amp; $E1242, 顎音化聲母!$L$5:$L$136, 0), 3), "")</f>
        <v/>
      </c>
      <c r="AN1242" s="373" t="str">
        <f t="shared" si="365"/>
        <v/>
      </c>
      <c r="AO1242" s="374" t="str">
        <f t="array" ref="AO1242">IF($AN1242="", "", IF( $AM1242&lt;&gt;"", $AM1242,INDEX(白話字聲母資料表, $AN1242, $AO$5)))</f>
        <v/>
      </c>
      <c r="AP1242" s="374" t="str">
        <f t="array" ref="AP1242">IF($W1242, "", INDEX(方音八音反切資料表, $AD1242, $AG1242))</f>
        <v/>
      </c>
      <c r="AQ1242" s="370"/>
      <c r="AR1242" s="374" t="str">
        <f t="array" ref="AR1242">IF($V1242, "", INDEX(白話字聲母資料表, $Z1242, $AR$5))</f>
        <v/>
      </c>
      <c r="AS1242" s="375" t="str">
        <f t="array" ref="AS1242">IF($W1242, "", INDEX(白話字韻母資料表, $AC1242, $AR$5))</f>
        <v/>
      </c>
      <c r="AT1242" s="374" t="str">
        <f t="array" ref="AT1242">IF($W1242, "", INDEX(台羅韻母八聲調資料表, $AD1242, $AG1242))</f>
        <v/>
      </c>
      <c r="AU1242" s="370"/>
      <c r="AV1242" s="374" t="str">
        <f t="array" ref="AV1242">IF($V1242, "", INDEX(白話字聲母資料表, $Z1242, $AV$5))</f>
        <v/>
      </c>
      <c r="AW1242" s="375" t="str">
        <f t="array" ref="AW1242">IF($W1242, "", INDEX(白話字韻母資料表, $AC1242, $AW$5))</f>
        <v/>
      </c>
      <c r="AX1242" s="374" t="str">
        <f t="array" ref="AX1242">IF($W1242, "", INDEX(閩拼韻母八聲調資料表, $AD1242, $AG1242))</f>
        <v/>
      </c>
    </row>
    <row r="1243" spans="2:50">
      <c r="B1243" s="380">
        <f t="shared" si="294"/>
        <v>1235</v>
      </c>
      <c r="C1243" s="314" t="str">
        <f>MID(文章!$D$4, B1243, 1)</f>
        <v/>
      </c>
      <c r="D1243" s="365"/>
      <c r="E1243" s="365"/>
      <c r="F1243" s="365"/>
      <c r="G1243" s="315" t="str">
        <f t="array" ref="G1243">IF( OR($T1243, NOT($U1243), $W1243), "", $AA1243 &amp; $AH1243 &amp; INDEX(中文數值資料表, $AG1243, 2) )</f>
        <v/>
      </c>
      <c r="H1243" s="321" t="str">
        <f t="shared" si="295"/>
        <v/>
      </c>
      <c r="I1243" s="322" t="str">
        <f t="shared" si="296"/>
        <v/>
      </c>
      <c r="J1243" s="323" t="str">
        <f t="shared" si="297"/>
        <v/>
      </c>
      <c r="K1243" s="316" t="str">
        <f t="shared" si="298"/>
        <v/>
      </c>
      <c r="L1243" s="317" t="str">
        <f t="shared" ca="1" si="366"/>
        <v xml:space="preserve">\ltjruby{}{}\
</v>
      </c>
      <c r="M1243" s="317" t="str">
        <f t="shared" ca="1" si="352"/>
        <v xml:space="preserve">&lt;ruby&gt;&lt;rt&gt;&lt;/rt&gt;&lt;/ruby&gt;
</v>
      </c>
      <c r="N1243" s="317" t="str">
        <f t="shared" ca="1" si="353"/>
        <v xml:space="preserve">&lt;ruby&gt;&lt;rt&gt;&lt;/rt&gt;&lt;/ruby&gt;
</v>
      </c>
      <c r="O1243" s="317" t="str">
        <f t="shared" ca="1" si="354"/>
        <v xml:space="preserve">&lt;ruby&gt;&lt;rt&gt;&lt;/rt&gt;&lt;/ruby&gt;
</v>
      </c>
      <c r="P1243" s="317" t="str">
        <f t="shared" ca="1" si="354"/>
        <v xml:space="preserve">&lt;ruby&gt;&lt;rt&gt;&lt;/rt&gt;&lt;/ruby&gt;
</v>
      </c>
      <c r="Q1243" s="318" t="str">
        <f t="shared" ca="1" si="355"/>
        <v xml:space="preserve">&lt;ruby&gt;&lt;rtc&gt;&lt;/rtc&gt;&lt;/ruby&gt;
</v>
      </c>
      <c r="R1243" s="318" t="str">
        <f t="shared" ca="1" si="356"/>
        <v xml:space="preserve">&lt;ruby&gt;&lt;rt&gt;&lt;/rt&gt;&lt;rtc&gt;&lt;/rtc&gt;&lt;/ruby&gt;
</v>
      </c>
      <c r="S1243" s="285"/>
      <c r="T1243" s="319" t="b">
        <f t="shared" si="350"/>
        <v>0</v>
      </c>
      <c r="U1243" s="319" t="b">
        <f t="shared" si="357"/>
        <v>0</v>
      </c>
      <c r="V1243" s="319" t="b">
        <f t="shared" si="358"/>
        <v>1</v>
      </c>
      <c r="W1243" s="319" t="b">
        <f t="shared" si="359"/>
        <v>1</v>
      </c>
      <c r="X1243" s="319" t="b">
        <f t="shared" si="360"/>
        <v>0</v>
      </c>
      <c r="Y1243" s="370"/>
      <c r="Z1243" s="377" t="str">
        <f t="shared" si="351"/>
        <v/>
      </c>
      <c r="AA1243" s="373" t="str">
        <f t="array" ref="AA1243">IF( $Z1243="", "", INDEX(白話字聲母資料表, $Z1243, $AA$5))</f>
        <v/>
      </c>
      <c r="AB1243" s="370"/>
      <c r="AC1243" s="377" t="str">
        <f t="shared" si="361"/>
        <v/>
      </c>
      <c r="AD1243" s="373" t="str">
        <f t="array" ref="AD1243">IF( $W1243, "", INDEX(白話字韻母資料表, AC1243, $AD$5))</f>
        <v/>
      </c>
      <c r="AE1243" s="373" t="str">
        <f t="array" ref="AE1243">IF( $W1243, "", IF( INDEX(白話字韻母資料表, AC1243, $AE$5) = "入聲", TRUE, FALSE) )</f>
        <v/>
      </c>
      <c r="AF1243" s="374" t="str">
        <f t="shared" si="362"/>
        <v/>
      </c>
      <c r="AG1243" s="374" t="str">
        <f t="shared" si="363"/>
        <v/>
      </c>
      <c r="AH1243" s="374" t="str">
        <f t="array" ref="AH1243">IF( $W1243, "", INDEX(白話字韻母資料表, $AC1243, $AH$5))</f>
        <v/>
      </c>
      <c r="AI1243" s="374" t="str">
        <f t="array" ref="AI1243">IF($W1243, "", INDEX(白話字韻母八聲調資料表, $AD1243, $AG1243))</f>
        <v/>
      </c>
      <c r="AJ1243" s="370"/>
      <c r="AK1243" s="373" t="b">
        <f t="shared" si="364"/>
        <v>0</v>
      </c>
      <c r="AL1243" s="373" t="str">
        <f>IF( $AK1243, IFERROR( IF(MATCH( $E1243, 顎音化聲母!$H$9:$H$37, 0), TRUE, FALSE), FALSE), "")</f>
        <v/>
      </c>
      <c r="AM1243" s="373" t="str">
        <f t="array" ref="AM1243">IF( AND($AK1243, $AL1243), INDEX(顎音化聲母資料表, MATCH( $D1243 &amp; $E1243, 顎音化聲母!$L$5:$L$136, 0), 3), "")</f>
        <v/>
      </c>
      <c r="AN1243" s="373" t="str">
        <f t="shared" si="365"/>
        <v/>
      </c>
      <c r="AO1243" s="374" t="str">
        <f t="array" ref="AO1243">IF($AN1243="", "", IF( $AM1243&lt;&gt;"", $AM1243,INDEX(白話字聲母資料表, $AN1243, $AO$5)))</f>
        <v/>
      </c>
      <c r="AP1243" s="374" t="str">
        <f t="array" ref="AP1243">IF($W1243, "", INDEX(方音八音反切資料表, $AD1243, $AG1243))</f>
        <v/>
      </c>
      <c r="AQ1243" s="370"/>
      <c r="AR1243" s="374" t="str">
        <f t="array" ref="AR1243">IF($V1243, "", INDEX(白話字聲母資料表, $Z1243, $AR$5))</f>
        <v/>
      </c>
      <c r="AS1243" s="375" t="str">
        <f t="array" ref="AS1243">IF($W1243, "", INDEX(白話字韻母資料表, $AC1243, $AR$5))</f>
        <v/>
      </c>
      <c r="AT1243" s="374" t="str">
        <f t="array" ref="AT1243">IF($W1243, "", INDEX(台羅韻母八聲調資料表, $AD1243, $AG1243))</f>
        <v/>
      </c>
      <c r="AU1243" s="370"/>
      <c r="AV1243" s="374" t="str">
        <f t="array" ref="AV1243">IF($V1243, "", INDEX(白話字聲母資料表, $Z1243, $AV$5))</f>
        <v/>
      </c>
      <c r="AW1243" s="375" t="str">
        <f t="array" ref="AW1243">IF($W1243, "", INDEX(白話字韻母資料表, $AC1243, $AW$5))</f>
        <v/>
      </c>
      <c r="AX1243" s="374" t="str">
        <f t="array" ref="AX1243">IF($W1243, "", INDEX(閩拼韻母八聲調資料表, $AD1243, $AG1243))</f>
        <v/>
      </c>
    </row>
    <row r="1244" spans="2:50">
      <c r="B1244" s="380">
        <f t="shared" si="294"/>
        <v>1236</v>
      </c>
      <c r="C1244" s="314" t="str">
        <f>MID(文章!$D$4, B1244, 1)</f>
        <v/>
      </c>
      <c r="D1244" s="365"/>
      <c r="E1244" s="365"/>
      <c r="F1244" s="365"/>
      <c r="G1244" s="315" t="str">
        <f t="array" ref="G1244">IF( OR($T1244, NOT($U1244), $W1244), "", $AA1244 &amp; $AH1244 &amp; INDEX(中文數值資料表, $AG1244, 2) )</f>
        <v/>
      </c>
      <c r="H1244" s="321" t="str">
        <f t="shared" si="295"/>
        <v/>
      </c>
      <c r="I1244" s="322" t="str">
        <f t="shared" si="296"/>
        <v/>
      </c>
      <c r="J1244" s="323" t="str">
        <f t="shared" si="297"/>
        <v/>
      </c>
      <c r="K1244" s="316" t="str">
        <f t="shared" si="298"/>
        <v/>
      </c>
      <c r="L1244" s="317" t="str">
        <f t="shared" ca="1" si="366"/>
        <v xml:space="preserve">\ltjruby{}{}\
</v>
      </c>
      <c r="M1244" s="317" t="str">
        <f t="shared" ca="1" si="352"/>
        <v xml:space="preserve">&lt;ruby&gt;&lt;rt&gt;&lt;/rt&gt;&lt;/ruby&gt;
</v>
      </c>
      <c r="N1244" s="317" t="str">
        <f t="shared" ca="1" si="353"/>
        <v xml:space="preserve">&lt;ruby&gt;&lt;rt&gt;&lt;/rt&gt;&lt;/ruby&gt;
</v>
      </c>
      <c r="O1244" s="317" t="str">
        <f t="shared" ca="1" si="354"/>
        <v xml:space="preserve">&lt;ruby&gt;&lt;rt&gt;&lt;/rt&gt;&lt;/ruby&gt;
</v>
      </c>
      <c r="P1244" s="317" t="str">
        <f t="shared" ca="1" si="354"/>
        <v xml:space="preserve">&lt;ruby&gt;&lt;rt&gt;&lt;/rt&gt;&lt;/ruby&gt;
</v>
      </c>
      <c r="Q1244" s="318" t="str">
        <f t="shared" ca="1" si="355"/>
        <v xml:space="preserve">&lt;ruby&gt;&lt;rtc&gt;&lt;/rtc&gt;&lt;/ruby&gt;
</v>
      </c>
      <c r="R1244" s="318" t="str">
        <f t="shared" ca="1" si="356"/>
        <v xml:space="preserve">&lt;ruby&gt;&lt;rt&gt;&lt;/rt&gt;&lt;rtc&gt;&lt;/rtc&gt;&lt;/ruby&gt;
</v>
      </c>
      <c r="S1244" s="285"/>
      <c r="T1244" s="319" t="b">
        <f t="shared" si="350"/>
        <v>0</v>
      </c>
      <c r="U1244" s="319" t="b">
        <f t="shared" si="357"/>
        <v>0</v>
      </c>
      <c r="V1244" s="319" t="b">
        <f t="shared" si="358"/>
        <v>1</v>
      </c>
      <c r="W1244" s="319" t="b">
        <f t="shared" si="359"/>
        <v>1</v>
      </c>
      <c r="X1244" s="319" t="b">
        <f t="shared" si="360"/>
        <v>0</v>
      </c>
      <c r="Y1244" s="370"/>
      <c r="Z1244" s="377" t="str">
        <f t="shared" si="351"/>
        <v/>
      </c>
      <c r="AA1244" s="373" t="str">
        <f t="array" ref="AA1244">IF( $Z1244="", "", INDEX(白話字聲母資料表, $Z1244, $AA$5))</f>
        <v/>
      </c>
      <c r="AB1244" s="370"/>
      <c r="AC1244" s="377" t="str">
        <f t="shared" si="361"/>
        <v/>
      </c>
      <c r="AD1244" s="373" t="str">
        <f t="array" ref="AD1244">IF( $W1244, "", INDEX(白話字韻母資料表, AC1244, $AD$5))</f>
        <v/>
      </c>
      <c r="AE1244" s="373" t="str">
        <f t="array" ref="AE1244">IF( $W1244, "", IF( INDEX(白話字韻母資料表, AC1244, $AE$5) = "入聲", TRUE, FALSE) )</f>
        <v/>
      </c>
      <c r="AF1244" s="374" t="str">
        <f t="shared" si="362"/>
        <v/>
      </c>
      <c r="AG1244" s="374" t="str">
        <f t="shared" si="363"/>
        <v/>
      </c>
      <c r="AH1244" s="374" t="str">
        <f t="array" ref="AH1244">IF( $W1244, "", INDEX(白話字韻母資料表, $AC1244, $AH$5))</f>
        <v/>
      </c>
      <c r="AI1244" s="374" t="str">
        <f t="array" ref="AI1244">IF($W1244, "", INDEX(白話字韻母八聲調資料表, $AD1244, $AG1244))</f>
        <v/>
      </c>
      <c r="AJ1244" s="370"/>
      <c r="AK1244" s="373" t="b">
        <f t="shared" si="364"/>
        <v>0</v>
      </c>
      <c r="AL1244" s="373" t="str">
        <f>IF( $AK1244, IFERROR( IF(MATCH( $E1244, 顎音化聲母!$H$9:$H$37, 0), TRUE, FALSE), FALSE), "")</f>
        <v/>
      </c>
      <c r="AM1244" s="373" t="str">
        <f t="array" ref="AM1244">IF( AND($AK1244, $AL1244), INDEX(顎音化聲母資料表, MATCH( $D1244 &amp; $E1244, 顎音化聲母!$L$5:$L$136, 0), 3), "")</f>
        <v/>
      </c>
      <c r="AN1244" s="373" t="str">
        <f t="shared" si="365"/>
        <v/>
      </c>
      <c r="AO1244" s="374" t="str">
        <f t="array" ref="AO1244">IF($AN1244="", "", IF( $AM1244&lt;&gt;"", $AM1244,INDEX(白話字聲母資料表, $AN1244, $AO$5)))</f>
        <v/>
      </c>
      <c r="AP1244" s="374" t="str">
        <f t="array" ref="AP1244">IF($W1244, "", INDEX(方音八音反切資料表, $AD1244, $AG1244))</f>
        <v/>
      </c>
      <c r="AQ1244" s="370"/>
      <c r="AR1244" s="374" t="str">
        <f t="array" ref="AR1244">IF($V1244, "", INDEX(白話字聲母資料表, $Z1244, $AR$5))</f>
        <v/>
      </c>
      <c r="AS1244" s="375" t="str">
        <f t="array" ref="AS1244">IF($W1244, "", INDEX(白話字韻母資料表, $AC1244, $AR$5))</f>
        <v/>
      </c>
      <c r="AT1244" s="374" t="str">
        <f t="array" ref="AT1244">IF($W1244, "", INDEX(台羅韻母八聲調資料表, $AD1244, $AG1244))</f>
        <v/>
      </c>
      <c r="AU1244" s="370"/>
      <c r="AV1244" s="374" t="str">
        <f t="array" ref="AV1244">IF($V1244, "", INDEX(白話字聲母資料表, $Z1244, $AV$5))</f>
        <v/>
      </c>
      <c r="AW1244" s="375" t="str">
        <f t="array" ref="AW1244">IF($W1244, "", INDEX(白話字韻母資料表, $AC1244, $AW$5))</f>
        <v/>
      </c>
      <c r="AX1244" s="374" t="str">
        <f t="array" ref="AX1244">IF($W1244, "", INDEX(閩拼韻母八聲調資料表, $AD1244, $AG1244))</f>
        <v/>
      </c>
    </row>
    <row r="1245" spans="2:50">
      <c r="B1245" s="380">
        <f t="shared" si="294"/>
        <v>1237</v>
      </c>
      <c r="C1245" s="314" t="str">
        <f>MID(文章!$D$4, B1245, 1)</f>
        <v/>
      </c>
      <c r="D1245" s="365"/>
      <c r="E1245" s="365"/>
      <c r="F1245" s="365"/>
      <c r="G1245" s="315" t="str">
        <f t="array" ref="G1245">IF( OR($T1245, NOT($U1245), $W1245), "", $AA1245 &amp; $AH1245 &amp; INDEX(中文數值資料表, $AG1245, 2) )</f>
        <v/>
      </c>
      <c r="H1245" s="321" t="str">
        <f t="shared" si="295"/>
        <v/>
      </c>
      <c r="I1245" s="322" t="str">
        <f t="shared" si="296"/>
        <v/>
      </c>
      <c r="J1245" s="323" t="str">
        <f t="shared" si="297"/>
        <v/>
      </c>
      <c r="K1245" s="316" t="str">
        <f t="shared" si="298"/>
        <v/>
      </c>
      <c r="L1245" s="317" t="str">
        <f t="shared" ca="1" si="366"/>
        <v xml:space="preserve">\ltjruby{}{}\
</v>
      </c>
      <c r="M1245" s="317" t="str">
        <f t="shared" ca="1" si="352"/>
        <v xml:space="preserve">&lt;ruby&gt;&lt;rt&gt;&lt;/rt&gt;&lt;/ruby&gt;
</v>
      </c>
      <c r="N1245" s="317" t="str">
        <f t="shared" ca="1" si="353"/>
        <v xml:space="preserve">&lt;ruby&gt;&lt;rt&gt;&lt;/rt&gt;&lt;/ruby&gt;
</v>
      </c>
      <c r="O1245" s="317" t="str">
        <f t="shared" ca="1" si="354"/>
        <v xml:space="preserve">&lt;ruby&gt;&lt;rt&gt;&lt;/rt&gt;&lt;/ruby&gt;
</v>
      </c>
      <c r="P1245" s="317" t="str">
        <f t="shared" ca="1" si="354"/>
        <v xml:space="preserve">&lt;ruby&gt;&lt;rt&gt;&lt;/rt&gt;&lt;/ruby&gt;
</v>
      </c>
      <c r="Q1245" s="318" t="str">
        <f t="shared" ca="1" si="355"/>
        <v xml:space="preserve">&lt;ruby&gt;&lt;rtc&gt;&lt;/rtc&gt;&lt;/ruby&gt;
</v>
      </c>
      <c r="R1245" s="318" t="str">
        <f t="shared" ca="1" si="356"/>
        <v xml:space="preserve">&lt;ruby&gt;&lt;rt&gt;&lt;/rt&gt;&lt;rtc&gt;&lt;/rtc&gt;&lt;/ruby&gt;
</v>
      </c>
      <c r="S1245" s="285"/>
      <c r="T1245" s="319" t="b">
        <f t="shared" si="350"/>
        <v>0</v>
      </c>
      <c r="U1245" s="319" t="b">
        <f t="shared" si="357"/>
        <v>0</v>
      </c>
      <c r="V1245" s="319" t="b">
        <f t="shared" si="358"/>
        <v>1</v>
      </c>
      <c r="W1245" s="319" t="b">
        <f t="shared" si="359"/>
        <v>1</v>
      </c>
      <c r="X1245" s="319" t="b">
        <f t="shared" si="360"/>
        <v>0</v>
      </c>
      <c r="Y1245" s="370"/>
      <c r="Z1245" s="377" t="str">
        <f t="shared" si="351"/>
        <v/>
      </c>
      <c r="AA1245" s="373" t="str">
        <f t="array" ref="AA1245">IF( $Z1245="", "", INDEX(白話字聲母資料表, $Z1245, $AA$5))</f>
        <v/>
      </c>
      <c r="AB1245" s="370"/>
      <c r="AC1245" s="377" t="str">
        <f t="shared" si="361"/>
        <v/>
      </c>
      <c r="AD1245" s="373" t="str">
        <f t="array" ref="AD1245">IF( $W1245, "", INDEX(白話字韻母資料表, AC1245, $AD$5))</f>
        <v/>
      </c>
      <c r="AE1245" s="373" t="str">
        <f t="array" ref="AE1245">IF( $W1245, "", IF( INDEX(白話字韻母資料表, AC1245, $AE$5) = "入聲", TRUE, FALSE) )</f>
        <v/>
      </c>
      <c r="AF1245" s="374" t="str">
        <f t="shared" si="362"/>
        <v/>
      </c>
      <c r="AG1245" s="374" t="str">
        <f t="shared" si="363"/>
        <v/>
      </c>
      <c r="AH1245" s="374" t="str">
        <f t="array" ref="AH1245">IF( $W1245, "", INDEX(白話字韻母資料表, $AC1245, $AH$5))</f>
        <v/>
      </c>
      <c r="AI1245" s="374" t="str">
        <f t="array" ref="AI1245">IF($W1245, "", INDEX(白話字韻母八聲調資料表, $AD1245, $AG1245))</f>
        <v/>
      </c>
      <c r="AJ1245" s="370"/>
      <c r="AK1245" s="373" t="b">
        <f t="shared" si="364"/>
        <v>0</v>
      </c>
      <c r="AL1245" s="373" t="str">
        <f>IF( $AK1245, IFERROR( IF(MATCH( $E1245, 顎音化聲母!$H$9:$H$37, 0), TRUE, FALSE), FALSE), "")</f>
        <v/>
      </c>
      <c r="AM1245" s="373" t="str">
        <f t="array" ref="AM1245">IF( AND($AK1245, $AL1245), INDEX(顎音化聲母資料表, MATCH( $D1245 &amp; $E1245, 顎音化聲母!$L$5:$L$136, 0), 3), "")</f>
        <v/>
      </c>
      <c r="AN1245" s="373" t="str">
        <f t="shared" si="365"/>
        <v/>
      </c>
      <c r="AO1245" s="374" t="str">
        <f t="array" ref="AO1245">IF($AN1245="", "", IF( $AM1245&lt;&gt;"", $AM1245,INDEX(白話字聲母資料表, $AN1245, $AO$5)))</f>
        <v/>
      </c>
      <c r="AP1245" s="374" t="str">
        <f t="array" ref="AP1245">IF($W1245, "", INDEX(方音八音反切資料表, $AD1245, $AG1245))</f>
        <v/>
      </c>
      <c r="AQ1245" s="370"/>
      <c r="AR1245" s="374" t="str">
        <f t="array" ref="AR1245">IF($V1245, "", INDEX(白話字聲母資料表, $Z1245, $AR$5))</f>
        <v/>
      </c>
      <c r="AS1245" s="375" t="str">
        <f t="array" ref="AS1245">IF($W1245, "", INDEX(白話字韻母資料表, $AC1245, $AR$5))</f>
        <v/>
      </c>
      <c r="AT1245" s="374" t="str">
        <f t="array" ref="AT1245">IF($W1245, "", INDEX(台羅韻母八聲調資料表, $AD1245, $AG1245))</f>
        <v/>
      </c>
      <c r="AU1245" s="370"/>
      <c r="AV1245" s="374" t="str">
        <f t="array" ref="AV1245">IF($V1245, "", INDEX(白話字聲母資料表, $Z1245, $AV$5))</f>
        <v/>
      </c>
      <c r="AW1245" s="375" t="str">
        <f t="array" ref="AW1245">IF($W1245, "", INDEX(白話字韻母資料表, $AC1245, $AW$5))</f>
        <v/>
      </c>
      <c r="AX1245" s="374" t="str">
        <f t="array" ref="AX1245">IF($W1245, "", INDEX(閩拼韻母八聲調資料表, $AD1245, $AG1245))</f>
        <v/>
      </c>
    </row>
    <row r="1246" spans="2:50">
      <c r="B1246" s="380">
        <f t="shared" si="294"/>
        <v>1238</v>
      </c>
      <c r="C1246" s="314" t="str">
        <f>MID(文章!$D$4, B1246, 1)</f>
        <v/>
      </c>
      <c r="D1246" s="365"/>
      <c r="E1246" s="365"/>
      <c r="F1246" s="365"/>
      <c r="G1246" s="315" t="str">
        <f t="array" ref="G1246">IF( OR($T1246, NOT($U1246), $W1246), "", $AA1246 &amp; $AH1246 &amp; INDEX(中文數值資料表, $AG1246, 2) )</f>
        <v/>
      </c>
      <c r="H1246" s="321" t="str">
        <f t="shared" si="295"/>
        <v/>
      </c>
      <c r="I1246" s="322" t="str">
        <f t="shared" si="296"/>
        <v/>
      </c>
      <c r="J1246" s="323" t="str">
        <f t="shared" si="297"/>
        <v/>
      </c>
      <c r="K1246" s="316" t="str">
        <f t="shared" si="298"/>
        <v/>
      </c>
      <c r="L1246" s="317" t="str">
        <f t="shared" ca="1" si="366"/>
        <v xml:space="preserve">\ltjruby{}{}\
</v>
      </c>
      <c r="M1246" s="317" t="str">
        <f t="shared" ca="1" si="352"/>
        <v xml:space="preserve">&lt;ruby&gt;&lt;rt&gt;&lt;/rt&gt;&lt;/ruby&gt;
</v>
      </c>
      <c r="N1246" s="317" t="str">
        <f t="shared" ca="1" si="353"/>
        <v xml:space="preserve">&lt;ruby&gt;&lt;rt&gt;&lt;/rt&gt;&lt;/ruby&gt;
</v>
      </c>
      <c r="O1246" s="317" t="str">
        <f t="shared" ca="1" si="354"/>
        <v xml:space="preserve">&lt;ruby&gt;&lt;rt&gt;&lt;/rt&gt;&lt;/ruby&gt;
</v>
      </c>
      <c r="P1246" s="317" t="str">
        <f t="shared" ca="1" si="354"/>
        <v xml:space="preserve">&lt;ruby&gt;&lt;rt&gt;&lt;/rt&gt;&lt;/ruby&gt;
</v>
      </c>
      <c r="Q1246" s="318" t="str">
        <f t="shared" ca="1" si="355"/>
        <v xml:space="preserve">&lt;ruby&gt;&lt;rtc&gt;&lt;/rtc&gt;&lt;/ruby&gt;
</v>
      </c>
      <c r="R1246" s="318" t="str">
        <f t="shared" ca="1" si="356"/>
        <v xml:space="preserve">&lt;ruby&gt;&lt;rt&gt;&lt;/rt&gt;&lt;rtc&gt;&lt;/rtc&gt;&lt;/ruby&gt;
</v>
      </c>
      <c r="S1246" s="285"/>
      <c r="T1246" s="319" t="b">
        <f t="shared" si="350"/>
        <v>0</v>
      </c>
      <c r="U1246" s="319" t="b">
        <f t="shared" si="357"/>
        <v>0</v>
      </c>
      <c r="V1246" s="319" t="b">
        <f t="shared" si="358"/>
        <v>1</v>
      </c>
      <c r="W1246" s="319" t="b">
        <f t="shared" si="359"/>
        <v>1</v>
      </c>
      <c r="X1246" s="319" t="b">
        <f t="shared" si="360"/>
        <v>0</v>
      </c>
      <c r="Y1246" s="370"/>
      <c r="Z1246" s="377" t="str">
        <f t="shared" si="351"/>
        <v/>
      </c>
      <c r="AA1246" s="373" t="str">
        <f t="array" ref="AA1246">IF( $Z1246="", "", INDEX(白話字聲母資料表, $Z1246, $AA$5))</f>
        <v/>
      </c>
      <c r="AB1246" s="370"/>
      <c r="AC1246" s="377" t="str">
        <f t="shared" si="361"/>
        <v/>
      </c>
      <c r="AD1246" s="373" t="str">
        <f t="array" ref="AD1246">IF( $W1246, "", INDEX(白話字韻母資料表, AC1246, $AD$5))</f>
        <v/>
      </c>
      <c r="AE1246" s="373" t="str">
        <f t="array" ref="AE1246">IF( $W1246, "", IF( INDEX(白話字韻母資料表, AC1246, $AE$5) = "入聲", TRUE, FALSE) )</f>
        <v/>
      </c>
      <c r="AF1246" s="374" t="str">
        <f t="shared" si="362"/>
        <v/>
      </c>
      <c r="AG1246" s="374" t="str">
        <f t="shared" si="363"/>
        <v/>
      </c>
      <c r="AH1246" s="374" t="str">
        <f t="array" ref="AH1246">IF( $W1246, "", INDEX(白話字韻母資料表, $AC1246, $AH$5))</f>
        <v/>
      </c>
      <c r="AI1246" s="374" t="str">
        <f t="array" ref="AI1246">IF($W1246, "", INDEX(白話字韻母八聲調資料表, $AD1246, $AG1246))</f>
        <v/>
      </c>
      <c r="AJ1246" s="370"/>
      <c r="AK1246" s="373" t="b">
        <f t="shared" si="364"/>
        <v>0</v>
      </c>
      <c r="AL1246" s="373" t="str">
        <f>IF( $AK1246, IFERROR( IF(MATCH( $E1246, 顎音化聲母!$H$9:$H$37, 0), TRUE, FALSE), FALSE), "")</f>
        <v/>
      </c>
      <c r="AM1246" s="373" t="str">
        <f t="array" ref="AM1246">IF( AND($AK1246, $AL1246), INDEX(顎音化聲母資料表, MATCH( $D1246 &amp; $E1246, 顎音化聲母!$L$5:$L$136, 0), 3), "")</f>
        <v/>
      </c>
      <c r="AN1246" s="373" t="str">
        <f t="shared" si="365"/>
        <v/>
      </c>
      <c r="AO1246" s="374" t="str">
        <f t="array" ref="AO1246">IF($AN1246="", "", IF( $AM1246&lt;&gt;"", $AM1246,INDEX(白話字聲母資料表, $AN1246, $AO$5)))</f>
        <v/>
      </c>
      <c r="AP1246" s="374" t="str">
        <f t="array" ref="AP1246">IF($W1246, "", INDEX(方音八音反切資料表, $AD1246, $AG1246))</f>
        <v/>
      </c>
      <c r="AQ1246" s="370"/>
      <c r="AR1246" s="374" t="str">
        <f t="array" ref="AR1246">IF($V1246, "", INDEX(白話字聲母資料表, $Z1246, $AR$5))</f>
        <v/>
      </c>
      <c r="AS1246" s="375" t="str">
        <f t="array" ref="AS1246">IF($W1246, "", INDEX(白話字韻母資料表, $AC1246, $AR$5))</f>
        <v/>
      </c>
      <c r="AT1246" s="374" t="str">
        <f t="array" ref="AT1246">IF($W1246, "", INDEX(台羅韻母八聲調資料表, $AD1246, $AG1246))</f>
        <v/>
      </c>
      <c r="AU1246" s="370"/>
      <c r="AV1246" s="374" t="str">
        <f t="array" ref="AV1246">IF($V1246, "", INDEX(白話字聲母資料表, $Z1246, $AV$5))</f>
        <v/>
      </c>
      <c r="AW1246" s="375" t="str">
        <f t="array" ref="AW1246">IF($W1246, "", INDEX(白話字韻母資料表, $AC1246, $AW$5))</f>
        <v/>
      </c>
      <c r="AX1246" s="374" t="str">
        <f t="array" ref="AX1246">IF($W1246, "", INDEX(閩拼韻母八聲調資料表, $AD1246, $AG1246))</f>
        <v/>
      </c>
    </row>
    <row r="1247" spans="2:50">
      <c r="B1247" s="380">
        <f t="shared" si="294"/>
        <v>1239</v>
      </c>
      <c r="C1247" s="314" t="str">
        <f>MID(文章!$D$4, B1247, 1)</f>
        <v/>
      </c>
      <c r="D1247" s="365"/>
      <c r="E1247" s="365"/>
      <c r="F1247" s="365"/>
      <c r="G1247" s="315" t="str">
        <f t="array" ref="G1247">IF( OR($T1247, NOT($U1247), $W1247), "", $AA1247 &amp; $AH1247 &amp; INDEX(中文數值資料表, $AG1247, 2) )</f>
        <v/>
      </c>
      <c r="H1247" s="321" t="str">
        <f t="shared" si="295"/>
        <v/>
      </c>
      <c r="I1247" s="322" t="str">
        <f t="shared" si="296"/>
        <v/>
      </c>
      <c r="J1247" s="323" t="str">
        <f t="shared" si="297"/>
        <v/>
      </c>
      <c r="K1247" s="316" t="str">
        <f t="shared" si="298"/>
        <v/>
      </c>
      <c r="L1247" s="317" t="str">
        <f t="shared" ca="1" si="366"/>
        <v xml:space="preserve">\ltjruby{}{}\
</v>
      </c>
      <c r="M1247" s="317" t="str">
        <f t="shared" ca="1" si="352"/>
        <v xml:space="preserve">&lt;ruby&gt;&lt;rt&gt;&lt;/rt&gt;&lt;/ruby&gt;
</v>
      </c>
      <c r="N1247" s="317" t="str">
        <f t="shared" ca="1" si="353"/>
        <v xml:space="preserve">&lt;ruby&gt;&lt;rt&gt;&lt;/rt&gt;&lt;/ruby&gt;
</v>
      </c>
      <c r="O1247" s="317" t="str">
        <f t="shared" ca="1" si="354"/>
        <v xml:space="preserve">&lt;ruby&gt;&lt;rt&gt;&lt;/rt&gt;&lt;/ruby&gt;
</v>
      </c>
      <c r="P1247" s="317" t="str">
        <f t="shared" ca="1" si="354"/>
        <v xml:space="preserve">&lt;ruby&gt;&lt;rt&gt;&lt;/rt&gt;&lt;/ruby&gt;
</v>
      </c>
      <c r="Q1247" s="318" t="str">
        <f t="shared" ca="1" si="355"/>
        <v xml:space="preserve">&lt;ruby&gt;&lt;rtc&gt;&lt;/rtc&gt;&lt;/ruby&gt;
</v>
      </c>
      <c r="R1247" s="318" t="str">
        <f t="shared" ca="1" si="356"/>
        <v xml:space="preserve">&lt;ruby&gt;&lt;rt&gt;&lt;/rt&gt;&lt;rtc&gt;&lt;/rtc&gt;&lt;/ruby&gt;
</v>
      </c>
      <c r="S1247" s="285"/>
      <c r="T1247" s="319" t="b">
        <f t="shared" si="350"/>
        <v>0</v>
      </c>
      <c r="U1247" s="319" t="b">
        <f t="shared" si="357"/>
        <v>0</v>
      </c>
      <c r="V1247" s="319" t="b">
        <f t="shared" si="358"/>
        <v>1</v>
      </c>
      <c r="W1247" s="319" t="b">
        <f t="shared" si="359"/>
        <v>1</v>
      </c>
      <c r="X1247" s="319" t="b">
        <f t="shared" si="360"/>
        <v>0</v>
      </c>
      <c r="Y1247" s="370"/>
      <c r="Z1247" s="377" t="str">
        <f t="shared" si="351"/>
        <v/>
      </c>
      <c r="AA1247" s="373" t="str">
        <f t="array" ref="AA1247">IF( $Z1247="", "", INDEX(白話字聲母資料表, $Z1247, $AA$5))</f>
        <v/>
      </c>
      <c r="AB1247" s="370"/>
      <c r="AC1247" s="377" t="str">
        <f t="shared" si="361"/>
        <v/>
      </c>
      <c r="AD1247" s="373" t="str">
        <f t="array" ref="AD1247">IF( $W1247, "", INDEX(白話字韻母資料表, AC1247, $AD$5))</f>
        <v/>
      </c>
      <c r="AE1247" s="373" t="str">
        <f t="array" ref="AE1247">IF( $W1247, "", IF( INDEX(白話字韻母資料表, AC1247, $AE$5) = "入聲", TRUE, FALSE) )</f>
        <v/>
      </c>
      <c r="AF1247" s="374" t="str">
        <f t="shared" si="362"/>
        <v/>
      </c>
      <c r="AG1247" s="374" t="str">
        <f t="shared" si="363"/>
        <v/>
      </c>
      <c r="AH1247" s="374" t="str">
        <f t="array" ref="AH1247">IF( $W1247, "", INDEX(白話字韻母資料表, $AC1247, $AH$5))</f>
        <v/>
      </c>
      <c r="AI1247" s="374" t="str">
        <f t="array" ref="AI1247">IF($W1247, "", INDEX(白話字韻母八聲調資料表, $AD1247, $AG1247))</f>
        <v/>
      </c>
      <c r="AJ1247" s="370"/>
      <c r="AK1247" s="373" t="b">
        <f t="shared" si="364"/>
        <v>0</v>
      </c>
      <c r="AL1247" s="373" t="str">
        <f>IF( $AK1247, IFERROR( IF(MATCH( $E1247, 顎音化聲母!$H$9:$H$37, 0), TRUE, FALSE), FALSE), "")</f>
        <v/>
      </c>
      <c r="AM1247" s="373" t="str">
        <f t="array" ref="AM1247">IF( AND($AK1247, $AL1247), INDEX(顎音化聲母資料表, MATCH( $D1247 &amp; $E1247, 顎音化聲母!$L$5:$L$136, 0), 3), "")</f>
        <v/>
      </c>
      <c r="AN1247" s="373" t="str">
        <f t="shared" si="365"/>
        <v/>
      </c>
      <c r="AO1247" s="374" t="str">
        <f t="array" ref="AO1247">IF($AN1247="", "", IF( $AM1247&lt;&gt;"", $AM1247,INDEX(白話字聲母資料表, $AN1247, $AO$5)))</f>
        <v/>
      </c>
      <c r="AP1247" s="374" t="str">
        <f t="array" ref="AP1247">IF($W1247, "", INDEX(方音八音反切資料表, $AD1247, $AG1247))</f>
        <v/>
      </c>
      <c r="AQ1247" s="370"/>
      <c r="AR1247" s="374" t="str">
        <f t="array" ref="AR1247">IF($V1247, "", INDEX(白話字聲母資料表, $Z1247, $AR$5))</f>
        <v/>
      </c>
      <c r="AS1247" s="375" t="str">
        <f t="array" ref="AS1247">IF($W1247, "", INDEX(白話字韻母資料表, $AC1247, $AR$5))</f>
        <v/>
      </c>
      <c r="AT1247" s="374" t="str">
        <f t="array" ref="AT1247">IF($W1247, "", INDEX(台羅韻母八聲調資料表, $AD1247, $AG1247))</f>
        <v/>
      </c>
      <c r="AU1247" s="370"/>
      <c r="AV1247" s="374" t="str">
        <f t="array" ref="AV1247">IF($V1247, "", INDEX(白話字聲母資料表, $Z1247, $AV$5))</f>
        <v/>
      </c>
      <c r="AW1247" s="375" t="str">
        <f t="array" ref="AW1247">IF($W1247, "", INDEX(白話字韻母資料表, $AC1247, $AW$5))</f>
        <v/>
      </c>
      <c r="AX1247" s="374" t="str">
        <f t="array" ref="AX1247">IF($W1247, "", INDEX(閩拼韻母八聲調資料表, $AD1247, $AG1247))</f>
        <v/>
      </c>
    </row>
    <row r="1248" spans="2:50">
      <c r="B1248" s="380">
        <f t="shared" si="294"/>
        <v>1240</v>
      </c>
      <c r="C1248" s="314" t="str">
        <f>MID(文章!$D$4, B1248, 1)</f>
        <v/>
      </c>
      <c r="D1248" s="365"/>
      <c r="E1248" s="365"/>
      <c r="F1248" s="365"/>
      <c r="G1248" s="315" t="str">
        <f t="array" ref="G1248">IF( OR($T1248, NOT($U1248), $W1248), "", $AA1248 &amp; $AH1248 &amp; INDEX(中文數值資料表, $AG1248, 2) )</f>
        <v/>
      </c>
      <c r="H1248" s="321" t="str">
        <f t="shared" si="295"/>
        <v/>
      </c>
      <c r="I1248" s="322" t="str">
        <f t="shared" si="296"/>
        <v/>
      </c>
      <c r="J1248" s="323" t="str">
        <f t="shared" si="297"/>
        <v/>
      </c>
      <c r="K1248" s="316" t="str">
        <f t="shared" si="298"/>
        <v/>
      </c>
      <c r="L1248" s="317" t="str">
        <f t="shared" ca="1" si="366"/>
        <v xml:space="preserve">\ltjruby{}{}\
</v>
      </c>
      <c r="M1248" s="317" t="str">
        <f t="shared" ca="1" si="352"/>
        <v xml:space="preserve">&lt;ruby&gt;&lt;rt&gt;&lt;/rt&gt;&lt;/ruby&gt;
</v>
      </c>
      <c r="N1248" s="317" t="str">
        <f t="shared" ca="1" si="353"/>
        <v xml:space="preserve">&lt;ruby&gt;&lt;rt&gt;&lt;/rt&gt;&lt;/ruby&gt;
</v>
      </c>
      <c r="O1248" s="317" t="str">
        <f t="shared" ca="1" si="354"/>
        <v xml:space="preserve">&lt;ruby&gt;&lt;rt&gt;&lt;/rt&gt;&lt;/ruby&gt;
</v>
      </c>
      <c r="P1248" s="317" t="str">
        <f t="shared" ca="1" si="354"/>
        <v xml:space="preserve">&lt;ruby&gt;&lt;rt&gt;&lt;/rt&gt;&lt;/ruby&gt;
</v>
      </c>
      <c r="Q1248" s="318" t="str">
        <f t="shared" ca="1" si="355"/>
        <v xml:space="preserve">&lt;ruby&gt;&lt;rtc&gt;&lt;/rtc&gt;&lt;/ruby&gt;
</v>
      </c>
      <c r="R1248" s="318" t="str">
        <f t="shared" ca="1" si="356"/>
        <v xml:space="preserve">&lt;ruby&gt;&lt;rt&gt;&lt;/rt&gt;&lt;rtc&gt;&lt;/rtc&gt;&lt;/ruby&gt;
</v>
      </c>
      <c r="S1248" s="285"/>
      <c r="T1248" s="319" t="b">
        <f t="shared" si="350"/>
        <v>0</v>
      </c>
      <c r="U1248" s="319" t="b">
        <f t="shared" si="357"/>
        <v>0</v>
      </c>
      <c r="V1248" s="319" t="b">
        <f t="shared" si="358"/>
        <v>1</v>
      </c>
      <c r="W1248" s="319" t="b">
        <f t="shared" si="359"/>
        <v>1</v>
      </c>
      <c r="X1248" s="319" t="b">
        <f t="shared" si="360"/>
        <v>0</v>
      </c>
      <c r="Y1248" s="370"/>
      <c r="Z1248" s="377" t="str">
        <f t="shared" si="351"/>
        <v/>
      </c>
      <c r="AA1248" s="373" t="str">
        <f t="array" ref="AA1248">IF( $Z1248="", "", INDEX(白話字聲母資料表, $Z1248, $AA$5))</f>
        <v/>
      </c>
      <c r="AB1248" s="370"/>
      <c r="AC1248" s="377" t="str">
        <f t="shared" si="361"/>
        <v/>
      </c>
      <c r="AD1248" s="373" t="str">
        <f t="array" ref="AD1248">IF( $W1248, "", INDEX(白話字韻母資料表, AC1248, $AD$5))</f>
        <v/>
      </c>
      <c r="AE1248" s="373" t="str">
        <f t="array" ref="AE1248">IF( $W1248, "", IF( INDEX(白話字韻母資料表, AC1248, $AE$5) = "入聲", TRUE, FALSE) )</f>
        <v/>
      </c>
      <c r="AF1248" s="374" t="str">
        <f t="shared" si="362"/>
        <v/>
      </c>
      <c r="AG1248" s="374" t="str">
        <f t="shared" si="363"/>
        <v/>
      </c>
      <c r="AH1248" s="374" t="str">
        <f t="array" ref="AH1248">IF( $W1248, "", INDEX(白話字韻母資料表, $AC1248, $AH$5))</f>
        <v/>
      </c>
      <c r="AI1248" s="374" t="str">
        <f t="array" ref="AI1248">IF($W1248, "", INDEX(白話字韻母八聲調資料表, $AD1248, $AG1248))</f>
        <v/>
      </c>
      <c r="AJ1248" s="370"/>
      <c r="AK1248" s="373" t="b">
        <f t="shared" si="364"/>
        <v>0</v>
      </c>
      <c r="AL1248" s="373" t="str">
        <f>IF( $AK1248, IFERROR( IF(MATCH( $E1248, 顎音化聲母!$H$9:$H$37, 0), TRUE, FALSE), FALSE), "")</f>
        <v/>
      </c>
      <c r="AM1248" s="373" t="str">
        <f t="array" ref="AM1248">IF( AND($AK1248, $AL1248), INDEX(顎音化聲母資料表, MATCH( $D1248 &amp; $E1248, 顎音化聲母!$L$5:$L$136, 0), 3), "")</f>
        <v/>
      </c>
      <c r="AN1248" s="373" t="str">
        <f t="shared" si="365"/>
        <v/>
      </c>
      <c r="AO1248" s="374" t="str">
        <f t="array" ref="AO1248">IF($AN1248="", "", IF( $AM1248&lt;&gt;"", $AM1248,INDEX(白話字聲母資料表, $AN1248, $AO$5)))</f>
        <v/>
      </c>
      <c r="AP1248" s="374" t="str">
        <f t="array" ref="AP1248">IF($W1248, "", INDEX(方音八音反切資料表, $AD1248, $AG1248))</f>
        <v/>
      </c>
      <c r="AQ1248" s="370"/>
      <c r="AR1248" s="374" t="str">
        <f t="array" ref="AR1248">IF($V1248, "", INDEX(白話字聲母資料表, $Z1248, $AR$5))</f>
        <v/>
      </c>
      <c r="AS1248" s="375" t="str">
        <f t="array" ref="AS1248">IF($W1248, "", INDEX(白話字韻母資料表, $AC1248, $AR$5))</f>
        <v/>
      </c>
      <c r="AT1248" s="374" t="str">
        <f t="array" ref="AT1248">IF($W1248, "", INDEX(台羅韻母八聲調資料表, $AD1248, $AG1248))</f>
        <v/>
      </c>
      <c r="AU1248" s="370"/>
      <c r="AV1248" s="374" t="str">
        <f t="array" ref="AV1248">IF($V1248, "", INDEX(白話字聲母資料表, $Z1248, $AV$5))</f>
        <v/>
      </c>
      <c r="AW1248" s="375" t="str">
        <f t="array" ref="AW1248">IF($W1248, "", INDEX(白話字韻母資料表, $AC1248, $AW$5))</f>
        <v/>
      </c>
      <c r="AX1248" s="374" t="str">
        <f t="array" ref="AX1248">IF($W1248, "", INDEX(閩拼韻母八聲調資料表, $AD1248, $AG1248))</f>
        <v/>
      </c>
    </row>
    <row r="1249" spans="2:50">
      <c r="B1249" s="380">
        <f t="shared" si="294"/>
        <v>1241</v>
      </c>
      <c r="C1249" s="314" t="str">
        <f>MID(文章!$D$4, B1249, 1)</f>
        <v/>
      </c>
      <c r="D1249" s="365"/>
      <c r="E1249" s="365"/>
      <c r="F1249" s="365"/>
      <c r="G1249" s="315" t="str">
        <f t="array" ref="G1249">IF( OR($T1249, NOT($U1249), $W1249), "", $AA1249 &amp; $AH1249 &amp; INDEX(中文數值資料表, $AG1249, 2) )</f>
        <v/>
      </c>
      <c r="H1249" s="321" t="str">
        <f t="shared" si="295"/>
        <v/>
      </c>
      <c r="I1249" s="322" t="str">
        <f t="shared" si="296"/>
        <v/>
      </c>
      <c r="J1249" s="323" t="str">
        <f t="shared" si="297"/>
        <v/>
      </c>
      <c r="K1249" s="316" t="str">
        <f t="shared" si="298"/>
        <v/>
      </c>
      <c r="L1249" s="317" t="str">
        <f t="shared" ca="1" si="366"/>
        <v xml:space="preserve">\ltjruby{}{}\
</v>
      </c>
      <c r="M1249" s="317" t="str">
        <f t="shared" ca="1" si="352"/>
        <v xml:space="preserve">&lt;ruby&gt;&lt;rt&gt;&lt;/rt&gt;&lt;/ruby&gt;
</v>
      </c>
      <c r="N1249" s="317" t="str">
        <f t="shared" ca="1" si="353"/>
        <v xml:space="preserve">&lt;ruby&gt;&lt;rt&gt;&lt;/rt&gt;&lt;/ruby&gt;
</v>
      </c>
      <c r="O1249" s="317" t="str">
        <f t="shared" ca="1" si="354"/>
        <v xml:space="preserve">&lt;ruby&gt;&lt;rt&gt;&lt;/rt&gt;&lt;/ruby&gt;
</v>
      </c>
      <c r="P1249" s="317" t="str">
        <f t="shared" ca="1" si="354"/>
        <v xml:space="preserve">&lt;ruby&gt;&lt;rt&gt;&lt;/rt&gt;&lt;/ruby&gt;
</v>
      </c>
      <c r="Q1249" s="318" t="str">
        <f t="shared" ca="1" si="355"/>
        <v xml:space="preserve">&lt;ruby&gt;&lt;rtc&gt;&lt;/rtc&gt;&lt;/ruby&gt;
</v>
      </c>
      <c r="R1249" s="318" t="str">
        <f t="shared" ca="1" si="356"/>
        <v xml:space="preserve">&lt;ruby&gt;&lt;rt&gt;&lt;/rt&gt;&lt;rtc&gt;&lt;/rtc&gt;&lt;/ruby&gt;
</v>
      </c>
      <c r="S1249" s="285"/>
      <c r="T1249" s="319" t="b">
        <f t="shared" si="350"/>
        <v>0</v>
      </c>
      <c r="U1249" s="319" t="b">
        <f t="shared" si="357"/>
        <v>0</v>
      </c>
      <c r="V1249" s="319" t="b">
        <f t="shared" si="358"/>
        <v>1</v>
      </c>
      <c r="W1249" s="319" t="b">
        <f t="shared" si="359"/>
        <v>1</v>
      </c>
      <c r="X1249" s="319" t="b">
        <f t="shared" si="360"/>
        <v>0</v>
      </c>
      <c r="Y1249" s="370"/>
      <c r="Z1249" s="377" t="str">
        <f t="shared" si="351"/>
        <v/>
      </c>
      <c r="AA1249" s="373" t="str">
        <f t="array" ref="AA1249">IF( $Z1249="", "", INDEX(白話字聲母資料表, $Z1249, $AA$5))</f>
        <v/>
      </c>
      <c r="AB1249" s="370"/>
      <c r="AC1249" s="377" t="str">
        <f t="shared" si="361"/>
        <v/>
      </c>
      <c r="AD1249" s="373" t="str">
        <f t="array" ref="AD1249">IF( $W1249, "", INDEX(白話字韻母資料表, AC1249, $AD$5))</f>
        <v/>
      </c>
      <c r="AE1249" s="373" t="str">
        <f t="array" ref="AE1249">IF( $W1249, "", IF( INDEX(白話字韻母資料表, AC1249, $AE$5) = "入聲", TRUE, FALSE) )</f>
        <v/>
      </c>
      <c r="AF1249" s="374" t="str">
        <f t="shared" si="362"/>
        <v/>
      </c>
      <c r="AG1249" s="374" t="str">
        <f t="shared" si="363"/>
        <v/>
      </c>
      <c r="AH1249" s="374" t="str">
        <f t="array" ref="AH1249">IF( $W1249, "", INDEX(白話字韻母資料表, $AC1249, $AH$5))</f>
        <v/>
      </c>
      <c r="AI1249" s="374" t="str">
        <f t="array" ref="AI1249">IF($W1249, "", INDEX(白話字韻母八聲調資料表, $AD1249, $AG1249))</f>
        <v/>
      </c>
      <c r="AJ1249" s="370"/>
      <c r="AK1249" s="373" t="b">
        <f t="shared" si="364"/>
        <v>0</v>
      </c>
      <c r="AL1249" s="373" t="str">
        <f>IF( $AK1249, IFERROR( IF(MATCH( $E1249, 顎音化聲母!$H$9:$H$37, 0), TRUE, FALSE), FALSE), "")</f>
        <v/>
      </c>
      <c r="AM1249" s="373" t="str">
        <f t="array" ref="AM1249">IF( AND($AK1249, $AL1249), INDEX(顎音化聲母資料表, MATCH( $D1249 &amp; $E1249, 顎音化聲母!$L$5:$L$136, 0), 3), "")</f>
        <v/>
      </c>
      <c r="AN1249" s="373" t="str">
        <f t="shared" si="365"/>
        <v/>
      </c>
      <c r="AO1249" s="374" t="str">
        <f t="array" ref="AO1249">IF($AN1249="", "", IF( $AM1249&lt;&gt;"", $AM1249,INDEX(白話字聲母資料表, $AN1249, $AO$5)))</f>
        <v/>
      </c>
      <c r="AP1249" s="374" t="str">
        <f t="array" ref="AP1249">IF($W1249, "", INDEX(方音八音反切資料表, $AD1249, $AG1249))</f>
        <v/>
      </c>
      <c r="AQ1249" s="370"/>
      <c r="AR1249" s="374" t="str">
        <f t="array" ref="AR1249">IF($V1249, "", INDEX(白話字聲母資料表, $Z1249, $AR$5))</f>
        <v/>
      </c>
      <c r="AS1249" s="375" t="str">
        <f t="array" ref="AS1249">IF($W1249, "", INDEX(白話字韻母資料表, $AC1249, $AR$5))</f>
        <v/>
      </c>
      <c r="AT1249" s="374" t="str">
        <f t="array" ref="AT1249">IF($W1249, "", INDEX(台羅韻母八聲調資料表, $AD1249, $AG1249))</f>
        <v/>
      </c>
      <c r="AU1249" s="370"/>
      <c r="AV1249" s="374" t="str">
        <f t="array" ref="AV1249">IF($V1249, "", INDEX(白話字聲母資料表, $Z1249, $AV$5))</f>
        <v/>
      </c>
      <c r="AW1249" s="375" t="str">
        <f t="array" ref="AW1249">IF($W1249, "", INDEX(白話字韻母資料表, $AC1249, $AW$5))</f>
        <v/>
      </c>
      <c r="AX1249" s="374" t="str">
        <f t="array" ref="AX1249">IF($W1249, "", INDEX(閩拼韻母八聲調資料表, $AD1249, $AG1249))</f>
        <v/>
      </c>
    </row>
    <row r="1250" spans="2:50">
      <c r="B1250" s="380">
        <f t="shared" si="294"/>
        <v>1242</v>
      </c>
      <c r="C1250" s="314" t="str">
        <f>MID(文章!$D$4, B1250, 1)</f>
        <v/>
      </c>
      <c r="D1250" s="365"/>
      <c r="E1250" s="365"/>
      <c r="F1250" s="365"/>
      <c r="G1250" s="315" t="str">
        <f t="array" ref="G1250">IF( OR($T1250, NOT($U1250), $W1250), "", $AA1250 &amp; $AH1250 &amp; INDEX(中文數值資料表, $AG1250, 2) )</f>
        <v/>
      </c>
      <c r="H1250" s="321" t="str">
        <f t="shared" si="295"/>
        <v/>
      </c>
      <c r="I1250" s="322" t="str">
        <f t="shared" si="296"/>
        <v/>
      </c>
      <c r="J1250" s="323" t="str">
        <f t="shared" si="297"/>
        <v/>
      </c>
      <c r="K1250" s="316" t="str">
        <f t="shared" si="298"/>
        <v/>
      </c>
      <c r="L1250" s="317" t="str">
        <f t="shared" ca="1" si="366"/>
        <v xml:space="preserve">\ltjruby{}{}\
</v>
      </c>
      <c r="M1250" s="317" t="str">
        <f t="shared" ca="1" si="352"/>
        <v xml:space="preserve">&lt;ruby&gt;&lt;rt&gt;&lt;/rt&gt;&lt;/ruby&gt;
</v>
      </c>
      <c r="N1250" s="317" t="str">
        <f t="shared" ca="1" si="353"/>
        <v xml:space="preserve">&lt;ruby&gt;&lt;rt&gt;&lt;/rt&gt;&lt;/ruby&gt;
</v>
      </c>
      <c r="O1250" s="317" t="str">
        <f t="shared" ca="1" si="354"/>
        <v xml:space="preserve">&lt;ruby&gt;&lt;rt&gt;&lt;/rt&gt;&lt;/ruby&gt;
</v>
      </c>
      <c r="P1250" s="317" t="str">
        <f t="shared" ca="1" si="354"/>
        <v xml:space="preserve">&lt;ruby&gt;&lt;rt&gt;&lt;/rt&gt;&lt;/ruby&gt;
</v>
      </c>
      <c r="Q1250" s="318" t="str">
        <f t="shared" ca="1" si="355"/>
        <v xml:space="preserve">&lt;ruby&gt;&lt;rtc&gt;&lt;/rtc&gt;&lt;/ruby&gt;
</v>
      </c>
      <c r="R1250" s="318" t="str">
        <f t="shared" ca="1" si="356"/>
        <v xml:space="preserve">&lt;ruby&gt;&lt;rt&gt;&lt;/rt&gt;&lt;rtc&gt;&lt;/rtc&gt;&lt;/ruby&gt;
</v>
      </c>
      <c r="S1250" s="285"/>
      <c r="T1250" s="319" t="b">
        <f t="shared" si="350"/>
        <v>0</v>
      </c>
      <c r="U1250" s="319" t="b">
        <f t="shared" si="357"/>
        <v>0</v>
      </c>
      <c r="V1250" s="319" t="b">
        <f t="shared" si="358"/>
        <v>1</v>
      </c>
      <c r="W1250" s="319" t="b">
        <f t="shared" si="359"/>
        <v>1</v>
      </c>
      <c r="X1250" s="319" t="b">
        <f t="shared" si="360"/>
        <v>0</v>
      </c>
      <c r="Y1250" s="370"/>
      <c r="Z1250" s="377" t="str">
        <f t="shared" si="351"/>
        <v/>
      </c>
      <c r="AA1250" s="373" t="str">
        <f t="array" ref="AA1250">IF( $Z1250="", "", INDEX(白話字聲母資料表, $Z1250, $AA$5))</f>
        <v/>
      </c>
      <c r="AB1250" s="370"/>
      <c r="AC1250" s="377" t="str">
        <f t="shared" si="361"/>
        <v/>
      </c>
      <c r="AD1250" s="373" t="str">
        <f t="array" ref="AD1250">IF( $W1250, "", INDEX(白話字韻母資料表, AC1250, $AD$5))</f>
        <v/>
      </c>
      <c r="AE1250" s="373" t="str">
        <f t="array" ref="AE1250">IF( $W1250, "", IF( INDEX(白話字韻母資料表, AC1250, $AE$5) = "入聲", TRUE, FALSE) )</f>
        <v/>
      </c>
      <c r="AF1250" s="374" t="str">
        <f t="shared" si="362"/>
        <v/>
      </c>
      <c r="AG1250" s="374" t="str">
        <f t="shared" si="363"/>
        <v/>
      </c>
      <c r="AH1250" s="374" t="str">
        <f t="array" ref="AH1250">IF( $W1250, "", INDEX(白話字韻母資料表, $AC1250, $AH$5))</f>
        <v/>
      </c>
      <c r="AI1250" s="374" t="str">
        <f t="array" ref="AI1250">IF($W1250, "", INDEX(白話字韻母八聲調資料表, $AD1250, $AG1250))</f>
        <v/>
      </c>
      <c r="AJ1250" s="370"/>
      <c r="AK1250" s="373" t="b">
        <f t="shared" si="364"/>
        <v>0</v>
      </c>
      <c r="AL1250" s="373" t="str">
        <f>IF( $AK1250, IFERROR( IF(MATCH( $E1250, 顎音化聲母!$H$9:$H$37, 0), TRUE, FALSE), FALSE), "")</f>
        <v/>
      </c>
      <c r="AM1250" s="373" t="str">
        <f t="array" ref="AM1250">IF( AND($AK1250, $AL1250), INDEX(顎音化聲母資料表, MATCH( $D1250 &amp; $E1250, 顎音化聲母!$L$5:$L$136, 0), 3), "")</f>
        <v/>
      </c>
      <c r="AN1250" s="373" t="str">
        <f t="shared" si="365"/>
        <v/>
      </c>
      <c r="AO1250" s="374" t="str">
        <f t="array" ref="AO1250">IF($AN1250="", "", IF( $AM1250&lt;&gt;"", $AM1250,INDEX(白話字聲母資料表, $AN1250, $AO$5)))</f>
        <v/>
      </c>
      <c r="AP1250" s="374" t="str">
        <f t="array" ref="AP1250">IF($W1250, "", INDEX(方音八音反切資料表, $AD1250, $AG1250))</f>
        <v/>
      </c>
      <c r="AQ1250" s="370"/>
      <c r="AR1250" s="374" t="str">
        <f t="array" ref="AR1250">IF($V1250, "", INDEX(白話字聲母資料表, $Z1250, $AR$5))</f>
        <v/>
      </c>
      <c r="AS1250" s="375" t="str">
        <f t="array" ref="AS1250">IF($W1250, "", INDEX(白話字韻母資料表, $AC1250, $AR$5))</f>
        <v/>
      </c>
      <c r="AT1250" s="374" t="str">
        <f t="array" ref="AT1250">IF($W1250, "", INDEX(台羅韻母八聲調資料表, $AD1250, $AG1250))</f>
        <v/>
      </c>
      <c r="AU1250" s="370"/>
      <c r="AV1250" s="374" t="str">
        <f t="array" ref="AV1250">IF($V1250, "", INDEX(白話字聲母資料表, $Z1250, $AV$5))</f>
        <v/>
      </c>
      <c r="AW1250" s="375" t="str">
        <f t="array" ref="AW1250">IF($W1250, "", INDEX(白話字韻母資料表, $AC1250, $AW$5))</f>
        <v/>
      </c>
      <c r="AX1250" s="374" t="str">
        <f t="array" ref="AX1250">IF($W1250, "", INDEX(閩拼韻母八聲調資料表, $AD1250, $AG1250))</f>
        <v/>
      </c>
    </row>
    <row r="1251" spans="2:50">
      <c r="B1251" s="380">
        <f t="shared" si="294"/>
        <v>1243</v>
      </c>
      <c r="C1251" s="314" t="str">
        <f>MID(文章!$D$4, B1251, 1)</f>
        <v/>
      </c>
      <c r="D1251" s="365"/>
      <c r="E1251" s="365"/>
      <c r="F1251" s="365"/>
      <c r="G1251" s="315" t="str">
        <f t="array" ref="G1251">IF( OR($T1251, NOT($U1251), $W1251), "", $AA1251 &amp; $AH1251 &amp; INDEX(中文數值資料表, $AG1251, 2) )</f>
        <v/>
      </c>
      <c r="H1251" s="321" t="str">
        <f t="shared" si="295"/>
        <v/>
      </c>
      <c r="I1251" s="322" t="str">
        <f t="shared" si="296"/>
        <v/>
      </c>
      <c r="J1251" s="323" t="str">
        <f t="shared" si="297"/>
        <v/>
      </c>
      <c r="K1251" s="316" t="str">
        <f t="shared" si="298"/>
        <v/>
      </c>
      <c r="L1251" s="317" t="str">
        <f t="shared" ca="1" si="366"/>
        <v xml:space="preserve">\ltjruby{}{}\
</v>
      </c>
      <c r="M1251" s="317" t="str">
        <f t="shared" ca="1" si="352"/>
        <v xml:space="preserve">&lt;ruby&gt;&lt;rt&gt;&lt;/rt&gt;&lt;/ruby&gt;
</v>
      </c>
      <c r="N1251" s="317" t="str">
        <f t="shared" ca="1" si="353"/>
        <v xml:space="preserve">&lt;ruby&gt;&lt;rt&gt;&lt;/rt&gt;&lt;/ruby&gt;
</v>
      </c>
      <c r="O1251" s="317" t="str">
        <f t="shared" ca="1" si="354"/>
        <v xml:space="preserve">&lt;ruby&gt;&lt;rt&gt;&lt;/rt&gt;&lt;/ruby&gt;
</v>
      </c>
      <c r="P1251" s="317" t="str">
        <f t="shared" ca="1" si="354"/>
        <v xml:space="preserve">&lt;ruby&gt;&lt;rt&gt;&lt;/rt&gt;&lt;/ruby&gt;
</v>
      </c>
      <c r="Q1251" s="318" t="str">
        <f t="shared" ca="1" si="355"/>
        <v xml:space="preserve">&lt;ruby&gt;&lt;rtc&gt;&lt;/rtc&gt;&lt;/ruby&gt;
</v>
      </c>
      <c r="R1251" s="318" t="str">
        <f t="shared" ca="1" si="356"/>
        <v xml:space="preserve">&lt;ruby&gt;&lt;rt&gt;&lt;/rt&gt;&lt;rtc&gt;&lt;/rtc&gt;&lt;/ruby&gt;
</v>
      </c>
      <c r="S1251" s="285"/>
      <c r="T1251" s="319" t="b">
        <f t="shared" si="350"/>
        <v>0</v>
      </c>
      <c r="U1251" s="319" t="b">
        <f t="shared" si="357"/>
        <v>0</v>
      </c>
      <c r="V1251" s="319" t="b">
        <f t="shared" si="358"/>
        <v>1</v>
      </c>
      <c r="W1251" s="319" t="b">
        <f t="shared" si="359"/>
        <v>1</v>
      </c>
      <c r="X1251" s="319" t="b">
        <f t="shared" si="360"/>
        <v>0</v>
      </c>
      <c r="Y1251" s="370"/>
      <c r="Z1251" s="377" t="str">
        <f t="shared" si="351"/>
        <v/>
      </c>
      <c r="AA1251" s="373" t="str">
        <f t="array" ref="AA1251">IF( $Z1251="", "", INDEX(白話字聲母資料表, $Z1251, $AA$5))</f>
        <v/>
      </c>
      <c r="AB1251" s="370"/>
      <c r="AC1251" s="377" t="str">
        <f t="shared" si="361"/>
        <v/>
      </c>
      <c r="AD1251" s="373" t="str">
        <f t="array" ref="AD1251">IF( $W1251, "", INDEX(白話字韻母資料表, AC1251, $AD$5))</f>
        <v/>
      </c>
      <c r="AE1251" s="373" t="str">
        <f t="array" ref="AE1251">IF( $W1251, "", IF( INDEX(白話字韻母資料表, AC1251, $AE$5) = "入聲", TRUE, FALSE) )</f>
        <v/>
      </c>
      <c r="AF1251" s="374" t="str">
        <f t="shared" si="362"/>
        <v/>
      </c>
      <c r="AG1251" s="374" t="str">
        <f t="shared" si="363"/>
        <v/>
      </c>
      <c r="AH1251" s="374" t="str">
        <f t="array" ref="AH1251">IF( $W1251, "", INDEX(白話字韻母資料表, $AC1251, $AH$5))</f>
        <v/>
      </c>
      <c r="AI1251" s="374" t="str">
        <f t="array" ref="AI1251">IF($W1251, "", INDEX(白話字韻母八聲調資料表, $AD1251, $AG1251))</f>
        <v/>
      </c>
      <c r="AJ1251" s="370"/>
      <c r="AK1251" s="373" t="b">
        <f t="shared" si="364"/>
        <v>0</v>
      </c>
      <c r="AL1251" s="373" t="str">
        <f>IF( $AK1251, IFERROR( IF(MATCH( $E1251, 顎音化聲母!$H$9:$H$37, 0), TRUE, FALSE), FALSE), "")</f>
        <v/>
      </c>
      <c r="AM1251" s="373" t="str">
        <f t="array" ref="AM1251">IF( AND($AK1251, $AL1251), INDEX(顎音化聲母資料表, MATCH( $D1251 &amp; $E1251, 顎音化聲母!$L$5:$L$136, 0), 3), "")</f>
        <v/>
      </c>
      <c r="AN1251" s="373" t="str">
        <f t="shared" si="365"/>
        <v/>
      </c>
      <c r="AO1251" s="374" t="str">
        <f t="array" ref="AO1251">IF($AN1251="", "", IF( $AM1251&lt;&gt;"", $AM1251,INDEX(白話字聲母資料表, $AN1251, $AO$5)))</f>
        <v/>
      </c>
      <c r="AP1251" s="374" t="str">
        <f t="array" ref="AP1251">IF($W1251, "", INDEX(方音八音反切資料表, $AD1251, $AG1251))</f>
        <v/>
      </c>
      <c r="AQ1251" s="370"/>
      <c r="AR1251" s="374" t="str">
        <f t="array" ref="AR1251">IF($V1251, "", INDEX(白話字聲母資料表, $Z1251, $AR$5))</f>
        <v/>
      </c>
      <c r="AS1251" s="375" t="str">
        <f t="array" ref="AS1251">IF($W1251, "", INDEX(白話字韻母資料表, $AC1251, $AR$5))</f>
        <v/>
      </c>
      <c r="AT1251" s="374" t="str">
        <f t="array" ref="AT1251">IF($W1251, "", INDEX(台羅韻母八聲調資料表, $AD1251, $AG1251))</f>
        <v/>
      </c>
      <c r="AU1251" s="370"/>
      <c r="AV1251" s="374" t="str">
        <f t="array" ref="AV1251">IF($V1251, "", INDEX(白話字聲母資料表, $Z1251, $AV$5))</f>
        <v/>
      </c>
      <c r="AW1251" s="375" t="str">
        <f t="array" ref="AW1251">IF($W1251, "", INDEX(白話字韻母資料表, $AC1251, $AW$5))</f>
        <v/>
      </c>
      <c r="AX1251" s="374" t="str">
        <f t="array" ref="AX1251">IF($W1251, "", INDEX(閩拼韻母八聲調資料表, $AD1251, $AG1251))</f>
        <v/>
      </c>
    </row>
    <row r="1252" spans="2:50">
      <c r="B1252" s="380">
        <f t="shared" si="294"/>
        <v>1244</v>
      </c>
      <c r="C1252" s="314" t="str">
        <f>MID(文章!$D$4, B1252, 1)</f>
        <v/>
      </c>
      <c r="D1252" s="365"/>
      <c r="E1252" s="365"/>
      <c r="F1252" s="365"/>
      <c r="G1252" s="315" t="str">
        <f t="array" ref="G1252">IF( OR($T1252, NOT($U1252), $W1252), "", $AA1252 &amp; $AH1252 &amp; INDEX(中文數值資料表, $AG1252, 2) )</f>
        <v/>
      </c>
      <c r="H1252" s="321" t="str">
        <f t="shared" si="295"/>
        <v/>
      </c>
      <c r="I1252" s="322" t="str">
        <f t="shared" si="296"/>
        <v/>
      </c>
      <c r="J1252" s="323" t="str">
        <f t="shared" si="297"/>
        <v/>
      </c>
      <c r="K1252" s="316" t="str">
        <f t="shared" si="298"/>
        <v/>
      </c>
      <c r="L1252" s="317" t="str">
        <f t="shared" ca="1" si="366"/>
        <v xml:space="preserve">\ltjruby{}{}\
</v>
      </c>
      <c r="M1252" s="317" t="str">
        <f t="shared" ca="1" si="352"/>
        <v xml:space="preserve">&lt;ruby&gt;&lt;rt&gt;&lt;/rt&gt;&lt;/ruby&gt;
</v>
      </c>
      <c r="N1252" s="317" t="str">
        <f t="shared" ca="1" si="353"/>
        <v xml:space="preserve">&lt;ruby&gt;&lt;rt&gt;&lt;/rt&gt;&lt;/ruby&gt;
</v>
      </c>
      <c r="O1252" s="317" t="str">
        <f t="shared" ca="1" si="354"/>
        <v xml:space="preserve">&lt;ruby&gt;&lt;rt&gt;&lt;/rt&gt;&lt;/ruby&gt;
</v>
      </c>
      <c r="P1252" s="317" t="str">
        <f t="shared" ca="1" si="354"/>
        <v xml:space="preserve">&lt;ruby&gt;&lt;rt&gt;&lt;/rt&gt;&lt;/ruby&gt;
</v>
      </c>
      <c r="Q1252" s="318" t="str">
        <f t="shared" ca="1" si="355"/>
        <v xml:space="preserve">&lt;ruby&gt;&lt;rtc&gt;&lt;/rtc&gt;&lt;/ruby&gt;
</v>
      </c>
      <c r="R1252" s="318" t="str">
        <f t="shared" ca="1" si="356"/>
        <v xml:space="preserve">&lt;ruby&gt;&lt;rt&gt;&lt;/rt&gt;&lt;rtc&gt;&lt;/rtc&gt;&lt;/ruby&gt;
</v>
      </c>
      <c r="S1252" s="285"/>
      <c r="T1252" s="319" t="b">
        <f t="shared" si="350"/>
        <v>0</v>
      </c>
      <c r="U1252" s="319" t="b">
        <f t="shared" si="357"/>
        <v>0</v>
      </c>
      <c r="V1252" s="319" t="b">
        <f t="shared" si="358"/>
        <v>1</v>
      </c>
      <c r="W1252" s="319" t="b">
        <f t="shared" si="359"/>
        <v>1</v>
      </c>
      <c r="X1252" s="319" t="b">
        <f t="shared" si="360"/>
        <v>0</v>
      </c>
      <c r="Y1252" s="370"/>
      <c r="Z1252" s="377" t="str">
        <f t="shared" si="351"/>
        <v/>
      </c>
      <c r="AA1252" s="373" t="str">
        <f t="array" ref="AA1252">IF( $Z1252="", "", INDEX(白話字聲母資料表, $Z1252, $AA$5))</f>
        <v/>
      </c>
      <c r="AB1252" s="370"/>
      <c r="AC1252" s="377" t="str">
        <f t="shared" si="361"/>
        <v/>
      </c>
      <c r="AD1252" s="373" t="str">
        <f t="array" ref="AD1252">IF( $W1252, "", INDEX(白話字韻母資料表, AC1252, $AD$5))</f>
        <v/>
      </c>
      <c r="AE1252" s="373" t="str">
        <f t="array" ref="AE1252">IF( $W1252, "", IF( INDEX(白話字韻母資料表, AC1252, $AE$5) = "入聲", TRUE, FALSE) )</f>
        <v/>
      </c>
      <c r="AF1252" s="374" t="str">
        <f t="shared" si="362"/>
        <v/>
      </c>
      <c r="AG1252" s="374" t="str">
        <f t="shared" si="363"/>
        <v/>
      </c>
      <c r="AH1252" s="374" t="str">
        <f t="array" ref="AH1252">IF( $W1252, "", INDEX(白話字韻母資料表, $AC1252, $AH$5))</f>
        <v/>
      </c>
      <c r="AI1252" s="374" t="str">
        <f t="array" ref="AI1252">IF($W1252, "", INDEX(白話字韻母八聲調資料表, $AD1252, $AG1252))</f>
        <v/>
      </c>
      <c r="AJ1252" s="370"/>
      <c r="AK1252" s="373" t="b">
        <f t="shared" si="364"/>
        <v>0</v>
      </c>
      <c r="AL1252" s="373" t="str">
        <f>IF( $AK1252, IFERROR( IF(MATCH( $E1252, 顎音化聲母!$H$9:$H$37, 0), TRUE, FALSE), FALSE), "")</f>
        <v/>
      </c>
      <c r="AM1252" s="373" t="str">
        <f t="array" ref="AM1252">IF( AND($AK1252, $AL1252), INDEX(顎音化聲母資料表, MATCH( $D1252 &amp; $E1252, 顎音化聲母!$L$5:$L$136, 0), 3), "")</f>
        <v/>
      </c>
      <c r="AN1252" s="373" t="str">
        <f t="shared" si="365"/>
        <v/>
      </c>
      <c r="AO1252" s="374" t="str">
        <f t="array" ref="AO1252">IF($AN1252="", "", IF( $AM1252&lt;&gt;"", $AM1252,INDEX(白話字聲母資料表, $AN1252, $AO$5)))</f>
        <v/>
      </c>
      <c r="AP1252" s="374" t="str">
        <f t="array" ref="AP1252">IF($W1252, "", INDEX(方音八音反切資料表, $AD1252, $AG1252))</f>
        <v/>
      </c>
      <c r="AQ1252" s="370"/>
      <c r="AR1252" s="374" t="str">
        <f t="array" ref="AR1252">IF($V1252, "", INDEX(白話字聲母資料表, $Z1252, $AR$5))</f>
        <v/>
      </c>
      <c r="AS1252" s="375" t="str">
        <f t="array" ref="AS1252">IF($W1252, "", INDEX(白話字韻母資料表, $AC1252, $AR$5))</f>
        <v/>
      </c>
      <c r="AT1252" s="374" t="str">
        <f t="array" ref="AT1252">IF($W1252, "", INDEX(台羅韻母八聲調資料表, $AD1252, $AG1252))</f>
        <v/>
      </c>
      <c r="AU1252" s="370"/>
      <c r="AV1252" s="374" t="str">
        <f t="array" ref="AV1252">IF($V1252, "", INDEX(白話字聲母資料表, $Z1252, $AV$5))</f>
        <v/>
      </c>
      <c r="AW1252" s="375" t="str">
        <f t="array" ref="AW1252">IF($W1252, "", INDEX(白話字韻母資料表, $AC1252, $AW$5))</f>
        <v/>
      </c>
      <c r="AX1252" s="374" t="str">
        <f t="array" ref="AX1252">IF($W1252, "", INDEX(閩拼韻母八聲調資料表, $AD1252, $AG1252))</f>
        <v/>
      </c>
    </row>
    <row r="1253" spans="2:50">
      <c r="B1253" s="380">
        <f t="shared" si="294"/>
        <v>1245</v>
      </c>
      <c r="C1253" s="314" t="str">
        <f>MID(文章!$D$4, B1253, 1)</f>
        <v/>
      </c>
      <c r="D1253" s="365"/>
      <c r="E1253" s="365"/>
      <c r="F1253" s="365"/>
      <c r="G1253" s="315" t="str">
        <f t="array" ref="G1253">IF( OR($T1253, NOT($U1253), $W1253), "", $AA1253 &amp; $AH1253 &amp; INDEX(中文數值資料表, $AG1253, 2) )</f>
        <v/>
      </c>
      <c r="H1253" s="321" t="str">
        <f t="shared" si="295"/>
        <v/>
      </c>
      <c r="I1253" s="322" t="str">
        <f t="shared" si="296"/>
        <v/>
      </c>
      <c r="J1253" s="323" t="str">
        <f t="shared" si="297"/>
        <v/>
      </c>
      <c r="K1253" s="316" t="str">
        <f t="shared" si="298"/>
        <v/>
      </c>
      <c r="L1253" s="317" t="str">
        <f t="shared" ca="1" si="366"/>
        <v xml:space="preserve">\ltjruby{}{}\
</v>
      </c>
      <c r="M1253" s="317" t="str">
        <f t="shared" ca="1" si="352"/>
        <v xml:space="preserve">&lt;ruby&gt;&lt;rt&gt;&lt;/rt&gt;&lt;/ruby&gt;
</v>
      </c>
      <c r="N1253" s="317" t="str">
        <f t="shared" ca="1" si="353"/>
        <v xml:space="preserve">&lt;ruby&gt;&lt;rt&gt;&lt;/rt&gt;&lt;/ruby&gt;
</v>
      </c>
      <c r="O1253" s="317" t="str">
        <f t="shared" ca="1" si="354"/>
        <v xml:space="preserve">&lt;ruby&gt;&lt;rt&gt;&lt;/rt&gt;&lt;/ruby&gt;
</v>
      </c>
      <c r="P1253" s="317" t="str">
        <f t="shared" ca="1" si="354"/>
        <v xml:space="preserve">&lt;ruby&gt;&lt;rt&gt;&lt;/rt&gt;&lt;/ruby&gt;
</v>
      </c>
      <c r="Q1253" s="318" t="str">
        <f t="shared" ca="1" si="355"/>
        <v xml:space="preserve">&lt;ruby&gt;&lt;rtc&gt;&lt;/rtc&gt;&lt;/ruby&gt;
</v>
      </c>
      <c r="R1253" s="318" t="str">
        <f t="shared" ca="1" si="356"/>
        <v xml:space="preserve">&lt;ruby&gt;&lt;rt&gt;&lt;/rt&gt;&lt;rtc&gt;&lt;/rtc&gt;&lt;/ruby&gt;
</v>
      </c>
      <c r="S1253" s="285"/>
      <c r="T1253" s="319" t="b">
        <f t="shared" si="350"/>
        <v>0</v>
      </c>
      <c r="U1253" s="319" t="b">
        <f t="shared" si="357"/>
        <v>0</v>
      </c>
      <c r="V1253" s="319" t="b">
        <f t="shared" si="358"/>
        <v>1</v>
      </c>
      <c r="W1253" s="319" t="b">
        <f t="shared" si="359"/>
        <v>1</v>
      </c>
      <c r="X1253" s="319" t="b">
        <f t="shared" si="360"/>
        <v>0</v>
      </c>
      <c r="Y1253" s="370"/>
      <c r="Z1253" s="377" t="str">
        <f t="shared" si="351"/>
        <v/>
      </c>
      <c r="AA1253" s="373" t="str">
        <f t="array" ref="AA1253">IF( $Z1253="", "", INDEX(白話字聲母資料表, $Z1253, $AA$5))</f>
        <v/>
      </c>
      <c r="AB1253" s="370"/>
      <c r="AC1253" s="377" t="str">
        <f t="shared" si="361"/>
        <v/>
      </c>
      <c r="AD1253" s="373" t="str">
        <f t="array" ref="AD1253">IF( $W1253, "", INDEX(白話字韻母資料表, AC1253, $AD$5))</f>
        <v/>
      </c>
      <c r="AE1253" s="373" t="str">
        <f t="array" ref="AE1253">IF( $W1253, "", IF( INDEX(白話字韻母資料表, AC1253, $AE$5) = "入聲", TRUE, FALSE) )</f>
        <v/>
      </c>
      <c r="AF1253" s="374" t="str">
        <f t="shared" si="362"/>
        <v/>
      </c>
      <c r="AG1253" s="374" t="str">
        <f t="shared" si="363"/>
        <v/>
      </c>
      <c r="AH1253" s="374" t="str">
        <f t="array" ref="AH1253">IF( $W1253, "", INDEX(白話字韻母資料表, $AC1253, $AH$5))</f>
        <v/>
      </c>
      <c r="AI1253" s="374" t="str">
        <f t="array" ref="AI1253">IF($W1253, "", INDEX(白話字韻母八聲調資料表, $AD1253, $AG1253))</f>
        <v/>
      </c>
      <c r="AJ1253" s="370"/>
      <c r="AK1253" s="373" t="b">
        <f t="shared" si="364"/>
        <v>0</v>
      </c>
      <c r="AL1253" s="373" t="str">
        <f>IF( $AK1253, IFERROR( IF(MATCH( $E1253, 顎音化聲母!$H$9:$H$37, 0), TRUE, FALSE), FALSE), "")</f>
        <v/>
      </c>
      <c r="AM1253" s="373" t="str">
        <f t="array" ref="AM1253">IF( AND($AK1253, $AL1253), INDEX(顎音化聲母資料表, MATCH( $D1253 &amp; $E1253, 顎音化聲母!$L$5:$L$136, 0), 3), "")</f>
        <v/>
      </c>
      <c r="AN1253" s="373" t="str">
        <f t="shared" si="365"/>
        <v/>
      </c>
      <c r="AO1253" s="374" t="str">
        <f t="array" ref="AO1253">IF($AN1253="", "", IF( $AM1253&lt;&gt;"", $AM1253,INDEX(白話字聲母資料表, $AN1253, $AO$5)))</f>
        <v/>
      </c>
      <c r="AP1253" s="374" t="str">
        <f t="array" ref="AP1253">IF($W1253, "", INDEX(方音八音反切資料表, $AD1253, $AG1253))</f>
        <v/>
      </c>
      <c r="AQ1253" s="370"/>
      <c r="AR1253" s="374" t="str">
        <f t="array" ref="AR1253">IF($V1253, "", INDEX(白話字聲母資料表, $Z1253, $AR$5))</f>
        <v/>
      </c>
      <c r="AS1253" s="375" t="str">
        <f t="array" ref="AS1253">IF($W1253, "", INDEX(白話字韻母資料表, $AC1253, $AR$5))</f>
        <v/>
      </c>
      <c r="AT1253" s="374" t="str">
        <f t="array" ref="AT1253">IF($W1253, "", INDEX(台羅韻母八聲調資料表, $AD1253, $AG1253))</f>
        <v/>
      </c>
      <c r="AU1253" s="370"/>
      <c r="AV1253" s="374" t="str">
        <f t="array" ref="AV1253">IF($V1253, "", INDEX(白話字聲母資料表, $Z1253, $AV$5))</f>
        <v/>
      </c>
      <c r="AW1253" s="375" t="str">
        <f t="array" ref="AW1253">IF($W1253, "", INDEX(白話字韻母資料表, $AC1253, $AW$5))</f>
        <v/>
      </c>
      <c r="AX1253" s="374" t="str">
        <f t="array" ref="AX1253">IF($W1253, "", INDEX(閩拼韻母八聲調資料表, $AD1253, $AG1253))</f>
        <v/>
      </c>
    </row>
    <row r="1254" spans="2:50">
      <c r="B1254" s="380">
        <f t="shared" si="294"/>
        <v>1246</v>
      </c>
      <c r="C1254" s="314" t="str">
        <f>MID(文章!$D$4, B1254, 1)</f>
        <v/>
      </c>
      <c r="D1254" s="365"/>
      <c r="E1254" s="365"/>
      <c r="F1254" s="365"/>
      <c r="G1254" s="315" t="str">
        <f t="array" ref="G1254">IF( OR($T1254, NOT($U1254), $W1254), "", $AA1254 &amp; $AH1254 &amp; INDEX(中文數值資料表, $AG1254, 2) )</f>
        <v/>
      </c>
      <c r="H1254" s="321" t="str">
        <f t="shared" si="295"/>
        <v/>
      </c>
      <c r="I1254" s="322" t="str">
        <f t="shared" si="296"/>
        <v/>
      </c>
      <c r="J1254" s="323" t="str">
        <f t="shared" si="297"/>
        <v/>
      </c>
      <c r="K1254" s="316" t="str">
        <f t="shared" si="298"/>
        <v/>
      </c>
      <c r="L1254" s="317" t="str">
        <f t="shared" ca="1" si="366"/>
        <v xml:space="preserve">\ltjruby{}{}\
</v>
      </c>
      <c r="M1254" s="317" t="str">
        <f t="shared" ca="1" si="352"/>
        <v xml:space="preserve">&lt;ruby&gt;&lt;rt&gt;&lt;/rt&gt;&lt;/ruby&gt;
</v>
      </c>
      <c r="N1254" s="317" t="str">
        <f t="shared" ca="1" si="353"/>
        <v xml:space="preserve">&lt;ruby&gt;&lt;rt&gt;&lt;/rt&gt;&lt;/ruby&gt;
</v>
      </c>
      <c r="O1254" s="317" t="str">
        <f t="shared" ca="1" si="354"/>
        <v xml:space="preserve">&lt;ruby&gt;&lt;rt&gt;&lt;/rt&gt;&lt;/ruby&gt;
</v>
      </c>
      <c r="P1254" s="317" t="str">
        <f t="shared" ca="1" si="354"/>
        <v xml:space="preserve">&lt;ruby&gt;&lt;rt&gt;&lt;/rt&gt;&lt;/ruby&gt;
</v>
      </c>
      <c r="Q1254" s="318" t="str">
        <f t="shared" ca="1" si="355"/>
        <v xml:space="preserve">&lt;ruby&gt;&lt;rtc&gt;&lt;/rtc&gt;&lt;/ruby&gt;
</v>
      </c>
      <c r="R1254" s="318" t="str">
        <f t="shared" ca="1" si="356"/>
        <v xml:space="preserve">&lt;ruby&gt;&lt;rt&gt;&lt;/rt&gt;&lt;rtc&gt;&lt;/rtc&gt;&lt;/ruby&gt;
</v>
      </c>
      <c r="S1254" s="285"/>
      <c r="T1254" s="319" t="b">
        <f t="shared" si="350"/>
        <v>0</v>
      </c>
      <c r="U1254" s="319" t="b">
        <f t="shared" si="357"/>
        <v>0</v>
      </c>
      <c r="V1254" s="319" t="b">
        <f t="shared" si="358"/>
        <v>1</v>
      </c>
      <c r="W1254" s="319" t="b">
        <f t="shared" si="359"/>
        <v>1</v>
      </c>
      <c r="X1254" s="319" t="b">
        <f t="shared" si="360"/>
        <v>0</v>
      </c>
      <c r="Y1254" s="370"/>
      <c r="Z1254" s="377" t="str">
        <f t="shared" si="351"/>
        <v/>
      </c>
      <c r="AA1254" s="373" t="str">
        <f t="array" ref="AA1254">IF( $Z1254="", "", INDEX(白話字聲母資料表, $Z1254, $AA$5))</f>
        <v/>
      </c>
      <c r="AB1254" s="370"/>
      <c r="AC1254" s="377" t="str">
        <f t="shared" si="361"/>
        <v/>
      </c>
      <c r="AD1254" s="373" t="str">
        <f t="array" ref="AD1254">IF( $W1254, "", INDEX(白話字韻母資料表, AC1254, $AD$5))</f>
        <v/>
      </c>
      <c r="AE1254" s="373" t="str">
        <f t="array" ref="AE1254">IF( $W1254, "", IF( INDEX(白話字韻母資料表, AC1254, $AE$5) = "入聲", TRUE, FALSE) )</f>
        <v/>
      </c>
      <c r="AF1254" s="374" t="str">
        <f t="shared" si="362"/>
        <v/>
      </c>
      <c r="AG1254" s="374" t="str">
        <f t="shared" si="363"/>
        <v/>
      </c>
      <c r="AH1254" s="374" t="str">
        <f t="array" ref="AH1254">IF( $W1254, "", INDEX(白話字韻母資料表, $AC1254, $AH$5))</f>
        <v/>
      </c>
      <c r="AI1254" s="374" t="str">
        <f t="array" ref="AI1254">IF($W1254, "", INDEX(白話字韻母八聲調資料表, $AD1254, $AG1254))</f>
        <v/>
      </c>
      <c r="AJ1254" s="370"/>
      <c r="AK1254" s="373" t="b">
        <f t="shared" si="364"/>
        <v>0</v>
      </c>
      <c r="AL1254" s="373" t="str">
        <f>IF( $AK1254, IFERROR( IF(MATCH( $E1254, 顎音化聲母!$H$9:$H$37, 0), TRUE, FALSE), FALSE), "")</f>
        <v/>
      </c>
      <c r="AM1254" s="373" t="str">
        <f t="array" ref="AM1254">IF( AND($AK1254, $AL1254), INDEX(顎音化聲母資料表, MATCH( $D1254 &amp; $E1254, 顎音化聲母!$L$5:$L$136, 0), 3), "")</f>
        <v/>
      </c>
      <c r="AN1254" s="373" t="str">
        <f t="shared" si="365"/>
        <v/>
      </c>
      <c r="AO1254" s="374" t="str">
        <f t="array" ref="AO1254">IF($AN1254="", "", IF( $AM1254&lt;&gt;"", $AM1254,INDEX(白話字聲母資料表, $AN1254, $AO$5)))</f>
        <v/>
      </c>
      <c r="AP1254" s="374" t="str">
        <f t="array" ref="AP1254">IF($W1254, "", INDEX(方音八音反切資料表, $AD1254, $AG1254))</f>
        <v/>
      </c>
      <c r="AQ1254" s="370"/>
      <c r="AR1254" s="374" t="str">
        <f t="array" ref="AR1254">IF($V1254, "", INDEX(白話字聲母資料表, $Z1254, $AR$5))</f>
        <v/>
      </c>
      <c r="AS1254" s="375" t="str">
        <f t="array" ref="AS1254">IF($W1254, "", INDEX(白話字韻母資料表, $AC1254, $AR$5))</f>
        <v/>
      </c>
      <c r="AT1254" s="374" t="str">
        <f t="array" ref="AT1254">IF($W1254, "", INDEX(台羅韻母八聲調資料表, $AD1254, $AG1254))</f>
        <v/>
      </c>
      <c r="AU1254" s="370"/>
      <c r="AV1254" s="374" t="str">
        <f t="array" ref="AV1254">IF($V1254, "", INDEX(白話字聲母資料表, $Z1254, $AV$5))</f>
        <v/>
      </c>
      <c r="AW1254" s="375" t="str">
        <f t="array" ref="AW1254">IF($W1254, "", INDEX(白話字韻母資料表, $AC1254, $AW$5))</f>
        <v/>
      </c>
      <c r="AX1254" s="374" t="str">
        <f t="array" ref="AX1254">IF($W1254, "", INDEX(閩拼韻母八聲調資料表, $AD1254, $AG1254))</f>
        <v/>
      </c>
    </row>
    <row r="1255" spans="2:50">
      <c r="B1255" s="380">
        <f t="shared" si="294"/>
        <v>1247</v>
      </c>
      <c r="C1255" s="314" t="str">
        <f>MID(文章!$D$4, B1255, 1)</f>
        <v/>
      </c>
      <c r="D1255" s="365"/>
      <c r="E1255" s="365"/>
      <c r="F1255" s="365"/>
      <c r="G1255" s="315" t="str">
        <f t="array" ref="G1255">IF( OR($T1255, NOT($U1255), $W1255), "", $AA1255 &amp; $AH1255 &amp; INDEX(中文數值資料表, $AG1255, 2) )</f>
        <v/>
      </c>
      <c r="H1255" s="321" t="str">
        <f t="shared" si="295"/>
        <v/>
      </c>
      <c r="I1255" s="322" t="str">
        <f t="shared" si="296"/>
        <v/>
      </c>
      <c r="J1255" s="323" t="str">
        <f t="shared" si="297"/>
        <v/>
      </c>
      <c r="K1255" s="316" t="str">
        <f t="shared" si="298"/>
        <v/>
      </c>
      <c r="L1255" s="317" t="str">
        <f t="shared" ca="1" si="366"/>
        <v xml:space="preserve">\ltjruby{}{}\
</v>
      </c>
      <c r="M1255" s="317" t="str">
        <f t="shared" ca="1" si="352"/>
        <v xml:space="preserve">&lt;ruby&gt;&lt;rt&gt;&lt;/rt&gt;&lt;/ruby&gt;
</v>
      </c>
      <c r="N1255" s="317" t="str">
        <f t="shared" ca="1" si="353"/>
        <v xml:space="preserve">&lt;ruby&gt;&lt;rt&gt;&lt;/rt&gt;&lt;/ruby&gt;
</v>
      </c>
      <c r="O1255" s="317" t="str">
        <f t="shared" ca="1" si="354"/>
        <v xml:space="preserve">&lt;ruby&gt;&lt;rt&gt;&lt;/rt&gt;&lt;/ruby&gt;
</v>
      </c>
      <c r="P1255" s="317" t="str">
        <f t="shared" ca="1" si="354"/>
        <v xml:space="preserve">&lt;ruby&gt;&lt;rt&gt;&lt;/rt&gt;&lt;/ruby&gt;
</v>
      </c>
      <c r="Q1255" s="318" t="str">
        <f t="shared" ca="1" si="355"/>
        <v xml:space="preserve">&lt;ruby&gt;&lt;rtc&gt;&lt;/rtc&gt;&lt;/ruby&gt;
</v>
      </c>
      <c r="R1255" s="318" t="str">
        <f t="shared" ca="1" si="356"/>
        <v xml:space="preserve">&lt;ruby&gt;&lt;rt&gt;&lt;/rt&gt;&lt;rtc&gt;&lt;/rtc&gt;&lt;/ruby&gt;
</v>
      </c>
      <c r="S1255" s="285"/>
      <c r="T1255" s="319" t="b">
        <f t="shared" si="350"/>
        <v>0</v>
      </c>
      <c r="U1255" s="319" t="b">
        <f t="shared" si="357"/>
        <v>0</v>
      </c>
      <c r="V1255" s="319" t="b">
        <f t="shared" si="358"/>
        <v>1</v>
      </c>
      <c r="W1255" s="319" t="b">
        <f t="shared" si="359"/>
        <v>1</v>
      </c>
      <c r="X1255" s="319" t="b">
        <f t="shared" si="360"/>
        <v>0</v>
      </c>
      <c r="Y1255" s="370"/>
      <c r="Z1255" s="377" t="str">
        <f t="shared" si="351"/>
        <v/>
      </c>
      <c r="AA1255" s="373" t="str">
        <f t="array" ref="AA1255">IF( $Z1255="", "", INDEX(白話字聲母資料表, $Z1255, $AA$5))</f>
        <v/>
      </c>
      <c r="AB1255" s="370"/>
      <c r="AC1255" s="377" t="str">
        <f t="shared" si="361"/>
        <v/>
      </c>
      <c r="AD1255" s="373" t="str">
        <f t="array" ref="AD1255">IF( $W1255, "", INDEX(白話字韻母資料表, AC1255, $AD$5))</f>
        <v/>
      </c>
      <c r="AE1255" s="373" t="str">
        <f t="array" ref="AE1255">IF( $W1255, "", IF( INDEX(白話字韻母資料表, AC1255, $AE$5) = "入聲", TRUE, FALSE) )</f>
        <v/>
      </c>
      <c r="AF1255" s="374" t="str">
        <f t="shared" si="362"/>
        <v/>
      </c>
      <c r="AG1255" s="374" t="str">
        <f t="shared" si="363"/>
        <v/>
      </c>
      <c r="AH1255" s="374" t="str">
        <f t="array" ref="AH1255">IF( $W1255, "", INDEX(白話字韻母資料表, $AC1255, $AH$5))</f>
        <v/>
      </c>
      <c r="AI1255" s="374" t="str">
        <f t="array" ref="AI1255">IF($W1255, "", INDEX(白話字韻母八聲調資料表, $AD1255, $AG1255))</f>
        <v/>
      </c>
      <c r="AJ1255" s="370"/>
      <c r="AK1255" s="373" t="b">
        <f t="shared" si="364"/>
        <v>0</v>
      </c>
      <c r="AL1255" s="373" t="str">
        <f>IF( $AK1255, IFERROR( IF(MATCH( $E1255, 顎音化聲母!$H$9:$H$37, 0), TRUE, FALSE), FALSE), "")</f>
        <v/>
      </c>
      <c r="AM1255" s="373" t="str">
        <f t="array" ref="AM1255">IF( AND($AK1255, $AL1255), INDEX(顎音化聲母資料表, MATCH( $D1255 &amp; $E1255, 顎音化聲母!$L$5:$L$136, 0), 3), "")</f>
        <v/>
      </c>
      <c r="AN1255" s="373" t="str">
        <f t="shared" si="365"/>
        <v/>
      </c>
      <c r="AO1255" s="374" t="str">
        <f t="array" ref="AO1255">IF($AN1255="", "", IF( $AM1255&lt;&gt;"", $AM1255,INDEX(白話字聲母資料表, $AN1255, $AO$5)))</f>
        <v/>
      </c>
      <c r="AP1255" s="374" t="str">
        <f t="array" ref="AP1255">IF($W1255, "", INDEX(方音八音反切資料表, $AD1255, $AG1255))</f>
        <v/>
      </c>
      <c r="AQ1255" s="370"/>
      <c r="AR1255" s="374" t="str">
        <f t="array" ref="AR1255">IF($V1255, "", INDEX(白話字聲母資料表, $Z1255, $AR$5))</f>
        <v/>
      </c>
      <c r="AS1255" s="375" t="str">
        <f t="array" ref="AS1255">IF($W1255, "", INDEX(白話字韻母資料表, $AC1255, $AR$5))</f>
        <v/>
      </c>
      <c r="AT1255" s="374" t="str">
        <f t="array" ref="AT1255">IF($W1255, "", INDEX(台羅韻母八聲調資料表, $AD1255, $AG1255))</f>
        <v/>
      </c>
      <c r="AU1255" s="370"/>
      <c r="AV1255" s="374" t="str">
        <f t="array" ref="AV1255">IF($V1255, "", INDEX(白話字聲母資料表, $Z1255, $AV$5))</f>
        <v/>
      </c>
      <c r="AW1255" s="375" t="str">
        <f t="array" ref="AW1255">IF($W1255, "", INDEX(白話字韻母資料表, $AC1255, $AW$5))</f>
        <v/>
      </c>
      <c r="AX1255" s="374" t="str">
        <f t="array" ref="AX1255">IF($W1255, "", INDEX(閩拼韻母八聲調資料表, $AD1255, $AG1255))</f>
        <v/>
      </c>
    </row>
    <row r="1256" spans="2:50">
      <c r="B1256" s="380">
        <f t="shared" si="294"/>
        <v>1248</v>
      </c>
      <c r="C1256" s="314" t="str">
        <f>MID(文章!$D$4, B1256, 1)</f>
        <v/>
      </c>
      <c r="D1256" s="365"/>
      <c r="E1256" s="365"/>
      <c r="F1256" s="365"/>
      <c r="G1256" s="315" t="str">
        <f t="array" ref="G1256">IF( OR($T1256, NOT($U1256), $W1256), "", $AA1256 &amp; $AH1256 &amp; INDEX(中文數值資料表, $AG1256, 2) )</f>
        <v/>
      </c>
      <c r="H1256" s="321" t="str">
        <f t="shared" si="295"/>
        <v/>
      </c>
      <c r="I1256" s="322" t="str">
        <f t="shared" si="296"/>
        <v/>
      </c>
      <c r="J1256" s="323" t="str">
        <f t="shared" si="297"/>
        <v/>
      </c>
      <c r="K1256" s="316" t="str">
        <f t="shared" si="298"/>
        <v/>
      </c>
      <c r="L1256" s="317" t="str">
        <f t="shared" ca="1" si="366"/>
        <v xml:space="preserve">\ltjruby{}{}\
</v>
      </c>
      <c r="M1256" s="317" t="str">
        <f t="shared" ca="1" si="352"/>
        <v xml:space="preserve">&lt;ruby&gt;&lt;rt&gt;&lt;/rt&gt;&lt;/ruby&gt;
</v>
      </c>
      <c r="N1256" s="317" t="str">
        <f t="shared" ca="1" si="353"/>
        <v xml:space="preserve">&lt;ruby&gt;&lt;rt&gt;&lt;/rt&gt;&lt;/ruby&gt;
</v>
      </c>
      <c r="O1256" s="317" t="str">
        <f t="shared" ca="1" si="354"/>
        <v xml:space="preserve">&lt;ruby&gt;&lt;rt&gt;&lt;/rt&gt;&lt;/ruby&gt;
</v>
      </c>
      <c r="P1256" s="317" t="str">
        <f t="shared" ca="1" si="354"/>
        <v xml:space="preserve">&lt;ruby&gt;&lt;rt&gt;&lt;/rt&gt;&lt;/ruby&gt;
</v>
      </c>
      <c r="Q1256" s="318" t="str">
        <f t="shared" ca="1" si="355"/>
        <v xml:space="preserve">&lt;ruby&gt;&lt;rtc&gt;&lt;/rtc&gt;&lt;/ruby&gt;
</v>
      </c>
      <c r="R1256" s="318" t="str">
        <f t="shared" ca="1" si="356"/>
        <v xml:space="preserve">&lt;ruby&gt;&lt;rt&gt;&lt;/rt&gt;&lt;rtc&gt;&lt;/rtc&gt;&lt;/ruby&gt;
</v>
      </c>
      <c r="S1256" s="285"/>
      <c r="T1256" s="319" t="b">
        <f t="shared" si="350"/>
        <v>0</v>
      </c>
      <c r="U1256" s="319" t="b">
        <f t="shared" si="357"/>
        <v>0</v>
      </c>
      <c r="V1256" s="319" t="b">
        <f t="shared" si="358"/>
        <v>1</v>
      </c>
      <c r="W1256" s="319" t="b">
        <f t="shared" si="359"/>
        <v>1</v>
      </c>
      <c r="X1256" s="319" t="b">
        <f t="shared" si="360"/>
        <v>0</v>
      </c>
      <c r="Y1256" s="370"/>
      <c r="Z1256" s="377" t="str">
        <f t="shared" si="351"/>
        <v/>
      </c>
      <c r="AA1256" s="373" t="str">
        <f t="array" ref="AA1256">IF( $Z1256="", "", INDEX(白話字聲母資料表, $Z1256, $AA$5))</f>
        <v/>
      </c>
      <c r="AB1256" s="370"/>
      <c r="AC1256" s="377" t="str">
        <f t="shared" si="361"/>
        <v/>
      </c>
      <c r="AD1256" s="373" t="str">
        <f t="array" ref="AD1256">IF( $W1256, "", INDEX(白話字韻母資料表, AC1256, $AD$5))</f>
        <v/>
      </c>
      <c r="AE1256" s="373" t="str">
        <f t="array" ref="AE1256">IF( $W1256, "", IF( INDEX(白話字韻母資料表, AC1256, $AE$5) = "入聲", TRUE, FALSE) )</f>
        <v/>
      </c>
      <c r="AF1256" s="374" t="str">
        <f t="shared" si="362"/>
        <v/>
      </c>
      <c r="AG1256" s="374" t="str">
        <f t="shared" si="363"/>
        <v/>
      </c>
      <c r="AH1256" s="374" t="str">
        <f t="array" ref="AH1256">IF( $W1256, "", INDEX(白話字韻母資料表, $AC1256, $AH$5))</f>
        <v/>
      </c>
      <c r="AI1256" s="374" t="str">
        <f t="array" ref="AI1256">IF($W1256, "", INDEX(白話字韻母八聲調資料表, $AD1256, $AG1256))</f>
        <v/>
      </c>
      <c r="AJ1256" s="370"/>
      <c r="AK1256" s="373" t="b">
        <f t="shared" si="364"/>
        <v>0</v>
      </c>
      <c r="AL1256" s="373" t="str">
        <f>IF( $AK1256, IFERROR( IF(MATCH( $E1256, 顎音化聲母!$H$9:$H$37, 0), TRUE, FALSE), FALSE), "")</f>
        <v/>
      </c>
      <c r="AM1256" s="373" t="str">
        <f t="array" ref="AM1256">IF( AND($AK1256, $AL1256), INDEX(顎音化聲母資料表, MATCH( $D1256 &amp; $E1256, 顎音化聲母!$L$5:$L$136, 0), 3), "")</f>
        <v/>
      </c>
      <c r="AN1256" s="373" t="str">
        <f t="shared" si="365"/>
        <v/>
      </c>
      <c r="AO1256" s="374" t="str">
        <f t="array" ref="AO1256">IF($AN1256="", "", IF( $AM1256&lt;&gt;"", $AM1256,INDEX(白話字聲母資料表, $AN1256, $AO$5)))</f>
        <v/>
      </c>
      <c r="AP1256" s="374" t="str">
        <f t="array" ref="AP1256">IF($W1256, "", INDEX(方音八音反切資料表, $AD1256, $AG1256))</f>
        <v/>
      </c>
      <c r="AQ1256" s="370"/>
      <c r="AR1256" s="374" t="str">
        <f t="array" ref="AR1256">IF($V1256, "", INDEX(白話字聲母資料表, $Z1256, $AR$5))</f>
        <v/>
      </c>
      <c r="AS1256" s="375" t="str">
        <f t="array" ref="AS1256">IF($W1256, "", INDEX(白話字韻母資料表, $AC1256, $AR$5))</f>
        <v/>
      </c>
      <c r="AT1256" s="374" t="str">
        <f t="array" ref="AT1256">IF($W1256, "", INDEX(台羅韻母八聲調資料表, $AD1256, $AG1256))</f>
        <v/>
      </c>
      <c r="AU1256" s="370"/>
      <c r="AV1256" s="374" t="str">
        <f t="array" ref="AV1256">IF($V1256, "", INDEX(白話字聲母資料表, $Z1256, $AV$5))</f>
        <v/>
      </c>
      <c r="AW1256" s="375" t="str">
        <f t="array" ref="AW1256">IF($W1256, "", INDEX(白話字韻母資料表, $AC1256, $AW$5))</f>
        <v/>
      </c>
      <c r="AX1256" s="374" t="str">
        <f t="array" ref="AX1256">IF($W1256, "", INDEX(閩拼韻母八聲調資料表, $AD1256, $AG1256))</f>
        <v/>
      </c>
    </row>
    <row r="1257" spans="2:50">
      <c r="B1257" s="380">
        <f t="shared" si="294"/>
        <v>1249</v>
      </c>
      <c r="C1257" s="314" t="str">
        <f>MID(文章!$D$4, B1257, 1)</f>
        <v/>
      </c>
      <c r="D1257" s="365"/>
      <c r="E1257" s="365"/>
      <c r="F1257" s="365"/>
      <c r="G1257" s="315" t="str">
        <f t="array" ref="G1257">IF( OR($T1257, NOT($U1257), $W1257), "", $AA1257 &amp; $AH1257 &amp; INDEX(中文數值資料表, $AG1257, 2) )</f>
        <v/>
      </c>
      <c r="H1257" s="321" t="str">
        <f t="shared" si="295"/>
        <v/>
      </c>
      <c r="I1257" s="322" t="str">
        <f t="shared" si="296"/>
        <v/>
      </c>
      <c r="J1257" s="323" t="str">
        <f t="shared" si="297"/>
        <v/>
      </c>
      <c r="K1257" s="316" t="str">
        <f t="shared" si="298"/>
        <v/>
      </c>
      <c r="L1257" s="317" t="str">
        <f t="shared" ca="1" si="366"/>
        <v xml:space="preserve">\ltjruby{}{}\
</v>
      </c>
      <c r="M1257" s="317" t="str">
        <f t="shared" ca="1" si="352"/>
        <v xml:space="preserve">&lt;ruby&gt;&lt;rt&gt;&lt;/rt&gt;&lt;/ruby&gt;
</v>
      </c>
      <c r="N1257" s="317" t="str">
        <f t="shared" ca="1" si="353"/>
        <v xml:space="preserve">&lt;ruby&gt;&lt;rt&gt;&lt;/rt&gt;&lt;/ruby&gt;
</v>
      </c>
      <c r="O1257" s="317" t="str">
        <f t="shared" ca="1" si="354"/>
        <v xml:space="preserve">&lt;ruby&gt;&lt;rt&gt;&lt;/rt&gt;&lt;/ruby&gt;
</v>
      </c>
      <c r="P1257" s="317" t="str">
        <f t="shared" ca="1" si="354"/>
        <v xml:space="preserve">&lt;ruby&gt;&lt;rt&gt;&lt;/rt&gt;&lt;/ruby&gt;
</v>
      </c>
      <c r="Q1257" s="318" t="str">
        <f t="shared" ca="1" si="355"/>
        <v xml:space="preserve">&lt;ruby&gt;&lt;rtc&gt;&lt;/rtc&gt;&lt;/ruby&gt;
</v>
      </c>
      <c r="R1257" s="318" t="str">
        <f t="shared" ca="1" si="356"/>
        <v xml:space="preserve">&lt;ruby&gt;&lt;rt&gt;&lt;/rt&gt;&lt;rtc&gt;&lt;/rtc&gt;&lt;/ruby&gt;
</v>
      </c>
      <c r="S1257" s="285"/>
      <c r="T1257" s="319" t="b">
        <f t="shared" si="350"/>
        <v>0</v>
      </c>
      <c r="U1257" s="319" t="b">
        <f t="shared" si="357"/>
        <v>0</v>
      </c>
      <c r="V1257" s="319" t="b">
        <f t="shared" si="358"/>
        <v>1</v>
      </c>
      <c r="W1257" s="319" t="b">
        <f t="shared" si="359"/>
        <v>1</v>
      </c>
      <c r="X1257" s="319" t="b">
        <f t="shared" si="360"/>
        <v>0</v>
      </c>
      <c r="Y1257" s="370"/>
      <c r="Z1257" s="377" t="str">
        <f t="shared" si="351"/>
        <v/>
      </c>
      <c r="AA1257" s="373" t="str">
        <f t="array" ref="AA1257">IF( $Z1257="", "", INDEX(白話字聲母資料表, $Z1257, $AA$5))</f>
        <v/>
      </c>
      <c r="AB1257" s="370"/>
      <c r="AC1257" s="377" t="str">
        <f t="shared" si="361"/>
        <v/>
      </c>
      <c r="AD1257" s="373" t="str">
        <f t="array" ref="AD1257">IF( $W1257, "", INDEX(白話字韻母資料表, AC1257, $AD$5))</f>
        <v/>
      </c>
      <c r="AE1257" s="373" t="str">
        <f t="array" ref="AE1257">IF( $W1257, "", IF( INDEX(白話字韻母資料表, AC1257, $AE$5) = "入聲", TRUE, FALSE) )</f>
        <v/>
      </c>
      <c r="AF1257" s="374" t="str">
        <f t="shared" si="362"/>
        <v/>
      </c>
      <c r="AG1257" s="374" t="str">
        <f t="shared" si="363"/>
        <v/>
      </c>
      <c r="AH1257" s="374" t="str">
        <f t="array" ref="AH1257">IF( $W1257, "", INDEX(白話字韻母資料表, $AC1257, $AH$5))</f>
        <v/>
      </c>
      <c r="AI1257" s="374" t="str">
        <f t="array" ref="AI1257">IF($W1257, "", INDEX(白話字韻母八聲調資料表, $AD1257, $AG1257))</f>
        <v/>
      </c>
      <c r="AJ1257" s="370"/>
      <c r="AK1257" s="373" t="b">
        <f t="shared" si="364"/>
        <v>0</v>
      </c>
      <c r="AL1257" s="373" t="str">
        <f>IF( $AK1257, IFERROR( IF(MATCH( $E1257, 顎音化聲母!$H$9:$H$37, 0), TRUE, FALSE), FALSE), "")</f>
        <v/>
      </c>
      <c r="AM1257" s="373" t="str">
        <f t="array" ref="AM1257">IF( AND($AK1257, $AL1257), INDEX(顎音化聲母資料表, MATCH( $D1257 &amp; $E1257, 顎音化聲母!$L$5:$L$136, 0), 3), "")</f>
        <v/>
      </c>
      <c r="AN1257" s="373" t="str">
        <f t="shared" si="365"/>
        <v/>
      </c>
      <c r="AO1257" s="374" t="str">
        <f t="array" ref="AO1257">IF($AN1257="", "", IF( $AM1257&lt;&gt;"", $AM1257,INDEX(白話字聲母資料表, $AN1257, $AO$5)))</f>
        <v/>
      </c>
      <c r="AP1257" s="374" t="str">
        <f t="array" ref="AP1257">IF($W1257, "", INDEX(方音八音反切資料表, $AD1257, $AG1257))</f>
        <v/>
      </c>
      <c r="AQ1257" s="370"/>
      <c r="AR1257" s="374" t="str">
        <f t="array" ref="AR1257">IF($V1257, "", INDEX(白話字聲母資料表, $Z1257, $AR$5))</f>
        <v/>
      </c>
      <c r="AS1257" s="375" t="str">
        <f t="array" ref="AS1257">IF($W1257, "", INDEX(白話字韻母資料表, $AC1257, $AR$5))</f>
        <v/>
      </c>
      <c r="AT1257" s="374" t="str">
        <f t="array" ref="AT1257">IF($W1257, "", INDEX(台羅韻母八聲調資料表, $AD1257, $AG1257))</f>
        <v/>
      </c>
      <c r="AU1257" s="370"/>
      <c r="AV1257" s="374" t="str">
        <f t="array" ref="AV1257">IF($V1257, "", INDEX(白話字聲母資料表, $Z1257, $AV$5))</f>
        <v/>
      </c>
      <c r="AW1257" s="375" t="str">
        <f t="array" ref="AW1257">IF($W1257, "", INDEX(白話字韻母資料表, $AC1257, $AW$5))</f>
        <v/>
      </c>
      <c r="AX1257" s="374" t="str">
        <f t="array" ref="AX1257">IF($W1257, "", INDEX(閩拼韻母八聲調資料表, $AD1257, $AG1257))</f>
        <v/>
      </c>
    </row>
    <row r="1258" spans="2:50">
      <c r="B1258" s="380">
        <f t="shared" si="294"/>
        <v>1250</v>
      </c>
      <c r="C1258" s="314" t="str">
        <f>MID(文章!$D$4, B1258, 1)</f>
        <v/>
      </c>
      <c r="D1258" s="365"/>
      <c r="E1258" s="365"/>
      <c r="F1258" s="365"/>
      <c r="G1258" s="315" t="str">
        <f t="array" ref="G1258">IF( OR($T1258, NOT($U1258), $W1258), "", $AA1258 &amp; $AH1258 &amp; INDEX(中文數值資料表, $AG1258, 2) )</f>
        <v/>
      </c>
      <c r="H1258" s="321" t="str">
        <f t="shared" si="295"/>
        <v/>
      </c>
      <c r="I1258" s="322" t="str">
        <f t="shared" si="296"/>
        <v/>
      </c>
      <c r="J1258" s="323" t="str">
        <f t="shared" si="297"/>
        <v/>
      </c>
      <c r="K1258" s="316" t="str">
        <f t="shared" si="298"/>
        <v/>
      </c>
      <c r="L1258" s="317" t="str">
        <f t="shared" ca="1" si="366"/>
        <v xml:space="preserve">\ltjruby{}{}\
</v>
      </c>
      <c r="M1258" s="317" t="str">
        <f t="shared" ca="1" si="352"/>
        <v xml:space="preserve">&lt;ruby&gt;&lt;rt&gt;&lt;/rt&gt;&lt;/ruby&gt;
</v>
      </c>
      <c r="N1258" s="317" t="str">
        <f t="shared" ca="1" si="353"/>
        <v xml:space="preserve">&lt;ruby&gt;&lt;rt&gt;&lt;/rt&gt;&lt;/ruby&gt;
</v>
      </c>
      <c r="O1258" s="317" t="str">
        <f t="shared" ca="1" si="354"/>
        <v xml:space="preserve">&lt;ruby&gt;&lt;rt&gt;&lt;/rt&gt;&lt;/ruby&gt;
</v>
      </c>
      <c r="P1258" s="317" t="str">
        <f t="shared" ca="1" si="354"/>
        <v xml:space="preserve">&lt;ruby&gt;&lt;rt&gt;&lt;/rt&gt;&lt;/ruby&gt;
</v>
      </c>
      <c r="Q1258" s="318" t="str">
        <f t="shared" ca="1" si="355"/>
        <v xml:space="preserve">&lt;ruby&gt;&lt;rtc&gt;&lt;/rtc&gt;&lt;/ruby&gt;
</v>
      </c>
      <c r="R1258" s="318" t="str">
        <f t="shared" ca="1" si="356"/>
        <v xml:space="preserve">&lt;ruby&gt;&lt;rt&gt;&lt;/rt&gt;&lt;rtc&gt;&lt;/rtc&gt;&lt;/ruby&gt;
</v>
      </c>
      <c r="S1258" s="285"/>
      <c r="T1258" s="319" t="b">
        <f t="shared" si="350"/>
        <v>0</v>
      </c>
      <c r="U1258" s="319" t="b">
        <f t="shared" si="357"/>
        <v>0</v>
      </c>
      <c r="V1258" s="319" t="b">
        <f t="shared" si="358"/>
        <v>1</v>
      </c>
      <c r="W1258" s="319" t="b">
        <f t="shared" si="359"/>
        <v>1</v>
      </c>
      <c r="X1258" s="319" t="b">
        <f t="shared" si="360"/>
        <v>0</v>
      </c>
      <c r="Y1258" s="370"/>
      <c r="Z1258" s="377" t="str">
        <f t="shared" si="351"/>
        <v/>
      </c>
      <c r="AA1258" s="373" t="str">
        <f t="array" ref="AA1258">IF( $Z1258="", "", INDEX(白話字聲母資料表, $Z1258, $AA$5))</f>
        <v/>
      </c>
      <c r="AB1258" s="370"/>
      <c r="AC1258" s="377" t="str">
        <f t="shared" si="361"/>
        <v/>
      </c>
      <c r="AD1258" s="373" t="str">
        <f t="array" ref="AD1258">IF( $W1258, "", INDEX(白話字韻母資料表, AC1258, $AD$5))</f>
        <v/>
      </c>
      <c r="AE1258" s="373" t="str">
        <f t="array" ref="AE1258">IF( $W1258, "", IF( INDEX(白話字韻母資料表, AC1258, $AE$5) = "入聲", TRUE, FALSE) )</f>
        <v/>
      </c>
      <c r="AF1258" s="374" t="str">
        <f t="shared" si="362"/>
        <v/>
      </c>
      <c r="AG1258" s="374" t="str">
        <f t="shared" si="363"/>
        <v/>
      </c>
      <c r="AH1258" s="374" t="str">
        <f t="array" ref="AH1258">IF( $W1258, "", INDEX(白話字韻母資料表, $AC1258, $AH$5))</f>
        <v/>
      </c>
      <c r="AI1258" s="374" t="str">
        <f t="array" ref="AI1258">IF($W1258, "", INDEX(白話字韻母八聲調資料表, $AD1258, $AG1258))</f>
        <v/>
      </c>
      <c r="AJ1258" s="370"/>
      <c r="AK1258" s="373" t="b">
        <f t="shared" si="364"/>
        <v>0</v>
      </c>
      <c r="AL1258" s="373" t="str">
        <f>IF( $AK1258, IFERROR( IF(MATCH( $E1258, 顎音化聲母!$H$9:$H$37, 0), TRUE, FALSE), FALSE), "")</f>
        <v/>
      </c>
      <c r="AM1258" s="373" t="str">
        <f t="array" ref="AM1258">IF( AND($AK1258, $AL1258), INDEX(顎音化聲母資料表, MATCH( $D1258 &amp; $E1258, 顎音化聲母!$L$5:$L$136, 0), 3), "")</f>
        <v/>
      </c>
      <c r="AN1258" s="373" t="str">
        <f t="shared" si="365"/>
        <v/>
      </c>
      <c r="AO1258" s="374" t="str">
        <f t="array" ref="AO1258">IF($AN1258="", "", IF( $AM1258&lt;&gt;"", $AM1258,INDEX(白話字聲母資料表, $AN1258, $AO$5)))</f>
        <v/>
      </c>
      <c r="AP1258" s="374" t="str">
        <f t="array" ref="AP1258">IF($W1258, "", INDEX(方音八音反切資料表, $AD1258, $AG1258))</f>
        <v/>
      </c>
      <c r="AQ1258" s="370"/>
      <c r="AR1258" s="374" t="str">
        <f t="array" ref="AR1258">IF($V1258, "", INDEX(白話字聲母資料表, $Z1258, $AR$5))</f>
        <v/>
      </c>
      <c r="AS1258" s="375" t="str">
        <f t="array" ref="AS1258">IF($W1258, "", INDEX(白話字韻母資料表, $AC1258, $AR$5))</f>
        <v/>
      </c>
      <c r="AT1258" s="374" t="str">
        <f t="array" ref="AT1258">IF($W1258, "", INDEX(台羅韻母八聲調資料表, $AD1258, $AG1258))</f>
        <v/>
      </c>
      <c r="AU1258" s="370"/>
      <c r="AV1258" s="374" t="str">
        <f t="array" ref="AV1258">IF($V1258, "", INDEX(白話字聲母資料表, $Z1258, $AV$5))</f>
        <v/>
      </c>
      <c r="AW1258" s="375" t="str">
        <f t="array" ref="AW1258">IF($W1258, "", INDEX(白話字韻母資料表, $AC1258, $AW$5))</f>
        <v/>
      </c>
      <c r="AX1258" s="374" t="str">
        <f t="array" ref="AX1258">IF($W1258, "", INDEX(閩拼韻母八聲調資料表, $AD1258, $AG1258))</f>
        <v/>
      </c>
    </row>
    <row r="1259" spans="2:50">
      <c r="B1259" s="380">
        <f t="shared" si="294"/>
        <v>1251</v>
      </c>
      <c r="C1259" s="314" t="str">
        <f>MID(文章!$D$4, B1259, 1)</f>
        <v/>
      </c>
      <c r="D1259" s="365"/>
      <c r="E1259" s="365"/>
      <c r="F1259" s="365"/>
      <c r="G1259" s="315" t="str">
        <f t="array" ref="G1259">IF( OR($T1259, NOT($U1259), $W1259), "", $AA1259 &amp; $AH1259 &amp; INDEX(中文數值資料表, $AG1259, 2) )</f>
        <v/>
      </c>
      <c r="H1259" s="321" t="str">
        <f t="shared" si="295"/>
        <v/>
      </c>
      <c r="I1259" s="322" t="str">
        <f t="shared" si="296"/>
        <v/>
      </c>
      <c r="J1259" s="323" t="str">
        <f t="shared" si="297"/>
        <v/>
      </c>
      <c r="K1259" s="316" t="str">
        <f t="shared" si="298"/>
        <v/>
      </c>
      <c r="L1259" s="317" t="str">
        <f t="shared" ca="1" si="366"/>
        <v xml:space="preserve">\ltjruby{}{}\
</v>
      </c>
      <c r="M1259" s="317" t="str">
        <f t="shared" ca="1" si="352"/>
        <v xml:space="preserve">&lt;ruby&gt;&lt;rt&gt;&lt;/rt&gt;&lt;/ruby&gt;
</v>
      </c>
      <c r="N1259" s="317" t="str">
        <f t="shared" ca="1" si="353"/>
        <v xml:space="preserve">&lt;ruby&gt;&lt;rt&gt;&lt;/rt&gt;&lt;/ruby&gt;
</v>
      </c>
      <c r="O1259" s="317" t="str">
        <f t="shared" ca="1" si="354"/>
        <v xml:space="preserve">&lt;ruby&gt;&lt;rt&gt;&lt;/rt&gt;&lt;/ruby&gt;
</v>
      </c>
      <c r="P1259" s="317" t="str">
        <f t="shared" ca="1" si="354"/>
        <v xml:space="preserve">&lt;ruby&gt;&lt;rt&gt;&lt;/rt&gt;&lt;/ruby&gt;
</v>
      </c>
      <c r="Q1259" s="318" t="str">
        <f t="shared" ca="1" si="355"/>
        <v xml:space="preserve">&lt;ruby&gt;&lt;rtc&gt;&lt;/rtc&gt;&lt;/ruby&gt;
</v>
      </c>
      <c r="R1259" s="318" t="str">
        <f t="shared" ca="1" si="356"/>
        <v xml:space="preserve">&lt;ruby&gt;&lt;rt&gt;&lt;/rt&gt;&lt;rtc&gt;&lt;/rtc&gt;&lt;/ruby&gt;
</v>
      </c>
      <c r="S1259" s="285"/>
      <c r="T1259" s="319" t="b">
        <f t="shared" si="350"/>
        <v>0</v>
      </c>
      <c r="U1259" s="319" t="b">
        <f t="shared" si="357"/>
        <v>0</v>
      </c>
      <c r="V1259" s="319" t="b">
        <f t="shared" si="358"/>
        <v>1</v>
      </c>
      <c r="W1259" s="319" t="b">
        <f t="shared" si="359"/>
        <v>1</v>
      </c>
      <c r="X1259" s="319" t="b">
        <f t="shared" si="360"/>
        <v>0</v>
      </c>
      <c r="Y1259" s="370"/>
      <c r="Z1259" s="377" t="str">
        <f t="shared" si="351"/>
        <v/>
      </c>
      <c r="AA1259" s="373" t="str">
        <f t="array" ref="AA1259">IF( $Z1259="", "", INDEX(白話字聲母資料表, $Z1259, $AA$5))</f>
        <v/>
      </c>
      <c r="AB1259" s="370"/>
      <c r="AC1259" s="377" t="str">
        <f t="shared" si="361"/>
        <v/>
      </c>
      <c r="AD1259" s="373" t="str">
        <f t="array" ref="AD1259">IF( $W1259, "", INDEX(白話字韻母資料表, AC1259, $AD$5))</f>
        <v/>
      </c>
      <c r="AE1259" s="373" t="str">
        <f t="array" ref="AE1259">IF( $W1259, "", IF( INDEX(白話字韻母資料表, AC1259, $AE$5) = "入聲", TRUE, FALSE) )</f>
        <v/>
      </c>
      <c r="AF1259" s="374" t="str">
        <f t="shared" si="362"/>
        <v/>
      </c>
      <c r="AG1259" s="374" t="str">
        <f t="shared" si="363"/>
        <v/>
      </c>
      <c r="AH1259" s="374" t="str">
        <f t="array" ref="AH1259">IF( $W1259, "", INDEX(白話字韻母資料表, $AC1259, $AH$5))</f>
        <v/>
      </c>
      <c r="AI1259" s="374" t="str">
        <f t="array" ref="AI1259">IF($W1259, "", INDEX(白話字韻母八聲調資料表, $AD1259, $AG1259))</f>
        <v/>
      </c>
      <c r="AJ1259" s="370"/>
      <c r="AK1259" s="373" t="b">
        <f t="shared" si="364"/>
        <v>0</v>
      </c>
      <c r="AL1259" s="373" t="str">
        <f>IF( $AK1259, IFERROR( IF(MATCH( $E1259, 顎音化聲母!$H$9:$H$37, 0), TRUE, FALSE), FALSE), "")</f>
        <v/>
      </c>
      <c r="AM1259" s="373" t="str">
        <f t="array" ref="AM1259">IF( AND($AK1259, $AL1259), INDEX(顎音化聲母資料表, MATCH( $D1259 &amp; $E1259, 顎音化聲母!$L$5:$L$136, 0), 3), "")</f>
        <v/>
      </c>
      <c r="AN1259" s="373" t="str">
        <f t="shared" si="365"/>
        <v/>
      </c>
      <c r="AO1259" s="374" t="str">
        <f t="array" ref="AO1259">IF($AN1259="", "", IF( $AM1259&lt;&gt;"", $AM1259,INDEX(白話字聲母資料表, $AN1259, $AO$5)))</f>
        <v/>
      </c>
      <c r="AP1259" s="374" t="str">
        <f t="array" ref="AP1259">IF($W1259, "", INDEX(方音八音反切資料表, $AD1259, $AG1259))</f>
        <v/>
      </c>
      <c r="AQ1259" s="370"/>
      <c r="AR1259" s="374" t="str">
        <f t="array" ref="AR1259">IF($V1259, "", INDEX(白話字聲母資料表, $Z1259, $AR$5))</f>
        <v/>
      </c>
      <c r="AS1259" s="375" t="str">
        <f t="array" ref="AS1259">IF($W1259, "", INDEX(白話字韻母資料表, $AC1259, $AR$5))</f>
        <v/>
      </c>
      <c r="AT1259" s="374" t="str">
        <f t="array" ref="AT1259">IF($W1259, "", INDEX(台羅韻母八聲調資料表, $AD1259, $AG1259))</f>
        <v/>
      </c>
      <c r="AU1259" s="370"/>
      <c r="AV1259" s="374" t="str">
        <f t="array" ref="AV1259">IF($V1259, "", INDEX(白話字聲母資料表, $Z1259, $AV$5))</f>
        <v/>
      </c>
      <c r="AW1259" s="375" t="str">
        <f t="array" ref="AW1259">IF($W1259, "", INDEX(白話字韻母資料表, $AC1259, $AW$5))</f>
        <v/>
      </c>
      <c r="AX1259" s="374" t="str">
        <f t="array" ref="AX1259">IF($W1259, "", INDEX(閩拼韻母八聲調資料表, $AD1259, $AG1259))</f>
        <v/>
      </c>
    </row>
    <row r="1260" spans="2:50">
      <c r="B1260" s="380">
        <f t="shared" si="294"/>
        <v>1252</v>
      </c>
      <c r="C1260" s="314" t="str">
        <f>MID(文章!$D$4, B1260, 1)</f>
        <v/>
      </c>
      <c r="D1260" s="365"/>
      <c r="E1260" s="365"/>
      <c r="F1260" s="365"/>
      <c r="G1260" s="315" t="str">
        <f t="array" ref="G1260">IF( OR($T1260, NOT($U1260), $W1260), "", $AA1260 &amp; $AH1260 &amp; INDEX(中文數值資料表, $AG1260, 2) )</f>
        <v/>
      </c>
      <c r="H1260" s="321" t="str">
        <f t="shared" si="295"/>
        <v/>
      </c>
      <c r="I1260" s="322" t="str">
        <f t="shared" si="296"/>
        <v/>
      </c>
      <c r="J1260" s="323" t="str">
        <f t="shared" si="297"/>
        <v/>
      </c>
      <c r="K1260" s="316" t="str">
        <f t="shared" si="298"/>
        <v/>
      </c>
      <c r="L1260" s="317" t="str">
        <f t="shared" ca="1" si="366"/>
        <v xml:space="preserve">\ltjruby{}{}\
</v>
      </c>
      <c r="M1260" s="317" t="str">
        <f t="shared" ca="1" si="352"/>
        <v xml:space="preserve">&lt;ruby&gt;&lt;rt&gt;&lt;/rt&gt;&lt;/ruby&gt;
</v>
      </c>
      <c r="N1260" s="317" t="str">
        <f t="shared" ca="1" si="353"/>
        <v xml:space="preserve">&lt;ruby&gt;&lt;rt&gt;&lt;/rt&gt;&lt;/ruby&gt;
</v>
      </c>
      <c r="O1260" s="317" t="str">
        <f t="shared" ca="1" si="354"/>
        <v xml:space="preserve">&lt;ruby&gt;&lt;rt&gt;&lt;/rt&gt;&lt;/ruby&gt;
</v>
      </c>
      <c r="P1260" s="317" t="str">
        <f t="shared" ca="1" si="354"/>
        <v xml:space="preserve">&lt;ruby&gt;&lt;rt&gt;&lt;/rt&gt;&lt;/ruby&gt;
</v>
      </c>
      <c r="Q1260" s="318" t="str">
        <f t="shared" ca="1" si="355"/>
        <v xml:space="preserve">&lt;ruby&gt;&lt;rtc&gt;&lt;/rtc&gt;&lt;/ruby&gt;
</v>
      </c>
      <c r="R1260" s="318" t="str">
        <f t="shared" ca="1" si="356"/>
        <v xml:space="preserve">&lt;ruby&gt;&lt;rt&gt;&lt;/rt&gt;&lt;rtc&gt;&lt;/rtc&gt;&lt;/ruby&gt;
</v>
      </c>
      <c r="S1260" s="285"/>
      <c r="T1260" s="319" t="b">
        <f t="shared" si="350"/>
        <v>0</v>
      </c>
      <c r="U1260" s="319" t="b">
        <f t="shared" si="357"/>
        <v>0</v>
      </c>
      <c r="V1260" s="319" t="b">
        <f t="shared" si="358"/>
        <v>1</v>
      </c>
      <c r="W1260" s="319" t="b">
        <f t="shared" si="359"/>
        <v>1</v>
      </c>
      <c r="X1260" s="319" t="b">
        <f t="shared" si="360"/>
        <v>0</v>
      </c>
      <c r="Y1260" s="370"/>
      <c r="Z1260" s="377" t="str">
        <f t="shared" si="351"/>
        <v/>
      </c>
      <c r="AA1260" s="373" t="str">
        <f t="array" ref="AA1260">IF( $Z1260="", "", INDEX(白話字聲母資料表, $Z1260, $AA$5))</f>
        <v/>
      </c>
      <c r="AB1260" s="370"/>
      <c r="AC1260" s="377" t="str">
        <f t="shared" si="361"/>
        <v/>
      </c>
      <c r="AD1260" s="373" t="str">
        <f t="array" ref="AD1260">IF( $W1260, "", INDEX(白話字韻母資料表, AC1260, $AD$5))</f>
        <v/>
      </c>
      <c r="AE1260" s="373" t="str">
        <f t="array" ref="AE1260">IF( $W1260, "", IF( INDEX(白話字韻母資料表, AC1260, $AE$5) = "入聲", TRUE, FALSE) )</f>
        <v/>
      </c>
      <c r="AF1260" s="374" t="str">
        <f t="shared" si="362"/>
        <v/>
      </c>
      <c r="AG1260" s="374" t="str">
        <f t="shared" si="363"/>
        <v/>
      </c>
      <c r="AH1260" s="374" t="str">
        <f t="array" ref="AH1260">IF( $W1260, "", INDEX(白話字韻母資料表, $AC1260, $AH$5))</f>
        <v/>
      </c>
      <c r="AI1260" s="374" t="str">
        <f t="array" ref="AI1260">IF($W1260, "", INDEX(白話字韻母八聲調資料表, $AD1260, $AG1260))</f>
        <v/>
      </c>
      <c r="AJ1260" s="370"/>
      <c r="AK1260" s="373" t="b">
        <f t="shared" si="364"/>
        <v>0</v>
      </c>
      <c r="AL1260" s="373" t="str">
        <f>IF( $AK1260, IFERROR( IF(MATCH( $E1260, 顎音化聲母!$H$9:$H$37, 0), TRUE, FALSE), FALSE), "")</f>
        <v/>
      </c>
      <c r="AM1260" s="373" t="str">
        <f t="array" ref="AM1260">IF( AND($AK1260, $AL1260), INDEX(顎音化聲母資料表, MATCH( $D1260 &amp; $E1260, 顎音化聲母!$L$5:$L$136, 0), 3), "")</f>
        <v/>
      </c>
      <c r="AN1260" s="373" t="str">
        <f t="shared" si="365"/>
        <v/>
      </c>
      <c r="AO1260" s="374" t="str">
        <f t="array" ref="AO1260">IF($AN1260="", "", IF( $AM1260&lt;&gt;"", $AM1260,INDEX(白話字聲母資料表, $AN1260, $AO$5)))</f>
        <v/>
      </c>
      <c r="AP1260" s="374" t="str">
        <f t="array" ref="AP1260">IF($W1260, "", INDEX(方音八音反切資料表, $AD1260, $AG1260))</f>
        <v/>
      </c>
      <c r="AQ1260" s="370"/>
      <c r="AR1260" s="374" t="str">
        <f t="array" ref="AR1260">IF($V1260, "", INDEX(白話字聲母資料表, $Z1260, $AR$5))</f>
        <v/>
      </c>
      <c r="AS1260" s="375" t="str">
        <f t="array" ref="AS1260">IF($W1260, "", INDEX(白話字韻母資料表, $AC1260, $AR$5))</f>
        <v/>
      </c>
      <c r="AT1260" s="374" t="str">
        <f t="array" ref="AT1260">IF($W1260, "", INDEX(台羅韻母八聲調資料表, $AD1260, $AG1260))</f>
        <v/>
      </c>
      <c r="AU1260" s="370"/>
      <c r="AV1260" s="374" t="str">
        <f t="array" ref="AV1260">IF($V1260, "", INDEX(白話字聲母資料表, $Z1260, $AV$5))</f>
        <v/>
      </c>
      <c r="AW1260" s="375" t="str">
        <f t="array" ref="AW1260">IF($W1260, "", INDEX(白話字韻母資料表, $AC1260, $AW$5))</f>
        <v/>
      </c>
      <c r="AX1260" s="374" t="str">
        <f t="array" ref="AX1260">IF($W1260, "", INDEX(閩拼韻母八聲調資料表, $AD1260, $AG1260))</f>
        <v/>
      </c>
    </row>
    <row r="1261" spans="2:50">
      <c r="B1261" s="380">
        <f t="shared" si="294"/>
        <v>1253</v>
      </c>
      <c r="C1261" s="314" t="str">
        <f>MID(文章!$D$4, B1261, 1)</f>
        <v/>
      </c>
      <c r="D1261" s="365"/>
      <c r="E1261" s="365"/>
      <c r="F1261" s="365"/>
      <c r="G1261" s="315" t="str">
        <f t="array" ref="G1261">IF( OR($T1261, NOT($U1261), $W1261), "", $AA1261 &amp; $AH1261 &amp; INDEX(中文數值資料表, $AG1261, 2) )</f>
        <v/>
      </c>
      <c r="H1261" s="321" t="str">
        <f t="shared" si="295"/>
        <v/>
      </c>
      <c r="I1261" s="322" t="str">
        <f t="shared" si="296"/>
        <v/>
      </c>
      <c r="J1261" s="323" t="str">
        <f t="shared" si="297"/>
        <v/>
      </c>
      <c r="K1261" s="316" t="str">
        <f t="shared" si="298"/>
        <v/>
      </c>
      <c r="L1261" s="317" t="str">
        <f t="shared" ca="1" si="366"/>
        <v xml:space="preserve">\ltjruby{}{}\
</v>
      </c>
      <c r="M1261" s="317" t="str">
        <f t="shared" ca="1" si="352"/>
        <v xml:space="preserve">&lt;ruby&gt;&lt;rt&gt;&lt;/rt&gt;&lt;/ruby&gt;
</v>
      </c>
      <c r="N1261" s="317" t="str">
        <f t="shared" ca="1" si="353"/>
        <v xml:space="preserve">&lt;ruby&gt;&lt;rt&gt;&lt;/rt&gt;&lt;/ruby&gt;
</v>
      </c>
      <c r="O1261" s="317" t="str">
        <f t="shared" ca="1" si="354"/>
        <v xml:space="preserve">&lt;ruby&gt;&lt;rt&gt;&lt;/rt&gt;&lt;/ruby&gt;
</v>
      </c>
      <c r="P1261" s="317" t="str">
        <f t="shared" ca="1" si="354"/>
        <v xml:space="preserve">&lt;ruby&gt;&lt;rt&gt;&lt;/rt&gt;&lt;/ruby&gt;
</v>
      </c>
      <c r="Q1261" s="318" t="str">
        <f t="shared" ca="1" si="355"/>
        <v xml:space="preserve">&lt;ruby&gt;&lt;rtc&gt;&lt;/rtc&gt;&lt;/ruby&gt;
</v>
      </c>
      <c r="R1261" s="318" t="str">
        <f t="shared" ca="1" si="356"/>
        <v xml:space="preserve">&lt;ruby&gt;&lt;rt&gt;&lt;/rt&gt;&lt;rtc&gt;&lt;/rtc&gt;&lt;/ruby&gt;
</v>
      </c>
      <c r="S1261" s="285"/>
      <c r="T1261" s="319" t="b">
        <f t="shared" si="350"/>
        <v>0</v>
      </c>
      <c r="U1261" s="319" t="b">
        <f t="shared" si="357"/>
        <v>0</v>
      </c>
      <c r="V1261" s="319" t="b">
        <f t="shared" si="358"/>
        <v>1</v>
      </c>
      <c r="W1261" s="319" t="b">
        <f t="shared" si="359"/>
        <v>1</v>
      </c>
      <c r="X1261" s="319" t="b">
        <f t="shared" si="360"/>
        <v>0</v>
      </c>
      <c r="Y1261" s="370"/>
      <c r="Z1261" s="377" t="str">
        <f t="shared" si="351"/>
        <v/>
      </c>
      <c r="AA1261" s="373" t="str">
        <f t="array" ref="AA1261">IF( $Z1261="", "", INDEX(白話字聲母資料表, $Z1261, $AA$5))</f>
        <v/>
      </c>
      <c r="AB1261" s="370"/>
      <c r="AC1261" s="377" t="str">
        <f t="shared" si="361"/>
        <v/>
      </c>
      <c r="AD1261" s="373" t="str">
        <f t="array" ref="AD1261">IF( $W1261, "", INDEX(白話字韻母資料表, AC1261, $AD$5))</f>
        <v/>
      </c>
      <c r="AE1261" s="373" t="str">
        <f t="array" ref="AE1261">IF( $W1261, "", IF( INDEX(白話字韻母資料表, AC1261, $AE$5) = "入聲", TRUE, FALSE) )</f>
        <v/>
      </c>
      <c r="AF1261" s="374" t="str">
        <f t="shared" si="362"/>
        <v/>
      </c>
      <c r="AG1261" s="374" t="str">
        <f t="shared" si="363"/>
        <v/>
      </c>
      <c r="AH1261" s="374" t="str">
        <f t="array" ref="AH1261">IF( $W1261, "", INDEX(白話字韻母資料表, $AC1261, $AH$5))</f>
        <v/>
      </c>
      <c r="AI1261" s="374" t="str">
        <f t="array" ref="AI1261">IF($W1261, "", INDEX(白話字韻母八聲調資料表, $AD1261, $AG1261))</f>
        <v/>
      </c>
      <c r="AJ1261" s="370"/>
      <c r="AK1261" s="373" t="b">
        <f t="shared" si="364"/>
        <v>0</v>
      </c>
      <c r="AL1261" s="373" t="str">
        <f>IF( $AK1261, IFERROR( IF(MATCH( $E1261, 顎音化聲母!$H$9:$H$37, 0), TRUE, FALSE), FALSE), "")</f>
        <v/>
      </c>
      <c r="AM1261" s="373" t="str">
        <f t="array" ref="AM1261">IF( AND($AK1261, $AL1261), INDEX(顎音化聲母資料表, MATCH( $D1261 &amp; $E1261, 顎音化聲母!$L$5:$L$136, 0), 3), "")</f>
        <v/>
      </c>
      <c r="AN1261" s="373" t="str">
        <f t="shared" si="365"/>
        <v/>
      </c>
      <c r="AO1261" s="374" t="str">
        <f t="array" ref="AO1261">IF($AN1261="", "", IF( $AM1261&lt;&gt;"", $AM1261,INDEX(白話字聲母資料表, $AN1261, $AO$5)))</f>
        <v/>
      </c>
      <c r="AP1261" s="374" t="str">
        <f t="array" ref="AP1261">IF($W1261, "", INDEX(方音八音反切資料表, $AD1261, $AG1261))</f>
        <v/>
      </c>
      <c r="AQ1261" s="370"/>
      <c r="AR1261" s="374" t="str">
        <f t="array" ref="AR1261">IF($V1261, "", INDEX(白話字聲母資料表, $Z1261, $AR$5))</f>
        <v/>
      </c>
      <c r="AS1261" s="375" t="str">
        <f t="array" ref="AS1261">IF($W1261, "", INDEX(白話字韻母資料表, $AC1261, $AR$5))</f>
        <v/>
      </c>
      <c r="AT1261" s="374" t="str">
        <f t="array" ref="AT1261">IF($W1261, "", INDEX(台羅韻母八聲調資料表, $AD1261, $AG1261))</f>
        <v/>
      </c>
      <c r="AU1261" s="370"/>
      <c r="AV1261" s="374" t="str">
        <f t="array" ref="AV1261">IF($V1261, "", INDEX(白話字聲母資料表, $Z1261, $AV$5))</f>
        <v/>
      </c>
      <c r="AW1261" s="375" t="str">
        <f t="array" ref="AW1261">IF($W1261, "", INDEX(白話字韻母資料表, $AC1261, $AW$5))</f>
        <v/>
      </c>
      <c r="AX1261" s="374" t="str">
        <f t="array" ref="AX1261">IF($W1261, "", INDEX(閩拼韻母八聲調資料表, $AD1261, $AG1261))</f>
        <v/>
      </c>
    </row>
    <row r="1262" spans="2:50">
      <c r="B1262" s="380">
        <f t="shared" si="294"/>
        <v>1254</v>
      </c>
      <c r="C1262" s="314" t="str">
        <f>MID(文章!$D$4, B1262, 1)</f>
        <v/>
      </c>
      <c r="D1262" s="365"/>
      <c r="E1262" s="365"/>
      <c r="F1262" s="365"/>
      <c r="G1262" s="315" t="str">
        <f t="array" ref="G1262">IF( OR($T1262, NOT($U1262), $W1262), "", $AA1262 &amp; $AH1262 &amp; INDEX(中文數值資料表, $AG1262, 2) )</f>
        <v/>
      </c>
      <c r="H1262" s="321" t="str">
        <f t="shared" si="295"/>
        <v/>
      </c>
      <c r="I1262" s="322" t="str">
        <f t="shared" si="296"/>
        <v/>
      </c>
      <c r="J1262" s="323" t="str">
        <f t="shared" si="297"/>
        <v/>
      </c>
      <c r="K1262" s="316" t="str">
        <f t="shared" si="298"/>
        <v/>
      </c>
      <c r="L1262" s="317" t="str">
        <f t="shared" ca="1" si="366"/>
        <v xml:space="preserve">\ltjruby{}{}\
</v>
      </c>
      <c r="M1262" s="317" t="str">
        <f t="shared" ca="1" si="352"/>
        <v xml:space="preserve">&lt;ruby&gt;&lt;rt&gt;&lt;/rt&gt;&lt;/ruby&gt;
</v>
      </c>
      <c r="N1262" s="317" t="str">
        <f t="shared" ca="1" si="353"/>
        <v xml:space="preserve">&lt;ruby&gt;&lt;rt&gt;&lt;/rt&gt;&lt;/ruby&gt;
</v>
      </c>
      <c r="O1262" s="317" t="str">
        <f t="shared" ca="1" si="354"/>
        <v xml:space="preserve">&lt;ruby&gt;&lt;rt&gt;&lt;/rt&gt;&lt;/ruby&gt;
</v>
      </c>
      <c r="P1262" s="317" t="str">
        <f t="shared" ca="1" si="354"/>
        <v xml:space="preserve">&lt;ruby&gt;&lt;rt&gt;&lt;/rt&gt;&lt;/ruby&gt;
</v>
      </c>
      <c r="Q1262" s="318" t="str">
        <f t="shared" ca="1" si="355"/>
        <v xml:space="preserve">&lt;ruby&gt;&lt;rtc&gt;&lt;/rtc&gt;&lt;/ruby&gt;
</v>
      </c>
      <c r="R1262" s="318" t="str">
        <f t="shared" ca="1" si="356"/>
        <v xml:space="preserve">&lt;ruby&gt;&lt;rt&gt;&lt;/rt&gt;&lt;rtc&gt;&lt;/rtc&gt;&lt;/ruby&gt;
</v>
      </c>
      <c r="S1262" s="285"/>
      <c r="T1262" s="319" t="b">
        <f t="shared" si="350"/>
        <v>0</v>
      </c>
      <c r="U1262" s="319" t="b">
        <f t="shared" si="357"/>
        <v>0</v>
      </c>
      <c r="V1262" s="319" t="b">
        <f t="shared" si="358"/>
        <v>1</v>
      </c>
      <c r="W1262" s="319" t="b">
        <f t="shared" si="359"/>
        <v>1</v>
      </c>
      <c r="X1262" s="319" t="b">
        <f t="shared" si="360"/>
        <v>0</v>
      </c>
      <c r="Y1262" s="370"/>
      <c r="Z1262" s="377" t="str">
        <f t="shared" si="351"/>
        <v/>
      </c>
      <c r="AA1262" s="373" t="str">
        <f t="array" ref="AA1262">IF( $Z1262="", "", INDEX(白話字聲母資料表, $Z1262, $AA$5))</f>
        <v/>
      </c>
      <c r="AB1262" s="370"/>
      <c r="AC1262" s="377" t="str">
        <f t="shared" si="361"/>
        <v/>
      </c>
      <c r="AD1262" s="373" t="str">
        <f t="array" ref="AD1262">IF( $W1262, "", INDEX(白話字韻母資料表, AC1262, $AD$5))</f>
        <v/>
      </c>
      <c r="AE1262" s="373" t="str">
        <f t="array" ref="AE1262">IF( $W1262, "", IF( INDEX(白話字韻母資料表, AC1262, $AE$5) = "入聲", TRUE, FALSE) )</f>
        <v/>
      </c>
      <c r="AF1262" s="374" t="str">
        <f t="shared" si="362"/>
        <v/>
      </c>
      <c r="AG1262" s="374" t="str">
        <f t="shared" si="363"/>
        <v/>
      </c>
      <c r="AH1262" s="374" t="str">
        <f t="array" ref="AH1262">IF( $W1262, "", INDEX(白話字韻母資料表, $AC1262, $AH$5))</f>
        <v/>
      </c>
      <c r="AI1262" s="374" t="str">
        <f t="array" ref="AI1262">IF($W1262, "", INDEX(白話字韻母八聲調資料表, $AD1262, $AG1262))</f>
        <v/>
      </c>
      <c r="AJ1262" s="370"/>
      <c r="AK1262" s="373" t="b">
        <f t="shared" si="364"/>
        <v>0</v>
      </c>
      <c r="AL1262" s="373" t="str">
        <f>IF( $AK1262, IFERROR( IF(MATCH( $E1262, 顎音化聲母!$H$9:$H$37, 0), TRUE, FALSE), FALSE), "")</f>
        <v/>
      </c>
      <c r="AM1262" s="373" t="str">
        <f t="array" ref="AM1262">IF( AND($AK1262, $AL1262), INDEX(顎音化聲母資料表, MATCH( $D1262 &amp; $E1262, 顎音化聲母!$L$5:$L$136, 0), 3), "")</f>
        <v/>
      </c>
      <c r="AN1262" s="373" t="str">
        <f t="shared" si="365"/>
        <v/>
      </c>
      <c r="AO1262" s="374" t="str">
        <f t="array" ref="AO1262">IF($AN1262="", "", IF( $AM1262&lt;&gt;"", $AM1262,INDEX(白話字聲母資料表, $AN1262, $AO$5)))</f>
        <v/>
      </c>
      <c r="AP1262" s="374" t="str">
        <f t="array" ref="AP1262">IF($W1262, "", INDEX(方音八音反切資料表, $AD1262, $AG1262))</f>
        <v/>
      </c>
      <c r="AQ1262" s="370"/>
      <c r="AR1262" s="374" t="str">
        <f t="array" ref="AR1262">IF($V1262, "", INDEX(白話字聲母資料表, $Z1262, $AR$5))</f>
        <v/>
      </c>
      <c r="AS1262" s="375" t="str">
        <f t="array" ref="AS1262">IF($W1262, "", INDEX(白話字韻母資料表, $AC1262, $AR$5))</f>
        <v/>
      </c>
      <c r="AT1262" s="374" t="str">
        <f t="array" ref="AT1262">IF($W1262, "", INDEX(台羅韻母八聲調資料表, $AD1262, $AG1262))</f>
        <v/>
      </c>
      <c r="AU1262" s="370"/>
      <c r="AV1262" s="374" t="str">
        <f t="array" ref="AV1262">IF($V1262, "", INDEX(白話字聲母資料表, $Z1262, $AV$5))</f>
        <v/>
      </c>
      <c r="AW1262" s="375" t="str">
        <f t="array" ref="AW1262">IF($W1262, "", INDEX(白話字韻母資料表, $AC1262, $AW$5))</f>
        <v/>
      </c>
      <c r="AX1262" s="374" t="str">
        <f t="array" ref="AX1262">IF($W1262, "", INDEX(閩拼韻母八聲調資料表, $AD1262, $AG1262))</f>
        <v/>
      </c>
    </row>
    <row r="1263" spans="2:50">
      <c r="B1263" s="380">
        <f t="shared" si="294"/>
        <v>1255</v>
      </c>
      <c r="C1263" s="314" t="str">
        <f>MID(文章!$D$4, B1263, 1)</f>
        <v/>
      </c>
      <c r="D1263" s="365"/>
      <c r="E1263" s="365"/>
      <c r="F1263" s="365"/>
      <c r="G1263" s="315" t="str">
        <f t="array" ref="G1263">IF( OR($T1263, NOT($U1263), $W1263), "", $AA1263 &amp; $AH1263 &amp; INDEX(中文數值資料表, $AG1263, 2) )</f>
        <v/>
      </c>
      <c r="H1263" s="321" t="str">
        <f t="shared" si="295"/>
        <v/>
      </c>
      <c r="I1263" s="322" t="str">
        <f t="shared" si="296"/>
        <v/>
      </c>
      <c r="J1263" s="323" t="str">
        <f t="shared" si="297"/>
        <v/>
      </c>
      <c r="K1263" s="316" t="str">
        <f t="shared" si="298"/>
        <v/>
      </c>
      <c r="L1263" s="317" t="str">
        <f t="shared" ca="1" si="366"/>
        <v xml:space="preserve">\ltjruby{}{}\
</v>
      </c>
      <c r="M1263" s="317" t="str">
        <f t="shared" ca="1" si="352"/>
        <v xml:space="preserve">&lt;ruby&gt;&lt;rt&gt;&lt;/rt&gt;&lt;/ruby&gt;
</v>
      </c>
      <c r="N1263" s="317" t="str">
        <f t="shared" ca="1" si="353"/>
        <v xml:space="preserve">&lt;ruby&gt;&lt;rt&gt;&lt;/rt&gt;&lt;/ruby&gt;
</v>
      </c>
      <c r="O1263" s="317" t="str">
        <f t="shared" ca="1" si="354"/>
        <v xml:space="preserve">&lt;ruby&gt;&lt;rt&gt;&lt;/rt&gt;&lt;/ruby&gt;
</v>
      </c>
      <c r="P1263" s="317" t="str">
        <f t="shared" ca="1" si="354"/>
        <v xml:space="preserve">&lt;ruby&gt;&lt;rt&gt;&lt;/rt&gt;&lt;/ruby&gt;
</v>
      </c>
      <c r="Q1263" s="318" t="str">
        <f t="shared" ca="1" si="355"/>
        <v xml:space="preserve">&lt;ruby&gt;&lt;rtc&gt;&lt;/rtc&gt;&lt;/ruby&gt;
</v>
      </c>
      <c r="R1263" s="318" t="str">
        <f t="shared" ca="1" si="356"/>
        <v xml:space="preserve">&lt;ruby&gt;&lt;rt&gt;&lt;/rt&gt;&lt;rtc&gt;&lt;/rtc&gt;&lt;/ruby&gt;
</v>
      </c>
      <c r="S1263" s="285"/>
      <c r="T1263" s="319" t="b">
        <f t="shared" si="350"/>
        <v>0</v>
      </c>
      <c r="U1263" s="319" t="b">
        <f t="shared" si="357"/>
        <v>0</v>
      </c>
      <c r="V1263" s="319" t="b">
        <f t="shared" si="358"/>
        <v>1</v>
      </c>
      <c r="W1263" s="319" t="b">
        <f t="shared" si="359"/>
        <v>1</v>
      </c>
      <c r="X1263" s="319" t="b">
        <f t="shared" si="360"/>
        <v>0</v>
      </c>
      <c r="Y1263" s="370"/>
      <c r="Z1263" s="377" t="str">
        <f t="shared" si="351"/>
        <v/>
      </c>
      <c r="AA1263" s="373" t="str">
        <f t="array" ref="AA1263">IF( $Z1263="", "", INDEX(白話字聲母資料表, $Z1263, $AA$5))</f>
        <v/>
      </c>
      <c r="AB1263" s="370"/>
      <c r="AC1263" s="377" t="str">
        <f t="shared" si="361"/>
        <v/>
      </c>
      <c r="AD1263" s="373" t="str">
        <f t="array" ref="AD1263">IF( $W1263, "", INDEX(白話字韻母資料表, AC1263, $AD$5))</f>
        <v/>
      </c>
      <c r="AE1263" s="373" t="str">
        <f t="array" ref="AE1263">IF( $W1263, "", IF( INDEX(白話字韻母資料表, AC1263, $AE$5) = "入聲", TRUE, FALSE) )</f>
        <v/>
      </c>
      <c r="AF1263" s="374" t="str">
        <f t="shared" si="362"/>
        <v/>
      </c>
      <c r="AG1263" s="374" t="str">
        <f t="shared" si="363"/>
        <v/>
      </c>
      <c r="AH1263" s="374" t="str">
        <f t="array" ref="AH1263">IF( $W1263, "", INDEX(白話字韻母資料表, $AC1263, $AH$5))</f>
        <v/>
      </c>
      <c r="AI1263" s="374" t="str">
        <f t="array" ref="AI1263">IF($W1263, "", INDEX(白話字韻母八聲調資料表, $AD1263, $AG1263))</f>
        <v/>
      </c>
      <c r="AJ1263" s="370"/>
      <c r="AK1263" s="373" t="b">
        <f t="shared" si="364"/>
        <v>0</v>
      </c>
      <c r="AL1263" s="373" t="str">
        <f>IF( $AK1263, IFERROR( IF(MATCH( $E1263, 顎音化聲母!$H$9:$H$37, 0), TRUE, FALSE), FALSE), "")</f>
        <v/>
      </c>
      <c r="AM1263" s="373" t="str">
        <f t="array" ref="AM1263">IF( AND($AK1263, $AL1263), INDEX(顎音化聲母資料表, MATCH( $D1263 &amp; $E1263, 顎音化聲母!$L$5:$L$136, 0), 3), "")</f>
        <v/>
      </c>
      <c r="AN1263" s="373" t="str">
        <f t="shared" si="365"/>
        <v/>
      </c>
      <c r="AO1263" s="374" t="str">
        <f t="array" ref="AO1263">IF($AN1263="", "", IF( $AM1263&lt;&gt;"", $AM1263,INDEX(白話字聲母資料表, $AN1263, $AO$5)))</f>
        <v/>
      </c>
      <c r="AP1263" s="374" t="str">
        <f t="array" ref="AP1263">IF($W1263, "", INDEX(方音八音反切資料表, $AD1263, $AG1263))</f>
        <v/>
      </c>
      <c r="AQ1263" s="370"/>
      <c r="AR1263" s="374" t="str">
        <f t="array" ref="AR1263">IF($V1263, "", INDEX(白話字聲母資料表, $Z1263, $AR$5))</f>
        <v/>
      </c>
      <c r="AS1263" s="375" t="str">
        <f t="array" ref="AS1263">IF($W1263, "", INDEX(白話字韻母資料表, $AC1263, $AR$5))</f>
        <v/>
      </c>
      <c r="AT1263" s="374" t="str">
        <f t="array" ref="AT1263">IF($W1263, "", INDEX(台羅韻母八聲調資料表, $AD1263, $AG1263))</f>
        <v/>
      </c>
      <c r="AU1263" s="370"/>
      <c r="AV1263" s="374" t="str">
        <f t="array" ref="AV1263">IF($V1263, "", INDEX(白話字聲母資料表, $Z1263, $AV$5))</f>
        <v/>
      </c>
      <c r="AW1263" s="375" t="str">
        <f t="array" ref="AW1263">IF($W1263, "", INDEX(白話字韻母資料表, $AC1263, $AW$5))</f>
        <v/>
      </c>
      <c r="AX1263" s="374" t="str">
        <f t="array" ref="AX1263">IF($W1263, "", INDEX(閩拼韻母八聲調資料表, $AD1263, $AG1263))</f>
        <v/>
      </c>
    </row>
    <row r="1264" spans="2:50">
      <c r="B1264" s="380">
        <f t="shared" si="294"/>
        <v>1256</v>
      </c>
      <c r="C1264" s="314" t="str">
        <f>MID(文章!$D$4, B1264, 1)</f>
        <v/>
      </c>
      <c r="D1264" s="365"/>
      <c r="E1264" s="365"/>
      <c r="F1264" s="365"/>
      <c r="G1264" s="315" t="str">
        <f t="array" ref="G1264">IF( OR($T1264, NOT($U1264), $W1264), "", $AA1264 &amp; $AH1264 &amp; INDEX(中文數值資料表, $AG1264, 2) )</f>
        <v/>
      </c>
      <c r="H1264" s="321" t="str">
        <f t="shared" si="295"/>
        <v/>
      </c>
      <c r="I1264" s="322" t="str">
        <f t="shared" si="296"/>
        <v/>
      </c>
      <c r="J1264" s="323" t="str">
        <f t="shared" si="297"/>
        <v/>
      </c>
      <c r="K1264" s="316" t="str">
        <f t="shared" si="298"/>
        <v/>
      </c>
      <c r="L1264" s="317" t="str">
        <f t="shared" ca="1" si="366"/>
        <v xml:space="preserve">\ltjruby{}{}\
</v>
      </c>
      <c r="M1264" s="317" t="str">
        <f t="shared" ca="1" si="352"/>
        <v xml:space="preserve">&lt;ruby&gt;&lt;rt&gt;&lt;/rt&gt;&lt;/ruby&gt;
</v>
      </c>
      <c r="N1264" s="317" t="str">
        <f t="shared" ca="1" si="353"/>
        <v xml:space="preserve">&lt;ruby&gt;&lt;rt&gt;&lt;/rt&gt;&lt;/ruby&gt;
</v>
      </c>
      <c r="O1264" s="317" t="str">
        <f t="shared" ca="1" si="354"/>
        <v xml:space="preserve">&lt;ruby&gt;&lt;rt&gt;&lt;/rt&gt;&lt;/ruby&gt;
</v>
      </c>
      <c r="P1264" s="317" t="str">
        <f t="shared" ca="1" si="354"/>
        <v xml:space="preserve">&lt;ruby&gt;&lt;rt&gt;&lt;/rt&gt;&lt;/ruby&gt;
</v>
      </c>
      <c r="Q1264" s="318" t="str">
        <f t="shared" ca="1" si="355"/>
        <v xml:space="preserve">&lt;ruby&gt;&lt;rtc&gt;&lt;/rtc&gt;&lt;/ruby&gt;
</v>
      </c>
      <c r="R1264" s="318" t="str">
        <f t="shared" ca="1" si="356"/>
        <v xml:space="preserve">&lt;ruby&gt;&lt;rt&gt;&lt;/rt&gt;&lt;rtc&gt;&lt;/rtc&gt;&lt;/ruby&gt;
</v>
      </c>
      <c r="S1264" s="285"/>
      <c r="T1264" s="319" t="b">
        <f t="shared" si="350"/>
        <v>0</v>
      </c>
      <c r="U1264" s="319" t="b">
        <f t="shared" si="357"/>
        <v>0</v>
      </c>
      <c r="V1264" s="319" t="b">
        <f t="shared" si="358"/>
        <v>1</v>
      </c>
      <c r="W1264" s="319" t="b">
        <f t="shared" si="359"/>
        <v>1</v>
      </c>
      <c r="X1264" s="319" t="b">
        <f t="shared" si="360"/>
        <v>0</v>
      </c>
      <c r="Y1264" s="370"/>
      <c r="Z1264" s="377" t="str">
        <f t="shared" si="351"/>
        <v/>
      </c>
      <c r="AA1264" s="373" t="str">
        <f t="array" ref="AA1264">IF( $Z1264="", "", INDEX(白話字聲母資料表, $Z1264, $AA$5))</f>
        <v/>
      </c>
      <c r="AB1264" s="370"/>
      <c r="AC1264" s="377" t="str">
        <f t="shared" si="361"/>
        <v/>
      </c>
      <c r="AD1264" s="373" t="str">
        <f t="array" ref="AD1264">IF( $W1264, "", INDEX(白話字韻母資料表, AC1264, $AD$5))</f>
        <v/>
      </c>
      <c r="AE1264" s="373" t="str">
        <f t="array" ref="AE1264">IF( $W1264, "", IF( INDEX(白話字韻母資料表, AC1264, $AE$5) = "入聲", TRUE, FALSE) )</f>
        <v/>
      </c>
      <c r="AF1264" s="374" t="str">
        <f t="shared" si="362"/>
        <v/>
      </c>
      <c r="AG1264" s="374" t="str">
        <f t="shared" si="363"/>
        <v/>
      </c>
      <c r="AH1264" s="374" t="str">
        <f t="array" ref="AH1264">IF( $W1264, "", INDEX(白話字韻母資料表, $AC1264, $AH$5))</f>
        <v/>
      </c>
      <c r="AI1264" s="374" t="str">
        <f t="array" ref="AI1264">IF($W1264, "", INDEX(白話字韻母八聲調資料表, $AD1264, $AG1264))</f>
        <v/>
      </c>
      <c r="AJ1264" s="370"/>
      <c r="AK1264" s="373" t="b">
        <f t="shared" si="364"/>
        <v>0</v>
      </c>
      <c r="AL1264" s="373" t="str">
        <f>IF( $AK1264, IFERROR( IF(MATCH( $E1264, 顎音化聲母!$H$9:$H$37, 0), TRUE, FALSE), FALSE), "")</f>
        <v/>
      </c>
      <c r="AM1264" s="373" t="str">
        <f t="array" ref="AM1264">IF( AND($AK1264, $AL1264), INDEX(顎音化聲母資料表, MATCH( $D1264 &amp; $E1264, 顎音化聲母!$L$5:$L$136, 0), 3), "")</f>
        <v/>
      </c>
      <c r="AN1264" s="373" t="str">
        <f t="shared" si="365"/>
        <v/>
      </c>
      <c r="AO1264" s="374" t="str">
        <f t="array" ref="AO1264">IF($AN1264="", "", IF( $AM1264&lt;&gt;"", $AM1264,INDEX(白話字聲母資料表, $AN1264, $AO$5)))</f>
        <v/>
      </c>
      <c r="AP1264" s="374" t="str">
        <f t="array" ref="AP1264">IF($W1264, "", INDEX(方音八音反切資料表, $AD1264, $AG1264))</f>
        <v/>
      </c>
      <c r="AQ1264" s="370"/>
      <c r="AR1264" s="374" t="str">
        <f t="array" ref="AR1264">IF($V1264, "", INDEX(白話字聲母資料表, $Z1264, $AR$5))</f>
        <v/>
      </c>
      <c r="AS1264" s="375" t="str">
        <f t="array" ref="AS1264">IF($W1264, "", INDEX(白話字韻母資料表, $AC1264, $AR$5))</f>
        <v/>
      </c>
      <c r="AT1264" s="374" t="str">
        <f t="array" ref="AT1264">IF($W1264, "", INDEX(台羅韻母八聲調資料表, $AD1264, $AG1264))</f>
        <v/>
      </c>
      <c r="AU1264" s="370"/>
      <c r="AV1264" s="374" t="str">
        <f t="array" ref="AV1264">IF($V1264, "", INDEX(白話字聲母資料表, $Z1264, $AV$5))</f>
        <v/>
      </c>
      <c r="AW1264" s="375" t="str">
        <f t="array" ref="AW1264">IF($W1264, "", INDEX(白話字韻母資料表, $AC1264, $AW$5))</f>
        <v/>
      </c>
      <c r="AX1264" s="374" t="str">
        <f t="array" ref="AX1264">IF($W1264, "", INDEX(閩拼韻母八聲調資料表, $AD1264, $AG1264))</f>
        <v/>
      </c>
    </row>
    <row r="1265" spans="2:50">
      <c r="B1265" s="380">
        <f t="shared" si="294"/>
        <v>1257</v>
      </c>
      <c r="C1265" s="314" t="str">
        <f>MID(文章!$D$4, B1265, 1)</f>
        <v/>
      </c>
      <c r="D1265" s="365"/>
      <c r="E1265" s="365"/>
      <c r="F1265" s="365"/>
      <c r="G1265" s="315" t="str">
        <f t="array" ref="G1265">IF( OR($T1265, NOT($U1265), $W1265), "", $AA1265 &amp; $AH1265 &amp; INDEX(中文數值資料表, $AG1265, 2) )</f>
        <v/>
      </c>
      <c r="H1265" s="321" t="str">
        <f t="shared" si="295"/>
        <v/>
      </c>
      <c r="I1265" s="322" t="str">
        <f t="shared" si="296"/>
        <v/>
      </c>
      <c r="J1265" s="323" t="str">
        <f t="shared" si="297"/>
        <v/>
      </c>
      <c r="K1265" s="316" t="str">
        <f t="shared" si="298"/>
        <v/>
      </c>
      <c r="L1265" s="317" t="str">
        <f t="shared" ca="1" si="366"/>
        <v xml:space="preserve">\ltjruby{}{}\
</v>
      </c>
      <c r="M1265" s="317" t="str">
        <f t="shared" ca="1" si="352"/>
        <v xml:space="preserve">&lt;ruby&gt;&lt;rt&gt;&lt;/rt&gt;&lt;/ruby&gt;
</v>
      </c>
      <c r="N1265" s="317" t="str">
        <f t="shared" ca="1" si="353"/>
        <v xml:space="preserve">&lt;ruby&gt;&lt;rt&gt;&lt;/rt&gt;&lt;/ruby&gt;
</v>
      </c>
      <c r="O1265" s="317" t="str">
        <f t="shared" ca="1" si="354"/>
        <v xml:space="preserve">&lt;ruby&gt;&lt;rt&gt;&lt;/rt&gt;&lt;/ruby&gt;
</v>
      </c>
      <c r="P1265" s="317" t="str">
        <f t="shared" ca="1" si="354"/>
        <v xml:space="preserve">&lt;ruby&gt;&lt;rt&gt;&lt;/rt&gt;&lt;/ruby&gt;
</v>
      </c>
      <c r="Q1265" s="318" t="str">
        <f t="shared" ca="1" si="355"/>
        <v xml:space="preserve">&lt;ruby&gt;&lt;rtc&gt;&lt;/rtc&gt;&lt;/ruby&gt;
</v>
      </c>
      <c r="R1265" s="318" t="str">
        <f t="shared" ca="1" si="356"/>
        <v xml:space="preserve">&lt;ruby&gt;&lt;rt&gt;&lt;/rt&gt;&lt;rtc&gt;&lt;/rtc&gt;&lt;/ruby&gt;
</v>
      </c>
      <c r="S1265" s="285"/>
      <c r="T1265" s="319" t="b">
        <f t="shared" si="350"/>
        <v>0</v>
      </c>
      <c r="U1265" s="319" t="b">
        <f t="shared" si="357"/>
        <v>0</v>
      </c>
      <c r="V1265" s="319" t="b">
        <f t="shared" si="358"/>
        <v>1</v>
      </c>
      <c r="W1265" s="319" t="b">
        <f t="shared" si="359"/>
        <v>1</v>
      </c>
      <c r="X1265" s="319" t="b">
        <f t="shared" si="360"/>
        <v>0</v>
      </c>
      <c r="Y1265" s="370"/>
      <c r="Z1265" s="377" t="str">
        <f t="shared" si="351"/>
        <v/>
      </c>
      <c r="AA1265" s="373" t="str">
        <f t="array" ref="AA1265">IF( $Z1265="", "", INDEX(白話字聲母資料表, $Z1265, $AA$5))</f>
        <v/>
      </c>
      <c r="AB1265" s="370"/>
      <c r="AC1265" s="377" t="str">
        <f t="shared" si="361"/>
        <v/>
      </c>
      <c r="AD1265" s="373" t="str">
        <f t="array" ref="AD1265">IF( $W1265, "", INDEX(白話字韻母資料表, AC1265, $AD$5))</f>
        <v/>
      </c>
      <c r="AE1265" s="373" t="str">
        <f t="array" ref="AE1265">IF( $W1265, "", IF( INDEX(白話字韻母資料表, AC1265, $AE$5) = "入聲", TRUE, FALSE) )</f>
        <v/>
      </c>
      <c r="AF1265" s="374" t="str">
        <f t="shared" si="362"/>
        <v/>
      </c>
      <c r="AG1265" s="374" t="str">
        <f t="shared" si="363"/>
        <v/>
      </c>
      <c r="AH1265" s="374" t="str">
        <f t="array" ref="AH1265">IF( $W1265, "", INDEX(白話字韻母資料表, $AC1265, $AH$5))</f>
        <v/>
      </c>
      <c r="AI1265" s="374" t="str">
        <f t="array" ref="AI1265">IF($W1265, "", INDEX(白話字韻母八聲調資料表, $AD1265, $AG1265))</f>
        <v/>
      </c>
      <c r="AJ1265" s="370"/>
      <c r="AK1265" s="373" t="b">
        <f t="shared" si="364"/>
        <v>0</v>
      </c>
      <c r="AL1265" s="373" t="str">
        <f>IF( $AK1265, IFERROR( IF(MATCH( $E1265, 顎音化聲母!$H$9:$H$37, 0), TRUE, FALSE), FALSE), "")</f>
        <v/>
      </c>
      <c r="AM1265" s="373" t="str">
        <f t="array" ref="AM1265">IF( AND($AK1265, $AL1265), INDEX(顎音化聲母資料表, MATCH( $D1265 &amp; $E1265, 顎音化聲母!$L$5:$L$136, 0), 3), "")</f>
        <v/>
      </c>
      <c r="AN1265" s="373" t="str">
        <f t="shared" si="365"/>
        <v/>
      </c>
      <c r="AO1265" s="374" t="str">
        <f t="array" ref="AO1265">IF($AN1265="", "", IF( $AM1265&lt;&gt;"", $AM1265,INDEX(白話字聲母資料表, $AN1265, $AO$5)))</f>
        <v/>
      </c>
      <c r="AP1265" s="374" t="str">
        <f t="array" ref="AP1265">IF($W1265, "", INDEX(方音八音反切資料表, $AD1265, $AG1265))</f>
        <v/>
      </c>
      <c r="AQ1265" s="370"/>
      <c r="AR1265" s="374" t="str">
        <f t="array" ref="AR1265">IF($V1265, "", INDEX(白話字聲母資料表, $Z1265, $AR$5))</f>
        <v/>
      </c>
      <c r="AS1265" s="375" t="str">
        <f t="array" ref="AS1265">IF($W1265, "", INDEX(白話字韻母資料表, $AC1265, $AR$5))</f>
        <v/>
      </c>
      <c r="AT1265" s="374" t="str">
        <f t="array" ref="AT1265">IF($W1265, "", INDEX(台羅韻母八聲調資料表, $AD1265, $AG1265))</f>
        <v/>
      </c>
      <c r="AU1265" s="370"/>
      <c r="AV1265" s="374" t="str">
        <f t="array" ref="AV1265">IF($V1265, "", INDEX(白話字聲母資料表, $Z1265, $AV$5))</f>
        <v/>
      </c>
      <c r="AW1265" s="375" t="str">
        <f t="array" ref="AW1265">IF($W1265, "", INDEX(白話字韻母資料表, $AC1265, $AW$5))</f>
        <v/>
      </c>
      <c r="AX1265" s="374" t="str">
        <f t="array" ref="AX1265">IF($W1265, "", INDEX(閩拼韻母八聲調資料表, $AD1265, $AG1265))</f>
        <v/>
      </c>
    </row>
    <row r="1266" spans="2:50">
      <c r="B1266" s="380">
        <f t="shared" si="294"/>
        <v>1258</v>
      </c>
      <c r="C1266" s="314" t="str">
        <f>MID(文章!$D$4, B1266, 1)</f>
        <v/>
      </c>
      <c r="D1266" s="365"/>
      <c r="E1266" s="365"/>
      <c r="F1266" s="365"/>
      <c r="G1266" s="315" t="str">
        <f t="array" ref="G1266">IF( OR($T1266, NOT($U1266), $W1266), "", $AA1266 &amp; $AH1266 &amp; INDEX(中文數值資料表, $AG1266, 2) )</f>
        <v/>
      </c>
      <c r="H1266" s="321" t="str">
        <f t="shared" si="295"/>
        <v/>
      </c>
      <c r="I1266" s="322" t="str">
        <f t="shared" si="296"/>
        <v/>
      </c>
      <c r="J1266" s="323" t="str">
        <f t="shared" si="297"/>
        <v/>
      </c>
      <c r="K1266" s="316" t="str">
        <f t="shared" si="298"/>
        <v/>
      </c>
      <c r="L1266" s="317" t="str">
        <f t="shared" ca="1" si="366"/>
        <v xml:space="preserve">\ltjruby{}{}\
</v>
      </c>
      <c r="M1266" s="317" t="str">
        <f t="shared" ca="1" si="352"/>
        <v xml:space="preserve">&lt;ruby&gt;&lt;rt&gt;&lt;/rt&gt;&lt;/ruby&gt;
</v>
      </c>
      <c r="N1266" s="317" t="str">
        <f t="shared" ca="1" si="353"/>
        <v xml:space="preserve">&lt;ruby&gt;&lt;rt&gt;&lt;/rt&gt;&lt;/ruby&gt;
</v>
      </c>
      <c r="O1266" s="317" t="str">
        <f t="shared" ca="1" si="354"/>
        <v xml:space="preserve">&lt;ruby&gt;&lt;rt&gt;&lt;/rt&gt;&lt;/ruby&gt;
</v>
      </c>
      <c r="P1266" s="317" t="str">
        <f t="shared" ca="1" si="354"/>
        <v xml:space="preserve">&lt;ruby&gt;&lt;rt&gt;&lt;/rt&gt;&lt;/ruby&gt;
</v>
      </c>
      <c r="Q1266" s="318" t="str">
        <f t="shared" ca="1" si="355"/>
        <v xml:space="preserve">&lt;ruby&gt;&lt;rtc&gt;&lt;/rtc&gt;&lt;/ruby&gt;
</v>
      </c>
      <c r="R1266" s="318" t="str">
        <f t="shared" ca="1" si="356"/>
        <v xml:space="preserve">&lt;ruby&gt;&lt;rt&gt;&lt;/rt&gt;&lt;rtc&gt;&lt;/rtc&gt;&lt;/ruby&gt;
</v>
      </c>
      <c r="S1266" s="285"/>
      <c r="T1266" s="319" t="b">
        <f t="shared" si="350"/>
        <v>0</v>
      </c>
      <c r="U1266" s="319" t="b">
        <f t="shared" si="357"/>
        <v>0</v>
      </c>
      <c r="V1266" s="319" t="b">
        <f t="shared" si="358"/>
        <v>1</v>
      </c>
      <c r="W1266" s="319" t="b">
        <f t="shared" si="359"/>
        <v>1</v>
      </c>
      <c r="X1266" s="319" t="b">
        <f t="shared" si="360"/>
        <v>0</v>
      </c>
      <c r="Y1266" s="370"/>
      <c r="Z1266" s="377" t="str">
        <f t="shared" si="351"/>
        <v/>
      </c>
      <c r="AA1266" s="373" t="str">
        <f t="array" ref="AA1266">IF( $Z1266="", "", INDEX(白話字聲母資料表, $Z1266, $AA$5))</f>
        <v/>
      </c>
      <c r="AB1266" s="370"/>
      <c r="AC1266" s="377" t="str">
        <f t="shared" si="361"/>
        <v/>
      </c>
      <c r="AD1266" s="373" t="str">
        <f t="array" ref="AD1266">IF( $W1266, "", INDEX(白話字韻母資料表, AC1266, $AD$5))</f>
        <v/>
      </c>
      <c r="AE1266" s="373" t="str">
        <f t="array" ref="AE1266">IF( $W1266, "", IF( INDEX(白話字韻母資料表, AC1266, $AE$5) = "入聲", TRUE, FALSE) )</f>
        <v/>
      </c>
      <c r="AF1266" s="374" t="str">
        <f t="shared" si="362"/>
        <v/>
      </c>
      <c r="AG1266" s="374" t="str">
        <f t="shared" si="363"/>
        <v/>
      </c>
      <c r="AH1266" s="374" t="str">
        <f t="array" ref="AH1266">IF( $W1266, "", INDEX(白話字韻母資料表, $AC1266, $AH$5))</f>
        <v/>
      </c>
      <c r="AI1266" s="374" t="str">
        <f t="array" ref="AI1266">IF($W1266, "", INDEX(白話字韻母八聲調資料表, $AD1266, $AG1266))</f>
        <v/>
      </c>
      <c r="AJ1266" s="370"/>
      <c r="AK1266" s="373" t="b">
        <f t="shared" si="364"/>
        <v>0</v>
      </c>
      <c r="AL1266" s="373" t="str">
        <f>IF( $AK1266, IFERROR( IF(MATCH( $E1266, 顎音化聲母!$H$9:$H$37, 0), TRUE, FALSE), FALSE), "")</f>
        <v/>
      </c>
      <c r="AM1266" s="373" t="str">
        <f t="array" ref="AM1266">IF( AND($AK1266, $AL1266), INDEX(顎音化聲母資料表, MATCH( $D1266 &amp; $E1266, 顎音化聲母!$L$5:$L$136, 0), 3), "")</f>
        <v/>
      </c>
      <c r="AN1266" s="373" t="str">
        <f t="shared" si="365"/>
        <v/>
      </c>
      <c r="AO1266" s="374" t="str">
        <f t="array" ref="AO1266">IF($AN1266="", "", IF( $AM1266&lt;&gt;"", $AM1266,INDEX(白話字聲母資料表, $AN1266, $AO$5)))</f>
        <v/>
      </c>
      <c r="AP1266" s="374" t="str">
        <f t="array" ref="AP1266">IF($W1266, "", INDEX(方音八音反切資料表, $AD1266, $AG1266))</f>
        <v/>
      </c>
      <c r="AQ1266" s="370"/>
      <c r="AR1266" s="374" t="str">
        <f t="array" ref="AR1266">IF($V1266, "", INDEX(白話字聲母資料表, $Z1266, $AR$5))</f>
        <v/>
      </c>
      <c r="AS1266" s="375" t="str">
        <f t="array" ref="AS1266">IF($W1266, "", INDEX(白話字韻母資料表, $AC1266, $AR$5))</f>
        <v/>
      </c>
      <c r="AT1266" s="374" t="str">
        <f t="array" ref="AT1266">IF($W1266, "", INDEX(台羅韻母八聲調資料表, $AD1266, $AG1266))</f>
        <v/>
      </c>
      <c r="AU1266" s="370"/>
      <c r="AV1266" s="374" t="str">
        <f t="array" ref="AV1266">IF($V1266, "", INDEX(白話字聲母資料表, $Z1266, $AV$5))</f>
        <v/>
      </c>
      <c r="AW1266" s="375" t="str">
        <f t="array" ref="AW1266">IF($W1266, "", INDEX(白話字韻母資料表, $AC1266, $AW$5))</f>
        <v/>
      </c>
      <c r="AX1266" s="374" t="str">
        <f t="array" ref="AX1266">IF($W1266, "", INDEX(閩拼韻母八聲調資料表, $AD1266, $AG1266))</f>
        <v/>
      </c>
    </row>
    <row r="1267" spans="2:50">
      <c r="B1267" s="380">
        <f t="shared" si="294"/>
        <v>1259</v>
      </c>
      <c r="C1267" s="314" t="str">
        <f>MID(文章!$D$4, B1267, 1)</f>
        <v/>
      </c>
      <c r="D1267" s="365"/>
      <c r="E1267" s="365"/>
      <c r="F1267" s="365"/>
      <c r="G1267" s="315" t="str">
        <f t="array" ref="G1267">IF( OR($T1267, NOT($U1267), $W1267), "", $AA1267 &amp; $AH1267 &amp; INDEX(中文數值資料表, $AG1267, 2) )</f>
        <v/>
      </c>
      <c r="H1267" s="321" t="str">
        <f t="shared" si="295"/>
        <v/>
      </c>
      <c r="I1267" s="322" t="str">
        <f t="shared" si="296"/>
        <v/>
      </c>
      <c r="J1267" s="323" t="str">
        <f t="shared" si="297"/>
        <v/>
      </c>
      <c r="K1267" s="316" t="str">
        <f t="shared" si="298"/>
        <v/>
      </c>
      <c r="L1267" s="317" t="str">
        <f t="shared" ca="1" si="366"/>
        <v xml:space="preserve">\ltjruby{}{}\
</v>
      </c>
      <c r="M1267" s="317" t="str">
        <f t="shared" ca="1" si="352"/>
        <v xml:space="preserve">&lt;ruby&gt;&lt;rt&gt;&lt;/rt&gt;&lt;/ruby&gt;
</v>
      </c>
      <c r="N1267" s="317" t="str">
        <f t="shared" ca="1" si="353"/>
        <v xml:space="preserve">&lt;ruby&gt;&lt;rt&gt;&lt;/rt&gt;&lt;/ruby&gt;
</v>
      </c>
      <c r="O1267" s="317" t="str">
        <f t="shared" ca="1" si="354"/>
        <v xml:space="preserve">&lt;ruby&gt;&lt;rt&gt;&lt;/rt&gt;&lt;/ruby&gt;
</v>
      </c>
      <c r="P1267" s="317" t="str">
        <f t="shared" ca="1" si="354"/>
        <v xml:space="preserve">&lt;ruby&gt;&lt;rt&gt;&lt;/rt&gt;&lt;/ruby&gt;
</v>
      </c>
      <c r="Q1267" s="318" t="str">
        <f t="shared" ca="1" si="355"/>
        <v xml:space="preserve">&lt;ruby&gt;&lt;rtc&gt;&lt;/rtc&gt;&lt;/ruby&gt;
</v>
      </c>
      <c r="R1267" s="318" t="str">
        <f t="shared" ca="1" si="356"/>
        <v xml:space="preserve">&lt;ruby&gt;&lt;rt&gt;&lt;/rt&gt;&lt;rtc&gt;&lt;/rtc&gt;&lt;/ruby&gt;
</v>
      </c>
      <c r="S1267" s="285"/>
      <c r="T1267" s="319" t="b">
        <f t="shared" si="350"/>
        <v>0</v>
      </c>
      <c r="U1267" s="319" t="b">
        <f t="shared" si="357"/>
        <v>0</v>
      </c>
      <c r="V1267" s="319" t="b">
        <f t="shared" si="358"/>
        <v>1</v>
      </c>
      <c r="W1267" s="319" t="b">
        <f t="shared" si="359"/>
        <v>1</v>
      </c>
      <c r="X1267" s="319" t="b">
        <f t="shared" si="360"/>
        <v>0</v>
      </c>
      <c r="Y1267" s="370"/>
      <c r="Z1267" s="377" t="str">
        <f t="shared" si="351"/>
        <v/>
      </c>
      <c r="AA1267" s="373" t="str">
        <f t="array" ref="AA1267">IF( $Z1267="", "", INDEX(白話字聲母資料表, $Z1267, $AA$5))</f>
        <v/>
      </c>
      <c r="AB1267" s="370"/>
      <c r="AC1267" s="377" t="str">
        <f t="shared" si="361"/>
        <v/>
      </c>
      <c r="AD1267" s="373" t="str">
        <f t="array" ref="AD1267">IF( $W1267, "", INDEX(白話字韻母資料表, AC1267, $AD$5))</f>
        <v/>
      </c>
      <c r="AE1267" s="373" t="str">
        <f t="array" ref="AE1267">IF( $W1267, "", IF( INDEX(白話字韻母資料表, AC1267, $AE$5) = "入聲", TRUE, FALSE) )</f>
        <v/>
      </c>
      <c r="AF1267" s="374" t="str">
        <f t="shared" si="362"/>
        <v/>
      </c>
      <c r="AG1267" s="374" t="str">
        <f t="shared" si="363"/>
        <v/>
      </c>
      <c r="AH1267" s="374" t="str">
        <f t="array" ref="AH1267">IF( $W1267, "", INDEX(白話字韻母資料表, $AC1267, $AH$5))</f>
        <v/>
      </c>
      <c r="AI1267" s="374" t="str">
        <f t="array" ref="AI1267">IF($W1267, "", INDEX(白話字韻母八聲調資料表, $AD1267, $AG1267))</f>
        <v/>
      </c>
      <c r="AJ1267" s="370"/>
      <c r="AK1267" s="373" t="b">
        <f t="shared" si="364"/>
        <v>0</v>
      </c>
      <c r="AL1267" s="373" t="str">
        <f>IF( $AK1267, IFERROR( IF(MATCH( $E1267, 顎音化聲母!$H$9:$H$37, 0), TRUE, FALSE), FALSE), "")</f>
        <v/>
      </c>
      <c r="AM1267" s="373" t="str">
        <f t="array" ref="AM1267">IF( AND($AK1267, $AL1267), INDEX(顎音化聲母資料表, MATCH( $D1267 &amp; $E1267, 顎音化聲母!$L$5:$L$136, 0), 3), "")</f>
        <v/>
      </c>
      <c r="AN1267" s="373" t="str">
        <f t="shared" si="365"/>
        <v/>
      </c>
      <c r="AO1267" s="374" t="str">
        <f t="array" ref="AO1267">IF($AN1267="", "", IF( $AM1267&lt;&gt;"", $AM1267,INDEX(白話字聲母資料表, $AN1267, $AO$5)))</f>
        <v/>
      </c>
      <c r="AP1267" s="374" t="str">
        <f t="array" ref="AP1267">IF($W1267, "", INDEX(方音八音反切資料表, $AD1267, $AG1267))</f>
        <v/>
      </c>
      <c r="AQ1267" s="370"/>
      <c r="AR1267" s="374" t="str">
        <f t="array" ref="AR1267">IF($V1267, "", INDEX(白話字聲母資料表, $Z1267, $AR$5))</f>
        <v/>
      </c>
      <c r="AS1267" s="375" t="str">
        <f t="array" ref="AS1267">IF($W1267, "", INDEX(白話字韻母資料表, $AC1267, $AR$5))</f>
        <v/>
      </c>
      <c r="AT1267" s="374" t="str">
        <f t="array" ref="AT1267">IF($W1267, "", INDEX(台羅韻母八聲調資料表, $AD1267, $AG1267))</f>
        <v/>
      </c>
      <c r="AU1267" s="370"/>
      <c r="AV1267" s="374" t="str">
        <f t="array" ref="AV1267">IF($V1267, "", INDEX(白話字聲母資料表, $Z1267, $AV$5))</f>
        <v/>
      </c>
      <c r="AW1267" s="375" t="str">
        <f t="array" ref="AW1267">IF($W1267, "", INDEX(白話字韻母資料表, $AC1267, $AW$5))</f>
        <v/>
      </c>
      <c r="AX1267" s="374" t="str">
        <f t="array" ref="AX1267">IF($W1267, "", INDEX(閩拼韻母八聲調資料表, $AD1267, $AG1267))</f>
        <v/>
      </c>
    </row>
    <row r="1268" spans="2:50">
      <c r="B1268" s="380">
        <f t="shared" si="294"/>
        <v>1260</v>
      </c>
      <c r="C1268" s="314" t="str">
        <f>MID(文章!$D$4, B1268, 1)</f>
        <v/>
      </c>
      <c r="D1268" s="365"/>
      <c r="E1268" s="365"/>
      <c r="F1268" s="365"/>
      <c r="G1268" s="315" t="str">
        <f t="array" ref="G1268">IF( OR($T1268, NOT($U1268), $W1268), "", $AA1268 &amp; $AH1268 &amp; INDEX(中文數值資料表, $AG1268, 2) )</f>
        <v/>
      </c>
      <c r="H1268" s="321" t="str">
        <f t="shared" si="295"/>
        <v/>
      </c>
      <c r="I1268" s="322" t="str">
        <f t="shared" si="296"/>
        <v/>
      </c>
      <c r="J1268" s="323" t="str">
        <f t="shared" si="297"/>
        <v/>
      </c>
      <c r="K1268" s="316" t="str">
        <f t="shared" si="298"/>
        <v/>
      </c>
      <c r="L1268" s="317" t="str">
        <f t="shared" ca="1" si="366"/>
        <v xml:space="preserve">\ltjruby{}{}\
</v>
      </c>
      <c r="M1268" s="317" t="str">
        <f t="shared" ca="1" si="352"/>
        <v xml:space="preserve">&lt;ruby&gt;&lt;rt&gt;&lt;/rt&gt;&lt;/ruby&gt;
</v>
      </c>
      <c r="N1268" s="317" t="str">
        <f t="shared" ca="1" si="353"/>
        <v xml:space="preserve">&lt;ruby&gt;&lt;rt&gt;&lt;/rt&gt;&lt;/ruby&gt;
</v>
      </c>
      <c r="O1268" s="317" t="str">
        <f t="shared" ca="1" si="354"/>
        <v xml:space="preserve">&lt;ruby&gt;&lt;rt&gt;&lt;/rt&gt;&lt;/ruby&gt;
</v>
      </c>
      <c r="P1268" s="317" t="str">
        <f t="shared" ca="1" si="354"/>
        <v xml:space="preserve">&lt;ruby&gt;&lt;rt&gt;&lt;/rt&gt;&lt;/ruby&gt;
</v>
      </c>
      <c r="Q1268" s="318" t="str">
        <f t="shared" ca="1" si="355"/>
        <v xml:space="preserve">&lt;ruby&gt;&lt;rtc&gt;&lt;/rtc&gt;&lt;/ruby&gt;
</v>
      </c>
      <c r="R1268" s="318" t="str">
        <f t="shared" ca="1" si="356"/>
        <v xml:space="preserve">&lt;ruby&gt;&lt;rt&gt;&lt;/rt&gt;&lt;rtc&gt;&lt;/rtc&gt;&lt;/ruby&gt;
</v>
      </c>
      <c r="S1268" s="285"/>
      <c r="T1268" s="319" t="b">
        <f t="shared" si="350"/>
        <v>0</v>
      </c>
      <c r="U1268" s="319" t="b">
        <f t="shared" si="357"/>
        <v>0</v>
      </c>
      <c r="V1268" s="319" t="b">
        <f t="shared" si="358"/>
        <v>1</v>
      </c>
      <c r="W1268" s="319" t="b">
        <f t="shared" si="359"/>
        <v>1</v>
      </c>
      <c r="X1268" s="319" t="b">
        <f t="shared" si="360"/>
        <v>0</v>
      </c>
      <c r="Y1268" s="370"/>
      <c r="Z1268" s="377" t="str">
        <f t="shared" si="351"/>
        <v/>
      </c>
      <c r="AA1268" s="373" t="str">
        <f t="array" ref="AA1268">IF( $Z1268="", "", INDEX(白話字聲母資料表, $Z1268, $AA$5))</f>
        <v/>
      </c>
      <c r="AB1268" s="370"/>
      <c r="AC1268" s="377" t="str">
        <f t="shared" si="361"/>
        <v/>
      </c>
      <c r="AD1268" s="373" t="str">
        <f t="array" ref="AD1268">IF( $W1268, "", INDEX(白話字韻母資料表, AC1268, $AD$5))</f>
        <v/>
      </c>
      <c r="AE1268" s="373" t="str">
        <f t="array" ref="AE1268">IF( $W1268, "", IF( INDEX(白話字韻母資料表, AC1268, $AE$5) = "入聲", TRUE, FALSE) )</f>
        <v/>
      </c>
      <c r="AF1268" s="374" t="str">
        <f t="shared" si="362"/>
        <v/>
      </c>
      <c r="AG1268" s="374" t="str">
        <f t="shared" si="363"/>
        <v/>
      </c>
      <c r="AH1268" s="374" t="str">
        <f t="array" ref="AH1268">IF( $W1268, "", INDEX(白話字韻母資料表, $AC1268, $AH$5))</f>
        <v/>
      </c>
      <c r="AI1268" s="374" t="str">
        <f t="array" ref="AI1268">IF($W1268, "", INDEX(白話字韻母八聲調資料表, $AD1268, $AG1268))</f>
        <v/>
      </c>
      <c r="AJ1268" s="370"/>
      <c r="AK1268" s="373" t="b">
        <f t="shared" si="364"/>
        <v>0</v>
      </c>
      <c r="AL1268" s="373" t="str">
        <f>IF( $AK1268, IFERROR( IF(MATCH( $E1268, 顎音化聲母!$H$9:$H$37, 0), TRUE, FALSE), FALSE), "")</f>
        <v/>
      </c>
      <c r="AM1268" s="373" t="str">
        <f t="array" ref="AM1268">IF( AND($AK1268, $AL1268), INDEX(顎音化聲母資料表, MATCH( $D1268 &amp; $E1268, 顎音化聲母!$L$5:$L$136, 0), 3), "")</f>
        <v/>
      </c>
      <c r="AN1268" s="373" t="str">
        <f t="shared" si="365"/>
        <v/>
      </c>
      <c r="AO1268" s="374" t="str">
        <f t="array" ref="AO1268">IF($AN1268="", "", IF( $AM1268&lt;&gt;"", $AM1268,INDEX(白話字聲母資料表, $AN1268, $AO$5)))</f>
        <v/>
      </c>
      <c r="AP1268" s="374" t="str">
        <f t="array" ref="AP1268">IF($W1268, "", INDEX(方音八音反切資料表, $AD1268, $AG1268))</f>
        <v/>
      </c>
      <c r="AQ1268" s="370"/>
      <c r="AR1268" s="374" t="str">
        <f t="array" ref="AR1268">IF($V1268, "", INDEX(白話字聲母資料表, $Z1268, $AR$5))</f>
        <v/>
      </c>
      <c r="AS1268" s="375" t="str">
        <f t="array" ref="AS1268">IF($W1268, "", INDEX(白話字韻母資料表, $AC1268, $AR$5))</f>
        <v/>
      </c>
      <c r="AT1268" s="374" t="str">
        <f t="array" ref="AT1268">IF($W1268, "", INDEX(台羅韻母八聲調資料表, $AD1268, $AG1268))</f>
        <v/>
      </c>
      <c r="AU1268" s="370"/>
      <c r="AV1268" s="374" t="str">
        <f t="array" ref="AV1268">IF($V1268, "", INDEX(白話字聲母資料表, $Z1268, $AV$5))</f>
        <v/>
      </c>
      <c r="AW1268" s="375" t="str">
        <f t="array" ref="AW1268">IF($W1268, "", INDEX(白話字韻母資料表, $AC1268, $AW$5))</f>
        <v/>
      </c>
      <c r="AX1268" s="374" t="str">
        <f t="array" ref="AX1268">IF($W1268, "", INDEX(閩拼韻母八聲調資料表, $AD1268, $AG1268))</f>
        <v/>
      </c>
    </row>
    <row r="1269" spans="2:50">
      <c r="B1269" s="380">
        <f t="shared" si="294"/>
        <v>1261</v>
      </c>
      <c r="C1269" s="314" t="str">
        <f>MID(文章!$D$4, B1269, 1)</f>
        <v/>
      </c>
      <c r="D1269" s="365"/>
      <c r="E1269" s="365"/>
      <c r="F1269" s="365"/>
      <c r="G1269" s="315" t="str">
        <f t="array" ref="G1269">IF( OR($T1269, NOT($U1269), $W1269), "", $AA1269 &amp; $AH1269 &amp; INDEX(中文數值資料表, $AG1269, 2) )</f>
        <v/>
      </c>
      <c r="H1269" s="321" t="str">
        <f t="shared" si="295"/>
        <v/>
      </c>
      <c r="I1269" s="322" t="str">
        <f t="shared" si="296"/>
        <v/>
      </c>
      <c r="J1269" s="323" t="str">
        <f t="shared" si="297"/>
        <v/>
      </c>
      <c r="K1269" s="316" t="str">
        <f t="shared" si="298"/>
        <v/>
      </c>
      <c r="L1269" s="317" t="str">
        <f t="shared" ca="1" si="366"/>
        <v xml:space="preserve">\ltjruby{}{}\
</v>
      </c>
      <c r="M1269" s="317" t="str">
        <f t="shared" ca="1" si="352"/>
        <v xml:space="preserve">&lt;ruby&gt;&lt;rt&gt;&lt;/rt&gt;&lt;/ruby&gt;
</v>
      </c>
      <c r="N1269" s="317" t="str">
        <f t="shared" ca="1" si="353"/>
        <v xml:space="preserve">&lt;ruby&gt;&lt;rt&gt;&lt;/rt&gt;&lt;/ruby&gt;
</v>
      </c>
      <c r="O1269" s="317" t="str">
        <f t="shared" ca="1" si="354"/>
        <v xml:space="preserve">&lt;ruby&gt;&lt;rt&gt;&lt;/rt&gt;&lt;/ruby&gt;
</v>
      </c>
      <c r="P1269" s="317" t="str">
        <f t="shared" ca="1" si="354"/>
        <v xml:space="preserve">&lt;ruby&gt;&lt;rt&gt;&lt;/rt&gt;&lt;/ruby&gt;
</v>
      </c>
      <c r="Q1269" s="318" t="str">
        <f t="shared" ca="1" si="355"/>
        <v xml:space="preserve">&lt;ruby&gt;&lt;rtc&gt;&lt;/rtc&gt;&lt;/ruby&gt;
</v>
      </c>
      <c r="R1269" s="318" t="str">
        <f t="shared" ca="1" si="356"/>
        <v xml:space="preserve">&lt;ruby&gt;&lt;rt&gt;&lt;/rt&gt;&lt;rtc&gt;&lt;/rtc&gt;&lt;/ruby&gt;
</v>
      </c>
      <c r="S1269" s="285"/>
      <c r="T1269" s="319" t="b">
        <f t="shared" si="350"/>
        <v>0</v>
      </c>
      <c r="U1269" s="319" t="b">
        <f t="shared" si="357"/>
        <v>0</v>
      </c>
      <c r="V1269" s="319" t="b">
        <f t="shared" si="358"/>
        <v>1</v>
      </c>
      <c r="W1269" s="319" t="b">
        <f t="shared" si="359"/>
        <v>1</v>
      </c>
      <c r="X1269" s="319" t="b">
        <f t="shared" si="360"/>
        <v>0</v>
      </c>
      <c r="Y1269" s="370"/>
      <c r="Z1269" s="377" t="str">
        <f t="shared" si="351"/>
        <v/>
      </c>
      <c r="AA1269" s="373" t="str">
        <f t="array" ref="AA1269">IF( $Z1269="", "", INDEX(白話字聲母資料表, $Z1269, $AA$5))</f>
        <v/>
      </c>
      <c r="AB1269" s="370"/>
      <c r="AC1269" s="377" t="str">
        <f t="shared" si="361"/>
        <v/>
      </c>
      <c r="AD1269" s="373" t="str">
        <f t="array" ref="AD1269">IF( $W1269, "", INDEX(白話字韻母資料表, AC1269, $AD$5))</f>
        <v/>
      </c>
      <c r="AE1269" s="373" t="str">
        <f t="array" ref="AE1269">IF( $W1269, "", IF( INDEX(白話字韻母資料表, AC1269, $AE$5) = "入聲", TRUE, FALSE) )</f>
        <v/>
      </c>
      <c r="AF1269" s="374" t="str">
        <f t="shared" si="362"/>
        <v/>
      </c>
      <c r="AG1269" s="374" t="str">
        <f t="shared" si="363"/>
        <v/>
      </c>
      <c r="AH1269" s="374" t="str">
        <f t="array" ref="AH1269">IF( $W1269, "", INDEX(白話字韻母資料表, $AC1269, $AH$5))</f>
        <v/>
      </c>
      <c r="AI1269" s="374" t="str">
        <f t="array" ref="AI1269">IF($W1269, "", INDEX(白話字韻母八聲調資料表, $AD1269, $AG1269))</f>
        <v/>
      </c>
      <c r="AJ1269" s="370"/>
      <c r="AK1269" s="373" t="b">
        <f t="shared" si="364"/>
        <v>0</v>
      </c>
      <c r="AL1269" s="373" t="str">
        <f>IF( $AK1269, IFERROR( IF(MATCH( $E1269, 顎音化聲母!$H$9:$H$37, 0), TRUE, FALSE), FALSE), "")</f>
        <v/>
      </c>
      <c r="AM1269" s="373" t="str">
        <f t="array" ref="AM1269">IF( AND($AK1269, $AL1269), INDEX(顎音化聲母資料表, MATCH( $D1269 &amp; $E1269, 顎音化聲母!$L$5:$L$136, 0), 3), "")</f>
        <v/>
      </c>
      <c r="AN1269" s="373" t="str">
        <f t="shared" si="365"/>
        <v/>
      </c>
      <c r="AO1269" s="374" t="str">
        <f t="array" ref="AO1269">IF($AN1269="", "", IF( $AM1269&lt;&gt;"", $AM1269,INDEX(白話字聲母資料表, $AN1269, $AO$5)))</f>
        <v/>
      </c>
      <c r="AP1269" s="374" t="str">
        <f t="array" ref="AP1269">IF($W1269, "", INDEX(方音八音反切資料表, $AD1269, $AG1269))</f>
        <v/>
      </c>
      <c r="AQ1269" s="370"/>
      <c r="AR1269" s="374" t="str">
        <f t="array" ref="AR1269">IF($V1269, "", INDEX(白話字聲母資料表, $Z1269, $AR$5))</f>
        <v/>
      </c>
      <c r="AS1269" s="375" t="str">
        <f t="array" ref="AS1269">IF($W1269, "", INDEX(白話字韻母資料表, $AC1269, $AR$5))</f>
        <v/>
      </c>
      <c r="AT1269" s="374" t="str">
        <f t="array" ref="AT1269">IF($W1269, "", INDEX(台羅韻母八聲調資料表, $AD1269, $AG1269))</f>
        <v/>
      </c>
      <c r="AU1269" s="370"/>
      <c r="AV1269" s="374" t="str">
        <f t="array" ref="AV1269">IF($V1269, "", INDEX(白話字聲母資料表, $Z1269, $AV$5))</f>
        <v/>
      </c>
      <c r="AW1269" s="375" t="str">
        <f t="array" ref="AW1269">IF($W1269, "", INDEX(白話字韻母資料表, $AC1269, $AW$5))</f>
        <v/>
      </c>
      <c r="AX1269" s="374" t="str">
        <f t="array" ref="AX1269">IF($W1269, "", INDEX(閩拼韻母八聲調資料表, $AD1269, $AG1269))</f>
        <v/>
      </c>
    </row>
    <row r="1270" spans="2:50">
      <c r="B1270" s="380">
        <f t="shared" si="294"/>
        <v>1262</v>
      </c>
      <c r="C1270" s="314" t="str">
        <f>MID(文章!$D$4, B1270, 1)</f>
        <v/>
      </c>
      <c r="D1270" s="365"/>
      <c r="E1270" s="365"/>
      <c r="F1270" s="365"/>
      <c r="G1270" s="315" t="str">
        <f t="array" ref="G1270">IF( OR($T1270, NOT($U1270), $W1270), "", $AA1270 &amp; $AH1270 &amp; INDEX(中文數值資料表, $AG1270, 2) )</f>
        <v/>
      </c>
      <c r="H1270" s="321" t="str">
        <f t="shared" si="295"/>
        <v/>
      </c>
      <c r="I1270" s="322" t="str">
        <f t="shared" si="296"/>
        <v/>
      </c>
      <c r="J1270" s="323" t="str">
        <f t="shared" si="297"/>
        <v/>
      </c>
      <c r="K1270" s="316" t="str">
        <f t="shared" si="298"/>
        <v/>
      </c>
      <c r="L1270" s="317" t="str">
        <f t="shared" ca="1" si="366"/>
        <v xml:space="preserve">\ltjruby{}{}\
</v>
      </c>
      <c r="M1270" s="317" t="str">
        <f t="shared" ca="1" si="352"/>
        <v xml:space="preserve">&lt;ruby&gt;&lt;rt&gt;&lt;/rt&gt;&lt;/ruby&gt;
</v>
      </c>
      <c r="N1270" s="317" t="str">
        <f t="shared" ca="1" si="353"/>
        <v xml:space="preserve">&lt;ruby&gt;&lt;rt&gt;&lt;/rt&gt;&lt;/ruby&gt;
</v>
      </c>
      <c r="O1270" s="317" t="str">
        <f t="shared" ca="1" si="354"/>
        <v xml:space="preserve">&lt;ruby&gt;&lt;rt&gt;&lt;/rt&gt;&lt;/ruby&gt;
</v>
      </c>
      <c r="P1270" s="317" t="str">
        <f t="shared" ca="1" si="354"/>
        <v xml:space="preserve">&lt;ruby&gt;&lt;rt&gt;&lt;/rt&gt;&lt;/ruby&gt;
</v>
      </c>
      <c r="Q1270" s="318" t="str">
        <f t="shared" ca="1" si="355"/>
        <v xml:space="preserve">&lt;ruby&gt;&lt;rtc&gt;&lt;/rtc&gt;&lt;/ruby&gt;
</v>
      </c>
      <c r="R1270" s="318" t="str">
        <f t="shared" ca="1" si="356"/>
        <v xml:space="preserve">&lt;ruby&gt;&lt;rt&gt;&lt;/rt&gt;&lt;rtc&gt;&lt;/rtc&gt;&lt;/ruby&gt;
</v>
      </c>
      <c r="S1270" s="285"/>
      <c r="T1270" s="319" t="b">
        <f t="shared" si="350"/>
        <v>0</v>
      </c>
      <c r="U1270" s="319" t="b">
        <f t="shared" si="357"/>
        <v>0</v>
      </c>
      <c r="V1270" s="319" t="b">
        <f t="shared" si="358"/>
        <v>1</v>
      </c>
      <c r="W1270" s="319" t="b">
        <f t="shared" si="359"/>
        <v>1</v>
      </c>
      <c r="X1270" s="319" t="b">
        <f t="shared" si="360"/>
        <v>0</v>
      </c>
      <c r="Y1270" s="370"/>
      <c r="Z1270" s="377" t="str">
        <f t="shared" si="351"/>
        <v/>
      </c>
      <c r="AA1270" s="373" t="str">
        <f t="array" ref="AA1270">IF( $Z1270="", "", INDEX(白話字聲母資料表, $Z1270, $AA$5))</f>
        <v/>
      </c>
      <c r="AB1270" s="370"/>
      <c r="AC1270" s="377" t="str">
        <f t="shared" si="361"/>
        <v/>
      </c>
      <c r="AD1270" s="373" t="str">
        <f t="array" ref="AD1270">IF( $W1270, "", INDEX(白話字韻母資料表, AC1270, $AD$5))</f>
        <v/>
      </c>
      <c r="AE1270" s="373" t="str">
        <f t="array" ref="AE1270">IF( $W1270, "", IF( INDEX(白話字韻母資料表, AC1270, $AE$5) = "入聲", TRUE, FALSE) )</f>
        <v/>
      </c>
      <c r="AF1270" s="374" t="str">
        <f t="shared" si="362"/>
        <v/>
      </c>
      <c r="AG1270" s="374" t="str">
        <f t="shared" si="363"/>
        <v/>
      </c>
      <c r="AH1270" s="374" t="str">
        <f t="array" ref="AH1270">IF( $W1270, "", INDEX(白話字韻母資料表, $AC1270, $AH$5))</f>
        <v/>
      </c>
      <c r="AI1270" s="374" t="str">
        <f t="array" ref="AI1270">IF($W1270, "", INDEX(白話字韻母八聲調資料表, $AD1270, $AG1270))</f>
        <v/>
      </c>
      <c r="AJ1270" s="370"/>
      <c r="AK1270" s="373" t="b">
        <f t="shared" si="364"/>
        <v>0</v>
      </c>
      <c r="AL1270" s="373" t="str">
        <f>IF( $AK1270, IFERROR( IF(MATCH( $E1270, 顎音化聲母!$H$9:$H$37, 0), TRUE, FALSE), FALSE), "")</f>
        <v/>
      </c>
      <c r="AM1270" s="373" t="str">
        <f t="array" ref="AM1270">IF( AND($AK1270, $AL1270), INDEX(顎音化聲母資料表, MATCH( $D1270 &amp; $E1270, 顎音化聲母!$L$5:$L$136, 0), 3), "")</f>
        <v/>
      </c>
      <c r="AN1270" s="373" t="str">
        <f t="shared" si="365"/>
        <v/>
      </c>
      <c r="AO1270" s="374" t="str">
        <f t="array" ref="AO1270">IF($AN1270="", "", IF( $AM1270&lt;&gt;"", $AM1270,INDEX(白話字聲母資料表, $AN1270, $AO$5)))</f>
        <v/>
      </c>
      <c r="AP1270" s="374" t="str">
        <f t="array" ref="AP1270">IF($W1270, "", INDEX(方音八音反切資料表, $AD1270, $AG1270))</f>
        <v/>
      </c>
      <c r="AQ1270" s="370"/>
      <c r="AR1270" s="374" t="str">
        <f t="array" ref="AR1270">IF($V1270, "", INDEX(白話字聲母資料表, $Z1270, $AR$5))</f>
        <v/>
      </c>
      <c r="AS1270" s="375" t="str">
        <f t="array" ref="AS1270">IF($W1270, "", INDEX(白話字韻母資料表, $AC1270, $AR$5))</f>
        <v/>
      </c>
      <c r="AT1270" s="374" t="str">
        <f t="array" ref="AT1270">IF($W1270, "", INDEX(台羅韻母八聲調資料表, $AD1270, $AG1270))</f>
        <v/>
      </c>
      <c r="AU1270" s="370"/>
      <c r="AV1270" s="374" t="str">
        <f t="array" ref="AV1270">IF($V1270, "", INDEX(白話字聲母資料表, $Z1270, $AV$5))</f>
        <v/>
      </c>
      <c r="AW1270" s="375" t="str">
        <f t="array" ref="AW1270">IF($W1270, "", INDEX(白話字韻母資料表, $AC1270, $AW$5))</f>
        <v/>
      </c>
      <c r="AX1270" s="374" t="str">
        <f t="array" ref="AX1270">IF($W1270, "", INDEX(閩拼韻母八聲調資料表, $AD1270, $AG1270))</f>
        <v/>
      </c>
    </row>
    <row r="1271" spans="2:50">
      <c r="B1271" s="380">
        <f t="shared" si="294"/>
        <v>1263</v>
      </c>
      <c r="C1271" s="314" t="str">
        <f>MID(文章!$D$4, B1271, 1)</f>
        <v/>
      </c>
      <c r="D1271" s="365"/>
      <c r="E1271" s="365"/>
      <c r="F1271" s="365"/>
      <c r="G1271" s="315" t="str">
        <f t="array" ref="G1271">IF( OR($T1271, NOT($U1271), $W1271), "", $AA1271 &amp; $AH1271 &amp; INDEX(中文數值資料表, $AG1271, 2) )</f>
        <v/>
      </c>
      <c r="H1271" s="321" t="str">
        <f t="shared" si="295"/>
        <v/>
      </c>
      <c r="I1271" s="322" t="str">
        <f t="shared" si="296"/>
        <v/>
      </c>
      <c r="J1271" s="323" t="str">
        <f t="shared" si="297"/>
        <v/>
      </c>
      <c r="K1271" s="316" t="str">
        <f t="shared" si="298"/>
        <v/>
      </c>
      <c r="L1271" s="317" t="str">
        <f t="shared" ca="1" si="366"/>
        <v xml:space="preserve">\ltjruby{}{}\
</v>
      </c>
      <c r="M1271" s="317" t="str">
        <f t="shared" ca="1" si="352"/>
        <v xml:space="preserve">&lt;ruby&gt;&lt;rt&gt;&lt;/rt&gt;&lt;/ruby&gt;
</v>
      </c>
      <c r="N1271" s="317" t="str">
        <f t="shared" ca="1" si="353"/>
        <v xml:space="preserve">&lt;ruby&gt;&lt;rt&gt;&lt;/rt&gt;&lt;/ruby&gt;
</v>
      </c>
      <c r="O1271" s="317" t="str">
        <f t="shared" ca="1" si="354"/>
        <v xml:space="preserve">&lt;ruby&gt;&lt;rt&gt;&lt;/rt&gt;&lt;/ruby&gt;
</v>
      </c>
      <c r="P1271" s="317" t="str">
        <f t="shared" ca="1" si="354"/>
        <v xml:space="preserve">&lt;ruby&gt;&lt;rt&gt;&lt;/rt&gt;&lt;/ruby&gt;
</v>
      </c>
      <c r="Q1271" s="318" t="str">
        <f t="shared" ca="1" si="355"/>
        <v xml:space="preserve">&lt;ruby&gt;&lt;rtc&gt;&lt;/rtc&gt;&lt;/ruby&gt;
</v>
      </c>
      <c r="R1271" s="318" t="str">
        <f t="shared" ca="1" si="356"/>
        <v xml:space="preserve">&lt;ruby&gt;&lt;rt&gt;&lt;/rt&gt;&lt;rtc&gt;&lt;/rtc&gt;&lt;/ruby&gt;
</v>
      </c>
      <c r="S1271" s="285"/>
      <c r="T1271" s="319" t="b">
        <f t="shared" si="350"/>
        <v>0</v>
      </c>
      <c r="U1271" s="319" t="b">
        <f t="shared" si="357"/>
        <v>0</v>
      </c>
      <c r="V1271" s="319" t="b">
        <f t="shared" si="358"/>
        <v>1</v>
      </c>
      <c r="W1271" s="319" t="b">
        <f t="shared" si="359"/>
        <v>1</v>
      </c>
      <c r="X1271" s="319" t="b">
        <f t="shared" si="360"/>
        <v>0</v>
      </c>
      <c r="Y1271" s="370"/>
      <c r="Z1271" s="377" t="str">
        <f t="shared" si="351"/>
        <v/>
      </c>
      <c r="AA1271" s="373" t="str">
        <f t="array" ref="AA1271">IF( $Z1271="", "", INDEX(白話字聲母資料表, $Z1271, $AA$5))</f>
        <v/>
      </c>
      <c r="AB1271" s="370"/>
      <c r="AC1271" s="377" t="str">
        <f t="shared" si="361"/>
        <v/>
      </c>
      <c r="AD1271" s="373" t="str">
        <f t="array" ref="AD1271">IF( $W1271, "", INDEX(白話字韻母資料表, AC1271, $AD$5))</f>
        <v/>
      </c>
      <c r="AE1271" s="373" t="str">
        <f t="array" ref="AE1271">IF( $W1271, "", IF( INDEX(白話字韻母資料表, AC1271, $AE$5) = "入聲", TRUE, FALSE) )</f>
        <v/>
      </c>
      <c r="AF1271" s="374" t="str">
        <f t="shared" si="362"/>
        <v/>
      </c>
      <c r="AG1271" s="374" t="str">
        <f t="shared" si="363"/>
        <v/>
      </c>
      <c r="AH1271" s="374" t="str">
        <f t="array" ref="AH1271">IF( $W1271, "", INDEX(白話字韻母資料表, $AC1271, $AH$5))</f>
        <v/>
      </c>
      <c r="AI1271" s="374" t="str">
        <f t="array" ref="AI1271">IF($W1271, "", INDEX(白話字韻母八聲調資料表, $AD1271, $AG1271))</f>
        <v/>
      </c>
      <c r="AJ1271" s="370"/>
      <c r="AK1271" s="373" t="b">
        <f t="shared" si="364"/>
        <v>0</v>
      </c>
      <c r="AL1271" s="373" t="str">
        <f>IF( $AK1271, IFERROR( IF(MATCH( $E1271, 顎音化聲母!$H$9:$H$37, 0), TRUE, FALSE), FALSE), "")</f>
        <v/>
      </c>
      <c r="AM1271" s="373" t="str">
        <f t="array" ref="AM1271">IF( AND($AK1271, $AL1271), INDEX(顎音化聲母資料表, MATCH( $D1271 &amp; $E1271, 顎音化聲母!$L$5:$L$136, 0), 3), "")</f>
        <v/>
      </c>
      <c r="AN1271" s="373" t="str">
        <f t="shared" si="365"/>
        <v/>
      </c>
      <c r="AO1271" s="374" t="str">
        <f t="array" ref="AO1271">IF($AN1271="", "", IF( $AM1271&lt;&gt;"", $AM1271,INDEX(白話字聲母資料表, $AN1271, $AO$5)))</f>
        <v/>
      </c>
      <c r="AP1271" s="374" t="str">
        <f t="array" ref="AP1271">IF($W1271, "", INDEX(方音八音反切資料表, $AD1271, $AG1271))</f>
        <v/>
      </c>
      <c r="AQ1271" s="370"/>
      <c r="AR1271" s="374" t="str">
        <f t="array" ref="AR1271">IF($V1271, "", INDEX(白話字聲母資料表, $Z1271, $AR$5))</f>
        <v/>
      </c>
      <c r="AS1271" s="375" t="str">
        <f t="array" ref="AS1271">IF($W1271, "", INDEX(白話字韻母資料表, $AC1271, $AR$5))</f>
        <v/>
      </c>
      <c r="AT1271" s="374" t="str">
        <f t="array" ref="AT1271">IF($W1271, "", INDEX(台羅韻母八聲調資料表, $AD1271, $AG1271))</f>
        <v/>
      </c>
      <c r="AU1271" s="370"/>
      <c r="AV1271" s="374" t="str">
        <f t="array" ref="AV1271">IF($V1271, "", INDEX(白話字聲母資料表, $Z1271, $AV$5))</f>
        <v/>
      </c>
      <c r="AW1271" s="375" t="str">
        <f t="array" ref="AW1271">IF($W1271, "", INDEX(白話字韻母資料表, $AC1271, $AW$5))</f>
        <v/>
      </c>
      <c r="AX1271" s="374" t="str">
        <f t="array" ref="AX1271">IF($W1271, "", INDEX(閩拼韻母八聲調資料表, $AD1271, $AG1271))</f>
        <v/>
      </c>
    </row>
    <row r="1272" spans="2:50">
      <c r="B1272" s="380">
        <f t="shared" si="294"/>
        <v>1264</v>
      </c>
      <c r="C1272" s="314" t="str">
        <f>MID(文章!$D$4, B1272, 1)</f>
        <v/>
      </c>
      <c r="D1272" s="365"/>
      <c r="E1272" s="365"/>
      <c r="F1272" s="365"/>
      <c r="G1272" s="315" t="str">
        <f t="array" ref="G1272">IF( OR($T1272, NOT($U1272), $W1272), "", $AA1272 &amp; $AH1272 &amp; INDEX(中文數值資料表, $AG1272, 2) )</f>
        <v/>
      </c>
      <c r="H1272" s="321" t="str">
        <f t="shared" si="295"/>
        <v/>
      </c>
      <c r="I1272" s="322" t="str">
        <f t="shared" si="296"/>
        <v/>
      </c>
      <c r="J1272" s="323" t="str">
        <f t="shared" si="297"/>
        <v/>
      </c>
      <c r="K1272" s="316" t="str">
        <f t="shared" si="298"/>
        <v/>
      </c>
      <c r="L1272" s="317" t="str">
        <f t="shared" ca="1" si="366"/>
        <v xml:space="preserve">\ltjruby{}{}\
</v>
      </c>
      <c r="M1272" s="317" t="str">
        <f t="shared" ca="1" si="352"/>
        <v xml:space="preserve">&lt;ruby&gt;&lt;rt&gt;&lt;/rt&gt;&lt;/ruby&gt;
</v>
      </c>
      <c r="N1272" s="317" t="str">
        <f t="shared" ca="1" si="353"/>
        <v xml:space="preserve">&lt;ruby&gt;&lt;rt&gt;&lt;/rt&gt;&lt;/ruby&gt;
</v>
      </c>
      <c r="O1272" s="317" t="str">
        <f t="shared" ca="1" si="354"/>
        <v xml:space="preserve">&lt;ruby&gt;&lt;rt&gt;&lt;/rt&gt;&lt;/ruby&gt;
</v>
      </c>
      <c r="P1272" s="317" t="str">
        <f t="shared" ca="1" si="354"/>
        <v xml:space="preserve">&lt;ruby&gt;&lt;rt&gt;&lt;/rt&gt;&lt;/ruby&gt;
</v>
      </c>
      <c r="Q1272" s="318" t="str">
        <f t="shared" ca="1" si="355"/>
        <v xml:space="preserve">&lt;ruby&gt;&lt;rtc&gt;&lt;/rtc&gt;&lt;/ruby&gt;
</v>
      </c>
      <c r="R1272" s="318" t="str">
        <f t="shared" ca="1" si="356"/>
        <v xml:space="preserve">&lt;ruby&gt;&lt;rt&gt;&lt;/rt&gt;&lt;rtc&gt;&lt;/rtc&gt;&lt;/ruby&gt;
</v>
      </c>
      <c r="S1272" s="285"/>
      <c r="T1272" s="319" t="b">
        <f t="shared" si="350"/>
        <v>0</v>
      </c>
      <c r="U1272" s="319" t="b">
        <f t="shared" si="357"/>
        <v>0</v>
      </c>
      <c r="V1272" s="319" t="b">
        <f t="shared" si="358"/>
        <v>1</v>
      </c>
      <c r="W1272" s="319" t="b">
        <f t="shared" si="359"/>
        <v>1</v>
      </c>
      <c r="X1272" s="319" t="b">
        <f t="shared" si="360"/>
        <v>0</v>
      </c>
      <c r="Y1272" s="370"/>
      <c r="Z1272" s="377" t="str">
        <f t="shared" si="351"/>
        <v/>
      </c>
      <c r="AA1272" s="373" t="str">
        <f t="array" ref="AA1272">IF( $Z1272="", "", INDEX(白話字聲母資料表, $Z1272, $AA$5))</f>
        <v/>
      </c>
      <c r="AB1272" s="370"/>
      <c r="AC1272" s="377" t="str">
        <f t="shared" si="361"/>
        <v/>
      </c>
      <c r="AD1272" s="373" t="str">
        <f t="array" ref="AD1272">IF( $W1272, "", INDEX(白話字韻母資料表, AC1272, $AD$5))</f>
        <v/>
      </c>
      <c r="AE1272" s="373" t="str">
        <f t="array" ref="AE1272">IF( $W1272, "", IF( INDEX(白話字韻母資料表, AC1272, $AE$5) = "入聲", TRUE, FALSE) )</f>
        <v/>
      </c>
      <c r="AF1272" s="374" t="str">
        <f t="shared" si="362"/>
        <v/>
      </c>
      <c r="AG1272" s="374" t="str">
        <f t="shared" si="363"/>
        <v/>
      </c>
      <c r="AH1272" s="374" t="str">
        <f t="array" ref="AH1272">IF( $W1272, "", INDEX(白話字韻母資料表, $AC1272, $AH$5))</f>
        <v/>
      </c>
      <c r="AI1272" s="374" t="str">
        <f t="array" ref="AI1272">IF($W1272, "", INDEX(白話字韻母八聲調資料表, $AD1272, $AG1272))</f>
        <v/>
      </c>
      <c r="AJ1272" s="370"/>
      <c r="AK1272" s="373" t="b">
        <f t="shared" si="364"/>
        <v>0</v>
      </c>
      <c r="AL1272" s="373" t="str">
        <f>IF( $AK1272, IFERROR( IF(MATCH( $E1272, 顎音化聲母!$H$9:$H$37, 0), TRUE, FALSE), FALSE), "")</f>
        <v/>
      </c>
      <c r="AM1272" s="373" t="str">
        <f t="array" ref="AM1272">IF( AND($AK1272, $AL1272), INDEX(顎音化聲母資料表, MATCH( $D1272 &amp; $E1272, 顎音化聲母!$L$5:$L$136, 0), 3), "")</f>
        <v/>
      </c>
      <c r="AN1272" s="373" t="str">
        <f t="shared" si="365"/>
        <v/>
      </c>
      <c r="AO1272" s="374" t="str">
        <f t="array" ref="AO1272">IF($AN1272="", "", IF( $AM1272&lt;&gt;"", $AM1272,INDEX(白話字聲母資料表, $AN1272, $AO$5)))</f>
        <v/>
      </c>
      <c r="AP1272" s="374" t="str">
        <f t="array" ref="AP1272">IF($W1272, "", INDEX(方音八音反切資料表, $AD1272, $AG1272))</f>
        <v/>
      </c>
      <c r="AQ1272" s="370"/>
      <c r="AR1272" s="374" t="str">
        <f t="array" ref="AR1272">IF($V1272, "", INDEX(白話字聲母資料表, $Z1272, $AR$5))</f>
        <v/>
      </c>
      <c r="AS1272" s="375" t="str">
        <f t="array" ref="AS1272">IF($W1272, "", INDEX(白話字韻母資料表, $AC1272, $AR$5))</f>
        <v/>
      </c>
      <c r="AT1272" s="374" t="str">
        <f t="array" ref="AT1272">IF($W1272, "", INDEX(台羅韻母八聲調資料表, $AD1272, $AG1272))</f>
        <v/>
      </c>
      <c r="AU1272" s="370"/>
      <c r="AV1272" s="374" t="str">
        <f t="array" ref="AV1272">IF($V1272, "", INDEX(白話字聲母資料表, $Z1272, $AV$5))</f>
        <v/>
      </c>
      <c r="AW1272" s="375" t="str">
        <f t="array" ref="AW1272">IF($W1272, "", INDEX(白話字韻母資料表, $AC1272, $AW$5))</f>
        <v/>
      </c>
      <c r="AX1272" s="374" t="str">
        <f t="array" ref="AX1272">IF($W1272, "", INDEX(閩拼韻母八聲調資料表, $AD1272, $AG1272))</f>
        <v/>
      </c>
    </row>
    <row r="1273" spans="2:50">
      <c r="B1273" s="380">
        <f t="shared" si="294"/>
        <v>1265</v>
      </c>
      <c r="C1273" s="314" t="str">
        <f>MID(文章!$D$4, B1273, 1)</f>
        <v/>
      </c>
      <c r="D1273" s="365"/>
      <c r="E1273" s="365"/>
      <c r="F1273" s="365"/>
      <c r="G1273" s="315" t="str">
        <f t="array" ref="G1273">IF( OR($T1273, NOT($U1273), $W1273), "", $AA1273 &amp; $AH1273 &amp; INDEX(中文數值資料表, $AG1273, 2) )</f>
        <v/>
      </c>
      <c r="H1273" s="321" t="str">
        <f t="shared" si="295"/>
        <v/>
      </c>
      <c r="I1273" s="322" t="str">
        <f t="shared" si="296"/>
        <v/>
      </c>
      <c r="J1273" s="323" t="str">
        <f t="shared" si="297"/>
        <v/>
      </c>
      <c r="K1273" s="316" t="str">
        <f t="shared" si="298"/>
        <v/>
      </c>
      <c r="L1273" s="317" t="str">
        <f t="shared" ca="1" si="366"/>
        <v xml:space="preserve">\ltjruby{}{}\
</v>
      </c>
      <c r="M1273" s="317" t="str">
        <f t="shared" ca="1" si="352"/>
        <v xml:space="preserve">&lt;ruby&gt;&lt;rt&gt;&lt;/rt&gt;&lt;/ruby&gt;
</v>
      </c>
      <c r="N1273" s="317" t="str">
        <f t="shared" ca="1" si="353"/>
        <v xml:space="preserve">&lt;ruby&gt;&lt;rt&gt;&lt;/rt&gt;&lt;/ruby&gt;
</v>
      </c>
      <c r="O1273" s="317" t="str">
        <f t="shared" ca="1" si="354"/>
        <v xml:space="preserve">&lt;ruby&gt;&lt;rt&gt;&lt;/rt&gt;&lt;/ruby&gt;
</v>
      </c>
      <c r="P1273" s="317" t="str">
        <f t="shared" ca="1" si="354"/>
        <v xml:space="preserve">&lt;ruby&gt;&lt;rt&gt;&lt;/rt&gt;&lt;/ruby&gt;
</v>
      </c>
      <c r="Q1273" s="318" t="str">
        <f t="shared" ca="1" si="355"/>
        <v xml:space="preserve">&lt;ruby&gt;&lt;rtc&gt;&lt;/rtc&gt;&lt;/ruby&gt;
</v>
      </c>
      <c r="R1273" s="318" t="str">
        <f t="shared" ca="1" si="356"/>
        <v xml:space="preserve">&lt;ruby&gt;&lt;rt&gt;&lt;/rt&gt;&lt;rtc&gt;&lt;/rtc&gt;&lt;/ruby&gt;
</v>
      </c>
      <c r="S1273" s="285"/>
      <c r="T1273" s="319" t="b">
        <f t="shared" si="350"/>
        <v>0</v>
      </c>
      <c r="U1273" s="319" t="b">
        <f t="shared" si="357"/>
        <v>0</v>
      </c>
      <c r="V1273" s="319" t="b">
        <f t="shared" si="358"/>
        <v>1</v>
      </c>
      <c r="W1273" s="319" t="b">
        <f t="shared" si="359"/>
        <v>1</v>
      </c>
      <c r="X1273" s="319" t="b">
        <f t="shared" si="360"/>
        <v>0</v>
      </c>
      <c r="Y1273" s="370"/>
      <c r="Z1273" s="377" t="str">
        <f t="shared" si="351"/>
        <v/>
      </c>
      <c r="AA1273" s="373" t="str">
        <f t="array" ref="AA1273">IF( $Z1273="", "", INDEX(白話字聲母資料表, $Z1273, $AA$5))</f>
        <v/>
      </c>
      <c r="AB1273" s="370"/>
      <c r="AC1273" s="377" t="str">
        <f t="shared" si="361"/>
        <v/>
      </c>
      <c r="AD1273" s="373" t="str">
        <f t="array" ref="AD1273">IF( $W1273, "", INDEX(白話字韻母資料表, AC1273, $AD$5))</f>
        <v/>
      </c>
      <c r="AE1273" s="373" t="str">
        <f t="array" ref="AE1273">IF( $W1273, "", IF( INDEX(白話字韻母資料表, AC1273, $AE$5) = "入聲", TRUE, FALSE) )</f>
        <v/>
      </c>
      <c r="AF1273" s="374" t="str">
        <f t="shared" si="362"/>
        <v/>
      </c>
      <c r="AG1273" s="374" t="str">
        <f t="shared" si="363"/>
        <v/>
      </c>
      <c r="AH1273" s="374" t="str">
        <f t="array" ref="AH1273">IF( $W1273, "", INDEX(白話字韻母資料表, $AC1273, $AH$5))</f>
        <v/>
      </c>
      <c r="AI1273" s="374" t="str">
        <f t="array" ref="AI1273">IF($W1273, "", INDEX(白話字韻母八聲調資料表, $AD1273, $AG1273))</f>
        <v/>
      </c>
      <c r="AJ1273" s="370"/>
      <c r="AK1273" s="373" t="b">
        <f t="shared" si="364"/>
        <v>0</v>
      </c>
      <c r="AL1273" s="373" t="str">
        <f>IF( $AK1273, IFERROR( IF(MATCH( $E1273, 顎音化聲母!$H$9:$H$37, 0), TRUE, FALSE), FALSE), "")</f>
        <v/>
      </c>
      <c r="AM1273" s="373" t="str">
        <f t="array" ref="AM1273">IF( AND($AK1273, $AL1273), INDEX(顎音化聲母資料表, MATCH( $D1273 &amp; $E1273, 顎音化聲母!$L$5:$L$136, 0), 3), "")</f>
        <v/>
      </c>
      <c r="AN1273" s="373" t="str">
        <f t="shared" si="365"/>
        <v/>
      </c>
      <c r="AO1273" s="374" t="str">
        <f t="array" ref="AO1273">IF($AN1273="", "", IF( $AM1273&lt;&gt;"", $AM1273,INDEX(白話字聲母資料表, $AN1273, $AO$5)))</f>
        <v/>
      </c>
      <c r="AP1273" s="374" t="str">
        <f t="array" ref="AP1273">IF($W1273, "", INDEX(方音八音反切資料表, $AD1273, $AG1273))</f>
        <v/>
      </c>
      <c r="AQ1273" s="370"/>
      <c r="AR1273" s="374" t="str">
        <f t="array" ref="AR1273">IF($V1273, "", INDEX(白話字聲母資料表, $Z1273, $AR$5))</f>
        <v/>
      </c>
      <c r="AS1273" s="375" t="str">
        <f t="array" ref="AS1273">IF($W1273, "", INDEX(白話字韻母資料表, $AC1273, $AR$5))</f>
        <v/>
      </c>
      <c r="AT1273" s="374" t="str">
        <f t="array" ref="AT1273">IF($W1273, "", INDEX(台羅韻母八聲調資料表, $AD1273, $AG1273))</f>
        <v/>
      </c>
      <c r="AU1273" s="370"/>
      <c r="AV1273" s="374" t="str">
        <f t="array" ref="AV1273">IF($V1273, "", INDEX(白話字聲母資料表, $Z1273, $AV$5))</f>
        <v/>
      </c>
      <c r="AW1273" s="375" t="str">
        <f t="array" ref="AW1273">IF($W1273, "", INDEX(白話字韻母資料表, $AC1273, $AW$5))</f>
        <v/>
      </c>
      <c r="AX1273" s="374" t="str">
        <f t="array" ref="AX1273">IF($W1273, "", INDEX(閩拼韻母八聲調資料表, $AD1273, $AG1273))</f>
        <v/>
      </c>
    </row>
    <row r="1274" spans="2:50">
      <c r="B1274" s="380">
        <f t="shared" si="294"/>
        <v>1266</v>
      </c>
      <c r="C1274" s="314" t="str">
        <f>MID(文章!$D$4, B1274, 1)</f>
        <v/>
      </c>
      <c r="D1274" s="365"/>
      <c r="E1274" s="365"/>
      <c r="F1274" s="365"/>
      <c r="G1274" s="315" t="str">
        <f t="array" ref="G1274">IF( OR($T1274, NOT($U1274), $W1274), "", $AA1274 &amp; $AH1274 &amp; INDEX(中文數值資料表, $AG1274, 2) )</f>
        <v/>
      </c>
      <c r="H1274" s="321" t="str">
        <f t="shared" si="295"/>
        <v/>
      </c>
      <c r="I1274" s="322" t="str">
        <f t="shared" si="296"/>
        <v/>
      </c>
      <c r="J1274" s="323" t="str">
        <f t="shared" si="297"/>
        <v/>
      </c>
      <c r="K1274" s="316" t="str">
        <f t="shared" si="298"/>
        <v/>
      </c>
      <c r="L1274" s="317" t="str">
        <f t="shared" ca="1" si="366"/>
        <v xml:space="preserve">\ltjruby{}{}\
</v>
      </c>
      <c r="M1274" s="317" t="str">
        <f t="shared" ca="1" si="352"/>
        <v xml:space="preserve">&lt;ruby&gt;&lt;rt&gt;&lt;/rt&gt;&lt;/ruby&gt;
</v>
      </c>
      <c r="N1274" s="317" t="str">
        <f t="shared" ca="1" si="353"/>
        <v xml:space="preserve">&lt;ruby&gt;&lt;rt&gt;&lt;/rt&gt;&lt;/ruby&gt;
</v>
      </c>
      <c r="O1274" s="317" t="str">
        <f t="shared" ca="1" si="354"/>
        <v xml:space="preserve">&lt;ruby&gt;&lt;rt&gt;&lt;/rt&gt;&lt;/ruby&gt;
</v>
      </c>
      <c r="P1274" s="317" t="str">
        <f t="shared" ca="1" si="354"/>
        <v xml:space="preserve">&lt;ruby&gt;&lt;rt&gt;&lt;/rt&gt;&lt;/ruby&gt;
</v>
      </c>
      <c r="Q1274" s="318" t="str">
        <f t="shared" ca="1" si="355"/>
        <v xml:space="preserve">&lt;ruby&gt;&lt;rtc&gt;&lt;/rtc&gt;&lt;/ruby&gt;
</v>
      </c>
      <c r="R1274" s="318" t="str">
        <f t="shared" ca="1" si="356"/>
        <v xml:space="preserve">&lt;ruby&gt;&lt;rt&gt;&lt;/rt&gt;&lt;rtc&gt;&lt;/rtc&gt;&lt;/ruby&gt;
</v>
      </c>
      <c r="S1274" s="285"/>
      <c r="T1274" s="319" t="b">
        <f t="shared" si="350"/>
        <v>0</v>
      </c>
      <c r="U1274" s="319" t="b">
        <f t="shared" si="357"/>
        <v>0</v>
      </c>
      <c r="V1274" s="319" t="b">
        <f t="shared" si="358"/>
        <v>1</v>
      </c>
      <c r="W1274" s="319" t="b">
        <f t="shared" si="359"/>
        <v>1</v>
      </c>
      <c r="X1274" s="319" t="b">
        <f t="shared" si="360"/>
        <v>0</v>
      </c>
      <c r="Y1274" s="370"/>
      <c r="Z1274" s="377" t="str">
        <f t="shared" si="351"/>
        <v/>
      </c>
      <c r="AA1274" s="373" t="str">
        <f t="array" ref="AA1274">IF( $Z1274="", "", INDEX(白話字聲母資料表, $Z1274, $AA$5))</f>
        <v/>
      </c>
      <c r="AB1274" s="370"/>
      <c r="AC1274" s="377" t="str">
        <f t="shared" si="361"/>
        <v/>
      </c>
      <c r="AD1274" s="373" t="str">
        <f t="array" ref="AD1274">IF( $W1274, "", INDEX(白話字韻母資料表, AC1274, $AD$5))</f>
        <v/>
      </c>
      <c r="AE1274" s="373" t="str">
        <f t="array" ref="AE1274">IF( $W1274, "", IF( INDEX(白話字韻母資料表, AC1274, $AE$5) = "入聲", TRUE, FALSE) )</f>
        <v/>
      </c>
      <c r="AF1274" s="374" t="str">
        <f t="shared" si="362"/>
        <v/>
      </c>
      <c r="AG1274" s="374" t="str">
        <f t="shared" si="363"/>
        <v/>
      </c>
      <c r="AH1274" s="374" t="str">
        <f t="array" ref="AH1274">IF( $W1274, "", INDEX(白話字韻母資料表, $AC1274, $AH$5))</f>
        <v/>
      </c>
      <c r="AI1274" s="374" t="str">
        <f t="array" ref="AI1274">IF($W1274, "", INDEX(白話字韻母八聲調資料表, $AD1274, $AG1274))</f>
        <v/>
      </c>
      <c r="AJ1274" s="370"/>
      <c r="AK1274" s="373" t="b">
        <f t="shared" si="364"/>
        <v>0</v>
      </c>
      <c r="AL1274" s="373" t="str">
        <f>IF( $AK1274, IFERROR( IF(MATCH( $E1274, 顎音化聲母!$H$9:$H$37, 0), TRUE, FALSE), FALSE), "")</f>
        <v/>
      </c>
      <c r="AM1274" s="373" t="str">
        <f t="array" ref="AM1274">IF( AND($AK1274, $AL1274), INDEX(顎音化聲母資料表, MATCH( $D1274 &amp; $E1274, 顎音化聲母!$L$5:$L$136, 0), 3), "")</f>
        <v/>
      </c>
      <c r="AN1274" s="373" t="str">
        <f t="shared" si="365"/>
        <v/>
      </c>
      <c r="AO1274" s="374" t="str">
        <f t="array" ref="AO1274">IF($AN1274="", "", IF( $AM1274&lt;&gt;"", $AM1274,INDEX(白話字聲母資料表, $AN1274, $AO$5)))</f>
        <v/>
      </c>
      <c r="AP1274" s="374" t="str">
        <f t="array" ref="AP1274">IF($W1274, "", INDEX(方音八音反切資料表, $AD1274, $AG1274))</f>
        <v/>
      </c>
      <c r="AQ1274" s="370"/>
      <c r="AR1274" s="374" t="str">
        <f t="array" ref="AR1274">IF($V1274, "", INDEX(白話字聲母資料表, $Z1274, $AR$5))</f>
        <v/>
      </c>
      <c r="AS1274" s="375" t="str">
        <f t="array" ref="AS1274">IF($W1274, "", INDEX(白話字韻母資料表, $AC1274, $AR$5))</f>
        <v/>
      </c>
      <c r="AT1274" s="374" t="str">
        <f t="array" ref="AT1274">IF($W1274, "", INDEX(台羅韻母八聲調資料表, $AD1274, $AG1274))</f>
        <v/>
      </c>
      <c r="AU1274" s="370"/>
      <c r="AV1274" s="374" t="str">
        <f t="array" ref="AV1274">IF($V1274, "", INDEX(白話字聲母資料表, $Z1274, $AV$5))</f>
        <v/>
      </c>
      <c r="AW1274" s="375" t="str">
        <f t="array" ref="AW1274">IF($W1274, "", INDEX(白話字韻母資料表, $AC1274, $AW$5))</f>
        <v/>
      </c>
      <c r="AX1274" s="374" t="str">
        <f t="array" ref="AX1274">IF($W1274, "", INDEX(閩拼韻母八聲調資料表, $AD1274, $AG1274))</f>
        <v/>
      </c>
    </row>
    <row r="1275" spans="2:50">
      <c r="B1275" s="380">
        <f t="shared" si="294"/>
        <v>1267</v>
      </c>
      <c r="C1275" s="314" t="str">
        <f>MID(文章!$D$4, B1275, 1)</f>
        <v/>
      </c>
      <c r="D1275" s="365"/>
      <c r="E1275" s="365"/>
      <c r="F1275" s="365"/>
      <c r="G1275" s="315" t="str">
        <f t="array" ref="G1275">IF( OR($T1275, NOT($U1275), $W1275), "", $AA1275 &amp; $AH1275 &amp; INDEX(中文數值資料表, $AG1275, 2) )</f>
        <v/>
      </c>
      <c r="H1275" s="321" t="str">
        <f t="shared" si="295"/>
        <v/>
      </c>
      <c r="I1275" s="322" t="str">
        <f t="shared" si="296"/>
        <v/>
      </c>
      <c r="J1275" s="323" t="str">
        <f t="shared" si="297"/>
        <v/>
      </c>
      <c r="K1275" s="316" t="str">
        <f t="shared" si="298"/>
        <v/>
      </c>
      <c r="L1275" s="317" t="str">
        <f t="shared" ca="1" si="366"/>
        <v xml:space="preserve">\ltjruby{}{}\
</v>
      </c>
      <c r="M1275" s="317" t="str">
        <f t="shared" ca="1" si="352"/>
        <v xml:space="preserve">&lt;ruby&gt;&lt;rt&gt;&lt;/rt&gt;&lt;/ruby&gt;
</v>
      </c>
      <c r="N1275" s="317" t="str">
        <f t="shared" ca="1" si="353"/>
        <v xml:space="preserve">&lt;ruby&gt;&lt;rt&gt;&lt;/rt&gt;&lt;/ruby&gt;
</v>
      </c>
      <c r="O1275" s="317" t="str">
        <f t="shared" ca="1" si="354"/>
        <v xml:space="preserve">&lt;ruby&gt;&lt;rt&gt;&lt;/rt&gt;&lt;/ruby&gt;
</v>
      </c>
      <c r="P1275" s="317" t="str">
        <f t="shared" ca="1" si="354"/>
        <v xml:space="preserve">&lt;ruby&gt;&lt;rt&gt;&lt;/rt&gt;&lt;/ruby&gt;
</v>
      </c>
      <c r="Q1275" s="318" t="str">
        <f t="shared" ca="1" si="355"/>
        <v xml:space="preserve">&lt;ruby&gt;&lt;rtc&gt;&lt;/rtc&gt;&lt;/ruby&gt;
</v>
      </c>
      <c r="R1275" s="318" t="str">
        <f t="shared" ca="1" si="356"/>
        <v xml:space="preserve">&lt;ruby&gt;&lt;rt&gt;&lt;/rt&gt;&lt;rtc&gt;&lt;/rtc&gt;&lt;/ruby&gt;
</v>
      </c>
      <c r="S1275" s="285"/>
      <c r="T1275" s="319" t="b">
        <f t="shared" si="350"/>
        <v>0</v>
      </c>
      <c r="U1275" s="319" t="b">
        <f t="shared" si="357"/>
        <v>0</v>
      </c>
      <c r="V1275" s="319" t="b">
        <f t="shared" si="358"/>
        <v>1</v>
      </c>
      <c r="W1275" s="319" t="b">
        <f t="shared" si="359"/>
        <v>1</v>
      </c>
      <c r="X1275" s="319" t="b">
        <f t="shared" si="360"/>
        <v>0</v>
      </c>
      <c r="Y1275" s="370"/>
      <c r="Z1275" s="377" t="str">
        <f t="shared" si="351"/>
        <v/>
      </c>
      <c r="AA1275" s="373" t="str">
        <f t="array" ref="AA1275">IF( $Z1275="", "", INDEX(白話字聲母資料表, $Z1275, $AA$5))</f>
        <v/>
      </c>
      <c r="AB1275" s="370"/>
      <c r="AC1275" s="377" t="str">
        <f t="shared" si="361"/>
        <v/>
      </c>
      <c r="AD1275" s="373" t="str">
        <f t="array" ref="AD1275">IF( $W1275, "", INDEX(白話字韻母資料表, AC1275, $AD$5))</f>
        <v/>
      </c>
      <c r="AE1275" s="373" t="str">
        <f t="array" ref="AE1275">IF( $W1275, "", IF( INDEX(白話字韻母資料表, AC1275, $AE$5) = "入聲", TRUE, FALSE) )</f>
        <v/>
      </c>
      <c r="AF1275" s="374" t="str">
        <f t="shared" si="362"/>
        <v/>
      </c>
      <c r="AG1275" s="374" t="str">
        <f t="shared" si="363"/>
        <v/>
      </c>
      <c r="AH1275" s="374" t="str">
        <f t="array" ref="AH1275">IF( $W1275, "", INDEX(白話字韻母資料表, $AC1275, $AH$5))</f>
        <v/>
      </c>
      <c r="AI1275" s="374" t="str">
        <f t="array" ref="AI1275">IF($W1275, "", INDEX(白話字韻母八聲調資料表, $AD1275, $AG1275))</f>
        <v/>
      </c>
      <c r="AJ1275" s="370"/>
      <c r="AK1275" s="373" t="b">
        <f t="shared" si="364"/>
        <v>0</v>
      </c>
      <c r="AL1275" s="373" t="str">
        <f>IF( $AK1275, IFERROR( IF(MATCH( $E1275, 顎音化聲母!$H$9:$H$37, 0), TRUE, FALSE), FALSE), "")</f>
        <v/>
      </c>
      <c r="AM1275" s="373" t="str">
        <f t="array" ref="AM1275">IF( AND($AK1275, $AL1275), INDEX(顎音化聲母資料表, MATCH( $D1275 &amp; $E1275, 顎音化聲母!$L$5:$L$136, 0), 3), "")</f>
        <v/>
      </c>
      <c r="AN1275" s="373" t="str">
        <f t="shared" si="365"/>
        <v/>
      </c>
      <c r="AO1275" s="374" t="str">
        <f t="array" ref="AO1275">IF($AN1275="", "", IF( $AM1275&lt;&gt;"", $AM1275,INDEX(白話字聲母資料表, $AN1275, $AO$5)))</f>
        <v/>
      </c>
      <c r="AP1275" s="374" t="str">
        <f t="array" ref="AP1275">IF($W1275, "", INDEX(方音八音反切資料表, $AD1275, $AG1275))</f>
        <v/>
      </c>
      <c r="AQ1275" s="370"/>
      <c r="AR1275" s="374" t="str">
        <f t="array" ref="AR1275">IF($V1275, "", INDEX(白話字聲母資料表, $Z1275, $AR$5))</f>
        <v/>
      </c>
      <c r="AS1275" s="375" t="str">
        <f t="array" ref="AS1275">IF($W1275, "", INDEX(白話字韻母資料表, $AC1275, $AR$5))</f>
        <v/>
      </c>
      <c r="AT1275" s="374" t="str">
        <f t="array" ref="AT1275">IF($W1275, "", INDEX(台羅韻母八聲調資料表, $AD1275, $AG1275))</f>
        <v/>
      </c>
      <c r="AU1275" s="370"/>
      <c r="AV1275" s="374" t="str">
        <f t="array" ref="AV1275">IF($V1275, "", INDEX(白話字聲母資料表, $Z1275, $AV$5))</f>
        <v/>
      </c>
      <c r="AW1275" s="375" t="str">
        <f t="array" ref="AW1275">IF($W1275, "", INDEX(白話字韻母資料表, $AC1275, $AW$5))</f>
        <v/>
      </c>
      <c r="AX1275" s="374" t="str">
        <f t="array" ref="AX1275">IF($W1275, "", INDEX(閩拼韻母八聲調資料表, $AD1275, $AG1275))</f>
        <v/>
      </c>
    </row>
    <row r="1276" spans="2:50">
      <c r="B1276" s="380">
        <f t="shared" si="294"/>
        <v>1268</v>
      </c>
      <c r="C1276" s="314" t="str">
        <f>MID(文章!$D$4, B1276, 1)</f>
        <v/>
      </c>
      <c r="D1276" s="365"/>
      <c r="E1276" s="365"/>
      <c r="F1276" s="365"/>
      <c r="G1276" s="315" t="str">
        <f t="array" ref="G1276">IF( OR($T1276, NOT($U1276), $W1276), "", $AA1276 &amp; $AH1276 &amp; INDEX(中文數值資料表, $AG1276, 2) )</f>
        <v/>
      </c>
      <c r="H1276" s="321" t="str">
        <f t="shared" si="295"/>
        <v/>
      </c>
      <c r="I1276" s="322" t="str">
        <f t="shared" si="296"/>
        <v/>
      </c>
      <c r="J1276" s="323" t="str">
        <f t="shared" si="297"/>
        <v/>
      </c>
      <c r="K1276" s="316" t="str">
        <f t="shared" si="298"/>
        <v/>
      </c>
      <c r="L1276" s="317" t="str">
        <f t="shared" ca="1" si="366"/>
        <v xml:space="preserve">\ltjruby{}{}\
</v>
      </c>
      <c r="M1276" s="317" t="str">
        <f t="shared" ca="1" si="352"/>
        <v xml:space="preserve">&lt;ruby&gt;&lt;rt&gt;&lt;/rt&gt;&lt;/ruby&gt;
</v>
      </c>
      <c r="N1276" s="317" t="str">
        <f t="shared" ca="1" si="353"/>
        <v xml:space="preserve">&lt;ruby&gt;&lt;rt&gt;&lt;/rt&gt;&lt;/ruby&gt;
</v>
      </c>
      <c r="O1276" s="317" t="str">
        <f t="shared" ca="1" si="354"/>
        <v xml:space="preserve">&lt;ruby&gt;&lt;rt&gt;&lt;/rt&gt;&lt;/ruby&gt;
</v>
      </c>
      <c r="P1276" s="317" t="str">
        <f t="shared" ca="1" si="354"/>
        <v xml:space="preserve">&lt;ruby&gt;&lt;rt&gt;&lt;/rt&gt;&lt;/ruby&gt;
</v>
      </c>
      <c r="Q1276" s="318" t="str">
        <f t="shared" ca="1" si="355"/>
        <v xml:space="preserve">&lt;ruby&gt;&lt;rtc&gt;&lt;/rtc&gt;&lt;/ruby&gt;
</v>
      </c>
      <c r="R1276" s="318" t="str">
        <f t="shared" ca="1" si="356"/>
        <v xml:space="preserve">&lt;ruby&gt;&lt;rt&gt;&lt;/rt&gt;&lt;rtc&gt;&lt;/rtc&gt;&lt;/ruby&gt;
</v>
      </c>
      <c r="S1276" s="285"/>
      <c r="T1276" s="319" t="b">
        <f t="shared" si="350"/>
        <v>0</v>
      </c>
      <c r="U1276" s="319" t="b">
        <f t="shared" si="357"/>
        <v>0</v>
      </c>
      <c r="V1276" s="319" t="b">
        <f t="shared" si="358"/>
        <v>1</v>
      </c>
      <c r="W1276" s="319" t="b">
        <f t="shared" si="359"/>
        <v>1</v>
      </c>
      <c r="X1276" s="319" t="b">
        <f t="shared" si="360"/>
        <v>0</v>
      </c>
      <c r="Y1276" s="370"/>
      <c r="Z1276" s="377" t="str">
        <f t="shared" si="351"/>
        <v/>
      </c>
      <c r="AA1276" s="373" t="str">
        <f t="array" ref="AA1276">IF( $Z1276="", "", INDEX(白話字聲母資料表, $Z1276, $AA$5))</f>
        <v/>
      </c>
      <c r="AB1276" s="370"/>
      <c r="AC1276" s="377" t="str">
        <f t="shared" si="361"/>
        <v/>
      </c>
      <c r="AD1276" s="373" t="str">
        <f t="array" ref="AD1276">IF( $W1276, "", INDEX(白話字韻母資料表, AC1276, $AD$5))</f>
        <v/>
      </c>
      <c r="AE1276" s="373" t="str">
        <f t="array" ref="AE1276">IF( $W1276, "", IF( INDEX(白話字韻母資料表, AC1276, $AE$5) = "入聲", TRUE, FALSE) )</f>
        <v/>
      </c>
      <c r="AF1276" s="374" t="str">
        <f t="shared" si="362"/>
        <v/>
      </c>
      <c r="AG1276" s="374" t="str">
        <f t="shared" si="363"/>
        <v/>
      </c>
      <c r="AH1276" s="374" t="str">
        <f t="array" ref="AH1276">IF( $W1276, "", INDEX(白話字韻母資料表, $AC1276, $AH$5))</f>
        <v/>
      </c>
      <c r="AI1276" s="374" t="str">
        <f t="array" ref="AI1276">IF($W1276, "", INDEX(白話字韻母八聲調資料表, $AD1276, $AG1276))</f>
        <v/>
      </c>
      <c r="AJ1276" s="370"/>
      <c r="AK1276" s="373" t="b">
        <f t="shared" si="364"/>
        <v>0</v>
      </c>
      <c r="AL1276" s="373" t="str">
        <f>IF( $AK1276, IFERROR( IF(MATCH( $E1276, 顎音化聲母!$H$9:$H$37, 0), TRUE, FALSE), FALSE), "")</f>
        <v/>
      </c>
      <c r="AM1276" s="373" t="str">
        <f t="array" ref="AM1276">IF( AND($AK1276, $AL1276), INDEX(顎音化聲母資料表, MATCH( $D1276 &amp; $E1276, 顎音化聲母!$L$5:$L$136, 0), 3), "")</f>
        <v/>
      </c>
      <c r="AN1276" s="373" t="str">
        <f t="shared" si="365"/>
        <v/>
      </c>
      <c r="AO1276" s="374" t="str">
        <f t="array" ref="AO1276">IF($AN1276="", "", IF( $AM1276&lt;&gt;"", $AM1276,INDEX(白話字聲母資料表, $AN1276, $AO$5)))</f>
        <v/>
      </c>
      <c r="AP1276" s="374" t="str">
        <f t="array" ref="AP1276">IF($W1276, "", INDEX(方音八音反切資料表, $AD1276, $AG1276))</f>
        <v/>
      </c>
      <c r="AQ1276" s="370"/>
      <c r="AR1276" s="374" t="str">
        <f t="array" ref="AR1276">IF($V1276, "", INDEX(白話字聲母資料表, $Z1276, $AR$5))</f>
        <v/>
      </c>
      <c r="AS1276" s="375" t="str">
        <f t="array" ref="AS1276">IF($W1276, "", INDEX(白話字韻母資料表, $AC1276, $AR$5))</f>
        <v/>
      </c>
      <c r="AT1276" s="374" t="str">
        <f t="array" ref="AT1276">IF($W1276, "", INDEX(台羅韻母八聲調資料表, $AD1276, $AG1276))</f>
        <v/>
      </c>
      <c r="AU1276" s="370"/>
      <c r="AV1276" s="374" t="str">
        <f t="array" ref="AV1276">IF($V1276, "", INDEX(白話字聲母資料表, $Z1276, $AV$5))</f>
        <v/>
      </c>
      <c r="AW1276" s="375" t="str">
        <f t="array" ref="AW1276">IF($W1276, "", INDEX(白話字韻母資料表, $AC1276, $AW$5))</f>
        <v/>
      </c>
      <c r="AX1276" s="374" t="str">
        <f t="array" ref="AX1276">IF($W1276, "", INDEX(閩拼韻母八聲調資料表, $AD1276, $AG1276))</f>
        <v/>
      </c>
    </row>
    <row r="1277" spans="2:50">
      <c r="B1277" s="380">
        <f t="shared" si="294"/>
        <v>1269</v>
      </c>
      <c r="C1277" s="314" t="str">
        <f>MID(文章!$D$4, B1277, 1)</f>
        <v/>
      </c>
      <c r="D1277" s="365"/>
      <c r="E1277" s="365"/>
      <c r="F1277" s="365"/>
      <c r="G1277" s="315" t="str">
        <f t="array" ref="G1277">IF( OR($T1277, NOT($U1277), $W1277), "", $AA1277 &amp; $AH1277 &amp; INDEX(中文數值資料表, $AG1277, 2) )</f>
        <v/>
      </c>
      <c r="H1277" s="321" t="str">
        <f t="shared" si="295"/>
        <v/>
      </c>
      <c r="I1277" s="322" t="str">
        <f t="shared" si="296"/>
        <v/>
      </c>
      <c r="J1277" s="323" t="str">
        <f t="shared" si="297"/>
        <v/>
      </c>
      <c r="K1277" s="316" t="str">
        <f t="shared" si="298"/>
        <v/>
      </c>
      <c r="L1277" s="317" t="str">
        <f t="shared" ca="1" si="366"/>
        <v xml:space="preserve">\ltjruby{}{}\
</v>
      </c>
      <c r="M1277" s="317" t="str">
        <f t="shared" ca="1" si="352"/>
        <v xml:space="preserve">&lt;ruby&gt;&lt;rt&gt;&lt;/rt&gt;&lt;/ruby&gt;
</v>
      </c>
      <c r="N1277" s="317" t="str">
        <f t="shared" ca="1" si="353"/>
        <v xml:space="preserve">&lt;ruby&gt;&lt;rt&gt;&lt;/rt&gt;&lt;/ruby&gt;
</v>
      </c>
      <c r="O1277" s="317" t="str">
        <f t="shared" ca="1" si="354"/>
        <v xml:space="preserve">&lt;ruby&gt;&lt;rt&gt;&lt;/rt&gt;&lt;/ruby&gt;
</v>
      </c>
      <c r="P1277" s="317" t="str">
        <f t="shared" ca="1" si="354"/>
        <v xml:space="preserve">&lt;ruby&gt;&lt;rt&gt;&lt;/rt&gt;&lt;/ruby&gt;
</v>
      </c>
      <c r="Q1277" s="318" t="str">
        <f t="shared" ca="1" si="355"/>
        <v xml:space="preserve">&lt;ruby&gt;&lt;rtc&gt;&lt;/rtc&gt;&lt;/ruby&gt;
</v>
      </c>
      <c r="R1277" s="318" t="str">
        <f t="shared" ca="1" si="356"/>
        <v xml:space="preserve">&lt;ruby&gt;&lt;rt&gt;&lt;/rt&gt;&lt;rtc&gt;&lt;/rtc&gt;&lt;/ruby&gt;
</v>
      </c>
      <c r="S1277" s="285"/>
      <c r="T1277" s="319" t="b">
        <f t="shared" si="350"/>
        <v>0</v>
      </c>
      <c r="U1277" s="319" t="b">
        <f t="shared" si="357"/>
        <v>0</v>
      </c>
      <c r="V1277" s="319" t="b">
        <f t="shared" si="358"/>
        <v>1</v>
      </c>
      <c r="W1277" s="319" t="b">
        <f t="shared" si="359"/>
        <v>1</v>
      </c>
      <c r="X1277" s="319" t="b">
        <f t="shared" si="360"/>
        <v>0</v>
      </c>
      <c r="Y1277" s="370"/>
      <c r="Z1277" s="377" t="str">
        <f t="shared" si="351"/>
        <v/>
      </c>
      <c r="AA1277" s="373" t="str">
        <f t="array" ref="AA1277">IF( $Z1277="", "", INDEX(白話字聲母資料表, $Z1277, $AA$5))</f>
        <v/>
      </c>
      <c r="AB1277" s="370"/>
      <c r="AC1277" s="377" t="str">
        <f t="shared" si="361"/>
        <v/>
      </c>
      <c r="AD1277" s="373" t="str">
        <f t="array" ref="AD1277">IF( $W1277, "", INDEX(白話字韻母資料表, AC1277, $AD$5))</f>
        <v/>
      </c>
      <c r="AE1277" s="373" t="str">
        <f t="array" ref="AE1277">IF( $W1277, "", IF( INDEX(白話字韻母資料表, AC1277, $AE$5) = "入聲", TRUE, FALSE) )</f>
        <v/>
      </c>
      <c r="AF1277" s="374" t="str">
        <f t="shared" si="362"/>
        <v/>
      </c>
      <c r="AG1277" s="374" t="str">
        <f t="shared" si="363"/>
        <v/>
      </c>
      <c r="AH1277" s="374" t="str">
        <f t="array" ref="AH1277">IF( $W1277, "", INDEX(白話字韻母資料表, $AC1277, $AH$5))</f>
        <v/>
      </c>
      <c r="AI1277" s="374" t="str">
        <f t="array" ref="AI1277">IF($W1277, "", INDEX(白話字韻母八聲調資料表, $AD1277, $AG1277))</f>
        <v/>
      </c>
      <c r="AJ1277" s="370"/>
      <c r="AK1277" s="373" t="b">
        <f t="shared" si="364"/>
        <v>0</v>
      </c>
      <c r="AL1277" s="373" t="str">
        <f>IF( $AK1277, IFERROR( IF(MATCH( $E1277, 顎音化聲母!$H$9:$H$37, 0), TRUE, FALSE), FALSE), "")</f>
        <v/>
      </c>
      <c r="AM1277" s="373" t="str">
        <f t="array" ref="AM1277">IF( AND($AK1277, $AL1277), INDEX(顎音化聲母資料表, MATCH( $D1277 &amp; $E1277, 顎音化聲母!$L$5:$L$136, 0), 3), "")</f>
        <v/>
      </c>
      <c r="AN1277" s="373" t="str">
        <f t="shared" si="365"/>
        <v/>
      </c>
      <c r="AO1277" s="374" t="str">
        <f t="array" ref="AO1277">IF($AN1277="", "", IF( $AM1277&lt;&gt;"", $AM1277,INDEX(白話字聲母資料表, $AN1277, $AO$5)))</f>
        <v/>
      </c>
      <c r="AP1277" s="374" t="str">
        <f t="array" ref="AP1277">IF($W1277, "", INDEX(方音八音反切資料表, $AD1277, $AG1277))</f>
        <v/>
      </c>
      <c r="AQ1277" s="370"/>
      <c r="AR1277" s="374" t="str">
        <f t="array" ref="AR1277">IF($V1277, "", INDEX(白話字聲母資料表, $Z1277, $AR$5))</f>
        <v/>
      </c>
      <c r="AS1277" s="375" t="str">
        <f t="array" ref="AS1277">IF($W1277, "", INDEX(白話字韻母資料表, $AC1277, $AR$5))</f>
        <v/>
      </c>
      <c r="AT1277" s="374" t="str">
        <f t="array" ref="AT1277">IF($W1277, "", INDEX(台羅韻母八聲調資料表, $AD1277, $AG1277))</f>
        <v/>
      </c>
      <c r="AU1277" s="370"/>
      <c r="AV1277" s="374" t="str">
        <f t="array" ref="AV1277">IF($V1277, "", INDEX(白話字聲母資料表, $Z1277, $AV$5))</f>
        <v/>
      </c>
      <c r="AW1277" s="375" t="str">
        <f t="array" ref="AW1277">IF($W1277, "", INDEX(白話字韻母資料表, $AC1277, $AW$5))</f>
        <v/>
      </c>
      <c r="AX1277" s="374" t="str">
        <f t="array" ref="AX1277">IF($W1277, "", INDEX(閩拼韻母八聲調資料表, $AD1277, $AG1277))</f>
        <v/>
      </c>
    </row>
    <row r="1278" spans="2:50">
      <c r="B1278" s="380">
        <f t="shared" si="294"/>
        <v>1270</v>
      </c>
      <c r="C1278" s="314" t="str">
        <f>MID(文章!$D$4, B1278, 1)</f>
        <v/>
      </c>
      <c r="D1278" s="365"/>
      <c r="E1278" s="365"/>
      <c r="F1278" s="365"/>
      <c r="G1278" s="315" t="str">
        <f t="array" ref="G1278">IF( OR($T1278, NOT($U1278), $W1278), "", $AA1278 &amp; $AH1278 &amp; INDEX(中文數值資料表, $AG1278, 2) )</f>
        <v/>
      </c>
      <c r="H1278" s="321" t="str">
        <f t="shared" si="295"/>
        <v/>
      </c>
      <c r="I1278" s="322" t="str">
        <f t="shared" si="296"/>
        <v/>
      </c>
      <c r="J1278" s="323" t="str">
        <f t="shared" si="297"/>
        <v/>
      </c>
      <c r="K1278" s="316" t="str">
        <f t="shared" si="298"/>
        <v/>
      </c>
      <c r="L1278" s="317" t="str">
        <f t="shared" ca="1" si="366"/>
        <v xml:space="preserve">\ltjruby{}{}\
</v>
      </c>
      <c r="M1278" s="317" t="str">
        <f t="shared" ca="1" si="352"/>
        <v xml:space="preserve">&lt;ruby&gt;&lt;rt&gt;&lt;/rt&gt;&lt;/ruby&gt;
</v>
      </c>
      <c r="N1278" s="317" t="str">
        <f t="shared" ca="1" si="353"/>
        <v xml:space="preserve">&lt;ruby&gt;&lt;rt&gt;&lt;/rt&gt;&lt;/ruby&gt;
</v>
      </c>
      <c r="O1278" s="317" t="str">
        <f t="shared" ca="1" si="354"/>
        <v xml:space="preserve">&lt;ruby&gt;&lt;rt&gt;&lt;/rt&gt;&lt;/ruby&gt;
</v>
      </c>
      <c r="P1278" s="317" t="str">
        <f t="shared" ca="1" si="354"/>
        <v xml:space="preserve">&lt;ruby&gt;&lt;rt&gt;&lt;/rt&gt;&lt;/ruby&gt;
</v>
      </c>
      <c r="Q1278" s="318" t="str">
        <f t="shared" ca="1" si="355"/>
        <v xml:space="preserve">&lt;ruby&gt;&lt;rtc&gt;&lt;/rtc&gt;&lt;/ruby&gt;
</v>
      </c>
      <c r="R1278" s="318" t="str">
        <f t="shared" ca="1" si="356"/>
        <v xml:space="preserve">&lt;ruby&gt;&lt;rt&gt;&lt;/rt&gt;&lt;rtc&gt;&lt;/rtc&gt;&lt;/ruby&gt;
</v>
      </c>
      <c r="S1278" s="285"/>
      <c r="T1278" s="319" t="b">
        <f t="shared" si="350"/>
        <v>0</v>
      </c>
      <c r="U1278" s="319" t="b">
        <f t="shared" si="357"/>
        <v>0</v>
      </c>
      <c r="V1278" s="319" t="b">
        <f t="shared" si="358"/>
        <v>1</v>
      </c>
      <c r="W1278" s="319" t="b">
        <f t="shared" si="359"/>
        <v>1</v>
      </c>
      <c r="X1278" s="319" t="b">
        <f t="shared" si="360"/>
        <v>0</v>
      </c>
      <c r="Y1278" s="370"/>
      <c r="Z1278" s="377" t="str">
        <f t="shared" si="351"/>
        <v/>
      </c>
      <c r="AA1278" s="373" t="str">
        <f t="array" ref="AA1278">IF( $Z1278="", "", INDEX(白話字聲母資料表, $Z1278, $AA$5))</f>
        <v/>
      </c>
      <c r="AB1278" s="370"/>
      <c r="AC1278" s="377" t="str">
        <f t="shared" si="361"/>
        <v/>
      </c>
      <c r="AD1278" s="373" t="str">
        <f t="array" ref="AD1278">IF( $W1278, "", INDEX(白話字韻母資料表, AC1278, $AD$5))</f>
        <v/>
      </c>
      <c r="AE1278" s="373" t="str">
        <f t="array" ref="AE1278">IF( $W1278, "", IF( INDEX(白話字韻母資料表, AC1278, $AE$5) = "入聲", TRUE, FALSE) )</f>
        <v/>
      </c>
      <c r="AF1278" s="374" t="str">
        <f t="shared" si="362"/>
        <v/>
      </c>
      <c r="AG1278" s="374" t="str">
        <f t="shared" si="363"/>
        <v/>
      </c>
      <c r="AH1278" s="374" t="str">
        <f t="array" ref="AH1278">IF( $W1278, "", INDEX(白話字韻母資料表, $AC1278, $AH$5))</f>
        <v/>
      </c>
      <c r="AI1278" s="374" t="str">
        <f t="array" ref="AI1278">IF($W1278, "", INDEX(白話字韻母八聲調資料表, $AD1278, $AG1278))</f>
        <v/>
      </c>
      <c r="AJ1278" s="370"/>
      <c r="AK1278" s="373" t="b">
        <f t="shared" si="364"/>
        <v>0</v>
      </c>
      <c r="AL1278" s="373" t="str">
        <f>IF( $AK1278, IFERROR( IF(MATCH( $E1278, 顎音化聲母!$H$9:$H$37, 0), TRUE, FALSE), FALSE), "")</f>
        <v/>
      </c>
      <c r="AM1278" s="373" t="str">
        <f t="array" ref="AM1278">IF( AND($AK1278, $AL1278), INDEX(顎音化聲母資料表, MATCH( $D1278 &amp; $E1278, 顎音化聲母!$L$5:$L$136, 0), 3), "")</f>
        <v/>
      </c>
      <c r="AN1278" s="373" t="str">
        <f t="shared" si="365"/>
        <v/>
      </c>
      <c r="AO1278" s="374" t="str">
        <f t="array" ref="AO1278">IF($AN1278="", "", IF( $AM1278&lt;&gt;"", $AM1278,INDEX(白話字聲母資料表, $AN1278, $AO$5)))</f>
        <v/>
      </c>
      <c r="AP1278" s="374" t="str">
        <f t="array" ref="AP1278">IF($W1278, "", INDEX(方音八音反切資料表, $AD1278, $AG1278))</f>
        <v/>
      </c>
      <c r="AQ1278" s="370"/>
      <c r="AR1278" s="374" t="str">
        <f t="array" ref="AR1278">IF($V1278, "", INDEX(白話字聲母資料表, $Z1278, $AR$5))</f>
        <v/>
      </c>
      <c r="AS1278" s="375" t="str">
        <f t="array" ref="AS1278">IF($W1278, "", INDEX(白話字韻母資料表, $AC1278, $AR$5))</f>
        <v/>
      </c>
      <c r="AT1278" s="374" t="str">
        <f t="array" ref="AT1278">IF($W1278, "", INDEX(台羅韻母八聲調資料表, $AD1278, $AG1278))</f>
        <v/>
      </c>
      <c r="AU1278" s="370"/>
      <c r="AV1278" s="374" t="str">
        <f t="array" ref="AV1278">IF($V1278, "", INDEX(白話字聲母資料表, $Z1278, $AV$5))</f>
        <v/>
      </c>
      <c r="AW1278" s="375" t="str">
        <f t="array" ref="AW1278">IF($W1278, "", INDEX(白話字韻母資料表, $AC1278, $AW$5))</f>
        <v/>
      </c>
      <c r="AX1278" s="374" t="str">
        <f t="array" ref="AX1278">IF($W1278, "", INDEX(閩拼韻母八聲調資料表, $AD1278, $AG1278))</f>
        <v/>
      </c>
    </row>
    <row r="1279" spans="2:50">
      <c r="B1279" s="380">
        <f t="shared" si="294"/>
        <v>1271</v>
      </c>
      <c r="C1279" s="314" t="str">
        <f>MID(文章!$D$4, B1279, 1)</f>
        <v/>
      </c>
      <c r="D1279" s="365"/>
      <c r="E1279" s="365"/>
      <c r="F1279" s="365"/>
      <c r="G1279" s="315" t="str">
        <f t="array" ref="G1279">IF( OR($T1279, NOT($U1279), $W1279), "", $AA1279 &amp; $AH1279 &amp; INDEX(中文數值資料表, $AG1279, 2) )</f>
        <v/>
      </c>
      <c r="H1279" s="321" t="str">
        <f t="shared" si="295"/>
        <v/>
      </c>
      <c r="I1279" s="322" t="str">
        <f t="shared" si="296"/>
        <v/>
      </c>
      <c r="J1279" s="323" t="str">
        <f t="shared" si="297"/>
        <v/>
      </c>
      <c r="K1279" s="316" t="str">
        <f t="shared" si="298"/>
        <v/>
      </c>
      <c r="L1279" s="317" t="str">
        <f t="shared" ca="1" si="366"/>
        <v xml:space="preserve">\ltjruby{}{}\
</v>
      </c>
      <c r="M1279" s="317" t="str">
        <f t="shared" ca="1" si="352"/>
        <v xml:space="preserve">&lt;ruby&gt;&lt;rt&gt;&lt;/rt&gt;&lt;/ruby&gt;
</v>
      </c>
      <c r="N1279" s="317" t="str">
        <f t="shared" ca="1" si="353"/>
        <v xml:space="preserve">&lt;ruby&gt;&lt;rt&gt;&lt;/rt&gt;&lt;/ruby&gt;
</v>
      </c>
      <c r="O1279" s="317" t="str">
        <f t="shared" ca="1" si="354"/>
        <v xml:space="preserve">&lt;ruby&gt;&lt;rt&gt;&lt;/rt&gt;&lt;/ruby&gt;
</v>
      </c>
      <c r="P1279" s="317" t="str">
        <f t="shared" ca="1" si="354"/>
        <v xml:space="preserve">&lt;ruby&gt;&lt;rt&gt;&lt;/rt&gt;&lt;/ruby&gt;
</v>
      </c>
      <c r="Q1279" s="318" t="str">
        <f t="shared" ca="1" si="355"/>
        <v xml:space="preserve">&lt;ruby&gt;&lt;rtc&gt;&lt;/rtc&gt;&lt;/ruby&gt;
</v>
      </c>
      <c r="R1279" s="318" t="str">
        <f t="shared" ca="1" si="356"/>
        <v xml:space="preserve">&lt;ruby&gt;&lt;rt&gt;&lt;/rt&gt;&lt;rtc&gt;&lt;/rtc&gt;&lt;/ruby&gt;
</v>
      </c>
      <c r="S1279" s="285"/>
      <c r="T1279" s="319" t="b">
        <f t="shared" si="350"/>
        <v>0</v>
      </c>
      <c r="U1279" s="319" t="b">
        <f t="shared" si="357"/>
        <v>0</v>
      </c>
      <c r="V1279" s="319" t="b">
        <f t="shared" si="358"/>
        <v>1</v>
      </c>
      <c r="W1279" s="319" t="b">
        <f t="shared" si="359"/>
        <v>1</v>
      </c>
      <c r="X1279" s="319" t="b">
        <f t="shared" si="360"/>
        <v>0</v>
      </c>
      <c r="Y1279" s="370"/>
      <c r="Z1279" s="377" t="str">
        <f t="shared" si="351"/>
        <v/>
      </c>
      <c r="AA1279" s="373" t="str">
        <f t="array" ref="AA1279">IF( $Z1279="", "", INDEX(白話字聲母資料表, $Z1279, $AA$5))</f>
        <v/>
      </c>
      <c r="AB1279" s="370"/>
      <c r="AC1279" s="377" t="str">
        <f t="shared" si="361"/>
        <v/>
      </c>
      <c r="AD1279" s="373" t="str">
        <f t="array" ref="AD1279">IF( $W1279, "", INDEX(白話字韻母資料表, AC1279, $AD$5))</f>
        <v/>
      </c>
      <c r="AE1279" s="373" t="str">
        <f t="array" ref="AE1279">IF( $W1279, "", IF( INDEX(白話字韻母資料表, AC1279, $AE$5) = "入聲", TRUE, FALSE) )</f>
        <v/>
      </c>
      <c r="AF1279" s="374" t="str">
        <f t="shared" si="362"/>
        <v/>
      </c>
      <c r="AG1279" s="374" t="str">
        <f t="shared" si="363"/>
        <v/>
      </c>
      <c r="AH1279" s="374" t="str">
        <f t="array" ref="AH1279">IF( $W1279, "", INDEX(白話字韻母資料表, $AC1279, $AH$5))</f>
        <v/>
      </c>
      <c r="AI1279" s="374" t="str">
        <f t="array" ref="AI1279">IF($W1279, "", INDEX(白話字韻母八聲調資料表, $AD1279, $AG1279))</f>
        <v/>
      </c>
      <c r="AJ1279" s="370"/>
      <c r="AK1279" s="373" t="b">
        <f t="shared" si="364"/>
        <v>0</v>
      </c>
      <c r="AL1279" s="373" t="str">
        <f>IF( $AK1279, IFERROR( IF(MATCH( $E1279, 顎音化聲母!$H$9:$H$37, 0), TRUE, FALSE), FALSE), "")</f>
        <v/>
      </c>
      <c r="AM1279" s="373" t="str">
        <f t="array" ref="AM1279">IF( AND($AK1279, $AL1279), INDEX(顎音化聲母資料表, MATCH( $D1279 &amp; $E1279, 顎音化聲母!$L$5:$L$136, 0), 3), "")</f>
        <v/>
      </c>
      <c r="AN1279" s="373" t="str">
        <f t="shared" si="365"/>
        <v/>
      </c>
      <c r="AO1279" s="374" t="str">
        <f t="array" ref="AO1279">IF($AN1279="", "", IF( $AM1279&lt;&gt;"", $AM1279,INDEX(白話字聲母資料表, $AN1279, $AO$5)))</f>
        <v/>
      </c>
      <c r="AP1279" s="374" t="str">
        <f t="array" ref="AP1279">IF($W1279, "", INDEX(方音八音反切資料表, $AD1279, $AG1279))</f>
        <v/>
      </c>
      <c r="AQ1279" s="370"/>
      <c r="AR1279" s="374" t="str">
        <f t="array" ref="AR1279">IF($V1279, "", INDEX(白話字聲母資料表, $Z1279, $AR$5))</f>
        <v/>
      </c>
      <c r="AS1279" s="375" t="str">
        <f t="array" ref="AS1279">IF($W1279, "", INDEX(白話字韻母資料表, $AC1279, $AR$5))</f>
        <v/>
      </c>
      <c r="AT1279" s="374" t="str">
        <f t="array" ref="AT1279">IF($W1279, "", INDEX(台羅韻母八聲調資料表, $AD1279, $AG1279))</f>
        <v/>
      </c>
      <c r="AU1279" s="370"/>
      <c r="AV1279" s="374" t="str">
        <f t="array" ref="AV1279">IF($V1279, "", INDEX(白話字聲母資料表, $Z1279, $AV$5))</f>
        <v/>
      </c>
      <c r="AW1279" s="375" t="str">
        <f t="array" ref="AW1279">IF($W1279, "", INDEX(白話字韻母資料表, $AC1279, $AW$5))</f>
        <v/>
      </c>
      <c r="AX1279" s="374" t="str">
        <f t="array" ref="AX1279">IF($W1279, "", INDEX(閩拼韻母八聲調資料表, $AD1279, $AG1279))</f>
        <v/>
      </c>
    </row>
    <row r="1280" spans="2:50">
      <c r="B1280" s="380">
        <f t="shared" si="294"/>
        <v>1272</v>
      </c>
      <c r="C1280" s="314" t="str">
        <f>MID(文章!$D$4, B1280, 1)</f>
        <v/>
      </c>
      <c r="D1280" s="365"/>
      <c r="E1280" s="365"/>
      <c r="F1280" s="365"/>
      <c r="G1280" s="315" t="str">
        <f t="array" ref="G1280">IF( OR($T1280, NOT($U1280), $W1280), "", $AA1280 &amp; $AH1280 &amp; INDEX(中文數值資料表, $AG1280, 2) )</f>
        <v/>
      </c>
      <c r="H1280" s="321" t="str">
        <f t="shared" si="295"/>
        <v/>
      </c>
      <c r="I1280" s="322" t="str">
        <f t="shared" si="296"/>
        <v/>
      </c>
      <c r="J1280" s="323" t="str">
        <f t="shared" si="297"/>
        <v/>
      </c>
      <c r="K1280" s="316" t="str">
        <f t="shared" si="298"/>
        <v/>
      </c>
      <c r="L1280" s="317" t="str">
        <f t="shared" ca="1" si="366"/>
        <v xml:space="preserve">\ltjruby{}{}\
</v>
      </c>
      <c r="M1280" s="317" t="str">
        <f t="shared" ca="1" si="352"/>
        <v xml:space="preserve">&lt;ruby&gt;&lt;rt&gt;&lt;/rt&gt;&lt;/ruby&gt;
</v>
      </c>
      <c r="N1280" s="317" t="str">
        <f t="shared" ca="1" si="353"/>
        <v xml:space="preserve">&lt;ruby&gt;&lt;rt&gt;&lt;/rt&gt;&lt;/ruby&gt;
</v>
      </c>
      <c r="O1280" s="317" t="str">
        <f t="shared" ca="1" si="354"/>
        <v xml:space="preserve">&lt;ruby&gt;&lt;rt&gt;&lt;/rt&gt;&lt;/ruby&gt;
</v>
      </c>
      <c r="P1280" s="317" t="str">
        <f t="shared" ca="1" si="354"/>
        <v xml:space="preserve">&lt;ruby&gt;&lt;rt&gt;&lt;/rt&gt;&lt;/ruby&gt;
</v>
      </c>
      <c r="Q1280" s="318" t="str">
        <f t="shared" ca="1" si="355"/>
        <v xml:space="preserve">&lt;ruby&gt;&lt;rtc&gt;&lt;/rtc&gt;&lt;/ruby&gt;
</v>
      </c>
      <c r="R1280" s="318" t="str">
        <f t="shared" ca="1" si="356"/>
        <v xml:space="preserve">&lt;ruby&gt;&lt;rt&gt;&lt;/rt&gt;&lt;rtc&gt;&lt;/rtc&gt;&lt;/ruby&gt;
</v>
      </c>
      <c r="S1280" s="285"/>
      <c r="T1280" s="319" t="b">
        <f t="shared" si="350"/>
        <v>0</v>
      </c>
      <c r="U1280" s="319" t="b">
        <f t="shared" si="357"/>
        <v>0</v>
      </c>
      <c r="V1280" s="319" t="b">
        <f t="shared" si="358"/>
        <v>1</v>
      </c>
      <c r="W1280" s="319" t="b">
        <f t="shared" si="359"/>
        <v>1</v>
      </c>
      <c r="X1280" s="319" t="b">
        <f t="shared" si="360"/>
        <v>0</v>
      </c>
      <c r="Y1280" s="370"/>
      <c r="Z1280" s="377" t="str">
        <f t="shared" si="351"/>
        <v/>
      </c>
      <c r="AA1280" s="373" t="str">
        <f t="array" ref="AA1280">IF( $Z1280="", "", INDEX(白話字聲母資料表, $Z1280, $AA$5))</f>
        <v/>
      </c>
      <c r="AB1280" s="370"/>
      <c r="AC1280" s="377" t="str">
        <f t="shared" si="361"/>
        <v/>
      </c>
      <c r="AD1280" s="373" t="str">
        <f t="array" ref="AD1280">IF( $W1280, "", INDEX(白話字韻母資料表, AC1280, $AD$5))</f>
        <v/>
      </c>
      <c r="AE1280" s="373" t="str">
        <f t="array" ref="AE1280">IF( $W1280, "", IF( INDEX(白話字韻母資料表, AC1280, $AE$5) = "入聲", TRUE, FALSE) )</f>
        <v/>
      </c>
      <c r="AF1280" s="374" t="str">
        <f t="shared" si="362"/>
        <v/>
      </c>
      <c r="AG1280" s="374" t="str">
        <f t="shared" si="363"/>
        <v/>
      </c>
      <c r="AH1280" s="374" t="str">
        <f t="array" ref="AH1280">IF( $W1280, "", INDEX(白話字韻母資料表, $AC1280, $AH$5))</f>
        <v/>
      </c>
      <c r="AI1280" s="374" t="str">
        <f t="array" ref="AI1280">IF($W1280, "", INDEX(白話字韻母八聲調資料表, $AD1280, $AG1280))</f>
        <v/>
      </c>
      <c r="AJ1280" s="370"/>
      <c r="AK1280" s="373" t="b">
        <f t="shared" si="364"/>
        <v>0</v>
      </c>
      <c r="AL1280" s="373" t="str">
        <f>IF( $AK1280, IFERROR( IF(MATCH( $E1280, 顎音化聲母!$H$9:$H$37, 0), TRUE, FALSE), FALSE), "")</f>
        <v/>
      </c>
      <c r="AM1280" s="373" t="str">
        <f t="array" ref="AM1280">IF( AND($AK1280, $AL1280), INDEX(顎音化聲母資料表, MATCH( $D1280 &amp; $E1280, 顎音化聲母!$L$5:$L$136, 0), 3), "")</f>
        <v/>
      </c>
      <c r="AN1280" s="373" t="str">
        <f t="shared" si="365"/>
        <v/>
      </c>
      <c r="AO1280" s="374" t="str">
        <f t="array" ref="AO1280">IF($AN1280="", "", IF( $AM1280&lt;&gt;"", $AM1280,INDEX(白話字聲母資料表, $AN1280, $AO$5)))</f>
        <v/>
      </c>
      <c r="AP1280" s="374" t="str">
        <f t="array" ref="AP1280">IF($W1280, "", INDEX(方音八音反切資料表, $AD1280, $AG1280))</f>
        <v/>
      </c>
      <c r="AQ1280" s="370"/>
      <c r="AR1280" s="374" t="str">
        <f t="array" ref="AR1280">IF($V1280, "", INDEX(白話字聲母資料表, $Z1280, $AR$5))</f>
        <v/>
      </c>
      <c r="AS1280" s="375" t="str">
        <f t="array" ref="AS1280">IF($W1280, "", INDEX(白話字韻母資料表, $AC1280, $AR$5))</f>
        <v/>
      </c>
      <c r="AT1280" s="374" t="str">
        <f t="array" ref="AT1280">IF($W1280, "", INDEX(台羅韻母八聲調資料表, $AD1280, $AG1280))</f>
        <v/>
      </c>
      <c r="AU1280" s="370"/>
      <c r="AV1280" s="374" t="str">
        <f t="array" ref="AV1280">IF($V1280, "", INDEX(白話字聲母資料表, $Z1280, $AV$5))</f>
        <v/>
      </c>
      <c r="AW1280" s="375" t="str">
        <f t="array" ref="AW1280">IF($W1280, "", INDEX(白話字韻母資料表, $AC1280, $AW$5))</f>
        <v/>
      </c>
      <c r="AX1280" s="374" t="str">
        <f t="array" ref="AX1280">IF($W1280, "", INDEX(閩拼韻母八聲調資料表, $AD1280, $AG1280))</f>
        <v/>
      </c>
    </row>
    <row r="1281" spans="2:50">
      <c r="B1281" s="380">
        <f t="shared" si="294"/>
        <v>1273</v>
      </c>
      <c r="C1281" s="314" t="str">
        <f>MID(文章!$D$4, B1281, 1)</f>
        <v/>
      </c>
      <c r="D1281" s="365"/>
      <c r="E1281" s="365"/>
      <c r="F1281" s="365"/>
      <c r="G1281" s="315" t="str">
        <f t="array" ref="G1281">IF( OR($T1281, NOT($U1281), $W1281), "", $AA1281 &amp; $AH1281 &amp; INDEX(中文數值資料表, $AG1281, 2) )</f>
        <v/>
      </c>
      <c r="H1281" s="321" t="str">
        <f t="shared" si="295"/>
        <v/>
      </c>
      <c r="I1281" s="322" t="str">
        <f t="shared" si="296"/>
        <v/>
      </c>
      <c r="J1281" s="323" t="str">
        <f t="shared" si="297"/>
        <v/>
      </c>
      <c r="K1281" s="316" t="str">
        <f t="shared" si="298"/>
        <v/>
      </c>
      <c r="L1281" s="317" t="str">
        <f t="shared" ca="1" si="366"/>
        <v xml:space="preserve">\ltjruby{}{}\
</v>
      </c>
      <c r="M1281" s="317" t="str">
        <f t="shared" ca="1" si="352"/>
        <v xml:space="preserve">&lt;ruby&gt;&lt;rt&gt;&lt;/rt&gt;&lt;/ruby&gt;
</v>
      </c>
      <c r="N1281" s="317" t="str">
        <f t="shared" ca="1" si="353"/>
        <v xml:space="preserve">&lt;ruby&gt;&lt;rt&gt;&lt;/rt&gt;&lt;/ruby&gt;
</v>
      </c>
      <c r="O1281" s="317" t="str">
        <f t="shared" ca="1" si="354"/>
        <v xml:space="preserve">&lt;ruby&gt;&lt;rt&gt;&lt;/rt&gt;&lt;/ruby&gt;
</v>
      </c>
      <c r="P1281" s="317" t="str">
        <f t="shared" ca="1" si="354"/>
        <v xml:space="preserve">&lt;ruby&gt;&lt;rt&gt;&lt;/rt&gt;&lt;/ruby&gt;
</v>
      </c>
      <c r="Q1281" s="318" t="str">
        <f t="shared" ca="1" si="355"/>
        <v xml:space="preserve">&lt;ruby&gt;&lt;rtc&gt;&lt;/rtc&gt;&lt;/ruby&gt;
</v>
      </c>
      <c r="R1281" s="318" t="str">
        <f t="shared" ca="1" si="356"/>
        <v xml:space="preserve">&lt;ruby&gt;&lt;rt&gt;&lt;/rt&gt;&lt;rtc&gt;&lt;/rtc&gt;&lt;/ruby&gt;
</v>
      </c>
      <c r="S1281" s="285"/>
      <c r="T1281" s="319" t="b">
        <f t="shared" si="350"/>
        <v>0</v>
      </c>
      <c r="U1281" s="319" t="b">
        <f t="shared" si="357"/>
        <v>0</v>
      </c>
      <c r="V1281" s="319" t="b">
        <f t="shared" si="358"/>
        <v>1</v>
      </c>
      <c r="W1281" s="319" t="b">
        <f t="shared" si="359"/>
        <v>1</v>
      </c>
      <c r="X1281" s="319" t="b">
        <f t="shared" si="360"/>
        <v>0</v>
      </c>
      <c r="Y1281" s="370"/>
      <c r="Z1281" s="377" t="str">
        <f t="shared" si="351"/>
        <v/>
      </c>
      <c r="AA1281" s="373" t="str">
        <f t="array" ref="AA1281">IF( $Z1281="", "", INDEX(白話字聲母資料表, $Z1281, $AA$5))</f>
        <v/>
      </c>
      <c r="AB1281" s="370"/>
      <c r="AC1281" s="377" t="str">
        <f t="shared" si="361"/>
        <v/>
      </c>
      <c r="AD1281" s="373" t="str">
        <f t="array" ref="AD1281">IF( $W1281, "", INDEX(白話字韻母資料表, AC1281, $AD$5))</f>
        <v/>
      </c>
      <c r="AE1281" s="373" t="str">
        <f t="array" ref="AE1281">IF( $W1281, "", IF( INDEX(白話字韻母資料表, AC1281, $AE$5) = "入聲", TRUE, FALSE) )</f>
        <v/>
      </c>
      <c r="AF1281" s="374" t="str">
        <f t="shared" si="362"/>
        <v/>
      </c>
      <c r="AG1281" s="374" t="str">
        <f t="shared" si="363"/>
        <v/>
      </c>
      <c r="AH1281" s="374" t="str">
        <f t="array" ref="AH1281">IF( $W1281, "", INDEX(白話字韻母資料表, $AC1281, $AH$5))</f>
        <v/>
      </c>
      <c r="AI1281" s="374" t="str">
        <f t="array" ref="AI1281">IF($W1281, "", INDEX(白話字韻母八聲調資料表, $AD1281, $AG1281))</f>
        <v/>
      </c>
      <c r="AJ1281" s="370"/>
      <c r="AK1281" s="373" t="b">
        <f t="shared" si="364"/>
        <v>0</v>
      </c>
      <c r="AL1281" s="373" t="str">
        <f>IF( $AK1281, IFERROR( IF(MATCH( $E1281, 顎音化聲母!$H$9:$H$37, 0), TRUE, FALSE), FALSE), "")</f>
        <v/>
      </c>
      <c r="AM1281" s="373" t="str">
        <f t="array" ref="AM1281">IF( AND($AK1281, $AL1281), INDEX(顎音化聲母資料表, MATCH( $D1281 &amp; $E1281, 顎音化聲母!$L$5:$L$136, 0), 3), "")</f>
        <v/>
      </c>
      <c r="AN1281" s="373" t="str">
        <f t="shared" si="365"/>
        <v/>
      </c>
      <c r="AO1281" s="374" t="str">
        <f t="array" ref="AO1281">IF($AN1281="", "", IF( $AM1281&lt;&gt;"", $AM1281,INDEX(白話字聲母資料表, $AN1281, $AO$5)))</f>
        <v/>
      </c>
      <c r="AP1281" s="374" t="str">
        <f t="array" ref="AP1281">IF($W1281, "", INDEX(方音八音反切資料表, $AD1281, $AG1281))</f>
        <v/>
      </c>
      <c r="AQ1281" s="370"/>
      <c r="AR1281" s="374" t="str">
        <f t="array" ref="AR1281">IF($V1281, "", INDEX(白話字聲母資料表, $Z1281, $AR$5))</f>
        <v/>
      </c>
      <c r="AS1281" s="375" t="str">
        <f t="array" ref="AS1281">IF($W1281, "", INDEX(白話字韻母資料表, $AC1281, $AR$5))</f>
        <v/>
      </c>
      <c r="AT1281" s="374" t="str">
        <f t="array" ref="AT1281">IF($W1281, "", INDEX(台羅韻母八聲調資料表, $AD1281, $AG1281))</f>
        <v/>
      </c>
      <c r="AU1281" s="370"/>
      <c r="AV1281" s="374" t="str">
        <f t="array" ref="AV1281">IF($V1281, "", INDEX(白話字聲母資料表, $Z1281, $AV$5))</f>
        <v/>
      </c>
      <c r="AW1281" s="375" t="str">
        <f t="array" ref="AW1281">IF($W1281, "", INDEX(白話字韻母資料表, $AC1281, $AW$5))</f>
        <v/>
      </c>
      <c r="AX1281" s="374" t="str">
        <f t="array" ref="AX1281">IF($W1281, "", INDEX(閩拼韻母八聲調資料表, $AD1281, $AG1281))</f>
        <v/>
      </c>
    </row>
    <row r="1282" spans="2:50">
      <c r="B1282" s="380">
        <f t="shared" si="294"/>
        <v>1274</v>
      </c>
      <c r="C1282" s="314" t="str">
        <f>MID(文章!$D$4, B1282, 1)</f>
        <v/>
      </c>
      <c r="D1282" s="365"/>
      <c r="E1282" s="365"/>
      <c r="F1282" s="365"/>
      <c r="G1282" s="315" t="str">
        <f t="array" ref="G1282">IF( OR($T1282, NOT($U1282), $W1282), "", $AA1282 &amp; $AH1282 &amp; INDEX(中文數值資料表, $AG1282, 2) )</f>
        <v/>
      </c>
      <c r="H1282" s="321" t="str">
        <f t="shared" si="295"/>
        <v/>
      </c>
      <c r="I1282" s="322" t="str">
        <f t="shared" si="296"/>
        <v/>
      </c>
      <c r="J1282" s="323" t="str">
        <f t="shared" si="297"/>
        <v/>
      </c>
      <c r="K1282" s="316" t="str">
        <f t="shared" si="298"/>
        <v/>
      </c>
      <c r="L1282" s="317" t="str">
        <f t="shared" ca="1" si="366"/>
        <v xml:space="preserve">\ltjruby{}{}\
</v>
      </c>
      <c r="M1282" s="317" t="str">
        <f t="shared" ca="1" si="352"/>
        <v xml:space="preserve">&lt;ruby&gt;&lt;rt&gt;&lt;/rt&gt;&lt;/ruby&gt;
</v>
      </c>
      <c r="N1282" s="317" t="str">
        <f t="shared" ca="1" si="353"/>
        <v xml:space="preserve">&lt;ruby&gt;&lt;rt&gt;&lt;/rt&gt;&lt;/ruby&gt;
</v>
      </c>
      <c r="O1282" s="317" t="str">
        <f t="shared" ca="1" si="354"/>
        <v xml:space="preserve">&lt;ruby&gt;&lt;rt&gt;&lt;/rt&gt;&lt;/ruby&gt;
</v>
      </c>
      <c r="P1282" s="317" t="str">
        <f t="shared" ca="1" si="354"/>
        <v xml:space="preserve">&lt;ruby&gt;&lt;rt&gt;&lt;/rt&gt;&lt;/ruby&gt;
</v>
      </c>
      <c r="Q1282" s="318" t="str">
        <f t="shared" ca="1" si="355"/>
        <v xml:space="preserve">&lt;ruby&gt;&lt;rtc&gt;&lt;/rtc&gt;&lt;/ruby&gt;
</v>
      </c>
      <c r="R1282" s="318" t="str">
        <f t="shared" ca="1" si="356"/>
        <v xml:space="preserve">&lt;ruby&gt;&lt;rt&gt;&lt;/rt&gt;&lt;rtc&gt;&lt;/rtc&gt;&lt;/ruby&gt;
</v>
      </c>
      <c r="S1282" s="285"/>
      <c r="T1282" s="319" t="b">
        <f t="shared" si="350"/>
        <v>0</v>
      </c>
      <c r="U1282" s="319" t="b">
        <f t="shared" si="357"/>
        <v>0</v>
      </c>
      <c r="V1282" s="319" t="b">
        <f t="shared" si="358"/>
        <v>1</v>
      </c>
      <c r="W1282" s="319" t="b">
        <f t="shared" si="359"/>
        <v>1</v>
      </c>
      <c r="X1282" s="319" t="b">
        <f t="shared" si="360"/>
        <v>0</v>
      </c>
      <c r="Y1282" s="370"/>
      <c r="Z1282" s="377" t="str">
        <f t="shared" si="351"/>
        <v/>
      </c>
      <c r="AA1282" s="373" t="str">
        <f t="array" ref="AA1282">IF( $Z1282="", "", INDEX(白話字聲母資料表, $Z1282, $AA$5))</f>
        <v/>
      </c>
      <c r="AB1282" s="370"/>
      <c r="AC1282" s="377" t="str">
        <f t="shared" si="361"/>
        <v/>
      </c>
      <c r="AD1282" s="373" t="str">
        <f t="array" ref="AD1282">IF( $W1282, "", INDEX(白話字韻母資料表, AC1282, $AD$5))</f>
        <v/>
      </c>
      <c r="AE1282" s="373" t="str">
        <f t="array" ref="AE1282">IF( $W1282, "", IF( INDEX(白話字韻母資料表, AC1282, $AE$5) = "入聲", TRUE, FALSE) )</f>
        <v/>
      </c>
      <c r="AF1282" s="374" t="str">
        <f t="shared" si="362"/>
        <v/>
      </c>
      <c r="AG1282" s="374" t="str">
        <f t="shared" si="363"/>
        <v/>
      </c>
      <c r="AH1282" s="374" t="str">
        <f t="array" ref="AH1282">IF( $W1282, "", INDEX(白話字韻母資料表, $AC1282, $AH$5))</f>
        <v/>
      </c>
      <c r="AI1282" s="374" t="str">
        <f t="array" ref="AI1282">IF($W1282, "", INDEX(白話字韻母八聲調資料表, $AD1282, $AG1282))</f>
        <v/>
      </c>
      <c r="AJ1282" s="370"/>
      <c r="AK1282" s="373" t="b">
        <f t="shared" si="364"/>
        <v>0</v>
      </c>
      <c r="AL1282" s="373" t="str">
        <f>IF( $AK1282, IFERROR( IF(MATCH( $E1282, 顎音化聲母!$H$9:$H$37, 0), TRUE, FALSE), FALSE), "")</f>
        <v/>
      </c>
      <c r="AM1282" s="373" t="str">
        <f t="array" ref="AM1282">IF( AND($AK1282, $AL1282), INDEX(顎音化聲母資料表, MATCH( $D1282 &amp; $E1282, 顎音化聲母!$L$5:$L$136, 0), 3), "")</f>
        <v/>
      </c>
      <c r="AN1282" s="373" t="str">
        <f t="shared" si="365"/>
        <v/>
      </c>
      <c r="AO1282" s="374" t="str">
        <f t="array" ref="AO1282">IF($AN1282="", "", IF( $AM1282&lt;&gt;"", $AM1282,INDEX(白話字聲母資料表, $AN1282, $AO$5)))</f>
        <v/>
      </c>
      <c r="AP1282" s="374" t="str">
        <f t="array" ref="AP1282">IF($W1282, "", INDEX(方音八音反切資料表, $AD1282, $AG1282))</f>
        <v/>
      </c>
      <c r="AQ1282" s="370"/>
      <c r="AR1282" s="374" t="str">
        <f t="array" ref="AR1282">IF($V1282, "", INDEX(白話字聲母資料表, $Z1282, $AR$5))</f>
        <v/>
      </c>
      <c r="AS1282" s="375" t="str">
        <f t="array" ref="AS1282">IF($W1282, "", INDEX(白話字韻母資料表, $AC1282, $AR$5))</f>
        <v/>
      </c>
      <c r="AT1282" s="374" t="str">
        <f t="array" ref="AT1282">IF($W1282, "", INDEX(台羅韻母八聲調資料表, $AD1282, $AG1282))</f>
        <v/>
      </c>
      <c r="AU1282" s="370"/>
      <c r="AV1282" s="374" t="str">
        <f t="array" ref="AV1282">IF($V1282, "", INDEX(白話字聲母資料表, $Z1282, $AV$5))</f>
        <v/>
      </c>
      <c r="AW1282" s="375" t="str">
        <f t="array" ref="AW1282">IF($W1282, "", INDEX(白話字韻母資料表, $AC1282, $AW$5))</f>
        <v/>
      </c>
      <c r="AX1282" s="374" t="str">
        <f t="array" ref="AX1282">IF($W1282, "", INDEX(閩拼韻母八聲調資料表, $AD1282, $AG1282))</f>
        <v/>
      </c>
    </row>
    <row r="1283" spans="2:50">
      <c r="B1283" s="380">
        <f t="shared" si="294"/>
        <v>1275</v>
      </c>
      <c r="C1283" s="314" t="str">
        <f>MID(文章!$D$4, B1283, 1)</f>
        <v/>
      </c>
      <c r="D1283" s="365"/>
      <c r="E1283" s="365"/>
      <c r="F1283" s="365"/>
      <c r="G1283" s="315" t="str">
        <f t="array" ref="G1283">IF( OR($T1283, NOT($U1283), $W1283), "", $AA1283 &amp; $AH1283 &amp; INDEX(中文數值資料表, $AG1283, 2) )</f>
        <v/>
      </c>
      <c r="H1283" s="321" t="str">
        <f t="shared" si="295"/>
        <v/>
      </c>
      <c r="I1283" s="322" t="str">
        <f t="shared" si="296"/>
        <v/>
      </c>
      <c r="J1283" s="323" t="str">
        <f t="shared" si="297"/>
        <v/>
      </c>
      <c r="K1283" s="316" t="str">
        <f t="shared" si="298"/>
        <v/>
      </c>
      <c r="L1283" s="317" t="str">
        <f t="shared" ca="1" si="366"/>
        <v xml:space="preserve">\ltjruby{}{}\
</v>
      </c>
      <c r="M1283" s="317" t="str">
        <f t="shared" ca="1" si="352"/>
        <v xml:space="preserve">&lt;ruby&gt;&lt;rt&gt;&lt;/rt&gt;&lt;/ruby&gt;
</v>
      </c>
      <c r="N1283" s="317" t="str">
        <f t="shared" ca="1" si="353"/>
        <v xml:space="preserve">&lt;ruby&gt;&lt;rt&gt;&lt;/rt&gt;&lt;/ruby&gt;
</v>
      </c>
      <c r="O1283" s="317" t="str">
        <f t="shared" ca="1" si="354"/>
        <v xml:space="preserve">&lt;ruby&gt;&lt;rt&gt;&lt;/rt&gt;&lt;/ruby&gt;
</v>
      </c>
      <c r="P1283" s="317" t="str">
        <f t="shared" ca="1" si="354"/>
        <v xml:space="preserve">&lt;ruby&gt;&lt;rt&gt;&lt;/rt&gt;&lt;/ruby&gt;
</v>
      </c>
      <c r="Q1283" s="318" t="str">
        <f t="shared" ca="1" si="355"/>
        <v xml:space="preserve">&lt;ruby&gt;&lt;rtc&gt;&lt;/rtc&gt;&lt;/ruby&gt;
</v>
      </c>
      <c r="R1283" s="318" t="str">
        <f t="shared" ca="1" si="356"/>
        <v xml:space="preserve">&lt;ruby&gt;&lt;rt&gt;&lt;/rt&gt;&lt;rtc&gt;&lt;/rtc&gt;&lt;/ruby&gt;
</v>
      </c>
      <c r="S1283" s="285"/>
      <c r="T1283" s="319" t="b">
        <f t="shared" si="350"/>
        <v>0</v>
      </c>
      <c r="U1283" s="319" t="b">
        <f t="shared" si="357"/>
        <v>0</v>
      </c>
      <c r="V1283" s="319" t="b">
        <f t="shared" si="358"/>
        <v>1</v>
      </c>
      <c r="W1283" s="319" t="b">
        <f t="shared" si="359"/>
        <v>1</v>
      </c>
      <c r="X1283" s="319" t="b">
        <f t="shared" si="360"/>
        <v>0</v>
      </c>
      <c r="Y1283" s="370"/>
      <c r="Z1283" s="377" t="str">
        <f t="shared" si="351"/>
        <v/>
      </c>
      <c r="AA1283" s="373" t="str">
        <f t="array" ref="AA1283">IF( $Z1283="", "", INDEX(白話字聲母資料表, $Z1283, $AA$5))</f>
        <v/>
      </c>
      <c r="AB1283" s="370"/>
      <c r="AC1283" s="377" t="str">
        <f t="shared" si="361"/>
        <v/>
      </c>
      <c r="AD1283" s="373" t="str">
        <f t="array" ref="AD1283">IF( $W1283, "", INDEX(白話字韻母資料表, AC1283, $AD$5))</f>
        <v/>
      </c>
      <c r="AE1283" s="373" t="str">
        <f t="array" ref="AE1283">IF( $W1283, "", IF( INDEX(白話字韻母資料表, AC1283, $AE$5) = "入聲", TRUE, FALSE) )</f>
        <v/>
      </c>
      <c r="AF1283" s="374" t="str">
        <f t="shared" si="362"/>
        <v/>
      </c>
      <c r="AG1283" s="374" t="str">
        <f t="shared" si="363"/>
        <v/>
      </c>
      <c r="AH1283" s="374" t="str">
        <f t="array" ref="AH1283">IF( $W1283, "", INDEX(白話字韻母資料表, $AC1283, $AH$5))</f>
        <v/>
      </c>
      <c r="AI1283" s="374" t="str">
        <f t="array" ref="AI1283">IF($W1283, "", INDEX(白話字韻母八聲調資料表, $AD1283, $AG1283))</f>
        <v/>
      </c>
      <c r="AJ1283" s="370"/>
      <c r="AK1283" s="373" t="b">
        <f t="shared" si="364"/>
        <v>0</v>
      </c>
      <c r="AL1283" s="373" t="str">
        <f>IF( $AK1283, IFERROR( IF(MATCH( $E1283, 顎音化聲母!$H$9:$H$37, 0), TRUE, FALSE), FALSE), "")</f>
        <v/>
      </c>
      <c r="AM1283" s="373" t="str">
        <f t="array" ref="AM1283">IF( AND($AK1283, $AL1283), INDEX(顎音化聲母資料表, MATCH( $D1283 &amp; $E1283, 顎音化聲母!$L$5:$L$136, 0), 3), "")</f>
        <v/>
      </c>
      <c r="AN1283" s="373" t="str">
        <f t="shared" si="365"/>
        <v/>
      </c>
      <c r="AO1283" s="374" t="str">
        <f t="array" ref="AO1283">IF($AN1283="", "", IF( $AM1283&lt;&gt;"", $AM1283,INDEX(白話字聲母資料表, $AN1283, $AO$5)))</f>
        <v/>
      </c>
      <c r="AP1283" s="374" t="str">
        <f t="array" ref="AP1283">IF($W1283, "", INDEX(方音八音反切資料表, $AD1283, $AG1283))</f>
        <v/>
      </c>
      <c r="AQ1283" s="370"/>
      <c r="AR1283" s="374" t="str">
        <f t="array" ref="AR1283">IF($V1283, "", INDEX(白話字聲母資料表, $Z1283, $AR$5))</f>
        <v/>
      </c>
      <c r="AS1283" s="375" t="str">
        <f t="array" ref="AS1283">IF($W1283, "", INDEX(白話字韻母資料表, $AC1283, $AR$5))</f>
        <v/>
      </c>
      <c r="AT1283" s="374" t="str">
        <f t="array" ref="AT1283">IF($W1283, "", INDEX(台羅韻母八聲調資料表, $AD1283, $AG1283))</f>
        <v/>
      </c>
      <c r="AU1283" s="370"/>
      <c r="AV1283" s="374" t="str">
        <f t="array" ref="AV1283">IF($V1283, "", INDEX(白話字聲母資料表, $Z1283, $AV$5))</f>
        <v/>
      </c>
      <c r="AW1283" s="375" t="str">
        <f t="array" ref="AW1283">IF($W1283, "", INDEX(白話字韻母資料表, $AC1283, $AW$5))</f>
        <v/>
      </c>
      <c r="AX1283" s="374" t="str">
        <f t="array" ref="AX1283">IF($W1283, "", INDEX(閩拼韻母八聲調資料表, $AD1283, $AG1283))</f>
        <v/>
      </c>
    </row>
    <row r="1284" spans="2:50">
      <c r="B1284" s="380">
        <f t="shared" ref="B1284:B1538" si="367">ROW() - ROW($8:$8)</f>
        <v>1276</v>
      </c>
      <c r="C1284" s="314" t="str">
        <f>MID(文章!$D$4, B1284, 1)</f>
        <v/>
      </c>
      <c r="D1284" s="365"/>
      <c r="E1284" s="365"/>
      <c r="F1284" s="365"/>
      <c r="G1284" s="315" t="str">
        <f t="array" ref="G1284">IF( OR($T1284, NOT($U1284), $W1284), "", $AA1284 &amp; $AH1284 &amp; INDEX(中文數值資料表, $AG1284, 2) )</f>
        <v/>
      </c>
      <c r="H1284" s="321" t="str">
        <f t="shared" ref="H1284:H1538" si="368">IF( NOT($T1284), TRIM( $D1284 &amp; $AI1284), "")</f>
        <v/>
      </c>
      <c r="I1284" s="322" t="str">
        <f t="shared" ref="I1284:I1538" si="369">IF( NOT($T1284), TRIM( $AR1284 &amp; $AT1284 ), "")</f>
        <v/>
      </c>
      <c r="J1284" s="323" t="str">
        <f t="shared" ref="J1284:J1538" si="370">IF( NOT($T1284), TRIM($AV1284 &amp; $AX1284), "")</f>
        <v/>
      </c>
      <c r="K1284" s="316" t="str">
        <f t="shared" ref="K1284:K1538" si="371">IF( NOT($T1284), TRIM($AO1284 &amp; $AP1284), "")</f>
        <v/>
      </c>
      <c r="L1284" s="317" t="str">
        <f t="shared" ca="1" si="366"/>
        <v xml:space="preserve">\ltjruby{}{}\
</v>
      </c>
      <c r="M1284" s="317" t="str">
        <f t="shared" ca="1" si="352"/>
        <v xml:space="preserve">&lt;ruby&gt;&lt;rt&gt;&lt;/rt&gt;&lt;/ruby&gt;
</v>
      </c>
      <c r="N1284" s="317" t="str">
        <f t="shared" ca="1" si="353"/>
        <v xml:space="preserve">&lt;ruby&gt;&lt;rt&gt;&lt;/rt&gt;&lt;/ruby&gt;
</v>
      </c>
      <c r="O1284" s="317" t="str">
        <f t="shared" ca="1" si="354"/>
        <v xml:space="preserve">&lt;ruby&gt;&lt;rt&gt;&lt;/rt&gt;&lt;/ruby&gt;
</v>
      </c>
      <c r="P1284" s="317" t="str">
        <f t="shared" ca="1" si="354"/>
        <v xml:space="preserve">&lt;ruby&gt;&lt;rt&gt;&lt;/rt&gt;&lt;/ruby&gt;
</v>
      </c>
      <c r="Q1284" s="318" t="str">
        <f t="shared" ca="1" si="355"/>
        <v xml:space="preserve">&lt;ruby&gt;&lt;rtc&gt;&lt;/rtc&gt;&lt;/ruby&gt;
</v>
      </c>
      <c r="R1284" s="318" t="str">
        <f t="shared" ca="1" si="356"/>
        <v xml:space="preserve">&lt;ruby&gt;&lt;rt&gt;&lt;/rt&gt;&lt;rtc&gt;&lt;/rtc&gt;&lt;/ruby&gt;
</v>
      </c>
      <c r="S1284" s="285"/>
      <c r="T1284" s="319" t="b">
        <f t="shared" si="350"/>
        <v>0</v>
      </c>
      <c r="U1284" s="319" t="b">
        <f t="shared" si="357"/>
        <v>0</v>
      </c>
      <c r="V1284" s="319" t="b">
        <f t="shared" si="358"/>
        <v>1</v>
      </c>
      <c r="W1284" s="319" t="b">
        <f t="shared" si="359"/>
        <v>1</v>
      </c>
      <c r="X1284" s="319" t="b">
        <f t="shared" si="360"/>
        <v>0</v>
      </c>
      <c r="Y1284" s="370"/>
      <c r="Z1284" s="377" t="str">
        <f t="shared" si="351"/>
        <v/>
      </c>
      <c r="AA1284" s="373" t="str">
        <f t="array" ref="AA1284">IF( $Z1284="", "", INDEX(白話字聲母資料表, $Z1284, $AA$5))</f>
        <v/>
      </c>
      <c r="AB1284" s="370"/>
      <c r="AC1284" s="377" t="str">
        <f t="shared" si="361"/>
        <v/>
      </c>
      <c r="AD1284" s="373" t="str">
        <f t="array" ref="AD1284">IF( $W1284, "", INDEX(白話字韻母資料表, AC1284, $AD$5))</f>
        <v/>
      </c>
      <c r="AE1284" s="373" t="str">
        <f t="array" ref="AE1284">IF( $W1284, "", IF( INDEX(白話字韻母資料表, AC1284, $AE$5) = "入聲", TRUE, FALSE) )</f>
        <v/>
      </c>
      <c r="AF1284" s="374" t="str">
        <f t="shared" si="362"/>
        <v/>
      </c>
      <c r="AG1284" s="374" t="str">
        <f t="shared" si="363"/>
        <v/>
      </c>
      <c r="AH1284" s="374" t="str">
        <f t="array" ref="AH1284">IF( $W1284, "", INDEX(白話字韻母資料表, $AC1284, $AH$5))</f>
        <v/>
      </c>
      <c r="AI1284" s="374" t="str">
        <f t="array" ref="AI1284">IF($W1284, "", INDEX(白話字韻母八聲調資料表, $AD1284, $AG1284))</f>
        <v/>
      </c>
      <c r="AJ1284" s="370"/>
      <c r="AK1284" s="373" t="b">
        <f t="shared" si="364"/>
        <v>0</v>
      </c>
      <c r="AL1284" s="373" t="str">
        <f>IF( $AK1284, IFERROR( IF(MATCH( $E1284, 顎音化聲母!$H$9:$H$37, 0), TRUE, FALSE), FALSE), "")</f>
        <v/>
      </c>
      <c r="AM1284" s="373" t="str">
        <f t="array" ref="AM1284">IF( AND($AK1284, $AL1284), INDEX(顎音化聲母資料表, MATCH( $D1284 &amp; $E1284, 顎音化聲母!$L$5:$L$136, 0), 3), "")</f>
        <v/>
      </c>
      <c r="AN1284" s="373" t="str">
        <f t="shared" si="365"/>
        <v/>
      </c>
      <c r="AO1284" s="374" t="str">
        <f t="array" ref="AO1284">IF($AN1284="", "", IF( $AM1284&lt;&gt;"", $AM1284,INDEX(白話字聲母資料表, $AN1284, $AO$5)))</f>
        <v/>
      </c>
      <c r="AP1284" s="374" t="str">
        <f t="array" ref="AP1284">IF($W1284, "", INDEX(方音八音反切資料表, $AD1284, $AG1284))</f>
        <v/>
      </c>
      <c r="AQ1284" s="370"/>
      <c r="AR1284" s="374" t="str">
        <f t="array" ref="AR1284">IF($V1284, "", INDEX(白話字聲母資料表, $Z1284, $AR$5))</f>
        <v/>
      </c>
      <c r="AS1284" s="375" t="str">
        <f t="array" ref="AS1284">IF($W1284, "", INDEX(白話字韻母資料表, $AC1284, $AR$5))</f>
        <v/>
      </c>
      <c r="AT1284" s="374" t="str">
        <f t="array" ref="AT1284">IF($W1284, "", INDEX(台羅韻母八聲調資料表, $AD1284, $AG1284))</f>
        <v/>
      </c>
      <c r="AU1284" s="370"/>
      <c r="AV1284" s="374" t="str">
        <f t="array" ref="AV1284">IF($V1284, "", INDEX(白話字聲母資料表, $Z1284, $AV$5))</f>
        <v/>
      </c>
      <c r="AW1284" s="375" t="str">
        <f t="array" ref="AW1284">IF($W1284, "", INDEX(白話字韻母資料表, $AC1284, $AW$5))</f>
        <v/>
      </c>
      <c r="AX1284" s="374" t="str">
        <f t="array" ref="AX1284">IF($W1284, "", INDEX(閩拼韻母八聲調資料表, $AD1284, $AG1284))</f>
        <v/>
      </c>
    </row>
    <row r="1285" spans="2:50">
      <c r="B1285" s="380">
        <f t="shared" si="367"/>
        <v>1277</v>
      </c>
      <c r="C1285" s="314" t="str">
        <f>MID(文章!$D$4, B1285, 1)</f>
        <v/>
      </c>
      <c r="D1285" s="365"/>
      <c r="E1285" s="365"/>
      <c r="F1285" s="365"/>
      <c r="G1285" s="315" t="str">
        <f t="array" ref="G1285">IF( OR($T1285, NOT($U1285), $W1285), "", $AA1285 &amp; $AH1285 &amp; INDEX(中文數值資料表, $AG1285, 2) )</f>
        <v/>
      </c>
      <c r="H1285" s="321" t="str">
        <f t="shared" si="368"/>
        <v/>
      </c>
      <c r="I1285" s="322" t="str">
        <f t="shared" si="369"/>
        <v/>
      </c>
      <c r="J1285" s="323" t="str">
        <f t="shared" si="370"/>
        <v/>
      </c>
      <c r="K1285" s="316" t="str">
        <f t="shared" si="371"/>
        <v/>
      </c>
      <c r="L1285" s="317" t="str">
        <f t="shared" ca="1" si="366"/>
        <v xml:space="preserve">\ltjruby{}{}\
</v>
      </c>
      <c r="M1285" s="317" t="str">
        <f t="shared" ca="1" si="352"/>
        <v xml:space="preserve">&lt;ruby&gt;&lt;rt&gt;&lt;/rt&gt;&lt;/ruby&gt;
</v>
      </c>
      <c r="N1285" s="317" t="str">
        <f t="shared" ca="1" si="353"/>
        <v xml:space="preserve">&lt;ruby&gt;&lt;rt&gt;&lt;/rt&gt;&lt;/ruby&gt;
</v>
      </c>
      <c r="O1285" s="317" t="str">
        <f t="shared" ca="1" si="354"/>
        <v xml:space="preserve">&lt;ruby&gt;&lt;rt&gt;&lt;/rt&gt;&lt;/ruby&gt;
</v>
      </c>
      <c r="P1285" s="317" t="str">
        <f t="shared" ca="1" si="354"/>
        <v xml:space="preserve">&lt;ruby&gt;&lt;rt&gt;&lt;/rt&gt;&lt;/ruby&gt;
</v>
      </c>
      <c r="Q1285" s="318" t="str">
        <f t="shared" ca="1" si="355"/>
        <v xml:space="preserve">&lt;ruby&gt;&lt;rtc&gt;&lt;/rtc&gt;&lt;/ruby&gt;
</v>
      </c>
      <c r="R1285" s="318" t="str">
        <f t="shared" ca="1" si="356"/>
        <v xml:space="preserve">&lt;ruby&gt;&lt;rt&gt;&lt;/rt&gt;&lt;rtc&gt;&lt;/rtc&gt;&lt;/ruby&gt;
</v>
      </c>
      <c r="S1285" s="285"/>
      <c r="T1285" s="319" t="b">
        <f t="shared" si="350"/>
        <v>0</v>
      </c>
      <c r="U1285" s="319" t="b">
        <f t="shared" si="357"/>
        <v>0</v>
      </c>
      <c r="V1285" s="319" t="b">
        <f t="shared" si="358"/>
        <v>1</v>
      </c>
      <c r="W1285" s="319" t="b">
        <f t="shared" si="359"/>
        <v>1</v>
      </c>
      <c r="X1285" s="319" t="b">
        <f t="shared" si="360"/>
        <v>0</v>
      </c>
      <c r="Y1285" s="370"/>
      <c r="Z1285" s="377" t="str">
        <f t="shared" si="351"/>
        <v/>
      </c>
      <c r="AA1285" s="373" t="str">
        <f t="array" ref="AA1285">IF( $Z1285="", "", INDEX(白話字聲母資料表, $Z1285, $AA$5))</f>
        <v/>
      </c>
      <c r="AB1285" s="370"/>
      <c r="AC1285" s="377" t="str">
        <f t="shared" si="361"/>
        <v/>
      </c>
      <c r="AD1285" s="373" t="str">
        <f t="array" ref="AD1285">IF( $W1285, "", INDEX(白話字韻母資料表, AC1285, $AD$5))</f>
        <v/>
      </c>
      <c r="AE1285" s="373" t="str">
        <f t="array" ref="AE1285">IF( $W1285, "", IF( INDEX(白話字韻母資料表, AC1285, $AE$5) = "入聲", TRUE, FALSE) )</f>
        <v/>
      </c>
      <c r="AF1285" s="374" t="str">
        <f t="shared" si="362"/>
        <v/>
      </c>
      <c r="AG1285" s="374" t="str">
        <f t="shared" si="363"/>
        <v/>
      </c>
      <c r="AH1285" s="374" t="str">
        <f t="array" ref="AH1285">IF( $W1285, "", INDEX(白話字韻母資料表, $AC1285, $AH$5))</f>
        <v/>
      </c>
      <c r="AI1285" s="374" t="str">
        <f t="array" ref="AI1285">IF($W1285, "", INDEX(白話字韻母八聲調資料表, $AD1285, $AG1285))</f>
        <v/>
      </c>
      <c r="AJ1285" s="370"/>
      <c r="AK1285" s="373" t="b">
        <f t="shared" si="364"/>
        <v>0</v>
      </c>
      <c r="AL1285" s="373" t="str">
        <f>IF( $AK1285, IFERROR( IF(MATCH( $E1285, 顎音化聲母!$H$9:$H$37, 0), TRUE, FALSE), FALSE), "")</f>
        <v/>
      </c>
      <c r="AM1285" s="373" t="str">
        <f t="array" ref="AM1285">IF( AND($AK1285, $AL1285), INDEX(顎音化聲母資料表, MATCH( $D1285 &amp; $E1285, 顎音化聲母!$L$5:$L$136, 0), 3), "")</f>
        <v/>
      </c>
      <c r="AN1285" s="373" t="str">
        <f t="shared" si="365"/>
        <v/>
      </c>
      <c r="AO1285" s="374" t="str">
        <f t="array" ref="AO1285">IF($AN1285="", "", IF( $AM1285&lt;&gt;"", $AM1285,INDEX(白話字聲母資料表, $AN1285, $AO$5)))</f>
        <v/>
      </c>
      <c r="AP1285" s="374" t="str">
        <f t="array" ref="AP1285">IF($W1285, "", INDEX(方音八音反切資料表, $AD1285, $AG1285))</f>
        <v/>
      </c>
      <c r="AQ1285" s="370"/>
      <c r="AR1285" s="374" t="str">
        <f t="array" ref="AR1285">IF($V1285, "", INDEX(白話字聲母資料表, $Z1285, $AR$5))</f>
        <v/>
      </c>
      <c r="AS1285" s="375" t="str">
        <f t="array" ref="AS1285">IF($W1285, "", INDEX(白話字韻母資料表, $AC1285, $AR$5))</f>
        <v/>
      </c>
      <c r="AT1285" s="374" t="str">
        <f t="array" ref="AT1285">IF($W1285, "", INDEX(台羅韻母八聲調資料表, $AD1285, $AG1285))</f>
        <v/>
      </c>
      <c r="AU1285" s="370"/>
      <c r="AV1285" s="374" t="str">
        <f t="array" ref="AV1285">IF($V1285, "", INDEX(白話字聲母資料表, $Z1285, $AV$5))</f>
        <v/>
      </c>
      <c r="AW1285" s="375" t="str">
        <f t="array" ref="AW1285">IF($W1285, "", INDEX(白話字韻母資料表, $AC1285, $AW$5))</f>
        <v/>
      </c>
      <c r="AX1285" s="374" t="str">
        <f t="array" ref="AX1285">IF($W1285, "", INDEX(閩拼韻母八聲調資料表, $AD1285, $AG1285))</f>
        <v/>
      </c>
    </row>
    <row r="1286" spans="2:50">
      <c r="B1286" s="380">
        <f t="shared" si="367"/>
        <v>1278</v>
      </c>
      <c r="C1286" s="314" t="str">
        <f>MID(文章!$D$4, B1286, 1)</f>
        <v/>
      </c>
      <c r="D1286" s="365"/>
      <c r="E1286" s="365"/>
      <c r="F1286" s="365"/>
      <c r="G1286" s="315" t="str">
        <f t="array" ref="G1286">IF( OR($T1286, NOT($U1286), $W1286), "", $AA1286 &amp; $AH1286 &amp; INDEX(中文數值資料表, $AG1286, 2) )</f>
        <v/>
      </c>
      <c r="H1286" s="321" t="str">
        <f t="shared" si="368"/>
        <v/>
      </c>
      <c r="I1286" s="322" t="str">
        <f t="shared" si="369"/>
        <v/>
      </c>
      <c r="J1286" s="323" t="str">
        <f t="shared" si="370"/>
        <v/>
      </c>
      <c r="K1286" s="316" t="str">
        <f t="shared" si="371"/>
        <v/>
      </c>
      <c r="L1286" s="317" t="str">
        <f t="shared" ca="1" si="366"/>
        <v xml:space="preserve">\ltjruby{}{}\
</v>
      </c>
      <c r="M1286" s="317" t="str">
        <f t="shared" ca="1" si="352"/>
        <v xml:space="preserve">&lt;ruby&gt;&lt;rt&gt;&lt;/rt&gt;&lt;/ruby&gt;
</v>
      </c>
      <c r="N1286" s="317" t="str">
        <f t="shared" ca="1" si="353"/>
        <v xml:space="preserve">&lt;ruby&gt;&lt;rt&gt;&lt;/rt&gt;&lt;/ruby&gt;
</v>
      </c>
      <c r="O1286" s="317" t="str">
        <f t="shared" ca="1" si="354"/>
        <v xml:space="preserve">&lt;ruby&gt;&lt;rt&gt;&lt;/rt&gt;&lt;/ruby&gt;
</v>
      </c>
      <c r="P1286" s="317" t="str">
        <f t="shared" ca="1" si="354"/>
        <v xml:space="preserve">&lt;ruby&gt;&lt;rt&gt;&lt;/rt&gt;&lt;/ruby&gt;
</v>
      </c>
      <c r="Q1286" s="318" t="str">
        <f t="shared" ca="1" si="355"/>
        <v xml:space="preserve">&lt;ruby&gt;&lt;rtc&gt;&lt;/rtc&gt;&lt;/ruby&gt;
</v>
      </c>
      <c r="R1286" s="318" t="str">
        <f t="shared" ca="1" si="356"/>
        <v xml:space="preserve">&lt;ruby&gt;&lt;rt&gt;&lt;/rt&gt;&lt;rtc&gt;&lt;/rtc&gt;&lt;/ruby&gt;
</v>
      </c>
      <c r="S1286" s="285"/>
      <c r="T1286" s="319" t="b">
        <f t="shared" si="350"/>
        <v>0</v>
      </c>
      <c r="U1286" s="319" t="b">
        <f t="shared" si="357"/>
        <v>0</v>
      </c>
      <c r="V1286" s="319" t="b">
        <f t="shared" si="358"/>
        <v>1</v>
      </c>
      <c r="W1286" s="319" t="b">
        <f t="shared" si="359"/>
        <v>1</v>
      </c>
      <c r="X1286" s="319" t="b">
        <f t="shared" si="360"/>
        <v>0</v>
      </c>
      <c r="Y1286" s="370"/>
      <c r="Z1286" s="377" t="str">
        <f t="shared" si="351"/>
        <v/>
      </c>
      <c r="AA1286" s="373" t="str">
        <f t="array" ref="AA1286">IF( $Z1286="", "", INDEX(白話字聲母資料表, $Z1286, $AA$5))</f>
        <v/>
      </c>
      <c r="AB1286" s="370"/>
      <c r="AC1286" s="377" t="str">
        <f t="shared" si="361"/>
        <v/>
      </c>
      <c r="AD1286" s="373" t="str">
        <f t="array" ref="AD1286">IF( $W1286, "", INDEX(白話字韻母資料表, AC1286, $AD$5))</f>
        <v/>
      </c>
      <c r="AE1286" s="373" t="str">
        <f t="array" ref="AE1286">IF( $W1286, "", IF( INDEX(白話字韻母資料表, AC1286, $AE$5) = "入聲", TRUE, FALSE) )</f>
        <v/>
      </c>
      <c r="AF1286" s="374" t="str">
        <f t="shared" si="362"/>
        <v/>
      </c>
      <c r="AG1286" s="374" t="str">
        <f t="shared" si="363"/>
        <v/>
      </c>
      <c r="AH1286" s="374" t="str">
        <f t="array" ref="AH1286">IF( $W1286, "", INDEX(白話字韻母資料表, $AC1286, $AH$5))</f>
        <v/>
      </c>
      <c r="AI1286" s="374" t="str">
        <f t="array" ref="AI1286">IF($W1286, "", INDEX(白話字韻母八聲調資料表, $AD1286, $AG1286))</f>
        <v/>
      </c>
      <c r="AJ1286" s="370"/>
      <c r="AK1286" s="373" t="b">
        <f t="shared" si="364"/>
        <v>0</v>
      </c>
      <c r="AL1286" s="373" t="str">
        <f>IF( $AK1286, IFERROR( IF(MATCH( $E1286, 顎音化聲母!$H$9:$H$37, 0), TRUE, FALSE), FALSE), "")</f>
        <v/>
      </c>
      <c r="AM1286" s="373" t="str">
        <f t="array" ref="AM1286">IF( AND($AK1286, $AL1286), INDEX(顎音化聲母資料表, MATCH( $D1286 &amp; $E1286, 顎音化聲母!$L$5:$L$136, 0), 3), "")</f>
        <v/>
      </c>
      <c r="AN1286" s="373" t="str">
        <f t="shared" si="365"/>
        <v/>
      </c>
      <c r="AO1286" s="374" t="str">
        <f t="array" ref="AO1286">IF($AN1286="", "", IF( $AM1286&lt;&gt;"", $AM1286,INDEX(白話字聲母資料表, $AN1286, $AO$5)))</f>
        <v/>
      </c>
      <c r="AP1286" s="374" t="str">
        <f t="array" ref="AP1286">IF($W1286, "", INDEX(方音八音反切資料表, $AD1286, $AG1286))</f>
        <v/>
      </c>
      <c r="AQ1286" s="370"/>
      <c r="AR1286" s="374" t="str">
        <f t="array" ref="AR1286">IF($V1286, "", INDEX(白話字聲母資料表, $Z1286, $AR$5))</f>
        <v/>
      </c>
      <c r="AS1286" s="375" t="str">
        <f t="array" ref="AS1286">IF($W1286, "", INDEX(白話字韻母資料表, $AC1286, $AR$5))</f>
        <v/>
      </c>
      <c r="AT1286" s="374" t="str">
        <f t="array" ref="AT1286">IF($W1286, "", INDEX(台羅韻母八聲調資料表, $AD1286, $AG1286))</f>
        <v/>
      </c>
      <c r="AU1286" s="370"/>
      <c r="AV1286" s="374" t="str">
        <f t="array" ref="AV1286">IF($V1286, "", INDEX(白話字聲母資料表, $Z1286, $AV$5))</f>
        <v/>
      </c>
      <c r="AW1286" s="375" t="str">
        <f t="array" ref="AW1286">IF($W1286, "", INDEX(白話字韻母資料表, $AC1286, $AW$5))</f>
        <v/>
      </c>
      <c r="AX1286" s="374" t="str">
        <f t="array" ref="AX1286">IF($W1286, "", INDEX(閩拼韻母八聲調資料表, $AD1286, $AG1286))</f>
        <v/>
      </c>
    </row>
    <row r="1287" spans="2:50">
      <c r="B1287" s="380">
        <f t="shared" si="367"/>
        <v>1279</v>
      </c>
      <c r="C1287" s="314" t="str">
        <f>MID(文章!$D$4, B1287, 1)</f>
        <v/>
      </c>
      <c r="D1287" s="365"/>
      <c r="E1287" s="365"/>
      <c r="F1287" s="365"/>
      <c r="G1287" s="315" t="str">
        <f t="array" ref="G1287">IF( OR($T1287, NOT($U1287), $W1287), "", $AA1287 &amp; $AH1287 &amp; INDEX(中文數值資料表, $AG1287, 2) )</f>
        <v/>
      </c>
      <c r="H1287" s="321" t="str">
        <f t="shared" si="368"/>
        <v/>
      </c>
      <c r="I1287" s="322" t="str">
        <f t="shared" si="369"/>
        <v/>
      </c>
      <c r="J1287" s="323" t="str">
        <f t="shared" si="370"/>
        <v/>
      </c>
      <c r="K1287" s="316" t="str">
        <f t="shared" si="371"/>
        <v/>
      </c>
      <c r="L1287" s="317" t="str">
        <f t="shared" ca="1" si="366"/>
        <v xml:space="preserve">\ltjruby{}{}\
</v>
      </c>
      <c r="M1287" s="317" t="str">
        <f t="shared" ca="1" si="352"/>
        <v xml:space="preserve">&lt;ruby&gt;&lt;rt&gt;&lt;/rt&gt;&lt;/ruby&gt;
</v>
      </c>
      <c r="N1287" s="317" t="str">
        <f t="shared" ca="1" si="353"/>
        <v xml:space="preserve">&lt;ruby&gt;&lt;rt&gt;&lt;/rt&gt;&lt;/ruby&gt;
</v>
      </c>
      <c r="O1287" s="317" t="str">
        <f t="shared" ca="1" si="354"/>
        <v xml:space="preserve">&lt;ruby&gt;&lt;rt&gt;&lt;/rt&gt;&lt;/ruby&gt;
</v>
      </c>
      <c r="P1287" s="317" t="str">
        <f t="shared" ca="1" si="354"/>
        <v xml:space="preserve">&lt;ruby&gt;&lt;rt&gt;&lt;/rt&gt;&lt;/ruby&gt;
</v>
      </c>
      <c r="Q1287" s="318" t="str">
        <f t="shared" ca="1" si="355"/>
        <v xml:space="preserve">&lt;ruby&gt;&lt;rtc&gt;&lt;/rtc&gt;&lt;/ruby&gt;
</v>
      </c>
      <c r="R1287" s="318" t="str">
        <f t="shared" ca="1" si="356"/>
        <v xml:space="preserve">&lt;ruby&gt;&lt;rt&gt;&lt;/rt&gt;&lt;rtc&gt;&lt;/rtc&gt;&lt;/ruby&gt;
</v>
      </c>
      <c r="S1287" s="285"/>
      <c r="T1287" s="319" t="b">
        <f t="shared" si="350"/>
        <v>0</v>
      </c>
      <c r="U1287" s="319" t="b">
        <f t="shared" si="357"/>
        <v>0</v>
      </c>
      <c r="V1287" s="319" t="b">
        <f t="shared" si="358"/>
        <v>1</v>
      </c>
      <c r="W1287" s="319" t="b">
        <f t="shared" si="359"/>
        <v>1</v>
      </c>
      <c r="X1287" s="319" t="b">
        <f t="shared" si="360"/>
        <v>0</v>
      </c>
      <c r="Y1287" s="370"/>
      <c r="Z1287" s="377" t="str">
        <f t="shared" si="351"/>
        <v/>
      </c>
      <c r="AA1287" s="373" t="str">
        <f t="array" ref="AA1287">IF( $Z1287="", "", INDEX(白話字聲母資料表, $Z1287, $AA$5))</f>
        <v/>
      </c>
      <c r="AB1287" s="370"/>
      <c r="AC1287" s="377" t="str">
        <f t="shared" si="361"/>
        <v/>
      </c>
      <c r="AD1287" s="373" t="str">
        <f t="array" ref="AD1287">IF( $W1287, "", INDEX(白話字韻母資料表, AC1287, $AD$5))</f>
        <v/>
      </c>
      <c r="AE1287" s="373" t="str">
        <f t="array" ref="AE1287">IF( $W1287, "", IF( INDEX(白話字韻母資料表, AC1287, $AE$5) = "入聲", TRUE, FALSE) )</f>
        <v/>
      </c>
      <c r="AF1287" s="374" t="str">
        <f t="shared" si="362"/>
        <v/>
      </c>
      <c r="AG1287" s="374" t="str">
        <f t="shared" si="363"/>
        <v/>
      </c>
      <c r="AH1287" s="374" t="str">
        <f t="array" ref="AH1287">IF( $W1287, "", INDEX(白話字韻母資料表, $AC1287, $AH$5))</f>
        <v/>
      </c>
      <c r="AI1287" s="374" t="str">
        <f t="array" ref="AI1287">IF($W1287, "", INDEX(白話字韻母八聲調資料表, $AD1287, $AG1287))</f>
        <v/>
      </c>
      <c r="AJ1287" s="370"/>
      <c r="AK1287" s="373" t="b">
        <f t="shared" si="364"/>
        <v>0</v>
      </c>
      <c r="AL1287" s="373" t="str">
        <f>IF( $AK1287, IFERROR( IF(MATCH( $E1287, 顎音化聲母!$H$9:$H$37, 0), TRUE, FALSE), FALSE), "")</f>
        <v/>
      </c>
      <c r="AM1287" s="373" t="str">
        <f t="array" ref="AM1287">IF( AND($AK1287, $AL1287), INDEX(顎音化聲母資料表, MATCH( $D1287 &amp; $E1287, 顎音化聲母!$L$5:$L$136, 0), 3), "")</f>
        <v/>
      </c>
      <c r="AN1287" s="373" t="str">
        <f t="shared" si="365"/>
        <v/>
      </c>
      <c r="AO1287" s="374" t="str">
        <f t="array" ref="AO1287">IF($AN1287="", "", IF( $AM1287&lt;&gt;"", $AM1287,INDEX(白話字聲母資料表, $AN1287, $AO$5)))</f>
        <v/>
      </c>
      <c r="AP1287" s="374" t="str">
        <f t="array" ref="AP1287">IF($W1287, "", INDEX(方音八音反切資料表, $AD1287, $AG1287))</f>
        <v/>
      </c>
      <c r="AQ1287" s="370"/>
      <c r="AR1287" s="374" t="str">
        <f t="array" ref="AR1287">IF($V1287, "", INDEX(白話字聲母資料表, $Z1287, $AR$5))</f>
        <v/>
      </c>
      <c r="AS1287" s="375" t="str">
        <f t="array" ref="AS1287">IF($W1287, "", INDEX(白話字韻母資料表, $AC1287, $AR$5))</f>
        <v/>
      </c>
      <c r="AT1287" s="374" t="str">
        <f t="array" ref="AT1287">IF($W1287, "", INDEX(台羅韻母八聲調資料表, $AD1287, $AG1287))</f>
        <v/>
      </c>
      <c r="AU1287" s="370"/>
      <c r="AV1287" s="374" t="str">
        <f t="array" ref="AV1287">IF($V1287, "", INDEX(白話字聲母資料表, $Z1287, $AV$5))</f>
        <v/>
      </c>
      <c r="AW1287" s="375" t="str">
        <f t="array" ref="AW1287">IF($W1287, "", INDEX(白話字韻母資料表, $AC1287, $AW$5))</f>
        <v/>
      </c>
      <c r="AX1287" s="374" t="str">
        <f t="array" ref="AX1287">IF($W1287, "", INDEX(閩拼韻母八聲調資料表, $AD1287, $AG1287))</f>
        <v/>
      </c>
    </row>
    <row r="1288" spans="2:50">
      <c r="B1288" s="380">
        <f t="shared" si="367"/>
        <v>1280</v>
      </c>
      <c r="C1288" s="314" t="str">
        <f>MID(文章!$D$4, B1288, 1)</f>
        <v/>
      </c>
      <c r="D1288" s="365"/>
      <c r="E1288" s="365"/>
      <c r="F1288" s="365"/>
      <c r="G1288" s="315" t="str">
        <f t="array" ref="G1288">IF( OR($T1288, NOT($U1288), $W1288), "", $AA1288 &amp; $AH1288 &amp; INDEX(中文數值資料表, $AG1288, 2) )</f>
        <v/>
      </c>
      <c r="H1288" s="321" t="str">
        <f t="shared" si="368"/>
        <v/>
      </c>
      <c r="I1288" s="322" t="str">
        <f t="shared" si="369"/>
        <v/>
      </c>
      <c r="J1288" s="323" t="str">
        <f t="shared" si="370"/>
        <v/>
      </c>
      <c r="K1288" s="316" t="str">
        <f t="shared" si="371"/>
        <v/>
      </c>
      <c r="L1288" s="317" t="str">
        <f t="shared" ca="1" si="366"/>
        <v xml:space="preserve">\ltjruby{}{}\
</v>
      </c>
      <c r="M1288" s="317" t="str">
        <f t="shared" ca="1" si="352"/>
        <v xml:space="preserve">&lt;ruby&gt;&lt;rt&gt;&lt;/rt&gt;&lt;/ruby&gt;
</v>
      </c>
      <c r="N1288" s="317" t="str">
        <f t="shared" ca="1" si="353"/>
        <v xml:space="preserve">&lt;ruby&gt;&lt;rt&gt;&lt;/rt&gt;&lt;/ruby&gt;
</v>
      </c>
      <c r="O1288" s="317" t="str">
        <f t="shared" ca="1" si="354"/>
        <v xml:space="preserve">&lt;ruby&gt;&lt;rt&gt;&lt;/rt&gt;&lt;/ruby&gt;
</v>
      </c>
      <c r="P1288" s="317" t="str">
        <f t="shared" ca="1" si="354"/>
        <v xml:space="preserve">&lt;ruby&gt;&lt;rt&gt;&lt;/rt&gt;&lt;/ruby&gt;
</v>
      </c>
      <c r="Q1288" s="318" t="str">
        <f t="shared" ca="1" si="355"/>
        <v xml:space="preserve">&lt;ruby&gt;&lt;rtc&gt;&lt;/rtc&gt;&lt;/ruby&gt;
</v>
      </c>
      <c r="R1288" s="318" t="str">
        <f t="shared" ca="1" si="356"/>
        <v xml:space="preserve">&lt;ruby&gt;&lt;rt&gt;&lt;/rt&gt;&lt;rtc&gt;&lt;/rtc&gt;&lt;/ruby&gt;
</v>
      </c>
      <c r="S1288" s="285"/>
      <c r="T1288" s="319" t="b">
        <f t="shared" si="350"/>
        <v>0</v>
      </c>
      <c r="U1288" s="319" t="b">
        <f t="shared" si="357"/>
        <v>0</v>
      </c>
      <c r="V1288" s="319" t="b">
        <f t="shared" si="358"/>
        <v>1</v>
      </c>
      <c r="W1288" s="319" t="b">
        <f t="shared" si="359"/>
        <v>1</v>
      </c>
      <c r="X1288" s="319" t="b">
        <f t="shared" si="360"/>
        <v>0</v>
      </c>
      <c r="Y1288" s="370"/>
      <c r="Z1288" s="377" t="str">
        <f t="shared" si="351"/>
        <v/>
      </c>
      <c r="AA1288" s="373" t="str">
        <f t="array" ref="AA1288">IF( $Z1288="", "", INDEX(白話字聲母資料表, $Z1288, $AA$5))</f>
        <v/>
      </c>
      <c r="AB1288" s="370"/>
      <c r="AC1288" s="377" t="str">
        <f t="shared" si="361"/>
        <v/>
      </c>
      <c r="AD1288" s="373" t="str">
        <f t="array" ref="AD1288">IF( $W1288, "", INDEX(白話字韻母資料表, AC1288, $AD$5))</f>
        <v/>
      </c>
      <c r="AE1288" s="373" t="str">
        <f t="array" ref="AE1288">IF( $W1288, "", IF( INDEX(白話字韻母資料表, AC1288, $AE$5) = "入聲", TRUE, FALSE) )</f>
        <v/>
      </c>
      <c r="AF1288" s="374" t="str">
        <f t="shared" si="362"/>
        <v/>
      </c>
      <c r="AG1288" s="374" t="str">
        <f t="shared" si="363"/>
        <v/>
      </c>
      <c r="AH1288" s="374" t="str">
        <f t="array" ref="AH1288">IF( $W1288, "", INDEX(白話字韻母資料表, $AC1288, $AH$5))</f>
        <v/>
      </c>
      <c r="AI1288" s="374" t="str">
        <f t="array" ref="AI1288">IF($W1288, "", INDEX(白話字韻母八聲調資料表, $AD1288, $AG1288))</f>
        <v/>
      </c>
      <c r="AJ1288" s="370"/>
      <c r="AK1288" s="373" t="b">
        <f t="shared" si="364"/>
        <v>0</v>
      </c>
      <c r="AL1288" s="373" t="str">
        <f>IF( $AK1288, IFERROR( IF(MATCH( $E1288, 顎音化聲母!$H$9:$H$37, 0), TRUE, FALSE), FALSE), "")</f>
        <v/>
      </c>
      <c r="AM1288" s="373" t="str">
        <f t="array" ref="AM1288">IF( AND($AK1288, $AL1288), INDEX(顎音化聲母資料表, MATCH( $D1288 &amp; $E1288, 顎音化聲母!$L$5:$L$136, 0), 3), "")</f>
        <v/>
      </c>
      <c r="AN1288" s="373" t="str">
        <f t="shared" si="365"/>
        <v/>
      </c>
      <c r="AO1288" s="374" t="str">
        <f t="array" ref="AO1288">IF($AN1288="", "", IF( $AM1288&lt;&gt;"", $AM1288,INDEX(白話字聲母資料表, $AN1288, $AO$5)))</f>
        <v/>
      </c>
      <c r="AP1288" s="374" t="str">
        <f t="array" ref="AP1288">IF($W1288, "", INDEX(方音八音反切資料表, $AD1288, $AG1288))</f>
        <v/>
      </c>
      <c r="AQ1288" s="370"/>
      <c r="AR1288" s="374" t="str">
        <f t="array" ref="AR1288">IF($V1288, "", INDEX(白話字聲母資料表, $Z1288, $AR$5))</f>
        <v/>
      </c>
      <c r="AS1288" s="375" t="str">
        <f t="array" ref="AS1288">IF($W1288, "", INDEX(白話字韻母資料表, $AC1288, $AR$5))</f>
        <v/>
      </c>
      <c r="AT1288" s="374" t="str">
        <f t="array" ref="AT1288">IF($W1288, "", INDEX(台羅韻母八聲調資料表, $AD1288, $AG1288))</f>
        <v/>
      </c>
      <c r="AU1288" s="370"/>
      <c r="AV1288" s="374" t="str">
        <f t="array" ref="AV1288">IF($V1288, "", INDEX(白話字聲母資料表, $Z1288, $AV$5))</f>
        <v/>
      </c>
      <c r="AW1288" s="375" t="str">
        <f t="array" ref="AW1288">IF($W1288, "", INDEX(白話字韻母資料表, $AC1288, $AW$5))</f>
        <v/>
      </c>
      <c r="AX1288" s="374" t="str">
        <f t="array" ref="AX1288">IF($W1288, "", INDEX(閩拼韻母八聲調資料表, $AD1288, $AG1288))</f>
        <v/>
      </c>
    </row>
    <row r="1289" spans="2:50">
      <c r="B1289" s="380">
        <f t="shared" si="367"/>
        <v>1281</v>
      </c>
      <c r="C1289" s="314" t="str">
        <f>MID(文章!$D$4, B1289, 1)</f>
        <v/>
      </c>
      <c r="D1289" s="365"/>
      <c r="E1289" s="365"/>
      <c r="F1289" s="365"/>
      <c r="G1289" s="315" t="str">
        <f t="array" ref="G1289">IF( OR($T1289, NOT($U1289), $W1289), "", $AA1289 &amp; $AH1289 &amp; INDEX(中文數值資料表, $AG1289, 2) )</f>
        <v/>
      </c>
      <c r="H1289" s="321" t="str">
        <f t="shared" si="368"/>
        <v/>
      </c>
      <c r="I1289" s="322" t="str">
        <f t="shared" si="369"/>
        <v/>
      </c>
      <c r="J1289" s="323" t="str">
        <f t="shared" si="370"/>
        <v/>
      </c>
      <c r="K1289" s="316" t="str">
        <f t="shared" si="371"/>
        <v/>
      </c>
      <c r="L1289" s="317" t="str">
        <f t="shared" ca="1" si="366"/>
        <v xml:space="preserve">\ltjruby{}{}\
</v>
      </c>
      <c r="M1289" s="317" t="str">
        <f t="shared" ca="1" si="352"/>
        <v xml:space="preserve">&lt;ruby&gt;&lt;rt&gt;&lt;/rt&gt;&lt;/ruby&gt;
</v>
      </c>
      <c r="N1289" s="317" t="str">
        <f t="shared" ca="1" si="353"/>
        <v xml:space="preserve">&lt;ruby&gt;&lt;rt&gt;&lt;/rt&gt;&lt;/ruby&gt;
</v>
      </c>
      <c r="O1289" s="317" t="str">
        <f t="shared" ca="1" si="354"/>
        <v xml:space="preserve">&lt;ruby&gt;&lt;rt&gt;&lt;/rt&gt;&lt;/ruby&gt;
</v>
      </c>
      <c r="P1289" s="317" t="str">
        <f t="shared" ca="1" si="354"/>
        <v xml:space="preserve">&lt;ruby&gt;&lt;rt&gt;&lt;/rt&gt;&lt;/ruby&gt;
</v>
      </c>
      <c r="Q1289" s="318" t="str">
        <f t="shared" ca="1" si="355"/>
        <v xml:space="preserve">&lt;ruby&gt;&lt;rtc&gt;&lt;/rtc&gt;&lt;/ruby&gt;
</v>
      </c>
      <c r="R1289" s="318" t="str">
        <f t="shared" ca="1" si="356"/>
        <v xml:space="preserve">&lt;ruby&gt;&lt;rt&gt;&lt;/rt&gt;&lt;rtc&gt;&lt;/rtc&gt;&lt;/ruby&gt;
</v>
      </c>
      <c r="S1289" s="285"/>
      <c r="T1289" s="319" t="b">
        <f t="shared" ref="T1289:T1352" si="372">IFERROR( IF( MATCH($C1289, 標題符號清單, 0) &gt; 0, TRUE, FALSE), FALSE)</f>
        <v>0</v>
      </c>
      <c r="U1289" s="319" t="b">
        <f t="shared" si="357"/>
        <v>0</v>
      </c>
      <c r="V1289" s="319" t="b">
        <f t="shared" si="358"/>
        <v>1</v>
      </c>
      <c r="W1289" s="319" t="b">
        <f t="shared" si="359"/>
        <v>1</v>
      </c>
      <c r="X1289" s="319" t="b">
        <f t="shared" si="360"/>
        <v>0</v>
      </c>
      <c r="Y1289" s="370"/>
      <c r="Z1289" s="377" t="str">
        <f t="shared" ref="Z1289:Z1352" si="373">IF(OR($T1289, NOT($U1289)), "", IF($D1289="", 18, MATCH($D1289, 白話字聲母清單, 0)) )</f>
        <v/>
      </c>
      <c r="AA1289" s="373" t="str">
        <f t="array" ref="AA1289">IF( $Z1289="", "", INDEX(白話字聲母資料表, $Z1289, $AA$5))</f>
        <v/>
      </c>
      <c r="AB1289" s="370"/>
      <c r="AC1289" s="377" t="str">
        <f t="shared" si="361"/>
        <v/>
      </c>
      <c r="AD1289" s="373" t="str">
        <f t="array" ref="AD1289">IF( $W1289, "", INDEX(白話字韻母資料表, AC1289, $AD$5))</f>
        <v/>
      </c>
      <c r="AE1289" s="373" t="str">
        <f t="array" ref="AE1289">IF( $W1289, "", IF( INDEX(白話字韻母資料表, AC1289, $AE$5) = "入聲", TRUE, FALSE) )</f>
        <v/>
      </c>
      <c r="AF1289" s="374" t="str">
        <f t="shared" si="362"/>
        <v/>
      </c>
      <c r="AG1289" s="374" t="str">
        <f t="shared" si="363"/>
        <v/>
      </c>
      <c r="AH1289" s="374" t="str">
        <f t="array" ref="AH1289">IF( $W1289, "", INDEX(白話字韻母資料表, $AC1289, $AH$5))</f>
        <v/>
      </c>
      <c r="AI1289" s="374" t="str">
        <f t="array" ref="AI1289">IF($W1289, "", INDEX(白話字韻母八聲調資料表, $AD1289, $AG1289))</f>
        <v/>
      </c>
      <c r="AJ1289" s="370"/>
      <c r="AK1289" s="373" t="b">
        <f t="shared" si="364"/>
        <v>0</v>
      </c>
      <c r="AL1289" s="373" t="str">
        <f>IF( $AK1289, IFERROR( IF(MATCH( $E1289, 顎音化聲母!$H$9:$H$37, 0), TRUE, FALSE), FALSE), "")</f>
        <v/>
      </c>
      <c r="AM1289" s="373" t="str">
        <f t="array" ref="AM1289">IF( AND($AK1289, $AL1289), INDEX(顎音化聲母資料表, MATCH( $D1289 &amp; $E1289, 顎音化聲母!$L$5:$L$136, 0), 3), "")</f>
        <v/>
      </c>
      <c r="AN1289" s="373" t="str">
        <f t="shared" si="365"/>
        <v/>
      </c>
      <c r="AO1289" s="374" t="str">
        <f t="array" ref="AO1289">IF($AN1289="", "", IF( $AM1289&lt;&gt;"", $AM1289,INDEX(白話字聲母資料表, $AN1289, $AO$5)))</f>
        <v/>
      </c>
      <c r="AP1289" s="374" t="str">
        <f t="array" ref="AP1289">IF($W1289, "", INDEX(方音八音反切資料表, $AD1289, $AG1289))</f>
        <v/>
      </c>
      <c r="AQ1289" s="370"/>
      <c r="AR1289" s="374" t="str">
        <f t="array" ref="AR1289">IF($V1289, "", INDEX(白話字聲母資料表, $Z1289, $AR$5))</f>
        <v/>
      </c>
      <c r="AS1289" s="375" t="str">
        <f t="array" ref="AS1289">IF($W1289, "", INDEX(白話字韻母資料表, $AC1289, $AR$5))</f>
        <v/>
      </c>
      <c r="AT1289" s="374" t="str">
        <f t="array" ref="AT1289">IF($W1289, "", INDEX(台羅韻母八聲調資料表, $AD1289, $AG1289))</f>
        <v/>
      </c>
      <c r="AU1289" s="370"/>
      <c r="AV1289" s="374" t="str">
        <f t="array" ref="AV1289">IF($V1289, "", INDEX(白話字聲母資料表, $Z1289, $AV$5))</f>
        <v/>
      </c>
      <c r="AW1289" s="375" t="str">
        <f t="array" ref="AW1289">IF($W1289, "", INDEX(白話字韻母資料表, $AC1289, $AW$5))</f>
        <v/>
      </c>
      <c r="AX1289" s="374" t="str">
        <f t="array" ref="AX1289">IF($W1289, "", INDEX(閩拼韻母八聲調資料表, $AD1289, $AG1289))</f>
        <v/>
      </c>
    </row>
    <row r="1290" spans="2:50">
      <c r="B1290" s="380">
        <f t="shared" si="367"/>
        <v>1282</v>
      </c>
      <c r="C1290" s="314" t="str">
        <f>MID(文章!$D$4, B1290, 1)</f>
        <v/>
      </c>
      <c r="D1290" s="365"/>
      <c r="E1290" s="365"/>
      <c r="F1290" s="365"/>
      <c r="G1290" s="315" t="str">
        <f t="array" ref="G1290">IF( OR($T1290, NOT($U1290), $W1290), "", $AA1290 &amp; $AH1290 &amp; INDEX(中文數值資料表, $AG1290, 2) )</f>
        <v/>
      </c>
      <c r="H1290" s="321" t="str">
        <f t="shared" si="368"/>
        <v/>
      </c>
      <c r="I1290" s="322" t="str">
        <f t="shared" si="369"/>
        <v/>
      </c>
      <c r="J1290" s="323" t="str">
        <f t="shared" si="370"/>
        <v/>
      </c>
      <c r="K1290" s="316" t="str">
        <f t="shared" si="371"/>
        <v/>
      </c>
      <c r="L1290" s="317" t="str">
        <f t="shared" ca="1" si="366"/>
        <v xml:space="preserve">\ltjruby{}{}\
</v>
      </c>
      <c r="M1290" s="317" t="str">
        <f t="shared" ref="M1290:M1353" ca="1" si="374">IF( $T1290, ($C1290 &amp; CHAR(10)), IF($C1290=CHAR(10), (CHAR(10) &amp; "&lt;/p&gt;" &amp; CHAR(10) &amp; "&lt;p&gt;" &amp; CHAR(10)), "&lt;ruby&gt;" &amp; $C1290 &amp; "&lt;rt&gt;" &amp; INDIRECT( ADDRESS(ROW(), COLUMN() - $O$5) ) &amp; "&lt;/rt&gt;&lt;/ruby&gt;" &amp; CHAR(10))
)</f>
        <v xml:space="preserve">&lt;ruby&gt;&lt;rt&gt;&lt;/rt&gt;&lt;/ruby&gt;
</v>
      </c>
      <c r="N1290" s="317" t="str">
        <f t="shared" ref="N1290:N1353" ca="1" si="375">IF( $T1290, ($C1290 &amp; CHAR(10)), IF($C1290=CHAR(10), (CHAR(10) &amp; "&lt;/p&gt;" &amp; CHAR(10) &amp; "&lt;p&gt;" &amp; CHAR(10)), "&lt;ruby&gt;" &amp; $C1290 &amp; "&lt;rt&gt;" &amp; INDIRECT( ADDRESS(ROW(), COLUMN() - $N$5) ) &amp; "&lt;/rt&gt;&lt;/ruby&gt;" &amp; CHAR(10)))</f>
        <v xml:space="preserve">&lt;ruby&gt;&lt;rt&gt;&lt;/rt&gt;&lt;/ruby&gt;
</v>
      </c>
      <c r="O1290" s="317" t="str">
        <f t="shared" ref="O1290:P1353" ca="1" si="376">IF( $T1290, ($C1290 &amp; CHAR(10)), IF($C1290=CHAR(10), (CHAR(10) &amp; "&lt;/p&gt;" &amp; CHAR(10) &amp; "&lt;p&gt;" &amp; CHAR(10)), "&lt;ruby&gt;" &amp; $C1290 &amp; "&lt;rt&gt;" &amp; INDIRECT( ADDRESS(ROW(), COLUMN() - $O$5) ) &amp; "&lt;/rt&gt;&lt;/ruby&gt;" &amp; CHAR(10)))</f>
        <v xml:space="preserve">&lt;ruby&gt;&lt;rt&gt;&lt;/rt&gt;&lt;/ruby&gt;
</v>
      </c>
      <c r="P1290" s="317" t="str">
        <f t="shared" ca="1" si="376"/>
        <v xml:space="preserve">&lt;ruby&gt;&lt;rt&gt;&lt;/rt&gt;&lt;/ruby&gt;
</v>
      </c>
      <c r="Q1290" s="318" t="str">
        <f t="shared" ref="Q1290:Q1353" ca="1" si="377">IF( $T1290, ($C1290 &amp; CHAR(10)), IF($C1290=CHAR(10), (CHAR(10) &amp; "&lt;/p&gt;" &amp; CHAR(10) &amp; "&lt;p&gt;" &amp; CHAR(10)), "&lt;ruby&gt;" &amp; $C1290 &amp; "&lt;rtc&gt;" &amp; INDIRECT( ADDRESS(ROW(), COLUMN() - $Q$5) ) &amp; "&lt;/rtc&gt;&lt;/ruby&gt;" &amp; CHAR(10)))</f>
        <v xml:space="preserve">&lt;ruby&gt;&lt;rtc&gt;&lt;/rtc&gt;&lt;/ruby&gt;
</v>
      </c>
      <c r="R1290" s="318" t="str">
        <f t="shared" ref="R1290:R1353" ca="1" si="378">IF( $T1290, ($C1290 &amp; CHAR(10)), IF($C1290=CHAR(10), (CHAR(10) &amp; "&lt;/p&gt;" &amp; CHAR(10) &amp; "&lt;p&gt;" &amp; CHAR(10)), "&lt;ruby&gt;" &amp; $C1290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290" s="285"/>
      <c r="T1290" s="319" t="b">
        <f t="shared" si="372"/>
        <v>0</v>
      </c>
      <c r="U1290" s="319" t="b">
        <f t="shared" ref="U1290:U1353" si="379">AND( NOT($T1290), $C1290&lt;&gt;"", $C1290&lt;&gt;CHAR(10) )</f>
        <v>0</v>
      </c>
      <c r="V1290" s="319" t="b">
        <f t="shared" ref="V1290:V1353" si="380">IF( OR($T1290, NOT($U1290)), TRUE, IF($D1290="", TRUE, FALSE) )</f>
        <v>1</v>
      </c>
      <c r="W1290" s="319" t="b">
        <f t="shared" ref="W1290:W1353" si="381">IF( OR($T1290, NOT($U1290)), TRUE, IF($E1290="", TRUE, FALSE))</f>
        <v>1</v>
      </c>
      <c r="X1290" s="319" t="b">
        <f t="shared" ref="X1290:X1353" si="382">AND($U1290, $F1290="")</f>
        <v>0</v>
      </c>
      <c r="Y1290" s="370"/>
      <c r="Z1290" s="377" t="str">
        <f t="shared" si="373"/>
        <v/>
      </c>
      <c r="AA1290" s="373" t="str">
        <f t="array" ref="AA1290">IF( $Z1290="", "", INDEX(白話字聲母資料表, $Z1290, $AA$5))</f>
        <v/>
      </c>
      <c r="AB1290" s="370"/>
      <c r="AC1290" s="377" t="str">
        <f t="shared" ref="AC1290:AC1353" si="383">IF( $W1290, "", MATCH(E1290, 白話字韻母清單, 0) )</f>
        <v/>
      </c>
      <c r="AD1290" s="373" t="str">
        <f t="array" ref="AD1290">IF( $W1290, "", INDEX(白話字韻母資料表, AC1290, $AD$5))</f>
        <v/>
      </c>
      <c r="AE1290" s="373" t="str">
        <f t="array" ref="AE1290">IF( $W1290, "", IF( INDEX(白話字韻母資料表, AC1290, $AE$5) = "入聲", TRUE, FALSE) )</f>
        <v/>
      </c>
      <c r="AF1290" s="374" t="str">
        <f t="shared" ref="AF1290:AF1353" si="384">IF($U1290=FALSE, "", IF($AE1290=TRUE, 4, 1))</f>
        <v/>
      </c>
      <c r="AG1290" s="374" t="str">
        <f t="shared" ref="AG1290:AG1353" si="385">IF($T1290, "", IF($F1290="", $AF1290, $F1290))</f>
        <v/>
      </c>
      <c r="AH1290" s="374" t="str">
        <f t="array" ref="AH1290">IF( $W1290, "", INDEX(白話字韻母資料表, $AC1290, $AH$5))</f>
        <v/>
      </c>
      <c r="AI1290" s="374" t="str">
        <f t="array" ref="AI1290">IF($W1290, "", INDEX(白話字韻母八聲調資料表, $AD1290, $AG1290))</f>
        <v/>
      </c>
      <c r="AJ1290" s="370"/>
      <c r="AK1290" s="373" t="b">
        <f t="shared" ref="AK1290:AK1353" si="386">IF( OR($D1290="ch", $D1290="chh", $D1290="j", $D1290="s"), TRUE, FALSE)</f>
        <v>0</v>
      </c>
      <c r="AL1290" s="373" t="str">
        <f>IF( $AK1290, IFERROR( IF(MATCH( $E1290, 顎音化聲母!$H$9:$H$37, 0), TRUE, FALSE), FALSE), "")</f>
        <v/>
      </c>
      <c r="AM1290" s="373" t="str">
        <f t="array" ref="AM1290">IF( AND($AK1290, $AL1290), INDEX(顎音化聲母資料表, MATCH( $D1290 &amp; $E1290, 顎音化聲母!$L$5:$L$136, 0), 3), "")</f>
        <v/>
      </c>
      <c r="AN1290" s="373" t="str">
        <f t="shared" ref="AN1290:AN1353" si="387">IF($V1290, "", Z1290)</f>
        <v/>
      </c>
      <c r="AO1290" s="374" t="str">
        <f t="array" ref="AO1290">IF($AN1290="", "", IF( $AM1290&lt;&gt;"", $AM1290,INDEX(白話字聲母資料表, $AN1290, $AO$5)))</f>
        <v/>
      </c>
      <c r="AP1290" s="374" t="str">
        <f t="array" ref="AP1290">IF($W1290, "", INDEX(方音八音反切資料表, $AD1290, $AG1290))</f>
        <v/>
      </c>
      <c r="AQ1290" s="370"/>
      <c r="AR1290" s="374" t="str">
        <f t="array" ref="AR1290">IF($V1290, "", INDEX(白話字聲母資料表, $Z1290, $AR$5))</f>
        <v/>
      </c>
      <c r="AS1290" s="375" t="str">
        <f t="array" ref="AS1290">IF($W1290, "", INDEX(白話字韻母資料表, $AC1290, $AR$5))</f>
        <v/>
      </c>
      <c r="AT1290" s="374" t="str">
        <f t="array" ref="AT1290">IF($W1290, "", INDEX(台羅韻母八聲調資料表, $AD1290, $AG1290))</f>
        <v/>
      </c>
      <c r="AU1290" s="370"/>
      <c r="AV1290" s="374" t="str">
        <f t="array" ref="AV1290">IF($V1290, "", INDEX(白話字聲母資料表, $Z1290, $AV$5))</f>
        <v/>
      </c>
      <c r="AW1290" s="375" t="str">
        <f t="array" ref="AW1290">IF($W1290, "", INDEX(白話字韻母資料表, $AC1290, $AW$5))</f>
        <v/>
      </c>
      <c r="AX1290" s="374" t="str">
        <f t="array" ref="AX1290">IF($W1290, "", INDEX(閩拼韻母八聲調資料表, $AD1290, $AG1290))</f>
        <v/>
      </c>
    </row>
    <row r="1291" spans="2:50">
      <c r="B1291" s="380">
        <f t="shared" si="367"/>
        <v>1283</v>
      </c>
      <c r="C1291" s="314" t="str">
        <f>MID(文章!$D$4, B1291, 1)</f>
        <v/>
      </c>
      <c r="D1291" s="365"/>
      <c r="E1291" s="365"/>
      <c r="F1291" s="365"/>
      <c r="G1291" s="315" t="str">
        <f t="array" ref="G1291">IF( OR($T1291, NOT($U1291), $W1291), "", $AA1291 &amp; $AH1291 &amp; INDEX(中文數值資料表, $AG1291, 2) )</f>
        <v/>
      </c>
      <c r="H1291" s="321" t="str">
        <f t="shared" si="368"/>
        <v/>
      </c>
      <c r="I1291" s="322" t="str">
        <f t="shared" si="369"/>
        <v/>
      </c>
      <c r="J1291" s="323" t="str">
        <f t="shared" si="370"/>
        <v/>
      </c>
      <c r="K1291" s="316" t="str">
        <f t="shared" si="371"/>
        <v/>
      </c>
      <c r="L1291" s="317" t="str">
        <f t="shared" ref="L1291:L1354" ca="1" si="388">IF( $T1291, "\ltjruby{" &amp; $C1291 &amp; "}{}\" &amp; CHAR(10), IF($C1291=CHAR(10), "\vskip 0.5 cm" &amp; CHAR(10), "\ltjruby{" &amp; $C1291 &amp; "}{" &amp; INDIRECT( ADDRESS(ROW(), COLUMN() - $L$5) ) &amp; "}\" &amp; CHAR(10)))</f>
        <v xml:space="preserve">\ltjruby{}{}\
</v>
      </c>
      <c r="M1291" s="317" t="str">
        <f t="shared" ca="1" si="374"/>
        <v xml:space="preserve">&lt;ruby&gt;&lt;rt&gt;&lt;/rt&gt;&lt;/ruby&gt;
</v>
      </c>
      <c r="N1291" s="317" t="str">
        <f t="shared" ca="1" si="375"/>
        <v xml:space="preserve">&lt;ruby&gt;&lt;rt&gt;&lt;/rt&gt;&lt;/ruby&gt;
</v>
      </c>
      <c r="O1291" s="317" t="str">
        <f t="shared" ca="1" si="376"/>
        <v xml:space="preserve">&lt;ruby&gt;&lt;rt&gt;&lt;/rt&gt;&lt;/ruby&gt;
</v>
      </c>
      <c r="P1291" s="317" t="str">
        <f t="shared" ca="1" si="376"/>
        <v xml:space="preserve">&lt;ruby&gt;&lt;rt&gt;&lt;/rt&gt;&lt;/ruby&gt;
</v>
      </c>
      <c r="Q1291" s="318" t="str">
        <f t="shared" ca="1" si="377"/>
        <v xml:space="preserve">&lt;ruby&gt;&lt;rtc&gt;&lt;/rtc&gt;&lt;/ruby&gt;
</v>
      </c>
      <c r="R1291" s="318" t="str">
        <f t="shared" ca="1" si="378"/>
        <v xml:space="preserve">&lt;ruby&gt;&lt;rt&gt;&lt;/rt&gt;&lt;rtc&gt;&lt;/rtc&gt;&lt;/ruby&gt;
</v>
      </c>
      <c r="S1291" s="285"/>
      <c r="T1291" s="319" t="b">
        <f t="shared" si="372"/>
        <v>0</v>
      </c>
      <c r="U1291" s="319" t="b">
        <f t="shared" si="379"/>
        <v>0</v>
      </c>
      <c r="V1291" s="319" t="b">
        <f t="shared" si="380"/>
        <v>1</v>
      </c>
      <c r="W1291" s="319" t="b">
        <f t="shared" si="381"/>
        <v>1</v>
      </c>
      <c r="X1291" s="319" t="b">
        <f t="shared" si="382"/>
        <v>0</v>
      </c>
      <c r="Y1291" s="370"/>
      <c r="Z1291" s="377" t="str">
        <f t="shared" si="373"/>
        <v/>
      </c>
      <c r="AA1291" s="373" t="str">
        <f t="array" ref="AA1291">IF( $Z1291="", "", INDEX(白話字聲母資料表, $Z1291, $AA$5))</f>
        <v/>
      </c>
      <c r="AB1291" s="370"/>
      <c r="AC1291" s="377" t="str">
        <f t="shared" si="383"/>
        <v/>
      </c>
      <c r="AD1291" s="373" t="str">
        <f t="array" ref="AD1291">IF( $W1291, "", INDEX(白話字韻母資料表, AC1291, $AD$5))</f>
        <v/>
      </c>
      <c r="AE1291" s="373" t="str">
        <f t="array" ref="AE1291">IF( $W1291, "", IF( INDEX(白話字韻母資料表, AC1291, $AE$5) = "入聲", TRUE, FALSE) )</f>
        <v/>
      </c>
      <c r="AF1291" s="374" t="str">
        <f t="shared" si="384"/>
        <v/>
      </c>
      <c r="AG1291" s="374" t="str">
        <f t="shared" si="385"/>
        <v/>
      </c>
      <c r="AH1291" s="374" t="str">
        <f t="array" ref="AH1291">IF( $W1291, "", INDEX(白話字韻母資料表, $AC1291, $AH$5))</f>
        <v/>
      </c>
      <c r="AI1291" s="374" t="str">
        <f t="array" ref="AI1291">IF($W1291, "", INDEX(白話字韻母八聲調資料表, $AD1291, $AG1291))</f>
        <v/>
      </c>
      <c r="AJ1291" s="370"/>
      <c r="AK1291" s="373" t="b">
        <f t="shared" si="386"/>
        <v>0</v>
      </c>
      <c r="AL1291" s="373" t="str">
        <f>IF( $AK1291, IFERROR( IF(MATCH( $E1291, 顎音化聲母!$H$9:$H$37, 0), TRUE, FALSE), FALSE), "")</f>
        <v/>
      </c>
      <c r="AM1291" s="373" t="str">
        <f t="array" ref="AM1291">IF( AND($AK1291, $AL1291), INDEX(顎音化聲母資料表, MATCH( $D1291 &amp; $E1291, 顎音化聲母!$L$5:$L$136, 0), 3), "")</f>
        <v/>
      </c>
      <c r="AN1291" s="373" t="str">
        <f t="shared" si="387"/>
        <v/>
      </c>
      <c r="AO1291" s="374" t="str">
        <f t="array" ref="AO1291">IF($AN1291="", "", IF( $AM1291&lt;&gt;"", $AM1291,INDEX(白話字聲母資料表, $AN1291, $AO$5)))</f>
        <v/>
      </c>
      <c r="AP1291" s="374" t="str">
        <f t="array" ref="AP1291">IF($W1291, "", INDEX(方音八音反切資料表, $AD1291, $AG1291))</f>
        <v/>
      </c>
      <c r="AQ1291" s="370"/>
      <c r="AR1291" s="374" t="str">
        <f t="array" ref="AR1291">IF($V1291, "", INDEX(白話字聲母資料表, $Z1291, $AR$5))</f>
        <v/>
      </c>
      <c r="AS1291" s="375" t="str">
        <f t="array" ref="AS1291">IF($W1291, "", INDEX(白話字韻母資料表, $AC1291, $AR$5))</f>
        <v/>
      </c>
      <c r="AT1291" s="374" t="str">
        <f t="array" ref="AT1291">IF($W1291, "", INDEX(台羅韻母八聲調資料表, $AD1291, $AG1291))</f>
        <v/>
      </c>
      <c r="AU1291" s="370"/>
      <c r="AV1291" s="374" t="str">
        <f t="array" ref="AV1291">IF($V1291, "", INDEX(白話字聲母資料表, $Z1291, $AV$5))</f>
        <v/>
      </c>
      <c r="AW1291" s="375" t="str">
        <f t="array" ref="AW1291">IF($W1291, "", INDEX(白話字韻母資料表, $AC1291, $AW$5))</f>
        <v/>
      </c>
      <c r="AX1291" s="374" t="str">
        <f t="array" ref="AX1291">IF($W1291, "", INDEX(閩拼韻母八聲調資料表, $AD1291, $AG1291))</f>
        <v/>
      </c>
    </row>
    <row r="1292" spans="2:50">
      <c r="B1292" s="380">
        <f t="shared" si="367"/>
        <v>1284</v>
      </c>
      <c r="C1292" s="314" t="str">
        <f>MID(文章!$D$4, B1292, 1)</f>
        <v/>
      </c>
      <c r="D1292" s="365"/>
      <c r="E1292" s="365"/>
      <c r="F1292" s="365"/>
      <c r="G1292" s="315" t="str">
        <f t="array" ref="G1292">IF( OR($T1292, NOT($U1292), $W1292), "", $AA1292 &amp; $AH1292 &amp; INDEX(中文數值資料表, $AG1292, 2) )</f>
        <v/>
      </c>
      <c r="H1292" s="321" t="str">
        <f t="shared" si="368"/>
        <v/>
      </c>
      <c r="I1292" s="322" t="str">
        <f t="shared" si="369"/>
        <v/>
      </c>
      <c r="J1292" s="323" t="str">
        <f t="shared" si="370"/>
        <v/>
      </c>
      <c r="K1292" s="316" t="str">
        <f t="shared" si="371"/>
        <v/>
      </c>
      <c r="L1292" s="317" t="str">
        <f t="shared" ca="1" si="388"/>
        <v xml:space="preserve">\ltjruby{}{}\
</v>
      </c>
      <c r="M1292" s="317" t="str">
        <f t="shared" ca="1" si="374"/>
        <v xml:space="preserve">&lt;ruby&gt;&lt;rt&gt;&lt;/rt&gt;&lt;/ruby&gt;
</v>
      </c>
      <c r="N1292" s="317" t="str">
        <f t="shared" ca="1" si="375"/>
        <v xml:space="preserve">&lt;ruby&gt;&lt;rt&gt;&lt;/rt&gt;&lt;/ruby&gt;
</v>
      </c>
      <c r="O1292" s="317" t="str">
        <f t="shared" ca="1" si="376"/>
        <v xml:space="preserve">&lt;ruby&gt;&lt;rt&gt;&lt;/rt&gt;&lt;/ruby&gt;
</v>
      </c>
      <c r="P1292" s="317" t="str">
        <f t="shared" ca="1" si="376"/>
        <v xml:space="preserve">&lt;ruby&gt;&lt;rt&gt;&lt;/rt&gt;&lt;/ruby&gt;
</v>
      </c>
      <c r="Q1292" s="318" t="str">
        <f t="shared" ca="1" si="377"/>
        <v xml:space="preserve">&lt;ruby&gt;&lt;rtc&gt;&lt;/rtc&gt;&lt;/ruby&gt;
</v>
      </c>
      <c r="R1292" s="318" t="str">
        <f t="shared" ca="1" si="378"/>
        <v xml:space="preserve">&lt;ruby&gt;&lt;rt&gt;&lt;/rt&gt;&lt;rtc&gt;&lt;/rtc&gt;&lt;/ruby&gt;
</v>
      </c>
      <c r="S1292" s="285"/>
      <c r="T1292" s="319" t="b">
        <f t="shared" si="372"/>
        <v>0</v>
      </c>
      <c r="U1292" s="319" t="b">
        <f t="shared" si="379"/>
        <v>0</v>
      </c>
      <c r="V1292" s="319" t="b">
        <f t="shared" si="380"/>
        <v>1</v>
      </c>
      <c r="W1292" s="319" t="b">
        <f t="shared" si="381"/>
        <v>1</v>
      </c>
      <c r="X1292" s="319" t="b">
        <f t="shared" si="382"/>
        <v>0</v>
      </c>
      <c r="Y1292" s="370"/>
      <c r="Z1292" s="377" t="str">
        <f t="shared" si="373"/>
        <v/>
      </c>
      <c r="AA1292" s="373" t="str">
        <f t="array" ref="AA1292">IF( $Z1292="", "", INDEX(白話字聲母資料表, $Z1292, $AA$5))</f>
        <v/>
      </c>
      <c r="AB1292" s="370"/>
      <c r="AC1292" s="377" t="str">
        <f t="shared" si="383"/>
        <v/>
      </c>
      <c r="AD1292" s="373" t="str">
        <f t="array" ref="AD1292">IF( $W1292, "", INDEX(白話字韻母資料表, AC1292, $AD$5))</f>
        <v/>
      </c>
      <c r="AE1292" s="373" t="str">
        <f t="array" ref="AE1292">IF( $W1292, "", IF( INDEX(白話字韻母資料表, AC1292, $AE$5) = "入聲", TRUE, FALSE) )</f>
        <v/>
      </c>
      <c r="AF1292" s="374" t="str">
        <f t="shared" si="384"/>
        <v/>
      </c>
      <c r="AG1292" s="374" t="str">
        <f t="shared" si="385"/>
        <v/>
      </c>
      <c r="AH1292" s="374" t="str">
        <f t="array" ref="AH1292">IF( $W1292, "", INDEX(白話字韻母資料表, $AC1292, $AH$5))</f>
        <v/>
      </c>
      <c r="AI1292" s="374" t="str">
        <f t="array" ref="AI1292">IF($W1292, "", INDEX(白話字韻母八聲調資料表, $AD1292, $AG1292))</f>
        <v/>
      </c>
      <c r="AJ1292" s="370"/>
      <c r="AK1292" s="373" t="b">
        <f t="shared" si="386"/>
        <v>0</v>
      </c>
      <c r="AL1292" s="373" t="str">
        <f>IF( $AK1292, IFERROR( IF(MATCH( $E1292, 顎音化聲母!$H$9:$H$37, 0), TRUE, FALSE), FALSE), "")</f>
        <v/>
      </c>
      <c r="AM1292" s="373" t="str">
        <f t="array" ref="AM1292">IF( AND($AK1292, $AL1292), INDEX(顎音化聲母資料表, MATCH( $D1292 &amp; $E1292, 顎音化聲母!$L$5:$L$136, 0), 3), "")</f>
        <v/>
      </c>
      <c r="AN1292" s="373" t="str">
        <f t="shared" si="387"/>
        <v/>
      </c>
      <c r="AO1292" s="374" t="str">
        <f t="array" ref="AO1292">IF($AN1292="", "", IF( $AM1292&lt;&gt;"", $AM1292,INDEX(白話字聲母資料表, $AN1292, $AO$5)))</f>
        <v/>
      </c>
      <c r="AP1292" s="374" t="str">
        <f t="array" ref="AP1292">IF($W1292, "", INDEX(方音八音反切資料表, $AD1292, $AG1292))</f>
        <v/>
      </c>
      <c r="AQ1292" s="370"/>
      <c r="AR1292" s="374" t="str">
        <f t="array" ref="AR1292">IF($V1292, "", INDEX(白話字聲母資料表, $Z1292, $AR$5))</f>
        <v/>
      </c>
      <c r="AS1292" s="375" t="str">
        <f t="array" ref="AS1292">IF($W1292, "", INDEX(白話字韻母資料表, $AC1292, $AR$5))</f>
        <v/>
      </c>
      <c r="AT1292" s="374" t="str">
        <f t="array" ref="AT1292">IF($W1292, "", INDEX(台羅韻母八聲調資料表, $AD1292, $AG1292))</f>
        <v/>
      </c>
      <c r="AU1292" s="370"/>
      <c r="AV1292" s="374" t="str">
        <f t="array" ref="AV1292">IF($V1292, "", INDEX(白話字聲母資料表, $Z1292, $AV$5))</f>
        <v/>
      </c>
      <c r="AW1292" s="375" t="str">
        <f t="array" ref="AW1292">IF($W1292, "", INDEX(白話字韻母資料表, $AC1292, $AW$5))</f>
        <v/>
      </c>
      <c r="AX1292" s="374" t="str">
        <f t="array" ref="AX1292">IF($W1292, "", INDEX(閩拼韻母八聲調資料表, $AD1292, $AG1292))</f>
        <v/>
      </c>
    </row>
    <row r="1293" spans="2:50">
      <c r="B1293" s="380">
        <f t="shared" si="367"/>
        <v>1285</v>
      </c>
      <c r="C1293" s="314" t="str">
        <f>MID(文章!$D$4, B1293, 1)</f>
        <v/>
      </c>
      <c r="D1293" s="365"/>
      <c r="E1293" s="365"/>
      <c r="F1293" s="365"/>
      <c r="G1293" s="315" t="str">
        <f t="array" ref="G1293">IF( OR($T1293, NOT($U1293), $W1293), "", $AA1293 &amp; $AH1293 &amp; INDEX(中文數值資料表, $AG1293, 2) )</f>
        <v/>
      </c>
      <c r="H1293" s="321" t="str">
        <f t="shared" si="368"/>
        <v/>
      </c>
      <c r="I1293" s="322" t="str">
        <f t="shared" si="369"/>
        <v/>
      </c>
      <c r="J1293" s="323" t="str">
        <f t="shared" si="370"/>
        <v/>
      </c>
      <c r="K1293" s="316" t="str">
        <f t="shared" si="371"/>
        <v/>
      </c>
      <c r="L1293" s="317" t="str">
        <f t="shared" ca="1" si="388"/>
        <v xml:space="preserve">\ltjruby{}{}\
</v>
      </c>
      <c r="M1293" s="317" t="str">
        <f t="shared" ca="1" si="374"/>
        <v xml:space="preserve">&lt;ruby&gt;&lt;rt&gt;&lt;/rt&gt;&lt;/ruby&gt;
</v>
      </c>
      <c r="N1293" s="317" t="str">
        <f t="shared" ca="1" si="375"/>
        <v xml:space="preserve">&lt;ruby&gt;&lt;rt&gt;&lt;/rt&gt;&lt;/ruby&gt;
</v>
      </c>
      <c r="O1293" s="317" t="str">
        <f t="shared" ca="1" si="376"/>
        <v xml:space="preserve">&lt;ruby&gt;&lt;rt&gt;&lt;/rt&gt;&lt;/ruby&gt;
</v>
      </c>
      <c r="P1293" s="317" t="str">
        <f t="shared" ca="1" si="376"/>
        <v xml:space="preserve">&lt;ruby&gt;&lt;rt&gt;&lt;/rt&gt;&lt;/ruby&gt;
</v>
      </c>
      <c r="Q1293" s="318" t="str">
        <f t="shared" ca="1" si="377"/>
        <v xml:space="preserve">&lt;ruby&gt;&lt;rtc&gt;&lt;/rtc&gt;&lt;/ruby&gt;
</v>
      </c>
      <c r="R1293" s="318" t="str">
        <f t="shared" ca="1" si="378"/>
        <v xml:space="preserve">&lt;ruby&gt;&lt;rt&gt;&lt;/rt&gt;&lt;rtc&gt;&lt;/rtc&gt;&lt;/ruby&gt;
</v>
      </c>
      <c r="S1293" s="285"/>
      <c r="T1293" s="319" t="b">
        <f t="shared" si="372"/>
        <v>0</v>
      </c>
      <c r="U1293" s="319" t="b">
        <f t="shared" si="379"/>
        <v>0</v>
      </c>
      <c r="V1293" s="319" t="b">
        <f t="shared" si="380"/>
        <v>1</v>
      </c>
      <c r="W1293" s="319" t="b">
        <f t="shared" si="381"/>
        <v>1</v>
      </c>
      <c r="X1293" s="319" t="b">
        <f t="shared" si="382"/>
        <v>0</v>
      </c>
      <c r="Y1293" s="370"/>
      <c r="Z1293" s="377" t="str">
        <f t="shared" si="373"/>
        <v/>
      </c>
      <c r="AA1293" s="373" t="str">
        <f t="array" ref="AA1293">IF( $Z1293="", "", INDEX(白話字聲母資料表, $Z1293, $AA$5))</f>
        <v/>
      </c>
      <c r="AB1293" s="370"/>
      <c r="AC1293" s="377" t="str">
        <f t="shared" si="383"/>
        <v/>
      </c>
      <c r="AD1293" s="373" t="str">
        <f t="array" ref="AD1293">IF( $W1293, "", INDEX(白話字韻母資料表, AC1293, $AD$5))</f>
        <v/>
      </c>
      <c r="AE1293" s="373" t="str">
        <f t="array" ref="AE1293">IF( $W1293, "", IF( INDEX(白話字韻母資料表, AC1293, $AE$5) = "入聲", TRUE, FALSE) )</f>
        <v/>
      </c>
      <c r="AF1293" s="374" t="str">
        <f t="shared" si="384"/>
        <v/>
      </c>
      <c r="AG1293" s="374" t="str">
        <f t="shared" si="385"/>
        <v/>
      </c>
      <c r="AH1293" s="374" t="str">
        <f t="array" ref="AH1293">IF( $W1293, "", INDEX(白話字韻母資料表, $AC1293, $AH$5))</f>
        <v/>
      </c>
      <c r="AI1293" s="374" t="str">
        <f t="array" ref="AI1293">IF($W1293, "", INDEX(白話字韻母八聲調資料表, $AD1293, $AG1293))</f>
        <v/>
      </c>
      <c r="AJ1293" s="370"/>
      <c r="AK1293" s="373" t="b">
        <f t="shared" si="386"/>
        <v>0</v>
      </c>
      <c r="AL1293" s="373" t="str">
        <f>IF( $AK1293, IFERROR( IF(MATCH( $E1293, 顎音化聲母!$H$9:$H$37, 0), TRUE, FALSE), FALSE), "")</f>
        <v/>
      </c>
      <c r="AM1293" s="373" t="str">
        <f t="array" ref="AM1293">IF( AND($AK1293, $AL1293), INDEX(顎音化聲母資料表, MATCH( $D1293 &amp; $E1293, 顎音化聲母!$L$5:$L$136, 0), 3), "")</f>
        <v/>
      </c>
      <c r="AN1293" s="373" t="str">
        <f t="shared" si="387"/>
        <v/>
      </c>
      <c r="AO1293" s="374" t="str">
        <f t="array" ref="AO1293">IF($AN1293="", "", IF( $AM1293&lt;&gt;"", $AM1293,INDEX(白話字聲母資料表, $AN1293, $AO$5)))</f>
        <v/>
      </c>
      <c r="AP1293" s="374" t="str">
        <f t="array" ref="AP1293">IF($W1293, "", INDEX(方音八音反切資料表, $AD1293, $AG1293))</f>
        <v/>
      </c>
      <c r="AQ1293" s="370"/>
      <c r="AR1293" s="374" t="str">
        <f t="array" ref="AR1293">IF($V1293, "", INDEX(白話字聲母資料表, $Z1293, $AR$5))</f>
        <v/>
      </c>
      <c r="AS1293" s="375" t="str">
        <f t="array" ref="AS1293">IF($W1293, "", INDEX(白話字韻母資料表, $AC1293, $AR$5))</f>
        <v/>
      </c>
      <c r="AT1293" s="374" t="str">
        <f t="array" ref="AT1293">IF($W1293, "", INDEX(台羅韻母八聲調資料表, $AD1293, $AG1293))</f>
        <v/>
      </c>
      <c r="AU1293" s="370"/>
      <c r="AV1293" s="374" t="str">
        <f t="array" ref="AV1293">IF($V1293, "", INDEX(白話字聲母資料表, $Z1293, $AV$5))</f>
        <v/>
      </c>
      <c r="AW1293" s="375" t="str">
        <f t="array" ref="AW1293">IF($W1293, "", INDEX(白話字韻母資料表, $AC1293, $AW$5))</f>
        <v/>
      </c>
      <c r="AX1293" s="374" t="str">
        <f t="array" ref="AX1293">IF($W1293, "", INDEX(閩拼韻母八聲調資料表, $AD1293, $AG1293))</f>
        <v/>
      </c>
    </row>
    <row r="1294" spans="2:50">
      <c r="B1294" s="380">
        <f t="shared" si="367"/>
        <v>1286</v>
      </c>
      <c r="C1294" s="314" t="str">
        <f>MID(文章!$D$4, B1294, 1)</f>
        <v/>
      </c>
      <c r="D1294" s="365"/>
      <c r="E1294" s="365"/>
      <c r="F1294" s="365"/>
      <c r="G1294" s="315" t="str">
        <f t="array" ref="G1294">IF( OR($T1294, NOT($U1294), $W1294), "", $AA1294 &amp; $AH1294 &amp; INDEX(中文數值資料表, $AG1294, 2) )</f>
        <v/>
      </c>
      <c r="H1294" s="321" t="str">
        <f t="shared" si="368"/>
        <v/>
      </c>
      <c r="I1294" s="322" t="str">
        <f t="shared" si="369"/>
        <v/>
      </c>
      <c r="J1294" s="323" t="str">
        <f t="shared" si="370"/>
        <v/>
      </c>
      <c r="K1294" s="316" t="str">
        <f t="shared" si="371"/>
        <v/>
      </c>
      <c r="L1294" s="317" t="str">
        <f t="shared" ca="1" si="388"/>
        <v xml:space="preserve">\ltjruby{}{}\
</v>
      </c>
      <c r="M1294" s="317" t="str">
        <f t="shared" ca="1" si="374"/>
        <v xml:space="preserve">&lt;ruby&gt;&lt;rt&gt;&lt;/rt&gt;&lt;/ruby&gt;
</v>
      </c>
      <c r="N1294" s="317" t="str">
        <f t="shared" ca="1" si="375"/>
        <v xml:space="preserve">&lt;ruby&gt;&lt;rt&gt;&lt;/rt&gt;&lt;/ruby&gt;
</v>
      </c>
      <c r="O1294" s="317" t="str">
        <f t="shared" ca="1" si="376"/>
        <v xml:space="preserve">&lt;ruby&gt;&lt;rt&gt;&lt;/rt&gt;&lt;/ruby&gt;
</v>
      </c>
      <c r="P1294" s="317" t="str">
        <f t="shared" ca="1" si="376"/>
        <v xml:space="preserve">&lt;ruby&gt;&lt;rt&gt;&lt;/rt&gt;&lt;/ruby&gt;
</v>
      </c>
      <c r="Q1294" s="318" t="str">
        <f t="shared" ca="1" si="377"/>
        <v xml:space="preserve">&lt;ruby&gt;&lt;rtc&gt;&lt;/rtc&gt;&lt;/ruby&gt;
</v>
      </c>
      <c r="R1294" s="318" t="str">
        <f t="shared" ca="1" si="378"/>
        <v xml:space="preserve">&lt;ruby&gt;&lt;rt&gt;&lt;/rt&gt;&lt;rtc&gt;&lt;/rtc&gt;&lt;/ruby&gt;
</v>
      </c>
      <c r="S1294" s="285"/>
      <c r="T1294" s="319" t="b">
        <f t="shared" si="372"/>
        <v>0</v>
      </c>
      <c r="U1294" s="319" t="b">
        <f t="shared" si="379"/>
        <v>0</v>
      </c>
      <c r="V1294" s="319" t="b">
        <f t="shared" si="380"/>
        <v>1</v>
      </c>
      <c r="W1294" s="319" t="b">
        <f t="shared" si="381"/>
        <v>1</v>
      </c>
      <c r="X1294" s="319" t="b">
        <f t="shared" si="382"/>
        <v>0</v>
      </c>
      <c r="Y1294" s="370"/>
      <c r="Z1294" s="377" t="str">
        <f t="shared" si="373"/>
        <v/>
      </c>
      <c r="AA1294" s="373" t="str">
        <f t="array" ref="AA1294">IF( $Z1294="", "", INDEX(白話字聲母資料表, $Z1294, $AA$5))</f>
        <v/>
      </c>
      <c r="AB1294" s="370"/>
      <c r="AC1294" s="377" t="str">
        <f t="shared" si="383"/>
        <v/>
      </c>
      <c r="AD1294" s="373" t="str">
        <f t="array" ref="AD1294">IF( $W1294, "", INDEX(白話字韻母資料表, AC1294, $AD$5))</f>
        <v/>
      </c>
      <c r="AE1294" s="373" t="str">
        <f t="array" ref="AE1294">IF( $W1294, "", IF( INDEX(白話字韻母資料表, AC1294, $AE$5) = "入聲", TRUE, FALSE) )</f>
        <v/>
      </c>
      <c r="AF1294" s="374" t="str">
        <f t="shared" si="384"/>
        <v/>
      </c>
      <c r="AG1294" s="374" t="str">
        <f t="shared" si="385"/>
        <v/>
      </c>
      <c r="AH1294" s="374" t="str">
        <f t="array" ref="AH1294">IF( $W1294, "", INDEX(白話字韻母資料表, $AC1294, $AH$5))</f>
        <v/>
      </c>
      <c r="AI1294" s="374" t="str">
        <f t="array" ref="AI1294">IF($W1294, "", INDEX(白話字韻母八聲調資料表, $AD1294, $AG1294))</f>
        <v/>
      </c>
      <c r="AJ1294" s="370"/>
      <c r="AK1294" s="373" t="b">
        <f t="shared" si="386"/>
        <v>0</v>
      </c>
      <c r="AL1294" s="373" t="str">
        <f>IF( $AK1294, IFERROR( IF(MATCH( $E1294, 顎音化聲母!$H$9:$H$37, 0), TRUE, FALSE), FALSE), "")</f>
        <v/>
      </c>
      <c r="AM1294" s="373" t="str">
        <f t="array" ref="AM1294">IF( AND($AK1294, $AL1294), INDEX(顎音化聲母資料表, MATCH( $D1294 &amp; $E1294, 顎音化聲母!$L$5:$L$136, 0), 3), "")</f>
        <v/>
      </c>
      <c r="AN1294" s="373" t="str">
        <f t="shared" si="387"/>
        <v/>
      </c>
      <c r="AO1294" s="374" t="str">
        <f t="array" ref="AO1294">IF($AN1294="", "", IF( $AM1294&lt;&gt;"", $AM1294,INDEX(白話字聲母資料表, $AN1294, $AO$5)))</f>
        <v/>
      </c>
      <c r="AP1294" s="374" t="str">
        <f t="array" ref="AP1294">IF($W1294, "", INDEX(方音八音反切資料表, $AD1294, $AG1294))</f>
        <v/>
      </c>
      <c r="AQ1294" s="370"/>
      <c r="AR1294" s="374" t="str">
        <f t="array" ref="AR1294">IF($V1294, "", INDEX(白話字聲母資料表, $Z1294, $AR$5))</f>
        <v/>
      </c>
      <c r="AS1294" s="375" t="str">
        <f t="array" ref="AS1294">IF($W1294, "", INDEX(白話字韻母資料表, $AC1294, $AR$5))</f>
        <v/>
      </c>
      <c r="AT1294" s="374" t="str">
        <f t="array" ref="AT1294">IF($W1294, "", INDEX(台羅韻母八聲調資料表, $AD1294, $AG1294))</f>
        <v/>
      </c>
      <c r="AU1294" s="370"/>
      <c r="AV1294" s="374" t="str">
        <f t="array" ref="AV1294">IF($V1294, "", INDEX(白話字聲母資料表, $Z1294, $AV$5))</f>
        <v/>
      </c>
      <c r="AW1294" s="375" t="str">
        <f t="array" ref="AW1294">IF($W1294, "", INDEX(白話字韻母資料表, $AC1294, $AW$5))</f>
        <v/>
      </c>
      <c r="AX1294" s="374" t="str">
        <f t="array" ref="AX1294">IF($W1294, "", INDEX(閩拼韻母八聲調資料表, $AD1294, $AG1294))</f>
        <v/>
      </c>
    </row>
    <row r="1295" spans="2:50">
      <c r="B1295" s="380">
        <f t="shared" si="367"/>
        <v>1287</v>
      </c>
      <c r="C1295" s="314" t="str">
        <f>MID(文章!$D$4, B1295, 1)</f>
        <v/>
      </c>
      <c r="D1295" s="365"/>
      <c r="E1295" s="365"/>
      <c r="F1295" s="365"/>
      <c r="G1295" s="315" t="str">
        <f t="array" ref="G1295">IF( OR($T1295, NOT($U1295), $W1295), "", $AA1295 &amp; $AH1295 &amp; INDEX(中文數值資料表, $AG1295, 2) )</f>
        <v/>
      </c>
      <c r="H1295" s="321" t="str">
        <f t="shared" si="368"/>
        <v/>
      </c>
      <c r="I1295" s="322" t="str">
        <f t="shared" si="369"/>
        <v/>
      </c>
      <c r="J1295" s="323" t="str">
        <f t="shared" si="370"/>
        <v/>
      </c>
      <c r="K1295" s="316" t="str">
        <f t="shared" si="371"/>
        <v/>
      </c>
      <c r="L1295" s="317" t="str">
        <f t="shared" ca="1" si="388"/>
        <v xml:space="preserve">\ltjruby{}{}\
</v>
      </c>
      <c r="M1295" s="317" t="str">
        <f t="shared" ca="1" si="374"/>
        <v xml:space="preserve">&lt;ruby&gt;&lt;rt&gt;&lt;/rt&gt;&lt;/ruby&gt;
</v>
      </c>
      <c r="N1295" s="317" t="str">
        <f t="shared" ca="1" si="375"/>
        <v xml:space="preserve">&lt;ruby&gt;&lt;rt&gt;&lt;/rt&gt;&lt;/ruby&gt;
</v>
      </c>
      <c r="O1295" s="317" t="str">
        <f t="shared" ca="1" si="376"/>
        <v xml:space="preserve">&lt;ruby&gt;&lt;rt&gt;&lt;/rt&gt;&lt;/ruby&gt;
</v>
      </c>
      <c r="P1295" s="317" t="str">
        <f t="shared" ca="1" si="376"/>
        <v xml:space="preserve">&lt;ruby&gt;&lt;rt&gt;&lt;/rt&gt;&lt;/ruby&gt;
</v>
      </c>
      <c r="Q1295" s="318" t="str">
        <f t="shared" ca="1" si="377"/>
        <v xml:space="preserve">&lt;ruby&gt;&lt;rtc&gt;&lt;/rtc&gt;&lt;/ruby&gt;
</v>
      </c>
      <c r="R1295" s="318" t="str">
        <f t="shared" ca="1" si="378"/>
        <v xml:space="preserve">&lt;ruby&gt;&lt;rt&gt;&lt;/rt&gt;&lt;rtc&gt;&lt;/rtc&gt;&lt;/ruby&gt;
</v>
      </c>
      <c r="S1295" s="285"/>
      <c r="T1295" s="319" t="b">
        <f t="shared" si="372"/>
        <v>0</v>
      </c>
      <c r="U1295" s="319" t="b">
        <f t="shared" si="379"/>
        <v>0</v>
      </c>
      <c r="V1295" s="319" t="b">
        <f t="shared" si="380"/>
        <v>1</v>
      </c>
      <c r="W1295" s="319" t="b">
        <f t="shared" si="381"/>
        <v>1</v>
      </c>
      <c r="X1295" s="319" t="b">
        <f t="shared" si="382"/>
        <v>0</v>
      </c>
      <c r="Y1295" s="370"/>
      <c r="Z1295" s="377" t="str">
        <f t="shared" si="373"/>
        <v/>
      </c>
      <c r="AA1295" s="373" t="str">
        <f t="array" ref="AA1295">IF( $Z1295="", "", INDEX(白話字聲母資料表, $Z1295, $AA$5))</f>
        <v/>
      </c>
      <c r="AB1295" s="370"/>
      <c r="AC1295" s="377" t="str">
        <f t="shared" si="383"/>
        <v/>
      </c>
      <c r="AD1295" s="373" t="str">
        <f t="array" ref="AD1295">IF( $W1295, "", INDEX(白話字韻母資料表, AC1295, $AD$5))</f>
        <v/>
      </c>
      <c r="AE1295" s="373" t="str">
        <f t="array" ref="AE1295">IF( $W1295, "", IF( INDEX(白話字韻母資料表, AC1295, $AE$5) = "入聲", TRUE, FALSE) )</f>
        <v/>
      </c>
      <c r="AF1295" s="374" t="str">
        <f t="shared" si="384"/>
        <v/>
      </c>
      <c r="AG1295" s="374" t="str">
        <f t="shared" si="385"/>
        <v/>
      </c>
      <c r="AH1295" s="374" t="str">
        <f t="array" ref="AH1295">IF( $W1295, "", INDEX(白話字韻母資料表, $AC1295, $AH$5))</f>
        <v/>
      </c>
      <c r="AI1295" s="374" t="str">
        <f t="array" ref="AI1295">IF($W1295, "", INDEX(白話字韻母八聲調資料表, $AD1295, $AG1295))</f>
        <v/>
      </c>
      <c r="AJ1295" s="370"/>
      <c r="AK1295" s="373" t="b">
        <f t="shared" si="386"/>
        <v>0</v>
      </c>
      <c r="AL1295" s="373" t="str">
        <f>IF( $AK1295, IFERROR( IF(MATCH( $E1295, 顎音化聲母!$H$9:$H$37, 0), TRUE, FALSE), FALSE), "")</f>
        <v/>
      </c>
      <c r="AM1295" s="373" t="str">
        <f t="array" ref="AM1295">IF( AND($AK1295, $AL1295), INDEX(顎音化聲母資料表, MATCH( $D1295 &amp; $E1295, 顎音化聲母!$L$5:$L$136, 0), 3), "")</f>
        <v/>
      </c>
      <c r="AN1295" s="373" t="str">
        <f t="shared" si="387"/>
        <v/>
      </c>
      <c r="AO1295" s="374" t="str">
        <f t="array" ref="AO1295">IF($AN1295="", "", IF( $AM1295&lt;&gt;"", $AM1295,INDEX(白話字聲母資料表, $AN1295, $AO$5)))</f>
        <v/>
      </c>
      <c r="AP1295" s="374" t="str">
        <f t="array" ref="AP1295">IF($W1295, "", INDEX(方音八音反切資料表, $AD1295, $AG1295))</f>
        <v/>
      </c>
      <c r="AQ1295" s="370"/>
      <c r="AR1295" s="374" t="str">
        <f t="array" ref="AR1295">IF($V1295, "", INDEX(白話字聲母資料表, $Z1295, $AR$5))</f>
        <v/>
      </c>
      <c r="AS1295" s="375" t="str">
        <f t="array" ref="AS1295">IF($W1295, "", INDEX(白話字韻母資料表, $AC1295, $AR$5))</f>
        <v/>
      </c>
      <c r="AT1295" s="374" t="str">
        <f t="array" ref="AT1295">IF($W1295, "", INDEX(台羅韻母八聲調資料表, $AD1295, $AG1295))</f>
        <v/>
      </c>
      <c r="AU1295" s="370"/>
      <c r="AV1295" s="374" t="str">
        <f t="array" ref="AV1295">IF($V1295, "", INDEX(白話字聲母資料表, $Z1295, $AV$5))</f>
        <v/>
      </c>
      <c r="AW1295" s="375" t="str">
        <f t="array" ref="AW1295">IF($W1295, "", INDEX(白話字韻母資料表, $AC1295, $AW$5))</f>
        <v/>
      </c>
      <c r="AX1295" s="374" t="str">
        <f t="array" ref="AX1295">IF($W1295, "", INDEX(閩拼韻母八聲調資料表, $AD1295, $AG1295))</f>
        <v/>
      </c>
    </row>
    <row r="1296" spans="2:50">
      <c r="B1296" s="380">
        <f t="shared" si="367"/>
        <v>1288</v>
      </c>
      <c r="C1296" s="314" t="str">
        <f>MID(文章!$D$4, B1296, 1)</f>
        <v/>
      </c>
      <c r="D1296" s="365"/>
      <c r="E1296" s="365"/>
      <c r="F1296" s="365"/>
      <c r="G1296" s="315" t="str">
        <f t="array" ref="G1296">IF( OR($T1296, NOT($U1296), $W1296), "", $AA1296 &amp; $AH1296 &amp; INDEX(中文數值資料表, $AG1296, 2) )</f>
        <v/>
      </c>
      <c r="H1296" s="321" t="str">
        <f t="shared" si="368"/>
        <v/>
      </c>
      <c r="I1296" s="322" t="str">
        <f t="shared" si="369"/>
        <v/>
      </c>
      <c r="J1296" s="323" t="str">
        <f t="shared" si="370"/>
        <v/>
      </c>
      <c r="K1296" s="316" t="str">
        <f t="shared" si="371"/>
        <v/>
      </c>
      <c r="L1296" s="317" t="str">
        <f t="shared" ca="1" si="388"/>
        <v xml:space="preserve">\ltjruby{}{}\
</v>
      </c>
      <c r="M1296" s="317" t="str">
        <f t="shared" ca="1" si="374"/>
        <v xml:space="preserve">&lt;ruby&gt;&lt;rt&gt;&lt;/rt&gt;&lt;/ruby&gt;
</v>
      </c>
      <c r="N1296" s="317" t="str">
        <f t="shared" ca="1" si="375"/>
        <v xml:space="preserve">&lt;ruby&gt;&lt;rt&gt;&lt;/rt&gt;&lt;/ruby&gt;
</v>
      </c>
      <c r="O1296" s="317" t="str">
        <f t="shared" ca="1" si="376"/>
        <v xml:space="preserve">&lt;ruby&gt;&lt;rt&gt;&lt;/rt&gt;&lt;/ruby&gt;
</v>
      </c>
      <c r="P1296" s="317" t="str">
        <f t="shared" ca="1" si="376"/>
        <v xml:space="preserve">&lt;ruby&gt;&lt;rt&gt;&lt;/rt&gt;&lt;/ruby&gt;
</v>
      </c>
      <c r="Q1296" s="318" t="str">
        <f t="shared" ca="1" si="377"/>
        <v xml:space="preserve">&lt;ruby&gt;&lt;rtc&gt;&lt;/rtc&gt;&lt;/ruby&gt;
</v>
      </c>
      <c r="R1296" s="318" t="str">
        <f t="shared" ca="1" si="378"/>
        <v xml:space="preserve">&lt;ruby&gt;&lt;rt&gt;&lt;/rt&gt;&lt;rtc&gt;&lt;/rtc&gt;&lt;/ruby&gt;
</v>
      </c>
      <c r="S1296" s="285"/>
      <c r="T1296" s="319" t="b">
        <f t="shared" si="372"/>
        <v>0</v>
      </c>
      <c r="U1296" s="319" t="b">
        <f t="shared" si="379"/>
        <v>0</v>
      </c>
      <c r="V1296" s="319" t="b">
        <f t="shared" si="380"/>
        <v>1</v>
      </c>
      <c r="W1296" s="319" t="b">
        <f t="shared" si="381"/>
        <v>1</v>
      </c>
      <c r="X1296" s="319" t="b">
        <f t="shared" si="382"/>
        <v>0</v>
      </c>
      <c r="Y1296" s="370"/>
      <c r="Z1296" s="377" t="str">
        <f t="shared" si="373"/>
        <v/>
      </c>
      <c r="AA1296" s="373" t="str">
        <f t="array" ref="AA1296">IF( $Z1296="", "", INDEX(白話字聲母資料表, $Z1296, $AA$5))</f>
        <v/>
      </c>
      <c r="AB1296" s="370"/>
      <c r="AC1296" s="377" t="str">
        <f t="shared" si="383"/>
        <v/>
      </c>
      <c r="AD1296" s="373" t="str">
        <f t="array" ref="AD1296">IF( $W1296, "", INDEX(白話字韻母資料表, AC1296, $AD$5))</f>
        <v/>
      </c>
      <c r="AE1296" s="373" t="str">
        <f t="array" ref="AE1296">IF( $W1296, "", IF( INDEX(白話字韻母資料表, AC1296, $AE$5) = "入聲", TRUE, FALSE) )</f>
        <v/>
      </c>
      <c r="AF1296" s="374" t="str">
        <f t="shared" si="384"/>
        <v/>
      </c>
      <c r="AG1296" s="374" t="str">
        <f t="shared" si="385"/>
        <v/>
      </c>
      <c r="AH1296" s="374" t="str">
        <f t="array" ref="AH1296">IF( $W1296, "", INDEX(白話字韻母資料表, $AC1296, $AH$5))</f>
        <v/>
      </c>
      <c r="AI1296" s="374" t="str">
        <f t="array" ref="AI1296">IF($W1296, "", INDEX(白話字韻母八聲調資料表, $AD1296, $AG1296))</f>
        <v/>
      </c>
      <c r="AJ1296" s="370"/>
      <c r="AK1296" s="373" t="b">
        <f t="shared" si="386"/>
        <v>0</v>
      </c>
      <c r="AL1296" s="373" t="str">
        <f>IF( $AK1296, IFERROR( IF(MATCH( $E1296, 顎音化聲母!$H$9:$H$37, 0), TRUE, FALSE), FALSE), "")</f>
        <v/>
      </c>
      <c r="AM1296" s="373" t="str">
        <f t="array" ref="AM1296">IF( AND($AK1296, $AL1296), INDEX(顎音化聲母資料表, MATCH( $D1296 &amp; $E1296, 顎音化聲母!$L$5:$L$136, 0), 3), "")</f>
        <v/>
      </c>
      <c r="AN1296" s="373" t="str">
        <f t="shared" si="387"/>
        <v/>
      </c>
      <c r="AO1296" s="374" t="str">
        <f t="array" ref="AO1296">IF($AN1296="", "", IF( $AM1296&lt;&gt;"", $AM1296,INDEX(白話字聲母資料表, $AN1296, $AO$5)))</f>
        <v/>
      </c>
      <c r="AP1296" s="374" t="str">
        <f t="array" ref="AP1296">IF($W1296, "", INDEX(方音八音反切資料表, $AD1296, $AG1296))</f>
        <v/>
      </c>
      <c r="AQ1296" s="370"/>
      <c r="AR1296" s="374" t="str">
        <f t="array" ref="AR1296">IF($V1296, "", INDEX(白話字聲母資料表, $Z1296, $AR$5))</f>
        <v/>
      </c>
      <c r="AS1296" s="375" t="str">
        <f t="array" ref="AS1296">IF($W1296, "", INDEX(白話字韻母資料表, $AC1296, $AR$5))</f>
        <v/>
      </c>
      <c r="AT1296" s="374" t="str">
        <f t="array" ref="AT1296">IF($W1296, "", INDEX(台羅韻母八聲調資料表, $AD1296, $AG1296))</f>
        <v/>
      </c>
      <c r="AU1296" s="370"/>
      <c r="AV1296" s="374" t="str">
        <f t="array" ref="AV1296">IF($V1296, "", INDEX(白話字聲母資料表, $Z1296, $AV$5))</f>
        <v/>
      </c>
      <c r="AW1296" s="375" t="str">
        <f t="array" ref="AW1296">IF($W1296, "", INDEX(白話字韻母資料表, $AC1296, $AW$5))</f>
        <v/>
      </c>
      <c r="AX1296" s="374" t="str">
        <f t="array" ref="AX1296">IF($W1296, "", INDEX(閩拼韻母八聲調資料表, $AD1296, $AG1296))</f>
        <v/>
      </c>
    </row>
    <row r="1297" spans="2:50">
      <c r="B1297" s="380">
        <f t="shared" si="367"/>
        <v>1289</v>
      </c>
      <c r="C1297" s="314" t="str">
        <f>MID(文章!$D$4, B1297, 1)</f>
        <v/>
      </c>
      <c r="D1297" s="365"/>
      <c r="E1297" s="365"/>
      <c r="F1297" s="365"/>
      <c r="G1297" s="315" t="str">
        <f t="array" ref="G1297">IF( OR($T1297, NOT($U1297), $W1297), "", $AA1297 &amp; $AH1297 &amp; INDEX(中文數值資料表, $AG1297, 2) )</f>
        <v/>
      </c>
      <c r="H1297" s="321" t="str">
        <f t="shared" si="368"/>
        <v/>
      </c>
      <c r="I1297" s="322" t="str">
        <f t="shared" si="369"/>
        <v/>
      </c>
      <c r="J1297" s="323" t="str">
        <f t="shared" si="370"/>
        <v/>
      </c>
      <c r="K1297" s="316" t="str">
        <f t="shared" si="371"/>
        <v/>
      </c>
      <c r="L1297" s="317" t="str">
        <f t="shared" ca="1" si="388"/>
        <v xml:space="preserve">\ltjruby{}{}\
</v>
      </c>
      <c r="M1297" s="317" t="str">
        <f t="shared" ca="1" si="374"/>
        <v xml:space="preserve">&lt;ruby&gt;&lt;rt&gt;&lt;/rt&gt;&lt;/ruby&gt;
</v>
      </c>
      <c r="N1297" s="317" t="str">
        <f t="shared" ca="1" si="375"/>
        <v xml:space="preserve">&lt;ruby&gt;&lt;rt&gt;&lt;/rt&gt;&lt;/ruby&gt;
</v>
      </c>
      <c r="O1297" s="317" t="str">
        <f t="shared" ca="1" si="376"/>
        <v xml:space="preserve">&lt;ruby&gt;&lt;rt&gt;&lt;/rt&gt;&lt;/ruby&gt;
</v>
      </c>
      <c r="P1297" s="317" t="str">
        <f t="shared" ca="1" si="376"/>
        <v xml:space="preserve">&lt;ruby&gt;&lt;rt&gt;&lt;/rt&gt;&lt;/ruby&gt;
</v>
      </c>
      <c r="Q1297" s="318" t="str">
        <f t="shared" ca="1" si="377"/>
        <v xml:space="preserve">&lt;ruby&gt;&lt;rtc&gt;&lt;/rtc&gt;&lt;/ruby&gt;
</v>
      </c>
      <c r="R1297" s="318" t="str">
        <f t="shared" ca="1" si="378"/>
        <v xml:space="preserve">&lt;ruby&gt;&lt;rt&gt;&lt;/rt&gt;&lt;rtc&gt;&lt;/rtc&gt;&lt;/ruby&gt;
</v>
      </c>
      <c r="S1297" s="285"/>
      <c r="T1297" s="319" t="b">
        <f t="shared" si="372"/>
        <v>0</v>
      </c>
      <c r="U1297" s="319" t="b">
        <f t="shared" si="379"/>
        <v>0</v>
      </c>
      <c r="V1297" s="319" t="b">
        <f t="shared" si="380"/>
        <v>1</v>
      </c>
      <c r="W1297" s="319" t="b">
        <f t="shared" si="381"/>
        <v>1</v>
      </c>
      <c r="X1297" s="319" t="b">
        <f t="shared" si="382"/>
        <v>0</v>
      </c>
      <c r="Y1297" s="370"/>
      <c r="Z1297" s="377" t="str">
        <f t="shared" si="373"/>
        <v/>
      </c>
      <c r="AA1297" s="373" t="str">
        <f t="array" ref="AA1297">IF( $Z1297="", "", INDEX(白話字聲母資料表, $Z1297, $AA$5))</f>
        <v/>
      </c>
      <c r="AB1297" s="370"/>
      <c r="AC1297" s="377" t="str">
        <f t="shared" si="383"/>
        <v/>
      </c>
      <c r="AD1297" s="373" t="str">
        <f t="array" ref="AD1297">IF( $W1297, "", INDEX(白話字韻母資料表, AC1297, $AD$5))</f>
        <v/>
      </c>
      <c r="AE1297" s="373" t="str">
        <f t="array" ref="AE1297">IF( $W1297, "", IF( INDEX(白話字韻母資料表, AC1297, $AE$5) = "入聲", TRUE, FALSE) )</f>
        <v/>
      </c>
      <c r="AF1297" s="374" t="str">
        <f t="shared" si="384"/>
        <v/>
      </c>
      <c r="AG1297" s="374" t="str">
        <f t="shared" si="385"/>
        <v/>
      </c>
      <c r="AH1297" s="374" t="str">
        <f t="array" ref="AH1297">IF( $W1297, "", INDEX(白話字韻母資料表, $AC1297, $AH$5))</f>
        <v/>
      </c>
      <c r="AI1297" s="374" t="str">
        <f t="array" ref="AI1297">IF($W1297, "", INDEX(白話字韻母八聲調資料表, $AD1297, $AG1297))</f>
        <v/>
      </c>
      <c r="AJ1297" s="370"/>
      <c r="AK1297" s="373" t="b">
        <f t="shared" si="386"/>
        <v>0</v>
      </c>
      <c r="AL1297" s="373" t="str">
        <f>IF( $AK1297, IFERROR( IF(MATCH( $E1297, 顎音化聲母!$H$9:$H$37, 0), TRUE, FALSE), FALSE), "")</f>
        <v/>
      </c>
      <c r="AM1297" s="373" t="str">
        <f t="array" ref="AM1297">IF( AND($AK1297, $AL1297), INDEX(顎音化聲母資料表, MATCH( $D1297 &amp; $E1297, 顎音化聲母!$L$5:$L$136, 0), 3), "")</f>
        <v/>
      </c>
      <c r="AN1297" s="373" t="str">
        <f t="shared" si="387"/>
        <v/>
      </c>
      <c r="AO1297" s="374" t="str">
        <f t="array" ref="AO1297">IF($AN1297="", "", IF( $AM1297&lt;&gt;"", $AM1297,INDEX(白話字聲母資料表, $AN1297, $AO$5)))</f>
        <v/>
      </c>
      <c r="AP1297" s="374" t="str">
        <f t="array" ref="AP1297">IF($W1297, "", INDEX(方音八音反切資料表, $AD1297, $AG1297))</f>
        <v/>
      </c>
      <c r="AQ1297" s="370"/>
      <c r="AR1297" s="374" t="str">
        <f t="array" ref="AR1297">IF($V1297, "", INDEX(白話字聲母資料表, $Z1297, $AR$5))</f>
        <v/>
      </c>
      <c r="AS1297" s="375" t="str">
        <f t="array" ref="AS1297">IF($W1297, "", INDEX(白話字韻母資料表, $AC1297, $AR$5))</f>
        <v/>
      </c>
      <c r="AT1297" s="374" t="str">
        <f t="array" ref="AT1297">IF($W1297, "", INDEX(台羅韻母八聲調資料表, $AD1297, $AG1297))</f>
        <v/>
      </c>
      <c r="AU1297" s="370"/>
      <c r="AV1297" s="374" t="str">
        <f t="array" ref="AV1297">IF($V1297, "", INDEX(白話字聲母資料表, $Z1297, $AV$5))</f>
        <v/>
      </c>
      <c r="AW1297" s="375" t="str">
        <f t="array" ref="AW1297">IF($W1297, "", INDEX(白話字韻母資料表, $AC1297, $AW$5))</f>
        <v/>
      </c>
      <c r="AX1297" s="374" t="str">
        <f t="array" ref="AX1297">IF($W1297, "", INDEX(閩拼韻母八聲調資料表, $AD1297, $AG1297))</f>
        <v/>
      </c>
    </row>
    <row r="1298" spans="2:50">
      <c r="B1298" s="380">
        <f t="shared" si="367"/>
        <v>1290</v>
      </c>
      <c r="C1298" s="314" t="str">
        <f>MID(文章!$D$4, B1298, 1)</f>
        <v/>
      </c>
      <c r="D1298" s="365"/>
      <c r="E1298" s="365"/>
      <c r="F1298" s="365"/>
      <c r="G1298" s="315" t="str">
        <f t="array" ref="G1298">IF( OR($T1298, NOT($U1298), $W1298), "", $AA1298 &amp; $AH1298 &amp; INDEX(中文數值資料表, $AG1298, 2) )</f>
        <v/>
      </c>
      <c r="H1298" s="321" t="str">
        <f t="shared" si="368"/>
        <v/>
      </c>
      <c r="I1298" s="322" t="str">
        <f t="shared" si="369"/>
        <v/>
      </c>
      <c r="J1298" s="323" t="str">
        <f t="shared" si="370"/>
        <v/>
      </c>
      <c r="K1298" s="316" t="str">
        <f t="shared" si="371"/>
        <v/>
      </c>
      <c r="L1298" s="317" t="str">
        <f t="shared" ca="1" si="388"/>
        <v xml:space="preserve">\ltjruby{}{}\
</v>
      </c>
      <c r="M1298" s="317" t="str">
        <f t="shared" ca="1" si="374"/>
        <v xml:space="preserve">&lt;ruby&gt;&lt;rt&gt;&lt;/rt&gt;&lt;/ruby&gt;
</v>
      </c>
      <c r="N1298" s="317" t="str">
        <f t="shared" ca="1" si="375"/>
        <v xml:space="preserve">&lt;ruby&gt;&lt;rt&gt;&lt;/rt&gt;&lt;/ruby&gt;
</v>
      </c>
      <c r="O1298" s="317" t="str">
        <f t="shared" ca="1" si="376"/>
        <v xml:space="preserve">&lt;ruby&gt;&lt;rt&gt;&lt;/rt&gt;&lt;/ruby&gt;
</v>
      </c>
      <c r="P1298" s="317" t="str">
        <f t="shared" ca="1" si="376"/>
        <v xml:space="preserve">&lt;ruby&gt;&lt;rt&gt;&lt;/rt&gt;&lt;/ruby&gt;
</v>
      </c>
      <c r="Q1298" s="318" t="str">
        <f t="shared" ca="1" si="377"/>
        <v xml:space="preserve">&lt;ruby&gt;&lt;rtc&gt;&lt;/rtc&gt;&lt;/ruby&gt;
</v>
      </c>
      <c r="R1298" s="318" t="str">
        <f t="shared" ca="1" si="378"/>
        <v xml:space="preserve">&lt;ruby&gt;&lt;rt&gt;&lt;/rt&gt;&lt;rtc&gt;&lt;/rtc&gt;&lt;/ruby&gt;
</v>
      </c>
      <c r="S1298" s="285"/>
      <c r="T1298" s="319" t="b">
        <f t="shared" si="372"/>
        <v>0</v>
      </c>
      <c r="U1298" s="319" t="b">
        <f t="shared" si="379"/>
        <v>0</v>
      </c>
      <c r="V1298" s="319" t="b">
        <f t="shared" si="380"/>
        <v>1</v>
      </c>
      <c r="W1298" s="319" t="b">
        <f t="shared" si="381"/>
        <v>1</v>
      </c>
      <c r="X1298" s="319" t="b">
        <f t="shared" si="382"/>
        <v>0</v>
      </c>
      <c r="Y1298" s="370"/>
      <c r="Z1298" s="377" t="str">
        <f t="shared" si="373"/>
        <v/>
      </c>
      <c r="AA1298" s="373" t="str">
        <f t="array" ref="AA1298">IF( $Z1298="", "", INDEX(白話字聲母資料表, $Z1298, $AA$5))</f>
        <v/>
      </c>
      <c r="AB1298" s="370"/>
      <c r="AC1298" s="377" t="str">
        <f t="shared" si="383"/>
        <v/>
      </c>
      <c r="AD1298" s="373" t="str">
        <f t="array" ref="AD1298">IF( $W1298, "", INDEX(白話字韻母資料表, AC1298, $AD$5))</f>
        <v/>
      </c>
      <c r="AE1298" s="373" t="str">
        <f t="array" ref="AE1298">IF( $W1298, "", IF( INDEX(白話字韻母資料表, AC1298, $AE$5) = "入聲", TRUE, FALSE) )</f>
        <v/>
      </c>
      <c r="AF1298" s="374" t="str">
        <f t="shared" si="384"/>
        <v/>
      </c>
      <c r="AG1298" s="374" t="str">
        <f t="shared" si="385"/>
        <v/>
      </c>
      <c r="AH1298" s="374" t="str">
        <f t="array" ref="AH1298">IF( $W1298, "", INDEX(白話字韻母資料表, $AC1298, $AH$5))</f>
        <v/>
      </c>
      <c r="AI1298" s="374" t="str">
        <f t="array" ref="AI1298">IF($W1298, "", INDEX(白話字韻母八聲調資料表, $AD1298, $AG1298))</f>
        <v/>
      </c>
      <c r="AJ1298" s="370"/>
      <c r="AK1298" s="373" t="b">
        <f t="shared" si="386"/>
        <v>0</v>
      </c>
      <c r="AL1298" s="373" t="str">
        <f>IF( $AK1298, IFERROR( IF(MATCH( $E1298, 顎音化聲母!$H$9:$H$37, 0), TRUE, FALSE), FALSE), "")</f>
        <v/>
      </c>
      <c r="AM1298" s="373" t="str">
        <f t="array" ref="AM1298">IF( AND($AK1298, $AL1298), INDEX(顎音化聲母資料表, MATCH( $D1298 &amp; $E1298, 顎音化聲母!$L$5:$L$136, 0), 3), "")</f>
        <v/>
      </c>
      <c r="AN1298" s="373" t="str">
        <f t="shared" si="387"/>
        <v/>
      </c>
      <c r="AO1298" s="374" t="str">
        <f t="array" ref="AO1298">IF($AN1298="", "", IF( $AM1298&lt;&gt;"", $AM1298,INDEX(白話字聲母資料表, $AN1298, $AO$5)))</f>
        <v/>
      </c>
      <c r="AP1298" s="374" t="str">
        <f t="array" ref="AP1298">IF($W1298, "", INDEX(方音八音反切資料表, $AD1298, $AG1298))</f>
        <v/>
      </c>
      <c r="AQ1298" s="370"/>
      <c r="AR1298" s="374" t="str">
        <f t="array" ref="AR1298">IF($V1298, "", INDEX(白話字聲母資料表, $Z1298, $AR$5))</f>
        <v/>
      </c>
      <c r="AS1298" s="375" t="str">
        <f t="array" ref="AS1298">IF($W1298, "", INDEX(白話字韻母資料表, $AC1298, $AR$5))</f>
        <v/>
      </c>
      <c r="AT1298" s="374" t="str">
        <f t="array" ref="AT1298">IF($W1298, "", INDEX(台羅韻母八聲調資料表, $AD1298, $AG1298))</f>
        <v/>
      </c>
      <c r="AU1298" s="370"/>
      <c r="AV1298" s="374" t="str">
        <f t="array" ref="AV1298">IF($V1298, "", INDEX(白話字聲母資料表, $Z1298, $AV$5))</f>
        <v/>
      </c>
      <c r="AW1298" s="375" t="str">
        <f t="array" ref="AW1298">IF($W1298, "", INDEX(白話字韻母資料表, $AC1298, $AW$5))</f>
        <v/>
      </c>
      <c r="AX1298" s="374" t="str">
        <f t="array" ref="AX1298">IF($W1298, "", INDEX(閩拼韻母八聲調資料表, $AD1298, $AG1298))</f>
        <v/>
      </c>
    </row>
    <row r="1299" spans="2:50">
      <c r="B1299" s="380">
        <f t="shared" si="367"/>
        <v>1291</v>
      </c>
      <c r="C1299" s="314" t="str">
        <f>MID(文章!$D$4, B1299, 1)</f>
        <v/>
      </c>
      <c r="D1299" s="365"/>
      <c r="E1299" s="365"/>
      <c r="F1299" s="365"/>
      <c r="G1299" s="315" t="str">
        <f t="array" ref="G1299">IF( OR($T1299, NOT($U1299), $W1299), "", $AA1299 &amp; $AH1299 &amp; INDEX(中文數值資料表, $AG1299, 2) )</f>
        <v/>
      </c>
      <c r="H1299" s="321" t="str">
        <f t="shared" si="368"/>
        <v/>
      </c>
      <c r="I1299" s="322" t="str">
        <f t="shared" si="369"/>
        <v/>
      </c>
      <c r="J1299" s="323" t="str">
        <f t="shared" si="370"/>
        <v/>
      </c>
      <c r="K1299" s="316" t="str">
        <f t="shared" si="371"/>
        <v/>
      </c>
      <c r="L1299" s="317" t="str">
        <f t="shared" ca="1" si="388"/>
        <v xml:space="preserve">\ltjruby{}{}\
</v>
      </c>
      <c r="M1299" s="317" t="str">
        <f t="shared" ca="1" si="374"/>
        <v xml:space="preserve">&lt;ruby&gt;&lt;rt&gt;&lt;/rt&gt;&lt;/ruby&gt;
</v>
      </c>
      <c r="N1299" s="317" t="str">
        <f t="shared" ca="1" si="375"/>
        <v xml:space="preserve">&lt;ruby&gt;&lt;rt&gt;&lt;/rt&gt;&lt;/ruby&gt;
</v>
      </c>
      <c r="O1299" s="317" t="str">
        <f t="shared" ca="1" si="376"/>
        <v xml:space="preserve">&lt;ruby&gt;&lt;rt&gt;&lt;/rt&gt;&lt;/ruby&gt;
</v>
      </c>
      <c r="P1299" s="317" t="str">
        <f t="shared" ca="1" si="376"/>
        <v xml:space="preserve">&lt;ruby&gt;&lt;rt&gt;&lt;/rt&gt;&lt;/ruby&gt;
</v>
      </c>
      <c r="Q1299" s="318" t="str">
        <f t="shared" ca="1" si="377"/>
        <v xml:space="preserve">&lt;ruby&gt;&lt;rtc&gt;&lt;/rtc&gt;&lt;/ruby&gt;
</v>
      </c>
      <c r="R1299" s="318" t="str">
        <f t="shared" ca="1" si="378"/>
        <v xml:space="preserve">&lt;ruby&gt;&lt;rt&gt;&lt;/rt&gt;&lt;rtc&gt;&lt;/rtc&gt;&lt;/ruby&gt;
</v>
      </c>
      <c r="S1299" s="285"/>
      <c r="T1299" s="319" t="b">
        <f t="shared" si="372"/>
        <v>0</v>
      </c>
      <c r="U1299" s="319" t="b">
        <f t="shared" si="379"/>
        <v>0</v>
      </c>
      <c r="V1299" s="319" t="b">
        <f t="shared" si="380"/>
        <v>1</v>
      </c>
      <c r="W1299" s="319" t="b">
        <f t="shared" si="381"/>
        <v>1</v>
      </c>
      <c r="X1299" s="319" t="b">
        <f t="shared" si="382"/>
        <v>0</v>
      </c>
      <c r="Y1299" s="370"/>
      <c r="Z1299" s="377" t="str">
        <f t="shared" si="373"/>
        <v/>
      </c>
      <c r="AA1299" s="373" t="str">
        <f t="array" ref="AA1299">IF( $Z1299="", "", INDEX(白話字聲母資料表, $Z1299, $AA$5))</f>
        <v/>
      </c>
      <c r="AB1299" s="370"/>
      <c r="AC1299" s="377" t="str">
        <f t="shared" si="383"/>
        <v/>
      </c>
      <c r="AD1299" s="373" t="str">
        <f t="array" ref="AD1299">IF( $W1299, "", INDEX(白話字韻母資料表, AC1299, $AD$5))</f>
        <v/>
      </c>
      <c r="AE1299" s="373" t="str">
        <f t="array" ref="AE1299">IF( $W1299, "", IF( INDEX(白話字韻母資料表, AC1299, $AE$5) = "入聲", TRUE, FALSE) )</f>
        <v/>
      </c>
      <c r="AF1299" s="374" t="str">
        <f t="shared" si="384"/>
        <v/>
      </c>
      <c r="AG1299" s="374" t="str">
        <f t="shared" si="385"/>
        <v/>
      </c>
      <c r="AH1299" s="374" t="str">
        <f t="array" ref="AH1299">IF( $W1299, "", INDEX(白話字韻母資料表, $AC1299, $AH$5))</f>
        <v/>
      </c>
      <c r="AI1299" s="374" t="str">
        <f t="array" ref="AI1299">IF($W1299, "", INDEX(白話字韻母八聲調資料表, $AD1299, $AG1299))</f>
        <v/>
      </c>
      <c r="AJ1299" s="370"/>
      <c r="AK1299" s="373" t="b">
        <f t="shared" si="386"/>
        <v>0</v>
      </c>
      <c r="AL1299" s="373" t="str">
        <f>IF( $AK1299, IFERROR( IF(MATCH( $E1299, 顎音化聲母!$H$9:$H$37, 0), TRUE, FALSE), FALSE), "")</f>
        <v/>
      </c>
      <c r="AM1299" s="373" t="str">
        <f t="array" ref="AM1299">IF( AND($AK1299, $AL1299), INDEX(顎音化聲母資料表, MATCH( $D1299 &amp; $E1299, 顎音化聲母!$L$5:$L$136, 0), 3), "")</f>
        <v/>
      </c>
      <c r="AN1299" s="373" t="str">
        <f t="shared" si="387"/>
        <v/>
      </c>
      <c r="AO1299" s="374" t="str">
        <f t="array" ref="AO1299">IF($AN1299="", "", IF( $AM1299&lt;&gt;"", $AM1299,INDEX(白話字聲母資料表, $AN1299, $AO$5)))</f>
        <v/>
      </c>
      <c r="AP1299" s="374" t="str">
        <f t="array" ref="AP1299">IF($W1299, "", INDEX(方音八音反切資料表, $AD1299, $AG1299))</f>
        <v/>
      </c>
      <c r="AQ1299" s="370"/>
      <c r="AR1299" s="374" t="str">
        <f t="array" ref="AR1299">IF($V1299, "", INDEX(白話字聲母資料表, $Z1299, $AR$5))</f>
        <v/>
      </c>
      <c r="AS1299" s="375" t="str">
        <f t="array" ref="AS1299">IF($W1299, "", INDEX(白話字韻母資料表, $AC1299, $AR$5))</f>
        <v/>
      </c>
      <c r="AT1299" s="374" t="str">
        <f t="array" ref="AT1299">IF($W1299, "", INDEX(台羅韻母八聲調資料表, $AD1299, $AG1299))</f>
        <v/>
      </c>
      <c r="AU1299" s="370"/>
      <c r="AV1299" s="374" t="str">
        <f t="array" ref="AV1299">IF($V1299, "", INDEX(白話字聲母資料表, $Z1299, $AV$5))</f>
        <v/>
      </c>
      <c r="AW1299" s="375" t="str">
        <f t="array" ref="AW1299">IF($W1299, "", INDEX(白話字韻母資料表, $AC1299, $AW$5))</f>
        <v/>
      </c>
      <c r="AX1299" s="374" t="str">
        <f t="array" ref="AX1299">IF($W1299, "", INDEX(閩拼韻母八聲調資料表, $AD1299, $AG1299))</f>
        <v/>
      </c>
    </row>
    <row r="1300" spans="2:50">
      <c r="B1300" s="380">
        <f t="shared" si="367"/>
        <v>1292</v>
      </c>
      <c r="C1300" s="314" t="str">
        <f>MID(文章!$D$4, B1300, 1)</f>
        <v/>
      </c>
      <c r="D1300" s="365"/>
      <c r="E1300" s="365"/>
      <c r="F1300" s="365"/>
      <c r="G1300" s="315" t="str">
        <f t="array" ref="G1300">IF( OR($T1300, NOT($U1300), $W1300), "", $AA1300 &amp; $AH1300 &amp; INDEX(中文數值資料表, $AG1300, 2) )</f>
        <v/>
      </c>
      <c r="H1300" s="321" t="str">
        <f t="shared" si="368"/>
        <v/>
      </c>
      <c r="I1300" s="322" t="str">
        <f t="shared" si="369"/>
        <v/>
      </c>
      <c r="J1300" s="323" t="str">
        <f t="shared" si="370"/>
        <v/>
      </c>
      <c r="K1300" s="316" t="str">
        <f t="shared" si="371"/>
        <v/>
      </c>
      <c r="L1300" s="317" t="str">
        <f t="shared" ca="1" si="388"/>
        <v xml:space="preserve">\ltjruby{}{}\
</v>
      </c>
      <c r="M1300" s="317" t="str">
        <f t="shared" ca="1" si="374"/>
        <v xml:space="preserve">&lt;ruby&gt;&lt;rt&gt;&lt;/rt&gt;&lt;/ruby&gt;
</v>
      </c>
      <c r="N1300" s="317" t="str">
        <f t="shared" ca="1" si="375"/>
        <v xml:space="preserve">&lt;ruby&gt;&lt;rt&gt;&lt;/rt&gt;&lt;/ruby&gt;
</v>
      </c>
      <c r="O1300" s="317" t="str">
        <f t="shared" ca="1" si="376"/>
        <v xml:space="preserve">&lt;ruby&gt;&lt;rt&gt;&lt;/rt&gt;&lt;/ruby&gt;
</v>
      </c>
      <c r="P1300" s="317" t="str">
        <f t="shared" ca="1" si="376"/>
        <v xml:space="preserve">&lt;ruby&gt;&lt;rt&gt;&lt;/rt&gt;&lt;/ruby&gt;
</v>
      </c>
      <c r="Q1300" s="318" t="str">
        <f t="shared" ca="1" si="377"/>
        <v xml:space="preserve">&lt;ruby&gt;&lt;rtc&gt;&lt;/rtc&gt;&lt;/ruby&gt;
</v>
      </c>
      <c r="R1300" s="318" t="str">
        <f t="shared" ca="1" si="378"/>
        <v xml:space="preserve">&lt;ruby&gt;&lt;rt&gt;&lt;/rt&gt;&lt;rtc&gt;&lt;/rtc&gt;&lt;/ruby&gt;
</v>
      </c>
      <c r="S1300" s="285"/>
      <c r="T1300" s="319" t="b">
        <f t="shared" si="372"/>
        <v>0</v>
      </c>
      <c r="U1300" s="319" t="b">
        <f t="shared" si="379"/>
        <v>0</v>
      </c>
      <c r="V1300" s="319" t="b">
        <f t="shared" si="380"/>
        <v>1</v>
      </c>
      <c r="W1300" s="319" t="b">
        <f t="shared" si="381"/>
        <v>1</v>
      </c>
      <c r="X1300" s="319" t="b">
        <f t="shared" si="382"/>
        <v>0</v>
      </c>
      <c r="Y1300" s="370"/>
      <c r="Z1300" s="377" t="str">
        <f t="shared" si="373"/>
        <v/>
      </c>
      <c r="AA1300" s="373" t="str">
        <f t="array" ref="AA1300">IF( $Z1300="", "", INDEX(白話字聲母資料表, $Z1300, $AA$5))</f>
        <v/>
      </c>
      <c r="AB1300" s="370"/>
      <c r="AC1300" s="377" t="str">
        <f t="shared" si="383"/>
        <v/>
      </c>
      <c r="AD1300" s="373" t="str">
        <f t="array" ref="AD1300">IF( $W1300, "", INDEX(白話字韻母資料表, AC1300, $AD$5))</f>
        <v/>
      </c>
      <c r="AE1300" s="373" t="str">
        <f t="array" ref="AE1300">IF( $W1300, "", IF( INDEX(白話字韻母資料表, AC1300, $AE$5) = "入聲", TRUE, FALSE) )</f>
        <v/>
      </c>
      <c r="AF1300" s="374" t="str">
        <f t="shared" si="384"/>
        <v/>
      </c>
      <c r="AG1300" s="374" t="str">
        <f t="shared" si="385"/>
        <v/>
      </c>
      <c r="AH1300" s="374" t="str">
        <f t="array" ref="AH1300">IF( $W1300, "", INDEX(白話字韻母資料表, $AC1300, $AH$5))</f>
        <v/>
      </c>
      <c r="AI1300" s="374" t="str">
        <f t="array" ref="AI1300">IF($W1300, "", INDEX(白話字韻母八聲調資料表, $AD1300, $AG1300))</f>
        <v/>
      </c>
      <c r="AJ1300" s="370"/>
      <c r="AK1300" s="373" t="b">
        <f t="shared" si="386"/>
        <v>0</v>
      </c>
      <c r="AL1300" s="373" t="str">
        <f>IF( $AK1300, IFERROR( IF(MATCH( $E1300, 顎音化聲母!$H$9:$H$37, 0), TRUE, FALSE), FALSE), "")</f>
        <v/>
      </c>
      <c r="AM1300" s="373" t="str">
        <f t="array" ref="AM1300">IF( AND($AK1300, $AL1300), INDEX(顎音化聲母資料表, MATCH( $D1300 &amp; $E1300, 顎音化聲母!$L$5:$L$136, 0), 3), "")</f>
        <v/>
      </c>
      <c r="AN1300" s="373" t="str">
        <f t="shared" si="387"/>
        <v/>
      </c>
      <c r="AO1300" s="374" t="str">
        <f t="array" ref="AO1300">IF($AN1300="", "", IF( $AM1300&lt;&gt;"", $AM1300,INDEX(白話字聲母資料表, $AN1300, $AO$5)))</f>
        <v/>
      </c>
      <c r="AP1300" s="374" t="str">
        <f t="array" ref="AP1300">IF($W1300, "", INDEX(方音八音反切資料表, $AD1300, $AG1300))</f>
        <v/>
      </c>
      <c r="AQ1300" s="370"/>
      <c r="AR1300" s="374" t="str">
        <f t="array" ref="AR1300">IF($V1300, "", INDEX(白話字聲母資料表, $Z1300, $AR$5))</f>
        <v/>
      </c>
      <c r="AS1300" s="375" t="str">
        <f t="array" ref="AS1300">IF($W1300, "", INDEX(白話字韻母資料表, $AC1300, $AR$5))</f>
        <v/>
      </c>
      <c r="AT1300" s="374" t="str">
        <f t="array" ref="AT1300">IF($W1300, "", INDEX(台羅韻母八聲調資料表, $AD1300, $AG1300))</f>
        <v/>
      </c>
      <c r="AU1300" s="370"/>
      <c r="AV1300" s="374" t="str">
        <f t="array" ref="AV1300">IF($V1300, "", INDEX(白話字聲母資料表, $Z1300, $AV$5))</f>
        <v/>
      </c>
      <c r="AW1300" s="375" t="str">
        <f t="array" ref="AW1300">IF($W1300, "", INDEX(白話字韻母資料表, $AC1300, $AW$5))</f>
        <v/>
      </c>
      <c r="AX1300" s="374" t="str">
        <f t="array" ref="AX1300">IF($W1300, "", INDEX(閩拼韻母八聲調資料表, $AD1300, $AG1300))</f>
        <v/>
      </c>
    </row>
    <row r="1301" spans="2:50">
      <c r="B1301" s="380">
        <f t="shared" si="367"/>
        <v>1293</v>
      </c>
      <c r="C1301" s="314" t="str">
        <f>MID(文章!$D$4, B1301, 1)</f>
        <v/>
      </c>
      <c r="D1301" s="365"/>
      <c r="E1301" s="365"/>
      <c r="F1301" s="365"/>
      <c r="G1301" s="315" t="str">
        <f t="array" ref="G1301">IF( OR($T1301, NOT($U1301), $W1301), "", $AA1301 &amp; $AH1301 &amp; INDEX(中文數值資料表, $AG1301, 2) )</f>
        <v/>
      </c>
      <c r="H1301" s="321" t="str">
        <f t="shared" si="368"/>
        <v/>
      </c>
      <c r="I1301" s="322" t="str">
        <f t="shared" si="369"/>
        <v/>
      </c>
      <c r="J1301" s="323" t="str">
        <f t="shared" si="370"/>
        <v/>
      </c>
      <c r="K1301" s="316" t="str">
        <f t="shared" si="371"/>
        <v/>
      </c>
      <c r="L1301" s="317" t="str">
        <f t="shared" ca="1" si="388"/>
        <v xml:space="preserve">\ltjruby{}{}\
</v>
      </c>
      <c r="M1301" s="317" t="str">
        <f t="shared" ca="1" si="374"/>
        <v xml:space="preserve">&lt;ruby&gt;&lt;rt&gt;&lt;/rt&gt;&lt;/ruby&gt;
</v>
      </c>
      <c r="N1301" s="317" t="str">
        <f t="shared" ca="1" si="375"/>
        <v xml:space="preserve">&lt;ruby&gt;&lt;rt&gt;&lt;/rt&gt;&lt;/ruby&gt;
</v>
      </c>
      <c r="O1301" s="317" t="str">
        <f t="shared" ca="1" si="376"/>
        <v xml:space="preserve">&lt;ruby&gt;&lt;rt&gt;&lt;/rt&gt;&lt;/ruby&gt;
</v>
      </c>
      <c r="P1301" s="317" t="str">
        <f t="shared" ca="1" si="376"/>
        <v xml:space="preserve">&lt;ruby&gt;&lt;rt&gt;&lt;/rt&gt;&lt;/ruby&gt;
</v>
      </c>
      <c r="Q1301" s="318" t="str">
        <f t="shared" ca="1" si="377"/>
        <v xml:space="preserve">&lt;ruby&gt;&lt;rtc&gt;&lt;/rtc&gt;&lt;/ruby&gt;
</v>
      </c>
      <c r="R1301" s="318" t="str">
        <f t="shared" ca="1" si="378"/>
        <v xml:space="preserve">&lt;ruby&gt;&lt;rt&gt;&lt;/rt&gt;&lt;rtc&gt;&lt;/rtc&gt;&lt;/ruby&gt;
</v>
      </c>
      <c r="S1301" s="285"/>
      <c r="T1301" s="319" t="b">
        <f t="shared" si="372"/>
        <v>0</v>
      </c>
      <c r="U1301" s="319" t="b">
        <f t="shared" si="379"/>
        <v>0</v>
      </c>
      <c r="V1301" s="319" t="b">
        <f t="shared" si="380"/>
        <v>1</v>
      </c>
      <c r="W1301" s="319" t="b">
        <f t="shared" si="381"/>
        <v>1</v>
      </c>
      <c r="X1301" s="319" t="b">
        <f t="shared" si="382"/>
        <v>0</v>
      </c>
      <c r="Y1301" s="370"/>
      <c r="Z1301" s="377" t="str">
        <f t="shared" si="373"/>
        <v/>
      </c>
      <c r="AA1301" s="373" t="str">
        <f t="array" ref="AA1301">IF( $Z1301="", "", INDEX(白話字聲母資料表, $Z1301, $AA$5))</f>
        <v/>
      </c>
      <c r="AB1301" s="370"/>
      <c r="AC1301" s="377" t="str">
        <f t="shared" si="383"/>
        <v/>
      </c>
      <c r="AD1301" s="373" t="str">
        <f t="array" ref="AD1301">IF( $W1301, "", INDEX(白話字韻母資料表, AC1301, $AD$5))</f>
        <v/>
      </c>
      <c r="AE1301" s="373" t="str">
        <f t="array" ref="AE1301">IF( $W1301, "", IF( INDEX(白話字韻母資料表, AC1301, $AE$5) = "入聲", TRUE, FALSE) )</f>
        <v/>
      </c>
      <c r="AF1301" s="374" t="str">
        <f t="shared" si="384"/>
        <v/>
      </c>
      <c r="AG1301" s="374" t="str">
        <f t="shared" si="385"/>
        <v/>
      </c>
      <c r="AH1301" s="374" t="str">
        <f t="array" ref="AH1301">IF( $W1301, "", INDEX(白話字韻母資料表, $AC1301, $AH$5))</f>
        <v/>
      </c>
      <c r="AI1301" s="374" t="str">
        <f t="array" ref="AI1301">IF($W1301, "", INDEX(白話字韻母八聲調資料表, $AD1301, $AG1301))</f>
        <v/>
      </c>
      <c r="AJ1301" s="370"/>
      <c r="AK1301" s="373" t="b">
        <f t="shared" si="386"/>
        <v>0</v>
      </c>
      <c r="AL1301" s="373" t="str">
        <f>IF( $AK1301, IFERROR( IF(MATCH( $E1301, 顎音化聲母!$H$9:$H$37, 0), TRUE, FALSE), FALSE), "")</f>
        <v/>
      </c>
      <c r="AM1301" s="373" t="str">
        <f t="array" ref="AM1301">IF( AND($AK1301, $AL1301), INDEX(顎音化聲母資料表, MATCH( $D1301 &amp; $E1301, 顎音化聲母!$L$5:$L$136, 0), 3), "")</f>
        <v/>
      </c>
      <c r="AN1301" s="373" t="str">
        <f t="shared" si="387"/>
        <v/>
      </c>
      <c r="AO1301" s="374" t="str">
        <f t="array" ref="AO1301">IF($AN1301="", "", IF( $AM1301&lt;&gt;"", $AM1301,INDEX(白話字聲母資料表, $AN1301, $AO$5)))</f>
        <v/>
      </c>
      <c r="AP1301" s="374" t="str">
        <f t="array" ref="AP1301">IF($W1301, "", INDEX(方音八音反切資料表, $AD1301, $AG1301))</f>
        <v/>
      </c>
      <c r="AQ1301" s="370"/>
      <c r="AR1301" s="374" t="str">
        <f t="array" ref="AR1301">IF($V1301, "", INDEX(白話字聲母資料表, $Z1301, $AR$5))</f>
        <v/>
      </c>
      <c r="AS1301" s="375" t="str">
        <f t="array" ref="AS1301">IF($W1301, "", INDEX(白話字韻母資料表, $AC1301, $AR$5))</f>
        <v/>
      </c>
      <c r="AT1301" s="374" t="str">
        <f t="array" ref="AT1301">IF($W1301, "", INDEX(台羅韻母八聲調資料表, $AD1301, $AG1301))</f>
        <v/>
      </c>
      <c r="AU1301" s="370"/>
      <c r="AV1301" s="374" t="str">
        <f t="array" ref="AV1301">IF($V1301, "", INDEX(白話字聲母資料表, $Z1301, $AV$5))</f>
        <v/>
      </c>
      <c r="AW1301" s="375" t="str">
        <f t="array" ref="AW1301">IF($W1301, "", INDEX(白話字韻母資料表, $AC1301, $AW$5))</f>
        <v/>
      </c>
      <c r="AX1301" s="374" t="str">
        <f t="array" ref="AX1301">IF($W1301, "", INDEX(閩拼韻母八聲調資料表, $AD1301, $AG1301))</f>
        <v/>
      </c>
    </row>
    <row r="1302" spans="2:50">
      <c r="B1302" s="380">
        <f t="shared" si="367"/>
        <v>1294</v>
      </c>
      <c r="C1302" s="314" t="str">
        <f>MID(文章!$D$4, B1302, 1)</f>
        <v/>
      </c>
      <c r="D1302" s="365"/>
      <c r="E1302" s="365"/>
      <c r="F1302" s="365"/>
      <c r="G1302" s="315" t="str">
        <f t="array" ref="G1302">IF( OR($T1302, NOT($U1302), $W1302), "", $AA1302 &amp; $AH1302 &amp; INDEX(中文數值資料表, $AG1302, 2) )</f>
        <v/>
      </c>
      <c r="H1302" s="321" t="str">
        <f t="shared" si="368"/>
        <v/>
      </c>
      <c r="I1302" s="322" t="str">
        <f t="shared" si="369"/>
        <v/>
      </c>
      <c r="J1302" s="323" t="str">
        <f t="shared" si="370"/>
        <v/>
      </c>
      <c r="K1302" s="316" t="str">
        <f t="shared" si="371"/>
        <v/>
      </c>
      <c r="L1302" s="317" t="str">
        <f t="shared" ca="1" si="388"/>
        <v xml:space="preserve">\ltjruby{}{}\
</v>
      </c>
      <c r="M1302" s="317" t="str">
        <f t="shared" ca="1" si="374"/>
        <v xml:space="preserve">&lt;ruby&gt;&lt;rt&gt;&lt;/rt&gt;&lt;/ruby&gt;
</v>
      </c>
      <c r="N1302" s="317" t="str">
        <f t="shared" ca="1" si="375"/>
        <v xml:space="preserve">&lt;ruby&gt;&lt;rt&gt;&lt;/rt&gt;&lt;/ruby&gt;
</v>
      </c>
      <c r="O1302" s="317" t="str">
        <f t="shared" ca="1" si="376"/>
        <v xml:space="preserve">&lt;ruby&gt;&lt;rt&gt;&lt;/rt&gt;&lt;/ruby&gt;
</v>
      </c>
      <c r="P1302" s="317" t="str">
        <f t="shared" ca="1" si="376"/>
        <v xml:space="preserve">&lt;ruby&gt;&lt;rt&gt;&lt;/rt&gt;&lt;/ruby&gt;
</v>
      </c>
      <c r="Q1302" s="318" t="str">
        <f t="shared" ca="1" si="377"/>
        <v xml:space="preserve">&lt;ruby&gt;&lt;rtc&gt;&lt;/rtc&gt;&lt;/ruby&gt;
</v>
      </c>
      <c r="R1302" s="318" t="str">
        <f t="shared" ca="1" si="378"/>
        <v xml:space="preserve">&lt;ruby&gt;&lt;rt&gt;&lt;/rt&gt;&lt;rtc&gt;&lt;/rtc&gt;&lt;/ruby&gt;
</v>
      </c>
      <c r="S1302" s="285"/>
      <c r="T1302" s="319" t="b">
        <f t="shared" si="372"/>
        <v>0</v>
      </c>
      <c r="U1302" s="319" t="b">
        <f t="shared" si="379"/>
        <v>0</v>
      </c>
      <c r="V1302" s="319" t="b">
        <f t="shared" si="380"/>
        <v>1</v>
      </c>
      <c r="W1302" s="319" t="b">
        <f t="shared" si="381"/>
        <v>1</v>
      </c>
      <c r="X1302" s="319" t="b">
        <f t="shared" si="382"/>
        <v>0</v>
      </c>
      <c r="Y1302" s="370"/>
      <c r="Z1302" s="377" t="str">
        <f t="shared" si="373"/>
        <v/>
      </c>
      <c r="AA1302" s="373" t="str">
        <f t="array" ref="AA1302">IF( $Z1302="", "", INDEX(白話字聲母資料表, $Z1302, $AA$5))</f>
        <v/>
      </c>
      <c r="AB1302" s="370"/>
      <c r="AC1302" s="377" t="str">
        <f t="shared" si="383"/>
        <v/>
      </c>
      <c r="AD1302" s="373" t="str">
        <f t="array" ref="AD1302">IF( $W1302, "", INDEX(白話字韻母資料表, AC1302, $AD$5))</f>
        <v/>
      </c>
      <c r="AE1302" s="373" t="str">
        <f t="array" ref="AE1302">IF( $W1302, "", IF( INDEX(白話字韻母資料表, AC1302, $AE$5) = "入聲", TRUE, FALSE) )</f>
        <v/>
      </c>
      <c r="AF1302" s="374" t="str">
        <f t="shared" si="384"/>
        <v/>
      </c>
      <c r="AG1302" s="374" t="str">
        <f t="shared" si="385"/>
        <v/>
      </c>
      <c r="AH1302" s="374" t="str">
        <f t="array" ref="AH1302">IF( $W1302, "", INDEX(白話字韻母資料表, $AC1302, $AH$5))</f>
        <v/>
      </c>
      <c r="AI1302" s="374" t="str">
        <f t="array" ref="AI1302">IF($W1302, "", INDEX(白話字韻母八聲調資料表, $AD1302, $AG1302))</f>
        <v/>
      </c>
      <c r="AJ1302" s="370"/>
      <c r="AK1302" s="373" t="b">
        <f t="shared" si="386"/>
        <v>0</v>
      </c>
      <c r="AL1302" s="373" t="str">
        <f>IF( $AK1302, IFERROR( IF(MATCH( $E1302, 顎音化聲母!$H$9:$H$37, 0), TRUE, FALSE), FALSE), "")</f>
        <v/>
      </c>
      <c r="AM1302" s="373" t="str">
        <f t="array" ref="AM1302">IF( AND($AK1302, $AL1302), INDEX(顎音化聲母資料表, MATCH( $D1302 &amp; $E1302, 顎音化聲母!$L$5:$L$136, 0), 3), "")</f>
        <v/>
      </c>
      <c r="AN1302" s="373" t="str">
        <f t="shared" si="387"/>
        <v/>
      </c>
      <c r="AO1302" s="374" t="str">
        <f t="array" ref="AO1302">IF($AN1302="", "", IF( $AM1302&lt;&gt;"", $AM1302,INDEX(白話字聲母資料表, $AN1302, $AO$5)))</f>
        <v/>
      </c>
      <c r="AP1302" s="374" t="str">
        <f t="array" ref="AP1302">IF($W1302, "", INDEX(方音八音反切資料表, $AD1302, $AG1302))</f>
        <v/>
      </c>
      <c r="AQ1302" s="370"/>
      <c r="AR1302" s="374" t="str">
        <f t="array" ref="AR1302">IF($V1302, "", INDEX(白話字聲母資料表, $Z1302, $AR$5))</f>
        <v/>
      </c>
      <c r="AS1302" s="375" t="str">
        <f t="array" ref="AS1302">IF($W1302, "", INDEX(白話字韻母資料表, $AC1302, $AR$5))</f>
        <v/>
      </c>
      <c r="AT1302" s="374" t="str">
        <f t="array" ref="AT1302">IF($W1302, "", INDEX(台羅韻母八聲調資料表, $AD1302, $AG1302))</f>
        <v/>
      </c>
      <c r="AU1302" s="370"/>
      <c r="AV1302" s="374" t="str">
        <f t="array" ref="AV1302">IF($V1302, "", INDEX(白話字聲母資料表, $Z1302, $AV$5))</f>
        <v/>
      </c>
      <c r="AW1302" s="375" t="str">
        <f t="array" ref="AW1302">IF($W1302, "", INDEX(白話字韻母資料表, $AC1302, $AW$5))</f>
        <v/>
      </c>
      <c r="AX1302" s="374" t="str">
        <f t="array" ref="AX1302">IF($W1302, "", INDEX(閩拼韻母八聲調資料表, $AD1302, $AG1302))</f>
        <v/>
      </c>
    </row>
    <row r="1303" spans="2:50">
      <c r="B1303" s="380">
        <f t="shared" si="367"/>
        <v>1295</v>
      </c>
      <c r="C1303" s="314" t="str">
        <f>MID(文章!$D$4, B1303, 1)</f>
        <v/>
      </c>
      <c r="D1303" s="365"/>
      <c r="E1303" s="365"/>
      <c r="F1303" s="365"/>
      <c r="G1303" s="315" t="str">
        <f t="array" ref="G1303">IF( OR($T1303, NOT($U1303), $W1303), "", $AA1303 &amp; $AH1303 &amp; INDEX(中文數值資料表, $AG1303, 2) )</f>
        <v/>
      </c>
      <c r="H1303" s="321" t="str">
        <f t="shared" si="368"/>
        <v/>
      </c>
      <c r="I1303" s="322" t="str">
        <f t="shared" si="369"/>
        <v/>
      </c>
      <c r="J1303" s="323" t="str">
        <f t="shared" si="370"/>
        <v/>
      </c>
      <c r="K1303" s="316" t="str">
        <f t="shared" si="371"/>
        <v/>
      </c>
      <c r="L1303" s="317" t="str">
        <f t="shared" ca="1" si="388"/>
        <v xml:space="preserve">\ltjruby{}{}\
</v>
      </c>
      <c r="M1303" s="317" t="str">
        <f t="shared" ca="1" si="374"/>
        <v xml:space="preserve">&lt;ruby&gt;&lt;rt&gt;&lt;/rt&gt;&lt;/ruby&gt;
</v>
      </c>
      <c r="N1303" s="317" t="str">
        <f t="shared" ca="1" si="375"/>
        <v xml:space="preserve">&lt;ruby&gt;&lt;rt&gt;&lt;/rt&gt;&lt;/ruby&gt;
</v>
      </c>
      <c r="O1303" s="317" t="str">
        <f t="shared" ca="1" si="376"/>
        <v xml:space="preserve">&lt;ruby&gt;&lt;rt&gt;&lt;/rt&gt;&lt;/ruby&gt;
</v>
      </c>
      <c r="P1303" s="317" t="str">
        <f t="shared" ca="1" si="376"/>
        <v xml:space="preserve">&lt;ruby&gt;&lt;rt&gt;&lt;/rt&gt;&lt;/ruby&gt;
</v>
      </c>
      <c r="Q1303" s="318" t="str">
        <f t="shared" ca="1" si="377"/>
        <v xml:space="preserve">&lt;ruby&gt;&lt;rtc&gt;&lt;/rtc&gt;&lt;/ruby&gt;
</v>
      </c>
      <c r="R1303" s="318" t="str">
        <f t="shared" ca="1" si="378"/>
        <v xml:space="preserve">&lt;ruby&gt;&lt;rt&gt;&lt;/rt&gt;&lt;rtc&gt;&lt;/rtc&gt;&lt;/ruby&gt;
</v>
      </c>
      <c r="S1303" s="285"/>
      <c r="T1303" s="319" t="b">
        <f t="shared" si="372"/>
        <v>0</v>
      </c>
      <c r="U1303" s="319" t="b">
        <f t="shared" si="379"/>
        <v>0</v>
      </c>
      <c r="V1303" s="319" t="b">
        <f t="shared" si="380"/>
        <v>1</v>
      </c>
      <c r="W1303" s="319" t="b">
        <f t="shared" si="381"/>
        <v>1</v>
      </c>
      <c r="X1303" s="319" t="b">
        <f t="shared" si="382"/>
        <v>0</v>
      </c>
      <c r="Y1303" s="370"/>
      <c r="Z1303" s="377" t="str">
        <f t="shared" si="373"/>
        <v/>
      </c>
      <c r="AA1303" s="373" t="str">
        <f t="array" ref="AA1303">IF( $Z1303="", "", INDEX(白話字聲母資料表, $Z1303, $AA$5))</f>
        <v/>
      </c>
      <c r="AB1303" s="370"/>
      <c r="AC1303" s="377" t="str">
        <f t="shared" si="383"/>
        <v/>
      </c>
      <c r="AD1303" s="373" t="str">
        <f t="array" ref="AD1303">IF( $W1303, "", INDEX(白話字韻母資料表, AC1303, $AD$5))</f>
        <v/>
      </c>
      <c r="AE1303" s="373" t="str">
        <f t="array" ref="AE1303">IF( $W1303, "", IF( INDEX(白話字韻母資料表, AC1303, $AE$5) = "入聲", TRUE, FALSE) )</f>
        <v/>
      </c>
      <c r="AF1303" s="374" t="str">
        <f t="shared" si="384"/>
        <v/>
      </c>
      <c r="AG1303" s="374" t="str">
        <f t="shared" si="385"/>
        <v/>
      </c>
      <c r="AH1303" s="374" t="str">
        <f t="array" ref="AH1303">IF( $W1303, "", INDEX(白話字韻母資料表, $AC1303, $AH$5))</f>
        <v/>
      </c>
      <c r="AI1303" s="374" t="str">
        <f t="array" ref="AI1303">IF($W1303, "", INDEX(白話字韻母八聲調資料表, $AD1303, $AG1303))</f>
        <v/>
      </c>
      <c r="AJ1303" s="370"/>
      <c r="AK1303" s="373" t="b">
        <f t="shared" si="386"/>
        <v>0</v>
      </c>
      <c r="AL1303" s="373" t="str">
        <f>IF( $AK1303, IFERROR( IF(MATCH( $E1303, 顎音化聲母!$H$9:$H$37, 0), TRUE, FALSE), FALSE), "")</f>
        <v/>
      </c>
      <c r="AM1303" s="373" t="str">
        <f t="array" ref="AM1303">IF( AND($AK1303, $AL1303), INDEX(顎音化聲母資料表, MATCH( $D1303 &amp; $E1303, 顎音化聲母!$L$5:$L$136, 0), 3), "")</f>
        <v/>
      </c>
      <c r="AN1303" s="373" t="str">
        <f t="shared" si="387"/>
        <v/>
      </c>
      <c r="AO1303" s="374" t="str">
        <f t="array" ref="AO1303">IF($AN1303="", "", IF( $AM1303&lt;&gt;"", $AM1303,INDEX(白話字聲母資料表, $AN1303, $AO$5)))</f>
        <v/>
      </c>
      <c r="AP1303" s="374" t="str">
        <f t="array" ref="AP1303">IF($W1303, "", INDEX(方音八音反切資料表, $AD1303, $AG1303))</f>
        <v/>
      </c>
      <c r="AQ1303" s="370"/>
      <c r="AR1303" s="374" t="str">
        <f t="array" ref="AR1303">IF($V1303, "", INDEX(白話字聲母資料表, $Z1303, $AR$5))</f>
        <v/>
      </c>
      <c r="AS1303" s="375" t="str">
        <f t="array" ref="AS1303">IF($W1303, "", INDEX(白話字韻母資料表, $AC1303, $AR$5))</f>
        <v/>
      </c>
      <c r="AT1303" s="374" t="str">
        <f t="array" ref="AT1303">IF($W1303, "", INDEX(台羅韻母八聲調資料表, $AD1303, $AG1303))</f>
        <v/>
      </c>
      <c r="AU1303" s="370"/>
      <c r="AV1303" s="374" t="str">
        <f t="array" ref="AV1303">IF($V1303, "", INDEX(白話字聲母資料表, $Z1303, $AV$5))</f>
        <v/>
      </c>
      <c r="AW1303" s="375" t="str">
        <f t="array" ref="AW1303">IF($W1303, "", INDEX(白話字韻母資料表, $AC1303, $AW$5))</f>
        <v/>
      </c>
      <c r="AX1303" s="374" t="str">
        <f t="array" ref="AX1303">IF($W1303, "", INDEX(閩拼韻母八聲調資料表, $AD1303, $AG1303))</f>
        <v/>
      </c>
    </row>
    <row r="1304" spans="2:50">
      <c r="B1304" s="380">
        <f t="shared" si="367"/>
        <v>1296</v>
      </c>
      <c r="C1304" s="314" t="str">
        <f>MID(文章!$D$4, B1304, 1)</f>
        <v/>
      </c>
      <c r="D1304" s="365"/>
      <c r="E1304" s="365"/>
      <c r="F1304" s="365"/>
      <c r="G1304" s="315" t="str">
        <f t="array" ref="G1304">IF( OR($T1304, NOT($U1304), $W1304), "", $AA1304 &amp; $AH1304 &amp; INDEX(中文數值資料表, $AG1304, 2) )</f>
        <v/>
      </c>
      <c r="H1304" s="321" t="str">
        <f t="shared" si="368"/>
        <v/>
      </c>
      <c r="I1304" s="322" t="str">
        <f t="shared" si="369"/>
        <v/>
      </c>
      <c r="J1304" s="323" t="str">
        <f t="shared" si="370"/>
        <v/>
      </c>
      <c r="K1304" s="316" t="str">
        <f t="shared" si="371"/>
        <v/>
      </c>
      <c r="L1304" s="317" t="str">
        <f t="shared" ca="1" si="388"/>
        <v xml:space="preserve">\ltjruby{}{}\
</v>
      </c>
      <c r="M1304" s="317" t="str">
        <f t="shared" ca="1" si="374"/>
        <v xml:space="preserve">&lt;ruby&gt;&lt;rt&gt;&lt;/rt&gt;&lt;/ruby&gt;
</v>
      </c>
      <c r="N1304" s="317" t="str">
        <f t="shared" ca="1" si="375"/>
        <v xml:space="preserve">&lt;ruby&gt;&lt;rt&gt;&lt;/rt&gt;&lt;/ruby&gt;
</v>
      </c>
      <c r="O1304" s="317" t="str">
        <f t="shared" ca="1" si="376"/>
        <v xml:space="preserve">&lt;ruby&gt;&lt;rt&gt;&lt;/rt&gt;&lt;/ruby&gt;
</v>
      </c>
      <c r="P1304" s="317" t="str">
        <f t="shared" ca="1" si="376"/>
        <v xml:space="preserve">&lt;ruby&gt;&lt;rt&gt;&lt;/rt&gt;&lt;/ruby&gt;
</v>
      </c>
      <c r="Q1304" s="318" t="str">
        <f t="shared" ca="1" si="377"/>
        <v xml:space="preserve">&lt;ruby&gt;&lt;rtc&gt;&lt;/rtc&gt;&lt;/ruby&gt;
</v>
      </c>
      <c r="R1304" s="318" t="str">
        <f t="shared" ca="1" si="378"/>
        <v xml:space="preserve">&lt;ruby&gt;&lt;rt&gt;&lt;/rt&gt;&lt;rtc&gt;&lt;/rtc&gt;&lt;/ruby&gt;
</v>
      </c>
      <c r="S1304" s="285"/>
      <c r="T1304" s="319" t="b">
        <f t="shared" si="372"/>
        <v>0</v>
      </c>
      <c r="U1304" s="319" t="b">
        <f t="shared" si="379"/>
        <v>0</v>
      </c>
      <c r="V1304" s="319" t="b">
        <f t="shared" si="380"/>
        <v>1</v>
      </c>
      <c r="W1304" s="319" t="b">
        <f t="shared" si="381"/>
        <v>1</v>
      </c>
      <c r="X1304" s="319" t="b">
        <f t="shared" si="382"/>
        <v>0</v>
      </c>
      <c r="Y1304" s="370"/>
      <c r="Z1304" s="377" t="str">
        <f t="shared" si="373"/>
        <v/>
      </c>
      <c r="AA1304" s="373" t="str">
        <f t="array" ref="AA1304">IF( $Z1304="", "", INDEX(白話字聲母資料表, $Z1304, $AA$5))</f>
        <v/>
      </c>
      <c r="AB1304" s="370"/>
      <c r="AC1304" s="377" t="str">
        <f t="shared" si="383"/>
        <v/>
      </c>
      <c r="AD1304" s="373" t="str">
        <f t="array" ref="AD1304">IF( $W1304, "", INDEX(白話字韻母資料表, AC1304, $AD$5))</f>
        <v/>
      </c>
      <c r="AE1304" s="373" t="str">
        <f t="array" ref="AE1304">IF( $W1304, "", IF( INDEX(白話字韻母資料表, AC1304, $AE$5) = "入聲", TRUE, FALSE) )</f>
        <v/>
      </c>
      <c r="AF1304" s="374" t="str">
        <f t="shared" si="384"/>
        <v/>
      </c>
      <c r="AG1304" s="374" t="str">
        <f t="shared" si="385"/>
        <v/>
      </c>
      <c r="AH1304" s="374" t="str">
        <f t="array" ref="AH1304">IF( $W1304, "", INDEX(白話字韻母資料表, $AC1304, $AH$5))</f>
        <v/>
      </c>
      <c r="AI1304" s="374" t="str">
        <f t="array" ref="AI1304">IF($W1304, "", INDEX(白話字韻母八聲調資料表, $AD1304, $AG1304))</f>
        <v/>
      </c>
      <c r="AJ1304" s="370"/>
      <c r="AK1304" s="373" t="b">
        <f t="shared" si="386"/>
        <v>0</v>
      </c>
      <c r="AL1304" s="373" t="str">
        <f>IF( $AK1304, IFERROR( IF(MATCH( $E1304, 顎音化聲母!$H$9:$H$37, 0), TRUE, FALSE), FALSE), "")</f>
        <v/>
      </c>
      <c r="AM1304" s="373" t="str">
        <f t="array" ref="AM1304">IF( AND($AK1304, $AL1304), INDEX(顎音化聲母資料表, MATCH( $D1304 &amp; $E1304, 顎音化聲母!$L$5:$L$136, 0), 3), "")</f>
        <v/>
      </c>
      <c r="AN1304" s="373" t="str">
        <f t="shared" si="387"/>
        <v/>
      </c>
      <c r="AO1304" s="374" t="str">
        <f t="array" ref="AO1304">IF($AN1304="", "", IF( $AM1304&lt;&gt;"", $AM1304,INDEX(白話字聲母資料表, $AN1304, $AO$5)))</f>
        <v/>
      </c>
      <c r="AP1304" s="374" t="str">
        <f t="array" ref="AP1304">IF($W1304, "", INDEX(方音八音反切資料表, $AD1304, $AG1304))</f>
        <v/>
      </c>
      <c r="AQ1304" s="370"/>
      <c r="AR1304" s="374" t="str">
        <f t="array" ref="AR1304">IF($V1304, "", INDEX(白話字聲母資料表, $Z1304, $AR$5))</f>
        <v/>
      </c>
      <c r="AS1304" s="375" t="str">
        <f t="array" ref="AS1304">IF($W1304, "", INDEX(白話字韻母資料表, $AC1304, $AR$5))</f>
        <v/>
      </c>
      <c r="AT1304" s="374" t="str">
        <f t="array" ref="AT1304">IF($W1304, "", INDEX(台羅韻母八聲調資料表, $AD1304, $AG1304))</f>
        <v/>
      </c>
      <c r="AU1304" s="370"/>
      <c r="AV1304" s="374" t="str">
        <f t="array" ref="AV1304">IF($V1304, "", INDEX(白話字聲母資料表, $Z1304, $AV$5))</f>
        <v/>
      </c>
      <c r="AW1304" s="375" t="str">
        <f t="array" ref="AW1304">IF($W1304, "", INDEX(白話字韻母資料表, $AC1304, $AW$5))</f>
        <v/>
      </c>
      <c r="AX1304" s="374" t="str">
        <f t="array" ref="AX1304">IF($W1304, "", INDEX(閩拼韻母八聲調資料表, $AD1304, $AG1304))</f>
        <v/>
      </c>
    </row>
    <row r="1305" spans="2:50">
      <c r="B1305" s="380">
        <f t="shared" si="367"/>
        <v>1297</v>
      </c>
      <c r="C1305" s="314" t="str">
        <f>MID(文章!$D$4, B1305, 1)</f>
        <v/>
      </c>
      <c r="D1305" s="365"/>
      <c r="E1305" s="365"/>
      <c r="F1305" s="365"/>
      <c r="G1305" s="315" t="str">
        <f t="array" ref="G1305">IF( OR($T1305, NOT($U1305), $W1305), "", $AA1305 &amp; $AH1305 &amp; INDEX(中文數值資料表, $AG1305, 2) )</f>
        <v/>
      </c>
      <c r="H1305" s="321" t="str">
        <f t="shared" si="368"/>
        <v/>
      </c>
      <c r="I1305" s="322" t="str">
        <f t="shared" si="369"/>
        <v/>
      </c>
      <c r="J1305" s="323" t="str">
        <f t="shared" si="370"/>
        <v/>
      </c>
      <c r="K1305" s="316" t="str">
        <f t="shared" si="371"/>
        <v/>
      </c>
      <c r="L1305" s="317" t="str">
        <f t="shared" ca="1" si="388"/>
        <v xml:space="preserve">\ltjruby{}{}\
</v>
      </c>
      <c r="M1305" s="317" t="str">
        <f t="shared" ca="1" si="374"/>
        <v xml:space="preserve">&lt;ruby&gt;&lt;rt&gt;&lt;/rt&gt;&lt;/ruby&gt;
</v>
      </c>
      <c r="N1305" s="317" t="str">
        <f t="shared" ca="1" si="375"/>
        <v xml:space="preserve">&lt;ruby&gt;&lt;rt&gt;&lt;/rt&gt;&lt;/ruby&gt;
</v>
      </c>
      <c r="O1305" s="317" t="str">
        <f t="shared" ca="1" si="376"/>
        <v xml:space="preserve">&lt;ruby&gt;&lt;rt&gt;&lt;/rt&gt;&lt;/ruby&gt;
</v>
      </c>
      <c r="P1305" s="317" t="str">
        <f t="shared" ca="1" si="376"/>
        <v xml:space="preserve">&lt;ruby&gt;&lt;rt&gt;&lt;/rt&gt;&lt;/ruby&gt;
</v>
      </c>
      <c r="Q1305" s="318" t="str">
        <f t="shared" ca="1" si="377"/>
        <v xml:space="preserve">&lt;ruby&gt;&lt;rtc&gt;&lt;/rtc&gt;&lt;/ruby&gt;
</v>
      </c>
      <c r="R1305" s="318" t="str">
        <f t="shared" ca="1" si="378"/>
        <v xml:space="preserve">&lt;ruby&gt;&lt;rt&gt;&lt;/rt&gt;&lt;rtc&gt;&lt;/rtc&gt;&lt;/ruby&gt;
</v>
      </c>
      <c r="S1305" s="285"/>
      <c r="T1305" s="319" t="b">
        <f t="shared" si="372"/>
        <v>0</v>
      </c>
      <c r="U1305" s="319" t="b">
        <f t="shared" si="379"/>
        <v>0</v>
      </c>
      <c r="V1305" s="319" t="b">
        <f t="shared" si="380"/>
        <v>1</v>
      </c>
      <c r="W1305" s="319" t="b">
        <f t="shared" si="381"/>
        <v>1</v>
      </c>
      <c r="X1305" s="319" t="b">
        <f t="shared" si="382"/>
        <v>0</v>
      </c>
      <c r="Y1305" s="370"/>
      <c r="Z1305" s="377" t="str">
        <f t="shared" si="373"/>
        <v/>
      </c>
      <c r="AA1305" s="373" t="str">
        <f t="array" ref="AA1305">IF( $Z1305="", "", INDEX(白話字聲母資料表, $Z1305, $AA$5))</f>
        <v/>
      </c>
      <c r="AB1305" s="370"/>
      <c r="AC1305" s="377" t="str">
        <f t="shared" si="383"/>
        <v/>
      </c>
      <c r="AD1305" s="373" t="str">
        <f t="array" ref="AD1305">IF( $W1305, "", INDEX(白話字韻母資料表, AC1305, $AD$5))</f>
        <v/>
      </c>
      <c r="AE1305" s="373" t="str">
        <f t="array" ref="AE1305">IF( $W1305, "", IF( INDEX(白話字韻母資料表, AC1305, $AE$5) = "入聲", TRUE, FALSE) )</f>
        <v/>
      </c>
      <c r="AF1305" s="374" t="str">
        <f t="shared" si="384"/>
        <v/>
      </c>
      <c r="AG1305" s="374" t="str">
        <f t="shared" si="385"/>
        <v/>
      </c>
      <c r="AH1305" s="374" t="str">
        <f t="array" ref="AH1305">IF( $W1305, "", INDEX(白話字韻母資料表, $AC1305, $AH$5))</f>
        <v/>
      </c>
      <c r="AI1305" s="374" t="str">
        <f t="array" ref="AI1305">IF($W1305, "", INDEX(白話字韻母八聲調資料表, $AD1305, $AG1305))</f>
        <v/>
      </c>
      <c r="AJ1305" s="370"/>
      <c r="AK1305" s="373" t="b">
        <f t="shared" si="386"/>
        <v>0</v>
      </c>
      <c r="AL1305" s="373" t="str">
        <f>IF( $AK1305, IFERROR( IF(MATCH( $E1305, 顎音化聲母!$H$9:$H$37, 0), TRUE, FALSE), FALSE), "")</f>
        <v/>
      </c>
      <c r="AM1305" s="373" t="str">
        <f t="array" ref="AM1305">IF( AND($AK1305, $AL1305), INDEX(顎音化聲母資料表, MATCH( $D1305 &amp; $E1305, 顎音化聲母!$L$5:$L$136, 0), 3), "")</f>
        <v/>
      </c>
      <c r="AN1305" s="373" t="str">
        <f t="shared" si="387"/>
        <v/>
      </c>
      <c r="AO1305" s="374" t="str">
        <f t="array" ref="AO1305">IF($AN1305="", "", IF( $AM1305&lt;&gt;"", $AM1305,INDEX(白話字聲母資料表, $AN1305, $AO$5)))</f>
        <v/>
      </c>
      <c r="AP1305" s="374" t="str">
        <f t="array" ref="AP1305">IF($W1305, "", INDEX(方音八音反切資料表, $AD1305, $AG1305))</f>
        <v/>
      </c>
      <c r="AQ1305" s="370"/>
      <c r="AR1305" s="374" t="str">
        <f t="array" ref="AR1305">IF($V1305, "", INDEX(白話字聲母資料表, $Z1305, $AR$5))</f>
        <v/>
      </c>
      <c r="AS1305" s="375" t="str">
        <f t="array" ref="AS1305">IF($W1305, "", INDEX(白話字韻母資料表, $AC1305, $AR$5))</f>
        <v/>
      </c>
      <c r="AT1305" s="374" t="str">
        <f t="array" ref="AT1305">IF($W1305, "", INDEX(台羅韻母八聲調資料表, $AD1305, $AG1305))</f>
        <v/>
      </c>
      <c r="AU1305" s="370"/>
      <c r="AV1305" s="374" t="str">
        <f t="array" ref="AV1305">IF($V1305, "", INDEX(白話字聲母資料表, $Z1305, $AV$5))</f>
        <v/>
      </c>
      <c r="AW1305" s="375" t="str">
        <f t="array" ref="AW1305">IF($W1305, "", INDEX(白話字韻母資料表, $AC1305, $AW$5))</f>
        <v/>
      </c>
      <c r="AX1305" s="374" t="str">
        <f t="array" ref="AX1305">IF($W1305, "", INDEX(閩拼韻母八聲調資料表, $AD1305, $AG1305))</f>
        <v/>
      </c>
    </row>
    <row r="1306" spans="2:50">
      <c r="B1306" s="380">
        <f t="shared" si="367"/>
        <v>1298</v>
      </c>
      <c r="C1306" s="314" t="str">
        <f>MID(文章!$D$4, B1306, 1)</f>
        <v/>
      </c>
      <c r="D1306" s="365"/>
      <c r="E1306" s="365"/>
      <c r="F1306" s="365"/>
      <c r="G1306" s="315" t="str">
        <f t="array" ref="G1306">IF( OR($T1306, NOT($U1306), $W1306), "", $AA1306 &amp; $AH1306 &amp; INDEX(中文數值資料表, $AG1306, 2) )</f>
        <v/>
      </c>
      <c r="H1306" s="321" t="str">
        <f t="shared" si="368"/>
        <v/>
      </c>
      <c r="I1306" s="322" t="str">
        <f t="shared" si="369"/>
        <v/>
      </c>
      <c r="J1306" s="323" t="str">
        <f t="shared" si="370"/>
        <v/>
      </c>
      <c r="K1306" s="316" t="str">
        <f t="shared" si="371"/>
        <v/>
      </c>
      <c r="L1306" s="317" t="str">
        <f t="shared" ca="1" si="388"/>
        <v xml:space="preserve">\ltjruby{}{}\
</v>
      </c>
      <c r="M1306" s="317" t="str">
        <f t="shared" ca="1" si="374"/>
        <v xml:space="preserve">&lt;ruby&gt;&lt;rt&gt;&lt;/rt&gt;&lt;/ruby&gt;
</v>
      </c>
      <c r="N1306" s="317" t="str">
        <f t="shared" ca="1" si="375"/>
        <v xml:space="preserve">&lt;ruby&gt;&lt;rt&gt;&lt;/rt&gt;&lt;/ruby&gt;
</v>
      </c>
      <c r="O1306" s="317" t="str">
        <f t="shared" ca="1" si="376"/>
        <v xml:space="preserve">&lt;ruby&gt;&lt;rt&gt;&lt;/rt&gt;&lt;/ruby&gt;
</v>
      </c>
      <c r="P1306" s="317" t="str">
        <f t="shared" ca="1" si="376"/>
        <v xml:space="preserve">&lt;ruby&gt;&lt;rt&gt;&lt;/rt&gt;&lt;/ruby&gt;
</v>
      </c>
      <c r="Q1306" s="318" t="str">
        <f t="shared" ca="1" si="377"/>
        <v xml:space="preserve">&lt;ruby&gt;&lt;rtc&gt;&lt;/rtc&gt;&lt;/ruby&gt;
</v>
      </c>
      <c r="R1306" s="318" t="str">
        <f t="shared" ca="1" si="378"/>
        <v xml:space="preserve">&lt;ruby&gt;&lt;rt&gt;&lt;/rt&gt;&lt;rtc&gt;&lt;/rtc&gt;&lt;/ruby&gt;
</v>
      </c>
      <c r="S1306" s="285"/>
      <c r="T1306" s="319" t="b">
        <f t="shared" si="372"/>
        <v>0</v>
      </c>
      <c r="U1306" s="319" t="b">
        <f t="shared" si="379"/>
        <v>0</v>
      </c>
      <c r="V1306" s="319" t="b">
        <f t="shared" si="380"/>
        <v>1</v>
      </c>
      <c r="W1306" s="319" t="b">
        <f t="shared" si="381"/>
        <v>1</v>
      </c>
      <c r="X1306" s="319" t="b">
        <f t="shared" si="382"/>
        <v>0</v>
      </c>
      <c r="Y1306" s="370"/>
      <c r="Z1306" s="377" t="str">
        <f t="shared" si="373"/>
        <v/>
      </c>
      <c r="AA1306" s="373" t="str">
        <f t="array" ref="AA1306">IF( $Z1306="", "", INDEX(白話字聲母資料表, $Z1306, $AA$5))</f>
        <v/>
      </c>
      <c r="AB1306" s="370"/>
      <c r="AC1306" s="377" t="str">
        <f t="shared" si="383"/>
        <v/>
      </c>
      <c r="AD1306" s="373" t="str">
        <f t="array" ref="AD1306">IF( $W1306, "", INDEX(白話字韻母資料表, AC1306, $AD$5))</f>
        <v/>
      </c>
      <c r="AE1306" s="373" t="str">
        <f t="array" ref="AE1306">IF( $W1306, "", IF( INDEX(白話字韻母資料表, AC1306, $AE$5) = "入聲", TRUE, FALSE) )</f>
        <v/>
      </c>
      <c r="AF1306" s="374" t="str">
        <f t="shared" si="384"/>
        <v/>
      </c>
      <c r="AG1306" s="374" t="str">
        <f t="shared" si="385"/>
        <v/>
      </c>
      <c r="AH1306" s="374" t="str">
        <f t="array" ref="AH1306">IF( $W1306, "", INDEX(白話字韻母資料表, $AC1306, $AH$5))</f>
        <v/>
      </c>
      <c r="AI1306" s="374" t="str">
        <f t="array" ref="AI1306">IF($W1306, "", INDEX(白話字韻母八聲調資料表, $AD1306, $AG1306))</f>
        <v/>
      </c>
      <c r="AJ1306" s="370"/>
      <c r="AK1306" s="373" t="b">
        <f t="shared" si="386"/>
        <v>0</v>
      </c>
      <c r="AL1306" s="373" t="str">
        <f>IF( $AK1306, IFERROR( IF(MATCH( $E1306, 顎音化聲母!$H$9:$H$37, 0), TRUE, FALSE), FALSE), "")</f>
        <v/>
      </c>
      <c r="AM1306" s="373" t="str">
        <f t="array" ref="AM1306">IF( AND($AK1306, $AL1306), INDEX(顎音化聲母資料表, MATCH( $D1306 &amp; $E1306, 顎音化聲母!$L$5:$L$136, 0), 3), "")</f>
        <v/>
      </c>
      <c r="AN1306" s="373" t="str">
        <f t="shared" si="387"/>
        <v/>
      </c>
      <c r="AO1306" s="374" t="str">
        <f t="array" ref="AO1306">IF($AN1306="", "", IF( $AM1306&lt;&gt;"", $AM1306,INDEX(白話字聲母資料表, $AN1306, $AO$5)))</f>
        <v/>
      </c>
      <c r="AP1306" s="374" t="str">
        <f t="array" ref="AP1306">IF($W1306, "", INDEX(方音八音反切資料表, $AD1306, $AG1306))</f>
        <v/>
      </c>
      <c r="AQ1306" s="370"/>
      <c r="AR1306" s="374" t="str">
        <f t="array" ref="AR1306">IF($V1306, "", INDEX(白話字聲母資料表, $Z1306, $AR$5))</f>
        <v/>
      </c>
      <c r="AS1306" s="375" t="str">
        <f t="array" ref="AS1306">IF($W1306, "", INDEX(白話字韻母資料表, $AC1306, $AR$5))</f>
        <v/>
      </c>
      <c r="AT1306" s="374" t="str">
        <f t="array" ref="AT1306">IF($W1306, "", INDEX(台羅韻母八聲調資料表, $AD1306, $AG1306))</f>
        <v/>
      </c>
      <c r="AU1306" s="370"/>
      <c r="AV1306" s="374" t="str">
        <f t="array" ref="AV1306">IF($V1306, "", INDEX(白話字聲母資料表, $Z1306, $AV$5))</f>
        <v/>
      </c>
      <c r="AW1306" s="375" t="str">
        <f t="array" ref="AW1306">IF($W1306, "", INDEX(白話字韻母資料表, $AC1306, $AW$5))</f>
        <v/>
      </c>
      <c r="AX1306" s="374" t="str">
        <f t="array" ref="AX1306">IF($W1306, "", INDEX(閩拼韻母八聲調資料表, $AD1306, $AG1306))</f>
        <v/>
      </c>
    </row>
    <row r="1307" spans="2:50">
      <c r="B1307" s="380">
        <f t="shared" si="367"/>
        <v>1299</v>
      </c>
      <c r="C1307" s="314" t="str">
        <f>MID(文章!$D$4, B1307, 1)</f>
        <v/>
      </c>
      <c r="D1307" s="365"/>
      <c r="E1307" s="365"/>
      <c r="F1307" s="365"/>
      <c r="G1307" s="315" t="str">
        <f t="array" ref="G1307">IF( OR($T1307, NOT($U1307), $W1307), "", $AA1307 &amp; $AH1307 &amp; INDEX(中文數值資料表, $AG1307, 2) )</f>
        <v/>
      </c>
      <c r="H1307" s="321" t="str">
        <f t="shared" si="368"/>
        <v/>
      </c>
      <c r="I1307" s="322" t="str">
        <f t="shared" si="369"/>
        <v/>
      </c>
      <c r="J1307" s="323" t="str">
        <f t="shared" si="370"/>
        <v/>
      </c>
      <c r="K1307" s="316" t="str">
        <f t="shared" si="371"/>
        <v/>
      </c>
      <c r="L1307" s="317" t="str">
        <f t="shared" ca="1" si="388"/>
        <v xml:space="preserve">\ltjruby{}{}\
</v>
      </c>
      <c r="M1307" s="317" t="str">
        <f t="shared" ca="1" si="374"/>
        <v xml:space="preserve">&lt;ruby&gt;&lt;rt&gt;&lt;/rt&gt;&lt;/ruby&gt;
</v>
      </c>
      <c r="N1307" s="317" t="str">
        <f t="shared" ca="1" si="375"/>
        <v xml:space="preserve">&lt;ruby&gt;&lt;rt&gt;&lt;/rt&gt;&lt;/ruby&gt;
</v>
      </c>
      <c r="O1307" s="317" t="str">
        <f t="shared" ca="1" si="376"/>
        <v xml:space="preserve">&lt;ruby&gt;&lt;rt&gt;&lt;/rt&gt;&lt;/ruby&gt;
</v>
      </c>
      <c r="P1307" s="317" t="str">
        <f t="shared" ca="1" si="376"/>
        <v xml:space="preserve">&lt;ruby&gt;&lt;rt&gt;&lt;/rt&gt;&lt;/ruby&gt;
</v>
      </c>
      <c r="Q1307" s="318" t="str">
        <f t="shared" ca="1" si="377"/>
        <v xml:space="preserve">&lt;ruby&gt;&lt;rtc&gt;&lt;/rtc&gt;&lt;/ruby&gt;
</v>
      </c>
      <c r="R1307" s="318" t="str">
        <f t="shared" ca="1" si="378"/>
        <v xml:space="preserve">&lt;ruby&gt;&lt;rt&gt;&lt;/rt&gt;&lt;rtc&gt;&lt;/rtc&gt;&lt;/ruby&gt;
</v>
      </c>
      <c r="S1307" s="285"/>
      <c r="T1307" s="319" t="b">
        <f t="shared" si="372"/>
        <v>0</v>
      </c>
      <c r="U1307" s="319" t="b">
        <f t="shared" si="379"/>
        <v>0</v>
      </c>
      <c r="V1307" s="319" t="b">
        <f t="shared" si="380"/>
        <v>1</v>
      </c>
      <c r="W1307" s="319" t="b">
        <f t="shared" si="381"/>
        <v>1</v>
      </c>
      <c r="X1307" s="319" t="b">
        <f t="shared" si="382"/>
        <v>0</v>
      </c>
      <c r="Y1307" s="370"/>
      <c r="Z1307" s="377" t="str">
        <f t="shared" si="373"/>
        <v/>
      </c>
      <c r="AA1307" s="373" t="str">
        <f t="array" ref="AA1307">IF( $Z1307="", "", INDEX(白話字聲母資料表, $Z1307, $AA$5))</f>
        <v/>
      </c>
      <c r="AB1307" s="370"/>
      <c r="AC1307" s="377" t="str">
        <f t="shared" si="383"/>
        <v/>
      </c>
      <c r="AD1307" s="373" t="str">
        <f t="array" ref="AD1307">IF( $W1307, "", INDEX(白話字韻母資料表, AC1307, $AD$5))</f>
        <v/>
      </c>
      <c r="AE1307" s="373" t="str">
        <f t="array" ref="AE1307">IF( $W1307, "", IF( INDEX(白話字韻母資料表, AC1307, $AE$5) = "入聲", TRUE, FALSE) )</f>
        <v/>
      </c>
      <c r="AF1307" s="374" t="str">
        <f t="shared" si="384"/>
        <v/>
      </c>
      <c r="AG1307" s="374" t="str">
        <f t="shared" si="385"/>
        <v/>
      </c>
      <c r="AH1307" s="374" t="str">
        <f t="array" ref="AH1307">IF( $W1307, "", INDEX(白話字韻母資料表, $AC1307, $AH$5))</f>
        <v/>
      </c>
      <c r="AI1307" s="374" t="str">
        <f t="array" ref="AI1307">IF($W1307, "", INDEX(白話字韻母八聲調資料表, $AD1307, $AG1307))</f>
        <v/>
      </c>
      <c r="AJ1307" s="370"/>
      <c r="AK1307" s="373" t="b">
        <f t="shared" si="386"/>
        <v>0</v>
      </c>
      <c r="AL1307" s="373" t="str">
        <f>IF( $AK1307, IFERROR( IF(MATCH( $E1307, 顎音化聲母!$H$9:$H$37, 0), TRUE, FALSE), FALSE), "")</f>
        <v/>
      </c>
      <c r="AM1307" s="373" t="str">
        <f t="array" ref="AM1307">IF( AND($AK1307, $AL1307), INDEX(顎音化聲母資料表, MATCH( $D1307 &amp; $E1307, 顎音化聲母!$L$5:$L$136, 0), 3), "")</f>
        <v/>
      </c>
      <c r="AN1307" s="373" t="str">
        <f t="shared" si="387"/>
        <v/>
      </c>
      <c r="AO1307" s="374" t="str">
        <f t="array" ref="AO1307">IF($AN1307="", "", IF( $AM1307&lt;&gt;"", $AM1307,INDEX(白話字聲母資料表, $AN1307, $AO$5)))</f>
        <v/>
      </c>
      <c r="AP1307" s="374" t="str">
        <f t="array" ref="AP1307">IF($W1307, "", INDEX(方音八音反切資料表, $AD1307, $AG1307))</f>
        <v/>
      </c>
      <c r="AQ1307" s="370"/>
      <c r="AR1307" s="374" t="str">
        <f t="array" ref="AR1307">IF($V1307, "", INDEX(白話字聲母資料表, $Z1307, $AR$5))</f>
        <v/>
      </c>
      <c r="AS1307" s="375" t="str">
        <f t="array" ref="AS1307">IF($W1307, "", INDEX(白話字韻母資料表, $AC1307, $AR$5))</f>
        <v/>
      </c>
      <c r="AT1307" s="374" t="str">
        <f t="array" ref="AT1307">IF($W1307, "", INDEX(台羅韻母八聲調資料表, $AD1307, $AG1307))</f>
        <v/>
      </c>
      <c r="AU1307" s="370"/>
      <c r="AV1307" s="374" t="str">
        <f t="array" ref="AV1307">IF($V1307, "", INDEX(白話字聲母資料表, $Z1307, $AV$5))</f>
        <v/>
      </c>
      <c r="AW1307" s="375" t="str">
        <f t="array" ref="AW1307">IF($W1307, "", INDEX(白話字韻母資料表, $AC1307, $AW$5))</f>
        <v/>
      </c>
      <c r="AX1307" s="374" t="str">
        <f t="array" ref="AX1307">IF($W1307, "", INDEX(閩拼韻母八聲調資料表, $AD1307, $AG1307))</f>
        <v/>
      </c>
    </row>
    <row r="1308" spans="2:50">
      <c r="B1308" s="380">
        <f t="shared" si="367"/>
        <v>1300</v>
      </c>
      <c r="C1308" s="314" t="str">
        <f>MID(文章!$D$4, B1308, 1)</f>
        <v/>
      </c>
      <c r="D1308" s="365"/>
      <c r="E1308" s="365"/>
      <c r="F1308" s="365"/>
      <c r="G1308" s="315" t="str">
        <f t="array" ref="G1308">IF( OR($T1308, NOT($U1308), $W1308), "", $AA1308 &amp; $AH1308 &amp; INDEX(中文數值資料表, $AG1308, 2) )</f>
        <v/>
      </c>
      <c r="H1308" s="321" t="str">
        <f t="shared" si="368"/>
        <v/>
      </c>
      <c r="I1308" s="322" t="str">
        <f t="shared" si="369"/>
        <v/>
      </c>
      <c r="J1308" s="323" t="str">
        <f t="shared" si="370"/>
        <v/>
      </c>
      <c r="K1308" s="316" t="str">
        <f t="shared" si="371"/>
        <v/>
      </c>
      <c r="L1308" s="317" t="str">
        <f t="shared" ca="1" si="388"/>
        <v xml:space="preserve">\ltjruby{}{}\
</v>
      </c>
      <c r="M1308" s="317" t="str">
        <f t="shared" ca="1" si="374"/>
        <v xml:space="preserve">&lt;ruby&gt;&lt;rt&gt;&lt;/rt&gt;&lt;/ruby&gt;
</v>
      </c>
      <c r="N1308" s="317" t="str">
        <f t="shared" ca="1" si="375"/>
        <v xml:space="preserve">&lt;ruby&gt;&lt;rt&gt;&lt;/rt&gt;&lt;/ruby&gt;
</v>
      </c>
      <c r="O1308" s="317" t="str">
        <f t="shared" ca="1" si="376"/>
        <v xml:space="preserve">&lt;ruby&gt;&lt;rt&gt;&lt;/rt&gt;&lt;/ruby&gt;
</v>
      </c>
      <c r="P1308" s="317" t="str">
        <f t="shared" ca="1" si="376"/>
        <v xml:space="preserve">&lt;ruby&gt;&lt;rt&gt;&lt;/rt&gt;&lt;/ruby&gt;
</v>
      </c>
      <c r="Q1308" s="318" t="str">
        <f t="shared" ca="1" si="377"/>
        <v xml:space="preserve">&lt;ruby&gt;&lt;rtc&gt;&lt;/rtc&gt;&lt;/ruby&gt;
</v>
      </c>
      <c r="R1308" s="318" t="str">
        <f t="shared" ca="1" si="378"/>
        <v xml:space="preserve">&lt;ruby&gt;&lt;rt&gt;&lt;/rt&gt;&lt;rtc&gt;&lt;/rtc&gt;&lt;/ruby&gt;
</v>
      </c>
      <c r="S1308" s="285"/>
      <c r="T1308" s="319" t="b">
        <f t="shared" si="372"/>
        <v>0</v>
      </c>
      <c r="U1308" s="319" t="b">
        <f t="shared" si="379"/>
        <v>0</v>
      </c>
      <c r="V1308" s="319" t="b">
        <f t="shared" si="380"/>
        <v>1</v>
      </c>
      <c r="W1308" s="319" t="b">
        <f t="shared" si="381"/>
        <v>1</v>
      </c>
      <c r="X1308" s="319" t="b">
        <f t="shared" si="382"/>
        <v>0</v>
      </c>
      <c r="Y1308" s="370"/>
      <c r="Z1308" s="377" t="str">
        <f t="shared" si="373"/>
        <v/>
      </c>
      <c r="AA1308" s="373" t="str">
        <f t="array" ref="AA1308">IF( $Z1308="", "", INDEX(白話字聲母資料表, $Z1308, $AA$5))</f>
        <v/>
      </c>
      <c r="AB1308" s="370"/>
      <c r="AC1308" s="377" t="str">
        <f t="shared" si="383"/>
        <v/>
      </c>
      <c r="AD1308" s="373" t="str">
        <f t="array" ref="AD1308">IF( $W1308, "", INDEX(白話字韻母資料表, AC1308, $AD$5))</f>
        <v/>
      </c>
      <c r="AE1308" s="373" t="str">
        <f t="array" ref="AE1308">IF( $W1308, "", IF( INDEX(白話字韻母資料表, AC1308, $AE$5) = "入聲", TRUE, FALSE) )</f>
        <v/>
      </c>
      <c r="AF1308" s="374" t="str">
        <f t="shared" si="384"/>
        <v/>
      </c>
      <c r="AG1308" s="374" t="str">
        <f t="shared" si="385"/>
        <v/>
      </c>
      <c r="AH1308" s="374" t="str">
        <f t="array" ref="AH1308">IF( $W1308, "", INDEX(白話字韻母資料表, $AC1308, $AH$5))</f>
        <v/>
      </c>
      <c r="AI1308" s="374" t="str">
        <f t="array" ref="AI1308">IF($W1308, "", INDEX(白話字韻母八聲調資料表, $AD1308, $AG1308))</f>
        <v/>
      </c>
      <c r="AJ1308" s="370"/>
      <c r="AK1308" s="373" t="b">
        <f t="shared" si="386"/>
        <v>0</v>
      </c>
      <c r="AL1308" s="373" t="str">
        <f>IF( $AK1308, IFERROR( IF(MATCH( $E1308, 顎音化聲母!$H$9:$H$37, 0), TRUE, FALSE), FALSE), "")</f>
        <v/>
      </c>
      <c r="AM1308" s="373" t="str">
        <f t="array" ref="AM1308">IF( AND($AK1308, $AL1308), INDEX(顎音化聲母資料表, MATCH( $D1308 &amp; $E1308, 顎音化聲母!$L$5:$L$136, 0), 3), "")</f>
        <v/>
      </c>
      <c r="AN1308" s="373" t="str">
        <f t="shared" si="387"/>
        <v/>
      </c>
      <c r="AO1308" s="374" t="str">
        <f t="array" ref="AO1308">IF($AN1308="", "", IF( $AM1308&lt;&gt;"", $AM1308,INDEX(白話字聲母資料表, $AN1308, $AO$5)))</f>
        <v/>
      </c>
      <c r="AP1308" s="374" t="str">
        <f t="array" ref="AP1308">IF($W1308, "", INDEX(方音八音反切資料表, $AD1308, $AG1308))</f>
        <v/>
      </c>
      <c r="AQ1308" s="370"/>
      <c r="AR1308" s="374" t="str">
        <f t="array" ref="AR1308">IF($V1308, "", INDEX(白話字聲母資料表, $Z1308, $AR$5))</f>
        <v/>
      </c>
      <c r="AS1308" s="375" t="str">
        <f t="array" ref="AS1308">IF($W1308, "", INDEX(白話字韻母資料表, $AC1308, $AR$5))</f>
        <v/>
      </c>
      <c r="AT1308" s="374" t="str">
        <f t="array" ref="AT1308">IF($W1308, "", INDEX(台羅韻母八聲調資料表, $AD1308, $AG1308))</f>
        <v/>
      </c>
      <c r="AU1308" s="370"/>
      <c r="AV1308" s="374" t="str">
        <f t="array" ref="AV1308">IF($V1308, "", INDEX(白話字聲母資料表, $Z1308, $AV$5))</f>
        <v/>
      </c>
      <c r="AW1308" s="375" t="str">
        <f t="array" ref="AW1308">IF($W1308, "", INDEX(白話字韻母資料表, $AC1308, $AW$5))</f>
        <v/>
      </c>
      <c r="AX1308" s="374" t="str">
        <f t="array" ref="AX1308">IF($W1308, "", INDEX(閩拼韻母八聲調資料表, $AD1308, $AG1308))</f>
        <v/>
      </c>
    </row>
    <row r="1309" spans="2:50">
      <c r="B1309" s="380">
        <f t="shared" si="367"/>
        <v>1301</v>
      </c>
      <c r="C1309" s="314" t="str">
        <f>MID(文章!$D$4, B1309, 1)</f>
        <v/>
      </c>
      <c r="D1309" s="365"/>
      <c r="E1309" s="365"/>
      <c r="F1309" s="365"/>
      <c r="G1309" s="315" t="str">
        <f t="array" ref="G1309">IF( OR($T1309, NOT($U1309), $W1309), "", $AA1309 &amp; $AH1309 &amp; INDEX(中文數值資料表, $AG1309, 2) )</f>
        <v/>
      </c>
      <c r="H1309" s="321" t="str">
        <f t="shared" si="368"/>
        <v/>
      </c>
      <c r="I1309" s="322" t="str">
        <f t="shared" si="369"/>
        <v/>
      </c>
      <c r="J1309" s="323" t="str">
        <f t="shared" si="370"/>
        <v/>
      </c>
      <c r="K1309" s="316" t="str">
        <f t="shared" si="371"/>
        <v/>
      </c>
      <c r="L1309" s="317" t="str">
        <f t="shared" ca="1" si="388"/>
        <v xml:space="preserve">\ltjruby{}{}\
</v>
      </c>
      <c r="M1309" s="317" t="str">
        <f t="shared" ca="1" si="374"/>
        <v xml:space="preserve">&lt;ruby&gt;&lt;rt&gt;&lt;/rt&gt;&lt;/ruby&gt;
</v>
      </c>
      <c r="N1309" s="317" t="str">
        <f t="shared" ca="1" si="375"/>
        <v xml:space="preserve">&lt;ruby&gt;&lt;rt&gt;&lt;/rt&gt;&lt;/ruby&gt;
</v>
      </c>
      <c r="O1309" s="317" t="str">
        <f t="shared" ca="1" si="376"/>
        <v xml:space="preserve">&lt;ruby&gt;&lt;rt&gt;&lt;/rt&gt;&lt;/ruby&gt;
</v>
      </c>
      <c r="P1309" s="317" t="str">
        <f t="shared" ca="1" si="376"/>
        <v xml:space="preserve">&lt;ruby&gt;&lt;rt&gt;&lt;/rt&gt;&lt;/ruby&gt;
</v>
      </c>
      <c r="Q1309" s="318" t="str">
        <f t="shared" ca="1" si="377"/>
        <v xml:space="preserve">&lt;ruby&gt;&lt;rtc&gt;&lt;/rtc&gt;&lt;/ruby&gt;
</v>
      </c>
      <c r="R1309" s="318" t="str">
        <f t="shared" ca="1" si="378"/>
        <v xml:space="preserve">&lt;ruby&gt;&lt;rt&gt;&lt;/rt&gt;&lt;rtc&gt;&lt;/rtc&gt;&lt;/ruby&gt;
</v>
      </c>
      <c r="S1309" s="285"/>
      <c r="T1309" s="319" t="b">
        <f t="shared" si="372"/>
        <v>0</v>
      </c>
      <c r="U1309" s="319" t="b">
        <f t="shared" si="379"/>
        <v>0</v>
      </c>
      <c r="V1309" s="319" t="b">
        <f t="shared" si="380"/>
        <v>1</v>
      </c>
      <c r="W1309" s="319" t="b">
        <f t="shared" si="381"/>
        <v>1</v>
      </c>
      <c r="X1309" s="319" t="b">
        <f t="shared" si="382"/>
        <v>0</v>
      </c>
      <c r="Y1309" s="370"/>
      <c r="Z1309" s="377" t="str">
        <f t="shared" si="373"/>
        <v/>
      </c>
      <c r="AA1309" s="373" t="str">
        <f t="array" ref="AA1309">IF( $Z1309="", "", INDEX(白話字聲母資料表, $Z1309, $AA$5))</f>
        <v/>
      </c>
      <c r="AB1309" s="370"/>
      <c r="AC1309" s="377" t="str">
        <f t="shared" si="383"/>
        <v/>
      </c>
      <c r="AD1309" s="373" t="str">
        <f t="array" ref="AD1309">IF( $W1309, "", INDEX(白話字韻母資料表, AC1309, $AD$5))</f>
        <v/>
      </c>
      <c r="AE1309" s="373" t="str">
        <f t="array" ref="AE1309">IF( $W1309, "", IF( INDEX(白話字韻母資料表, AC1309, $AE$5) = "入聲", TRUE, FALSE) )</f>
        <v/>
      </c>
      <c r="AF1309" s="374" t="str">
        <f t="shared" si="384"/>
        <v/>
      </c>
      <c r="AG1309" s="374" t="str">
        <f t="shared" si="385"/>
        <v/>
      </c>
      <c r="AH1309" s="374" t="str">
        <f t="array" ref="AH1309">IF( $W1309, "", INDEX(白話字韻母資料表, $AC1309, $AH$5))</f>
        <v/>
      </c>
      <c r="AI1309" s="374" t="str">
        <f t="array" ref="AI1309">IF($W1309, "", INDEX(白話字韻母八聲調資料表, $AD1309, $AG1309))</f>
        <v/>
      </c>
      <c r="AJ1309" s="370"/>
      <c r="AK1309" s="373" t="b">
        <f t="shared" si="386"/>
        <v>0</v>
      </c>
      <c r="AL1309" s="373" t="str">
        <f>IF( $AK1309, IFERROR( IF(MATCH( $E1309, 顎音化聲母!$H$9:$H$37, 0), TRUE, FALSE), FALSE), "")</f>
        <v/>
      </c>
      <c r="AM1309" s="373" t="str">
        <f t="array" ref="AM1309">IF( AND($AK1309, $AL1309), INDEX(顎音化聲母資料表, MATCH( $D1309 &amp; $E1309, 顎音化聲母!$L$5:$L$136, 0), 3), "")</f>
        <v/>
      </c>
      <c r="AN1309" s="373" t="str">
        <f t="shared" si="387"/>
        <v/>
      </c>
      <c r="AO1309" s="374" t="str">
        <f t="array" ref="AO1309">IF($AN1309="", "", IF( $AM1309&lt;&gt;"", $AM1309,INDEX(白話字聲母資料表, $AN1309, $AO$5)))</f>
        <v/>
      </c>
      <c r="AP1309" s="374" t="str">
        <f t="array" ref="AP1309">IF($W1309, "", INDEX(方音八音反切資料表, $AD1309, $AG1309))</f>
        <v/>
      </c>
      <c r="AQ1309" s="370"/>
      <c r="AR1309" s="374" t="str">
        <f t="array" ref="AR1309">IF($V1309, "", INDEX(白話字聲母資料表, $Z1309, $AR$5))</f>
        <v/>
      </c>
      <c r="AS1309" s="375" t="str">
        <f t="array" ref="AS1309">IF($W1309, "", INDEX(白話字韻母資料表, $AC1309, $AR$5))</f>
        <v/>
      </c>
      <c r="AT1309" s="374" t="str">
        <f t="array" ref="AT1309">IF($W1309, "", INDEX(台羅韻母八聲調資料表, $AD1309, $AG1309))</f>
        <v/>
      </c>
      <c r="AU1309" s="370"/>
      <c r="AV1309" s="374" t="str">
        <f t="array" ref="AV1309">IF($V1309, "", INDEX(白話字聲母資料表, $Z1309, $AV$5))</f>
        <v/>
      </c>
      <c r="AW1309" s="375" t="str">
        <f t="array" ref="AW1309">IF($W1309, "", INDEX(白話字韻母資料表, $AC1309, $AW$5))</f>
        <v/>
      </c>
      <c r="AX1309" s="374" t="str">
        <f t="array" ref="AX1309">IF($W1309, "", INDEX(閩拼韻母八聲調資料表, $AD1309, $AG1309))</f>
        <v/>
      </c>
    </row>
    <row r="1310" spans="2:50">
      <c r="B1310" s="380">
        <f t="shared" si="367"/>
        <v>1302</v>
      </c>
      <c r="C1310" s="314" t="str">
        <f>MID(文章!$D$4, B1310, 1)</f>
        <v/>
      </c>
      <c r="D1310" s="365"/>
      <c r="E1310" s="365"/>
      <c r="F1310" s="365"/>
      <c r="G1310" s="315" t="str">
        <f t="array" ref="G1310">IF( OR($T1310, NOT($U1310), $W1310), "", $AA1310 &amp; $AH1310 &amp; INDEX(中文數值資料表, $AG1310, 2) )</f>
        <v/>
      </c>
      <c r="H1310" s="321" t="str">
        <f t="shared" si="368"/>
        <v/>
      </c>
      <c r="I1310" s="322" t="str">
        <f t="shared" si="369"/>
        <v/>
      </c>
      <c r="J1310" s="323" t="str">
        <f t="shared" si="370"/>
        <v/>
      </c>
      <c r="K1310" s="316" t="str">
        <f t="shared" si="371"/>
        <v/>
      </c>
      <c r="L1310" s="317" t="str">
        <f t="shared" ca="1" si="388"/>
        <v xml:space="preserve">\ltjruby{}{}\
</v>
      </c>
      <c r="M1310" s="317" t="str">
        <f t="shared" ca="1" si="374"/>
        <v xml:space="preserve">&lt;ruby&gt;&lt;rt&gt;&lt;/rt&gt;&lt;/ruby&gt;
</v>
      </c>
      <c r="N1310" s="317" t="str">
        <f t="shared" ca="1" si="375"/>
        <v xml:space="preserve">&lt;ruby&gt;&lt;rt&gt;&lt;/rt&gt;&lt;/ruby&gt;
</v>
      </c>
      <c r="O1310" s="317" t="str">
        <f t="shared" ca="1" si="376"/>
        <v xml:space="preserve">&lt;ruby&gt;&lt;rt&gt;&lt;/rt&gt;&lt;/ruby&gt;
</v>
      </c>
      <c r="P1310" s="317" t="str">
        <f t="shared" ca="1" si="376"/>
        <v xml:space="preserve">&lt;ruby&gt;&lt;rt&gt;&lt;/rt&gt;&lt;/ruby&gt;
</v>
      </c>
      <c r="Q1310" s="318" t="str">
        <f t="shared" ca="1" si="377"/>
        <v xml:space="preserve">&lt;ruby&gt;&lt;rtc&gt;&lt;/rtc&gt;&lt;/ruby&gt;
</v>
      </c>
      <c r="R1310" s="318" t="str">
        <f t="shared" ca="1" si="378"/>
        <v xml:space="preserve">&lt;ruby&gt;&lt;rt&gt;&lt;/rt&gt;&lt;rtc&gt;&lt;/rtc&gt;&lt;/ruby&gt;
</v>
      </c>
      <c r="S1310" s="285"/>
      <c r="T1310" s="319" t="b">
        <f t="shared" si="372"/>
        <v>0</v>
      </c>
      <c r="U1310" s="319" t="b">
        <f t="shared" si="379"/>
        <v>0</v>
      </c>
      <c r="V1310" s="319" t="b">
        <f t="shared" si="380"/>
        <v>1</v>
      </c>
      <c r="W1310" s="319" t="b">
        <f t="shared" si="381"/>
        <v>1</v>
      </c>
      <c r="X1310" s="319" t="b">
        <f t="shared" si="382"/>
        <v>0</v>
      </c>
      <c r="Y1310" s="370"/>
      <c r="Z1310" s="377" t="str">
        <f t="shared" si="373"/>
        <v/>
      </c>
      <c r="AA1310" s="373" t="str">
        <f t="array" ref="AA1310">IF( $Z1310="", "", INDEX(白話字聲母資料表, $Z1310, $AA$5))</f>
        <v/>
      </c>
      <c r="AB1310" s="370"/>
      <c r="AC1310" s="377" t="str">
        <f t="shared" si="383"/>
        <v/>
      </c>
      <c r="AD1310" s="373" t="str">
        <f t="array" ref="AD1310">IF( $W1310, "", INDEX(白話字韻母資料表, AC1310, $AD$5))</f>
        <v/>
      </c>
      <c r="AE1310" s="373" t="str">
        <f t="array" ref="AE1310">IF( $W1310, "", IF( INDEX(白話字韻母資料表, AC1310, $AE$5) = "入聲", TRUE, FALSE) )</f>
        <v/>
      </c>
      <c r="AF1310" s="374" t="str">
        <f t="shared" si="384"/>
        <v/>
      </c>
      <c r="AG1310" s="374" t="str">
        <f t="shared" si="385"/>
        <v/>
      </c>
      <c r="AH1310" s="374" t="str">
        <f t="array" ref="AH1310">IF( $W1310, "", INDEX(白話字韻母資料表, $AC1310, $AH$5))</f>
        <v/>
      </c>
      <c r="AI1310" s="374" t="str">
        <f t="array" ref="AI1310">IF($W1310, "", INDEX(白話字韻母八聲調資料表, $AD1310, $AG1310))</f>
        <v/>
      </c>
      <c r="AJ1310" s="370"/>
      <c r="AK1310" s="373" t="b">
        <f t="shared" si="386"/>
        <v>0</v>
      </c>
      <c r="AL1310" s="373" t="str">
        <f>IF( $AK1310, IFERROR( IF(MATCH( $E1310, 顎音化聲母!$H$9:$H$37, 0), TRUE, FALSE), FALSE), "")</f>
        <v/>
      </c>
      <c r="AM1310" s="373" t="str">
        <f t="array" ref="AM1310">IF( AND($AK1310, $AL1310), INDEX(顎音化聲母資料表, MATCH( $D1310 &amp; $E1310, 顎音化聲母!$L$5:$L$136, 0), 3), "")</f>
        <v/>
      </c>
      <c r="AN1310" s="373" t="str">
        <f t="shared" si="387"/>
        <v/>
      </c>
      <c r="AO1310" s="374" t="str">
        <f t="array" ref="AO1310">IF($AN1310="", "", IF( $AM1310&lt;&gt;"", $AM1310,INDEX(白話字聲母資料表, $AN1310, $AO$5)))</f>
        <v/>
      </c>
      <c r="AP1310" s="374" t="str">
        <f t="array" ref="AP1310">IF($W1310, "", INDEX(方音八音反切資料表, $AD1310, $AG1310))</f>
        <v/>
      </c>
      <c r="AQ1310" s="370"/>
      <c r="AR1310" s="374" t="str">
        <f t="array" ref="AR1310">IF($V1310, "", INDEX(白話字聲母資料表, $Z1310, $AR$5))</f>
        <v/>
      </c>
      <c r="AS1310" s="375" t="str">
        <f t="array" ref="AS1310">IF($W1310, "", INDEX(白話字韻母資料表, $AC1310, $AR$5))</f>
        <v/>
      </c>
      <c r="AT1310" s="374" t="str">
        <f t="array" ref="AT1310">IF($W1310, "", INDEX(台羅韻母八聲調資料表, $AD1310, $AG1310))</f>
        <v/>
      </c>
      <c r="AU1310" s="370"/>
      <c r="AV1310" s="374" t="str">
        <f t="array" ref="AV1310">IF($V1310, "", INDEX(白話字聲母資料表, $Z1310, $AV$5))</f>
        <v/>
      </c>
      <c r="AW1310" s="375" t="str">
        <f t="array" ref="AW1310">IF($W1310, "", INDEX(白話字韻母資料表, $AC1310, $AW$5))</f>
        <v/>
      </c>
      <c r="AX1310" s="374" t="str">
        <f t="array" ref="AX1310">IF($W1310, "", INDEX(閩拼韻母八聲調資料表, $AD1310, $AG1310))</f>
        <v/>
      </c>
    </row>
    <row r="1311" spans="2:50">
      <c r="B1311" s="380">
        <f t="shared" si="367"/>
        <v>1303</v>
      </c>
      <c r="C1311" s="314" t="str">
        <f>MID(文章!$D$4, B1311, 1)</f>
        <v/>
      </c>
      <c r="D1311" s="365"/>
      <c r="E1311" s="365"/>
      <c r="F1311" s="365"/>
      <c r="G1311" s="315" t="str">
        <f t="array" ref="G1311">IF( OR($T1311, NOT($U1311), $W1311), "", $AA1311 &amp; $AH1311 &amp; INDEX(中文數值資料表, $AG1311, 2) )</f>
        <v/>
      </c>
      <c r="H1311" s="321" t="str">
        <f t="shared" si="368"/>
        <v/>
      </c>
      <c r="I1311" s="322" t="str">
        <f t="shared" si="369"/>
        <v/>
      </c>
      <c r="J1311" s="323" t="str">
        <f t="shared" si="370"/>
        <v/>
      </c>
      <c r="K1311" s="316" t="str">
        <f t="shared" si="371"/>
        <v/>
      </c>
      <c r="L1311" s="317" t="str">
        <f t="shared" ca="1" si="388"/>
        <v xml:space="preserve">\ltjruby{}{}\
</v>
      </c>
      <c r="M1311" s="317" t="str">
        <f t="shared" ca="1" si="374"/>
        <v xml:space="preserve">&lt;ruby&gt;&lt;rt&gt;&lt;/rt&gt;&lt;/ruby&gt;
</v>
      </c>
      <c r="N1311" s="317" t="str">
        <f t="shared" ca="1" si="375"/>
        <v xml:space="preserve">&lt;ruby&gt;&lt;rt&gt;&lt;/rt&gt;&lt;/ruby&gt;
</v>
      </c>
      <c r="O1311" s="317" t="str">
        <f t="shared" ca="1" si="376"/>
        <v xml:space="preserve">&lt;ruby&gt;&lt;rt&gt;&lt;/rt&gt;&lt;/ruby&gt;
</v>
      </c>
      <c r="P1311" s="317" t="str">
        <f t="shared" ca="1" si="376"/>
        <v xml:space="preserve">&lt;ruby&gt;&lt;rt&gt;&lt;/rt&gt;&lt;/ruby&gt;
</v>
      </c>
      <c r="Q1311" s="318" t="str">
        <f t="shared" ca="1" si="377"/>
        <v xml:space="preserve">&lt;ruby&gt;&lt;rtc&gt;&lt;/rtc&gt;&lt;/ruby&gt;
</v>
      </c>
      <c r="R1311" s="318" t="str">
        <f t="shared" ca="1" si="378"/>
        <v xml:space="preserve">&lt;ruby&gt;&lt;rt&gt;&lt;/rt&gt;&lt;rtc&gt;&lt;/rtc&gt;&lt;/ruby&gt;
</v>
      </c>
      <c r="S1311" s="285"/>
      <c r="T1311" s="319" t="b">
        <f t="shared" si="372"/>
        <v>0</v>
      </c>
      <c r="U1311" s="319" t="b">
        <f t="shared" si="379"/>
        <v>0</v>
      </c>
      <c r="V1311" s="319" t="b">
        <f t="shared" si="380"/>
        <v>1</v>
      </c>
      <c r="W1311" s="319" t="b">
        <f t="shared" si="381"/>
        <v>1</v>
      </c>
      <c r="X1311" s="319" t="b">
        <f t="shared" si="382"/>
        <v>0</v>
      </c>
      <c r="Y1311" s="370"/>
      <c r="Z1311" s="377" t="str">
        <f t="shared" si="373"/>
        <v/>
      </c>
      <c r="AA1311" s="373" t="str">
        <f t="array" ref="AA1311">IF( $Z1311="", "", INDEX(白話字聲母資料表, $Z1311, $AA$5))</f>
        <v/>
      </c>
      <c r="AB1311" s="370"/>
      <c r="AC1311" s="377" t="str">
        <f t="shared" si="383"/>
        <v/>
      </c>
      <c r="AD1311" s="373" t="str">
        <f t="array" ref="AD1311">IF( $W1311, "", INDEX(白話字韻母資料表, AC1311, $AD$5))</f>
        <v/>
      </c>
      <c r="AE1311" s="373" t="str">
        <f t="array" ref="AE1311">IF( $W1311, "", IF( INDEX(白話字韻母資料表, AC1311, $AE$5) = "入聲", TRUE, FALSE) )</f>
        <v/>
      </c>
      <c r="AF1311" s="374" t="str">
        <f t="shared" si="384"/>
        <v/>
      </c>
      <c r="AG1311" s="374" t="str">
        <f t="shared" si="385"/>
        <v/>
      </c>
      <c r="AH1311" s="374" t="str">
        <f t="array" ref="AH1311">IF( $W1311, "", INDEX(白話字韻母資料表, $AC1311, $AH$5))</f>
        <v/>
      </c>
      <c r="AI1311" s="374" t="str">
        <f t="array" ref="AI1311">IF($W1311, "", INDEX(白話字韻母八聲調資料表, $AD1311, $AG1311))</f>
        <v/>
      </c>
      <c r="AJ1311" s="370"/>
      <c r="AK1311" s="373" t="b">
        <f t="shared" si="386"/>
        <v>0</v>
      </c>
      <c r="AL1311" s="373" t="str">
        <f>IF( $AK1311, IFERROR( IF(MATCH( $E1311, 顎音化聲母!$H$9:$H$37, 0), TRUE, FALSE), FALSE), "")</f>
        <v/>
      </c>
      <c r="AM1311" s="373" t="str">
        <f t="array" ref="AM1311">IF( AND($AK1311, $AL1311), INDEX(顎音化聲母資料表, MATCH( $D1311 &amp; $E1311, 顎音化聲母!$L$5:$L$136, 0), 3), "")</f>
        <v/>
      </c>
      <c r="AN1311" s="373" t="str">
        <f t="shared" si="387"/>
        <v/>
      </c>
      <c r="AO1311" s="374" t="str">
        <f t="array" ref="AO1311">IF($AN1311="", "", IF( $AM1311&lt;&gt;"", $AM1311,INDEX(白話字聲母資料表, $AN1311, $AO$5)))</f>
        <v/>
      </c>
      <c r="AP1311" s="374" t="str">
        <f t="array" ref="AP1311">IF($W1311, "", INDEX(方音八音反切資料表, $AD1311, $AG1311))</f>
        <v/>
      </c>
      <c r="AQ1311" s="370"/>
      <c r="AR1311" s="374" t="str">
        <f t="array" ref="AR1311">IF($V1311, "", INDEX(白話字聲母資料表, $Z1311, $AR$5))</f>
        <v/>
      </c>
      <c r="AS1311" s="375" t="str">
        <f t="array" ref="AS1311">IF($W1311, "", INDEX(白話字韻母資料表, $AC1311, $AR$5))</f>
        <v/>
      </c>
      <c r="AT1311" s="374" t="str">
        <f t="array" ref="AT1311">IF($W1311, "", INDEX(台羅韻母八聲調資料表, $AD1311, $AG1311))</f>
        <v/>
      </c>
      <c r="AU1311" s="370"/>
      <c r="AV1311" s="374" t="str">
        <f t="array" ref="AV1311">IF($V1311, "", INDEX(白話字聲母資料表, $Z1311, $AV$5))</f>
        <v/>
      </c>
      <c r="AW1311" s="375" t="str">
        <f t="array" ref="AW1311">IF($W1311, "", INDEX(白話字韻母資料表, $AC1311, $AW$5))</f>
        <v/>
      </c>
      <c r="AX1311" s="374" t="str">
        <f t="array" ref="AX1311">IF($W1311, "", INDEX(閩拼韻母八聲調資料表, $AD1311, $AG1311))</f>
        <v/>
      </c>
    </row>
    <row r="1312" spans="2:50">
      <c r="B1312" s="380">
        <f t="shared" si="367"/>
        <v>1304</v>
      </c>
      <c r="C1312" s="314" t="str">
        <f>MID(文章!$D$4, B1312, 1)</f>
        <v/>
      </c>
      <c r="D1312" s="365"/>
      <c r="E1312" s="365"/>
      <c r="F1312" s="365"/>
      <c r="G1312" s="315" t="str">
        <f t="array" ref="G1312">IF( OR($T1312, NOT($U1312), $W1312), "", $AA1312 &amp; $AH1312 &amp; INDEX(中文數值資料表, $AG1312, 2) )</f>
        <v/>
      </c>
      <c r="H1312" s="321" t="str">
        <f t="shared" si="368"/>
        <v/>
      </c>
      <c r="I1312" s="322" t="str">
        <f t="shared" si="369"/>
        <v/>
      </c>
      <c r="J1312" s="323" t="str">
        <f t="shared" si="370"/>
        <v/>
      </c>
      <c r="K1312" s="316" t="str">
        <f t="shared" si="371"/>
        <v/>
      </c>
      <c r="L1312" s="317" t="str">
        <f t="shared" ca="1" si="388"/>
        <v xml:space="preserve">\ltjruby{}{}\
</v>
      </c>
      <c r="M1312" s="317" t="str">
        <f t="shared" ca="1" si="374"/>
        <v xml:space="preserve">&lt;ruby&gt;&lt;rt&gt;&lt;/rt&gt;&lt;/ruby&gt;
</v>
      </c>
      <c r="N1312" s="317" t="str">
        <f t="shared" ca="1" si="375"/>
        <v xml:space="preserve">&lt;ruby&gt;&lt;rt&gt;&lt;/rt&gt;&lt;/ruby&gt;
</v>
      </c>
      <c r="O1312" s="317" t="str">
        <f t="shared" ca="1" si="376"/>
        <v xml:space="preserve">&lt;ruby&gt;&lt;rt&gt;&lt;/rt&gt;&lt;/ruby&gt;
</v>
      </c>
      <c r="P1312" s="317" t="str">
        <f t="shared" ca="1" si="376"/>
        <v xml:space="preserve">&lt;ruby&gt;&lt;rt&gt;&lt;/rt&gt;&lt;/ruby&gt;
</v>
      </c>
      <c r="Q1312" s="318" t="str">
        <f t="shared" ca="1" si="377"/>
        <v xml:space="preserve">&lt;ruby&gt;&lt;rtc&gt;&lt;/rtc&gt;&lt;/ruby&gt;
</v>
      </c>
      <c r="R1312" s="318" t="str">
        <f t="shared" ca="1" si="378"/>
        <v xml:space="preserve">&lt;ruby&gt;&lt;rt&gt;&lt;/rt&gt;&lt;rtc&gt;&lt;/rtc&gt;&lt;/ruby&gt;
</v>
      </c>
      <c r="S1312" s="285"/>
      <c r="T1312" s="319" t="b">
        <f t="shared" si="372"/>
        <v>0</v>
      </c>
      <c r="U1312" s="319" t="b">
        <f t="shared" si="379"/>
        <v>0</v>
      </c>
      <c r="V1312" s="319" t="b">
        <f t="shared" si="380"/>
        <v>1</v>
      </c>
      <c r="W1312" s="319" t="b">
        <f t="shared" si="381"/>
        <v>1</v>
      </c>
      <c r="X1312" s="319" t="b">
        <f t="shared" si="382"/>
        <v>0</v>
      </c>
      <c r="Y1312" s="370"/>
      <c r="Z1312" s="377" t="str">
        <f t="shared" si="373"/>
        <v/>
      </c>
      <c r="AA1312" s="373" t="str">
        <f t="array" ref="AA1312">IF( $Z1312="", "", INDEX(白話字聲母資料表, $Z1312, $AA$5))</f>
        <v/>
      </c>
      <c r="AB1312" s="370"/>
      <c r="AC1312" s="377" t="str">
        <f t="shared" si="383"/>
        <v/>
      </c>
      <c r="AD1312" s="373" t="str">
        <f t="array" ref="AD1312">IF( $W1312, "", INDEX(白話字韻母資料表, AC1312, $AD$5))</f>
        <v/>
      </c>
      <c r="AE1312" s="373" t="str">
        <f t="array" ref="AE1312">IF( $W1312, "", IF( INDEX(白話字韻母資料表, AC1312, $AE$5) = "入聲", TRUE, FALSE) )</f>
        <v/>
      </c>
      <c r="AF1312" s="374" t="str">
        <f t="shared" si="384"/>
        <v/>
      </c>
      <c r="AG1312" s="374" t="str">
        <f t="shared" si="385"/>
        <v/>
      </c>
      <c r="AH1312" s="374" t="str">
        <f t="array" ref="AH1312">IF( $W1312, "", INDEX(白話字韻母資料表, $AC1312, $AH$5))</f>
        <v/>
      </c>
      <c r="AI1312" s="374" t="str">
        <f t="array" ref="AI1312">IF($W1312, "", INDEX(白話字韻母八聲調資料表, $AD1312, $AG1312))</f>
        <v/>
      </c>
      <c r="AJ1312" s="370"/>
      <c r="AK1312" s="373" t="b">
        <f t="shared" si="386"/>
        <v>0</v>
      </c>
      <c r="AL1312" s="373" t="str">
        <f>IF( $AK1312, IFERROR( IF(MATCH( $E1312, 顎音化聲母!$H$9:$H$37, 0), TRUE, FALSE), FALSE), "")</f>
        <v/>
      </c>
      <c r="AM1312" s="373" t="str">
        <f t="array" ref="AM1312">IF( AND($AK1312, $AL1312), INDEX(顎音化聲母資料表, MATCH( $D1312 &amp; $E1312, 顎音化聲母!$L$5:$L$136, 0), 3), "")</f>
        <v/>
      </c>
      <c r="AN1312" s="373" t="str">
        <f t="shared" si="387"/>
        <v/>
      </c>
      <c r="AO1312" s="374" t="str">
        <f t="array" ref="AO1312">IF($AN1312="", "", IF( $AM1312&lt;&gt;"", $AM1312,INDEX(白話字聲母資料表, $AN1312, $AO$5)))</f>
        <v/>
      </c>
      <c r="AP1312" s="374" t="str">
        <f t="array" ref="AP1312">IF($W1312, "", INDEX(方音八音反切資料表, $AD1312, $AG1312))</f>
        <v/>
      </c>
      <c r="AQ1312" s="370"/>
      <c r="AR1312" s="374" t="str">
        <f t="array" ref="AR1312">IF($V1312, "", INDEX(白話字聲母資料表, $Z1312, $AR$5))</f>
        <v/>
      </c>
      <c r="AS1312" s="375" t="str">
        <f t="array" ref="AS1312">IF($W1312, "", INDEX(白話字韻母資料表, $AC1312, $AR$5))</f>
        <v/>
      </c>
      <c r="AT1312" s="374" t="str">
        <f t="array" ref="AT1312">IF($W1312, "", INDEX(台羅韻母八聲調資料表, $AD1312, $AG1312))</f>
        <v/>
      </c>
      <c r="AU1312" s="370"/>
      <c r="AV1312" s="374" t="str">
        <f t="array" ref="AV1312">IF($V1312, "", INDEX(白話字聲母資料表, $Z1312, $AV$5))</f>
        <v/>
      </c>
      <c r="AW1312" s="375" t="str">
        <f t="array" ref="AW1312">IF($W1312, "", INDEX(白話字韻母資料表, $AC1312, $AW$5))</f>
        <v/>
      </c>
      <c r="AX1312" s="374" t="str">
        <f t="array" ref="AX1312">IF($W1312, "", INDEX(閩拼韻母八聲調資料表, $AD1312, $AG1312))</f>
        <v/>
      </c>
    </row>
    <row r="1313" spans="2:50">
      <c r="B1313" s="380">
        <f t="shared" si="367"/>
        <v>1305</v>
      </c>
      <c r="C1313" s="314" t="str">
        <f>MID(文章!$D$4, B1313, 1)</f>
        <v/>
      </c>
      <c r="D1313" s="365"/>
      <c r="E1313" s="365"/>
      <c r="F1313" s="365"/>
      <c r="G1313" s="315" t="str">
        <f t="array" ref="G1313">IF( OR($T1313, NOT($U1313), $W1313), "", $AA1313 &amp; $AH1313 &amp; INDEX(中文數值資料表, $AG1313, 2) )</f>
        <v/>
      </c>
      <c r="H1313" s="321" t="str">
        <f t="shared" si="368"/>
        <v/>
      </c>
      <c r="I1313" s="322" t="str">
        <f t="shared" si="369"/>
        <v/>
      </c>
      <c r="J1313" s="323" t="str">
        <f t="shared" si="370"/>
        <v/>
      </c>
      <c r="K1313" s="316" t="str">
        <f t="shared" si="371"/>
        <v/>
      </c>
      <c r="L1313" s="317" t="str">
        <f t="shared" ca="1" si="388"/>
        <v xml:space="preserve">\ltjruby{}{}\
</v>
      </c>
      <c r="M1313" s="317" t="str">
        <f t="shared" ca="1" si="374"/>
        <v xml:space="preserve">&lt;ruby&gt;&lt;rt&gt;&lt;/rt&gt;&lt;/ruby&gt;
</v>
      </c>
      <c r="N1313" s="317" t="str">
        <f t="shared" ca="1" si="375"/>
        <v xml:space="preserve">&lt;ruby&gt;&lt;rt&gt;&lt;/rt&gt;&lt;/ruby&gt;
</v>
      </c>
      <c r="O1313" s="317" t="str">
        <f t="shared" ca="1" si="376"/>
        <v xml:space="preserve">&lt;ruby&gt;&lt;rt&gt;&lt;/rt&gt;&lt;/ruby&gt;
</v>
      </c>
      <c r="P1313" s="317" t="str">
        <f t="shared" ca="1" si="376"/>
        <v xml:space="preserve">&lt;ruby&gt;&lt;rt&gt;&lt;/rt&gt;&lt;/ruby&gt;
</v>
      </c>
      <c r="Q1313" s="318" t="str">
        <f t="shared" ca="1" si="377"/>
        <v xml:space="preserve">&lt;ruby&gt;&lt;rtc&gt;&lt;/rtc&gt;&lt;/ruby&gt;
</v>
      </c>
      <c r="R1313" s="318" t="str">
        <f t="shared" ca="1" si="378"/>
        <v xml:space="preserve">&lt;ruby&gt;&lt;rt&gt;&lt;/rt&gt;&lt;rtc&gt;&lt;/rtc&gt;&lt;/ruby&gt;
</v>
      </c>
      <c r="S1313" s="285"/>
      <c r="T1313" s="319" t="b">
        <f t="shared" si="372"/>
        <v>0</v>
      </c>
      <c r="U1313" s="319" t="b">
        <f t="shared" si="379"/>
        <v>0</v>
      </c>
      <c r="V1313" s="319" t="b">
        <f t="shared" si="380"/>
        <v>1</v>
      </c>
      <c r="W1313" s="319" t="b">
        <f t="shared" si="381"/>
        <v>1</v>
      </c>
      <c r="X1313" s="319" t="b">
        <f t="shared" si="382"/>
        <v>0</v>
      </c>
      <c r="Y1313" s="370"/>
      <c r="Z1313" s="377" t="str">
        <f t="shared" si="373"/>
        <v/>
      </c>
      <c r="AA1313" s="373" t="str">
        <f t="array" ref="AA1313">IF( $Z1313="", "", INDEX(白話字聲母資料表, $Z1313, $AA$5))</f>
        <v/>
      </c>
      <c r="AB1313" s="370"/>
      <c r="AC1313" s="377" t="str">
        <f t="shared" si="383"/>
        <v/>
      </c>
      <c r="AD1313" s="373" t="str">
        <f t="array" ref="AD1313">IF( $W1313, "", INDEX(白話字韻母資料表, AC1313, $AD$5))</f>
        <v/>
      </c>
      <c r="AE1313" s="373" t="str">
        <f t="array" ref="AE1313">IF( $W1313, "", IF( INDEX(白話字韻母資料表, AC1313, $AE$5) = "入聲", TRUE, FALSE) )</f>
        <v/>
      </c>
      <c r="AF1313" s="374" t="str">
        <f t="shared" si="384"/>
        <v/>
      </c>
      <c r="AG1313" s="374" t="str">
        <f t="shared" si="385"/>
        <v/>
      </c>
      <c r="AH1313" s="374" t="str">
        <f t="array" ref="AH1313">IF( $W1313, "", INDEX(白話字韻母資料表, $AC1313, $AH$5))</f>
        <v/>
      </c>
      <c r="AI1313" s="374" t="str">
        <f t="array" ref="AI1313">IF($W1313, "", INDEX(白話字韻母八聲調資料表, $AD1313, $AG1313))</f>
        <v/>
      </c>
      <c r="AJ1313" s="370"/>
      <c r="AK1313" s="373" t="b">
        <f t="shared" si="386"/>
        <v>0</v>
      </c>
      <c r="AL1313" s="373" t="str">
        <f>IF( $AK1313, IFERROR( IF(MATCH( $E1313, 顎音化聲母!$H$9:$H$37, 0), TRUE, FALSE), FALSE), "")</f>
        <v/>
      </c>
      <c r="AM1313" s="373" t="str">
        <f t="array" ref="AM1313">IF( AND($AK1313, $AL1313), INDEX(顎音化聲母資料表, MATCH( $D1313 &amp; $E1313, 顎音化聲母!$L$5:$L$136, 0), 3), "")</f>
        <v/>
      </c>
      <c r="AN1313" s="373" t="str">
        <f t="shared" si="387"/>
        <v/>
      </c>
      <c r="AO1313" s="374" t="str">
        <f t="array" ref="AO1313">IF($AN1313="", "", IF( $AM1313&lt;&gt;"", $AM1313,INDEX(白話字聲母資料表, $AN1313, $AO$5)))</f>
        <v/>
      </c>
      <c r="AP1313" s="374" t="str">
        <f t="array" ref="AP1313">IF($W1313, "", INDEX(方音八音反切資料表, $AD1313, $AG1313))</f>
        <v/>
      </c>
      <c r="AQ1313" s="370"/>
      <c r="AR1313" s="374" t="str">
        <f t="array" ref="AR1313">IF($V1313, "", INDEX(白話字聲母資料表, $Z1313, $AR$5))</f>
        <v/>
      </c>
      <c r="AS1313" s="375" t="str">
        <f t="array" ref="AS1313">IF($W1313, "", INDEX(白話字韻母資料表, $AC1313, $AR$5))</f>
        <v/>
      </c>
      <c r="AT1313" s="374" t="str">
        <f t="array" ref="AT1313">IF($W1313, "", INDEX(台羅韻母八聲調資料表, $AD1313, $AG1313))</f>
        <v/>
      </c>
      <c r="AU1313" s="370"/>
      <c r="AV1313" s="374" t="str">
        <f t="array" ref="AV1313">IF($V1313, "", INDEX(白話字聲母資料表, $Z1313, $AV$5))</f>
        <v/>
      </c>
      <c r="AW1313" s="375" t="str">
        <f t="array" ref="AW1313">IF($W1313, "", INDEX(白話字韻母資料表, $AC1313, $AW$5))</f>
        <v/>
      </c>
      <c r="AX1313" s="374" t="str">
        <f t="array" ref="AX1313">IF($W1313, "", INDEX(閩拼韻母八聲調資料表, $AD1313, $AG1313))</f>
        <v/>
      </c>
    </row>
    <row r="1314" spans="2:50">
      <c r="B1314" s="380">
        <f t="shared" si="367"/>
        <v>1306</v>
      </c>
      <c r="C1314" s="314" t="str">
        <f>MID(文章!$D$4, B1314, 1)</f>
        <v/>
      </c>
      <c r="D1314" s="365"/>
      <c r="E1314" s="365"/>
      <c r="F1314" s="365"/>
      <c r="G1314" s="315" t="str">
        <f t="array" ref="G1314">IF( OR($T1314, NOT($U1314), $W1314), "", $AA1314 &amp; $AH1314 &amp; INDEX(中文數值資料表, $AG1314, 2) )</f>
        <v/>
      </c>
      <c r="H1314" s="321" t="str">
        <f t="shared" si="368"/>
        <v/>
      </c>
      <c r="I1314" s="322" t="str">
        <f t="shared" si="369"/>
        <v/>
      </c>
      <c r="J1314" s="323" t="str">
        <f t="shared" si="370"/>
        <v/>
      </c>
      <c r="K1314" s="316" t="str">
        <f t="shared" si="371"/>
        <v/>
      </c>
      <c r="L1314" s="317" t="str">
        <f t="shared" ca="1" si="388"/>
        <v xml:space="preserve">\ltjruby{}{}\
</v>
      </c>
      <c r="M1314" s="317" t="str">
        <f t="shared" ca="1" si="374"/>
        <v xml:space="preserve">&lt;ruby&gt;&lt;rt&gt;&lt;/rt&gt;&lt;/ruby&gt;
</v>
      </c>
      <c r="N1314" s="317" t="str">
        <f t="shared" ca="1" si="375"/>
        <v xml:space="preserve">&lt;ruby&gt;&lt;rt&gt;&lt;/rt&gt;&lt;/ruby&gt;
</v>
      </c>
      <c r="O1314" s="317" t="str">
        <f t="shared" ca="1" si="376"/>
        <v xml:space="preserve">&lt;ruby&gt;&lt;rt&gt;&lt;/rt&gt;&lt;/ruby&gt;
</v>
      </c>
      <c r="P1314" s="317" t="str">
        <f t="shared" ca="1" si="376"/>
        <v xml:space="preserve">&lt;ruby&gt;&lt;rt&gt;&lt;/rt&gt;&lt;/ruby&gt;
</v>
      </c>
      <c r="Q1314" s="318" t="str">
        <f t="shared" ca="1" si="377"/>
        <v xml:space="preserve">&lt;ruby&gt;&lt;rtc&gt;&lt;/rtc&gt;&lt;/ruby&gt;
</v>
      </c>
      <c r="R1314" s="318" t="str">
        <f t="shared" ca="1" si="378"/>
        <v xml:space="preserve">&lt;ruby&gt;&lt;rt&gt;&lt;/rt&gt;&lt;rtc&gt;&lt;/rtc&gt;&lt;/ruby&gt;
</v>
      </c>
      <c r="S1314" s="285"/>
      <c r="T1314" s="319" t="b">
        <f t="shared" si="372"/>
        <v>0</v>
      </c>
      <c r="U1314" s="319" t="b">
        <f t="shared" si="379"/>
        <v>0</v>
      </c>
      <c r="V1314" s="319" t="b">
        <f t="shared" si="380"/>
        <v>1</v>
      </c>
      <c r="W1314" s="319" t="b">
        <f t="shared" si="381"/>
        <v>1</v>
      </c>
      <c r="X1314" s="319" t="b">
        <f t="shared" si="382"/>
        <v>0</v>
      </c>
      <c r="Y1314" s="370"/>
      <c r="Z1314" s="377" t="str">
        <f t="shared" si="373"/>
        <v/>
      </c>
      <c r="AA1314" s="373" t="str">
        <f t="array" ref="AA1314">IF( $Z1314="", "", INDEX(白話字聲母資料表, $Z1314, $AA$5))</f>
        <v/>
      </c>
      <c r="AB1314" s="370"/>
      <c r="AC1314" s="377" t="str">
        <f t="shared" si="383"/>
        <v/>
      </c>
      <c r="AD1314" s="373" t="str">
        <f t="array" ref="AD1314">IF( $W1314, "", INDEX(白話字韻母資料表, AC1314, $AD$5))</f>
        <v/>
      </c>
      <c r="AE1314" s="373" t="str">
        <f t="array" ref="AE1314">IF( $W1314, "", IF( INDEX(白話字韻母資料表, AC1314, $AE$5) = "入聲", TRUE, FALSE) )</f>
        <v/>
      </c>
      <c r="AF1314" s="374" t="str">
        <f t="shared" si="384"/>
        <v/>
      </c>
      <c r="AG1314" s="374" t="str">
        <f t="shared" si="385"/>
        <v/>
      </c>
      <c r="AH1314" s="374" t="str">
        <f t="array" ref="AH1314">IF( $W1314, "", INDEX(白話字韻母資料表, $AC1314, $AH$5))</f>
        <v/>
      </c>
      <c r="AI1314" s="374" t="str">
        <f t="array" ref="AI1314">IF($W1314, "", INDEX(白話字韻母八聲調資料表, $AD1314, $AG1314))</f>
        <v/>
      </c>
      <c r="AJ1314" s="370"/>
      <c r="AK1314" s="373" t="b">
        <f t="shared" si="386"/>
        <v>0</v>
      </c>
      <c r="AL1314" s="373" t="str">
        <f>IF( $AK1314, IFERROR( IF(MATCH( $E1314, 顎音化聲母!$H$9:$H$37, 0), TRUE, FALSE), FALSE), "")</f>
        <v/>
      </c>
      <c r="AM1314" s="373" t="str">
        <f t="array" ref="AM1314">IF( AND($AK1314, $AL1314), INDEX(顎音化聲母資料表, MATCH( $D1314 &amp; $E1314, 顎音化聲母!$L$5:$L$136, 0), 3), "")</f>
        <v/>
      </c>
      <c r="AN1314" s="373" t="str">
        <f t="shared" si="387"/>
        <v/>
      </c>
      <c r="AO1314" s="374" t="str">
        <f t="array" ref="AO1314">IF($AN1314="", "", IF( $AM1314&lt;&gt;"", $AM1314,INDEX(白話字聲母資料表, $AN1314, $AO$5)))</f>
        <v/>
      </c>
      <c r="AP1314" s="374" t="str">
        <f t="array" ref="AP1314">IF($W1314, "", INDEX(方音八音反切資料表, $AD1314, $AG1314))</f>
        <v/>
      </c>
      <c r="AQ1314" s="370"/>
      <c r="AR1314" s="374" t="str">
        <f t="array" ref="AR1314">IF($V1314, "", INDEX(白話字聲母資料表, $Z1314, $AR$5))</f>
        <v/>
      </c>
      <c r="AS1314" s="375" t="str">
        <f t="array" ref="AS1314">IF($W1314, "", INDEX(白話字韻母資料表, $AC1314, $AR$5))</f>
        <v/>
      </c>
      <c r="AT1314" s="374" t="str">
        <f t="array" ref="AT1314">IF($W1314, "", INDEX(台羅韻母八聲調資料表, $AD1314, $AG1314))</f>
        <v/>
      </c>
      <c r="AU1314" s="370"/>
      <c r="AV1314" s="374" t="str">
        <f t="array" ref="AV1314">IF($V1314, "", INDEX(白話字聲母資料表, $Z1314, $AV$5))</f>
        <v/>
      </c>
      <c r="AW1314" s="375" t="str">
        <f t="array" ref="AW1314">IF($W1314, "", INDEX(白話字韻母資料表, $AC1314, $AW$5))</f>
        <v/>
      </c>
      <c r="AX1314" s="374" t="str">
        <f t="array" ref="AX1314">IF($W1314, "", INDEX(閩拼韻母八聲調資料表, $AD1314, $AG1314))</f>
        <v/>
      </c>
    </row>
    <row r="1315" spans="2:50">
      <c r="B1315" s="380">
        <f t="shared" si="367"/>
        <v>1307</v>
      </c>
      <c r="C1315" s="314" t="str">
        <f>MID(文章!$D$4, B1315, 1)</f>
        <v/>
      </c>
      <c r="D1315" s="365"/>
      <c r="E1315" s="365"/>
      <c r="F1315" s="365"/>
      <c r="G1315" s="315" t="str">
        <f t="array" ref="G1315">IF( OR($T1315, NOT($U1315), $W1315), "", $AA1315 &amp; $AH1315 &amp; INDEX(中文數值資料表, $AG1315, 2) )</f>
        <v/>
      </c>
      <c r="H1315" s="321" t="str">
        <f t="shared" si="368"/>
        <v/>
      </c>
      <c r="I1315" s="322" t="str">
        <f t="shared" si="369"/>
        <v/>
      </c>
      <c r="J1315" s="323" t="str">
        <f t="shared" si="370"/>
        <v/>
      </c>
      <c r="K1315" s="316" t="str">
        <f t="shared" si="371"/>
        <v/>
      </c>
      <c r="L1315" s="317" t="str">
        <f t="shared" ca="1" si="388"/>
        <v xml:space="preserve">\ltjruby{}{}\
</v>
      </c>
      <c r="M1315" s="317" t="str">
        <f t="shared" ca="1" si="374"/>
        <v xml:space="preserve">&lt;ruby&gt;&lt;rt&gt;&lt;/rt&gt;&lt;/ruby&gt;
</v>
      </c>
      <c r="N1315" s="317" t="str">
        <f t="shared" ca="1" si="375"/>
        <v xml:space="preserve">&lt;ruby&gt;&lt;rt&gt;&lt;/rt&gt;&lt;/ruby&gt;
</v>
      </c>
      <c r="O1315" s="317" t="str">
        <f t="shared" ca="1" si="376"/>
        <v xml:space="preserve">&lt;ruby&gt;&lt;rt&gt;&lt;/rt&gt;&lt;/ruby&gt;
</v>
      </c>
      <c r="P1315" s="317" t="str">
        <f t="shared" ca="1" si="376"/>
        <v xml:space="preserve">&lt;ruby&gt;&lt;rt&gt;&lt;/rt&gt;&lt;/ruby&gt;
</v>
      </c>
      <c r="Q1315" s="318" t="str">
        <f t="shared" ca="1" si="377"/>
        <v xml:space="preserve">&lt;ruby&gt;&lt;rtc&gt;&lt;/rtc&gt;&lt;/ruby&gt;
</v>
      </c>
      <c r="R1315" s="318" t="str">
        <f t="shared" ca="1" si="378"/>
        <v xml:space="preserve">&lt;ruby&gt;&lt;rt&gt;&lt;/rt&gt;&lt;rtc&gt;&lt;/rtc&gt;&lt;/ruby&gt;
</v>
      </c>
      <c r="S1315" s="285"/>
      <c r="T1315" s="319" t="b">
        <f t="shared" si="372"/>
        <v>0</v>
      </c>
      <c r="U1315" s="319" t="b">
        <f t="shared" si="379"/>
        <v>0</v>
      </c>
      <c r="V1315" s="319" t="b">
        <f t="shared" si="380"/>
        <v>1</v>
      </c>
      <c r="W1315" s="319" t="b">
        <f t="shared" si="381"/>
        <v>1</v>
      </c>
      <c r="X1315" s="319" t="b">
        <f t="shared" si="382"/>
        <v>0</v>
      </c>
      <c r="Y1315" s="370"/>
      <c r="Z1315" s="377" t="str">
        <f t="shared" si="373"/>
        <v/>
      </c>
      <c r="AA1315" s="373" t="str">
        <f t="array" ref="AA1315">IF( $Z1315="", "", INDEX(白話字聲母資料表, $Z1315, $AA$5))</f>
        <v/>
      </c>
      <c r="AB1315" s="370"/>
      <c r="AC1315" s="377" t="str">
        <f t="shared" si="383"/>
        <v/>
      </c>
      <c r="AD1315" s="373" t="str">
        <f t="array" ref="AD1315">IF( $W1315, "", INDEX(白話字韻母資料表, AC1315, $AD$5))</f>
        <v/>
      </c>
      <c r="AE1315" s="373" t="str">
        <f t="array" ref="AE1315">IF( $W1315, "", IF( INDEX(白話字韻母資料表, AC1315, $AE$5) = "入聲", TRUE, FALSE) )</f>
        <v/>
      </c>
      <c r="AF1315" s="374" t="str">
        <f t="shared" si="384"/>
        <v/>
      </c>
      <c r="AG1315" s="374" t="str">
        <f t="shared" si="385"/>
        <v/>
      </c>
      <c r="AH1315" s="374" t="str">
        <f t="array" ref="AH1315">IF( $W1315, "", INDEX(白話字韻母資料表, $AC1315, $AH$5))</f>
        <v/>
      </c>
      <c r="AI1315" s="374" t="str">
        <f t="array" ref="AI1315">IF($W1315, "", INDEX(白話字韻母八聲調資料表, $AD1315, $AG1315))</f>
        <v/>
      </c>
      <c r="AJ1315" s="370"/>
      <c r="AK1315" s="373" t="b">
        <f t="shared" si="386"/>
        <v>0</v>
      </c>
      <c r="AL1315" s="373" t="str">
        <f>IF( $AK1315, IFERROR( IF(MATCH( $E1315, 顎音化聲母!$H$9:$H$37, 0), TRUE, FALSE), FALSE), "")</f>
        <v/>
      </c>
      <c r="AM1315" s="373" t="str">
        <f t="array" ref="AM1315">IF( AND($AK1315, $AL1315), INDEX(顎音化聲母資料表, MATCH( $D1315 &amp; $E1315, 顎音化聲母!$L$5:$L$136, 0), 3), "")</f>
        <v/>
      </c>
      <c r="AN1315" s="373" t="str">
        <f t="shared" si="387"/>
        <v/>
      </c>
      <c r="AO1315" s="374" t="str">
        <f t="array" ref="AO1315">IF($AN1315="", "", IF( $AM1315&lt;&gt;"", $AM1315,INDEX(白話字聲母資料表, $AN1315, $AO$5)))</f>
        <v/>
      </c>
      <c r="AP1315" s="374" t="str">
        <f t="array" ref="AP1315">IF($W1315, "", INDEX(方音八音反切資料表, $AD1315, $AG1315))</f>
        <v/>
      </c>
      <c r="AQ1315" s="370"/>
      <c r="AR1315" s="374" t="str">
        <f t="array" ref="AR1315">IF($V1315, "", INDEX(白話字聲母資料表, $Z1315, $AR$5))</f>
        <v/>
      </c>
      <c r="AS1315" s="375" t="str">
        <f t="array" ref="AS1315">IF($W1315, "", INDEX(白話字韻母資料表, $AC1315, $AR$5))</f>
        <v/>
      </c>
      <c r="AT1315" s="374" t="str">
        <f t="array" ref="AT1315">IF($W1315, "", INDEX(台羅韻母八聲調資料表, $AD1315, $AG1315))</f>
        <v/>
      </c>
      <c r="AU1315" s="370"/>
      <c r="AV1315" s="374" t="str">
        <f t="array" ref="AV1315">IF($V1315, "", INDEX(白話字聲母資料表, $Z1315, $AV$5))</f>
        <v/>
      </c>
      <c r="AW1315" s="375" t="str">
        <f t="array" ref="AW1315">IF($W1315, "", INDEX(白話字韻母資料表, $AC1315, $AW$5))</f>
        <v/>
      </c>
      <c r="AX1315" s="374" t="str">
        <f t="array" ref="AX1315">IF($W1315, "", INDEX(閩拼韻母八聲調資料表, $AD1315, $AG1315))</f>
        <v/>
      </c>
    </row>
    <row r="1316" spans="2:50">
      <c r="B1316" s="380">
        <f t="shared" si="367"/>
        <v>1308</v>
      </c>
      <c r="C1316" s="314" t="str">
        <f>MID(文章!$D$4, B1316, 1)</f>
        <v/>
      </c>
      <c r="D1316" s="365"/>
      <c r="E1316" s="365"/>
      <c r="F1316" s="365"/>
      <c r="G1316" s="315" t="str">
        <f t="array" ref="G1316">IF( OR($T1316, NOT($U1316), $W1316), "", $AA1316 &amp; $AH1316 &amp; INDEX(中文數值資料表, $AG1316, 2) )</f>
        <v/>
      </c>
      <c r="H1316" s="321" t="str">
        <f t="shared" si="368"/>
        <v/>
      </c>
      <c r="I1316" s="322" t="str">
        <f t="shared" si="369"/>
        <v/>
      </c>
      <c r="J1316" s="323" t="str">
        <f t="shared" si="370"/>
        <v/>
      </c>
      <c r="K1316" s="316" t="str">
        <f t="shared" si="371"/>
        <v/>
      </c>
      <c r="L1316" s="317" t="str">
        <f t="shared" ca="1" si="388"/>
        <v xml:space="preserve">\ltjruby{}{}\
</v>
      </c>
      <c r="M1316" s="317" t="str">
        <f t="shared" ca="1" si="374"/>
        <v xml:space="preserve">&lt;ruby&gt;&lt;rt&gt;&lt;/rt&gt;&lt;/ruby&gt;
</v>
      </c>
      <c r="N1316" s="317" t="str">
        <f t="shared" ca="1" si="375"/>
        <v xml:space="preserve">&lt;ruby&gt;&lt;rt&gt;&lt;/rt&gt;&lt;/ruby&gt;
</v>
      </c>
      <c r="O1316" s="317" t="str">
        <f t="shared" ca="1" si="376"/>
        <v xml:space="preserve">&lt;ruby&gt;&lt;rt&gt;&lt;/rt&gt;&lt;/ruby&gt;
</v>
      </c>
      <c r="P1316" s="317" t="str">
        <f t="shared" ca="1" si="376"/>
        <v xml:space="preserve">&lt;ruby&gt;&lt;rt&gt;&lt;/rt&gt;&lt;/ruby&gt;
</v>
      </c>
      <c r="Q1316" s="318" t="str">
        <f t="shared" ca="1" si="377"/>
        <v xml:space="preserve">&lt;ruby&gt;&lt;rtc&gt;&lt;/rtc&gt;&lt;/ruby&gt;
</v>
      </c>
      <c r="R1316" s="318" t="str">
        <f t="shared" ca="1" si="378"/>
        <v xml:space="preserve">&lt;ruby&gt;&lt;rt&gt;&lt;/rt&gt;&lt;rtc&gt;&lt;/rtc&gt;&lt;/ruby&gt;
</v>
      </c>
      <c r="S1316" s="285"/>
      <c r="T1316" s="319" t="b">
        <f t="shared" si="372"/>
        <v>0</v>
      </c>
      <c r="U1316" s="319" t="b">
        <f t="shared" si="379"/>
        <v>0</v>
      </c>
      <c r="V1316" s="319" t="b">
        <f t="shared" si="380"/>
        <v>1</v>
      </c>
      <c r="W1316" s="319" t="b">
        <f t="shared" si="381"/>
        <v>1</v>
      </c>
      <c r="X1316" s="319" t="b">
        <f t="shared" si="382"/>
        <v>0</v>
      </c>
      <c r="Y1316" s="370"/>
      <c r="Z1316" s="377" t="str">
        <f t="shared" si="373"/>
        <v/>
      </c>
      <c r="AA1316" s="373" t="str">
        <f t="array" ref="AA1316">IF( $Z1316="", "", INDEX(白話字聲母資料表, $Z1316, $AA$5))</f>
        <v/>
      </c>
      <c r="AB1316" s="370"/>
      <c r="AC1316" s="377" t="str">
        <f t="shared" si="383"/>
        <v/>
      </c>
      <c r="AD1316" s="373" t="str">
        <f t="array" ref="AD1316">IF( $W1316, "", INDEX(白話字韻母資料表, AC1316, $AD$5))</f>
        <v/>
      </c>
      <c r="AE1316" s="373" t="str">
        <f t="array" ref="AE1316">IF( $W1316, "", IF( INDEX(白話字韻母資料表, AC1316, $AE$5) = "入聲", TRUE, FALSE) )</f>
        <v/>
      </c>
      <c r="AF1316" s="374" t="str">
        <f t="shared" si="384"/>
        <v/>
      </c>
      <c r="AG1316" s="374" t="str">
        <f t="shared" si="385"/>
        <v/>
      </c>
      <c r="AH1316" s="374" t="str">
        <f t="array" ref="AH1316">IF( $W1316, "", INDEX(白話字韻母資料表, $AC1316, $AH$5))</f>
        <v/>
      </c>
      <c r="AI1316" s="374" t="str">
        <f t="array" ref="AI1316">IF($W1316, "", INDEX(白話字韻母八聲調資料表, $AD1316, $AG1316))</f>
        <v/>
      </c>
      <c r="AJ1316" s="370"/>
      <c r="AK1316" s="373" t="b">
        <f t="shared" si="386"/>
        <v>0</v>
      </c>
      <c r="AL1316" s="373" t="str">
        <f>IF( $AK1316, IFERROR( IF(MATCH( $E1316, 顎音化聲母!$H$9:$H$37, 0), TRUE, FALSE), FALSE), "")</f>
        <v/>
      </c>
      <c r="AM1316" s="373" t="str">
        <f t="array" ref="AM1316">IF( AND($AK1316, $AL1316), INDEX(顎音化聲母資料表, MATCH( $D1316 &amp; $E1316, 顎音化聲母!$L$5:$L$136, 0), 3), "")</f>
        <v/>
      </c>
      <c r="AN1316" s="373" t="str">
        <f t="shared" si="387"/>
        <v/>
      </c>
      <c r="AO1316" s="374" t="str">
        <f t="array" ref="AO1316">IF($AN1316="", "", IF( $AM1316&lt;&gt;"", $AM1316,INDEX(白話字聲母資料表, $AN1316, $AO$5)))</f>
        <v/>
      </c>
      <c r="AP1316" s="374" t="str">
        <f t="array" ref="AP1316">IF($W1316, "", INDEX(方音八音反切資料表, $AD1316, $AG1316))</f>
        <v/>
      </c>
      <c r="AQ1316" s="370"/>
      <c r="AR1316" s="374" t="str">
        <f t="array" ref="AR1316">IF($V1316, "", INDEX(白話字聲母資料表, $Z1316, $AR$5))</f>
        <v/>
      </c>
      <c r="AS1316" s="375" t="str">
        <f t="array" ref="AS1316">IF($W1316, "", INDEX(白話字韻母資料表, $AC1316, $AR$5))</f>
        <v/>
      </c>
      <c r="AT1316" s="374" t="str">
        <f t="array" ref="AT1316">IF($W1316, "", INDEX(台羅韻母八聲調資料表, $AD1316, $AG1316))</f>
        <v/>
      </c>
      <c r="AU1316" s="370"/>
      <c r="AV1316" s="374" t="str">
        <f t="array" ref="AV1316">IF($V1316, "", INDEX(白話字聲母資料表, $Z1316, $AV$5))</f>
        <v/>
      </c>
      <c r="AW1316" s="375" t="str">
        <f t="array" ref="AW1316">IF($W1316, "", INDEX(白話字韻母資料表, $AC1316, $AW$5))</f>
        <v/>
      </c>
      <c r="AX1316" s="374" t="str">
        <f t="array" ref="AX1316">IF($W1316, "", INDEX(閩拼韻母八聲調資料表, $AD1316, $AG1316))</f>
        <v/>
      </c>
    </row>
    <row r="1317" spans="2:50">
      <c r="B1317" s="380">
        <f t="shared" si="367"/>
        <v>1309</v>
      </c>
      <c r="C1317" s="314" t="str">
        <f>MID(文章!$D$4, B1317, 1)</f>
        <v/>
      </c>
      <c r="D1317" s="365"/>
      <c r="E1317" s="365"/>
      <c r="F1317" s="365"/>
      <c r="G1317" s="315" t="str">
        <f t="array" ref="G1317">IF( OR($T1317, NOT($U1317), $W1317), "", $AA1317 &amp; $AH1317 &amp; INDEX(中文數值資料表, $AG1317, 2) )</f>
        <v/>
      </c>
      <c r="H1317" s="321" t="str">
        <f t="shared" si="368"/>
        <v/>
      </c>
      <c r="I1317" s="322" t="str">
        <f t="shared" si="369"/>
        <v/>
      </c>
      <c r="J1317" s="323" t="str">
        <f t="shared" si="370"/>
        <v/>
      </c>
      <c r="K1317" s="316" t="str">
        <f t="shared" si="371"/>
        <v/>
      </c>
      <c r="L1317" s="317" t="str">
        <f t="shared" ca="1" si="388"/>
        <v xml:space="preserve">\ltjruby{}{}\
</v>
      </c>
      <c r="M1317" s="317" t="str">
        <f t="shared" ca="1" si="374"/>
        <v xml:space="preserve">&lt;ruby&gt;&lt;rt&gt;&lt;/rt&gt;&lt;/ruby&gt;
</v>
      </c>
      <c r="N1317" s="317" t="str">
        <f t="shared" ca="1" si="375"/>
        <v xml:space="preserve">&lt;ruby&gt;&lt;rt&gt;&lt;/rt&gt;&lt;/ruby&gt;
</v>
      </c>
      <c r="O1317" s="317" t="str">
        <f t="shared" ca="1" si="376"/>
        <v xml:space="preserve">&lt;ruby&gt;&lt;rt&gt;&lt;/rt&gt;&lt;/ruby&gt;
</v>
      </c>
      <c r="P1317" s="317" t="str">
        <f t="shared" ca="1" si="376"/>
        <v xml:space="preserve">&lt;ruby&gt;&lt;rt&gt;&lt;/rt&gt;&lt;/ruby&gt;
</v>
      </c>
      <c r="Q1317" s="318" t="str">
        <f t="shared" ca="1" si="377"/>
        <v xml:space="preserve">&lt;ruby&gt;&lt;rtc&gt;&lt;/rtc&gt;&lt;/ruby&gt;
</v>
      </c>
      <c r="R1317" s="318" t="str">
        <f t="shared" ca="1" si="378"/>
        <v xml:space="preserve">&lt;ruby&gt;&lt;rt&gt;&lt;/rt&gt;&lt;rtc&gt;&lt;/rtc&gt;&lt;/ruby&gt;
</v>
      </c>
      <c r="S1317" s="285"/>
      <c r="T1317" s="319" t="b">
        <f t="shared" si="372"/>
        <v>0</v>
      </c>
      <c r="U1317" s="319" t="b">
        <f t="shared" si="379"/>
        <v>0</v>
      </c>
      <c r="V1317" s="319" t="b">
        <f t="shared" si="380"/>
        <v>1</v>
      </c>
      <c r="W1317" s="319" t="b">
        <f t="shared" si="381"/>
        <v>1</v>
      </c>
      <c r="X1317" s="319" t="b">
        <f t="shared" si="382"/>
        <v>0</v>
      </c>
      <c r="Y1317" s="370"/>
      <c r="Z1317" s="377" t="str">
        <f t="shared" si="373"/>
        <v/>
      </c>
      <c r="AA1317" s="373" t="str">
        <f t="array" ref="AA1317">IF( $Z1317="", "", INDEX(白話字聲母資料表, $Z1317, $AA$5))</f>
        <v/>
      </c>
      <c r="AB1317" s="370"/>
      <c r="AC1317" s="377" t="str">
        <f t="shared" si="383"/>
        <v/>
      </c>
      <c r="AD1317" s="373" t="str">
        <f t="array" ref="AD1317">IF( $W1317, "", INDEX(白話字韻母資料表, AC1317, $AD$5))</f>
        <v/>
      </c>
      <c r="AE1317" s="373" t="str">
        <f t="array" ref="AE1317">IF( $W1317, "", IF( INDEX(白話字韻母資料表, AC1317, $AE$5) = "入聲", TRUE, FALSE) )</f>
        <v/>
      </c>
      <c r="AF1317" s="374" t="str">
        <f t="shared" si="384"/>
        <v/>
      </c>
      <c r="AG1317" s="374" t="str">
        <f t="shared" si="385"/>
        <v/>
      </c>
      <c r="AH1317" s="374" t="str">
        <f t="array" ref="AH1317">IF( $W1317, "", INDEX(白話字韻母資料表, $AC1317, $AH$5))</f>
        <v/>
      </c>
      <c r="AI1317" s="374" t="str">
        <f t="array" ref="AI1317">IF($W1317, "", INDEX(白話字韻母八聲調資料表, $AD1317, $AG1317))</f>
        <v/>
      </c>
      <c r="AJ1317" s="370"/>
      <c r="AK1317" s="373" t="b">
        <f t="shared" si="386"/>
        <v>0</v>
      </c>
      <c r="AL1317" s="373" t="str">
        <f>IF( $AK1317, IFERROR( IF(MATCH( $E1317, 顎音化聲母!$H$9:$H$37, 0), TRUE, FALSE), FALSE), "")</f>
        <v/>
      </c>
      <c r="AM1317" s="373" t="str">
        <f t="array" ref="AM1317">IF( AND($AK1317, $AL1317), INDEX(顎音化聲母資料表, MATCH( $D1317 &amp; $E1317, 顎音化聲母!$L$5:$L$136, 0), 3), "")</f>
        <v/>
      </c>
      <c r="AN1317" s="373" t="str">
        <f t="shared" si="387"/>
        <v/>
      </c>
      <c r="AO1317" s="374" t="str">
        <f t="array" ref="AO1317">IF($AN1317="", "", IF( $AM1317&lt;&gt;"", $AM1317,INDEX(白話字聲母資料表, $AN1317, $AO$5)))</f>
        <v/>
      </c>
      <c r="AP1317" s="374" t="str">
        <f t="array" ref="AP1317">IF($W1317, "", INDEX(方音八音反切資料表, $AD1317, $AG1317))</f>
        <v/>
      </c>
      <c r="AQ1317" s="370"/>
      <c r="AR1317" s="374" t="str">
        <f t="array" ref="AR1317">IF($V1317, "", INDEX(白話字聲母資料表, $Z1317, $AR$5))</f>
        <v/>
      </c>
      <c r="AS1317" s="375" t="str">
        <f t="array" ref="AS1317">IF($W1317, "", INDEX(白話字韻母資料表, $AC1317, $AR$5))</f>
        <v/>
      </c>
      <c r="AT1317" s="374" t="str">
        <f t="array" ref="AT1317">IF($W1317, "", INDEX(台羅韻母八聲調資料表, $AD1317, $AG1317))</f>
        <v/>
      </c>
      <c r="AU1317" s="370"/>
      <c r="AV1317" s="374" t="str">
        <f t="array" ref="AV1317">IF($V1317, "", INDEX(白話字聲母資料表, $Z1317, $AV$5))</f>
        <v/>
      </c>
      <c r="AW1317" s="375" t="str">
        <f t="array" ref="AW1317">IF($W1317, "", INDEX(白話字韻母資料表, $AC1317, $AW$5))</f>
        <v/>
      </c>
      <c r="AX1317" s="374" t="str">
        <f t="array" ref="AX1317">IF($W1317, "", INDEX(閩拼韻母八聲調資料表, $AD1317, $AG1317))</f>
        <v/>
      </c>
    </row>
    <row r="1318" spans="2:50">
      <c r="B1318" s="380">
        <f t="shared" si="367"/>
        <v>1310</v>
      </c>
      <c r="C1318" s="314" t="str">
        <f>MID(文章!$D$4, B1318, 1)</f>
        <v/>
      </c>
      <c r="D1318" s="365"/>
      <c r="E1318" s="365"/>
      <c r="F1318" s="365"/>
      <c r="G1318" s="315" t="str">
        <f t="array" ref="G1318">IF( OR($T1318, NOT($U1318), $W1318), "", $AA1318 &amp; $AH1318 &amp; INDEX(中文數值資料表, $AG1318, 2) )</f>
        <v/>
      </c>
      <c r="H1318" s="321" t="str">
        <f t="shared" si="368"/>
        <v/>
      </c>
      <c r="I1318" s="322" t="str">
        <f t="shared" si="369"/>
        <v/>
      </c>
      <c r="J1318" s="323" t="str">
        <f t="shared" si="370"/>
        <v/>
      </c>
      <c r="K1318" s="316" t="str">
        <f t="shared" si="371"/>
        <v/>
      </c>
      <c r="L1318" s="317" t="str">
        <f t="shared" ca="1" si="388"/>
        <v xml:space="preserve">\ltjruby{}{}\
</v>
      </c>
      <c r="M1318" s="317" t="str">
        <f t="shared" ca="1" si="374"/>
        <v xml:space="preserve">&lt;ruby&gt;&lt;rt&gt;&lt;/rt&gt;&lt;/ruby&gt;
</v>
      </c>
      <c r="N1318" s="317" t="str">
        <f t="shared" ca="1" si="375"/>
        <v xml:space="preserve">&lt;ruby&gt;&lt;rt&gt;&lt;/rt&gt;&lt;/ruby&gt;
</v>
      </c>
      <c r="O1318" s="317" t="str">
        <f t="shared" ca="1" si="376"/>
        <v xml:space="preserve">&lt;ruby&gt;&lt;rt&gt;&lt;/rt&gt;&lt;/ruby&gt;
</v>
      </c>
      <c r="P1318" s="317" t="str">
        <f t="shared" ca="1" si="376"/>
        <v xml:space="preserve">&lt;ruby&gt;&lt;rt&gt;&lt;/rt&gt;&lt;/ruby&gt;
</v>
      </c>
      <c r="Q1318" s="318" t="str">
        <f t="shared" ca="1" si="377"/>
        <v xml:space="preserve">&lt;ruby&gt;&lt;rtc&gt;&lt;/rtc&gt;&lt;/ruby&gt;
</v>
      </c>
      <c r="R1318" s="318" t="str">
        <f t="shared" ca="1" si="378"/>
        <v xml:space="preserve">&lt;ruby&gt;&lt;rt&gt;&lt;/rt&gt;&lt;rtc&gt;&lt;/rtc&gt;&lt;/ruby&gt;
</v>
      </c>
      <c r="S1318" s="285"/>
      <c r="T1318" s="319" t="b">
        <f t="shared" si="372"/>
        <v>0</v>
      </c>
      <c r="U1318" s="319" t="b">
        <f t="shared" si="379"/>
        <v>0</v>
      </c>
      <c r="V1318" s="319" t="b">
        <f t="shared" si="380"/>
        <v>1</v>
      </c>
      <c r="W1318" s="319" t="b">
        <f t="shared" si="381"/>
        <v>1</v>
      </c>
      <c r="X1318" s="319" t="b">
        <f t="shared" si="382"/>
        <v>0</v>
      </c>
      <c r="Y1318" s="370"/>
      <c r="Z1318" s="377" t="str">
        <f t="shared" si="373"/>
        <v/>
      </c>
      <c r="AA1318" s="373" t="str">
        <f t="array" ref="AA1318">IF( $Z1318="", "", INDEX(白話字聲母資料表, $Z1318, $AA$5))</f>
        <v/>
      </c>
      <c r="AB1318" s="370"/>
      <c r="AC1318" s="377" t="str">
        <f t="shared" si="383"/>
        <v/>
      </c>
      <c r="AD1318" s="373" t="str">
        <f t="array" ref="AD1318">IF( $W1318, "", INDEX(白話字韻母資料表, AC1318, $AD$5))</f>
        <v/>
      </c>
      <c r="AE1318" s="373" t="str">
        <f t="array" ref="AE1318">IF( $W1318, "", IF( INDEX(白話字韻母資料表, AC1318, $AE$5) = "入聲", TRUE, FALSE) )</f>
        <v/>
      </c>
      <c r="AF1318" s="374" t="str">
        <f t="shared" si="384"/>
        <v/>
      </c>
      <c r="AG1318" s="374" t="str">
        <f t="shared" si="385"/>
        <v/>
      </c>
      <c r="AH1318" s="374" t="str">
        <f t="array" ref="AH1318">IF( $W1318, "", INDEX(白話字韻母資料表, $AC1318, $AH$5))</f>
        <v/>
      </c>
      <c r="AI1318" s="374" t="str">
        <f t="array" ref="AI1318">IF($W1318, "", INDEX(白話字韻母八聲調資料表, $AD1318, $AG1318))</f>
        <v/>
      </c>
      <c r="AJ1318" s="370"/>
      <c r="AK1318" s="373" t="b">
        <f t="shared" si="386"/>
        <v>0</v>
      </c>
      <c r="AL1318" s="373" t="str">
        <f>IF( $AK1318, IFERROR( IF(MATCH( $E1318, 顎音化聲母!$H$9:$H$37, 0), TRUE, FALSE), FALSE), "")</f>
        <v/>
      </c>
      <c r="AM1318" s="373" t="str">
        <f t="array" ref="AM1318">IF( AND($AK1318, $AL1318), INDEX(顎音化聲母資料表, MATCH( $D1318 &amp; $E1318, 顎音化聲母!$L$5:$L$136, 0), 3), "")</f>
        <v/>
      </c>
      <c r="AN1318" s="373" t="str">
        <f t="shared" si="387"/>
        <v/>
      </c>
      <c r="AO1318" s="374" t="str">
        <f t="array" ref="AO1318">IF($AN1318="", "", IF( $AM1318&lt;&gt;"", $AM1318,INDEX(白話字聲母資料表, $AN1318, $AO$5)))</f>
        <v/>
      </c>
      <c r="AP1318" s="374" t="str">
        <f t="array" ref="AP1318">IF($W1318, "", INDEX(方音八音反切資料表, $AD1318, $AG1318))</f>
        <v/>
      </c>
      <c r="AQ1318" s="370"/>
      <c r="AR1318" s="374" t="str">
        <f t="array" ref="AR1318">IF($V1318, "", INDEX(白話字聲母資料表, $Z1318, $AR$5))</f>
        <v/>
      </c>
      <c r="AS1318" s="375" t="str">
        <f t="array" ref="AS1318">IF($W1318, "", INDEX(白話字韻母資料表, $AC1318, $AR$5))</f>
        <v/>
      </c>
      <c r="AT1318" s="374" t="str">
        <f t="array" ref="AT1318">IF($W1318, "", INDEX(台羅韻母八聲調資料表, $AD1318, $AG1318))</f>
        <v/>
      </c>
      <c r="AU1318" s="370"/>
      <c r="AV1318" s="374" t="str">
        <f t="array" ref="AV1318">IF($V1318, "", INDEX(白話字聲母資料表, $Z1318, $AV$5))</f>
        <v/>
      </c>
      <c r="AW1318" s="375" t="str">
        <f t="array" ref="AW1318">IF($W1318, "", INDEX(白話字韻母資料表, $AC1318, $AW$5))</f>
        <v/>
      </c>
      <c r="AX1318" s="374" t="str">
        <f t="array" ref="AX1318">IF($W1318, "", INDEX(閩拼韻母八聲調資料表, $AD1318, $AG1318))</f>
        <v/>
      </c>
    </row>
    <row r="1319" spans="2:50">
      <c r="B1319" s="380">
        <f t="shared" si="367"/>
        <v>1311</v>
      </c>
      <c r="C1319" s="314" t="str">
        <f>MID(文章!$D$4, B1319, 1)</f>
        <v/>
      </c>
      <c r="D1319" s="365"/>
      <c r="E1319" s="365"/>
      <c r="F1319" s="365"/>
      <c r="G1319" s="315" t="str">
        <f t="array" ref="G1319">IF( OR($T1319, NOT($U1319), $W1319), "", $AA1319 &amp; $AH1319 &amp; INDEX(中文數值資料表, $AG1319, 2) )</f>
        <v/>
      </c>
      <c r="H1319" s="321" t="str">
        <f t="shared" si="368"/>
        <v/>
      </c>
      <c r="I1319" s="322" t="str">
        <f t="shared" si="369"/>
        <v/>
      </c>
      <c r="J1319" s="323" t="str">
        <f t="shared" si="370"/>
        <v/>
      </c>
      <c r="K1319" s="316" t="str">
        <f t="shared" si="371"/>
        <v/>
      </c>
      <c r="L1319" s="317" t="str">
        <f t="shared" ca="1" si="388"/>
        <v xml:space="preserve">\ltjruby{}{}\
</v>
      </c>
      <c r="M1319" s="317" t="str">
        <f t="shared" ca="1" si="374"/>
        <v xml:space="preserve">&lt;ruby&gt;&lt;rt&gt;&lt;/rt&gt;&lt;/ruby&gt;
</v>
      </c>
      <c r="N1319" s="317" t="str">
        <f t="shared" ca="1" si="375"/>
        <v xml:space="preserve">&lt;ruby&gt;&lt;rt&gt;&lt;/rt&gt;&lt;/ruby&gt;
</v>
      </c>
      <c r="O1319" s="317" t="str">
        <f t="shared" ca="1" si="376"/>
        <v xml:space="preserve">&lt;ruby&gt;&lt;rt&gt;&lt;/rt&gt;&lt;/ruby&gt;
</v>
      </c>
      <c r="P1319" s="317" t="str">
        <f t="shared" ca="1" si="376"/>
        <v xml:space="preserve">&lt;ruby&gt;&lt;rt&gt;&lt;/rt&gt;&lt;/ruby&gt;
</v>
      </c>
      <c r="Q1319" s="318" t="str">
        <f t="shared" ca="1" si="377"/>
        <v xml:space="preserve">&lt;ruby&gt;&lt;rtc&gt;&lt;/rtc&gt;&lt;/ruby&gt;
</v>
      </c>
      <c r="R1319" s="318" t="str">
        <f t="shared" ca="1" si="378"/>
        <v xml:space="preserve">&lt;ruby&gt;&lt;rt&gt;&lt;/rt&gt;&lt;rtc&gt;&lt;/rtc&gt;&lt;/ruby&gt;
</v>
      </c>
      <c r="S1319" s="285"/>
      <c r="T1319" s="319" t="b">
        <f t="shared" si="372"/>
        <v>0</v>
      </c>
      <c r="U1319" s="319" t="b">
        <f t="shared" si="379"/>
        <v>0</v>
      </c>
      <c r="V1319" s="319" t="b">
        <f t="shared" si="380"/>
        <v>1</v>
      </c>
      <c r="W1319" s="319" t="b">
        <f t="shared" si="381"/>
        <v>1</v>
      </c>
      <c r="X1319" s="319" t="b">
        <f t="shared" si="382"/>
        <v>0</v>
      </c>
      <c r="Y1319" s="370"/>
      <c r="Z1319" s="377" t="str">
        <f t="shared" si="373"/>
        <v/>
      </c>
      <c r="AA1319" s="373" t="str">
        <f t="array" ref="AA1319">IF( $Z1319="", "", INDEX(白話字聲母資料表, $Z1319, $AA$5))</f>
        <v/>
      </c>
      <c r="AB1319" s="370"/>
      <c r="AC1319" s="377" t="str">
        <f t="shared" si="383"/>
        <v/>
      </c>
      <c r="AD1319" s="373" t="str">
        <f t="array" ref="AD1319">IF( $W1319, "", INDEX(白話字韻母資料表, AC1319, $AD$5))</f>
        <v/>
      </c>
      <c r="AE1319" s="373" t="str">
        <f t="array" ref="AE1319">IF( $W1319, "", IF( INDEX(白話字韻母資料表, AC1319, $AE$5) = "入聲", TRUE, FALSE) )</f>
        <v/>
      </c>
      <c r="AF1319" s="374" t="str">
        <f t="shared" si="384"/>
        <v/>
      </c>
      <c r="AG1319" s="374" t="str">
        <f t="shared" si="385"/>
        <v/>
      </c>
      <c r="AH1319" s="374" t="str">
        <f t="array" ref="AH1319">IF( $W1319, "", INDEX(白話字韻母資料表, $AC1319, $AH$5))</f>
        <v/>
      </c>
      <c r="AI1319" s="374" t="str">
        <f t="array" ref="AI1319">IF($W1319, "", INDEX(白話字韻母八聲調資料表, $AD1319, $AG1319))</f>
        <v/>
      </c>
      <c r="AJ1319" s="370"/>
      <c r="AK1319" s="373" t="b">
        <f t="shared" si="386"/>
        <v>0</v>
      </c>
      <c r="AL1319" s="373" t="str">
        <f>IF( $AK1319, IFERROR( IF(MATCH( $E1319, 顎音化聲母!$H$9:$H$37, 0), TRUE, FALSE), FALSE), "")</f>
        <v/>
      </c>
      <c r="AM1319" s="373" t="str">
        <f t="array" ref="AM1319">IF( AND($AK1319, $AL1319), INDEX(顎音化聲母資料表, MATCH( $D1319 &amp; $E1319, 顎音化聲母!$L$5:$L$136, 0), 3), "")</f>
        <v/>
      </c>
      <c r="AN1319" s="373" t="str">
        <f t="shared" si="387"/>
        <v/>
      </c>
      <c r="AO1319" s="374" t="str">
        <f t="array" ref="AO1319">IF($AN1319="", "", IF( $AM1319&lt;&gt;"", $AM1319,INDEX(白話字聲母資料表, $AN1319, $AO$5)))</f>
        <v/>
      </c>
      <c r="AP1319" s="374" t="str">
        <f t="array" ref="AP1319">IF($W1319, "", INDEX(方音八音反切資料表, $AD1319, $AG1319))</f>
        <v/>
      </c>
      <c r="AQ1319" s="370"/>
      <c r="AR1319" s="374" t="str">
        <f t="array" ref="AR1319">IF($V1319, "", INDEX(白話字聲母資料表, $Z1319, $AR$5))</f>
        <v/>
      </c>
      <c r="AS1319" s="375" t="str">
        <f t="array" ref="AS1319">IF($W1319, "", INDEX(白話字韻母資料表, $AC1319, $AR$5))</f>
        <v/>
      </c>
      <c r="AT1319" s="374" t="str">
        <f t="array" ref="AT1319">IF($W1319, "", INDEX(台羅韻母八聲調資料表, $AD1319, $AG1319))</f>
        <v/>
      </c>
      <c r="AU1319" s="370"/>
      <c r="AV1319" s="374" t="str">
        <f t="array" ref="AV1319">IF($V1319, "", INDEX(白話字聲母資料表, $Z1319, $AV$5))</f>
        <v/>
      </c>
      <c r="AW1319" s="375" t="str">
        <f t="array" ref="AW1319">IF($W1319, "", INDEX(白話字韻母資料表, $AC1319, $AW$5))</f>
        <v/>
      </c>
      <c r="AX1319" s="374" t="str">
        <f t="array" ref="AX1319">IF($W1319, "", INDEX(閩拼韻母八聲調資料表, $AD1319, $AG1319))</f>
        <v/>
      </c>
    </row>
    <row r="1320" spans="2:50">
      <c r="B1320" s="380">
        <f t="shared" si="367"/>
        <v>1312</v>
      </c>
      <c r="C1320" s="314" t="str">
        <f>MID(文章!$D$4, B1320, 1)</f>
        <v/>
      </c>
      <c r="D1320" s="365"/>
      <c r="E1320" s="365"/>
      <c r="F1320" s="365"/>
      <c r="G1320" s="315" t="str">
        <f t="array" ref="G1320">IF( OR($T1320, NOT($U1320), $W1320), "", $AA1320 &amp; $AH1320 &amp; INDEX(中文數值資料表, $AG1320, 2) )</f>
        <v/>
      </c>
      <c r="H1320" s="321" t="str">
        <f t="shared" si="368"/>
        <v/>
      </c>
      <c r="I1320" s="322" t="str">
        <f t="shared" si="369"/>
        <v/>
      </c>
      <c r="J1320" s="323" t="str">
        <f t="shared" si="370"/>
        <v/>
      </c>
      <c r="K1320" s="316" t="str">
        <f t="shared" si="371"/>
        <v/>
      </c>
      <c r="L1320" s="317" t="str">
        <f t="shared" ca="1" si="388"/>
        <v xml:space="preserve">\ltjruby{}{}\
</v>
      </c>
      <c r="M1320" s="317" t="str">
        <f t="shared" ca="1" si="374"/>
        <v xml:space="preserve">&lt;ruby&gt;&lt;rt&gt;&lt;/rt&gt;&lt;/ruby&gt;
</v>
      </c>
      <c r="N1320" s="317" t="str">
        <f t="shared" ca="1" si="375"/>
        <v xml:space="preserve">&lt;ruby&gt;&lt;rt&gt;&lt;/rt&gt;&lt;/ruby&gt;
</v>
      </c>
      <c r="O1320" s="317" t="str">
        <f t="shared" ca="1" si="376"/>
        <v xml:space="preserve">&lt;ruby&gt;&lt;rt&gt;&lt;/rt&gt;&lt;/ruby&gt;
</v>
      </c>
      <c r="P1320" s="317" t="str">
        <f t="shared" ca="1" si="376"/>
        <v xml:space="preserve">&lt;ruby&gt;&lt;rt&gt;&lt;/rt&gt;&lt;/ruby&gt;
</v>
      </c>
      <c r="Q1320" s="318" t="str">
        <f t="shared" ca="1" si="377"/>
        <v xml:space="preserve">&lt;ruby&gt;&lt;rtc&gt;&lt;/rtc&gt;&lt;/ruby&gt;
</v>
      </c>
      <c r="R1320" s="318" t="str">
        <f t="shared" ca="1" si="378"/>
        <v xml:space="preserve">&lt;ruby&gt;&lt;rt&gt;&lt;/rt&gt;&lt;rtc&gt;&lt;/rtc&gt;&lt;/ruby&gt;
</v>
      </c>
      <c r="S1320" s="285"/>
      <c r="T1320" s="319" t="b">
        <f t="shared" si="372"/>
        <v>0</v>
      </c>
      <c r="U1320" s="319" t="b">
        <f t="shared" si="379"/>
        <v>0</v>
      </c>
      <c r="V1320" s="319" t="b">
        <f t="shared" si="380"/>
        <v>1</v>
      </c>
      <c r="W1320" s="319" t="b">
        <f t="shared" si="381"/>
        <v>1</v>
      </c>
      <c r="X1320" s="319" t="b">
        <f t="shared" si="382"/>
        <v>0</v>
      </c>
      <c r="Y1320" s="370"/>
      <c r="Z1320" s="377" t="str">
        <f t="shared" si="373"/>
        <v/>
      </c>
      <c r="AA1320" s="373" t="str">
        <f t="array" ref="AA1320">IF( $Z1320="", "", INDEX(白話字聲母資料表, $Z1320, $AA$5))</f>
        <v/>
      </c>
      <c r="AB1320" s="370"/>
      <c r="AC1320" s="377" t="str">
        <f t="shared" si="383"/>
        <v/>
      </c>
      <c r="AD1320" s="373" t="str">
        <f t="array" ref="AD1320">IF( $W1320, "", INDEX(白話字韻母資料表, AC1320, $AD$5))</f>
        <v/>
      </c>
      <c r="AE1320" s="373" t="str">
        <f t="array" ref="AE1320">IF( $W1320, "", IF( INDEX(白話字韻母資料表, AC1320, $AE$5) = "入聲", TRUE, FALSE) )</f>
        <v/>
      </c>
      <c r="AF1320" s="374" t="str">
        <f t="shared" si="384"/>
        <v/>
      </c>
      <c r="AG1320" s="374" t="str">
        <f t="shared" si="385"/>
        <v/>
      </c>
      <c r="AH1320" s="374" t="str">
        <f t="array" ref="AH1320">IF( $W1320, "", INDEX(白話字韻母資料表, $AC1320, $AH$5))</f>
        <v/>
      </c>
      <c r="AI1320" s="374" t="str">
        <f t="array" ref="AI1320">IF($W1320, "", INDEX(白話字韻母八聲調資料表, $AD1320, $AG1320))</f>
        <v/>
      </c>
      <c r="AJ1320" s="370"/>
      <c r="AK1320" s="373" t="b">
        <f t="shared" si="386"/>
        <v>0</v>
      </c>
      <c r="AL1320" s="373" t="str">
        <f>IF( $AK1320, IFERROR( IF(MATCH( $E1320, 顎音化聲母!$H$9:$H$37, 0), TRUE, FALSE), FALSE), "")</f>
        <v/>
      </c>
      <c r="AM1320" s="373" t="str">
        <f t="array" ref="AM1320">IF( AND($AK1320, $AL1320), INDEX(顎音化聲母資料表, MATCH( $D1320 &amp; $E1320, 顎音化聲母!$L$5:$L$136, 0), 3), "")</f>
        <v/>
      </c>
      <c r="AN1320" s="373" t="str">
        <f t="shared" si="387"/>
        <v/>
      </c>
      <c r="AO1320" s="374" t="str">
        <f t="array" ref="AO1320">IF($AN1320="", "", IF( $AM1320&lt;&gt;"", $AM1320,INDEX(白話字聲母資料表, $AN1320, $AO$5)))</f>
        <v/>
      </c>
      <c r="AP1320" s="374" t="str">
        <f t="array" ref="AP1320">IF($W1320, "", INDEX(方音八音反切資料表, $AD1320, $AG1320))</f>
        <v/>
      </c>
      <c r="AQ1320" s="370"/>
      <c r="AR1320" s="374" t="str">
        <f t="array" ref="AR1320">IF($V1320, "", INDEX(白話字聲母資料表, $Z1320, $AR$5))</f>
        <v/>
      </c>
      <c r="AS1320" s="375" t="str">
        <f t="array" ref="AS1320">IF($W1320, "", INDEX(白話字韻母資料表, $AC1320, $AR$5))</f>
        <v/>
      </c>
      <c r="AT1320" s="374" t="str">
        <f t="array" ref="AT1320">IF($W1320, "", INDEX(台羅韻母八聲調資料表, $AD1320, $AG1320))</f>
        <v/>
      </c>
      <c r="AU1320" s="370"/>
      <c r="AV1320" s="374" t="str">
        <f t="array" ref="AV1320">IF($V1320, "", INDEX(白話字聲母資料表, $Z1320, $AV$5))</f>
        <v/>
      </c>
      <c r="AW1320" s="375" t="str">
        <f t="array" ref="AW1320">IF($W1320, "", INDEX(白話字韻母資料表, $AC1320, $AW$5))</f>
        <v/>
      </c>
      <c r="AX1320" s="374" t="str">
        <f t="array" ref="AX1320">IF($W1320, "", INDEX(閩拼韻母八聲調資料表, $AD1320, $AG1320))</f>
        <v/>
      </c>
    </row>
    <row r="1321" spans="2:50">
      <c r="B1321" s="380">
        <f t="shared" si="367"/>
        <v>1313</v>
      </c>
      <c r="C1321" s="314" t="str">
        <f>MID(文章!$D$4, B1321, 1)</f>
        <v/>
      </c>
      <c r="D1321" s="365"/>
      <c r="E1321" s="365"/>
      <c r="F1321" s="365"/>
      <c r="G1321" s="315" t="str">
        <f t="array" ref="G1321">IF( OR($T1321, NOT($U1321), $W1321), "", $AA1321 &amp; $AH1321 &amp; INDEX(中文數值資料表, $AG1321, 2) )</f>
        <v/>
      </c>
      <c r="H1321" s="321" t="str">
        <f t="shared" si="368"/>
        <v/>
      </c>
      <c r="I1321" s="322" t="str">
        <f t="shared" si="369"/>
        <v/>
      </c>
      <c r="J1321" s="323" t="str">
        <f t="shared" si="370"/>
        <v/>
      </c>
      <c r="K1321" s="316" t="str">
        <f t="shared" si="371"/>
        <v/>
      </c>
      <c r="L1321" s="317" t="str">
        <f t="shared" ca="1" si="388"/>
        <v xml:space="preserve">\ltjruby{}{}\
</v>
      </c>
      <c r="M1321" s="317" t="str">
        <f t="shared" ca="1" si="374"/>
        <v xml:space="preserve">&lt;ruby&gt;&lt;rt&gt;&lt;/rt&gt;&lt;/ruby&gt;
</v>
      </c>
      <c r="N1321" s="317" t="str">
        <f t="shared" ca="1" si="375"/>
        <v xml:space="preserve">&lt;ruby&gt;&lt;rt&gt;&lt;/rt&gt;&lt;/ruby&gt;
</v>
      </c>
      <c r="O1321" s="317" t="str">
        <f t="shared" ca="1" si="376"/>
        <v xml:space="preserve">&lt;ruby&gt;&lt;rt&gt;&lt;/rt&gt;&lt;/ruby&gt;
</v>
      </c>
      <c r="P1321" s="317" t="str">
        <f t="shared" ca="1" si="376"/>
        <v xml:space="preserve">&lt;ruby&gt;&lt;rt&gt;&lt;/rt&gt;&lt;/ruby&gt;
</v>
      </c>
      <c r="Q1321" s="318" t="str">
        <f t="shared" ca="1" si="377"/>
        <v xml:space="preserve">&lt;ruby&gt;&lt;rtc&gt;&lt;/rtc&gt;&lt;/ruby&gt;
</v>
      </c>
      <c r="R1321" s="318" t="str">
        <f t="shared" ca="1" si="378"/>
        <v xml:space="preserve">&lt;ruby&gt;&lt;rt&gt;&lt;/rt&gt;&lt;rtc&gt;&lt;/rtc&gt;&lt;/ruby&gt;
</v>
      </c>
      <c r="S1321" s="285"/>
      <c r="T1321" s="319" t="b">
        <f t="shared" si="372"/>
        <v>0</v>
      </c>
      <c r="U1321" s="319" t="b">
        <f t="shared" si="379"/>
        <v>0</v>
      </c>
      <c r="V1321" s="319" t="b">
        <f t="shared" si="380"/>
        <v>1</v>
      </c>
      <c r="W1321" s="319" t="b">
        <f t="shared" si="381"/>
        <v>1</v>
      </c>
      <c r="X1321" s="319" t="b">
        <f t="shared" si="382"/>
        <v>0</v>
      </c>
      <c r="Y1321" s="370"/>
      <c r="Z1321" s="377" t="str">
        <f t="shared" si="373"/>
        <v/>
      </c>
      <c r="AA1321" s="373" t="str">
        <f t="array" ref="AA1321">IF( $Z1321="", "", INDEX(白話字聲母資料表, $Z1321, $AA$5))</f>
        <v/>
      </c>
      <c r="AB1321" s="370"/>
      <c r="AC1321" s="377" t="str">
        <f t="shared" si="383"/>
        <v/>
      </c>
      <c r="AD1321" s="373" t="str">
        <f t="array" ref="AD1321">IF( $W1321, "", INDEX(白話字韻母資料表, AC1321, $AD$5))</f>
        <v/>
      </c>
      <c r="AE1321" s="373" t="str">
        <f t="array" ref="AE1321">IF( $W1321, "", IF( INDEX(白話字韻母資料表, AC1321, $AE$5) = "入聲", TRUE, FALSE) )</f>
        <v/>
      </c>
      <c r="AF1321" s="374" t="str">
        <f t="shared" si="384"/>
        <v/>
      </c>
      <c r="AG1321" s="374" t="str">
        <f t="shared" si="385"/>
        <v/>
      </c>
      <c r="AH1321" s="374" t="str">
        <f t="array" ref="AH1321">IF( $W1321, "", INDEX(白話字韻母資料表, $AC1321, $AH$5))</f>
        <v/>
      </c>
      <c r="AI1321" s="374" t="str">
        <f t="array" ref="AI1321">IF($W1321, "", INDEX(白話字韻母八聲調資料表, $AD1321, $AG1321))</f>
        <v/>
      </c>
      <c r="AJ1321" s="370"/>
      <c r="AK1321" s="373" t="b">
        <f t="shared" si="386"/>
        <v>0</v>
      </c>
      <c r="AL1321" s="373" t="str">
        <f>IF( $AK1321, IFERROR( IF(MATCH( $E1321, 顎音化聲母!$H$9:$H$37, 0), TRUE, FALSE), FALSE), "")</f>
        <v/>
      </c>
      <c r="AM1321" s="373" t="str">
        <f t="array" ref="AM1321">IF( AND($AK1321, $AL1321), INDEX(顎音化聲母資料表, MATCH( $D1321 &amp; $E1321, 顎音化聲母!$L$5:$L$136, 0), 3), "")</f>
        <v/>
      </c>
      <c r="AN1321" s="373" t="str">
        <f t="shared" si="387"/>
        <v/>
      </c>
      <c r="AO1321" s="374" t="str">
        <f t="array" ref="AO1321">IF($AN1321="", "", IF( $AM1321&lt;&gt;"", $AM1321,INDEX(白話字聲母資料表, $AN1321, $AO$5)))</f>
        <v/>
      </c>
      <c r="AP1321" s="374" t="str">
        <f t="array" ref="AP1321">IF($W1321, "", INDEX(方音八音反切資料表, $AD1321, $AG1321))</f>
        <v/>
      </c>
      <c r="AQ1321" s="370"/>
      <c r="AR1321" s="374" t="str">
        <f t="array" ref="AR1321">IF($V1321, "", INDEX(白話字聲母資料表, $Z1321, $AR$5))</f>
        <v/>
      </c>
      <c r="AS1321" s="375" t="str">
        <f t="array" ref="AS1321">IF($W1321, "", INDEX(白話字韻母資料表, $AC1321, $AR$5))</f>
        <v/>
      </c>
      <c r="AT1321" s="374" t="str">
        <f t="array" ref="AT1321">IF($W1321, "", INDEX(台羅韻母八聲調資料表, $AD1321, $AG1321))</f>
        <v/>
      </c>
      <c r="AU1321" s="370"/>
      <c r="AV1321" s="374" t="str">
        <f t="array" ref="AV1321">IF($V1321, "", INDEX(白話字聲母資料表, $Z1321, $AV$5))</f>
        <v/>
      </c>
      <c r="AW1321" s="375" t="str">
        <f t="array" ref="AW1321">IF($W1321, "", INDEX(白話字韻母資料表, $AC1321, $AW$5))</f>
        <v/>
      </c>
      <c r="AX1321" s="374" t="str">
        <f t="array" ref="AX1321">IF($W1321, "", INDEX(閩拼韻母八聲調資料表, $AD1321, $AG1321))</f>
        <v/>
      </c>
    </row>
    <row r="1322" spans="2:50">
      <c r="B1322" s="380">
        <f t="shared" si="367"/>
        <v>1314</v>
      </c>
      <c r="C1322" s="314" t="str">
        <f>MID(文章!$D$4, B1322, 1)</f>
        <v/>
      </c>
      <c r="D1322" s="365"/>
      <c r="E1322" s="365"/>
      <c r="F1322" s="365"/>
      <c r="G1322" s="315" t="str">
        <f t="array" ref="G1322">IF( OR($T1322, NOT($U1322), $W1322), "", $AA1322 &amp; $AH1322 &amp; INDEX(中文數值資料表, $AG1322, 2) )</f>
        <v/>
      </c>
      <c r="H1322" s="321" t="str">
        <f t="shared" si="368"/>
        <v/>
      </c>
      <c r="I1322" s="322" t="str">
        <f t="shared" si="369"/>
        <v/>
      </c>
      <c r="J1322" s="323" t="str">
        <f t="shared" si="370"/>
        <v/>
      </c>
      <c r="K1322" s="316" t="str">
        <f t="shared" si="371"/>
        <v/>
      </c>
      <c r="L1322" s="317" t="str">
        <f t="shared" ca="1" si="388"/>
        <v xml:space="preserve">\ltjruby{}{}\
</v>
      </c>
      <c r="M1322" s="317" t="str">
        <f t="shared" ca="1" si="374"/>
        <v xml:space="preserve">&lt;ruby&gt;&lt;rt&gt;&lt;/rt&gt;&lt;/ruby&gt;
</v>
      </c>
      <c r="N1322" s="317" t="str">
        <f t="shared" ca="1" si="375"/>
        <v xml:space="preserve">&lt;ruby&gt;&lt;rt&gt;&lt;/rt&gt;&lt;/ruby&gt;
</v>
      </c>
      <c r="O1322" s="317" t="str">
        <f t="shared" ca="1" si="376"/>
        <v xml:space="preserve">&lt;ruby&gt;&lt;rt&gt;&lt;/rt&gt;&lt;/ruby&gt;
</v>
      </c>
      <c r="P1322" s="317" t="str">
        <f t="shared" ca="1" si="376"/>
        <v xml:space="preserve">&lt;ruby&gt;&lt;rt&gt;&lt;/rt&gt;&lt;/ruby&gt;
</v>
      </c>
      <c r="Q1322" s="318" t="str">
        <f t="shared" ca="1" si="377"/>
        <v xml:space="preserve">&lt;ruby&gt;&lt;rtc&gt;&lt;/rtc&gt;&lt;/ruby&gt;
</v>
      </c>
      <c r="R1322" s="318" t="str">
        <f t="shared" ca="1" si="378"/>
        <v xml:space="preserve">&lt;ruby&gt;&lt;rt&gt;&lt;/rt&gt;&lt;rtc&gt;&lt;/rtc&gt;&lt;/ruby&gt;
</v>
      </c>
      <c r="S1322" s="285"/>
      <c r="T1322" s="319" t="b">
        <f t="shared" si="372"/>
        <v>0</v>
      </c>
      <c r="U1322" s="319" t="b">
        <f t="shared" si="379"/>
        <v>0</v>
      </c>
      <c r="V1322" s="319" t="b">
        <f t="shared" si="380"/>
        <v>1</v>
      </c>
      <c r="W1322" s="319" t="b">
        <f t="shared" si="381"/>
        <v>1</v>
      </c>
      <c r="X1322" s="319" t="b">
        <f t="shared" si="382"/>
        <v>0</v>
      </c>
      <c r="Y1322" s="370"/>
      <c r="Z1322" s="377" t="str">
        <f t="shared" si="373"/>
        <v/>
      </c>
      <c r="AA1322" s="373" t="str">
        <f t="array" ref="AA1322">IF( $Z1322="", "", INDEX(白話字聲母資料表, $Z1322, $AA$5))</f>
        <v/>
      </c>
      <c r="AB1322" s="370"/>
      <c r="AC1322" s="377" t="str">
        <f t="shared" si="383"/>
        <v/>
      </c>
      <c r="AD1322" s="373" t="str">
        <f t="array" ref="AD1322">IF( $W1322, "", INDEX(白話字韻母資料表, AC1322, $AD$5))</f>
        <v/>
      </c>
      <c r="AE1322" s="373" t="str">
        <f t="array" ref="AE1322">IF( $W1322, "", IF( INDEX(白話字韻母資料表, AC1322, $AE$5) = "入聲", TRUE, FALSE) )</f>
        <v/>
      </c>
      <c r="AF1322" s="374" t="str">
        <f t="shared" si="384"/>
        <v/>
      </c>
      <c r="AG1322" s="374" t="str">
        <f t="shared" si="385"/>
        <v/>
      </c>
      <c r="AH1322" s="374" t="str">
        <f t="array" ref="AH1322">IF( $W1322, "", INDEX(白話字韻母資料表, $AC1322, $AH$5))</f>
        <v/>
      </c>
      <c r="AI1322" s="374" t="str">
        <f t="array" ref="AI1322">IF($W1322, "", INDEX(白話字韻母八聲調資料表, $AD1322, $AG1322))</f>
        <v/>
      </c>
      <c r="AJ1322" s="370"/>
      <c r="AK1322" s="373" t="b">
        <f t="shared" si="386"/>
        <v>0</v>
      </c>
      <c r="AL1322" s="373" t="str">
        <f>IF( $AK1322, IFERROR( IF(MATCH( $E1322, 顎音化聲母!$H$9:$H$37, 0), TRUE, FALSE), FALSE), "")</f>
        <v/>
      </c>
      <c r="AM1322" s="373" t="str">
        <f t="array" ref="AM1322">IF( AND($AK1322, $AL1322), INDEX(顎音化聲母資料表, MATCH( $D1322 &amp; $E1322, 顎音化聲母!$L$5:$L$136, 0), 3), "")</f>
        <v/>
      </c>
      <c r="AN1322" s="373" t="str">
        <f t="shared" si="387"/>
        <v/>
      </c>
      <c r="AO1322" s="374" t="str">
        <f t="array" ref="AO1322">IF($AN1322="", "", IF( $AM1322&lt;&gt;"", $AM1322,INDEX(白話字聲母資料表, $AN1322, $AO$5)))</f>
        <v/>
      </c>
      <c r="AP1322" s="374" t="str">
        <f t="array" ref="AP1322">IF($W1322, "", INDEX(方音八音反切資料表, $AD1322, $AG1322))</f>
        <v/>
      </c>
      <c r="AQ1322" s="370"/>
      <c r="AR1322" s="374" t="str">
        <f t="array" ref="AR1322">IF($V1322, "", INDEX(白話字聲母資料表, $Z1322, $AR$5))</f>
        <v/>
      </c>
      <c r="AS1322" s="375" t="str">
        <f t="array" ref="AS1322">IF($W1322, "", INDEX(白話字韻母資料表, $AC1322, $AR$5))</f>
        <v/>
      </c>
      <c r="AT1322" s="374" t="str">
        <f t="array" ref="AT1322">IF($W1322, "", INDEX(台羅韻母八聲調資料表, $AD1322, $AG1322))</f>
        <v/>
      </c>
      <c r="AU1322" s="370"/>
      <c r="AV1322" s="374" t="str">
        <f t="array" ref="AV1322">IF($V1322, "", INDEX(白話字聲母資料表, $Z1322, $AV$5))</f>
        <v/>
      </c>
      <c r="AW1322" s="375" t="str">
        <f t="array" ref="AW1322">IF($W1322, "", INDEX(白話字韻母資料表, $AC1322, $AW$5))</f>
        <v/>
      </c>
      <c r="AX1322" s="374" t="str">
        <f t="array" ref="AX1322">IF($W1322, "", INDEX(閩拼韻母八聲調資料表, $AD1322, $AG1322))</f>
        <v/>
      </c>
    </row>
    <row r="1323" spans="2:50">
      <c r="B1323" s="380">
        <f t="shared" si="367"/>
        <v>1315</v>
      </c>
      <c r="C1323" s="314" t="str">
        <f>MID(文章!$D$4, B1323, 1)</f>
        <v/>
      </c>
      <c r="D1323" s="365"/>
      <c r="E1323" s="365"/>
      <c r="F1323" s="365"/>
      <c r="G1323" s="315" t="str">
        <f t="array" ref="G1323">IF( OR($T1323, NOT($U1323), $W1323), "", $AA1323 &amp; $AH1323 &amp; INDEX(中文數值資料表, $AG1323, 2) )</f>
        <v/>
      </c>
      <c r="H1323" s="321" t="str">
        <f t="shared" si="368"/>
        <v/>
      </c>
      <c r="I1323" s="322" t="str">
        <f t="shared" si="369"/>
        <v/>
      </c>
      <c r="J1323" s="323" t="str">
        <f t="shared" si="370"/>
        <v/>
      </c>
      <c r="K1323" s="316" t="str">
        <f t="shared" si="371"/>
        <v/>
      </c>
      <c r="L1323" s="317" t="str">
        <f t="shared" ca="1" si="388"/>
        <v xml:space="preserve">\ltjruby{}{}\
</v>
      </c>
      <c r="M1323" s="317" t="str">
        <f t="shared" ca="1" si="374"/>
        <v xml:space="preserve">&lt;ruby&gt;&lt;rt&gt;&lt;/rt&gt;&lt;/ruby&gt;
</v>
      </c>
      <c r="N1323" s="317" t="str">
        <f t="shared" ca="1" si="375"/>
        <v xml:space="preserve">&lt;ruby&gt;&lt;rt&gt;&lt;/rt&gt;&lt;/ruby&gt;
</v>
      </c>
      <c r="O1323" s="317" t="str">
        <f t="shared" ca="1" si="376"/>
        <v xml:space="preserve">&lt;ruby&gt;&lt;rt&gt;&lt;/rt&gt;&lt;/ruby&gt;
</v>
      </c>
      <c r="P1323" s="317" t="str">
        <f t="shared" ca="1" si="376"/>
        <v xml:space="preserve">&lt;ruby&gt;&lt;rt&gt;&lt;/rt&gt;&lt;/ruby&gt;
</v>
      </c>
      <c r="Q1323" s="318" t="str">
        <f t="shared" ca="1" si="377"/>
        <v xml:space="preserve">&lt;ruby&gt;&lt;rtc&gt;&lt;/rtc&gt;&lt;/ruby&gt;
</v>
      </c>
      <c r="R1323" s="318" t="str">
        <f t="shared" ca="1" si="378"/>
        <v xml:space="preserve">&lt;ruby&gt;&lt;rt&gt;&lt;/rt&gt;&lt;rtc&gt;&lt;/rtc&gt;&lt;/ruby&gt;
</v>
      </c>
      <c r="S1323" s="285"/>
      <c r="T1323" s="319" t="b">
        <f t="shared" si="372"/>
        <v>0</v>
      </c>
      <c r="U1323" s="319" t="b">
        <f t="shared" si="379"/>
        <v>0</v>
      </c>
      <c r="V1323" s="319" t="b">
        <f t="shared" si="380"/>
        <v>1</v>
      </c>
      <c r="W1323" s="319" t="b">
        <f t="shared" si="381"/>
        <v>1</v>
      </c>
      <c r="X1323" s="319" t="b">
        <f t="shared" si="382"/>
        <v>0</v>
      </c>
      <c r="Y1323" s="370"/>
      <c r="Z1323" s="377" t="str">
        <f t="shared" si="373"/>
        <v/>
      </c>
      <c r="AA1323" s="373" t="str">
        <f t="array" ref="AA1323">IF( $Z1323="", "", INDEX(白話字聲母資料表, $Z1323, $AA$5))</f>
        <v/>
      </c>
      <c r="AB1323" s="370"/>
      <c r="AC1323" s="377" t="str">
        <f t="shared" si="383"/>
        <v/>
      </c>
      <c r="AD1323" s="373" t="str">
        <f t="array" ref="AD1323">IF( $W1323, "", INDEX(白話字韻母資料表, AC1323, $AD$5))</f>
        <v/>
      </c>
      <c r="AE1323" s="373" t="str">
        <f t="array" ref="AE1323">IF( $W1323, "", IF( INDEX(白話字韻母資料表, AC1323, $AE$5) = "入聲", TRUE, FALSE) )</f>
        <v/>
      </c>
      <c r="AF1323" s="374" t="str">
        <f t="shared" si="384"/>
        <v/>
      </c>
      <c r="AG1323" s="374" t="str">
        <f t="shared" si="385"/>
        <v/>
      </c>
      <c r="AH1323" s="374" t="str">
        <f t="array" ref="AH1323">IF( $W1323, "", INDEX(白話字韻母資料表, $AC1323, $AH$5))</f>
        <v/>
      </c>
      <c r="AI1323" s="374" t="str">
        <f t="array" ref="AI1323">IF($W1323, "", INDEX(白話字韻母八聲調資料表, $AD1323, $AG1323))</f>
        <v/>
      </c>
      <c r="AJ1323" s="370"/>
      <c r="AK1323" s="373" t="b">
        <f t="shared" si="386"/>
        <v>0</v>
      </c>
      <c r="AL1323" s="373" t="str">
        <f>IF( $AK1323, IFERROR( IF(MATCH( $E1323, 顎音化聲母!$H$9:$H$37, 0), TRUE, FALSE), FALSE), "")</f>
        <v/>
      </c>
      <c r="AM1323" s="373" t="str">
        <f t="array" ref="AM1323">IF( AND($AK1323, $AL1323), INDEX(顎音化聲母資料表, MATCH( $D1323 &amp; $E1323, 顎音化聲母!$L$5:$L$136, 0), 3), "")</f>
        <v/>
      </c>
      <c r="AN1323" s="373" t="str">
        <f t="shared" si="387"/>
        <v/>
      </c>
      <c r="AO1323" s="374" t="str">
        <f t="array" ref="AO1323">IF($AN1323="", "", IF( $AM1323&lt;&gt;"", $AM1323,INDEX(白話字聲母資料表, $AN1323, $AO$5)))</f>
        <v/>
      </c>
      <c r="AP1323" s="374" t="str">
        <f t="array" ref="AP1323">IF($W1323, "", INDEX(方音八音反切資料表, $AD1323, $AG1323))</f>
        <v/>
      </c>
      <c r="AQ1323" s="370"/>
      <c r="AR1323" s="374" t="str">
        <f t="array" ref="AR1323">IF($V1323, "", INDEX(白話字聲母資料表, $Z1323, $AR$5))</f>
        <v/>
      </c>
      <c r="AS1323" s="375" t="str">
        <f t="array" ref="AS1323">IF($W1323, "", INDEX(白話字韻母資料表, $AC1323, $AR$5))</f>
        <v/>
      </c>
      <c r="AT1323" s="374" t="str">
        <f t="array" ref="AT1323">IF($W1323, "", INDEX(台羅韻母八聲調資料表, $AD1323, $AG1323))</f>
        <v/>
      </c>
      <c r="AU1323" s="370"/>
      <c r="AV1323" s="374" t="str">
        <f t="array" ref="AV1323">IF($V1323, "", INDEX(白話字聲母資料表, $Z1323, $AV$5))</f>
        <v/>
      </c>
      <c r="AW1323" s="375" t="str">
        <f t="array" ref="AW1323">IF($W1323, "", INDEX(白話字韻母資料表, $AC1323, $AW$5))</f>
        <v/>
      </c>
      <c r="AX1323" s="374" t="str">
        <f t="array" ref="AX1323">IF($W1323, "", INDEX(閩拼韻母八聲調資料表, $AD1323, $AG1323))</f>
        <v/>
      </c>
    </row>
    <row r="1324" spans="2:50">
      <c r="B1324" s="380">
        <f t="shared" si="367"/>
        <v>1316</v>
      </c>
      <c r="C1324" s="314" t="str">
        <f>MID(文章!$D$4, B1324, 1)</f>
        <v/>
      </c>
      <c r="D1324" s="365"/>
      <c r="E1324" s="365"/>
      <c r="F1324" s="365"/>
      <c r="G1324" s="315" t="str">
        <f t="array" ref="G1324">IF( OR($T1324, NOT($U1324), $W1324), "", $AA1324 &amp; $AH1324 &amp; INDEX(中文數值資料表, $AG1324, 2) )</f>
        <v/>
      </c>
      <c r="H1324" s="321" t="str">
        <f t="shared" si="368"/>
        <v/>
      </c>
      <c r="I1324" s="322" t="str">
        <f t="shared" si="369"/>
        <v/>
      </c>
      <c r="J1324" s="323" t="str">
        <f t="shared" si="370"/>
        <v/>
      </c>
      <c r="K1324" s="316" t="str">
        <f t="shared" si="371"/>
        <v/>
      </c>
      <c r="L1324" s="317" t="str">
        <f t="shared" ca="1" si="388"/>
        <v xml:space="preserve">\ltjruby{}{}\
</v>
      </c>
      <c r="M1324" s="317" t="str">
        <f t="shared" ca="1" si="374"/>
        <v xml:space="preserve">&lt;ruby&gt;&lt;rt&gt;&lt;/rt&gt;&lt;/ruby&gt;
</v>
      </c>
      <c r="N1324" s="317" t="str">
        <f t="shared" ca="1" si="375"/>
        <v xml:space="preserve">&lt;ruby&gt;&lt;rt&gt;&lt;/rt&gt;&lt;/ruby&gt;
</v>
      </c>
      <c r="O1324" s="317" t="str">
        <f t="shared" ca="1" si="376"/>
        <v xml:space="preserve">&lt;ruby&gt;&lt;rt&gt;&lt;/rt&gt;&lt;/ruby&gt;
</v>
      </c>
      <c r="P1324" s="317" t="str">
        <f t="shared" ca="1" si="376"/>
        <v xml:space="preserve">&lt;ruby&gt;&lt;rt&gt;&lt;/rt&gt;&lt;/ruby&gt;
</v>
      </c>
      <c r="Q1324" s="318" t="str">
        <f t="shared" ca="1" si="377"/>
        <v xml:space="preserve">&lt;ruby&gt;&lt;rtc&gt;&lt;/rtc&gt;&lt;/ruby&gt;
</v>
      </c>
      <c r="R1324" s="318" t="str">
        <f t="shared" ca="1" si="378"/>
        <v xml:space="preserve">&lt;ruby&gt;&lt;rt&gt;&lt;/rt&gt;&lt;rtc&gt;&lt;/rtc&gt;&lt;/ruby&gt;
</v>
      </c>
      <c r="S1324" s="285"/>
      <c r="T1324" s="319" t="b">
        <f t="shared" si="372"/>
        <v>0</v>
      </c>
      <c r="U1324" s="319" t="b">
        <f t="shared" si="379"/>
        <v>0</v>
      </c>
      <c r="V1324" s="319" t="b">
        <f t="shared" si="380"/>
        <v>1</v>
      </c>
      <c r="W1324" s="319" t="b">
        <f t="shared" si="381"/>
        <v>1</v>
      </c>
      <c r="X1324" s="319" t="b">
        <f t="shared" si="382"/>
        <v>0</v>
      </c>
      <c r="Y1324" s="370"/>
      <c r="Z1324" s="377" t="str">
        <f t="shared" si="373"/>
        <v/>
      </c>
      <c r="AA1324" s="373" t="str">
        <f t="array" ref="AA1324">IF( $Z1324="", "", INDEX(白話字聲母資料表, $Z1324, $AA$5))</f>
        <v/>
      </c>
      <c r="AB1324" s="370"/>
      <c r="AC1324" s="377" t="str">
        <f t="shared" si="383"/>
        <v/>
      </c>
      <c r="AD1324" s="373" t="str">
        <f t="array" ref="AD1324">IF( $W1324, "", INDEX(白話字韻母資料表, AC1324, $AD$5))</f>
        <v/>
      </c>
      <c r="AE1324" s="373" t="str">
        <f t="array" ref="AE1324">IF( $W1324, "", IF( INDEX(白話字韻母資料表, AC1324, $AE$5) = "入聲", TRUE, FALSE) )</f>
        <v/>
      </c>
      <c r="AF1324" s="374" t="str">
        <f t="shared" si="384"/>
        <v/>
      </c>
      <c r="AG1324" s="374" t="str">
        <f t="shared" si="385"/>
        <v/>
      </c>
      <c r="AH1324" s="374" t="str">
        <f t="array" ref="AH1324">IF( $W1324, "", INDEX(白話字韻母資料表, $AC1324, $AH$5))</f>
        <v/>
      </c>
      <c r="AI1324" s="374" t="str">
        <f t="array" ref="AI1324">IF($W1324, "", INDEX(白話字韻母八聲調資料表, $AD1324, $AG1324))</f>
        <v/>
      </c>
      <c r="AJ1324" s="370"/>
      <c r="AK1324" s="373" t="b">
        <f t="shared" si="386"/>
        <v>0</v>
      </c>
      <c r="AL1324" s="373" t="str">
        <f>IF( $AK1324, IFERROR( IF(MATCH( $E1324, 顎音化聲母!$H$9:$H$37, 0), TRUE, FALSE), FALSE), "")</f>
        <v/>
      </c>
      <c r="AM1324" s="373" t="str">
        <f t="array" ref="AM1324">IF( AND($AK1324, $AL1324), INDEX(顎音化聲母資料表, MATCH( $D1324 &amp; $E1324, 顎音化聲母!$L$5:$L$136, 0), 3), "")</f>
        <v/>
      </c>
      <c r="AN1324" s="373" t="str">
        <f t="shared" si="387"/>
        <v/>
      </c>
      <c r="AO1324" s="374" t="str">
        <f t="array" ref="AO1324">IF($AN1324="", "", IF( $AM1324&lt;&gt;"", $AM1324,INDEX(白話字聲母資料表, $AN1324, $AO$5)))</f>
        <v/>
      </c>
      <c r="AP1324" s="374" t="str">
        <f t="array" ref="AP1324">IF($W1324, "", INDEX(方音八音反切資料表, $AD1324, $AG1324))</f>
        <v/>
      </c>
      <c r="AQ1324" s="370"/>
      <c r="AR1324" s="374" t="str">
        <f t="array" ref="AR1324">IF($V1324, "", INDEX(白話字聲母資料表, $Z1324, $AR$5))</f>
        <v/>
      </c>
      <c r="AS1324" s="375" t="str">
        <f t="array" ref="AS1324">IF($W1324, "", INDEX(白話字韻母資料表, $AC1324, $AR$5))</f>
        <v/>
      </c>
      <c r="AT1324" s="374" t="str">
        <f t="array" ref="AT1324">IF($W1324, "", INDEX(台羅韻母八聲調資料表, $AD1324, $AG1324))</f>
        <v/>
      </c>
      <c r="AU1324" s="370"/>
      <c r="AV1324" s="374" t="str">
        <f t="array" ref="AV1324">IF($V1324, "", INDEX(白話字聲母資料表, $Z1324, $AV$5))</f>
        <v/>
      </c>
      <c r="AW1324" s="375" t="str">
        <f t="array" ref="AW1324">IF($W1324, "", INDEX(白話字韻母資料表, $AC1324, $AW$5))</f>
        <v/>
      </c>
      <c r="AX1324" s="374" t="str">
        <f t="array" ref="AX1324">IF($W1324, "", INDEX(閩拼韻母八聲調資料表, $AD1324, $AG1324))</f>
        <v/>
      </c>
    </row>
    <row r="1325" spans="2:50">
      <c r="B1325" s="380">
        <f t="shared" si="367"/>
        <v>1317</v>
      </c>
      <c r="C1325" s="314" t="str">
        <f>MID(文章!$D$4, B1325, 1)</f>
        <v/>
      </c>
      <c r="D1325" s="365"/>
      <c r="E1325" s="365"/>
      <c r="F1325" s="365"/>
      <c r="G1325" s="315" t="str">
        <f t="array" ref="G1325">IF( OR($T1325, NOT($U1325), $W1325), "", $AA1325 &amp; $AH1325 &amp; INDEX(中文數值資料表, $AG1325, 2) )</f>
        <v/>
      </c>
      <c r="H1325" s="321" t="str">
        <f t="shared" si="368"/>
        <v/>
      </c>
      <c r="I1325" s="322" t="str">
        <f t="shared" si="369"/>
        <v/>
      </c>
      <c r="J1325" s="323" t="str">
        <f t="shared" si="370"/>
        <v/>
      </c>
      <c r="K1325" s="316" t="str">
        <f t="shared" si="371"/>
        <v/>
      </c>
      <c r="L1325" s="317" t="str">
        <f t="shared" ca="1" si="388"/>
        <v xml:space="preserve">\ltjruby{}{}\
</v>
      </c>
      <c r="M1325" s="317" t="str">
        <f t="shared" ca="1" si="374"/>
        <v xml:space="preserve">&lt;ruby&gt;&lt;rt&gt;&lt;/rt&gt;&lt;/ruby&gt;
</v>
      </c>
      <c r="N1325" s="317" t="str">
        <f t="shared" ca="1" si="375"/>
        <v xml:space="preserve">&lt;ruby&gt;&lt;rt&gt;&lt;/rt&gt;&lt;/ruby&gt;
</v>
      </c>
      <c r="O1325" s="317" t="str">
        <f t="shared" ca="1" si="376"/>
        <v xml:space="preserve">&lt;ruby&gt;&lt;rt&gt;&lt;/rt&gt;&lt;/ruby&gt;
</v>
      </c>
      <c r="P1325" s="317" t="str">
        <f t="shared" ca="1" si="376"/>
        <v xml:space="preserve">&lt;ruby&gt;&lt;rt&gt;&lt;/rt&gt;&lt;/ruby&gt;
</v>
      </c>
      <c r="Q1325" s="318" t="str">
        <f t="shared" ca="1" si="377"/>
        <v xml:space="preserve">&lt;ruby&gt;&lt;rtc&gt;&lt;/rtc&gt;&lt;/ruby&gt;
</v>
      </c>
      <c r="R1325" s="318" t="str">
        <f t="shared" ca="1" si="378"/>
        <v xml:space="preserve">&lt;ruby&gt;&lt;rt&gt;&lt;/rt&gt;&lt;rtc&gt;&lt;/rtc&gt;&lt;/ruby&gt;
</v>
      </c>
      <c r="S1325" s="285"/>
      <c r="T1325" s="319" t="b">
        <f t="shared" si="372"/>
        <v>0</v>
      </c>
      <c r="U1325" s="319" t="b">
        <f t="shared" si="379"/>
        <v>0</v>
      </c>
      <c r="V1325" s="319" t="b">
        <f t="shared" si="380"/>
        <v>1</v>
      </c>
      <c r="W1325" s="319" t="b">
        <f t="shared" si="381"/>
        <v>1</v>
      </c>
      <c r="X1325" s="319" t="b">
        <f t="shared" si="382"/>
        <v>0</v>
      </c>
      <c r="Y1325" s="370"/>
      <c r="Z1325" s="377" t="str">
        <f t="shared" si="373"/>
        <v/>
      </c>
      <c r="AA1325" s="373" t="str">
        <f t="array" ref="AA1325">IF( $Z1325="", "", INDEX(白話字聲母資料表, $Z1325, $AA$5))</f>
        <v/>
      </c>
      <c r="AB1325" s="370"/>
      <c r="AC1325" s="377" t="str">
        <f t="shared" si="383"/>
        <v/>
      </c>
      <c r="AD1325" s="373" t="str">
        <f t="array" ref="AD1325">IF( $W1325, "", INDEX(白話字韻母資料表, AC1325, $AD$5))</f>
        <v/>
      </c>
      <c r="AE1325" s="373" t="str">
        <f t="array" ref="AE1325">IF( $W1325, "", IF( INDEX(白話字韻母資料表, AC1325, $AE$5) = "入聲", TRUE, FALSE) )</f>
        <v/>
      </c>
      <c r="AF1325" s="374" t="str">
        <f t="shared" si="384"/>
        <v/>
      </c>
      <c r="AG1325" s="374" t="str">
        <f t="shared" si="385"/>
        <v/>
      </c>
      <c r="AH1325" s="374" t="str">
        <f t="array" ref="AH1325">IF( $W1325, "", INDEX(白話字韻母資料表, $AC1325, $AH$5))</f>
        <v/>
      </c>
      <c r="AI1325" s="374" t="str">
        <f t="array" ref="AI1325">IF($W1325, "", INDEX(白話字韻母八聲調資料表, $AD1325, $AG1325))</f>
        <v/>
      </c>
      <c r="AJ1325" s="370"/>
      <c r="AK1325" s="373" t="b">
        <f t="shared" si="386"/>
        <v>0</v>
      </c>
      <c r="AL1325" s="373" t="str">
        <f>IF( $AK1325, IFERROR( IF(MATCH( $E1325, 顎音化聲母!$H$9:$H$37, 0), TRUE, FALSE), FALSE), "")</f>
        <v/>
      </c>
      <c r="AM1325" s="373" t="str">
        <f t="array" ref="AM1325">IF( AND($AK1325, $AL1325), INDEX(顎音化聲母資料表, MATCH( $D1325 &amp; $E1325, 顎音化聲母!$L$5:$L$136, 0), 3), "")</f>
        <v/>
      </c>
      <c r="AN1325" s="373" t="str">
        <f t="shared" si="387"/>
        <v/>
      </c>
      <c r="AO1325" s="374" t="str">
        <f t="array" ref="AO1325">IF($AN1325="", "", IF( $AM1325&lt;&gt;"", $AM1325,INDEX(白話字聲母資料表, $AN1325, $AO$5)))</f>
        <v/>
      </c>
      <c r="AP1325" s="374" t="str">
        <f t="array" ref="AP1325">IF($W1325, "", INDEX(方音八音反切資料表, $AD1325, $AG1325))</f>
        <v/>
      </c>
      <c r="AQ1325" s="370"/>
      <c r="AR1325" s="374" t="str">
        <f t="array" ref="AR1325">IF($V1325, "", INDEX(白話字聲母資料表, $Z1325, $AR$5))</f>
        <v/>
      </c>
      <c r="AS1325" s="375" t="str">
        <f t="array" ref="AS1325">IF($W1325, "", INDEX(白話字韻母資料表, $AC1325, $AR$5))</f>
        <v/>
      </c>
      <c r="AT1325" s="374" t="str">
        <f t="array" ref="AT1325">IF($W1325, "", INDEX(台羅韻母八聲調資料表, $AD1325, $AG1325))</f>
        <v/>
      </c>
      <c r="AU1325" s="370"/>
      <c r="AV1325" s="374" t="str">
        <f t="array" ref="AV1325">IF($V1325, "", INDEX(白話字聲母資料表, $Z1325, $AV$5))</f>
        <v/>
      </c>
      <c r="AW1325" s="375" t="str">
        <f t="array" ref="AW1325">IF($W1325, "", INDEX(白話字韻母資料表, $AC1325, $AW$5))</f>
        <v/>
      </c>
      <c r="AX1325" s="374" t="str">
        <f t="array" ref="AX1325">IF($W1325, "", INDEX(閩拼韻母八聲調資料表, $AD1325, $AG1325))</f>
        <v/>
      </c>
    </row>
    <row r="1326" spans="2:50">
      <c r="B1326" s="380">
        <f t="shared" si="367"/>
        <v>1318</v>
      </c>
      <c r="C1326" s="314" t="str">
        <f>MID(文章!$D$4, B1326, 1)</f>
        <v/>
      </c>
      <c r="D1326" s="365"/>
      <c r="E1326" s="365"/>
      <c r="F1326" s="365"/>
      <c r="G1326" s="315" t="str">
        <f t="array" ref="G1326">IF( OR($T1326, NOT($U1326), $W1326), "", $AA1326 &amp; $AH1326 &amp; INDEX(中文數值資料表, $AG1326, 2) )</f>
        <v/>
      </c>
      <c r="H1326" s="321" t="str">
        <f t="shared" si="368"/>
        <v/>
      </c>
      <c r="I1326" s="322" t="str">
        <f t="shared" si="369"/>
        <v/>
      </c>
      <c r="J1326" s="323" t="str">
        <f t="shared" si="370"/>
        <v/>
      </c>
      <c r="K1326" s="316" t="str">
        <f t="shared" si="371"/>
        <v/>
      </c>
      <c r="L1326" s="317" t="str">
        <f t="shared" ca="1" si="388"/>
        <v xml:space="preserve">\ltjruby{}{}\
</v>
      </c>
      <c r="M1326" s="317" t="str">
        <f t="shared" ca="1" si="374"/>
        <v xml:space="preserve">&lt;ruby&gt;&lt;rt&gt;&lt;/rt&gt;&lt;/ruby&gt;
</v>
      </c>
      <c r="N1326" s="317" t="str">
        <f t="shared" ca="1" si="375"/>
        <v xml:space="preserve">&lt;ruby&gt;&lt;rt&gt;&lt;/rt&gt;&lt;/ruby&gt;
</v>
      </c>
      <c r="O1326" s="317" t="str">
        <f t="shared" ca="1" si="376"/>
        <v xml:space="preserve">&lt;ruby&gt;&lt;rt&gt;&lt;/rt&gt;&lt;/ruby&gt;
</v>
      </c>
      <c r="P1326" s="317" t="str">
        <f t="shared" ca="1" si="376"/>
        <v xml:space="preserve">&lt;ruby&gt;&lt;rt&gt;&lt;/rt&gt;&lt;/ruby&gt;
</v>
      </c>
      <c r="Q1326" s="318" t="str">
        <f t="shared" ca="1" si="377"/>
        <v xml:space="preserve">&lt;ruby&gt;&lt;rtc&gt;&lt;/rtc&gt;&lt;/ruby&gt;
</v>
      </c>
      <c r="R1326" s="318" t="str">
        <f t="shared" ca="1" si="378"/>
        <v xml:space="preserve">&lt;ruby&gt;&lt;rt&gt;&lt;/rt&gt;&lt;rtc&gt;&lt;/rtc&gt;&lt;/ruby&gt;
</v>
      </c>
      <c r="S1326" s="285"/>
      <c r="T1326" s="319" t="b">
        <f t="shared" si="372"/>
        <v>0</v>
      </c>
      <c r="U1326" s="319" t="b">
        <f t="shared" si="379"/>
        <v>0</v>
      </c>
      <c r="V1326" s="319" t="b">
        <f t="shared" si="380"/>
        <v>1</v>
      </c>
      <c r="W1326" s="319" t="b">
        <f t="shared" si="381"/>
        <v>1</v>
      </c>
      <c r="X1326" s="319" t="b">
        <f t="shared" si="382"/>
        <v>0</v>
      </c>
      <c r="Y1326" s="370"/>
      <c r="Z1326" s="377" t="str">
        <f t="shared" si="373"/>
        <v/>
      </c>
      <c r="AA1326" s="373" t="str">
        <f t="array" ref="AA1326">IF( $Z1326="", "", INDEX(白話字聲母資料表, $Z1326, $AA$5))</f>
        <v/>
      </c>
      <c r="AB1326" s="370"/>
      <c r="AC1326" s="377" t="str">
        <f t="shared" si="383"/>
        <v/>
      </c>
      <c r="AD1326" s="373" t="str">
        <f t="array" ref="AD1326">IF( $W1326, "", INDEX(白話字韻母資料表, AC1326, $AD$5))</f>
        <v/>
      </c>
      <c r="AE1326" s="373" t="str">
        <f t="array" ref="AE1326">IF( $W1326, "", IF( INDEX(白話字韻母資料表, AC1326, $AE$5) = "入聲", TRUE, FALSE) )</f>
        <v/>
      </c>
      <c r="AF1326" s="374" t="str">
        <f t="shared" si="384"/>
        <v/>
      </c>
      <c r="AG1326" s="374" t="str">
        <f t="shared" si="385"/>
        <v/>
      </c>
      <c r="AH1326" s="374" t="str">
        <f t="array" ref="AH1326">IF( $W1326, "", INDEX(白話字韻母資料表, $AC1326, $AH$5))</f>
        <v/>
      </c>
      <c r="AI1326" s="374" t="str">
        <f t="array" ref="AI1326">IF($W1326, "", INDEX(白話字韻母八聲調資料表, $AD1326, $AG1326))</f>
        <v/>
      </c>
      <c r="AJ1326" s="370"/>
      <c r="AK1326" s="373" t="b">
        <f t="shared" si="386"/>
        <v>0</v>
      </c>
      <c r="AL1326" s="373" t="str">
        <f>IF( $AK1326, IFERROR( IF(MATCH( $E1326, 顎音化聲母!$H$9:$H$37, 0), TRUE, FALSE), FALSE), "")</f>
        <v/>
      </c>
      <c r="AM1326" s="373" t="str">
        <f t="array" ref="AM1326">IF( AND($AK1326, $AL1326), INDEX(顎音化聲母資料表, MATCH( $D1326 &amp; $E1326, 顎音化聲母!$L$5:$L$136, 0), 3), "")</f>
        <v/>
      </c>
      <c r="AN1326" s="373" t="str">
        <f t="shared" si="387"/>
        <v/>
      </c>
      <c r="AO1326" s="374" t="str">
        <f t="array" ref="AO1326">IF($AN1326="", "", IF( $AM1326&lt;&gt;"", $AM1326,INDEX(白話字聲母資料表, $AN1326, $AO$5)))</f>
        <v/>
      </c>
      <c r="AP1326" s="374" t="str">
        <f t="array" ref="AP1326">IF($W1326, "", INDEX(方音八音反切資料表, $AD1326, $AG1326))</f>
        <v/>
      </c>
      <c r="AQ1326" s="370"/>
      <c r="AR1326" s="374" t="str">
        <f t="array" ref="AR1326">IF($V1326, "", INDEX(白話字聲母資料表, $Z1326, $AR$5))</f>
        <v/>
      </c>
      <c r="AS1326" s="375" t="str">
        <f t="array" ref="AS1326">IF($W1326, "", INDEX(白話字韻母資料表, $AC1326, $AR$5))</f>
        <v/>
      </c>
      <c r="AT1326" s="374" t="str">
        <f t="array" ref="AT1326">IF($W1326, "", INDEX(台羅韻母八聲調資料表, $AD1326, $AG1326))</f>
        <v/>
      </c>
      <c r="AU1326" s="370"/>
      <c r="AV1326" s="374" t="str">
        <f t="array" ref="AV1326">IF($V1326, "", INDEX(白話字聲母資料表, $Z1326, $AV$5))</f>
        <v/>
      </c>
      <c r="AW1326" s="375" t="str">
        <f t="array" ref="AW1326">IF($W1326, "", INDEX(白話字韻母資料表, $AC1326, $AW$5))</f>
        <v/>
      </c>
      <c r="AX1326" s="374" t="str">
        <f t="array" ref="AX1326">IF($W1326, "", INDEX(閩拼韻母八聲調資料表, $AD1326, $AG1326))</f>
        <v/>
      </c>
    </row>
    <row r="1327" spans="2:50">
      <c r="B1327" s="380">
        <f t="shared" si="367"/>
        <v>1319</v>
      </c>
      <c r="C1327" s="314" t="str">
        <f>MID(文章!$D$4, B1327, 1)</f>
        <v/>
      </c>
      <c r="D1327" s="365"/>
      <c r="E1327" s="365"/>
      <c r="F1327" s="365"/>
      <c r="G1327" s="315" t="str">
        <f t="array" ref="G1327">IF( OR($T1327, NOT($U1327), $W1327), "", $AA1327 &amp; $AH1327 &amp; INDEX(中文數值資料表, $AG1327, 2) )</f>
        <v/>
      </c>
      <c r="H1327" s="321" t="str">
        <f t="shared" si="368"/>
        <v/>
      </c>
      <c r="I1327" s="322" t="str">
        <f t="shared" si="369"/>
        <v/>
      </c>
      <c r="J1327" s="323" t="str">
        <f t="shared" si="370"/>
        <v/>
      </c>
      <c r="K1327" s="316" t="str">
        <f t="shared" si="371"/>
        <v/>
      </c>
      <c r="L1327" s="317" t="str">
        <f t="shared" ca="1" si="388"/>
        <v xml:space="preserve">\ltjruby{}{}\
</v>
      </c>
      <c r="M1327" s="317" t="str">
        <f t="shared" ca="1" si="374"/>
        <v xml:space="preserve">&lt;ruby&gt;&lt;rt&gt;&lt;/rt&gt;&lt;/ruby&gt;
</v>
      </c>
      <c r="N1327" s="317" t="str">
        <f t="shared" ca="1" si="375"/>
        <v xml:space="preserve">&lt;ruby&gt;&lt;rt&gt;&lt;/rt&gt;&lt;/ruby&gt;
</v>
      </c>
      <c r="O1327" s="317" t="str">
        <f t="shared" ca="1" si="376"/>
        <v xml:space="preserve">&lt;ruby&gt;&lt;rt&gt;&lt;/rt&gt;&lt;/ruby&gt;
</v>
      </c>
      <c r="P1327" s="317" t="str">
        <f t="shared" ca="1" si="376"/>
        <v xml:space="preserve">&lt;ruby&gt;&lt;rt&gt;&lt;/rt&gt;&lt;/ruby&gt;
</v>
      </c>
      <c r="Q1327" s="318" t="str">
        <f t="shared" ca="1" si="377"/>
        <v xml:space="preserve">&lt;ruby&gt;&lt;rtc&gt;&lt;/rtc&gt;&lt;/ruby&gt;
</v>
      </c>
      <c r="R1327" s="318" t="str">
        <f t="shared" ca="1" si="378"/>
        <v xml:space="preserve">&lt;ruby&gt;&lt;rt&gt;&lt;/rt&gt;&lt;rtc&gt;&lt;/rtc&gt;&lt;/ruby&gt;
</v>
      </c>
      <c r="S1327" s="285"/>
      <c r="T1327" s="319" t="b">
        <f t="shared" si="372"/>
        <v>0</v>
      </c>
      <c r="U1327" s="319" t="b">
        <f t="shared" si="379"/>
        <v>0</v>
      </c>
      <c r="V1327" s="319" t="b">
        <f t="shared" si="380"/>
        <v>1</v>
      </c>
      <c r="W1327" s="319" t="b">
        <f t="shared" si="381"/>
        <v>1</v>
      </c>
      <c r="X1327" s="319" t="b">
        <f t="shared" si="382"/>
        <v>0</v>
      </c>
      <c r="Y1327" s="370"/>
      <c r="Z1327" s="377" t="str">
        <f t="shared" si="373"/>
        <v/>
      </c>
      <c r="AA1327" s="373" t="str">
        <f t="array" ref="AA1327">IF( $Z1327="", "", INDEX(白話字聲母資料表, $Z1327, $AA$5))</f>
        <v/>
      </c>
      <c r="AB1327" s="370"/>
      <c r="AC1327" s="377" t="str">
        <f t="shared" si="383"/>
        <v/>
      </c>
      <c r="AD1327" s="373" t="str">
        <f t="array" ref="AD1327">IF( $W1327, "", INDEX(白話字韻母資料表, AC1327, $AD$5))</f>
        <v/>
      </c>
      <c r="AE1327" s="373" t="str">
        <f t="array" ref="AE1327">IF( $W1327, "", IF( INDEX(白話字韻母資料表, AC1327, $AE$5) = "入聲", TRUE, FALSE) )</f>
        <v/>
      </c>
      <c r="AF1327" s="374" t="str">
        <f t="shared" si="384"/>
        <v/>
      </c>
      <c r="AG1327" s="374" t="str">
        <f t="shared" si="385"/>
        <v/>
      </c>
      <c r="AH1327" s="374" t="str">
        <f t="array" ref="AH1327">IF( $W1327, "", INDEX(白話字韻母資料表, $AC1327, $AH$5))</f>
        <v/>
      </c>
      <c r="AI1327" s="374" t="str">
        <f t="array" ref="AI1327">IF($W1327, "", INDEX(白話字韻母八聲調資料表, $AD1327, $AG1327))</f>
        <v/>
      </c>
      <c r="AJ1327" s="370"/>
      <c r="AK1327" s="373" t="b">
        <f t="shared" si="386"/>
        <v>0</v>
      </c>
      <c r="AL1327" s="373" t="str">
        <f>IF( $AK1327, IFERROR( IF(MATCH( $E1327, 顎音化聲母!$H$9:$H$37, 0), TRUE, FALSE), FALSE), "")</f>
        <v/>
      </c>
      <c r="AM1327" s="373" t="str">
        <f t="array" ref="AM1327">IF( AND($AK1327, $AL1327), INDEX(顎音化聲母資料表, MATCH( $D1327 &amp; $E1327, 顎音化聲母!$L$5:$L$136, 0), 3), "")</f>
        <v/>
      </c>
      <c r="AN1327" s="373" t="str">
        <f t="shared" si="387"/>
        <v/>
      </c>
      <c r="AO1327" s="374" t="str">
        <f t="array" ref="AO1327">IF($AN1327="", "", IF( $AM1327&lt;&gt;"", $AM1327,INDEX(白話字聲母資料表, $AN1327, $AO$5)))</f>
        <v/>
      </c>
      <c r="AP1327" s="374" t="str">
        <f t="array" ref="AP1327">IF($W1327, "", INDEX(方音八音反切資料表, $AD1327, $AG1327))</f>
        <v/>
      </c>
      <c r="AQ1327" s="370"/>
      <c r="AR1327" s="374" t="str">
        <f t="array" ref="AR1327">IF($V1327, "", INDEX(白話字聲母資料表, $Z1327, $AR$5))</f>
        <v/>
      </c>
      <c r="AS1327" s="375" t="str">
        <f t="array" ref="AS1327">IF($W1327, "", INDEX(白話字韻母資料表, $AC1327, $AR$5))</f>
        <v/>
      </c>
      <c r="AT1327" s="374" t="str">
        <f t="array" ref="AT1327">IF($W1327, "", INDEX(台羅韻母八聲調資料表, $AD1327, $AG1327))</f>
        <v/>
      </c>
      <c r="AU1327" s="370"/>
      <c r="AV1327" s="374" t="str">
        <f t="array" ref="AV1327">IF($V1327, "", INDEX(白話字聲母資料表, $Z1327, $AV$5))</f>
        <v/>
      </c>
      <c r="AW1327" s="375" t="str">
        <f t="array" ref="AW1327">IF($W1327, "", INDEX(白話字韻母資料表, $AC1327, $AW$5))</f>
        <v/>
      </c>
      <c r="AX1327" s="374" t="str">
        <f t="array" ref="AX1327">IF($W1327, "", INDEX(閩拼韻母八聲調資料表, $AD1327, $AG1327))</f>
        <v/>
      </c>
    </row>
    <row r="1328" spans="2:50">
      <c r="B1328" s="380">
        <f t="shared" si="367"/>
        <v>1320</v>
      </c>
      <c r="C1328" s="314" t="str">
        <f>MID(文章!$D$4, B1328, 1)</f>
        <v/>
      </c>
      <c r="D1328" s="365"/>
      <c r="E1328" s="365"/>
      <c r="F1328" s="365"/>
      <c r="G1328" s="315" t="str">
        <f t="array" ref="G1328">IF( OR($T1328, NOT($U1328), $W1328), "", $AA1328 &amp; $AH1328 &amp; INDEX(中文數值資料表, $AG1328, 2) )</f>
        <v/>
      </c>
      <c r="H1328" s="321" t="str">
        <f t="shared" si="368"/>
        <v/>
      </c>
      <c r="I1328" s="322" t="str">
        <f t="shared" si="369"/>
        <v/>
      </c>
      <c r="J1328" s="323" t="str">
        <f t="shared" si="370"/>
        <v/>
      </c>
      <c r="K1328" s="316" t="str">
        <f t="shared" si="371"/>
        <v/>
      </c>
      <c r="L1328" s="317" t="str">
        <f t="shared" ca="1" si="388"/>
        <v xml:space="preserve">\ltjruby{}{}\
</v>
      </c>
      <c r="M1328" s="317" t="str">
        <f t="shared" ca="1" si="374"/>
        <v xml:space="preserve">&lt;ruby&gt;&lt;rt&gt;&lt;/rt&gt;&lt;/ruby&gt;
</v>
      </c>
      <c r="N1328" s="317" t="str">
        <f t="shared" ca="1" si="375"/>
        <v xml:space="preserve">&lt;ruby&gt;&lt;rt&gt;&lt;/rt&gt;&lt;/ruby&gt;
</v>
      </c>
      <c r="O1328" s="317" t="str">
        <f t="shared" ca="1" si="376"/>
        <v xml:space="preserve">&lt;ruby&gt;&lt;rt&gt;&lt;/rt&gt;&lt;/ruby&gt;
</v>
      </c>
      <c r="P1328" s="317" t="str">
        <f t="shared" ca="1" si="376"/>
        <v xml:space="preserve">&lt;ruby&gt;&lt;rt&gt;&lt;/rt&gt;&lt;/ruby&gt;
</v>
      </c>
      <c r="Q1328" s="318" t="str">
        <f t="shared" ca="1" si="377"/>
        <v xml:space="preserve">&lt;ruby&gt;&lt;rtc&gt;&lt;/rtc&gt;&lt;/ruby&gt;
</v>
      </c>
      <c r="R1328" s="318" t="str">
        <f t="shared" ca="1" si="378"/>
        <v xml:space="preserve">&lt;ruby&gt;&lt;rt&gt;&lt;/rt&gt;&lt;rtc&gt;&lt;/rtc&gt;&lt;/ruby&gt;
</v>
      </c>
      <c r="S1328" s="285"/>
      <c r="T1328" s="319" t="b">
        <f t="shared" si="372"/>
        <v>0</v>
      </c>
      <c r="U1328" s="319" t="b">
        <f t="shared" si="379"/>
        <v>0</v>
      </c>
      <c r="V1328" s="319" t="b">
        <f t="shared" si="380"/>
        <v>1</v>
      </c>
      <c r="W1328" s="319" t="b">
        <f t="shared" si="381"/>
        <v>1</v>
      </c>
      <c r="X1328" s="319" t="b">
        <f t="shared" si="382"/>
        <v>0</v>
      </c>
      <c r="Y1328" s="370"/>
      <c r="Z1328" s="377" t="str">
        <f t="shared" si="373"/>
        <v/>
      </c>
      <c r="AA1328" s="373" t="str">
        <f t="array" ref="AA1328">IF( $Z1328="", "", INDEX(白話字聲母資料表, $Z1328, $AA$5))</f>
        <v/>
      </c>
      <c r="AB1328" s="370"/>
      <c r="AC1328" s="377" t="str">
        <f t="shared" si="383"/>
        <v/>
      </c>
      <c r="AD1328" s="373" t="str">
        <f t="array" ref="AD1328">IF( $W1328, "", INDEX(白話字韻母資料表, AC1328, $AD$5))</f>
        <v/>
      </c>
      <c r="AE1328" s="373" t="str">
        <f t="array" ref="AE1328">IF( $W1328, "", IF( INDEX(白話字韻母資料表, AC1328, $AE$5) = "入聲", TRUE, FALSE) )</f>
        <v/>
      </c>
      <c r="AF1328" s="374" t="str">
        <f t="shared" si="384"/>
        <v/>
      </c>
      <c r="AG1328" s="374" t="str">
        <f t="shared" si="385"/>
        <v/>
      </c>
      <c r="AH1328" s="374" t="str">
        <f t="array" ref="AH1328">IF( $W1328, "", INDEX(白話字韻母資料表, $AC1328, $AH$5))</f>
        <v/>
      </c>
      <c r="AI1328" s="374" t="str">
        <f t="array" ref="AI1328">IF($W1328, "", INDEX(白話字韻母八聲調資料表, $AD1328, $AG1328))</f>
        <v/>
      </c>
      <c r="AJ1328" s="370"/>
      <c r="AK1328" s="373" t="b">
        <f t="shared" si="386"/>
        <v>0</v>
      </c>
      <c r="AL1328" s="373" t="str">
        <f>IF( $AK1328, IFERROR( IF(MATCH( $E1328, 顎音化聲母!$H$9:$H$37, 0), TRUE, FALSE), FALSE), "")</f>
        <v/>
      </c>
      <c r="AM1328" s="373" t="str">
        <f t="array" ref="AM1328">IF( AND($AK1328, $AL1328), INDEX(顎音化聲母資料表, MATCH( $D1328 &amp; $E1328, 顎音化聲母!$L$5:$L$136, 0), 3), "")</f>
        <v/>
      </c>
      <c r="AN1328" s="373" t="str">
        <f t="shared" si="387"/>
        <v/>
      </c>
      <c r="AO1328" s="374" t="str">
        <f t="array" ref="AO1328">IF($AN1328="", "", IF( $AM1328&lt;&gt;"", $AM1328,INDEX(白話字聲母資料表, $AN1328, $AO$5)))</f>
        <v/>
      </c>
      <c r="AP1328" s="374" t="str">
        <f t="array" ref="AP1328">IF($W1328, "", INDEX(方音八音反切資料表, $AD1328, $AG1328))</f>
        <v/>
      </c>
      <c r="AQ1328" s="370"/>
      <c r="AR1328" s="374" t="str">
        <f t="array" ref="AR1328">IF($V1328, "", INDEX(白話字聲母資料表, $Z1328, $AR$5))</f>
        <v/>
      </c>
      <c r="AS1328" s="375" t="str">
        <f t="array" ref="AS1328">IF($W1328, "", INDEX(白話字韻母資料表, $AC1328, $AR$5))</f>
        <v/>
      </c>
      <c r="AT1328" s="374" t="str">
        <f t="array" ref="AT1328">IF($W1328, "", INDEX(台羅韻母八聲調資料表, $AD1328, $AG1328))</f>
        <v/>
      </c>
      <c r="AU1328" s="370"/>
      <c r="AV1328" s="374" t="str">
        <f t="array" ref="AV1328">IF($V1328, "", INDEX(白話字聲母資料表, $Z1328, $AV$5))</f>
        <v/>
      </c>
      <c r="AW1328" s="375" t="str">
        <f t="array" ref="AW1328">IF($W1328, "", INDEX(白話字韻母資料表, $AC1328, $AW$5))</f>
        <v/>
      </c>
      <c r="AX1328" s="374" t="str">
        <f t="array" ref="AX1328">IF($W1328, "", INDEX(閩拼韻母八聲調資料表, $AD1328, $AG1328))</f>
        <v/>
      </c>
    </row>
    <row r="1329" spans="2:50">
      <c r="B1329" s="380">
        <f t="shared" si="367"/>
        <v>1321</v>
      </c>
      <c r="C1329" s="314" t="str">
        <f>MID(文章!$D$4, B1329, 1)</f>
        <v/>
      </c>
      <c r="D1329" s="365"/>
      <c r="E1329" s="365"/>
      <c r="F1329" s="365"/>
      <c r="G1329" s="315" t="str">
        <f t="array" ref="G1329">IF( OR($T1329, NOT($U1329), $W1329), "", $AA1329 &amp; $AH1329 &amp; INDEX(中文數值資料表, $AG1329, 2) )</f>
        <v/>
      </c>
      <c r="H1329" s="321" t="str">
        <f t="shared" si="368"/>
        <v/>
      </c>
      <c r="I1329" s="322" t="str">
        <f t="shared" si="369"/>
        <v/>
      </c>
      <c r="J1329" s="323" t="str">
        <f t="shared" si="370"/>
        <v/>
      </c>
      <c r="K1329" s="316" t="str">
        <f t="shared" si="371"/>
        <v/>
      </c>
      <c r="L1329" s="317" t="str">
        <f t="shared" ca="1" si="388"/>
        <v xml:space="preserve">\ltjruby{}{}\
</v>
      </c>
      <c r="M1329" s="317" t="str">
        <f t="shared" ca="1" si="374"/>
        <v xml:space="preserve">&lt;ruby&gt;&lt;rt&gt;&lt;/rt&gt;&lt;/ruby&gt;
</v>
      </c>
      <c r="N1329" s="317" t="str">
        <f t="shared" ca="1" si="375"/>
        <v xml:space="preserve">&lt;ruby&gt;&lt;rt&gt;&lt;/rt&gt;&lt;/ruby&gt;
</v>
      </c>
      <c r="O1329" s="317" t="str">
        <f t="shared" ca="1" si="376"/>
        <v xml:space="preserve">&lt;ruby&gt;&lt;rt&gt;&lt;/rt&gt;&lt;/ruby&gt;
</v>
      </c>
      <c r="P1329" s="317" t="str">
        <f t="shared" ca="1" si="376"/>
        <v xml:space="preserve">&lt;ruby&gt;&lt;rt&gt;&lt;/rt&gt;&lt;/ruby&gt;
</v>
      </c>
      <c r="Q1329" s="318" t="str">
        <f t="shared" ca="1" si="377"/>
        <v xml:space="preserve">&lt;ruby&gt;&lt;rtc&gt;&lt;/rtc&gt;&lt;/ruby&gt;
</v>
      </c>
      <c r="R1329" s="318" t="str">
        <f t="shared" ca="1" si="378"/>
        <v xml:space="preserve">&lt;ruby&gt;&lt;rt&gt;&lt;/rt&gt;&lt;rtc&gt;&lt;/rtc&gt;&lt;/ruby&gt;
</v>
      </c>
      <c r="S1329" s="285"/>
      <c r="T1329" s="319" t="b">
        <f t="shared" si="372"/>
        <v>0</v>
      </c>
      <c r="U1329" s="319" t="b">
        <f t="shared" si="379"/>
        <v>0</v>
      </c>
      <c r="V1329" s="319" t="b">
        <f t="shared" si="380"/>
        <v>1</v>
      </c>
      <c r="W1329" s="319" t="b">
        <f t="shared" si="381"/>
        <v>1</v>
      </c>
      <c r="X1329" s="319" t="b">
        <f t="shared" si="382"/>
        <v>0</v>
      </c>
      <c r="Y1329" s="370"/>
      <c r="Z1329" s="377" t="str">
        <f t="shared" si="373"/>
        <v/>
      </c>
      <c r="AA1329" s="373" t="str">
        <f t="array" ref="AA1329">IF( $Z1329="", "", INDEX(白話字聲母資料表, $Z1329, $AA$5))</f>
        <v/>
      </c>
      <c r="AB1329" s="370"/>
      <c r="AC1329" s="377" t="str">
        <f t="shared" si="383"/>
        <v/>
      </c>
      <c r="AD1329" s="373" t="str">
        <f t="array" ref="AD1329">IF( $W1329, "", INDEX(白話字韻母資料表, AC1329, $AD$5))</f>
        <v/>
      </c>
      <c r="AE1329" s="373" t="str">
        <f t="array" ref="AE1329">IF( $W1329, "", IF( INDEX(白話字韻母資料表, AC1329, $AE$5) = "入聲", TRUE, FALSE) )</f>
        <v/>
      </c>
      <c r="AF1329" s="374" t="str">
        <f t="shared" si="384"/>
        <v/>
      </c>
      <c r="AG1329" s="374" t="str">
        <f t="shared" si="385"/>
        <v/>
      </c>
      <c r="AH1329" s="374" t="str">
        <f t="array" ref="AH1329">IF( $W1329, "", INDEX(白話字韻母資料表, $AC1329, $AH$5))</f>
        <v/>
      </c>
      <c r="AI1329" s="374" t="str">
        <f t="array" ref="AI1329">IF($W1329, "", INDEX(白話字韻母八聲調資料表, $AD1329, $AG1329))</f>
        <v/>
      </c>
      <c r="AJ1329" s="370"/>
      <c r="AK1329" s="373" t="b">
        <f t="shared" si="386"/>
        <v>0</v>
      </c>
      <c r="AL1329" s="373" t="str">
        <f>IF( $AK1329, IFERROR( IF(MATCH( $E1329, 顎音化聲母!$H$9:$H$37, 0), TRUE, FALSE), FALSE), "")</f>
        <v/>
      </c>
      <c r="AM1329" s="373" t="str">
        <f t="array" ref="AM1329">IF( AND($AK1329, $AL1329), INDEX(顎音化聲母資料表, MATCH( $D1329 &amp; $E1329, 顎音化聲母!$L$5:$L$136, 0), 3), "")</f>
        <v/>
      </c>
      <c r="AN1329" s="373" t="str">
        <f t="shared" si="387"/>
        <v/>
      </c>
      <c r="AO1329" s="374" t="str">
        <f t="array" ref="AO1329">IF($AN1329="", "", IF( $AM1329&lt;&gt;"", $AM1329,INDEX(白話字聲母資料表, $AN1329, $AO$5)))</f>
        <v/>
      </c>
      <c r="AP1329" s="374" t="str">
        <f t="array" ref="AP1329">IF($W1329, "", INDEX(方音八音反切資料表, $AD1329, $AG1329))</f>
        <v/>
      </c>
      <c r="AQ1329" s="370"/>
      <c r="AR1329" s="374" t="str">
        <f t="array" ref="AR1329">IF($V1329, "", INDEX(白話字聲母資料表, $Z1329, $AR$5))</f>
        <v/>
      </c>
      <c r="AS1329" s="375" t="str">
        <f t="array" ref="AS1329">IF($W1329, "", INDEX(白話字韻母資料表, $AC1329, $AR$5))</f>
        <v/>
      </c>
      <c r="AT1329" s="374" t="str">
        <f t="array" ref="AT1329">IF($W1329, "", INDEX(台羅韻母八聲調資料表, $AD1329, $AG1329))</f>
        <v/>
      </c>
      <c r="AU1329" s="370"/>
      <c r="AV1329" s="374" t="str">
        <f t="array" ref="AV1329">IF($V1329, "", INDEX(白話字聲母資料表, $Z1329, $AV$5))</f>
        <v/>
      </c>
      <c r="AW1329" s="375" t="str">
        <f t="array" ref="AW1329">IF($W1329, "", INDEX(白話字韻母資料表, $AC1329, $AW$5))</f>
        <v/>
      </c>
      <c r="AX1329" s="374" t="str">
        <f t="array" ref="AX1329">IF($W1329, "", INDEX(閩拼韻母八聲調資料表, $AD1329, $AG1329))</f>
        <v/>
      </c>
    </row>
    <row r="1330" spans="2:50">
      <c r="B1330" s="380">
        <f t="shared" si="367"/>
        <v>1322</v>
      </c>
      <c r="C1330" s="314" t="str">
        <f>MID(文章!$D$4, B1330, 1)</f>
        <v/>
      </c>
      <c r="D1330" s="365"/>
      <c r="E1330" s="365"/>
      <c r="F1330" s="365"/>
      <c r="G1330" s="315" t="str">
        <f t="array" ref="G1330">IF( OR($T1330, NOT($U1330), $W1330), "", $AA1330 &amp; $AH1330 &amp; INDEX(中文數值資料表, $AG1330, 2) )</f>
        <v/>
      </c>
      <c r="H1330" s="321" t="str">
        <f t="shared" si="368"/>
        <v/>
      </c>
      <c r="I1330" s="322" t="str">
        <f t="shared" si="369"/>
        <v/>
      </c>
      <c r="J1330" s="323" t="str">
        <f t="shared" si="370"/>
        <v/>
      </c>
      <c r="K1330" s="316" t="str">
        <f t="shared" si="371"/>
        <v/>
      </c>
      <c r="L1330" s="317" t="str">
        <f t="shared" ca="1" si="388"/>
        <v xml:space="preserve">\ltjruby{}{}\
</v>
      </c>
      <c r="M1330" s="317" t="str">
        <f t="shared" ca="1" si="374"/>
        <v xml:space="preserve">&lt;ruby&gt;&lt;rt&gt;&lt;/rt&gt;&lt;/ruby&gt;
</v>
      </c>
      <c r="N1330" s="317" t="str">
        <f t="shared" ca="1" si="375"/>
        <v xml:space="preserve">&lt;ruby&gt;&lt;rt&gt;&lt;/rt&gt;&lt;/ruby&gt;
</v>
      </c>
      <c r="O1330" s="317" t="str">
        <f t="shared" ca="1" si="376"/>
        <v xml:space="preserve">&lt;ruby&gt;&lt;rt&gt;&lt;/rt&gt;&lt;/ruby&gt;
</v>
      </c>
      <c r="P1330" s="317" t="str">
        <f t="shared" ca="1" si="376"/>
        <v xml:space="preserve">&lt;ruby&gt;&lt;rt&gt;&lt;/rt&gt;&lt;/ruby&gt;
</v>
      </c>
      <c r="Q1330" s="318" t="str">
        <f t="shared" ca="1" si="377"/>
        <v xml:space="preserve">&lt;ruby&gt;&lt;rtc&gt;&lt;/rtc&gt;&lt;/ruby&gt;
</v>
      </c>
      <c r="R1330" s="318" t="str">
        <f t="shared" ca="1" si="378"/>
        <v xml:space="preserve">&lt;ruby&gt;&lt;rt&gt;&lt;/rt&gt;&lt;rtc&gt;&lt;/rtc&gt;&lt;/ruby&gt;
</v>
      </c>
      <c r="S1330" s="285"/>
      <c r="T1330" s="319" t="b">
        <f t="shared" si="372"/>
        <v>0</v>
      </c>
      <c r="U1330" s="319" t="b">
        <f t="shared" si="379"/>
        <v>0</v>
      </c>
      <c r="V1330" s="319" t="b">
        <f t="shared" si="380"/>
        <v>1</v>
      </c>
      <c r="W1330" s="319" t="b">
        <f t="shared" si="381"/>
        <v>1</v>
      </c>
      <c r="X1330" s="319" t="b">
        <f t="shared" si="382"/>
        <v>0</v>
      </c>
      <c r="Y1330" s="370"/>
      <c r="Z1330" s="377" t="str">
        <f t="shared" si="373"/>
        <v/>
      </c>
      <c r="AA1330" s="373" t="str">
        <f t="array" ref="AA1330">IF( $Z1330="", "", INDEX(白話字聲母資料表, $Z1330, $AA$5))</f>
        <v/>
      </c>
      <c r="AB1330" s="370"/>
      <c r="AC1330" s="377" t="str">
        <f t="shared" si="383"/>
        <v/>
      </c>
      <c r="AD1330" s="373" t="str">
        <f t="array" ref="AD1330">IF( $W1330, "", INDEX(白話字韻母資料表, AC1330, $AD$5))</f>
        <v/>
      </c>
      <c r="AE1330" s="373" t="str">
        <f t="array" ref="AE1330">IF( $W1330, "", IF( INDEX(白話字韻母資料表, AC1330, $AE$5) = "入聲", TRUE, FALSE) )</f>
        <v/>
      </c>
      <c r="AF1330" s="374" t="str">
        <f t="shared" si="384"/>
        <v/>
      </c>
      <c r="AG1330" s="374" t="str">
        <f t="shared" si="385"/>
        <v/>
      </c>
      <c r="AH1330" s="374" t="str">
        <f t="array" ref="AH1330">IF( $W1330, "", INDEX(白話字韻母資料表, $AC1330, $AH$5))</f>
        <v/>
      </c>
      <c r="AI1330" s="374" t="str">
        <f t="array" ref="AI1330">IF($W1330, "", INDEX(白話字韻母八聲調資料表, $AD1330, $AG1330))</f>
        <v/>
      </c>
      <c r="AJ1330" s="370"/>
      <c r="AK1330" s="373" t="b">
        <f t="shared" si="386"/>
        <v>0</v>
      </c>
      <c r="AL1330" s="373" t="str">
        <f>IF( $AK1330, IFERROR( IF(MATCH( $E1330, 顎音化聲母!$H$9:$H$37, 0), TRUE, FALSE), FALSE), "")</f>
        <v/>
      </c>
      <c r="AM1330" s="373" t="str">
        <f t="array" ref="AM1330">IF( AND($AK1330, $AL1330), INDEX(顎音化聲母資料表, MATCH( $D1330 &amp; $E1330, 顎音化聲母!$L$5:$L$136, 0), 3), "")</f>
        <v/>
      </c>
      <c r="AN1330" s="373" t="str">
        <f t="shared" si="387"/>
        <v/>
      </c>
      <c r="AO1330" s="374" t="str">
        <f t="array" ref="AO1330">IF($AN1330="", "", IF( $AM1330&lt;&gt;"", $AM1330,INDEX(白話字聲母資料表, $AN1330, $AO$5)))</f>
        <v/>
      </c>
      <c r="AP1330" s="374" t="str">
        <f t="array" ref="AP1330">IF($W1330, "", INDEX(方音八音反切資料表, $AD1330, $AG1330))</f>
        <v/>
      </c>
      <c r="AQ1330" s="370"/>
      <c r="AR1330" s="374" t="str">
        <f t="array" ref="AR1330">IF($V1330, "", INDEX(白話字聲母資料表, $Z1330, $AR$5))</f>
        <v/>
      </c>
      <c r="AS1330" s="375" t="str">
        <f t="array" ref="AS1330">IF($W1330, "", INDEX(白話字韻母資料表, $AC1330, $AR$5))</f>
        <v/>
      </c>
      <c r="AT1330" s="374" t="str">
        <f t="array" ref="AT1330">IF($W1330, "", INDEX(台羅韻母八聲調資料表, $AD1330, $AG1330))</f>
        <v/>
      </c>
      <c r="AU1330" s="370"/>
      <c r="AV1330" s="374" t="str">
        <f t="array" ref="AV1330">IF($V1330, "", INDEX(白話字聲母資料表, $Z1330, $AV$5))</f>
        <v/>
      </c>
      <c r="AW1330" s="375" t="str">
        <f t="array" ref="AW1330">IF($W1330, "", INDEX(白話字韻母資料表, $AC1330, $AW$5))</f>
        <v/>
      </c>
      <c r="AX1330" s="374" t="str">
        <f t="array" ref="AX1330">IF($W1330, "", INDEX(閩拼韻母八聲調資料表, $AD1330, $AG1330))</f>
        <v/>
      </c>
    </row>
    <row r="1331" spans="2:50">
      <c r="B1331" s="380">
        <f t="shared" si="367"/>
        <v>1323</v>
      </c>
      <c r="C1331" s="314" t="str">
        <f>MID(文章!$D$4, B1331, 1)</f>
        <v/>
      </c>
      <c r="D1331" s="365"/>
      <c r="E1331" s="365"/>
      <c r="F1331" s="365"/>
      <c r="G1331" s="315" t="str">
        <f t="array" ref="G1331">IF( OR($T1331, NOT($U1331), $W1331), "", $AA1331 &amp; $AH1331 &amp; INDEX(中文數值資料表, $AG1331, 2) )</f>
        <v/>
      </c>
      <c r="H1331" s="321" t="str">
        <f t="shared" si="368"/>
        <v/>
      </c>
      <c r="I1331" s="322" t="str">
        <f t="shared" si="369"/>
        <v/>
      </c>
      <c r="J1331" s="323" t="str">
        <f t="shared" si="370"/>
        <v/>
      </c>
      <c r="K1331" s="316" t="str">
        <f t="shared" si="371"/>
        <v/>
      </c>
      <c r="L1331" s="317" t="str">
        <f t="shared" ca="1" si="388"/>
        <v xml:space="preserve">\ltjruby{}{}\
</v>
      </c>
      <c r="M1331" s="317" t="str">
        <f t="shared" ca="1" si="374"/>
        <v xml:space="preserve">&lt;ruby&gt;&lt;rt&gt;&lt;/rt&gt;&lt;/ruby&gt;
</v>
      </c>
      <c r="N1331" s="317" t="str">
        <f t="shared" ca="1" si="375"/>
        <v xml:space="preserve">&lt;ruby&gt;&lt;rt&gt;&lt;/rt&gt;&lt;/ruby&gt;
</v>
      </c>
      <c r="O1331" s="317" t="str">
        <f t="shared" ca="1" si="376"/>
        <v xml:space="preserve">&lt;ruby&gt;&lt;rt&gt;&lt;/rt&gt;&lt;/ruby&gt;
</v>
      </c>
      <c r="P1331" s="317" t="str">
        <f t="shared" ca="1" si="376"/>
        <v xml:space="preserve">&lt;ruby&gt;&lt;rt&gt;&lt;/rt&gt;&lt;/ruby&gt;
</v>
      </c>
      <c r="Q1331" s="318" t="str">
        <f t="shared" ca="1" si="377"/>
        <v xml:space="preserve">&lt;ruby&gt;&lt;rtc&gt;&lt;/rtc&gt;&lt;/ruby&gt;
</v>
      </c>
      <c r="R1331" s="318" t="str">
        <f t="shared" ca="1" si="378"/>
        <v xml:space="preserve">&lt;ruby&gt;&lt;rt&gt;&lt;/rt&gt;&lt;rtc&gt;&lt;/rtc&gt;&lt;/ruby&gt;
</v>
      </c>
      <c r="S1331" s="285"/>
      <c r="T1331" s="319" t="b">
        <f t="shared" si="372"/>
        <v>0</v>
      </c>
      <c r="U1331" s="319" t="b">
        <f t="shared" si="379"/>
        <v>0</v>
      </c>
      <c r="V1331" s="319" t="b">
        <f t="shared" si="380"/>
        <v>1</v>
      </c>
      <c r="W1331" s="319" t="b">
        <f t="shared" si="381"/>
        <v>1</v>
      </c>
      <c r="X1331" s="319" t="b">
        <f t="shared" si="382"/>
        <v>0</v>
      </c>
      <c r="Y1331" s="370"/>
      <c r="Z1331" s="377" t="str">
        <f t="shared" si="373"/>
        <v/>
      </c>
      <c r="AA1331" s="373" t="str">
        <f t="array" ref="AA1331">IF( $Z1331="", "", INDEX(白話字聲母資料表, $Z1331, $AA$5))</f>
        <v/>
      </c>
      <c r="AB1331" s="370"/>
      <c r="AC1331" s="377" t="str">
        <f t="shared" si="383"/>
        <v/>
      </c>
      <c r="AD1331" s="373" t="str">
        <f t="array" ref="AD1331">IF( $W1331, "", INDEX(白話字韻母資料表, AC1331, $AD$5))</f>
        <v/>
      </c>
      <c r="AE1331" s="373" t="str">
        <f t="array" ref="AE1331">IF( $W1331, "", IF( INDEX(白話字韻母資料表, AC1331, $AE$5) = "入聲", TRUE, FALSE) )</f>
        <v/>
      </c>
      <c r="AF1331" s="374" t="str">
        <f t="shared" si="384"/>
        <v/>
      </c>
      <c r="AG1331" s="374" t="str">
        <f t="shared" si="385"/>
        <v/>
      </c>
      <c r="AH1331" s="374" t="str">
        <f t="array" ref="AH1331">IF( $W1331, "", INDEX(白話字韻母資料表, $AC1331, $AH$5))</f>
        <v/>
      </c>
      <c r="AI1331" s="374" t="str">
        <f t="array" ref="AI1331">IF($W1331, "", INDEX(白話字韻母八聲調資料表, $AD1331, $AG1331))</f>
        <v/>
      </c>
      <c r="AJ1331" s="370"/>
      <c r="AK1331" s="373" t="b">
        <f t="shared" si="386"/>
        <v>0</v>
      </c>
      <c r="AL1331" s="373" t="str">
        <f>IF( $AK1331, IFERROR( IF(MATCH( $E1331, 顎音化聲母!$H$9:$H$37, 0), TRUE, FALSE), FALSE), "")</f>
        <v/>
      </c>
      <c r="AM1331" s="373" t="str">
        <f t="array" ref="AM1331">IF( AND($AK1331, $AL1331), INDEX(顎音化聲母資料表, MATCH( $D1331 &amp; $E1331, 顎音化聲母!$L$5:$L$136, 0), 3), "")</f>
        <v/>
      </c>
      <c r="AN1331" s="373" t="str">
        <f t="shared" si="387"/>
        <v/>
      </c>
      <c r="AO1331" s="374" t="str">
        <f t="array" ref="AO1331">IF($AN1331="", "", IF( $AM1331&lt;&gt;"", $AM1331,INDEX(白話字聲母資料表, $AN1331, $AO$5)))</f>
        <v/>
      </c>
      <c r="AP1331" s="374" t="str">
        <f t="array" ref="AP1331">IF($W1331, "", INDEX(方音八音反切資料表, $AD1331, $AG1331))</f>
        <v/>
      </c>
      <c r="AQ1331" s="370"/>
      <c r="AR1331" s="374" t="str">
        <f t="array" ref="AR1331">IF($V1331, "", INDEX(白話字聲母資料表, $Z1331, $AR$5))</f>
        <v/>
      </c>
      <c r="AS1331" s="375" t="str">
        <f t="array" ref="AS1331">IF($W1331, "", INDEX(白話字韻母資料表, $AC1331, $AR$5))</f>
        <v/>
      </c>
      <c r="AT1331" s="374" t="str">
        <f t="array" ref="AT1331">IF($W1331, "", INDEX(台羅韻母八聲調資料表, $AD1331, $AG1331))</f>
        <v/>
      </c>
      <c r="AU1331" s="370"/>
      <c r="AV1331" s="374" t="str">
        <f t="array" ref="AV1331">IF($V1331, "", INDEX(白話字聲母資料表, $Z1331, $AV$5))</f>
        <v/>
      </c>
      <c r="AW1331" s="375" t="str">
        <f t="array" ref="AW1331">IF($W1331, "", INDEX(白話字韻母資料表, $AC1331, $AW$5))</f>
        <v/>
      </c>
      <c r="AX1331" s="374" t="str">
        <f t="array" ref="AX1331">IF($W1331, "", INDEX(閩拼韻母八聲調資料表, $AD1331, $AG1331))</f>
        <v/>
      </c>
    </row>
    <row r="1332" spans="2:50">
      <c r="B1332" s="380">
        <f t="shared" si="367"/>
        <v>1324</v>
      </c>
      <c r="C1332" s="314" t="str">
        <f>MID(文章!$D$4, B1332, 1)</f>
        <v/>
      </c>
      <c r="D1332" s="365"/>
      <c r="E1332" s="365"/>
      <c r="F1332" s="365"/>
      <c r="G1332" s="315" t="str">
        <f t="array" ref="G1332">IF( OR($T1332, NOT($U1332), $W1332), "", $AA1332 &amp; $AH1332 &amp; INDEX(中文數值資料表, $AG1332, 2) )</f>
        <v/>
      </c>
      <c r="H1332" s="321" t="str">
        <f t="shared" si="368"/>
        <v/>
      </c>
      <c r="I1332" s="322" t="str">
        <f t="shared" si="369"/>
        <v/>
      </c>
      <c r="J1332" s="323" t="str">
        <f t="shared" si="370"/>
        <v/>
      </c>
      <c r="K1332" s="316" t="str">
        <f t="shared" si="371"/>
        <v/>
      </c>
      <c r="L1332" s="317" t="str">
        <f t="shared" ca="1" si="388"/>
        <v xml:space="preserve">\ltjruby{}{}\
</v>
      </c>
      <c r="M1332" s="317" t="str">
        <f t="shared" ca="1" si="374"/>
        <v xml:space="preserve">&lt;ruby&gt;&lt;rt&gt;&lt;/rt&gt;&lt;/ruby&gt;
</v>
      </c>
      <c r="N1332" s="317" t="str">
        <f t="shared" ca="1" si="375"/>
        <v xml:space="preserve">&lt;ruby&gt;&lt;rt&gt;&lt;/rt&gt;&lt;/ruby&gt;
</v>
      </c>
      <c r="O1332" s="317" t="str">
        <f t="shared" ca="1" si="376"/>
        <v xml:space="preserve">&lt;ruby&gt;&lt;rt&gt;&lt;/rt&gt;&lt;/ruby&gt;
</v>
      </c>
      <c r="P1332" s="317" t="str">
        <f t="shared" ca="1" si="376"/>
        <v xml:space="preserve">&lt;ruby&gt;&lt;rt&gt;&lt;/rt&gt;&lt;/ruby&gt;
</v>
      </c>
      <c r="Q1332" s="318" t="str">
        <f t="shared" ca="1" si="377"/>
        <v xml:space="preserve">&lt;ruby&gt;&lt;rtc&gt;&lt;/rtc&gt;&lt;/ruby&gt;
</v>
      </c>
      <c r="R1332" s="318" t="str">
        <f t="shared" ca="1" si="378"/>
        <v xml:space="preserve">&lt;ruby&gt;&lt;rt&gt;&lt;/rt&gt;&lt;rtc&gt;&lt;/rtc&gt;&lt;/ruby&gt;
</v>
      </c>
      <c r="S1332" s="285"/>
      <c r="T1332" s="319" t="b">
        <f t="shared" si="372"/>
        <v>0</v>
      </c>
      <c r="U1332" s="319" t="b">
        <f t="shared" si="379"/>
        <v>0</v>
      </c>
      <c r="V1332" s="319" t="b">
        <f t="shared" si="380"/>
        <v>1</v>
      </c>
      <c r="W1332" s="319" t="b">
        <f t="shared" si="381"/>
        <v>1</v>
      </c>
      <c r="X1332" s="319" t="b">
        <f t="shared" si="382"/>
        <v>0</v>
      </c>
      <c r="Y1332" s="370"/>
      <c r="Z1332" s="377" t="str">
        <f t="shared" si="373"/>
        <v/>
      </c>
      <c r="AA1332" s="373" t="str">
        <f t="array" ref="AA1332">IF( $Z1332="", "", INDEX(白話字聲母資料表, $Z1332, $AA$5))</f>
        <v/>
      </c>
      <c r="AB1332" s="370"/>
      <c r="AC1332" s="377" t="str">
        <f t="shared" si="383"/>
        <v/>
      </c>
      <c r="AD1332" s="373" t="str">
        <f t="array" ref="AD1332">IF( $W1332, "", INDEX(白話字韻母資料表, AC1332, $AD$5))</f>
        <v/>
      </c>
      <c r="AE1332" s="373" t="str">
        <f t="array" ref="AE1332">IF( $W1332, "", IF( INDEX(白話字韻母資料表, AC1332, $AE$5) = "入聲", TRUE, FALSE) )</f>
        <v/>
      </c>
      <c r="AF1332" s="374" t="str">
        <f t="shared" si="384"/>
        <v/>
      </c>
      <c r="AG1332" s="374" t="str">
        <f t="shared" si="385"/>
        <v/>
      </c>
      <c r="AH1332" s="374" t="str">
        <f t="array" ref="AH1332">IF( $W1332, "", INDEX(白話字韻母資料表, $AC1332, $AH$5))</f>
        <v/>
      </c>
      <c r="AI1332" s="374" t="str">
        <f t="array" ref="AI1332">IF($W1332, "", INDEX(白話字韻母八聲調資料表, $AD1332, $AG1332))</f>
        <v/>
      </c>
      <c r="AJ1332" s="370"/>
      <c r="AK1332" s="373" t="b">
        <f t="shared" si="386"/>
        <v>0</v>
      </c>
      <c r="AL1332" s="373" t="str">
        <f>IF( $AK1332, IFERROR( IF(MATCH( $E1332, 顎音化聲母!$H$9:$H$37, 0), TRUE, FALSE), FALSE), "")</f>
        <v/>
      </c>
      <c r="AM1332" s="373" t="str">
        <f t="array" ref="AM1332">IF( AND($AK1332, $AL1332), INDEX(顎音化聲母資料表, MATCH( $D1332 &amp; $E1332, 顎音化聲母!$L$5:$L$136, 0), 3), "")</f>
        <v/>
      </c>
      <c r="AN1332" s="373" t="str">
        <f t="shared" si="387"/>
        <v/>
      </c>
      <c r="AO1332" s="374" t="str">
        <f t="array" ref="AO1332">IF($AN1332="", "", IF( $AM1332&lt;&gt;"", $AM1332,INDEX(白話字聲母資料表, $AN1332, $AO$5)))</f>
        <v/>
      </c>
      <c r="AP1332" s="374" t="str">
        <f t="array" ref="AP1332">IF($W1332, "", INDEX(方音八音反切資料表, $AD1332, $AG1332))</f>
        <v/>
      </c>
      <c r="AQ1332" s="370"/>
      <c r="AR1332" s="374" t="str">
        <f t="array" ref="AR1332">IF($V1332, "", INDEX(白話字聲母資料表, $Z1332, $AR$5))</f>
        <v/>
      </c>
      <c r="AS1332" s="375" t="str">
        <f t="array" ref="AS1332">IF($W1332, "", INDEX(白話字韻母資料表, $AC1332, $AR$5))</f>
        <v/>
      </c>
      <c r="AT1332" s="374" t="str">
        <f t="array" ref="AT1332">IF($W1332, "", INDEX(台羅韻母八聲調資料表, $AD1332, $AG1332))</f>
        <v/>
      </c>
      <c r="AU1332" s="370"/>
      <c r="AV1332" s="374" t="str">
        <f t="array" ref="AV1332">IF($V1332, "", INDEX(白話字聲母資料表, $Z1332, $AV$5))</f>
        <v/>
      </c>
      <c r="AW1332" s="375" t="str">
        <f t="array" ref="AW1332">IF($W1332, "", INDEX(白話字韻母資料表, $AC1332, $AW$5))</f>
        <v/>
      </c>
      <c r="AX1332" s="374" t="str">
        <f t="array" ref="AX1332">IF($W1332, "", INDEX(閩拼韻母八聲調資料表, $AD1332, $AG1332))</f>
        <v/>
      </c>
    </row>
    <row r="1333" spans="2:50">
      <c r="B1333" s="380">
        <f t="shared" si="367"/>
        <v>1325</v>
      </c>
      <c r="C1333" s="314" t="str">
        <f>MID(文章!$D$4, B1333, 1)</f>
        <v/>
      </c>
      <c r="D1333" s="365"/>
      <c r="E1333" s="365"/>
      <c r="F1333" s="365"/>
      <c r="G1333" s="315" t="str">
        <f t="array" ref="G1333">IF( OR($T1333, NOT($U1333), $W1333), "", $AA1333 &amp; $AH1333 &amp; INDEX(中文數值資料表, $AG1333, 2) )</f>
        <v/>
      </c>
      <c r="H1333" s="321" t="str">
        <f t="shared" si="368"/>
        <v/>
      </c>
      <c r="I1333" s="322" t="str">
        <f t="shared" si="369"/>
        <v/>
      </c>
      <c r="J1333" s="323" t="str">
        <f t="shared" si="370"/>
        <v/>
      </c>
      <c r="K1333" s="316" t="str">
        <f t="shared" si="371"/>
        <v/>
      </c>
      <c r="L1333" s="317" t="str">
        <f t="shared" ca="1" si="388"/>
        <v xml:space="preserve">\ltjruby{}{}\
</v>
      </c>
      <c r="M1333" s="317" t="str">
        <f t="shared" ca="1" si="374"/>
        <v xml:space="preserve">&lt;ruby&gt;&lt;rt&gt;&lt;/rt&gt;&lt;/ruby&gt;
</v>
      </c>
      <c r="N1333" s="317" t="str">
        <f t="shared" ca="1" si="375"/>
        <v xml:space="preserve">&lt;ruby&gt;&lt;rt&gt;&lt;/rt&gt;&lt;/ruby&gt;
</v>
      </c>
      <c r="O1333" s="317" t="str">
        <f t="shared" ca="1" si="376"/>
        <v xml:space="preserve">&lt;ruby&gt;&lt;rt&gt;&lt;/rt&gt;&lt;/ruby&gt;
</v>
      </c>
      <c r="P1333" s="317" t="str">
        <f t="shared" ca="1" si="376"/>
        <v xml:space="preserve">&lt;ruby&gt;&lt;rt&gt;&lt;/rt&gt;&lt;/ruby&gt;
</v>
      </c>
      <c r="Q1333" s="318" t="str">
        <f t="shared" ca="1" si="377"/>
        <v xml:space="preserve">&lt;ruby&gt;&lt;rtc&gt;&lt;/rtc&gt;&lt;/ruby&gt;
</v>
      </c>
      <c r="R1333" s="318" t="str">
        <f t="shared" ca="1" si="378"/>
        <v xml:space="preserve">&lt;ruby&gt;&lt;rt&gt;&lt;/rt&gt;&lt;rtc&gt;&lt;/rtc&gt;&lt;/ruby&gt;
</v>
      </c>
      <c r="S1333" s="285"/>
      <c r="T1333" s="319" t="b">
        <f t="shared" si="372"/>
        <v>0</v>
      </c>
      <c r="U1333" s="319" t="b">
        <f t="shared" si="379"/>
        <v>0</v>
      </c>
      <c r="V1333" s="319" t="b">
        <f t="shared" si="380"/>
        <v>1</v>
      </c>
      <c r="W1333" s="319" t="b">
        <f t="shared" si="381"/>
        <v>1</v>
      </c>
      <c r="X1333" s="319" t="b">
        <f t="shared" si="382"/>
        <v>0</v>
      </c>
      <c r="Y1333" s="370"/>
      <c r="Z1333" s="377" t="str">
        <f t="shared" si="373"/>
        <v/>
      </c>
      <c r="AA1333" s="373" t="str">
        <f t="array" ref="AA1333">IF( $Z1333="", "", INDEX(白話字聲母資料表, $Z1333, $AA$5))</f>
        <v/>
      </c>
      <c r="AB1333" s="370"/>
      <c r="AC1333" s="377" t="str">
        <f t="shared" si="383"/>
        <v/>
      </c>
      <c r="AD1333" s="373" t="str">
        <f t="array" ref="AD1333">IF( $W1333, "", INDEX(白話字韻母資料表, AC1333, $AD$5))</f>
        <v/>
      </c>
      <c r="AE1333" s="373" t="str">
        <f t="array" ref="AE1333">IF( $W1333, "", IF( INDEX(白話字韻母資料表, AC1333, $AE$5) = "入聲", TRUE, FALSE) )</f>
        <v/>
      </c>
      <c r="AF1333" s="374" t="str">
        <f t="shared" si="384"/>
        <v/>
      </c>
      <c r="AG1333" s="374" t="str">
        <f t="shared" si="385"/>
        <v/>
      </c>
      <c r="AH1333" s="374" t="str">
        <f t="array" ref="AH1333">IF( $W1333, "", INDEX(白話字韻母資料表, $AC1333, $AH$5))</f>
        <v/>
      </c>
      <c r="AI1333" s="374" t="str">
        <f t="array" ref="AI1333">IF($W1333, "", INDEX(白話字韻母八聲調資料表, $AD1333, $AG1333))</f>
        <v/>
      </c>
      <c r="AJ1333" s="370"/>
      <c r="AK1333" s="373" t="b">
        <f t="shared" si="386"/>
        <v>0</v>
      </c>
      <c r="AL1333" s="373" t="str">
        <f>IF( $AK1333, IFERROR( IF(MATCH( $E1333, 顎音化聲母!$H$9:$H$37, 0), TRUE, FALSE), FALSE), "")</f>
        <v/>
      </c>
      <c r="AM1333" s="373" t="str">
        <f t="array" ref="AM1333">IF( AND($AK1333, $AL1333), INDEX(顎音化聲母資料表, MATCH( $D1333 &amp; $E1333, 顎音化聲母!$L$5:$L$136, 0), 3), "")</f>
        <v/>
      </c>
      <c r="AN1333" s="373" t="str">
        <f t="shared" si="387"/>
        <v/>
      </c>
      <c r="AO1333" s="374" t="str">
        <f t="array" ref="AO1333">IF($AN1333="", "", IF( $AM1333&lt;&gt;"", $AM1333,INDEX(白話字聲母資料表, $AN1333, $AO$5)))</f>
        <v/>
      </c>
      <c r="AP1333" s="374" t="str">
        <f t="array" ref="AP1333">IF($W1333, "", INDEX(方音八音反切資料表, $AD1333, $AG1333))</f>
        <v/>
      </c>
      <c r="AQ1333" s="370"/>
      <c r="AR1333" s="374" t="str">
        <f t="array" ref="AR1333">IF($V1333, "", INDEX(白話字聲母資料表, $Z1333, $AR$5))</f>
        <v/>
      </c>
      <c r="AS1333" s="375" t="str">
        <f t="array" ref="AS1333">IF($W1333, "", INDEX(白話字韻母資料表, $AC1333, $AR$5))</f>
        <v/>
      </c>
      <c r="AT1333" s="374" t="str">
        <f t="array" ref="AT1333">IF($W1333, "", INDEX(台羅韻母八聲調資料表, $AD1333, $AG1333))</f>
        <v/>
      </c>
      <c r="AU1333" s="370"/>
      <c r="AV1333" s="374" t="str">
        <f t="array" ref="AV1333">IF($V1333, "", INDEX(白話字聲母資料表, $Z1333, $AV$5))</f>
        <v/>
      </c>
      <c r="AW1333" s="375" t="str">
        <f t="array" ref="AW1333">IF($W1333, "", INDEX(白話字韻母資料表, $AC1333, $AW$5))</f>
        <v/>
      </c>
      <c r="AX1333" s="374" t="str">
        <f t="array" ref="AX1333">IF($W1333, "", INDEX(閩拼韻母八聲調資料表, $AD1333, $AG1333))</f>
        <v/>
      </c>
    </row>
    <row r="1334" spans="2:50">
      <c r="B1334" s="380">
        <f t="shared" si="367"/>
        <v>1326</v>
      </c>
      <c r="C1334" s="314" t="str">
        <f>MID(文章!$D$4, B1334, 1)</f>
        <v/>
      </c>
      <c r="D1334" s="365"/>
      <c r="E1334" s="365"/>
      <c r="F1334" s="365"/>
      <c r="G1334" s="315" t="str">
        <f t="array" ref="G1334">IF( OR($T1334, NOT($U1334), $W1334), "", $AA1334 &amp; $AH1334 &amp; INDEX(中文數值資料表, $AG1334, 2) )</f>
        <v/>
      </c>
      <c r="H1334" s="321" t="str">
        <f t="shared" si="368"/>
        <v/>
      </c>
      <c r="I1334" s="322" t="str">
        <f t="shared" si="369"/>
        <v/>
      </c>
      <c r="J1334" s="323" t="str">
        <f t="shared" si="370"/>
        <v/>
      </c>
      <c r="K1334" s="316" t="str">
        <f t="shared" si="371"/>
        <v/>
      </c>
      <c r="L1334" s="317" t="str">
        <f t="shared" ca="1" si="388"/>
        <v xml:space="preserve">\ltjruby{}{}\
</v>
      </c>
      <c r="M1334" s="317" t="str">
        <f t="shared" ca="1" si="374"/>
        <v xml:space="preserve">&lt;ruby&gt;&lt;rt&gt;&lt;/rt&gt;&lt;/ruby&gt;
</v>
      </c>
      <c r="N1334" s="317" t="str">
        <f t="shared" ca="1" si="375"/>
        <v xml:space="preserve">&lt;ruby&gt;&lt;rt&gt;&lt;/rt&gt;&lt;/ruby&gt;
</v>
      </c>
      <c r="O1334" s="317" t="str">
        <f t="shared" ca="1" si="376"/>
        <v xml:space="preserve">&lt;ruby&gt;&lt;rt&gt;&lt;/rt&gt;&lt;/ruby&gt;
</v>
      </c>
      <c r="P1334" s="317" t="str">
        <f t="shared" ca="1" si="376"/>
        <v xml:space="preserve">&lt;ruby&gt;&lt;rt&gt;&lt;/rt&gt;&lt;/ruby&gt;
</v>
      </c>
      <c r="Q1334" s="318" t="str">
        <f t="shared" ca="1" si="377"/>
        <v xml:space="preserve">&lt;ruby&gt;&lt;rtc&gt;&lt;/rtc&gt;&lt;/ruby&gt;
</v>
      </c>
      <c r="R1334" s="318" t="str">
        <f t="shared" ca="1" si="378"/>
        <v xml:space="preserve">&lt;ruby&gt;&lt;rt&gt;&lt;/rt&gt;&lt;rtc&gt;&lt;/rtc&gt;&lt;/ruby&gt;
</v>
      </c>
      <c r="S1334" s="285"/>
      <c r="T1334" s="319" t="b">
        <f t="shared" si="372"/>
        <v>0</v>
      </c>
      <c r="U1334" s="319" t="b">
        <f t="shared" si="379"/>
        <v>0</v>
      </c>
      <c r="V1334" s="319" t="b">
        <f t="shared" si="380"/>
        <v>1</v>
      </c>
      <c r="W1334" s="319" t="b">
        <f t="shared" si="381"/>
        <v>1</v>
      </c>
      <c r="X1334" s="319" t="b">
        <f t="shared" si="382"/>
        <v>0</v>
      </c>
      <c r="Y1334" s="370"/>
      <c r="Z1334" s="377" t="str">
        <f t="shared" si="373"/>
        <v/>
      </c>
      <c r="AA1334" s="373" t="str">
        <f t="array" ref="AA1334">IF( $Z1334="", "", INDEX(白話字聲母資料表, $Z1334, $AA$5))</f>
        <v/>
      </c>
      <c r="AB1334" s="370"/>
      <c r="AC1334" s="377" t="str">
        <f t="shared" si="383"/>
        <v/>
      </c>
      <c r="AD1334" s="373" t="str">
        <f t="array" ref="AD1334">IF( $W1334, "", INDEX(白話字韻母資料表, AC1334, $AD$5))</f>
        <v/>
      </c>
      <c r="AE1334" s="373" t="str">
        <f t="array" ref="AE1334">IF( $W1334, "", IF( INDEX(白話字韻母資料表, AC1334, $AE$5) = "入聲", TRUE, FALSE) )</f>
        <v/>
      </c>
      <c r="AF1334" s="374" t="str">
        <f t="shared" si="384"/>
        <v/>
      </c>
      <c r="AG1334" s="374" t="str">
        <f t="shared" si="385"/>
        <v/>
      </c>
      <c r="AH1334" s="374" t="str">
        <f t="array" ref="AH1334">IF( $W1334, "", INDEX(白話字韻母資料表, $AC1334, $AH$5))</f>
        <v/>
      </c>
      <c r="AI1334" s="374" t="str">
        <f t="array" ref="AI1334">IF($W1334, "", INDEX(白話字韻母八聲調資料表, $AD1334, $AG1334))</f>
        <v/>
      </c>
      <c r="AJ1334" s="370"/>
      <c r="AK1334" s="373" t="b">
        <f t="shared" si="386"/>
        <v>0</v>
      </c>
      <c r="AL1334" s="373" t="str">
        <f>IF( $AK1334, IFERROR( IF(MATCH( $E1334, 顎音化聲母!$H$9:$H$37, 0), TRUE, FALSE), FALSE), "")</f>
        <v/>
      </c>
      <c r="AM1334" s="373" t="str">
        <f t="array" ref="AM1334">IF( AND($AK1334, $AL1334), INDEX(顎音化聲母資料表, MATCH( $D1334 &amp; $E1334, 顎音化聲母!$L$5:$L$136, 0), 3), "")</f>
        <v/>
      </c>
      <c r="AN1334" s="373" t="str">
        <f t="shared" si="387"/>
        <v/>
      </c>
      <c r="AO1334" s="374" t="str">
        <f t="array" ref="AO1334">IF($AN1334="", "", IF( $AM1334&lt;&gt;"", $AM1334,INDEX(白話字聲母資料表, $AN1334, $AO$5)))</f>
        <v/>
      </c>
      <c r="AP1334" s="374" t="str">
        <f t="array" ref="AP1334">IF($W1334, "", INDEX(方音八音反切資料表, $AD1334, $AG1334))</f>
        <v/>
      </c>
      <c r="AQ1334" s="370"/>
      <c r="AR1334" s="374" t="str">
        <f t="array" ref="AR1334">IF($V1334, "", INDEX(白話字聲母資料表, $Z1334, $AR$5))</f>
        <v/>
      </c>
      <c r="AS1334" s="375" t="str">
        <f t="array" ref="AS1334">IF($W1334, "", INDEX(白話字韻母資料表, $AC1334, $AR$5))</f>
        <v/>
      </c>
      <c r="AT1334" s="374" t="str">
        <f t="array" ref="AT1334">IF($W1334, "", INDEX(台羅韻母八聲調資料表, $AD1334, $AG1334))</f>
        <v/>
      </c>
      <c r="AU1334" s="370"/>
      <c r="AV1334" s="374" t="str">
        <f t="array" ref="AV1334">IF($V1334, "", INDEX(白話字聲母資料表, $Z1334, $AV$5))</f>
        <v/>
      </c>
      <c r="AW1334" s="375" t="str">
        <f t="array" ref="AW1334">IF($W1334, "", INDEX(白話字韻母資料表, $AC1334, $AW$5))</f>
        <v/>
      </c>
      <c r="AX1334" s="374" t="str">
        <f t="array" ref="AX1334">IF($W1334, "", INDEX(閩拼韻母八聲調資料表, $AD1334, $AG1334))</f>
        <v/>
      </c>
    </row>
    <row r="1335" spans="2:50">
      <c r="B1335" s="380">
        <f t="shared" si="367"/>
        <v>1327</v>
      </c>
      <c r="C1335" s="314" t="str">
        <f>MID(文章!$D$4, B1335, 1)</f>
        <v/>
      </c>
      <c r="D1335" s="365"/>
      <c r="E1335" s="365"/>
      <c r="F1335" s="365"/>
      <c r="G1335" s="315" t="str">
        <f t="array" ref="G1335">IF( OR($T1335, NOT($U1335), $W1335), "", $AA1335 &amp; $AH1335 &amp; INDEX(中文數值資料表, $AG1335, 2) )</f>
        <v/>
      </c>
      <c r="H1335" s="321" t="str">
        <f t="shared" si="368"/>
        <v/>
      </c>
      <c r="I1335" s="322" t="str">
        <f t="shared" si="369"/>
        <v/>
      </c>
      <c r="J1335" s="323" t="str">
        <f t="shared" si="370"/>
        <v/>
      </c>
      <c r="K1335" s="316" t="str">
        <f t="shared" si="371"/>
        <v/>
      </c>
      <c r="L1335" s="317" t="str">
        <f t="shared" ca="1" si="388"/>
        <v xml:space="preserve">\ltjruby{}{}\
</v>
      </c>
      <c r="M1335" s="317" t="str">
        <f t="shared" ca="1" si="374"/>
        <v xml:space="preserve">&lt;ruby&gt;&lt;rt&gt;&lt;/rt&gt;&lt;/ruby&gt;
</v>
      </c>
      <c r="N1335" s="317" t="str">
        <f t="shared" ca="1" si="375"/>
        <v xml:space="preserve">&lt;ruby&gt;&lt;rt&gt;&lt;/rt&gt;&lt;/ruby&gt;
</v>
      </c>
      <c r="O1335" s="317" t="str">
        <f t="shared" ca="1" si="376"/>
        <v xml:space="preserve">&lt;ruby&gt;&lt;rt&gt;&lt;/rt&gt;&lt;/ruby&gt;
</v>
      </c>
      <c r="P1335" s="317" t="str">
        <f t="shared" ca="1" si="376"/>
        <v xml:space="preserve">&lt;ruby&gt;&lt;rt&gt;&lt;/rt&gt;&lt;/ruby&gt;
</v>
      </c>
      <c r="Q1335" s="318" t="str">
        <f t="shared" ca="1" si="377"/>
        <v xml:space="preserve">&lt;ruby&gt;&lt;rtc&gt;&lt;/rtc&gt;&lt;/ruby&gt;
</v>
      </c>
      <c r="R1335" s="318" t="str">
        <f t="shared" ca="1" si="378"/>
        <v xml:space="preserve">&lt;ruby&gt;&lt;rt&gt;&lt;/rt&gt;&lt;rtc&gt;&lt;/rtc&gt;&lt;/ruby&gt;
</v>
      </c>
      <c r="S1335" s="285"/>
      <c r="T1335" s="319" t="b">
        <f t="shared" si="372"/>
        <v>0</v>
      </c>
      <c r="U1335" s="319" t="b">
        <f t="shared" si="379"/>
        <v>0</v>
      </c>
      <c r="V1335" s="319" t="b">
        <f t="shared" si="380"/>
        <v>1</v>
      </c>
      <c r="W1335" s="319" t="b">
        <f t="shared" si="381"/>
        <v>1</v>
      </c>
      <c r="X1335" s="319" t="b">
        <f t="shared" si="382"/>
        <v>0</v>
      </c>
      <c r="Y1335" s="370"/>
      <c r="Z1335" s="377" t="str">
        <f t="shared" si="373"/>
        <v/>
      </c>
      <c r="AA1335" s="373" t="str">
        <f t="array" ref="AA1335">IF( $Z1335="", "", INDEX(白話字聲母資料表, $Z1335, $AA$5))</f>
        <v/>
      </c>
      <c r="AB1335" s="370"/>
      <c r="AC1335" s="377" t="str">
        <f t="shared" si="383"/>
        <v/>
      </c>
      <c r="AD1335" s="373" t="str">
        <f t="array" ref="AD1335">IF( $W1335, "", INDEX(白話字韻母資料表, AC1335, $AD$5))</f>
        <v/>
      </c>
      <c r="AE1335" s="373" t="str">
        <f t="array" ref="AE1335">IF( $W1335, "", IF( INDEX(白話字韻母資料表, AC1335, $AE$5) = "入聲", TRUE, FALSE) )</f>
        <v/>
      </c>
      <c r="AF1335" s="374" t="str">
        <f t="shared" si="384"/>
        <v/>
      </c>
      <c r="AG1335" s="374" t="str">
        <f t="shared" si="385"/>
        <v/>
      </c>
      <c r="AH1335" s="374" t="str">
        <f t="array" ref="AH1335">IF( $W1335, "", INDEX(白話字韻母資料表, $AC1335, $AH$5))</f>
        <v/>
      </c>
      <c r="AI1335" s="374" t="str">
        <f t="array" ref="AI1335">IF($W1335, "", INDEX(白話字韻母八聲調資料表, $AD1335, $AG1335))</f>
        <v/>
      </c>
      <c r="AJ1335" s="370"/>
      <c r="AK1335" s="373" t="b">
        <f t="shared" si="386"/>
        <v>0</v>
      </c>
      <c r="AL1335" s="373" t="str">
        <f>IF( $AK1335, IFERROR( IF(MATCH( $E1335, 顎音化聲母!$H$9:$H$37, 0), TRUE, FALSE), FALSE), "")</f>
        <v/>
      </c>
      <c r="AM1335" s="373" t="str">
        <f t="array" ref="AM1335">IF( AND($AK1335, $AL1335), INDEX(顎音化聲母資料表, MATCH( $D1335 &amp; $E1335, 顎音化聲母!$L$5:$L$136, 0), 3), "")</f>
        <v/>
      </c>
      <c r="AN1335" s="373" t="str">
        <f t="shared" si="387"/>
        <v/>
      </c>
      <c r="AO1335" s="374" t="str">
        <f t="array" ref="AO1335">IF($AN1335="", "", IF( $AM1335&lt;&gt;"", $AM1335,INDEX(白話字聲母資料表, $AN1335, $AO$5)))</f>
        <v/>
      </c>
      <c r="AP1335" s="374" t="str">
        <f t="array" ref="AP1335">IF($W1335, "", INDEX(方音八音反切資料表, $AD1335, $AG1335))</f>
        <v/>
      </c>
      <c r="AQ1335" s="370"/>
      <c r="AR1335" s="374" t="str">
        <f t="array" ref="AR1335">IF($V1335, "", INDEX(白話字聲母資料表, $Z1335, $AR$5))</f>
        <v/>
      </c>
      <c r="AS1335" s="375" t="str">
        <f t="array" ref="AS1335">IF($W1335, "", INDEX(白話字韻母資料表, $AC1335, $AR$5))</f>
        <v/>
      </c>
      <c r="AT1335" s="374" t="str">
        <f t="array" ref="AT1335">IF($W1335, "", INDEX(台羅韻母八聲調資料表, $AD1335, $AG1335))</f>
        <v/>
      </c>
      <c r="AU1335" s="370"/>
      <c r="AV1335" s="374" t="str">
        <f t="array" ref="AV1335">IF($V1335, "", INDEX(白話字聲母資料表, $Z1335, $AV$5))</f>
        <v/>
      </c>
      <c r="AW1335" s="375" t="str">
        <f t="array" ref="AW1335">IF($W1335, "", INDEX(白話字韻母資料表, $AC1335, $AW$5))</f>
        <v/>
      </c>
      <c r="AX1335" s="374" t="str">
        <f t="array" ref="AX1335">IF($W1335, "", INDEX(閩拼韻母八聲調資料表, $AD1335, $AG1335))</f>
        <v/>
      </c>
    </row>
    <row r="1336" spans="2:50">
      <c r="B1336" s="380">
        <f t="shared" si="367"/>
        <v>1328</v>
      </c>
      <c r="C1336" s="314" t="str">
        <f>MID(文章!$D$4, B1336, 1)</f>
        <v/>
      </c>
      <c r="D1336" s="365"/>
      <c r="E1336" s="365"/>
      <c r="F1336" s="365"/>
      <c r="G1336" s="315" t="str">
        <f t="array" ref="G1336">IF( OR($T1336, NOT($U1336), $W1336), "", $AA1336 &amp; $AH1336 &amp; INDEX(中文數值資料表, $AG1336, 2) )</f>
        <v/>
      </c>
      <c r="H1336" s="321" t="str">
        <f t="shared" si="368"/>
        <v/>
      </c>
      <c r="I1336" s="322" t="str">
        <f t="shared" si="369"/>
        <v/>
      </c>
      <c r="J1336" s="323" t="str">
        <f t="shared" si="370"/>
        <v/>
      </c>
      <c r="K1336" s="316" t="str">
        <f t="shared" si="371"/>
        <v/>
      </c>
      <c r="L1336" s="317" t="str">
        <f t="shared" ca="1" si="388"/>
        <v xml:space="preserve">\ltjruby{}{}\
</v>
      </c>
      <c r="M1336" s="317" t="str">
        <f t="shared" ca="1" si="374"/>
        <v xml:space="preserve">&lt;ruby&gt;&lt;rt&gt;&lt;/rt&gt;&lt;/ruby&gt;
</v>
      </c>
      <c r="N1336" s="317" t="str">
        <f t="shared" ca="1" si="375"/>
        <v xml:space="preserve">&lt;ruby&gt;&lt;rt&gt;&lt;/rt&gt;&lt;/ruby&gt;
</v>
      </c>
      <c r="O1336" s="317" t="str">
        <f t="shared" ca="1" si="376"/>
        <v xml:space="preserve">&lt;ruby&gt;&lt;rt&gt;&lt;/rt&gt;&lt;/ruby&gt;
</v>
      </c>
      <c r="P1336" s="317" t="str">
        <f t="shared" ca="1" si="376"/>
        <v xml:space="preserve">&lt;ruby&gt;&lt;rt&gt;&lt;/rt&gt;&lt;/ruby&gt;
</v>
      </c>
      <c r="Q1336" s="318" t="str">
        <f t="shared" ca="1" si="377"/>
        <v xml:space="preserve">&lt;ruby&gt;&lt;rtc&gt;&lt;/rtc&gt;&lt;/ruby&gt;
</v>
      </c>
      <c r="R1336" s="318" t="str">
        <f t="shared" ca="1" si="378"/>
        <v xml:space="preserve">&lt;ruby&gt;&lt;rt&gt;&lt;/rt&gt;&lt;rtc&gt;&lt;/rtc&gt;&lt;/ruby&gt;
</v>
      </c>
      <c r="S1336" s="285"/>
      <c r="T1336" s="319" t="b">
        <f t="shared" si="372"/>
        <v>0</v>
      </c>
      <c r="U1336" s="319" t="b">
        <f t="shared" si="379"/>
        <v>0</v>
      </c>
      <c r="V1336" s="319" t="b">
        <f t="shared" si="380"/>
        <v>1</v>
      </c>
      <c r="W1336" s="319" t="b">
        <f t="shared" si="381"/>
        <v>1</v>
      </c>
      <c r="X1336" s="319" t="b">
        <f t="shared" si="382"/>
        <v>0</v>
      </c>
      <c r="Y1336" s="370"/>
      <c r="Z1336" s="377" t="str">
        <f t="shared" si="373"/>
        <v/>
      </c>
      <c r="AA1336" s="373" t="str">
        <f t="array" ref="AA1336">IF( $Z1336="", "", INDEX(白話字聲母資料表, $Z1336, $AA$5))</f>
        <v/>
      </c>
      <c r="AB1336" s="370"/>
      <c r="AC1336" s="377" t="str">
        <f t="shared" si="383"/>
        <v/>
      </c>
      <c r="AD1336" s="373" t="str">
        <f t="array" ref="AD1336">IF( $W1336, "", INDEX(白話字韻母資料表, AC1336, $AD$5))</f>
        <v/>
      </c>
      <c r="AE1336" s="373" t="str">
        <f t="array" ref="AE1336">IF( $W1336, "", IF( INDEX(白話字韻母資料表, AC1336, $AE$5) = "入聲", TRUE, FALSE) )</f>
        <v/>
      </c>
      <c r="AF1336" s="374" t="str">
        <f t="shared" si="384"/>
        <v/>
      </c>
      <c r="AG1336" s="374" t="str">
        <f t="shared" si="385"/>
        <v/>
      </c>
      <c r="AH1336" s="374" t="str">
        <f t="array" ref="AH1336">IF( $W1336, "", INDEX(白話字韻母資料表, $AC1336, $AH$5))</f>
        <v/>
      </c>
      <c r="AI1336" s="374" t="str">
        <f t="array" ref="AI1336">IF($W1336, "", INDEX(白話字韻母八聲調資料表, $AD1336, $AG1336))</f>
        <v/>
      </c>
      <c r="AJ1336" s="370"/>
      <c r="AK1336" s="373" t="b">
        <f t="shared" si="386"/>
        <v>0</v>
      </c>
      <c r="AL1336" s="373" t="str">
        <f>IF( $AK1336, IFERROR( IF(MATCH( $E1336, 顎音化聲母!$H$9:$H$37, 0), TRUE, FALSE), FALSE), "")</f>
        <v/>
      </c>
      <c r="AM1336" s="373" t="str">
        <f t="array" ref="AM1336">IF( AND($AK1336, $AL1336), INDEX(顎音化聲母資料表, MATCH( $D1336 &amp; $E1336, 顎音化聲母!$L$5:$L$136, 0), 3), "")</f>
        <v/>
      </c>
      <c r="AN1336" s="373" t="str">
        <f t="shared" si="387"/>
        <v/>
      </c>
      <c r="AO1336" s="374" t="str">
        <f t="array" ref="AO1336">IF($AN1336="", "", IF( $AM1336&lt;&gt;"", $AM1336,INDEX(白話字聲母資料表, $AN1336, $AO$5)))</f>
        <v/>
      </c>
      <c r="AP1336" s="374" t="str">
        <f t="array" ref="AP1336">IF($W1336, "", INDEX(方音八音反切資料表, $AD1336, $AG1336))</f>
        <v/>
      </c>
      <c r="AQ1336" s="370"/>
      <c r="AR1336" s="374" t="str">
        <f t="array" ref="AR1336">IF($V1336, "", INDEX(白話字聲母資料表, $Z1336, $AR$5))</f>
        <v/>
      </c>
      <c r="AS1336" s="375" t="str">
        <f t="array" ref="AS1336">IF($W1336, "", INDEX(白話字韻母資料表, $AC1336, $AR$5))</f>
        <v/>
      </c>
      <c r="AT1336" s="374" t="str">
        <f t="array" ref="AT1336">IF($W1336, "", INDEX(台羅韻母八聲調資料表, $AD1336, $AG1336))</f>
        <v/>
      </c>
      <c r="AU1336" s="370"/>
      <c r="AV1336" s="374" t="str">
        <f t="array" ref="AV1336">IF($V1336, "", INDEX(白話字聲母資料表, $Z1336, $AV$5))</f>
        <v/>
      </c>
      <c r="AW1336" s="375" t="str">
        <f t="array" ref="AW1336">IF($W1336, "", INDEX(白話字韻母資料表, $AC1336, $AW$5))</f>
        <v/>
      </c>
      <c r="AX1336" s="374" t="str">
        <f t="array" ref="AX1336">IF($W1336, "", INDEX(閩拼韻母八聲調資料表, $AD1336, $AG1336))</f>
        <v/>
      </c>
    </row>
    <row r="1337" spans="2:50">
      <c r="B1337" s="380">
        <f t="shared" si="367"/>
        <v>1329</v>
      </c>
      <c r="C1337" s="314" t="str">
        <f>MID(文章!$D$4, B1337, 1)</f>
        <v/>
      </c>
      <c r="D1337" s="365"/>
      <c r="E1337" s="365"/>
      <c r="F1337" s="365"/>
      <c r="G1337" s="315" t="str">
        <f t="array" ref="G1337">IF( OR($T1337, NOT($U1337), $W1337), "", $AA1337 &amp; $AH1337 &amp; INDEX(中文數值資料表, $AG1337, 2) )</f>
        <v/>
      </c>
      <c r="H1337" s="321" t="str">
        <f t="shared" si="368"/>
        <v/>
      </c>
      <c r="I1337" s="322" t="str">
        <f t="shared" si="369"/>
        <v/>
      </c>
      <c r="J1337" s="323" t="str">
        <f t="shared" si="370"/>
        <v/>
      </c>
      <c r="K1337" s="316" t="str">
        <f t="shared" si="371"/>
        <v/>
      </c>
      <c r="L1337" s="317" t="str">
        <f t="shared" ca="1" si="388"/>
        <v xml:space="preserve">\ltjruby{}{}\
</v>
      </c>
      <c r="M1337" s="317" t="str">
        <f t="shared" ca="1" si="374"/>
        <v xml:space="preserve">&lt;ruby&gt;&lt;rt&gt;&lt;/rt&gt;&lt;/ruby&gt;
</v>
      </c>
      <c r="N1337" s="317" t="str">
        <f t="shared" ca="1" si="375"/>
        <v xml:space="preserve">&lt;ruby&gt;&lt;rt&gt;&lt;/rt&gt;&lt;/ruby&gt;
</v>
      </c>
      <c r="O1337" s="317" t="str">
        <f t="shared" ca="1" si="376"/>
        <v xml:space="preserve">&lt;ruby&gt;&lt;rt&gt;&lt;/rt&gt;&lt;/ruby&gt;
</v>
      </c>
      <c r="P1337" s="317" t="str">
        <f t="shared" ca="1" si="376"/>
        <v xml:space="preserve">&lt;ruby&gt;&lt;rt&gt;&lt;/rt&gt;&lt;/ruby&gt;
</v>
      </c>
      <c r="Q1337" s="318" t="str">
        <f t="shared" ca="1" si="377"/>
        <v xml:space="preserve">&lt;ruby&gt;&lt;rtc&gt;&lt;/rtc&gt;&lt;/ruby&gt;
</v>
      </c>
      <c r="R1337" s="318" t="str">
        <f t="shared" ca="1" si="378"/>
        <v xml:space="preserve">&lt;ruby&gt;&lt;rt&gt;&lt;/rt&gt;&lt;rtc&gt;&lt;/rtc&gt;&lt;/ruby&gt;
</v>
      </c>
      <c r="S1337" s="285"/>
      <c r="T1337" s="319" t="b">
        <f t="shared" si="372"/>
        <v>0</v>
      </c>
      <c r="U1337" s="319" t="b">
        <f t="shared" si="379"/>
        <v>0</v>
      </c>
      <c r="V1337" s="319" t="b">
        <f t="shared" si="380"/>
        <v>1</v>
      </c>
      <c r="W1337" s="319" t="b">
        <f t="shared" si="381"/>
        <v>1</v>
      </c>
      <c r="X1337" s="319" t="b">
        <f t="shared" si="382"/>
        <v>0</v>
      </c>
      <c r="Y1337" s="370"/>
      <c r="Z1337" s="377" t="str">
        <f t="shared" si="373"/>
        <v/>
      </c>
      <c r="AA1337" s="373" t="str">
        <f t="array" ref="AA1337">IF( $Z1337="", "", INDEX(白話字聲母資料表, $Z1337, $AA$5))</f>
        <v/>
      </c>
      <c r="AB1337" s="370"/>
      <c r="AC1337" s="377" t="str">
        <f t="shared" si="383"/>
        <v/>
      </c>
      <c r="AD1337" s="373" t="str">
        <f t="array" ref="AD1337">IF( $W1337, "", INDEX(白話字韻母資料表, AC1337, $AD$5))</f>
        <v/>
      </c>
      <c r="AE1337" s="373" t="str">
        <f t="array" ref="AE1337">IF( $W1337, "", IF( INDEX(白話字韻母資料表, AC1337, $AE$5) = "入聲", TRUE, FALSE) )</f>
        <v/>
      </c>
      <c r="AF1337" s="374" t="str">
        <f t="shared" si="384"/>
        <v/>
      </c>
      <c r="AG1337" s="374" t="str">
        <f t="shared" si="385"/>
        <v/>
      </c>
      <c r="AH1337" s="374" t="str">
        <f t="array" ref="AH1337">IF( $W1337, "", INDEX(白話字韻母資料表, $AC1337, $AH$5))</f>
        <v/>
      </c>
      <c r="AI1337" s="374" t="str">
        <f t="array" ref="AI1337">IF($W1337, "", INDEX(白話字韻母八聲調資料表, $AD1337, $AG1337))</f>
        <v/>
      </c>
      <c r="AJ1337" s="370"/>
      <c r="AK1337" s="373" t="b">
        <f t="shared" si="386"/>
        <v>0</v>
      </c>
      <c r="AL1337" s="373" t="str">
        <f>IF( $AK1337, IFERROR( IF(MATCH( $E1337, 顎音化聲母!$H$9:$H$37, 0), TRUE, FALSE), FALSE), "")</f>
        <v/>
      </c>
      <c r="AM1337" s="373" t="str">
        <f t="array" ref="AM1337">IF( AND($AK1337, $AL1337), INDEX(顎音化聲母資料表, MATCH( $D1337 &amp; $E1337, 顎音化聲母!$L$5:$L$136, 0), 3), "")</f>
        <v/>
      </c>
      <c r="AN1337" s="373" t="str">
        <f t="shared" si="387"/>
        <v/>
      </c>
      <c r="AO1337" s="374" t="str">
        <f t="array" ref="AO1337">IF($AN1337="", "", IF( $AM1337&lt;&gt;"", $AM1337,INDEX(白話字聲母資料表, $AN1337, $AO$5)))</f>
        <v/>
      </c>
      <c r="AP1337" s="374" t="str">
        <f t="array" ref="AP1337">IF($W1337, "", INDEX(方音八音反切資料表, $AD1337, $AG1337))</f>
        <v/>
      </c>
      <c r="AQ1337" s="370"/>
      <c r="AR1337" s="374" t="str">
        <f t="array" ref="AR1337">IF($V1337, "", INDEX(白話字聲母資料表, $Z1337, $AR$5))</f>
        <v/>
      </c>
      <c r="AS1337" s="375" t="str">
        <f t="array" ref="AS1337">IF($W1337, "", INDEX(白話字韻母資料表, $AC1337, $AR$5))</f>
        <v/>
      </c>
      <c r="AT1337" s="374" t="str">
        <f t="array" ref="AT1337">IF($W1337, "", INDEX(台羅韻母八聲調資料表, $AD1337, $AG1337))</f>
        <v/>
      </c>
      <c r="AU1337" s="370"/>
      <c r="AV1337" s="374" t="str">
        <f t="array" ref="AV1337">IF($V1337, "", INDEX(白話字聲母資料表, $Z1337, $AV$5))</f>
        <v/>
      </c>
      <c r="AW1337" s="375" t="str">
        <f t="array" ref="AW1337">IF($W1337, "", INDEX(白話字韻母資料表, $AC1337, $AW$5))</f>
        <v/>
      </c>
      <c r="AX1337" s="374" t="str">
        <f t="array" ref="AX1337">IF($W1337, "", INDEX(閩拼韻母八聲調資料表, $AD1337, $AG1337))</f>
        <v/>
      </c>
    </row>
    <row r="1338" spans="2:50">
      <c r="B1338" s="380">
        <f t="shared" si="367"/>
        <v>1330</v>
      </c>
      <c r="C1338" s="314" t="str">
        <f>MID(文章!$D$4, B1338, 1)</f>
        <v/>
      </c>
      <c r="D1338" s="365"/>
      <c r="E1338" s="365"/>
      <c r="F1338" s="365"/>
      <c r="G1338" s="315" t="str">
        <f t="array" ref="G1338">IF( OR($T1338, NOT($U1338), $W1338), "", $AA1338 &amp; $AH1338 &amp; INDEX(中文數值資料表, $AG1338, 2) )</f>
        <v/>
      </c>
      <c r="H1338" s="321" t="str">
        <f t="shared" si="368"/>
        <v/>
      </c>
      <c r="I1338" s="322" t="str">
        <f t="shared" si="369"/>
        <v/>
      </c>
      <c r="J1338" s="323" t="str">
        <f t="shared" si="370"/>
        <v/>
      </c>
      <c r="K1338" s="316" t="str">
        <f t="shared" si="371"/>
        <v/>
      </c>
      <c r="L1338" s="317" t="str">
        <f t="shared" ca="1" si="388"/>
        <v xml:space="preserve">\ltjruby{}{}\
</v>
      </c>
      <c r="M1338" s="317" t="str">
        <f t="shared" ca="1" si="374"/>
        <v xml:space="preserve">&lt;ruby&gt;&lt;rt&gt;&lt;/rt&gt;&lt;/ruby&gt;
</v>
      </c>
      <c r="N1338" s="317" t="str">
        <f t="shared" ca="1" si="375"/>
        <v xml:space="preserve">&lt;ruby&gt;&lt;rt&gt;&lt;/rt&gt;&lt;/ruby&gt;
</v>
      </c>
      <c r="O1338" s="317" t="str">
        <f t="shared" ca="1" si="376"/>
        <v xml:space="preserve">&lt;ruby&gt;&lt;rt&gt;&lt;/rt&gt;&lt;/ruby&gt;
</v>
      </c>
      <c r="P1338" s="317" t="str">
        <f t="shared" ca="1" si="376"/>
        <v xml:space="preserve">&lt;ruby&gt;&lt;rt&gt;&lt;/rt&gt;&lt;/ruby&gt;
</v>
      </c>
      <c r="Q1338" s="318" t="str">
        <f t="shared" ca="1" si="377"/>
        <v xml:space="preserve">&lt;ruby&gt;&lt;rtc&gt;&lt;/rtc&gt;&lt;/ruby&gt;
</v>
      </c>
      <c r="R1338" s="318" t="str">
        <f t="shared" ca="1" si="378"/>
        <v xml:space="preserve">&lt;ruby&gt;&lt;rt&gt;&lt;/rt&gt;&lt;rtc&gt;&lt;/rtc&gt;&lt;/ruby&gt;
</v>
      </c>
      <c r="S1338" s="285"/>
      <c r="T1338" s="319" t="b">
        <f t="shared" si="372"/>
        <v>0</v>
      </c>
      <c r="U1338" s="319" t="b">
        <f t="shared" si="379"/>
        <v>0</v>
      </c>
      <c r="V1338" s="319" t="b">
        <f t="shared" si="380"/>
        <v>1</v>
      </c>
      <c r="W1338" s="319" t="b">
        <f t="shared" si="381"/>
        <v>1</v>
      </c>
      <c r="X1338" s="319" t="b">
        <f t="shared" si="382"/>
        <v>0</v>
      </c>
      <c r="Y1338" s="370"/>
      <c r="Z1338" s="377" t="str">
        <f t="shared" si="373"/>
        <v/>
      </c>
      <c r="AA1338" s="373" t="str">
        <f t="array" ref="AA1338">IF( $Z1338="", "", INDEX(白話字聲母資料表, $Z1338, $AA$5))</f>
        <v/>
      </c>
      <c r="AB1338" s="370"/>
      <c r="AC1338" s="377" t="str">
        <f t="shared" si="383"/>
        <v/>
      </c>
      <c r="AD1338" s="373" t="str">
        <f t="array" ref="AD1338">IF( $W1338, "", INDEX(白話字韻母資料表, AC1338, $AD$5))</f>
        <v/>
      </c>
      <c r="AE1338" s="373" t="str">
        <f t="array" ref="AE1338">IF( $W1338, "", IF( INDEX(白話字韻母資料表, AC1338, $AE$5) = "入聲", TRUE, FALSE) )</f>
        <v/>
      </c>
      <c r="AF1338" s="374" t="str">
        <f t="shared" si="384"/>
        <v/>
      </c>
      <c r="AG1338" s="374" t="str">
        <f t="shared" si="385"/>
        <v/>
      </c>
      <c r="AH1338" s="374" t="str">
        <f t="array" ref="AH1338">IF( $W1338, "", INDEX(白話字韻母資料表, $AC1338, $AH$5))</f>
        <v/>
      </c>
      <c r="AI1338" s="374" t="str">
        <f t="array" ref="AI1338">IF($W1338, "", INDEX(白話字韻母八聲調資料表, $AD1338, $AG1338))</f>
        <v/>
      </c>
      <c r="AJ1338" s="370"/>
      <c r="AK1338" s="373" t="b">
        <f t="shared" si="386"/>
        <v>0</v>
      </c>
      <c r="AL1338" s="373" t="str">
        <f>IF( $AK1338, IFERROR( IF(MATCH( $E1338, 顎音化聲母!$H$9:$H$37, 0), TRUE, FALSE), FALSE), "")</f>
        <v/>
      </c>
      <c r="AM1338" s="373" t="str">
        <f t="array" ref="AM1338">IF( AND($AK1338, $AL1338), INDEX(顎音化聲母資料表, MATCH( $D1338 &amp; $E1338, 顎音化聲母!$L$5:$L$136, 0), 3), "")</f>
        <v/>
      </c>
      <c r="AN1338" s="373" t="str">
        <f t="shared" si="387"/>
        <v/>
      </c>
      <c r="AO1338" s="374" t="str">
        <f t="array" ref="AO1338">IF($AN1338="", "", IF( $AM1338&lt;&gt;"", $AM1338,INDEX(白話字聲母資料表, $AN1338, $AO$5)))</f>
        <v/>
      </c>
      <c r="AP1338" s="374" t="str">
        <f t="array" ref="AP1338">IF($W1338, "", INDEX(方音八音反切資料表, $AD1338, $AG1338))</f>
        <v/>
      </c>
      <c r="AQ1338" s="370"/>
      <c r="AR1338" s="374" t="str">
        <f t="array" ref="AR1338">IF($V1338, "", INDEX(白話字聲母資料表, $Z1338, $AR$5))</f>
        <v/>
      </c>
      <c r="AS1338" s="375" t="str">
        <f t="array" ref="AS1338">IF($W1338, "", INDEX(白話字韻母資料表, $AC1338, $AR$5))</f>
        <v/>
      </c>
      <c r="AT1338" s="374" t="str">
        <f t="array" ref="AT1338">IF($W1338, "", INDEX(台羅韻母八聲調資料表, $AD1338, $AG1338))</f>
        <v/>
      </c>
      <c r="AU1338" s="370"/>
      <c r="AV1338" s="374" t="str">
        <f t="array" ref="AV1338">IF($V1338, "", INDEX(白話字聲母資料表, $Z1338, $AV$5))</f>
        <v/>
      </c>
      <c r="AW1338" s="375" t="str">
        <f t="array" ref="AW1338">IF($W1338, "", INDEX(白話字韻母資料表, $AC1338, $AW$5))</f>
        <v/>
      </c>
      <c r="AX1338" s="374" t="str">
        <f t="array" ref="AX1338">IF($W1338, "", INDEX(閩拼韻母八聲調資料表, $AD1338, $AG1338))</f>
        <v/>
      </c>
    </row>
    <row r="1339" spans="2:50">
      <c r="B1339" s="380">
        <f t="shared" si="367"/>
        <v>1331</v>
      </c>
      <c r="C1339" s="314" t="str">
        <f>MID(文章!$D$4, B1339, 1)</f>
        <v/>
      </c>
      <c r="D1339" s="365"/>
      <c r="E1339" s="365"/>
      <c r="F1339" s="365"/>
      <c r="G1339" s="315" t="str">
        <f t="array" ref="G1339">IF( OR($T1339, NOT($U1339), $W1339), "", $AA1339 &amp; $AH1339 &amp; INDEX(中文數值資料表, $AG1339, 2) )</f>
        <v/>
      </c>
      <c r="H1339" s="321" t="str">
        <f t="shared" si="368"/>
        <v/>
      </c>
      <c r="I1339" s="322" t="str">
        <f t="shared" si="369"/>
        <v/>
      </c>
      <c r="J1339" s="323" t="str">
        <f t="shared" si="370"/>
        <v/>
      </c>
      <c r="K1339" s="316" t="str">
        <f t="shared" si="371"/>
        <v/>
      </c>
      <c r="L1339" s="317" t="str">
        <f t="shared" ca="1" si="388"/>
        <v xml:space="preserve">\ltjruby{}{}\
</v>
      </c>
      <c r="M1339" s="317" t="str">
        <f t="shared" ca="1" si="374"/>
        <v xml:space="preserve">&lt;ruby&gt;&lt;rt&gt;&lt;/rt&gt;&lt;/ruby&gt;
</v>
      </c>
      <c r="N1339" s="317" t="str">
        <f t="shared" ca="1" si="375"/>
        <v xml:space="preserve">&lt;ruby&gt;&lt;rt&gt;&lt;/rt&gt;&lt;/ruby&gt;
</v>
      </c>
      <c r="O1339" s="317" t="str">
        <f t="shared" ca="1" si="376"/>
        <v xml:space="preserve">&lt;ruby&gt;&lt;rt&gt;&lt;/rt&gt;&lt;/ruby&gt;
</v>
      </c>
      <c r="P1339" s="317" t="str">
        <f t="shared" ca="1" si="376"/>
        <v xml:space="preserve">&lt;ruby&gt;&lt;rt&gt;&lt;/rt&gt;&lt;/ruby&gt;
</v>
      </c>
      <c r="Q1339" s="318" t="str">
        <f t="shared" ca="1" si="377"/>
        <v xml:space="preserve">&lt;ruby&gt;&lt;rtc&gt;&lt;/rtc&gt;&lt;/ruby&gt;
</v>
      </c>
      <c r="R1339" s="318" t="str">
        <f t="shared" ca="1" si="378"/>
        <v xml:space="preserve">&lt;ruby&gt;&lt;rt&gt;&lt;/rt&gt;&lt;rtc&gt;&lt;/rtc&gt;&lt;/ruby&gt;
</v>
      </c>
      <c r="S1339" s="285"/>
      <c r="T1339" s="319" t="b">
        <f t="shared" si="372"/>
        <v>0</v>
      </c>
      <c r="U1339" s="319" t="b">
        <f t="shared" si="379"/>
        <v>0</v>
      </c>
      <c r="V1339" s="319" t="b">
        <f t="shared" si="380"/>
        <v>1</v>
      </c>
      <c r="W1339" s="319" t="b">
        <f t="shared" si="381"/>
        <v>1</v>
      </c>
      <c r="X1339" s="319" t="b">
        <f t="shared" si="382"/>
        <v>0</v>
      </c>
      <c r="Y1339" s="370"/>
      <c r="Z1339" s="377" t="str">
        <f t="shared" si="373"/>
        <v/>
      </c>
      <c r="AA1339" s="373" t="str">
        <f t="array" ref="AA1339">IF( $Z1339="", "", INDEX(白話字聲母資料表, $Z1339, $AA$5))</f>
        <v/>
      </c>
      <c r="AB1339" s="370"/>
      <c r="AC1339" s="377" t="str">
        <f t="shared" si="383"/>
        <v/>
      </c>
      <c r="AD1339" s="373" t="str">
        <f t="array" ref="AD1339">IF( $W1339, "", INDEX(白話字韻母資料表, AC1339, $AD$5))</f>
        <v/>
      </c>
      <c r="AE1339" s="373" t="str">
        <f t="array" ref="AE1339">IF( $W1339, "", IF( INDEX(白話字韻母資料表, AC1339, $AE$5) = "入聲", TRUE, FALSE) )</f>
        <v/>
      </c>
      <c r="AF1339" s="374" t="str">
        <f t="shared" si="384"/>
        <v/>
      </c>
      <c r="AG1339" s="374" t="str">
        <f t="shared" si="385"/>
        <v/>
      </c>
      <c r="AH1339" s="374" t="str">
        <f t="array" ref="AH1339">IF( $W1339, "", INDEX(白話字韻母資料表, $AC1339, $AH$5))</f>
        <v/>
      </c>
      <c r="AI1339" s="374" t="str">
        <f t="array" ref="AI1339">IF($W1339, "", INDEX(白話字韻母八聲調資料表, $AD1339, $AG1339))</f>
        <v/>
      </c>
      <c r="AJ1339" s="370"/>
      <c r="AK1339" s="373" t="b">
        <f t="shared" si="386"/>
        <v>0</v>
      </c>
      <c r="AL1339" s="373" t="str">
        <f>IF( $AK1339, IFERROR( IF(MATCH( $E1339, 顎音化聲母!$H$9:$H$37, 0), TRUE, FALSE), FALSE), "")</f>
        <v/>
      </c>
      <c r="AM1339" s="373" t="str">
        <f t="array" ref="AM1339">IF( AND($AK1339, $AL1339), INDEX(顎音化聲母資料表, MATCH( $D1339 &amp; $E1339, 顎音化聲母!$L$5:$L$136, 0), 3), "")</f>
        <v/>
      </c>
      <c r="AN1339" s="373" t="str">
        <f t="shared" si="387"/>
        <v/>
      </c>
      <c r="AO1339" s="374" t="str">
        <f t="array" ref="AO1339">IF($AN1339="", "", IF( $AM1339&lt;&gt;"", $AM1339,INDEX(白話字聲母資料表, $AN1339, $AO$5)))</f>
        <v/>
      </c>
      <c r="AP1339" s="374" t="str">
        <f t="array" ref="AP1339">IF($W1339, "", INDEX(方音八音反切資料表, $AD1339, $AG1339))</f>
        <v/>
      </c>
      <c r="AQ1339" s="370"/>
      <c r="AR1339" s="374" t="str">
        <f t="array" ref="AR1339">IF($V1339, "", INDEX(白話字聲母資料表, $Z1339, $AR$5))</f>
        <v/>
      </c>
      <c r="AS1339" s="375" t="str">
        <f t="array" ref="AS1339">IF($W1339, "", INDEX(白話字韻母資料表, $AC1339, $AR$5))</f>
        <v/>
      </c>
      <c r="AT1339" s="374" t="str">
        <f t="array" ref="AT1339">IF($W1339, "", INDEX(台羅韻母八聲調資料表, $AD1339, $AG1339))</f>
        <v/>
      </c>
      <c r="AU1339" s="370"/>
      <c r="AV1339" s="374" t="str">
        <f t="array" ref="AV1339">IF($V1339, "", INDEX(白話字聲母資料表, $Z1339, $AV$5))</f>
        <v/>
      </c>
      <c r="AW1339" s="375" t="str">
        <f t="array" ref="AW1339">IF($W1339, "", INDEX(白話字韻母資料表, $AC1339, $AW$5))</f>
        <v/>
      </c>
      <c r="AX1339" s="374" t="str">
        <f t="array" ref="AX1339">IF($W1339, "", INDEX(閩拼韻母八聲調資料表, $AD1339, $AG1339))</f>
        <v/>
      </c>
    </row>
    <row r="1340" spans="2:50">
      <c r="B1340" s="380">
        <f t="shared" si="367"/>
        <v>1332</v>
      </c>
      <c r="C1340" s="314" t="str">
        <f>MID(文章!$D$4, B1340, 1)</f>
        <v/>
      </c>
      <c r="D1340" s="365"/>
      <c r="E1340" s="365"/>
      <c r="F1340" s="365"/>
      <c r="G1340" s="315" t="str">
        <f t="array" ref="G1340">IF( OR($T1340, NOT($U1340), $W1340), "", $AA1340 &amp; $AH1340 &amp; INDEX(中文數值資料表, $AG1340, 2) )</f>
        <v/>
      </c>
      <c r="H1340" s="321" t="str">
        <f t="shared" si="368"/>
        <v/>
      </c>
      <c r="I1340" s="322" t="str">
        <f t="shared" si="369"/>
        <v/>
      </c>
      <c r="J1340" s="323" t="str">
        <f t="shared" si="370"/>
        <v/>
      </c>
      <c r="K1340" s="316" t="str">
        <f t="shared" si="371"/>
        <v/>
      </c>
      <c r="L1340" s="317" t="str">
        <f t="shared" ca="1" si="388"/>
        <v xml:space="preserve">\ltjruby{}{}\
</v>
      </c>
      <c r="M1340" s="317" t="str">
        <f t="shared" ca="1" si="374"/>
        <v xml:space="preserve">&lt;ruby&gt;&lt;rt&gt;&lt;/rt&gt;&lt;/ruby&gt;
</v>
      </c>
      <c r="N1340" s="317" t="str">
        <f t="shared" ca="1" si="375"/>
        <v xml:space="preserve">&lt;ruby&gt;&lt;rt&gt;&lt;/rt&gt;&lt;/ruby&gt;
</v>
      </c>
      <c r="O1340" s="317" t="str">
        <f t="shared" ca="1" si="376"/>
        <v xml:space="preserve">&lt;ruby&gt;&lt;rt&gt;&lt;/rt&gt;&lt;/ruby&gt;
</v>
      </c>
      <c r="P1340" s="317" t="str">
        <f t="shared" ca="1" si="376"/>
        <v xml:space="preserve">&lt;ruby&gt;&lt;rt&gt;&lt;/rt&gt;&lt;/ruby&gt;
</v>
      </c>
      <c r="Q1340" s="318" t="str">
        <f t="shared" ca="1" si="377"/>
        <v xml:space="preserve">&lt;ruby&gt;&lt;rtc&gt;&lt;/rtc&gt;&lt;/ruby&gt;
</v>
      </c>
      <c r="R1340" s="318" t="str">
        <f t="shared" ca="1" si="378"/>
        <v xml:space="preserve">&lt;ruby&gt;&lt;rt&gt;&lt;/rt&gt;&lt;rtc&gt;&lt;/rtc&gt;&lt;/ruby&gt;
</v>
      </c>
      <c r="S1340" s="285"/>
      <c r="T1340" s="319" t="b">
        <f t="shared" si="372"/>
        <v>0</v>
      </c>
      <c r="U1340" s="319" t="b">
        <f t="shared" si="379"/>
        <v>0</v>
      </c>
      <c r="V1340" s="319" t="b">
        <f t="shared" si="380"/>
        <v>1</v>
      </c>
      <c r="W1340" s="319" t="b">
        <f t="shared" si="381"/>
        <v>1</v>
      </c>
      <c r="X1340" s="319" t="b">
        <f t="shared" si="382"/>
        <v>0</v>
      </c>
      <c r="Y1340" s="370"/>
      <c r="Z1340" s="377" t="str">
        <f t="shared" si="373"/>
        <v/>
      </c>
      <c r="AA1340" s="373" t="str">
        <f t="array" ref="AA1340">IF( $Z1340="", "", INDEX(白話字聲母資料表, $Z1340, $AA$5))</f>
        <v/>
      </c>
      <c r="AB1340" s="370"/>
      <c r="AC1340" s="377" t="str">
        <f t="shared" si="383"/>
        <v/>
      </c>
      <c r="AD1340" s="373" t="str">
        <f t="array" ref="AD1340">IF( $W1340, "", INDEX(白話字韻母資料表, AC1340, $AD$5))</f>
        <v/>
      </c>
      <c r="AE1340" s="373" t="str">
        <f t="array" ref="AE1340">IF( $W1340, "", IF( INDEX(白話字韻母資料表, AC1340, $AE$5) = "入聲", TRUE, FALSE) )</f>
        <v/>
      </c>
      <c r="AF1340" s="374" t="str">
        <f t="shared" si="384"/>
        <v/>
      </c>
      <c r="AG1340" s="374" t="str">
        <f t="shared" si="385"/>
        <v/>
      </c>
      <c r="AH1340" s="374" t="str">
        <f t="array" ref="AH1340">IF( $W1340, "", INDEX(白話字韻母資料表, $AC1340, $AH$5))</f>
        <v/>
      </c>
      <c r="AI1340" s="374" t="str">
        <f t="array" ref="AI1340">IF($W1340, "", INDEX(白話字韻母八聲調資料表, $AD1340, $AG1340))</f>
        <v/>
      </c>
      <c r="AJ1340" s="370"/>
      <c r="AK1340" s="373" t="b">
        <f t="shared" si="386"/>
        <v>0</v>
      </c>
      <c r="AL1340" s="373" t="str">
        <f>IF( $AK1340, IFERROR( IF(MATCH( $E1340, 顎音化聲母!$H$9:$H$37, 0), TRUE, FALSE), FALSE), "")</f>
        <v/>
      </c>
      <c r="AM1340" s="373" t="str">
        <f t="array" ref="AM1340">IF( AND($AK1340, $AL1340), INDEX(顎音化聲母資料表, MATCH( $D1340 &amp; $E1340, 顎音化聲母!$L$5:$L$136, 0), 3), "")</f>
        <v/>
      </c>
      <c r="AN1340" s="373" t="str">
        <f t="shared" si="387"/>
        <v/>
      </c>
      <c r="AO1340" s="374" t="str">
        <f t="array" ref="AO1340">IF($AN1340="", "", IF( $AM1340&lt;&gt;"", $AM1340,INDEX(白話字聲母資料表, $AN1340, $AO$5)))</f>
        <v/>
      </c>
      <c r="AP1340" s="374" t="str">
        <f t="array" ref="AP1340">IF($W1340, "", INDEX(方音八音反切資料表, $AD1340, $AG1340))</f>
        <v/>
      </c>
      <c r="AQ1340" s="370"/>
      <c r="AR1340" s="374" t="str">
        <f t="array" ref="AR1340">IF($V1340, "", INDEX(白話字聲母資料表, $Z1340, $AR$5))</f>
        <v/>
      </c>
      <c r="AS1340" s="375" t="str">
        <f t="array" ref="AS1340">IF($W1340, "", INDEX(白話字韻母資料表, $AC1340, $AR$5))</f>
        <v/>
      </c>
      <c r="AT1340" s="374" t="str">
        <f t="array" ref="AT1340">IF($W1340, "", INDEX(台羅韻母八聲調資料表, $AD1340, $AG1340))</f>
        <v/>
      </c>
      <c r="AU1340" s="370"/>
      <c r="AV1340" s="374" t="str">
        <f t="array" ref="AV1340">IF($V1340, "", INDEX(白話字聲母資料表, $Z1340, $AV$5))</f>
        <v/>
      </c>
      <c r="AW1340" s="375" t="str">
        <f t="array" ref="AW1340">IF($W1340, "", INDEX(白話字韻母資料表, $AC1340, $AW$5))</f>
        <v/>
      </c>
      <c r="AX1340" s="374" t="str">
        <f t="array" ref="AX1340">IF($W1340, "", INDEX(閩拼韻母八聲調資料表, $AD1340, $AG1340))</f>
        <v/>
      </c>
    </row>
    <row r="1341" spans="2:50">
      <c r="B1341" s="380">
        <f t="shared" si="367"/>
        <v>1333</v>
      </c>
      <c r="C1341" s="314" t="str">
        <f>MID(文章!$D$4, B1341, 1)</f>
        <v/>
      </c>
      <c r="D1341" s="365"/>
      <c r="E1341" s="365"/>
      <c r="F1341" s="365"/>
      <c r="G1341" s="315" t="str">
        <f t="array" ref="G1341">IF( OR($T1341, NOT($U1341), $W1341), "", $AA1341 &amp; $AH1341 &amp; INDEX(中文數值資料表, $AG1341, 2) )</f>
        <v/>
      </c>
      <c r="H1341" s="321" t="str">
        <f t="shared" si="368"/>
        <v/>
      </c>
      <c r="I1341" s="322" t="str">
        <f t="shared" si="369"/>
        <v/>
      </c>
      <c r="J1341" s="323" t="str">
        <f t="shared" si="370"/>
        <v/>
      </c>
      <c r="K1341" s="316" t="str">
        <f t="shared" si="371"/>
        <v/>
      </c>
      <c r="L1341" s="317" t="str">
        <f t="shared" ca="1" si="388"/>
        <v xml:space="preserve">\ltjruby{}{}\
</v>
      </c>
      <c r="M1341" s="317" t="str">
        <f t="shared" ca="1" si="374"/>
        <v xml:space="preserve">&lt;ruby&gt;&lt;rt&gt;&lt;/rt&gt;&lt;/ruby&gt;
</v>
      </c>
      <c r="N1341" s="317" t="str">
        <f t="shared" ca="1" si="375"/>
        <v xml:space="preserve">&lt;ruby&gt;&lt;rt&gt;&lt;/rt&gt;&lt;/ruby&gt;
</v>
      </c>
      <c r="O1341" s="317" t="str">
        <f t="shared" ca="1" si="376"/>
        <v xml:space="preserve">&lt;ruby&gt;&lt;rt&gt;&lt;/rt&gt;&lt;/ruby&gt;
</v>
      </c>
      <c r="P1341" s="317" t="str">
        <f t="shared" ca="1" si="376"/>
        <v xml:space="preserve">&lt;ruby&gt;&lt;rt&gt;&lt;/rt&gt;&lt;/ruby&gt;
</v>
      </c>
      <c r="Q1341" s="318" t="str">
        <f t="shared" ca="1" si="377"/>
        <v xml:space="preserve">&lt;ruby&gt;&lt;rtc&gt;&lt;/rtc&gt;&lt;/ruby&gt;
</v>
      </c>
      <c r="R1341" s="318" t="str">
        <f t="shared" ca="1" si="378"/>
        <v xml:space="preserve">&lt;ruby&gt;&lt;rt&gt;&lt;/rt&gt;&lt;rtc&gt;&lt;/rtc&gt;&lt;/ruby&gt;
</v>
      </c>
      <c r="S1341" s="285"/>
      <c r="T1341" s="319" t="b">
        <f t="shared" si="372"/>
        <v>0</v>
      </c>
      <c r="U1341" s="319" t="b">
        <f t="shared" si="379"/>
        <v>0</v>
      </c>
      <c r="V1341" s="319" t="b">
        <f t="shared" si="380"/>
        <v>1</v>
      </c>
      <c r="W1341" s="319" t="b">
        <f t="shared" si="381"/>
        <v>1</v>
      </c>
      <c r="X1341" s="319" t="b">
        <f t="shared" si="382"/>
        <v>0</v>
      </c>
      <c r="Y1341" s="370"/>
      <c r="Z1341" s="377" t="str">
        <f t="shared" si="373"/>
        <v/>
      </c>
      <c r="AA1341" s="373" t="str">
        <f t="array" ref="AA1341">IF( $Z1341="", "", INDEX(白話字聲母資料表, $Z1341, $AA$5))</f>
        <v/>
      </c>
      <c r="AB1341" s="370"/>
      <c r="AC1341" s="377" t="str">
        <f t="shared" si="383"/>
        <v/>
      </c>
      <c r="AD1341" s="373" t="str">
        <f t="array" ref="AD1341">IF( $W1341, "", INDEX(白話字韻母資料表, AC1341, $AD$5))</f>
        <v/>
      </c>
      <c r="AE1341" s="373" t="str">
        <f t="array" ref="AE1341">IF( $W1341, "", IF( INDEX(白話字韻母資料表, AC1341, $AE$5) = "入聲", TRUE, FALSE) )</f>
        <v/>
      </c>
      <c r="AF1341" s="374" t="str">
        <f t="shared" si="384"/>
        <v/>
      </c>
      <c r="AG1341" s="374" t="str">
        <f t="shared" si="385"/>
        <v/>
      </c>
      <c r="AH1341" s="374" t="str">
        <f t="array" ref="AH1341">IF( $W1341, "", INDEX(白話字韻母資料表, $AC1341, $AH$5))</f>
        <v/>
      </c>
      <c r="AI1341" s="374" t="str">
        <f t="array" ref="AI1341">IF($W1341, "", INDEX(白話字韻母八聲調資料表, $AD1341, $AG1341))</f>
        <v/>
      </c>
      <c r="AJ1341" s="370"/>
      <c r="AK1341" s="373" t="b">
        <f t="shared" si="386"/>
        <v>0</v>
      </c>
      <c r="AL1341" s="373" t="str">
        <f>IF( $AK1341, IFERROR( IF(MATCH( $E1341, 顎音化聲母!$H$9:$H$37, 0), TRUE, FALSE), FALSE), "")</f>
        <v/>
      </c>
      <c r="AM1341" s="373" t="str">
        <f t="array" ref="AM1341">IF( AND($AK1341, $AL1341), INDEX(顎音化聲母資料表, MATCH( $D1341 &amp; $E1341, 顎音化聲母!$L$5:$L$136, 0), 3), "")</f>
        <v/>
      </c>
      <c r="AN1341" s="373" t="str">
        <f t="shared" si="387"/>
        <v/>
      </c>
      <c r="AO1341" s="374" t="str">
        <f t="array" ref="AO1341">IF($AN1341="", "", IF( $AM1341&lt;&gt;"", $AM1341,INDEX(白話字聲母資料表, $AN1341, $AO$5)))</f>
        <v/>
      </c>
      <c r="AP1341" s="374" t="str">
        <f t="array" ref="AP1341">IF($W1341, "", INDEX(方音八音反切資料表, $AD1341, $AG1341))</f>
        <v/>
      </c>
      <c r="AQ1341" s="370"/>
      <c r="AR1341" s="374" t="str">
        <f t="array" ref="AR1341">IF($V1341, "", INDEX(白話字聲母資料表, $Z1341, $AR$5))</f>
        <v/>
      </c>
      <c r="AS1341" s="375" t="str">
        <f t="array" ref="AS1341">IF($W1341, "", INDEX(白話字韻母資料表, $AC1341, $AR$5))</f>
        <v/>
      </c>
      <c r="AT1341" s="374" t="str">
        <f t="array" ref="AT1341">IF($W1341, "", INDEX(台羅韻母八聲調資料表, $AD1341, $AG1341))</f>
        <v/>
      </c>
      <c r="AU1341" s="370"/>
      <c r="AV1341" s="374" t="str">
        <f t="array" ref="AV1341">IF($V1341, "", INDEX(白話字聲母資料表, $Z1341, $AV$5))</f>
        <v/>
      </c>
      <c r="AW1341" s="375" t="str">
        <f t="array" ref="AW1341">IF($W1341, "", INDEX(白話字韻母資料表, $AC1341, $AW$5))</f>
        <v/>
      </c>
      <c r="AX1341" s="374" t="str">
        <f t="array" ref="AX1341">IF($W1341, "", INDEX(閩拼韻母八聲調資料表, $AD1341, $AG1341))</f>
        <v/>
      </c>
    </row>
    <row r="1342" spans="2:50">
      <c r="B1342" s="380">
        <f t="shared" si="367"/>
        <v>1334</v>
      </c>
      <c r="C1342" s="314" t="str">
        <f>MID(文章!$D$4, B1342, 1)</f>
        <v/>
      </c>
      <c r="D1342" s="365"/>
      <c r="E1342" s="365"/>
      <c r="F1342" s="365"/>
      <c r="G1342" s="315" t="str">
        <f t="array" ref="G1342">IF( OR($T1342, NOT($U1342), $W1342), "", $AA1342 &amp; $AH1342 &amp; INDEX(中文數值資料表, $AG1342, 2) )</f>
        <v/>
      </c>
      <c r="H1342" s="321" t="str">
        <f t="shared" si="368"/>
        <v/>
      </c>
      <c r="I1342" s="322" t="str">
        <f t="shared" si="369"/>
        <v/>
      </c>
      <c r="J1342" s="323" t="str">
        <f t="shared" si="370"/>
        <v/>
      </c>
      <c r="K1342" s="316" t="str">
        <f t="shared" si="371"/>
        <v/>
      </c>
      <c r="L1342" s="317" t="str">
        <f t="shared" ca="1" si="388"/>
        <v xml:space="preserve">\ltjruby{}{}\
</v>
      </c>
      <c r="M1342" s="317" t="str">
        <f t="shared" ca="1" si="374"/>
        <v xml:space="preserve">&lt;ruby&gt;&lt;rt&gt;&lt;/rt&gt;&lt;/ruby&gt;
</v>
      </c>
      <c r="N1342" s="317" t="str">
        <f t="shared" ca="1" si="375"/>
        <v xml:space="preserve">&lt;ruby&gt;&lt;rt&gt;&lt;/rt&gt;&lt;/ruby&gt;
</v>
      </c>
      <c r="O1342" s="317" t="str">
        <f t="shared" ca="1" si="376"/>
        <v xml:space="preserve">&lt;ruby&gt;&lt;rt&gt;&lt;/rt&gt;&lt;/ruby&gt;
</v>
      </c>
      <c r="P1342" s="317" t="str">
        <f t="shared" ca="1" si="376"/>
        <v xml:space="preserve">&lt;ruby&gt;&lt;rt&gt;&lt;/rt&gt;&lt;/ruby&gt;
</v>
      </c>
      <c r="Q1342" s="318" t="str">
        <f t="shared" ca="1" si="377"/>
        <v xml:space="preserve">&lt;ruby&gt;&lt;rtc&gt;&lt;/rtc&gt;&lt;/ruby&gt;
</v>
      </c>
      <c r="R1342" s="318" t="str">
        <f t="shared" ca="1" si="378"/>
        <v xml:space="preserve">&lt;ruby&gt;&lt;rt&gt;&lt;/rt&gt;&lt;rtc&gt;&lt;/rtc&gt;&lt;/ruby&gt;
</v>
      </c>
      <c r="S1342" s="285"/>
      <c r="T1342" s="319" t="b">
        <f t="shared" si="372"/>
        <v>0</v>
      </c>
      <c r="U1342" s="319" t="b">
        <f t="shared" si="379"/>
        <v>0</v>
      </c>
      <c r="V1342" s="319" t="b">
        <f t="shared" si="380"/>
        <v>1</v>
      </c>
      <c r="W1342" s="319" t="b">
        <f t="shared" si="381"/>
        <v>1</v>
      </c>
      <c r="X1342" s="319" t="b">
        <f t="shared" si="382"/>
        <v>0</v>
      </c>
      <c r="Y1342" s="370"/>
      <c r="Z1342" s="377" t="str">
        <f t="shared" si="373"/>
        <v/>
      </c>
      <c r="AA1342" s="373" t="str">
        <f t="array" ref="AA1342">IF( $Z1342="", "", INDEX(白話字聲母資料表, $Z1342, $AA$5))</f>
        <v/>
      </c>
      <c r="AB1342" s="370"/>
      <c r="AC1342" s="377" t="str">
        <f t="shared" si="383"/>
        <v/>
      </c>
      <c r="AD1342" s="373" t="str">
        <f t="array" ref="AD1342">IF( $W1342, "", INDEX(白話字韻母資料表, AC1342, $AD$5))</f>
        <v/>
      </c>
      <c r="AE1342" s="373" t="str">
        <f t="array" ref="AE1342">IF( $W1342, "", IF( INDEX(白話字韻母資料表, AC1342, $AE$5) = "入聲", TRUE, FALSE) )</f>
        <v/>
      </c>
      <c r="AF1342" s="374" t="str">
        <f t="shared" si="384"/>
        <v/>
      </c>
      <c r="AG1342" s="374" t="str">
        <f t="shared" si="385"/>
        <v/>
      </c>
      <c r="AH1342" s="374" t="str">
        <f t="array" ref="AH1342">IF( $W1342, "", INDEX(白話字韻母資料表, $AC1342, $AH$5))</f>
        <v/>
      </c>
      <c r="AI1342" s="374" t="str">
        <f t="array" ref="AI1342">IF($W1342, "", INDEX(白話字韻母八聲調資料表, $AD1342, $AG1342))</f>
        <v/>
      </c>
      <c r="AJ1342" s="370"/>
      <c r="AK1342" s="373" t="b">
        <f t="shared" si="386"/>
        <v>0</v>
      </c>
      <c r="AL1342" s="373" t="str">
        <f>IF( $AK1342, IFERROR( IF(MATCH( $E1342, 顎音化聲母!$H$9:$H$37, 0), TRUE, FALSE), FALSE), "")</f>
        <v/>
      </c>
      <c r="AM1342" s="373" t="str">
        <f t="array" ref="AM1342">IF( AND($AK1342, $AL1342), INDEX(顎音化聲母資料表, MATCH( $D1342 &amp; $E1342, 顎音化聲母!$L$5:$L$136, 0), 3), "")</f>
        <v/>
      </c>
      <c r="AN1342" s="373" t="str">
        <f t="shared" si="387"/>
        <v/>
      </c>
      <c r="AO1342" s="374" t="str">
        <f t="array" ref="AO1342">IF($AN1342="", "", IF( $AM1342&lt;&gt;"", $AM1342,INDEX(白話字聲母資料表, $AN1342, $AO$5)))</f>
        <v/>
      </c>
      <c r="AP1342" s="374" t="str">
        <f t="array" ref="AP1342">IF($W1342, "", INDEX(方音八音反切資料表, $AD1342, $AG1342))</f>
        <v/>
      </c>
      <c r="AQ1342" s="370"/>
      <c r="AR1342" s="374" t="str">
        <f t="array" ref="AR1342">IF($V1342, "", INDEX(白話字聲母資料表, $Z1342, $AR$5))</f>
        <v/>
      </c>
      <c r="AS1342" s="375" t="str">
        <f t="array" ref="AS1342">IF($W1342, "", INDEX(白話字韻母資料表, $AC1342, $AR$5))</f>
        <v/>
      </c>
      <c r="AT1342" s="374" t="str">
        <f t="array" ref="AT1342">IF($W1342, "", INDEX(台羅韻母八聲調資料表, $AD1342, $AG1342))</f>
        <v/>
      </c>
      <c r="AU1342" s="370"/>
      <c r="AV1342" s="374" t="str">
        <f t="array" ref="AV1342">IF($V1342, "", INDEX(白話字聲母資料表, $Z1342, $AV$5))</f>
        <v/>
      </c>
      <c r="AW1342" s="375" t="str">
        <f t="array" ref="AW1342">IF($W1342, "", INDEX(白話字韻母資料表, $AC1342, $AW$5))</f>
        <v/>
      </c>
      <c r="AX1342" s="374" t="str">
        <f t="array" ref="AX1342">IF($W1342, "", INDEX(閩拼韻母八聲調資料表, $AD1342, $AG1342))</f>
        <v/>
      </c>
    </row>
    <row r="1343" spans="2:50">
      <c r="B1343" s="380">
        <f t="shared" si="367"/>
        <v>1335</v>
      </c>
      <c r="C1343" s="314" t="str">
        <f>MID(文章!$D$4, B1343, 1)</f>
        <v/>
      </c>
      <c r="D1343" s="365"/>
      <c r="E1343" s="365"/>
      <c r="F1343" s="365"/>
      <c r="G1343" s="315" t="str">
        <f t="array" ref="G1343">IF( OR($T1343, NOT($U1343), $W1343), "", $AA1343 &amp; $AH1343 &amp; INDEX(中文數值資料表, $AG1343, 2) )</f>
        <v/>
      </c>
      <c r="H1343" s="321" t="str">
        <f t="shared" si="368"/>
        <v/>
      </c>
      <c r="I1343" s="322" t="str">
        <f t="shared" si="369"/>
        <v/>
      </c>
      <c r="J1343" s="323" t="str">
        <f t="shared" si="370"/>
        <v/>
      </c>
      <c r="K1343" s="316" t="str">
        <f t="shared" si="371"/>
        <v/>
      </c>
      <c r="L1343" s="317" t="str">
        <f t="shared" ca="1" si="388"/>
        <v xml:space="preserve">\ltjruby{}{}\
</v>
      </c>
      <c r="M1343" s="317" t="str">
        <f t="shared" ca="1" si="374"/>
        <v xml:space="preserve">&lt;ruby&gt;&lt;rt&gt;&lt;/rt&gt;&lt;/ruby&gt;
</v>
      </c>
      <c r="N1343" s="317" t="str">
        <f t="shared" ca="1" si="375"/>
        <v xml:space="preserve">&lt;ruby&gt;&lt;rt&gt;&lt;/rt&gt;&lt;/ruby&gt;
</v>
      </c>
      <c r="O1343" s="317" t="str">
        <f t="shared" ca="1" si="376"/>
        <v xml:space="preserve">&lt;ruby&gt;&lt;rt&gt;&lt;/rt&gt;&lt;/ruby&gt;
</v>
      </c>
      <c r="P1343" s="317" t="str">
        <f t="shared" ca="1" si="376"/>
        <v xml:space="preserve">&lt;ruby&gt;&lt;rt&gt;&lt;/rt&gt;&lt;/ruby&gt;
</v>
      </c>
      <c r="Q1343" s="318" t="str">
        <f t="shared" ca="1" si="377"/>
        <v xml:space="preserve">&lt;ruby&gt;&lt;rtc&gt;&lt;/rtc&gt;&lt;/ruby&gt;
</v>
      </c>
      <c r="R1343" s="318" t="str">
        <f t="shared" ca="1" si="378"/>
        <v xml:space="preserve">&lt;ruby&gt;&lt;rt&gt;&lt;/rt&gt;&lt;rtc&gt;&lt;/rtc&gt;&lt;/ruby&gt;
</v>
      </c>
      <c r="S1343" s="285"/>
      <c r="T1343" s="319" t="b">
        <f t="shared" si="372"/>
        <v>0</v>
      </c>
      <c r="U1343" s="319" t="b">
        <f t="shared" si="379"/>
        <v>0</v>
      </c>
      <c r="V1343" s="319" t="b">
        <f t="shared" si="380"/>
        <v>1</v>
      </c>
      <c r="W1343" s="319" t="b">
        <f t="shared" si="381"/>
        <v>1</v>
      </c>
      <c r="X1343" s="319" t="b">
        <f t="shared" si="382"/>
        <v>0</v>
      </c>
      <c r="Y1343" s="370"/>
      <c r="Z1343" s="377" t="str">
        <f t="shared" si="373"/>
        <v/>
      </c>
      <c r="AA1343" s="373" t="str">
        <f t="array" ref="AA1343">IF( $Z1343="", "", INDEX(白話字聲母資料表, $Z1343, $AA$5))</f>
        <v/>
      </c>
      <c r="AB1343" s="370"/>
      <c r="AC1343" s="377" t="str">
        <f t="shared" si="383"/>
        <v/>
      </c>
      <c r="AD1343" s="373" t="str">
        <f t="array" ref="AD1343">IF( $W1343, "", INDEX(白話字韻母資料表, AC1343, $AD$5))</f>
        <v/>
      </c>
      <c r="AE1343" s="373" t="str">
        <f t="array" ref="AE1343">IF( $W1343, "", IF( INDEX(白話字韻母資料表, AC1343, $AE$5) = "入聲", TRUE, FALSE) )</f>
        <v/>
      </c>
      <c r="AF1343" s="374" t="str">
        <f t="shared" si="384"/>
        <v/>
      </c>
      <c r="AG1343" s="374" t="str">
        <f t="shared" si="385"/>
        <v/>
      </c>
      <c r="AH1343" s="374" t="str">
        <f t="array" ref="AH1343">IF( $W1343, "", INDEX(白話字韻母資料表, $AC1343, $AH$5))</f>
        <v/>
      </c>
      <c r="AI1343" s="374" t="str">
        <f t="array" ref="AI1343">IF($W1343, "", INDEX(白話字韻母八聲調資料表, $AD1343, $AG1343))</f>
        <v/>
      </c>
      <c r="AJ1343" s="370"/>
      <c r="AK1343" s="373" t="b">
        <f t="shared" si="386"/>
        <v>0</v>
      </c>
      <c r="AL1343" s="373" t="str">
        <f>IF( $AK1343, IFERROR( IF(MATCH( $E1343, 顎音化聲母!$H$9:$H$37, 0), TRUE, FALSE), FALSE), "")</f>
        <v/>
      </c>
      <c r="AM1343" s="373" t="str">
        <f t="array" ref="AM1343">IF( AND($AK1343, $AL1343), INDEX(顎音化聲母資料表, MATCH( $D1343 &amp; $E1343, 顎音化聲母!$L$5:$L$136, 0), 3), "")</f>
        <v/>
      </c>
      <c r="AN1343" s="373" t="str">
        <f t="shared" si="387"/>
        <v/>
      </c>
      <c r="AO1343" s="374" t="str">
        <f t="array" ref="AO1343">IF($AN1343="", "", IF( $AM1343&lt;&gt;"", $AM1343,INDEX(白話字聲母資料表, $AN1343, $AO$5)))</f>
        <v/>
      </c>
      <c r="AP1343" s="374" t="str">
        <f t="array" ref="AP1343">IF($W1343, "", INDEX(方音八音反切資料表, $AD1343, $AG1343))</f>
        <v/>
      </c>
      <c r="AQ1343" s="370"/>
      <c r="AR1343" s="374" t="str">
        <f t="array" ref="AR1343">IF($V1343, "", INDEX(白話字聲母資料表, $Z1343, $AR$5))</f>
        <v/>
      </c>
      <c r="AS1343" s="375" t="str">
        <f t="array" ref="AS1343">IF($W1343, "", INDEX(白話字韻母資料表, $AC1343, $AR$5))</f>
        <v/>
      </c>
      <c r="AT1343" s="374" t="str">
        <f t="array" ref="AT1343">IF($W1343, "", INDEX(台羅韻母八聲調資料表, $AD1343, $AG1343))</f>
        <v/>
      </c>
      <c r="AU1343" s="370"/>
      <c r="AV1343" s="374" t="str">
        <f t="array" ref="AV1343">IF($V1343, "", INDEX(白話字聲母資料表, $Z1343, $AV$5))</f>
        <v/>
      </c>
      <c r="AW1343" s="375" t="str">
        <f t="array" ref="AW1343">IF($W1343, "", INDEX(白話字韻母資料表, $AC1343, $AW$5))</f>
        <v/>
      </c>
      <c r="AX1343" s="374" t="str">
        <f t="array" ref="AX1343">IF($W1343, "", INDEX(閩拼韻母八聲調資料表, $AD1343, $AG1343))</f>
        <v/>
      </c>
    </row>
    <row r="1344" spans="2:50">
      <c r="B1344" s="380">
        <f t="shared" si="367"/>
        <v>1336</v>
      </c>
      <c r="C1344" s="314" t="str">
        <f>MID(文章!$D$4, B1344, 1)</f>
        <v/>
      </c>
      <c r="D1344" s="365"/>
      <c r="E1344" s="365"/>
      <c r="F1344" s="365"/>
      <c r="G1344" s="315" t="str">
        <f t="array" ref="G1344">IF( OR($T1344, NOT($U1344), $W1344), "", $AA1344 &amp; $AH1344 &amp; INDEX(中文數值資料表, $AG1344, 2) )</f>
        <v/>
      </c>
      <c r="H1344" s="321" t="str">
        <f t="shared" si="368"/>
        <v/>
      </c>
      <c r="I1344" s="322" t="str">
        <f t="shared" si="369"/>
        <v/>
      </c>
      <c r="J1344" s="323" t="str">
        <f t="shared" si="370"/>
        <v/>
      </c>
      <c r="K1344" s="316" t="str">
        <f t="shared" si="371"/>
        <v/>
      </c>
      <c r="L1344" s="317" t="str">
        <f t="shared" ca="1" si="388"/>
        <v xml:space="preserve">\ltjruby{}{}\
</v>
      </c>
      <c r="M1344" s="317" t="str">
        <f t="shared" ca="1" si="374"/>
        <v xml:space="preserve">&lt;ruby&gt;&lt;rt&gt;&lt;/rt&gt;&lt;/ruby&gt;
</v>
      </c>
      <c r="N1344" s="317" t="str">
        <f t="shared" ca="1" si="375"/>
        <v xml:space="preserve">&lt;ruby&gt;&lt;rt&gt;&lt;/rt&gt;&lt;/ruby&gt;
</v>
      </c>
      <c r="O1344" s="317" t="str">
        <f t="shared" ca="1" si="376"/>
        <v xml:space="preserve">&lt;ruby&gt;&lt;rt&gt;&lt;/rt&gt;&lt;/ruby&gt;
</v>
      </c>
      <c r="P1344" s="317" t="str">
        <f t="shared" ca="1" si="376"/>
        <v xml:space="preserve">&lt;ruby&gt;&lt;rt&gt;&lt;/rt&gt;&lt;/ruby&gt;
</v>
      </c>
      <c r="Q1344" s="318" t="str">
        <f t="shared" ca="1" si="377"/>
        <v xml:space="preserve">&lt;ruby&gt;&lt;rtc&gt;&lt;/rtc&gt;&lt;/ruby&gt;
</v>
      </c>
      <c r="R1344" s="318" t="str">
        <f t="shared" ca="1" si="378"/>
        <v xml:space="preserve">&lt;ruby&gt;&lt;rt&gt;&lt;/rt&gt;&lt;rtc&gt;&lt;/rtc&gt;&lt;/ruby&gt;
</v>
      </c>
      <c r="S1344" s="285"/>
      <c r="T1344" s="319" t="b">
        <f t="shared" si="372"/>
        <v>0</v>
      </c>
      <c r="U1344" s="319" t="b">
        <f t="shared" si="379"/>
        <v>0</v>
      </c>
      <c r="V1344" s="319" t="b">
        <f t="shared" si="380"/>
        <v>1</v>
      </c>
      <c r="W1344" s="319" t="b">
        <f t="shared" si="381"/>
        <v>1</v>
      </c>
      <c r="X1344" s="319" t="b">
        <f t="shared" si="382"/>
        <v>0</v>
      </c>
      <c r="Y1344" s="370"/>
      <c r="Z1344" s="377" t="str">
        <f t="shared" si="373"/>
        <v/>
      </c>
      <c r="AA1344" s="373" t="str">
        <f t="array" ref="AA1344">IF( $Z1344="", "", INDEX(白話字聲母資料表, $Z1344, $AA$5))</f>
        <v/>
      </c>
      <c r="AB1344" s="370"/>
      <c r="AC1344" s="377" t="str">
        <f t="shared" si="383"/>
        <v/>
      </c>
      <c r="AD1344" s="373" t="str">
        <f t="array" ref="AD1344">IF( $W1344, "", INDEX(白話字韻母資料表, AC1344, $AD$5))</f>
        <v/>
      </c>
      <c r="AE1344" s="373" t="str">
        <f t="array" ref="AE1344">IF( $W1344, "", IF( INDEX(白話字韻母資料表, AC1344, $AE$5) = "入聲", TRUE, FALSE) )</f>
        <v/>
      </c>
      <c r="AF1344" s="374" t="str">
        <f t="shared" si="384"/>
        <v/>
      </c>
      <c r="AG1344" s="374" t="str">
        <f t="shared" si="385"/>
        <v/>
      </c>
      <c r="AH1344" s="374" t="str">
        <f t="array" ref="AH1344">IF( $W1344, "", INDEX(白話字韻母資料表, $AC1344, $AH$5))</f>
        <v/>
      </c>
      <c r="AI1344" s="374" t="str">
        <f t="array" ref="AI1344">IF($W1344, "", INDEX(白話字韻母八聲調資料表, $AD1344, $AG1344))</f>
        <v/>
      </c>
      <c r="AJ1344" s="370"/>
      <c r="AK1344" s="373" t="b">
        <f t="shared" si="386"/>
        <v>0</v>
      </c>
      <c r="AL1344" s="373" t="str">
        <f>IF( $AK1344, IFERROR( IF(MATCH( $E1344, 顎音化聲母!$H$9:$H$37, 0), TRUE, FALSE), FALSE), "")</f>
        <v/>
      </c>
      <c r="AM1344" s="373" t="str">
        <f t="array" ref="AM1344">IF( AND($AK1344, $AL1344), INDEX(顎音化聲母資料表, MATCH( $D1344 &amp; $E1344, 顎音化聲母!$L$5:$L$136, 0), 3), "")</f>
        <v/>
      </c>
      <c r="AN1344" s="373" t="str">
        <f t="shared" si="387"/>
        <v/>
      </c>
      <c r="AO1344" s="374" t="str">
        <f t="array" ref="AO1344">IF($AN1344="", "", IF( $AM1344&lt;&gt;"", $AM1344,INDEX(白話字聲母資料表, $AN1344, $AO$5)))</f>
        <v/>
      </c>
      <c r="AP1344" s="374" t="str">
        <f t="array" ref="AP1344">IF($W1344, "", INDEX(方音八音反切資料表, $AD1344, $AG1344))</f>
        <v/>
      </c>
      <c r="AQ1344" s="370"/>
      <c r="AR1344" s="374" t="str">
        <f t="array" ref="AR1344">IF($V1344, "", INDEX(白話字聲母資料表, $Z1344, $AR$5))</f>
        <v/>
      </c>
      <c r="AS1344" s="375" t="str">
        <f t="array" ref="AS1344">IF($W1344, "", INDEX(白話字韻母資料表, $AC1344, $AR$5))</f>
        <v/>
      </c>
      <c r="AT1344" s="374" t="str">
        <f t="array" ref="AT1344">IF($W1344, "", INDEX(台羅韻母八聲調資料表, $AD1344, $AG1344))</f>
        <v/>
      </c>
      <c r="AU1344" s="370"/>
      <c r="AV1344" s="374" t="str">
        <f t="array" ref="AV1344">IF($V1344, "", INDEX(白話字聲母資料表, $Z1344, $AV$5))</f>
        <v/>
      </c>
      <c r="AW1344" s="375" t="str">
        <f t="array" ref="AW1344">IF($W1344, "", INDEX(白話字韻母資料表, $AC1344, $AW$5))</f>
        <v/>
      </c>
      <c r="AX1344" s="374" t="str">
        <f t="array" ref="AX1344">IF($W1344, "", INDEX(閩拼韻母八聲調資料表, $AD1344, $AG1344))</f>
        <v/>
      </c>
    </row>
    <row r="1345" spans="2:50">
      <c r="B1345" s="380">
        <f t="shared" si="367"/>
        <v>1337</v>
      </c>
      <c r="C1345" s="314" t="str">
        <f>MID(文章!$D$4, B1345, 1)</f>
        <v/>
      </c>
      <c r="D1345" s="365"/>
      <c r="E1345" s="365"/>
      <c r="F1345" s="365"/>
      <c r="G1345" s="315" t="str">
        <f t="array" ref="G1345">IF( OR($T1345, NOT($U1345), $W1345), "", $AA1345 &amp; $AH1345 &amp; INDEX(中文數值資料表, $AG1345, 2) )</f>
        <v/>
      </c>
      <c r="H1345" s="321" t="str">
        <f t="shared" si="368"/>
        <v/>
      </c>
      <c r="I1345" s="322" t="str">
        <f t="shared" si="369"/>
        <v/>
      </c>
      <c r="J1345" s="323" t="str">
        <f t="shared" si="370"/>
        <v/>
      </c>
      <c r="K1345" s="316" t="str">
        <f t="shared" si="371"/>
        <v/>
      </c>
      <c r="L1345" s="317" t="str">
        <f t="shared" ca="1" si="388"/>
        <v xml:space="preserve">\ltjruby{}{}\
</v>
      </c>
      <c r="M1345" s="317" t="str">
        <f t="shared" ca="1" si="374"/>
        <v xml:space="preserve">&lt;ruby&gt;&lt;rt&gt;&lt;/rt&gt;&lt;/ruby&gt;
</v>
      </c>
      <c r="N1345" s="317" t="str">
        <f t="shared" ca="1" si="375"/>
        <v xml:space="preserve">&lt;ruby&gt;&lt;rt&gt;&lt;/rt&gt;&lt;/ruby&gt;
</v>
      </c>
      <c r="O1345" s="317" t="str">
        <f t="shared" ca="1" si="376"/>
        <v xml:space="preserve">&lt;ruby&gt;&lt;rt&gt;&lt;/rt&gt;&lt;/ruby&gt;
</v>
      </c>
      <c r="P1345" s="317" t="str">
        <f t="shared" ca="1" si="376"/>
        <v xml:space="preserve">&lt;ruby&gt;&lt;rt&gt;&lt;/rt&gt;&lt;/ruby&gt;
</v>
      </c>
      <c r="Q1345" s="318" t="str">
        <f t="shared" ca="1" si="377"/>
        <v xml:space="preserve">&lt;ruby&gt;&lt;rtc&gt;&lt;/rtc&gt;&lt;/ruby&gt;
</v>
      </c>
      <c r="R1345" s="318" t="str">
        <f t="shared" ca="1" si="378"/>
        <v xml:space="preserve">&lt;ruby&gt;&lt;rt&gt;&lt;/rt&gt;&lt;rtc&gt;&lt;/rtc&gt;&lt;/ruby&gt;
</v>
      </c>
      <c r="S1345" s="285"/>
      <c r="T1345" s="319" t="b">
        <f t="shared" si="372"/>
        <v>0</v>
      </c>
      <c r="U1345" s="319" t="b">
        <f t="shared" si="379"/>
        <v>0</v>
      </c>
      <c r="V1345" s="319" t="b">
        <f t="shared" si="380"/>
        <v>1</v>
      </c>
      <c r="W1345" s="319" t="b">
        <f t="shared" si="381"/>
        <v>1</v>
      </c>
      <c r="X1345" s="319" t="b">
        <f t="shared" si="382"/>
        <v>0</v>
      </c>
      <c r="Y1345" s="370"/>
      <c r="Z1345" s="377" t="str">
        <f t="shared" si="373"/>
        <v/>
      </c>
      <c r="AA1345" s="373" t="str">
        <f t="array" ref="AA1345">IF( $Z1345="", "", INDEX(白話字聲母資料表, $Z1345, $AA$5))</f>
        <v/>
      </c>
      <c r="AB1345" s="370"/>
      <c r="AC1345" s="377" t="str">
        <f t="shared" si="383"/>
        <v/>
      </c>
      <c r="AD1345" s="373" t="str">
        <f t="array" ref="AD1345">IF( $W1345, "", INDEX(白話字韻母資料表, AC1345, $AD$5))</f>
        <v/>
      </c>
      <c r="AE1345" s="373" t="str">
        <f t="array" ref="AE1345">IF( $W1345, "", IF( INDEX(白話字韻母資料表, AC1345, $AE$5) = "入聲", TRUE, FALSE) )</f>
        <v/>
      </c>
      <c r="AF1345" s="374" t="str">
        <f t="shared" si="384"/>
        <v/>
      </c>
      <c r="AG1345" s="374" t="str">
        <f t="shared" si="385"/>
        <v/>
      </c>
      <c r="AH1345" s="374" t="str">
        <f t="array" ref="AH1345">IF( $W1345, "", INDEX(白話字韻母資料表, $AC1345, $AH$5))</f>
        <v/>
      </c>
      <c r="AI1345" s="374" t="str">
        <f t="array" ref="AI1345">IF($W1345, "", INDEX(白話字韻母八聲調資料表, $AD1345, $AG1345))</f>
        <v/>
      </c>
      <c r="AJ1345" s="370"/>
      <c r="AK1345" s="373" t="b">
        <f t="shared" si="386"/>
        <v>0</v>
      </c>
      <c r="AL1345" s="373" t="str">
        <f>IF( $AK1345, IFERROR( IF(MATCH( $E1345, 顎音化聲母!$H$9:$H$37, 0), TRUE, FALSE), FALSE), "")</f>
        <v/>
      </c>
      <c r="AM1345" s="373" t="str">
        <f t="array" ref="AM1345">IF( AND($AK1345, $AL1345), INDEX(顎音化聲母資料表, MATCH( $D1345 &amp; $E1345, 顎音化聲母!$L$5:$L$136, 0), 3), "")</f>
        <v/>
      </c>
      <c r="AN1345" s="373" t="str">
        <f t="shared" si="387"/>
        <v/>
      </c>
      <c r="AO1345" s="374" t="str">
        <f t="array" ref="AO1345">IF($AN1345="", "", IF( $AM1345&lt;&gt;"", $AM1345,INDEX(白話字聲母資料表, $AN1345, $AO$5)))</f>
        <v/>
      </c>
      <c r="AP1345" s="374" t="str">
        <f t="array" ref="AP1345">IF($W1345, "", INDEX(方音八音反切資料表, $AD1345, $AG1345))</f>
        <v/>
      </c>
      <c r="AQ1345" s="370"/>
      <c r="AR1345" s="374" t="str">
        <f t="array" ref="AR1345">IF($V1345, "", INDEX(白話字聲母資料表, $Z1345, $AR$5))</f>
        <v/>
      </c>
      <c r="AS1345" s="375" t="str">
        <f t="array" ref="AS1345">IF($W1345, "", INDEX(白話字韻母資料表, $AC1345, $AR$5))</f>
        <v/>
      </c>
      <c r="AT1345" s="374" t="str">
        <f t="array" ref="AT1345">IF($W1345, "", INDEX(台羅韻母八聲調資料表, $AD1345, $AG1345))</f>
        <v/>
      </c>
      <c r="AU1345" s="370"/>
      <c r="AV1345" s="374" t="str">
        <f t="array" ref="AV1345">IF($V1345, "", INDEX(白話字聲母資料表, $Z1345, $AV$5))</f>
        <v/>
      </c>
      <c r="AW1345" s="375" t="str">
        <f t="array" ref="AW1345">IF($W1345, "", INDEX(白話字韻母資料表, $AC1345, $AW$5))</f>
        <v/>
      </c>
      <c r="AX1345" s="374" t="str">
        <f t="array" ref="AX1345">IF($W1345, "", INDEX(閩拼韻母八聲調資料表, $AD1345, $AG1345))</f>
        <v/>
      </c>
    </row>
    <row r="1346" spans="2:50">
      <c r="B1346" s="380">
        <f t="shared" si="367"/>
        <v>1338</v>
      </c>
      <c r="C1346" s="314" t="str">
        <f>MID(文章!$D$4, B1346, 1)</f>
        <v/>
      </c>
      <c r="D1346" s="365"/>
      <c r="E1346" s="365"/>
      <c r="F1346" s="365"/>
      <c r="G1346" s="315" t="str">
        <f t="array" ref="G1346">IF( OR($T1346, NOT($U1346), $W1346), "", $AA1346 &amp; $AH1346 &amp; INDEX(中文數值資料表, $AG1346, 2) )</f>
        <v/>
      </c>
      <c r="H1346" s="321" t="str">
        <f t="shared" si="368"/>
        <v/>
      </c>
      <c r="I1346" s="322" t="str">
        <f t="shared" si="369"/>
        <v/>
      </c>
      <c r="J1346" s="323" t="str">
        <f t="shared" si="370"/>
        <v/>
      </c>
      <c r="K1346" s="316" t="str">
        <f t="shared" si="371"/>
        <v/>
      </c>
      <c r="L1346" s="317" t="str">
        <f t="shared" ca="1" si="388"/>
        <v xml:space="preserve">\ltjruby{}{}\
</v>
      </c>
      <c r="M1346" s="317" t="str">
        <f t="shared" ca="1" si="374"/>
        <v xml:space="preserve">&lt;ruby&gt;&lt;rt&gt;&lt;/rt&gt;&lt;/ruby&gt;
</v>
      </c>
      <c r="N1346" s="317" t="str">
        <f t="shared" ca="1" si="375"/>
        <v xml:space="preserve">&lt;ruby&gt;&lt;rt&gt;&lt;/rt&gt;&lt;/ruby&gt;
</v>
      </c>
      <c r="O1346" s="317" t="str">
        <f t="shared" ca="1" si="376"/>
        <v xml:space="preserve">&lt;ruby&gt;&lt;rt&gt;&lt;/rt&gt;&lt;/ruby&gt;
</v>
      </c>
      <c r="P1346" s="317" t="str">
        <f t="shared" ca="1" si="376"/>
        <v xml:space="preserve">&lt;ruby&gt;&lt;rt&gt;&lt;/rt&gt;&lt;/ruby&gt;
</v>
      </c>
      <c r="Q1346" s="318" t="str">
        <f t="shared" ca="1" si="377"/>
        <v xml:space="preserve">&lt;ruby&gt;&lt;rtc&gt;&lt;/rtc&gt;&lt;/ruby&gt;
</v>
      </c>
      <c r="R1346" s="318" t="str">
        <f t="shared" ca="1" si="378"/>
        <v xml:space="preserve">&lt;ruby&gt;&lt;rt&gt;&lt;/rt&gt;&lt;rtc&gt;&lt;/rtc&gt;&lt;/ruby&gt;
</v>
      </c>
      <c r="S1346" s="285"/>
      <c r="T1346" s="319" t="b">
        <f t="shared" si="372"/>
        <v>0</v>
      </c>
      <c r="U1346" s="319" t="b">
        <f t="shared" si="379"/>
        <v>0</v>
      </c>
      <c r="V1346" s="319" t="b">
        <f t="shared" si="380"/>
        <v>1</v>
      </c>
      <c r="W1346" s="319" t="b">
        <f t="shared" si="381"/>
        <v>1</v>
      </c>
      <c r="X1346" s="319" t="b">
        <f t="shared" si="382"/>
        <v>0</v>
      </c>
      <c r="Y1346" s="370"/>
      <c r="Z1346" s="377" t="str">
        <f t="shared" si="373"/>
        <v/>
      </c>
      <c r="AA1346" s="373" t="str">
        <f t="array" ref="AA1346">IF( $Z1346="", "", INDEX(白話字聲母資料表, $Z1346, $AA$5))</f>
        <v/>
      </c>
      <c r="AB1346" s="370"/>
      <c r="AC1346" s="377" t="str">
        <f t="shared" si="383"/>
        <v/>
      </c>
      <c r="AD1346" s="373" t="str">
        <f t="array" ref="AD1346">IF( $W1346, "", INDEX(白話字韻母資料表, AC1346, $AD$5))</f>
        <v/>
      </c>
      <c r="AE1346" s="373" t="str">
        <f t="array" ref="AE1346">IF( $W1346, "", IF( INDEX(白話字韻母資料表, AC1346, $AE$5) = "入聲", TRUE, FALSE) )</f>
        <v/>
      </c>
      <c r="AF1346" s="374" t="str">
        <f t="shared" si="384"/>
        <v/>
      </c>
      <c r="AG1346" s="374" t="str">
        <f t="shared" si="385"/>
        <v/>
      </c>
      <c r="AH1346" s="374" t="str">
        <f t="array" ref="AH1346">IF( $W1346, "", INDEX(白話字韻母資料表, $AC1346, $AH$5))</f>
        <v/>
      </c>
      <c r="AI1346" s="374" t="str">
        <f t="array" ref="AI1346">IF($W1346, "", INDEX(白話字韻母八聲調資料表, $AD1346, $AG1346))</f>
        <v/>
      </c>
      <c r="AJ1346" s="370"/>
      <c r="AK1346" s="373" t="b">
        <f t="shared" si="386"/>
        <v>0</v>
      </c>
      <c r="AL1346" s="373" t="str">
        <f>IF( $AK1346, IFERROR( IF(MATCH( $E1346, 顎音化聲母!$H$9:$H$37, 0), TRUE, FALSE), FALSE), "")</f>
        <v/>
      </c>
      <c r="AM1346" s="373" t="str">
        <f t="array" ref="AM1346">IF( AND($AK1346, $AL1346), INDEX(顎音化聲母資料表, MATCH( $D1346 &amp; $E1346, 顎音化聲母!$L$5:$L$136, 0), 3), "")</f>
        <v/>
      </c>
      <c r="AN1346" s="373" t="str">
        <f t="shared" si="387"/>
        <v/>
      </c>
      <c r="AO1346" s="374" t="str">
        <f t="array" ref="AO1346">IF($AN1346="", "", IF( $AM1346&lt;&gt;"", $AM1346,INDEX(白話字聲母資料表, $AN1346, $AO$5)))</f>
        <v/>
      </c>
      <c r="AP1346" s="374" t="str">
        <f t="array" ref="AP1346">IF($W1346, "", INDEX(方音八音反切資料表, $AD1346, $AG1346))</f>
        <v/>
      </c>
      <c r="AQ1346" s="370"/>
      <c r="AR1346" s="374" t="str">
        <f t="array" ref="AR1346">IF($V1346, "", INDEX(白話字聲母資料表, $Z1346, $AR$5))</f>
        <v/>
      </c>
      <c r="AS1346" s="375" t="str">
        <f t="array" ref="AS1346">IF($W1346, "", INDEX(白話字韻母資料表, $AC1346, $AR$5))</f>
        <v/>
      </c>
      <c r="AT1346" s="374" t="str">
        <f t="array" ref="AT1346">IF($W1346, "", INDEX(台羅韻母八聲調資料表, $AD1346, $AG1346))</f>
        <v/>
      </c>
      <c r="AU1346" s="370"/>
      <c r="AV1346" s="374" t="str">
        <f t="array" ref="AV1346">IF($V1346, "", INDEX(白話字聲母資料表, $Z1346, $AV$5))</f>
        <v/>
      </c>
      <c r="AW1346" s="375" t="str">
        <f t="array" ref="AW1346">IF($W1346, "", INDEX(白話字韻母資料表, $AC1346, $AW$5))</f>
        <v/>
      </c>
      <c r="AX1346" s="374" t="str">
        <f t="array" ref="AX1346">IF($W1346, "", INDEX(閩拼韻母八聲調資料表, $AD1346, $AG1346))</f>
        <v/>
      </c>
    </row>
    <row r="1347" spans="2:50">
      <c r="B1347" s="380">
        <f t="shared" si="367"/>
        <v>1339</v>
      </c>
      <c r="C1347" s="314" t="str">
        <f>MID(文章!$D$4, B1347, 1)</f>
        <v/>
      </c>
      <c r="D1347" s="365"/>
      <c r="E1347" s="365"/>
      <c r="F1347" s="365"/>
      <c r="G1347" s="315" t="str">
        <f t="array" ref="G1347">IF( OR($T1347, NOT($U1347), $W1347), "", $AA1347 &amp; $AH1347 &amp; INDEX(中文數值資料表, $AG1347, 2) )</f>
        <v/>
      </c>
      <c r="H1347" s="321" t="str">
        <f t="shared" si="368"/>
        <v/>
      </c>
      <c r="I1347" s="322" t="str">
        <f t="shared" si="369"/>
        <v/>
      </c>
      <c r="J1347" s="323" t="str">
        <f t="shared" si="370"/>
        <v/>
      </c>
      <c r="K1347" s="316" t="str">
        <f t="shared" si="371"/>
        <v/>
      </c>
      <c r="L1347" s="317" t="str">
        <f t="shared" ca="1" si="388"/>
        <v xml:space="preserve">\ltjruby{}{}\
</v>
      </c>
      <c r="M1347" s="317" t="str">
        <f t="shared" ca="1" si="374"/>
        <v xml:space="preserve">&lt;ruby&gt;&lt;rt&gt;&lt;/rt&gt;&lt;/ruby&gt;
</v>
      </c>
      <c r="N1347" s="317" t="str">
        <f t="shared" ca="1" si="375"/>
        <v xml:space="preserve">&lt;ruby&gt;&lt;rt&gt;&lt;/rt&gt;&lt;/ruby&gt;
</v>
      </c>
      <c r="O1347" s="317" t="str">
        <f t="shared" ca="1" si="376"/>
        <v xml:space="preserve">&lt;ruby&gt;&lt;rt&gt;&lt;/rt&gt;&lt;/ruby&gt;
</v>
      </c>
      <c r="P1347" s="317" t="str">
        <f t="shared" ca="1" si="376"/>
        <v xml:space="preserve">&lt;ruby&gt;&lt;rt&gt;&lt;/rt&gt;&lt;/ruby&gt;
</v>
      </c>
      <c r="Q1347" s="318" t="str">
        <f t="shared" ca="1" si="377"/>
        <v xml:space="preserve">&lt;ruby&gt;&lt;rtc&gt;&lt;/rtc&gt;&lt;/ruby&gt;
</v>
      </c>
      <c r="R1347" s="318" t="str">
        <f t="shared" ca="1" si="378"/>
        <v xml:space="preserve">&lt;ruby&gt;&lt;rt&gt;&lt;/rt&gt;&lt;rtc&gt;&lt;/rtc&gt;&lt;/ruby&gt;
</v>
      </c>
      <c r="S1347" s="285"/>
      <c r="T1347" s="319" t="b">
        <f t="shared" si="372"/>
        <v>0</v>
      </c>
      <c r="U1347" s="319" t="b">
        <f t="shared" si="379"/>
        <v>0</v>
      </c>
      <c r="V1347" s="319" t="b">
        <f t="shared" si="380"/>
        <v>1</v>
      </c>
      <c r="W1347" s="319" t="b">
        <f t="shared" si="381"/>
        <v>1</v>
      </c>
      <c r="X1347" s="319" t="b">
        <f t="shared" si="382"/>
        <v>0</v>
      </c>
      <c r="Y1347" s="370"/>
      <c r="Z1347" s="377" t="str">
        <f t="shared" si="373"/>
        <v/>
      </c>
      <c r="AA1347" s="373" t="str">
        <f t="array" ref="AA1347">IF( $Z1347="", "", INDEX(白話字聲母資料表, $Z1347, $AA$5))</f>
        <v/>
      </c>
      <c r="AB1347" s="370"/>
      <c r="AC1347" s="377" t="str">
        <f t="shared" si="383"/>
        <v/>
      </c>
      <c r="AD1347" s="373" t="str">
        <f t="array" ref="AD1347">IF( $W1347, "", INDEX(白話字韻母資料表, AC1347, $AD$5))</f>
        <v/>
      </c>
      <c r="AE1347" s="373" t="str">
        <f t="array" ref="AE1347">IF( $W1347, "", IF( INDEX(白話字韻母資料表, AC1347, $AE$5) = "入聲", TRUE, FALSE) )</f>
        <v/>
      </c>
      <c r="AF1347" s="374" t="str">
        <f t="shared" si="384"/>
        <v/>
      </c>
      <c r="AG1347" s="374" t="str">
        <f t="shared" si="385"/>
        <v/>
      </c>
      <c r="AH1347" s="374" t="str">
        <f t="array" ref="AH1347">IF( $W1347, "", INDEX(白話字韻母資料表, $AC1347, $AH$5))</f>
        <v/>
      </c>
      <c r="AI1347" s="374" t="str">
        <f t="array" ref="AI1347">IF($W1347, "", INDEX(白話字韻母八聲調資料表, $AD1347, $AG1347))</f>
        <v/>
      </c>
      <c r="AJ1347" s="370"/>
      <c r="AK1347" s="373" t="b">
        <f t="shared" si="386"/>
        <v>0</v>
      </c>
      <c r="AL1347" s="373" t="str">
        <f>IF( $AK1347, IFERROR( IF(MATCH( $E1347, 顎音化聲母!$H$9:$H$37, 0), TRUE, FALSE), FALSE), "")</f>
        <v/>
      </c>
      <c r="AM1347" s="373" t="str">
        <f t="array" ref="AM1347">IF( AND($AK1347, $AL1347), INDEX(顎音化聲母資料表, MATCH( $D1347 &amp; $E1347, 顎音化聲母!$L$5:$L$136, 0), 3), "")</f>
        <v/>
      </c>
      <c r="AN1347" s="373" t="str">
        <f t="shared" si="387"/>
        <v/>
      </c>
      <c r="AO1347" s="374" t="str">
        <f t="array" ref="AO1347">IF($AN1347="", "", IF( $AM1347&lt;&gt;"", $AM1347,INDEX(白話字聲母資料表, $AN1347, $AO$5)))</f>
        <v/>
      </c>
      <c r="AP1347" s="374" t="str">
        <f t="array" ref="AP1347">IF($W1347, "", INDEX(方音八音反切資料表, $AD1347, $AG1347))</f>
        <v/>
      </c>
      <c r="AQ1347" s="370"/>
      <c r="AR1347" s="374" t="str">
        <f t="array" ref="AR1347">IF($V1347, "", INDEX(白話字聲母資料表, $Z1347, $AR$5))</f>
        <v/>
      </c>
      <c r="AS1347" s="375" t="str">
        <f t="array" ref="AS1347">IF($W1347, "", INDEX(白話字韻母資料表, $AC1347, $AR$5))</f>
        <v/>
      </c>
      <c r="AT1347" s="374" t="str">
        <f t="array" ref="AT1347">IF($W1347, "", INDEX(台羅韻母八聲調資料表, $AD1347, $AG1347))</f>
        <v/>
      </c>
      <c r="AU1347" s="370"/>
      <c r="AV1347" s="374" t="str">
        <f t="array" ref="AV1347">IF($V1347, "", INDEX(白話字聲母資料表, $Z1347, $AV$5))</f>
        <v/>
      </c>
      <c r="AW1347" s="375" t="str">
        <f t="array" ref="AW1347">IF($W1347, "", INDEX(白話字韻母資料表, $AC1347, $AW$5))</f>
        <v/>
      </c>
      <c r="AX1347" s="374" t="str">
        <f t="array" ref="AX1347">IF($W1347, "", INDEX(閩拼韻母八聲調資料表, $AD1347, $AG1347))</f>
        <v/>
      </c>
    </row>
    <row r="1348" spans="2:50">
      <c r="B1348" s="380">
        <f t="shared" si="367"/>
        <v>1340</v>
      </c>
      <c r="C1348" s="314" t="str">
        <f>MID(文章!$D$4, B1348, 1)</f>
        <v/>
      </c>
      <c r="D1348" s="365"/>
      <c r="E1348" s="365"/>
      <c r="F1348" s="365"/>
      <c r="G1348" s="315" t="str">
        <f t="array" ref="G1348">IF( OR($T1348, NOT($U1348), $W1348), "", $AA1348 &amp; $AH1348 &amp; INDEX(中文數值資料表, $AG1348, 2) )</f>
        <v/>
      </c>
      <c r="H1348" s="321" t="str">
        <f t="shared" si="368"/>
        <v/>
      </c>
      <c r="I1348" s="322" t="str">
        <f t="shared" si="369"/>
        <v/>
      </c>
      <c r="J1348" s="323" t="str">
        <f t="shared" si="370"/>
        <v/>
      </c>
      <c r="K1348" s="316" t="str">
        <f t="shared" si="371"/>
        <v/>
      </c>
      <c r="L1348" s="317" t="str">
        <f t="shared" ca="1" si="388"/>
        <v xml:space="preserve">\ltjruby{}{}\
</v>
      </c>
      <c r="M1348" s="317" t="str">
        <f t="shared" ca="1" si="374"/>
        <v xml:space="preserve">&lt;ruby&gt;&lt;rt&gt;&lt;/rt&gt;&lt;/ruby&gt;
</v>
      </c>
      <c r="N1348" s="317" t="str">
        <f t="shared" ca="1" si="375"/>
        <v xml:space="preserve">&lt;ruby&gt;&lt;rt&gt;&lt;/rt&gt;&lt;/ruby&gt;
</v>
      </c>
      <c r="O1348" s="317" t="str">
        <f t="shared" ca="1" si="376"/>
        <v xml:space="preserve">&lt;ruby&gt;&lt;rt&gt;&lt;/rt&gt;&lt;/ruby&gt;
</v>
      </c>
      <c r="P1348" s="317" t="str">
        <f t="shared" ca="1" si="376"/>
        <v xml:space="preserve">&lt;ruby&gt;&lt;rt&gt;&lt;/rt&gt;&lt;/ruby&gt;
</v>
      </c>
      <c r="Q1348" s="318" t="str">
        <f t="shared" ca="1" si="377"/>
        <v xml:space="preserve">&lt;ruby&gt;&lt;rtc&gt;&lt;/rtc&gt;&lt;/ruby&gt;
</v>
      </c>
      <c r="R1348" s="318" t="str">
        <f t="shared" ca="1" si="378"/>
        <v xml:space="preserve">&lt;ruby&gt;&lt;rt&gt;&lt;/rt&gt;&lt;rtc&gt;&lt;/rtc&gt;&lt;/ruby&gt;
</v>
      </c>
      <c r="S1348" s="285"/>
      <c r="T1348" s="319" t="b">
        <f t="shared" si="372"/>
        <v>0</v>
      </c>
      <c r="U1348" s="319" t="b">
        <f t="shared" si="379"/>
        <v>0</v>
      </c>
      <c r="V1348" s="319" t="b">
        <f t="shared" si="380"/>
        <v>1</v>
      </c>
      <c r="W1348" s="319" t="b">
        <f t="shared" si="381"/>
        <v>1</v>
      </c>
      <c r="X1348" s="319" t="b">
        <f t="shared" si="382"/>
        <v>0</v>
      </c>
      <c r="Y1348" s="370"/>
      <c r="Z1348" s="377" t="str">
        <f t="shared" si="373"/>
        <v/>
      </c>
      <c r="AA1348" s="373" t="str">
        <f t="array" ref="AA1348">IF( $Z1348="", "", INDEX(白話字聲母資料表, $Z1348, $AA$5))</f>
        <v/>
      </c>
      <c r="AB1348" s="370"/>
      <c r="AC1348" s="377" t="str">
        <f t="shared" si="383"/>
        <v/>
      </c>
      <c r="AD1348" s="373" t="str">
        <f t="array" ref="AD1348">IF( $W1348, "", INDEX(白話字韻母資料表, AC1348, $AD$5))</f>
        <v/>
      </c>
      <c r="AE1348" s="373" t="str">
        <f t="array" ref="AE1348">IF( $W1348, "", IF( INDEX(白話字韻母資料表, AC1348, $AE$5) = "入聲", TRUE, FALSE) )</f>
        <v/>
      </c>
      <c r="AF1348" s="374" t="str">
        <f t="shared" si="384"/>
        <v/>
      </c>
      <c r="AG1348" s="374" t="str">
        <f t="shared" si="385"/>
        <v/>
      </c>
      <c r="AH1348" s="374" t="str">
        <f t="array" ref="AH1348">IF( $W1348, "", INDEX(白話字韻母資料表, $AC1348, $AH$5))</f>
        <v/>
      </c>
      <c r="AI1348" s="374" t="str">
        <f t="array" ref="AI1348">IF($W1348, "", INDEX(白話字韻母八聲調資料表, $AD1348, $AG1348))</f>
        <v/>
      </c>
      <c r="AJ1348" s="370"/>
      <c r="AK1348" s="373" t="b">
        <f t="shared" si="386"/>
        <v>0</v>
      </c>
      <c r="AL1348" s="373" t="str">
        <f>IF( $AK1348, IFERROR( IF(MATCH( $E1348, 顎音化聲母!$H$9:$H$37, 0), TRUE, FALSE), FALSE), "")</f>
        <v/>
      </c>
      <c r="AM1348" s="373" t="str">
        <f t="array" ref="AM1348">IF( AND($AK1348, $AL1348), INDEX(顎音化聲母資料表, MATCH( $D1348 &amp; $E1348, 顎音化聲母!$L$5:$L$136, 0), 3), "")</f>
        <v/>
      </c>
      <c r="AN1348" s="373" t="str">
        <f t="shared" si="387"/>
        <v/>
      </c>
      <c r="AO1348" s="374" t="str">
        <f t="array" ref="AO1348">IF($AN1348="", "", IF( $AM1348&lt;&gt;"", $AM1348,INDEX(白話字聲母資料表, $AN1348, $AO$5)))</f>
        <v/>
      </c>
      <c r="AP1348" s="374" t="str">
        <f t="array" ref="AP1348">IF($W1348, "", INDEX(方音八音反切資料表, $AD1348, $AG1348))</f>
        <v/>
      </c>
      <c r="AQ1348" s="370"/>
      <c r="AR1348" s="374" t="str">
        <f t="array" ref="AR1348">IF($V1348, "", INDEX(白話字聲母資料表, $Z1348, $AR$5))</f>
        <v/>
      </c>
      <c r="AS1348" s="375" t="str">
        <f t="array" ref="AS1348">IF($W1348, "", INDEX(白話字韻母資料表, $AC1348, $AR$5))</f>
        <v/>
      </c>
      <c r="AT1348" s="374" t="str">
        <f t="array" ref="AT1348">IF($W1348, "", INDEX(台羅韻母八聲調資料表, $AD1348, $AG1348))</f>
        <v/>
      </c>
      <c r="AU1348" s="370"/>
      <c r="AV1348" s="374" t="str">
        <f t="array" ref="AV1348">IF($V1348, "", INDEX(白話字聲母資料表, $Z1348, $AV$5))</f>
        <v/>
      </c>
      <c r="AW1348" s="375" t="str">
        <f t="array" ref="AW1348">IF($W1348, "", INDEX(白話字韻母資料表, $AC1348, $AW$5))</f>
        <v/>
      </c>
      <c r="AX1348" s="374" t="str">
        <f t="array" ref="AX1348">IF($W1348, "", INDEX(閩拼韻母八聲調資料表, $AD1348, $AG1348))</f>
        <v/>
      </c>
    </row>
    <row r="1349" spans="2:50">
      <c r="B1349" s="380">
        <f t="shared" si="367"/>
        <v>1341</v>
      </c>
      <c r="C1349" s="314" t="str">
        <f>MID(文章!$D$4, B1349, 1)</f>
        <v/>
      </c>
      <c r="D1349" s="365"/>
      <c r="E1349" s="365"/>
      <c r="F1349" s="365"/>
      <c r="G1349" s="315" t="str">
        <f t="array" ref="G1349">IF( OR($T1349, NOT($U1349), $W1349), "", $AA1349 &amp; $AH1349 &amp; INDEX(中文數值資料表, $AG1349, 2) )</f>
        <v/>
      </c>
      <c r="H1349" s="321" t="str">
        <f t="shared" si="368"/>
        <v/>
      </c>
      <c r="I1349" s="322" t="str">
        <f t="shared" si="369"/>
        <v/>
      </c>
      <c r="J1349" s="323" t="str">
        <f t="shared" si="370"/>
        <v/>
      </c>
      <c r="K1349" s="316" t="str">
        <f t="shared" si="371"/>
        <v/>
      </c>
      <c r="L1349" s="317" t="str">
        <f t="shared" ca="1" si="388"/>
        <v xml:space="preserve">\ltjruby{}{}\
</v>
      </c>
      <c r="M1349" s="317" t="str">
        <f t="shared" ca="1" si="374"/>
        <v xml:space="preserve">&lt;ruby&gt;&lt;rt&gt;&lt;/rt&gt;&lt;/ruby&gt;
</v>
      </c>
      <c r="N1349" s="317" t="str">
        <f t="shared" ca="1" si="375"/>
        <v xml:space="preserve">&lt;ruby&gt;&lt;rt&gt;&lt;/rt&gt;&lt;/ruby&gt;
</v>
      </c>
      <c r="O1349" s="317" t="str">
        <f t="shared" ca="1" si="376"/>
        <v xml:space="preserve">&lt;ruby&gt;&lt;rt&gt;&lt;/rt&gt;&lt;/ruby&gt;
</v>
      </c>
      <c r="P1349" s="317" t="str">
        <f t="shared" ca="1" si="376"/>
        <v xml:space="preserve">&lt;ruby&gt;&lt;rt&gt;&lt;/rt&gt;&lt;/ruby&gt;
</v>
      </c>
      <c r="Q1349" s="318" t="str">
        <f t="shared" ca="1" si="377"/>
        <v xml:space="preserve">&lt;ruby&gt;&lt;rtc&gt;&lt;/rtc&gt;&lt;/ruby&gt;
</v>
      </c>
      <c r="R1349" s="318" t="str">
        <f t="shared" ca="1" si="378"/>
        <v xml:space="preserve">&lt;ruby&gt;&lt;rt&gt;&lt;/rt&gt;&lt;rtc&gt;&lt;/rtc&gt;&lt;/ruby&gt;
</v>
      </c>
      <c r="S1349" s="285"/>
      <c r="T1349" s="319" t="b">
        <f t="shared" si="372"/>
        <v>0</v>
      </c>
      <c r="U1349" s="319" t="b">
        <f t="shared" si="379"/>
        <v>0</v>
      </c>
      <c r="V1349" s="319" t="b">
        <f t="shared" si="380"/>
        <v>1</v>
      </c>
      <c r="W1349" s="319" t="b">
        <f t="shared" si="381"/>
        <v>1</v>
      </c>
      <c r="X1349" s="319" t="b">
        <f t="shared" si="382"/>
        <v>0</v>
      </c>
      <c r="Y1349" s="370"/>
      <c r="Z1349" s="377" t="str">
        <f t="shared" si="373"/>
        <v/>
      </c>
      <c r="AA1349" s="373" t="str">
        <f t="array" ref="AA1349">IF( $Z1349="", "", INDEX(白話字聲母資料表, $Z1349, $AA$5))</f>
        <v/>
      </c>
      <c r="AB1349" s="370"/>
      <c r="AC1349" s="377" t="str">
        <f t="shared" si="383"/>
        <v/>
      </c>
      <c r="AD1349" s="373" t="str">
        <f t="array" ref="AD1349">IF( $W1349, "", INDEX(白話字韻母資料表, AC1349, $AD$5))</f>
        <v/>
      </c>
      <c r="AE1349" s="373" t="str">
        <f t="array" ref="AE1349">IF( $W1349, "", IF( INDEX(白話字韻母資料表, AC1349, $AE$5) = "入聲", TRUE, FALSE) )</f>
        <v/>
      </c>
      <c r="AF1349" s="374" t="str">
        <f t="shared" si="384"/>
        <v/>
      </c>
      <c r="AG1349" s="374" t="str">
        <f t="shared" si="385"/>
        <v/>
      </c>
      <c r="AH1349" s="374" t="str">
        <f t="array" ref="AH1349">IF( $W1349, "", INDEX(白話字韻母資料表, $AC1349, $AH$5))</f>
        <v/>
      </c>
      <c r="AI1349" s="374" t="str">
        <f t="array" ref="AI1349">IF($W1349, "", INDEX(白話字韻母八聲調資料表, $AD1349, $AG1349))</f>
        <v/>
      </c>
      <c r="AJ1349" s="370"/>
      <c r="AK1349" s="373" t="b">
        <f t="shared" si="386"/>
        <v>0</v>
      </c>
      <c r="AL1349" s="373" t="str">
        <f>IF( $AK1349, IFERROR( IF(MATCH( $E1349, 顎音化聲母!$H$9:$H$37, 0), TRUE, FALSE), FALSE), "")</f>
        <v/>
      </c>
      <c r="AM1349" s="373" t="str">
        <f t="array" ref="AM1349">IF( AND($AK1349, $AL1349), INDEX(顎音化聲母資料表, MATCH( $D1349 &amp; $E1349, 顎音化聲母!$L$5:$L$136, 0), 3), "")</f>
        <v/>
      </c>
      <c r="AN1349" s="373" t="str">
        <f t="shared" si="387"/>
        <v/>
      </c>
      <c r="AO1349" s="374" t="str">
        <f t="array" ref="AO1349">IF($AN1349="", "", IF( $AM1349&lt;&gt;"", $AM1349,INDEX(白話字聲母資料表, $AN1349, $AO$5)))</f>
        <v/>
      </c>
      <c r="AP1349" s="374" t="str">
        <f t="array" ref="AP1349">IF($W1349, "", INDEX(方音八音反切資料表, $AD1349, $AG1349))</f>
        <v/>
      </c>
      <c r="AQ1349" s="370"/>
      <c r="AR1349" s="374" t="str">
        <f t="array" ref="AR1349">IF($V1349, "", INDEX(白話字聲母資料表, $Z1349, $AR$5))</f>
        <v/>
      </c>
      <c r="AS1349" s="375" t="str">
        <f t="array" ref="AS1349">IF($W1349, "", INDEX(白話字韻母資料表, $AC1349, $AR$5))</f>
        <v/>
      </c>
      <c r="AT1349" s="374" t="str">
        <f t="array" ref="AT1349">IF($W1349, "", INDEX(台羅韻母八聲調資料表, $AD1349, $AG1349))</f>
        <v/>
      </c>
      <c r="AU1349" s="370"/>
      <c r="AV1349" s="374" t="str">
        <f t="array" ref="AV1349">IF($V1349, "", INDEX(白話字聲母資料表, $Z1349, $AV$5))</f>
        <v/>
      </c>
      <c r="AW1349" s="375" t="str">
        <f t="array" ref="AW1349">IF($W1349, "", INDEX(白話字韻母資料表, $AC1349, $AW$5))</f>
        <v/>
      </c>
      <c r="AX1349" s="374" t="str">
        <f t="array" ref="AX1349">IF($W1349, "", INDEX(閩拼韻母八聲調資料表, $AD1349, $AG1349))</f>
        <v/>
      </c>
    </row>
    <row r="1350" spans="2:50">
      <c r="B1350" s="380">
        <f t="shared" si="367"/>
        <v>1342</v>
      </c>
      <c r="C1350" s="314" t="str">
        <f>MID(文章!$D$4, B1350, 1)</f>
        <v/>
      </c>
      <c r="D1350" s="365"/>
      <c r="E1350" s="365"/>
      <c r="F1350" s="365"/>
      <c r="G1350" s="315" t="str">
        <f t="array" ref="G1350">IF( OR($T1350, NOT($U1350), $W1350), "", $AA1350 &amp; $AH1350 &amp; INDEX(中文數值資料表, $AG1350, 2) )</f>
        <v/>
      </c>
      <c r="H1350" s="321" t="str">
        <f t="shared" si="368"/>
        <v/>
      </c>
      <c r="I1350" s="322" t="str">
        <f t="shared" si="369"/>
        <v/>
      </c>
      <c r="J1350" s="323" t="str">
        <f t="shared" si="370"/>
        <v/>
      </c>
      <c r="K1350" s="316" t="str">
        <f t="shared" si="371"/>
        <v/>
      </c>
      <c r="L1350" s="317" t="str">
        <f t="shared" ca="1" si="388"/>
        <v xml:space="preserve">\ltjruby{}{}\
</v>
      </c>
      <c r="M1350" s="317" t="str">
        <f t="shared" ca="1" si="374"/>
        <v xml:space="preserve">&lt;ruby&gt;&lt;rt&gt;&lt;/rt&gt;&lt;/ruby&gt;
</v>
      </c>
      <c r="N1350" s="317" t="str">
        <f t="shared" ca="1" si="375"/>
        <v xml:space="preserve">&lt;ruby&gt;&lt;rt&gt;&lt;/rt&gt;&lt;/ruby&gt;
</v>
      </c>
      <c r="O1350" s="317" t="str">
        <f t="shared" ca="1" si="376"/>
        <v xml:space="preserve">&lt;ruby&gt;&lt;rt&gt;&lt;/rt&gt;&lt;/ruby&gt;
</v>
      </c>
      <c r="P1350" s="317" t="str">
        <f t="shared" ca="1" si="376"/>
        <v xml:space="preserve">&lt;ruby&gt;&lt;rt&gt;&lt;/rt&gt;&lt;/ruby&gt;
</v>
      </c>
      <c r="Q1350" s="318" t="str">
        <f t="shared" ca="1" si="377"/>
        <v xml:space="preserve">&lt;ruby&gt;&lt;rtc&gt;&lt;/rtc&gt;&lt;/ruby&gt;
</v>
      </c>
      <c r="R1350" s="318" t="str">
        <f t="shared" ca="1" si="378"/>
        <v xml:space="preserve">&lt;ruby&gt;&lt;rt&gt;&lt;/rt&gt;&lt;rtc&gt;&lt;/rtc&gt;&lt;/ruby&gt;
</v>
      </c>
      <c r="S1350" s="285"/>
      <c r="T1350" s="319" t="b">
        <f t="shared" si="372"/>
        <v>0</v>
      </c>
      <c r="U1350" s="319" t="b">
        <f t="shared" si="379"/>
        <v>0</v>
      </c>
      <c r="V1350" s="319" t="b">
        <f t="shared" si="380"/>
        <v>1</v>
      </c>
      <c r="W1350" s="319" t="b">
        <f t="shared" si="381"/>
        <v>1</v>
      </c>
      <c r="X1350" s="319" t="b">
        <f t="shared" si="382"/>
        <v>0</v>
      </c>
      <c r="Y1350" s="370"/>
      <c r="Z1350" s="377" t="str">
        <f t="shared" si="373"/>
        <v/>
      </c>
      <c r="AA1350" s="373" t="str">
        <f t="array" ref="AA1350">IF( $Z1350="", "", INDEX(白話字聲母資料表, $Z1350, $AA$5))</f>
        <v/>
      </c>
      <c r="AB1350" s="370"/>
      <c r="AC1350" s="377" t="str">
        <f t="shared" si="383"/>
        <v/>
      </c>
      <c r="AD1350" s="373" t="str">
        <f t="array" ref="AD1350">IF( $W1350, "", INDEX(白話字韻母資料表, AC1350, $AD$5))</f>
        <v/>
      </c>
      <c r="AE1350" s="373" t="str">
        <f t="array" ref="AE1350">IF( $W1350, "", IF( INDEX(白話字韻母資料表, AC1350, $AE$5) = "入聲", TRUE, FALSE) )</f>
        <v/>
      </c>
      <c r="AF1350" s="374" t="str">
        <f t="shared" si="384"/>
        <v/>
      </c>
      <c r="AG1350" s="374" t="str">
        <f t="shared" si="385"/>
        <v/>
      </c>
      <c r="AH1350" s="374" t="str">
        <f t="array" ref="AH1350">IF( $W1350, "", INDEX(白話字韻母資料表, $AC1350, $AH$5))</f>
        <v/>
      </c>
      <c r="AI1350" s="374" t="str">
        <f t="array" ref="AI1350">IF($W1350, "", INDEX(白話字韻母八聲調資料表, $AD1350, $AG1350))</f>
        <v/>
      </c>
      <c r="AJ1350" s="370"/>
      <c r="AK1350" s="373" t="b">
        <f t="shared" si="386"/>
        <v>0</v>
      </c>
      <c r="AL1350" s="373" t="str">
        <f>IF( $AK1350, IFERROR( IF(MATCH( $E1350, 顎音化聲母!$H$9:$H$37, 0), TRUE, FALSE), FALSE), "")</f>
        <v/>
      </c>
      <c r="AM1350" s="373" t="str">
        <f t="array" ref="AM1350">IF( AND($AK1350, $AL1350), INDEX(顎音化聲母資料表, MATCH( $D1350 &amp; $E1350, 顎音化聲母!$L$5:$L$136, 0), 3), "")</f>
        <v/>
      </c>
      <c r="AN1350" s="373" t="str">
        <f t="shared" si="387"/>
        <v/>
      </c>
      <c r="AO1350" s="374" t="str">
        <f t="array" ref="AO1350">IF($AN1350="", "", IF( $AM1350&lt;&gt;"", $AM1350,INDEX(白話字聲母資料表, $AN1350, $AO$5)))</f>
        <v/>
      </c>
      <c r="AP1350" s="374" t="str">
        <f t="array" ref="AP1350">IF($W1350, "", INDEX(方音八音反切資料表, $AD1350, $AG1350))</f>
        <v/>
      </c>
      <c r="AQ1350" s="370"/>
      <c r="AR1350" s="374" t="str">
        <f t="array" ref="AR1350">IF($V1350, "", INDEX(白話字聲母資料表, $Z1350, $AR$5))</f>
        <v/>
      </c>
      <c r="AS1350" s="375" t="str">
        <f t="array" ref="AS1350">IF($W1350, "", INDEX(白話字韻母資料表, $AC1350, $AR$5))</f>
        <v/>
      </c>
      <c r="AT1350" s="374" t="str">
        <f t="array" ref="AT1350">IF($W1350, "", INDEX(台羅韻母八聲調資料表, $AD1350, $AG1350))</f>
        <v/>
      </c>
      <c r="AU1350" s="370"/>
      <c r="AV1350" s="374" t="str">
        <f t="array" ref="AV1350">IF($V1350, "", INDEX(白話字聲母資料表, $Z1350, $AV$5))</f>
        <v/>
      </c>
      <c r="AW1350" s="375" t="str">
        <f t="array" ref="AW1350">IF($W1350, "", INDEX(白話字韻母資料表, $AC1350, $AW$5))</f>
        <v/>
      </c>
      <c r="AX1350" s="374" t="str">
        <f t="array" ref="AX1350">IF($W1350, "", INDEX(閩拼韻母八聲調資料表, $AD1350, $AG1350))</f>
        <v/>
      </c>
    </row>
    <row r="1351" spans="2:50">
      <c r="B1351" s="380">
        <f t="shared" si="367"/>
        <v>1343</v>
      </c>
      <c r="C1351" s="314" t="str">
        <f>MID(文章!$D$4, B1351, 1)</f>
        <v/>
      </c>
      <c r="D1351" s="365"/>
      <c r="E1351" s="365"/>
      <c r="F1351" s="365"/>
      <c r="G1351" s="315" t="str">
        <f t="array" ref="G1351">IF( OR($T1351, NOT($U1351), $W1351), "", $AA1351 &amp; $AH1351 &amp; INDEX(中文數值資料表, $AG1351, 2) )</f>
        <v/>
      </c>
      <c r="H1351" s="321" t="str">
        <f t="shared" si="368"/>
        <v/>
      </c>
      <c r="I1351" s="322" t="str">
        <f t="shared" si="369"/>
        <v/>
      </c>
      <c r="J1351" s="323" t="str">
        <f t="shared" si="370"/>
        <v/>
      </c>
      <c r="K1351" s="316" t="str">
        <f t="shared" si="371"/>
        <v/>
      </c>
      <c r="L1351" s="317" t="str">
        <f t="shared" ca="1" si="388"/>
        <v xml:space="preserve">\ltjruby{}{}\
</v>
      </c>
      <c r="M1351" s="317" t="str">
        <f t="shared" ca="1" si="374"/>
        <v xml:space="preserve">&lt;ruby&gt;&lt;rt&gt;&lt;/rt&gt;&lt;/ruby&gt;
</v>
      </c>
      <c r="N1351" s="317" t="str">
        <f t="shared" ca="1" si="375"/>
        <v xml:space="preserve">&lt;ruby&gt;&lt;rt&gt;&lt;/rt&gt;&lt;/ruby&gt;
</v>
      </c>
      <c r="O1351" s="317" t="str">
        <f t="shared" ca="1" si="376"/>
        <v xml:space="preserve">&lt;ruby&gt;&lt;rt&gt;&lt;/rt&gt;&lt;/ruby&gt;
</v>
      </c>
      <c r="P1351" s="317" t="str">
        <f t="shared" ca="1" si="376"/>
        <v xml:space="preserve">&lt;ruby&gt;&lt;rt&gt;&lt;/rt&gt;&lt;/ruby&gt;
</v>
      </c>
      <c r="Q1351" s="318" t="str">
        <f t="shared" ca="1" si="377"/>
        <v xml:space="preserve">&lt;ruby&gt;&lt;rtc&gt;&lt;/rtc&gt;&lt;/ruby&gt;
</v>
      </c>
      <c r="R1351" s="318" t="str">
        <f t="shared" ca="1" si="378"/>
        <v xml:space="preserve">&lt;ruby&gt;&lt;rt&gt;&lt;/rt&gt;&lt;rtc&gt;&lt;/rtc&gt;&lt;/ruby&gt;
</v>
      </c>
      <c r="S1351" s="285"/>
      <c r="T1351" s="319" t="b">
        <f t="shared" si="372"/>
        <v>0</v>
      </c>
      <c r="U1351" s="319" t="b">
        <f t="shared" si="379"/>
        <v>0</v>
      </c>
      <c r="V1351" s="319" t="b">
        <f t="shared" si="380"/>
        <v>1</v>
      </c>
      <c r="W1351" s="319" t="b">
        <f t="shared" si="381"/>
        <v>1</v>
      </c>
      <c r="X1351" s="319" t="b">
        <f t="shared" si="382"/>
        <v>0</v>
      </c>
      <c r="Y1351" s="370"/>
      <c r="Z1351" s="377" t="str">
        <f t="shared" si="373"/>
        <v/>
      </c>
      <c r="AA1351" s="373" t="str">
        <f t="array" ref="AA1351">IF( $Z1351="", "", INDEX(白話字聲母資料表, $Z1351, $AA$5))</f>
        <v/>
      </c>
      <c r="AB1351" s="370"/>
      <c r="AC1351" s="377" t="str">
        <f t="shared" si="383"/>
        <v/>
      </c>
      <c r="AD1351" s="373" t="str">
        <f t="array" ref="AD1351">IF( $W1351, "", INDEX(白話字韻母資料表, AC1351, $AD$5))</f>
        <v/>
      </c>
      <c r="AE1351" s="373" t="str">
        <f t="array" ref="AE1351">IF( $W1351, "", IF( INDEX(白話字韻母資料表, AC1351, $AE$5) = "入聲", TRUE, FALSE) )</f>
        <v/>
      </c>
      <c r="AF1351" s="374" t="str">
        <f t="shared" si="384"/>
        <v/>
      </c>
      <c r="AG1351" s="374" t="str">
        <f t="shared" si="385"/>
        <v/>
      </c>
      <c r="AH1351" s="374" t="str">
        <f t="array" ref="AH1351">IF( $W1351, "", INDEX(白話字韻母資料表, $AC1351, $AH$5))</f>
        <v/>
      </c>
      <c r="AI1351" s="374" t="str">
        <f t="array" ref="AI1351">IF($W1351, "", INDEX(白話字韻母八聲調資料表, $AD1351, $AG1351))</f>
        <v/>
      </c>
      <c r="AJ1351" s="370"/>
      <c r="AK1351" s="373" t="b">
        <f t="shared" si="386"/>
        <v>0</v>
      </c>
      <c r="AL1351" s="373" t="str">
        <f>IF( $AK1351, IFERROR( IF(MATCH( $E1351, 顎音化聲母!$H$9:$H$37, 0), TRUE, FALSE), FALSE), "")</f>
        <v/>
      </c>
      <c r="AM1351" s="373" t="str">
        <f t="array" ref="AM1351">IF( AND($AK1351, $AL1351), INDEX(顎音化聲母資料表, MATCH( $D1351 &amp; $E1351, 顎音化聲母!$L$5:$L$136, 0), 3), "")</f>
        <v/>
      </c>
      <c r="AN1351" s="373" t="str">
        <f t="shared" si="387"/>
        <v/>
      </c>
      <c r="AO1351" s="374" t="str">
        <f t="array" ref="AO1351">IF($AN1351="", "", IF( $AM1351&lt;&gt;"", $AM1351,INDEX(白話字聲母資料表, $AN1351, $AO$5)))</f>
        <v/>
      </c>
      <c r="AP1351" s="374" t="str">
        <f t="array" ref="AP1351">IF($W1351, "", INDEX(方音八音反切資料表, $AD1351, $AG1351))</f>
        <v/>
      </c>
      <c r="AQ1351" s="370"/>
      <c r="AR1351" s="374" t="str">
        <f t="array" ref="AR1351">IF($V1351, "", INDEX(白話字聲母資料表, $Z1351, $AR$5))</f>
        <v/>
      </c>
      <c r="AS1351" s="375" t="str">
        <f t="array" ref="AS1351">IF($W1351, "", INDEX(白話字韻母資料表, $AC1351, $AR$5))</f>
        <v/>
      </c>
      <c r="AT1351" s="374" t="str">
        <f t="array" ref="AT1351">IF($W1351, "", INDEX(台羅韻母八聲調資料表, $AD1351, $AG1351))</f>
        <v/>
      </c>
      <c r="AU1351" s="370"/>
      <c r="AV1351" s="374" t="str">
        <f t="array" ref="AV1351">IF($V1351, "", INDEX(白話字聲母資料表, $Z1351, $AV$5))</f>
        <v/>
      </c>
      <c r="AW1351" s="375" t="str">
        <f t="array" ref="AW1351">IF($W1351, "", INDEX(白話字韻母資料表, $AC1351, $AW$5))</f>
        <v/>
      </c>
      <c r="AX1351" s="374" t="str">
        <f t="array" ref="AX1351">IF($W1351, "", INDEX(閩拼韻母八聲調資料表, $AD1351, $AG1351))</f>
        <v/>
      </c>
    </row>
    <row r="1352" spans="2:50">
      <c r="B1352" s="380">
        <f t="shared" si="367"/>
        <v>1344</v>
      </c>
      <c r="C1352" s="314" t="str">
        <f>MID(文章!$D$4, B1352, 1)</f>
        <v/>
      </c>
      <c r="D1352" s="365"/>
      <c r="E1352" s="365"/>
      <c r="F1352" s="365"/>
      <c r="G1352" s="315" t="str">
        <f t="array" ref="G1352">IF( OR($T1352, NOT($U1352), $W1352), "", $AA1352 &amp; $AH1352 &amp; INDEX(中文數值資料表, $AG1352, 2) )</f>
        <v/>
      </c>
      <c r="H1352" s="321" t="str">
        <f t="shared" si="368"/>
        <v/>
      </c>
      <c r="I1352" s="322" t="str">
        <f t="shared" si="369"/>
        <v/>
      </c>
      <c r="J1352" s="323" t="str">
        <f t="shared" si="370"/>
        <v/>
      </c>
      <c r="K1352" s="316" t="str">
        <f t="shared" si="371"/>
        <v/>
      </c>
      <c r="L1352" s="317" t="str">
        <f t="shared" ca="1" si="388"/>
        <v xml:space="preserve">\ltjruby{}{}\
</v>
      </c>
      <c r="M1352" s="317" t="str">
        <f t="shared" ca="1" si="374"/>
        <v xml:space="preserve">&lt;ruby&gt;&lt;rt&gt;&lt;/rt&gt;&lt;/ruby&gt;
</v>
      </c>
      <c r="N1352" s="317" t="str">
        <f t="shared" ca="1" si="375"/>
        <v xml:space="preserve">&lt;ruby&gt;&lt;rt&gt;&lt;/rt&gt;&lt;/ruby&gt;
</v>
      </c>
      <c r="O1352" s="317" t="str">
        <f t="shared" ca="1" si="376"/>
        <v xml:space="preserve">&lt;ruby&gt;&lt;rt&gt;&lt;/rt&gt;&lt;/ruby&gt;
</v>
      </c>
      <c r="P1352" s="317" t="str">
        <f t="shared" ca="1" si="376"/>
        <v xml:space="preserve">&lt;ruby&gt;&lt;rt&gt;&lt;/rt&gt;&lt;/ruby&gt;
</v>
      </c>
      <c r="Q1352" s="318" t="str">
        <f t="shared" ca="1" si="377"/>
        <v xml:space="preserve">&lt;ruby&gt;&lt;rtc&gt;&lt;/rtc&gt;&lt;/ruby&gt;
</v>
      </c>
      <c r="R1352" s="318" t="str">
        <f t="shared" ca="1" si="378"/>
        <v xml:space="preserve">&lt;ruby&gt;&lt;rt&gt;&lt;/rt&gt;&lt;rtc&gt;&lt;/rtc&gt;&lt;/ruby&gt;
</v>
      </c>
      <c r="S1352" s="285"/>
      <c r="T1352" s="319" t="b">
        <f t="shared" si="372"/>
        <v>0</v>
      </c>
      <c r="U1352" s="319" t="b">
        <f t="shared" si="379"/>
        <v>0</v>
      </c>
      <c r="V1352" s="319" t="b">
        <f t="shared" si="380"/>
        <v>1</v>
      </c>
      <c r="W1352" s="319" t="b">
        <f t="shared" si="381"/>
        <v>1</v>
      </c>
      <c r="X1352" s="319" t="b">
        <f t="shared" si="382"/>
        <v>0</v>
      </c>
      <c r="Y1352" s="370"/>
      <c r="Z1352" s="377" t="str">
        <f t="shared" si="373"/>
        <v/>
      </c>
      <c r="AA1352" s="373" t="str">
        <f t="array" ref="AA1352">IF( $Z1352="", "", INDEX(白話字聲母資料表, $Z1352, $AA$5))</f>
        <v/>
      </c>
      <c r="AB1352" s="370"/>
      <c r="AC1352" s="377" t="str">
        <f t="shared" si="383"/>
        <v/>
      </c>
      <c r="AD1352" s="373" t="str">
        <f t="array" ref="AD1352">IF( $W1352, "", INDEX(白話字韻母資料表, AC1352, $AD$5))</f>
        <v/>
      </c>
      <c r="AE1352" s="373" t="str">
        <f t="array" ref="AE1352">IF( $W1352, "", IF( INDEX(白話字韻母資料表, AC1352, $AE$5) = "入聲", TRUE, FALSE) )</f>
        <v/>
      </c>
      <c r="AF1352" s="374" t="str">
        <f t="shared" si="384"/>
        <v/>
      </c>
      <c r="AG1352" s="374" t="str">
        <f t="shared" si="385"/>
        <v/>
      </c>
      <c r="AH1352" s="374" t="str">
        <f t="array" ref="AH1352">IF( $W1352, "", INDEX(白話字韻母資料表, $AC1352, $AH$5))</f>
        <v/>
      </c>
      <c r="AI1352" s="374" t="str">
        <f t="array" ref="AI1352">IF($W1352, "", INDEX(白話字韻母八聲調資料表, $AD1352, $AG1352))</f>
        <v/>
      </c>
      <c r="AJ1352" s="370"/>
      <c r="AK1352" s="373" t="b">
        <f t="shared" si="386"/>
        <v>0</v>
      </c>
      <c r="AL1352" s="373" t="str">
        <f>IF( $AK1352, IFERROR( IF(MATCH( $E1352, 顎音化聲母!$H$9:$H$37, 0), TRUE, FALSE), FALSE), "")</f>
        <v/>
      </c>
      <c r="AM1352" s="373" t="str">
        <f t="array" ref="AM1352">IF( AND($AK1352, $AL1352), INDEX(顎音化聲母資料表, MATCH( $D1352 &amp; $E1352, 顎音化聲母!$L$5:$L$136, 0), 3), "")</f>
        <v/>
      </c>
      <c r="AN1352" s="373" t="str">
        <f t="shared" si="387"/>
        <v/>
      </c>
      <c r="AO1352" s="374" t="str">
        <f t="array" ref="AO1352">IF($AN1352="", "", IF( $AM1352&lt;&gt;"", $AM1352,INDEX(白話字聲母資料表, $AN1352, $AO$5)))</f>
        <v/>
      </c>
      <c r="AP1352" s="374" t="str">
        <f t="array" ref="AP1352">IF($W1352, "", INDEX(方音八音反切資料表, $AD1352, $AG1352))</f>
        <v/>
      </c>
      <c r="AQ1352" s="370"/>
      <c r="AR1352" s="374" t="str">
        <f t="array" ref="AR1352">IF($V1352, "", INDEX(白話字聲母資料表, $Z1352, $AR$5))</f>
        <v/>
      </c>
      <c r="AS1352" s="375" t="str">
        <f t="array" ref="AS1352">IF($W1352, "", INDEX(白話字韻母資料表, $AC1352, $AR$5))</f>
        <v/>
      </c>
      <c r="AT1352" s="374" t="str">
        <f t="array" ref="AT1352">IF($W1352, "", INDEX(台羅韻母八聲調資料表, $AD1352, $AG1352))</f>
        <v/>
      </c>
      <c r="AU1352" s="370"/>
      <c r="AV1352" s="374" t="str">
        <f t="array" ref="AV1352">IF($V1352, "", INDEX(白話字聲母資料表, $Z1352, $AV$5))</f>
        <v/>
      </c>
      <c r="AW1352" s="375" t="str">
        <f t="array" ref="AW1352">IF($W1352, "", INDEX(白話字韻母資料表, $AC1352, $AW$5))</f>
        <v/>
      </c>
      <c r="AX1352" s="374" t="str">
        <f t="array" ref="AX1352">IF($W1352, "", INDEX(閩拼韻母八聲調資料表, $AD1352, $AG1352))</f>
        <v/>
      </c>
    </row>
    <row r="1353" spans="2:50">
      <c r="B1353" s="380">
        <f t="shared" si="367"/>
        <v>1345</v>
      </c>
      <c r="C1353" s="314" t="str">
        <f>MID(文章!$D$4, B1353, 1)</f>
        <v/>
      </c>
      <c r="D1353" s="365"/>
      <c r="E1353" s="365"/>
      <c r="F1353" s="365"/>
      <c r="G1353" s="315" t="str">
        <f t="array" ref="G1353">IF( OR($T1353, NOT($U1353), $W1353), "", $AA1353 &amp; $AH1353 &amp; INDEX(中文數值資料表, $AG1353, 2) )</f>
        <v/>
      </c>
      <c r="H1353" s="321" t="str">
        <f t="shared" si="368"/>
        <v/>
      </c>
      <c r="I1353" s="322" t="str">
        <f t="shared" si="369"/>
        <v/>
      </c>
      <c r="J1353" s="323" t="str">
        <f t="shared" si="370"/>
        <v/>
      </c>
      <c r="K1353" s="316" t="str">
        <f t="shared" si="371"/>
        <v/>
      </c>
      <c r="L1353" s="317" t="str">
        <f t="shared" ca="1" si="388"/>
        <v xml:space="preserve">\ltjruby{}{}\
</v>
      </c>
      <c r="M1353" s="317" t="str">
        <f t="shared" ca="1" si="374"/>
        <v xml:space="preserve">&lt;ruby&gt;&lt;rt&gt;&lt;/rt&gt;&lt;/ruby&gt;
</v>
      </c>
      <c r="N1353" s="317" t="str">
        <f t="shared" ca="1" si="375"/>
        <v xml:space="preserve">&lt;ruby&gt;&lt;rt&gt;&lt;/rt&gt;&lt;/ruby&gt;
</v>
      </c>
      <c r="O1353" s="317" t="str">
        <f t="shared" ca="1" si="376"/>
        <v xml:space="preserve">&lt;ruby&gt;&lt;rt&gt;&lt;/rt&gt;&lt;/ruby&gt;
</v>
      </c>
      <c r="P1353" s="317" t="str">
        <f t="shared" ca="1" si="376"/>
        <v xml:space="preserve">&lt;ruby&gt;&lt;rt&gt;&lt;/rt&gt;&lt;/ruby&gt;
</v>
      </c>
      <c r="Q1353" s="318" t="str">
        <f t="shared" ca="1" si="377"/>
        <v xml:space="preserve">&lt;ruby&gt;&lt;rtc&gt;&lt;/rtc&gt;&lt;/ruby&gt;
</v>
      </c>
      <c r="R1353" s="318" t="str">
        <f t="shared" ca="1" si="378"/>
        <v xml:space="preserve">&lt;ruby&gt;&lt;rt&gt;&lt;/rt&gt;&lt;rtc&gt;&lt;/rtc&gt;&lt;/ruby&gt;
</v>
      </c>
      <c r="S1353" s="285"/>
      <c r="T1353" s="319" t="b">
        <f t="shared" ref="T1353:T1416" si="389">IFERROR( IF( MATCH($C1353, 標題符號清單, 0) &gt; 0, TRUE, FALSE), FALSE)</f>
        <v>0</v>
      </c>
      <c r="U1353" s="319" t="b">
        <f t="shared" si="379"/>
        <v>0</v>
      </c>
      <c r="V1353" s="319" t="b">
        <f t="shared" si="380"/>
        <v>1</v>
      </c>
      <c r="W1353" s="319" t="b">
        <f t="shared" si="381"/>
        <v>1</v>
      </c>
      <c r="X1353" s="319" t="b">
        <f t="shared" si="382"/>
        <v>0</v>
      </c>
      <c r="Y1353" s="370"/>
      <c r="Z1353" s="377" t="str">
        <f t="shared" ref="Z1353:Z1416" si="390">IF(OR($T1353, NOT($U1353)), "", IF($D1353="", 18, MATCH($D1353, 白話字聲母清單, 0)) )</f>
        <v/>
      </c>
      <c r="AA1353" s="373" t="str">
        <f t="array" ref="AA1353">IF( $Z1353="", "", INDEX(白話字聲母資料表, $Z1353, $AA$5))</f>
        <v/>
      </c>
      <c r="AB1353" s="370"/>
      <c r="AC1353" s="377" t="str">
        <f t="shared" si="383"/>
        <v/>
      </c>
      <c r="AD1353" s="373" t="str">
        <f t="array" ref="AD1353">IF( $W1353, "", INDEX(白話字韻母資料表, AC1353, $AD$5))</f>
        <v/>
      </c>
      <c r="AE1353" s="373" t="str">
        <f t="array" ref="AE1353">IF( $W1353, "", IF( INDEX(白話字韻母資料表, AC1353, $AE$5) = "入聲", TRUE, FALSE) )</f>
        <v/>
      </c>
      <c r="AF1353" s="374" t="str">
        <f t="shared" si="384"/>
        <v/>
      </c>
      <c r="AG1353" s="374" t="str">
        <f t="shared" si="385"/>
        <v/>
      </c>
      <c r="AH1353" s="374" t="str">
        <f t="array" ref="AH1353">IF( $W1353, "", INDEX(白話字韻母資料表, $AC1353, $AH$5))</f>
        <v/>
      </c>
      <c r="AI1353" s="374" t="str">
        <f t="array" ref="AI1353">IF($W1353, "", INDEX(白話字韻母八聲調資料表, $AD1353, $AG1353))</f>
        <v/>
      </c>
      <c r="AJ1353" s="370"/>
      <c r="AK1353" s="373" t="b">
        <f t="shared" si="386"/>
        <v>0</v>
      </c>
      <c r="AL1353" s="373" t="str">
        <f>IF( $AK1353, IFERROR( IF(MATCH( $E1353, 顎音化聲母!$H$9:$H$37, 0), TRUE, FALSE), FALSE), "")</f>
        <v/>
      </c>
      <c r="AM1353" s="373" t="str">
        <f t="array" ref="AM1353">IF( AND($AK1353, $AL1353), INDEX(顎音化聲母資料表, MATCH( $D1353 &amp; $E1353, 顎音化聲母!$L$5:$L$136, 0), 3), "")</f>
        <v/>
      </c>
      <c r="AN1353" s="373" t="str">
        <f t="shared" si="387"/>
        <v/>
      </c>
      <c r="AO1353" s="374" t="str">
        <f t="array" ref="AO1353">IF($AN1353="", "", IF( $AM1353&lt;&gt;"", $AM1353,INDEX(白話字聲母資料表, $AN1353, $AO$5)))</f>
        <v/>
      </c>
      <c r="AP1353" s="374" t="str">
        <f t="array" ref="AP1353">IF($W1353, "", INDEX(方音八音反切資料表, $AD1353, $AG1353))</f>
        <v/>
      </c>
      <c r="AQ1353" s="370"/>
      <c r="AR1353" s="374" t="str">
        <f t="array" ref="AR1353">IF($V1353, "", INDEX(白話字聲母資料表, $Z1353, $AR$5))</f>
        <v/>
      </c>
      <c r="AS1353" s="375" t="str">
        <f t="array" ref="AS1353">IF($W1353, "", INDEX(白話字韻母資料表, $AC1353, $AR$5))</f>
        <v/>
      </c>
      <c r="AT1353" s="374" t="str">
        <f t="array" ref="AT1353">IF($W1353, "", INDEX(台羅韻母八聲調資料表, $AD1353, $AG1353))</f>
        <v/>
      </c>
      <c r="AU1353" s="370"/>
      <c r="AV1353" s="374" t="str">
        <f t="array" ref="AV1353">IF($V1353, "", INDEX(白話字聲母資料表, $Z1353, $AV$5))</f>
        <v/>
      </c>
      <c r="AW1353" s="375" t="str">
        <f t="array" ref="AW1353">IF($W1353, "", INDEX(白話字韻母資料表, $AC1353, $AW$5))</f>
        <v/>
      </c>
      <c r="AX1353" s="374" t="str">
        <f t="array" ref="AX1353">IF($W1353, "", INDEX(閩拼韻母八聲調資料表, $AD1353, $AG1353))</f>
        <v/>
      </c>
    </row>
    <row r="1354" spans="2:50">
      <c r="B1354" s="380">
        <f t="shared" si="367"/>
        <v>1346</v>
      </c>
      <c r="C1354" s="314" t="str">
        <f>MID(文章!$D$4, B1354, 1)</f>
        <v/>
      </c>
      <c r="D1354" s="365"/>
      <c r="E1354" s="365"/>
      <c r="F1354" s="365"/>
      <c r="G1354" s="315" t="str">
        <f t="array" ref="G1354">IF( OR($T1354, NOT($U1354), $W1354), "", $AA1354 &amp; $AH1354 &amp; INDEX(中文數值資料表, $AG1354, 2) )</f>
        <v/>
      </c>
      <c r="H1354" s="321" t="str">
        <f t="shared" si="368"/>
        <v/>
      </c>
      <c r="I1354" s="322" t="str">
        <f t="shared" si="369"/>
        <v/>
      </c>
      <c r="J1354" s="323" t="str">
        <f t="shared" si="370"/>
        <v/>
      </c>
      <c r="K1354" s="316" t="str">
        <f t="shared" si="371"/>
        <v/>
      </c>
      <c r="L1354" s="317" t="str">
        <f t="shared" ca="1" si="388"/>
        <v xml:space="preserve">\ltjruby{}{}\
</v>
      </c>
      <c r="M1354" s="317" t="str">
        <f t="shared" ref="M1354:M1417" ca="1" si="391">IF( $T1354, ($C1354 &amp; CHAR(10)), IF($C1354=CHAR(10), (CHAR(10) &amp; "&lt;/p&gt;" &amp; CHAR(10) &amp; "&lt;p&gt;" &amp; CHAR(10)), "&lt;ruby&gt;" &amp; $C1354 &amp; "&lt;rt&gt;" &amp; INDIRECT( ADDRESS(ROW(), COLUMN() - $O$5) ) &amp; "&lt;/rt&gt;&lt;/ruby&gt;" &amp; CHAR(10))
)</f>
        <v xml:space="preserve">&lt;ruby&gt;&lt;rt&gt;&lt;/rt&gt;&lt;/ruby&gt;
</v>
      </c>
      <c r="N1354" s="317" t="str">
        <f t="shared" ref="N1354:N1417" ca="1" si="392">IF( $T1354, ($C1354 &amp; CHAR(10)), IF($C1354=CHAR(10), (CHAR(10) &amp; "&lt;/p&gt;" &amp; CHAR(10) &amp; "&lt;p&gt;" &amp; CHAR(10)), "&lt;ruby&gt;" &amp; $C1354 &amp; "&lt;rt&gt;" &amp; INDIRECT( ADDRESS(ROW(), COLUMN() - $N$5) ) &amp; "&lt;/rt&gt;&lt;/ruby&gt;" &amp; CHAR(10)))</f>
        <v xml:space="preserve">&lt;ruby&gt;&lt;rt&gt;&lt;/rt&gt;&lt;/ruby&gt;
</v>
      </c>
      <c r="O1354" s="317" t="str">
        <f t="shared" ref="O1354:P1417" ca="1" si="393">IF( $T1354, ($C1354 &amp; CHAR(10)), IF($C1354=CHAR(10), (CHAR(10) &amp; "&lt;/p&gt;" &amp; CHAR(10) &amp; "&lt;p&gt;" &amp; CHAR(10)), "&lt;ruby&gt;" &amp; $C1354 &amp; "&lt;rt&gt;" &amp; INDIRECT( ADDRESS(ROW(), COLUMN() - $O$5) ) &amp; "&lt;/rt&gt;&lt;/ruby&gt;" &amp; CHAR(10)))</f>
        <v xml:space="preserve">&lt;ruby&gt;&lt;rt&gt;&lt;/rt&gt;&lt;/ruby&gt;
</v>
      </c>
      <c r="P1354" s="317" t="str">
        <f t="shared" ca="1" si="393"/>
        <v xml:space="preserve">&lt;ruby&gt;&lt;rt&gt;&lt;/rt&gt;&lt;/ruby&gt;
</v>
      </c>
      <c r="Q1354" s="318" t="str">
        <f t="shared" ref="Q1354:Q1417" ca="1" si="394">IF( $T1354, ($C1354 &amp; CHAR(10)), IF($C1354=CHAR(10), (CHAR(10) &amp; "&lt;/p&gt;" &amp; CHAR(10) &amp; "&lt;p&gt;" &amp; CHAR(10)), "&lt;ruby&gt;" &amp; $C1354 &amp; "&lt;rtc&gt;" &amp; INDIRECT( ADDRESS(ROW(), COLUMN() - $Q$5) ) &amp; "&lt;/rtc&gt;&lt;/ruby&gt;" &amp; CHAR(10)))</f>
        <v xml:space="preserve">&lt;ruby&gt;&lt;rtc&gt;&lt;/rtc&gt;&lt;/ruby&gt;
</v>
      </c>
      <c r="R1354" s="318" t="str">
        <f t="shared" ref="R1354:R1417" ca="1" si="395">IF( $T1354, ($C1354 &amp; CHAR(10)), IF($C1354=CHAR(10), (CHAR(10) &amp; "&lt;/p&gt;" &amp; CHAR(10) &amp; "&lt;p&gt;" &amp; CHAR(10)), "&lt;ruby&gt;" &amp; $C1354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354" s="285"/>
      <c r="T1354" s="319" t="b">
        <f t="shared" si="389"/>
        <v>0</v>
      </c>
      <c r="U1354" s="319" t="b">
        <f t="shared" ref="U1354:U1417" si="396">AND( NOT($T1354), $C1354&lt;&gt;"", $C1354&lt;&gt;CHAR(10) )</f>
        <v>0</v>
      </c>
      <c r="V1354" s="319" t="b">
        <f t="shared" ref="V1354:V1417" si="397">IF( OR($T1354, NOT($U1354)), TRUE, IF($D1354="", TRUE, FALSE) )</f>
        <v>1</v>
      </c>
      <c r="W1354" s="319" t="b">
        <f t="shared" ref="W1354:W1417" si="398">IF( OR($T1354, NOT($U1354)), TRUE, IF($E1354="", TRUE, FALSE))</f>
        <v>1</v>
      </c>
      <c r="X1354" s="319" t="b">
        <f t="shared" ref="X1354:X1417" si="399">AND($U1354, $F1354="")</f>
        <v>0</v>
      </c>
      <c r="Y1354" s="370"/>
      <c r="Z1354" s="377" t="str">
        <f t="shared" si="390"/>
        <v/>
      </c>
      <c r="AA1354" s="373" t="str">
        <f t="array" ref="AA1354">IF( $Z1354="", "", INDEX(白話字聲母資料表, $Z1354, $AA$5))</f>
        <v/>
      </c>
      <c r="AB1354" s="370"/>
      <c r="AC1354" s="377" t="str">
        <f t="shared" ref="AC1354:AC1417" si="400">IF( $W1354, "", MATCH(E1354, 白話字韻母清單, 0) )</f>
        <v/>
      </c>
      <c r="AD1354" s="373" t="str">
        <f t="array" ref="AD1354">IF( $W1354, "", INDEX(白話字韻母資料表, AC1354, $AD$5))</f>
        <v/>
      </c>
      <c r="AE1354" s="373" t="str">
        <f t="array" ref="AE1354">IF( $W1354, "", IF( INDEX(白話字韻母資料表, AC1354, $AE$5) = "入聲", TRUE, FALSE) )</f>
        <v/>
      </c>
      <c r="AF1354" s="374" t="str">
        <f t="shared" ref="AF1354:AF1417" si="401">IF($U1354=FALSE, "", IF($AE1354=TRUE, 4, 1))</f>
        <v/>
      </c>
      <c r="AG1354" s="374" t="str">
        <f t="shared" ref="AG1354:AG1417" si="402">IF($T1354, "", IF($F1354="", $AF1354, $F1354))</f>
        <v/>
      </c>
      <c r="AH1354" s="374" t="str">
        <f t="array" ref="AH1354">IF( $W1354, "", INDEX(白話字韻母資料表, $AC1354, $AH$5))</f>
        <v/>
      </c>
      <c r="AI1354" s="374" t="str">
        <f t="array" ref="AI1354">IF($W1354, "", INDEX(白話字韻母八聲調資料表, $AD1354, $AG1354))</f>
        <v/>
      </c>
      <c r="AJ1354" s="370"/>
      <c r="AK1354" s="373" t="b">
        <f t="shared" ref="AK1354:AK1417" si="403">IF( OR($D1354="ch", $D1354="chh", $D1354="j", $D1354="s"), TRUE, FALSE)</f>
        <v>0</v>
      </c>
      <c r="AL1354" s="373" t="str">
        <f>IF( $AK1354, IFERROR( IF(MATCH( $E1354, 顎音化聲母!$H$9:$H$37, 0), TRUE, FALSE), FALSE), "")</f>
        <v/>
      </c>
      <c r="AM1354" s="373" t="str">
        <f t="array" ref="AM1354">IF( AND($AK1354, $AL1354), INDEX(顎音化聲母資料表, MATCH( $D1354 &amp; $E1354, 顎音化聲母!$L$5:$L$136, 0), 3), "")</f>
        <v/>
      </c>
      <c r="AN1354" s="373" t="str">
        <f t="shared" ref="AN1354:AN1417" si="404">IF($V1354, "", Z1354)</f>
        <v/>
      </c>
      <c r="AO1354" s="374" t="str">
        <f t="array" ref="AO1354">IF($AN1354="", "", IF( $AM1354&lt;&gt;"", $AM1354,INDEX(白話字聲母資料表, $AN1354, $AO$5)))</f>
        <v/>
      </c>
      <c r="AP1354" s="374" t="str">
        <f t="array" ref="AP1354">IF($W1354, "", INDEX(方音八音反切資料表, $AD1354, $AG1354))</f>
        <v/>
      </c>
      <c r="AQ1354" s="370"/>
      <c r="AR1354" s="374" t="str">
        <f t="array" ref="AR1354">IF($V1354, "", INDEX(白話字聲母資料表, $Z1354, $AR$5))</f>
        <v/>
      </c>
      <c r="AS1354" s="375" t="str">
        <f t="array" ref="AS1354">IF($W1354, "", INDEX(白話字韻母資料表, $AC1354, $AR$5))</f>
        <v/>
      </c>
      <c r="AT1354" s="374" t="str">
        <f t="array" ref="AT1354">IF($W1354, "", INDEX(台羅韻母八聲調資料表, $AD1354, $AG1354))</f>
        <v/>
      </c>
      <c r="AU1354" s="370"/>
      <c r="AV1354" s="374" t="str">
        <f t="array" ref="AV1354">IF($V1354, "", INDEX(白話字聲母資料表, $Z1354, $AV$5))</f>
        <v/>
      </c>
      <c r="AW1354" s="375" t="str">
        <f t="array" ref="AW1354">IF($W1354, "", INDEX(白話字韻母資料表, $AC1354, $AW$5))</f>
        <v/>
      </c>
      <c r="AX1354" s="374" t="str">
        <f t="array" ref="AX1354">IF($W1354, "", INDEX(閩拼韻母八聲調資料表, $AD1354, $AG1354))</f>
        <v/>
      </c>
    </row>
    <row r="1355" spans="2:50">
      <c r="B1355" s="380">
        <f t="shared" si="367"/>
        <v>1347</v>
      </c>
      <c r="C1355" s="314" t="str">
        <f>MID(文章!$D$4, B1355, 1)</f>
        <v/>
      </c>
      <c r="D1355" s="365"/>
      <c r="E1355" s="365"/>
      <c r="F1355" s="365"/>
      <c r="G1355" s="315" t="str">
        <f t="array" ref="G1355">IF( OR($T1355, NOT($U1355), $W1355), "", $AA1355 &amp; $AH1355 &amp; INDEX(中文數值資料表, $AG1355, 2) )</f>
        <v/>
      </c>
      <c r="H1355" s="321" t="str">
        <f t="shared" si="368"/>
        <v/>
      </c>
      <c r="I1355" s="322" t="str">
        <f t="shared" si="369"/>
        <v/>
      </c>
      <c r="J1355" s="323" t="str">
        <f t="shared" si="370"/>
        <v/>
      </c>
      <c r="K1355" s="316" t="str">
        <f t="shared" si="371"/>
        <v/>
      </c>
      <c r="L1355" s="317" t="str">
        <f t="shared" ref="L1355:L1418" ca="1" si="405">IF( $T1355, "\ltjruby{" &amp; $C1355 &amp; "}{}\" &amp; CHAR(10), IF($C1355=CHAR(10), "\vskip 0.5 cm" &amp; CHAR(10), "\ltjruby{" &amp; $C1355 &amp; "}{" &amp; INDIRECT( ADDRESS(ROW(), COLUMN() - $L$5) ) &amp; "}\" &amp; CHAR(10)))</f>
        <v xml:space="preserve">\ltjruby{}{}\
</v>
      </c>
      <c r="M1355" s="317" t="str">
        <f t="shared" ca="1" si="391"/>
        <v xml:space="preserve">&lt;ruby&gt;&lt;rt&gt;&lt;/rt&gt;&lt;/ruby&gt;
</v>
      </c>
      <c r="N1355" s="317" t="str">
        <f t="shared" ca="1" si="392"/>
        <v xml:space="preserve">&lt;ruby&gt;&lt;rt&gt;&lt;/rt&gt;&lt;/ruby&gt;
</v>
      </c>
      <c r="O1355" s="317" t="str">
        <f t="shared" ca="1" si="393"/>
        <v xml:space="preserve">&lt;ruby&gt;&lt;rt&gt;&lt;/rt&gt;&lt;/ruby&gt;
</v>
      </c>
      <c r="P1355" s="317" t="str">
        <f t="shared" ca="1" si="393"/>
        <v xml:space="preserve">&lt;ruby&gt;&lt;rt&gt;&lt;/rt&gt;&lt;/ruby&gt;
</v>
      </c>
      <c r="Q1355" s="318" t="str">
        <f t="shared" ca="1" si="394"/>
        <v xml:space="preserve">&lt;ruby&gt;&lt;rtc&gt;&lt;/rtc&gt;&lt;/ruby&gt;
</v>
      </c>
      <c r="R1355" s="318" t="str">
        <f t="shared" ca="1" si="395"/>
        <v xml:space="preserve">&lt;ruby&gt;&lt;rt&gt;&lt;/rt&gt;&lt;rtc&gt;&lt;/rtc&gt;&lt;/ruby&gt;
</v>
      </c>
      <c r="S1355" s="285"/>
      <c r="T1355" s="319" t="b">
        <f t="shared" si="389"/>
        <v>0</v>
      </c>
      <c r="U1355" s="319" t="b">
        <f t="shared" si="396"/>
        <v>0</v>
      </c>
      <c r="V1355" s="319" t="b">
        <f t="shared" si="397"/>
        <v>1</v>
      </c>
      <c r="W1355" s="319" t="b">
        <f t="shared" si="398"/>
        <v>1</v>
      </c>
      <c r="X1355" s="319" t="b">
        <f t="shared" si="399"/>
        <v>0</v>
      </c>
      <c r="Y1355" s="370"/>
      <c r="Z1355" s="377" t="str">
        <f t="shared" si="390"/>
        <v/>
      </c>
      <c r="AA1355" s="373" t="str">
        <f t="array" ref="AA1355">IF( $Z1355="", "", INDEX(白話字聲母資料表, $Z1355, $AA$5))</f>
        <v/>
      </c>
      <c r="AB1355" s="370"/>
      <c r="AC1355" s="377" t="str">
        <f t="shared" si="400"/>
        <v/>
      </c>
      <c r="AD1355" s="373" t="str">
        <f t="array" ref="AD1355">IF( $W1355, "", INDEX(白話字韻母資料表, AC1355, $AD$5))</f>
        <v/>
      </c>
      <c r="AE1355" s="373" t="str">
        <f t="array" ref="AE1355">IF( $W1355, "", IF( INDEX(白話字韻母資料表, AC1355, $AE$5) = "入聲", TRUE, FALSE) )</f>
        <v/>
      </c>
      <c r="AF1355" s="374" t="str">
        <f t="shared" si="401"/>
        <v/>
      </c>
      <c r="AG1355" s="374" t="str">
        <f t="shared" si="402"/>
        <v/>
      </c>
      <c r="AH1355" s="374" t="str">
        <f t="array" ref="AH1355">IF( $W1355, "", INDEX(白話字韻母資料表, $AC1355, $AH$5))</f>
        <v/>
      </c>
      <c r="AI1355" s="374" t="str">
        <f t="array" ref="AI1355">IF($W1355, "", INDEX(白話字韻母八聲調資料表, $AD1355, $AG1355))</f>
        <v/>
      </c>
      <c r="AJ1355" s="370"/>
      <c r="AK1355" s="373" t="b">
        <f t="shared" si="403"/>
        <v>0</v>
      </c>
      <c r="AL1355" s="373" t="str">
        <f>IF( $AK1355, IFERROR( IF(MATCH( $E1355, 顎音化聲母!$H$9:$H$37, 0), TRUE, FALSE), FALSE), "")</f>
        <v/>
      </c>
      <c r="AM1355" s="373" t="str">
        <f t="array" ref="AM1355">IF( AND($AK1355, $AL1355), INDEX(顎音化聲母資料表, MATCH( $D1355 &amp; $E1355, 顎音化聲母!$L$5:$L$136, 0), 3), "")</f>
        <v/>
      </c>
      <c r="AN1355" s="373" t="str">
        <f t="shared" si="404"/>
        <v/>
      </c>
      <c r="AO1355" s="374" t="str">
        <f t="array" ref="AO1355">IF($AN1355="", "", IF( $AM1355&lt;&gt;"", $AM1355,INDEX(白話字聲母資料表, $AN1355, $AO$5)))</f>
        <v/>
      </c>
      <c r="AP1355" s="374" t="str">
        <f t="array" ref="AP1355">IF($W1355, "", INDEX(方音八音反切資料表, $AD1355, $AG1355))</f>
        <v/>
      </c>
      <c r="AQ1355" s="370"/>
      <c r="AR1355" s="374" t="str">
        <f t="array" ref="AR1355">IF($V1355, "", INDEX(白話字聲母資料表, $Z1355, $AR$5))</f>
        <v/>
      </c>
      <c r="AS1355" s="375" t="str">
        <f t="array" ref="AS1355">IF($W1355, "", INDEX(白話字韻母資料表, $AC1355, $AR$5))</f>
        <v/>
      </c>
      <c r="AT1355" s="374" t="str">
        <f t="array" ref="AT1355">IF($W1355, "", INDEX(台羅韻母八聲調資料表, $AD1355, $AG1355))</f>
        <v/>
      </c>
      <c r="AU1355" s="370"/>
      <c r="AV1355" s="374" t="str">
        <f t="array" ref="AV1355">IF($V1355, "", INDEX(白話字聲母資料表, $Z1355, $AV$5))</f>
        <v/>
      </c>
      <c r="AW1355" s="375" t="str">
        <f t="array" ref="AW1355">IF($W1355, "", INDEX(白話字韻母資料表, $AC1355, $AW$5))</f>
        <v/>
      </c>
      <c r="AX1355" s="374" t="str">
        <f t="array" ref="AX1355">IF($W1355, "", INDEX(閩拼韻母八聲調資料表, $AD1355, $AG1355))</f>
        <v/>
      </c>
    </row>
    <row r="1356" spans="2:50">
      <c r="B1356" s="380">
        <f t="shared" si="367"/>
        <v>1348</v>
      </c>
      <c r="C1356" s="314" t="str">
        <f>MID(文章!$D$4, B1356, 1)</f>
        <v/>
      </c>
      <c r="D1356" s="365"/>
      <c r="E1356" s="365"/>
      <c r="F1356" s="365"/>
      <c r="G1356" s="315" t="str">
        <f t="array" ref="G1356">IF( OR($T1356, NOT($U1356), $W1356), "", $AA1356 &amp; $AH1356 &amp; INDEX(中文數值資料表, $AG1356, 2) )</f>
        <v/>
      </c>
      <c r="H1356" s="321" t="str">
        <f t="shared" si="368"/>
        <v/>
      </c>
      <c r="I1356" s="322" t="str">
        <f t="shared" si="369"/>
        <v/>
      </c>
      <c r="J1356" s="323" t="str">
        <f t="shared" si="370"/>
        <v/>
      </c>
      <c r="K1356" s="316" t="str">
        <f t="shared" si="371"/>
        <v/>
      </c>
      <c r="L1356" s="317" t="str">
        <f t="shared" ca="1" si="405"/>
        <v xml:space="preserve">\ltjruby{}{}\
</v>
      </c>
      <c r="M1356" s="317" t="str">
        <f t="shared" ca="1" si="391"/>
        <v xml:space="preserve">&lt;ruby&gt;&lt;rt&gt;&lt;/rt&gt;&lt;/ruby&gt;
</v>
      </c>
      <c r="N1356" s="317" t="str">
        <f t="shared" ca="1" si="392"/>
        <v xml:space="preserve">&lt;ruby&gt;&lt;rt&gt;&lt;/rt&gt;&lt;/ruby&gt;
</v>
      </c>
      <c r="O1356" s="317" t="str">
        <f t="shared" ca="1" si="393"/>
        <v xml:space="preserve">&lt;ruby&gt;&lt;rt&gt;&lt;/rt&gt;&lt;/ruby&gt;
</v>
      </c>
      <c r="P1356" s="317" t="str">
        <f t="shared" ca="1" si="393"/>
        <v xml:space="preserve">&lt;ruby&gt;&lt;rt&gt;&lt;/rt&gt;&lt;/ruby&gt;
</v>
      </c>
      <c r="Q1356" s="318" t="str">
        <f t="shared" ca="1" si="394"/>
        <v xml:space="preserve">&lt;ruby&gt;&lt;rtc&gt;&lt;/rtc&gt;&lt;/ruby&gt;
</v>
      </c>
      <c r="R1356" s="318" t="str">
        <f t="shared" ca="1" si="395"/>
        <v xml:space="preserve">&lt;ruby&gt;&lt;rt&gt;&lt;/rt&gt;&lt;rtc&gt;&lt;/rtc&gt;&lt;/ruby&gt;
</v>
      </c>
      <c r="S1356" s="285"/>
      <c r="T1356" s="319" t="b">
        <f t="shared" si="389"/>
        <v>0</v>
      </c>
      <c r="U1356" s="319" t="b">
        <f t="shared" si="396"/>
        <v>0</v>
      </c>
      <c r="V1356" s="319" t="b">
        <f t="shared" si="397"/>
        <v>1</v>
      </c>
      <c r="W1356" s="319" t="b">
        <f t="shared" si="398"/>
        <v>1</v>
      </c>
      <c r="X1356" s="319" t="b">
        <f t="shared" si="399"/>
        <v>0</v>
      </c>
      <c r="Y1356" s="370"/>
      <c r="Z1356" s="377" t="str">
        <f t="shared" si="390"/>
        <v/>
      </c>
      <c r="AA1356" s="373" t="str">
        <f t="array" ref="AA1356">IF( $Z1356="", "", INDEX(白話字聲母資料表, $Z1356, $AA$5))</f>
        <v/>
      </c>
      <c r="AB1356" s="370"/>
      <c r="AC1356" s="377" t="str">
        <f t="shared" si="400"/>
        <v/>
      </c>
      <c r="AD1356" s="373" t="str">
        <f t="array" ref="AD1356">IF( $W1356, "", INDEX(白話字韻母資料表, AC1356, $AD$5))</f>
        <v/>
      </c>
      <c r="AE1356" s="373" t="str">
        <f t="array" ref="AE1356">IF( $W1356, "", IF( INDEX(白話字韻母資料表, AC1356, $AE$5) = "入聲", TRUE, FALSE) )</f>
        <v/>
      </c>
      <c r="AF1356" s="374" t="str">
        <f t="shared" si="401"/>
        <v/>
      </c>
      <c r="AG1356" s="374" t="str">
        <f t="shared" si="402"/>
        <v/>
      </c>
      <c r="AH1356" s="374" t="str">
        <f t="array" ref="AH1356">IF( $W1356, "", INDEX(白話字韻母資料表, $AC1356, $AH$5))</f>
        <v/>
      </c>
      <c r="AI1356" s="374" t="str">
        <f t="array" ref="AI1356">IF($W1356, "", INDEX(白話字韻母八聲調資料表, $AD1356, $AG1356))</f>
        <v/>
      </c>
      <c r="AJ1356" s="370"/>
      <c r="AK1356" s="373" t="b">
        <f t="shared" si="403"/>
        <v>0</v>
      </c>
      <c r="AL1356" s="373" t="str">
        <f>IF( $AK1356, IFERROR( IF(MATCH( $E1356, 顎音化聲母!$H$9:$H$37, 0), TRUE, FALSE), FALSE), "")</f>
        <v/>
      </c>
      <c r="AM1356" s="373" t="str">
        <f t="array" ref="AM1356">IF( AND($AK1356, $AL1356), INDEX(顎音化聲母資料表, MATCH( $D1356 &amp; $E1356, 顎音化聲母!$L$5:$L$136, 0), 3), "")</f>
        <v/>
      </c>
      <c r="AN1356" s="373" t="str">
        <f t="shared" si="404"/>
        <v/>
      </c>
      <c r="AO1356" s="374" t="str">
        <f t="array" ref="AO1356">IF($AN1356="", "", IF( $AM1356&lt;&gt;"", $AM1356,INDEX(白話字聲母資料表, $AN1356, $AO$5)))</f>
        <v/>
      </c>
      <c r="AP1356" s="374" t="str">
        <f t="array" ref="AP1356">IF($W1356, "", INDEX(方音八音反切資料表, $AD1356, $AG1356))</f>
        <v/>
      </c>
      <c r="AQ1356" s="370"/>
      <c r="AR1356" s="374" t="str">
        <f t="array" ref="AR1356">IF($V1356, "", INDEX(白話字聲母資料表, $Z1356, $AR$5))</f>
        <v/>
      </c>
      <c r="AS1356" s="375" t="str">
        <f t="array" ref="AS1356">IF($W1356, "", INDEX(白話字韻母資料表, $AC1356, $AR$5))</f>
        <v/>
      </c>
      <c r="AT1356" s="374" t="str">
        <f t="array" ref="AT1356">IF($W1356, "", INDEX(台羅韻母八聲調資料表, $AD1356, $AG1356))</f>
        <v/>
      </c>
      <c r="AU1356" s="370"/>
      <c r="AV1356" s="374" t="str">
        <f t="array" ref="AV1356">IF($V1356, "", INDEX(白話字聲母資料表, $Z1356, $AV$5))</f>
        <v/>
      </c>
      <c r="AW1356" s="375" t="str">
        <f t="array" ref="AW1356">IF($W1356, "", INDEX(白話字韻母資料表, $AC1356, $AW$5))</f>
        <v/>
      </c>
      <c r="AX1356" s="374" t="str">
        <f t="array" ref="AX1356">IF($W1356, "", INDEX(閩拼韻母八聲調資料表, $AD1356, $AG1356))</f>
        <v/>
      </c>
    </row>
    <row r="1357" spans="2:50">
      <c r="B1357" s="380">
        <f t="shared" si="367"/>
        <v>1349</v>
      </c>
      <c r="C1357" s="314" t="str">
        <f>MID(文章!$D$4, B1357, 1)</f>
        <v/>
      </c>
      <c r="D1357" s="365"/>
      <c r="E1357" s="365"/>
      <c r="F1357" s="365"/>
      <c r="G1357" s="315" t="str">
        <f t="array" ref="G1357">IF( OR($T1357, NOT($U1357), $W1357), "", $AA1357 &amp; $AH1357 &amp; INDEX(中文數值資料表, $AG1357, 2) )</f>
        <v/>
      </c>
      <c r="H1357" s="321" t="str">
        <f t="shared" si="368"/>
        <v/>
      </c>
      <c r="I1357" s="322" t="str">
        <f t="shared" si="369"/>
        <v/>
      </c>
      <c r="J1357" s="323" t="str">
        <f t="shared" si="370"/>
        <v/>
      </c>
      <c r="K1357" s="316" t="str">
        <f t="shared" si="371"/>
        <v/>
      </c>
      <c r="L1357" s="317" t="str">
        <f t="shared" ca="1" si="405"/>
        <v xml:space="preserve">\ltjruby{}{}\
</v>
      </c>
      <c r="M1357" s="317" t="str">
        <f t="shared" ca="1" si="391"/>
        <v xml:space="preserve">&lt;ruby&gt;&lt;rt&gt;&lt;/rt&gt;&lt;/ruby&gt;
</v>
      </c>
      <c r="N1357" s="317" t="str">
        <f t="shared" ca="1" si="392"/>
        <v xml:space="preserve">&lt;ruby&gt;&lt;rt&gt;&lt;/rt&gt;&lt;/ruby&gt;
</v>
      </c>
      <c r="O1357" s="317" t="str">
        <f t="shared" ca="1" si="393"/>
        <v xml:space="preserve">&lt;ruby&gt;&lt;rt&gt;&lt;/rt&gt;&lt;/ruby&gt;
</v>
      </c>
      <c r="P1357" s="317" t="str">
        <f t="shared" ca="1" si="393"/>
        <v xml:space="preserve">&lt;ruby&gt;&lt;rt&gt;&lt;/rt&gt;&lt;/ruby&gt;
</v>
      </c>
      <c r="Q1357" s="318" t="str">
        <f t="shared" ca="1" si="394"/>
        <v xml:space="preserve">&lt;ruby&gt;&lt;rtc&gt;&lt;/rtc&gt;&lt;/ruby&gt;
</v>
      </c>
      <c r="R1357" s="318" t="str">
        <f t="shared" ca="1" si="395"/>
        <v xml:space="preserve">&lt;ruby&gt;&lt;rt&gt;&lt;/rt&gt;&lt;rtc&gt;&lt;/rtc&gt;&lt;/ruby&gt;
</v>
      </c>
      <c r="S1357" s="285"/>
      <c r="T1357" s="319" t="b">
        <f t="shared" si="389"/>
        <v>0</v>
      </c>
      <c r="U1357" s="319" t="b">
        <f t="shared" si="396"/>
        <v>0</v>
      </c>
      <c r="V1357" s="319" t="b">
        <f t="shared" si="397"/>
        <v>1</v>
      </c>
      <c r="W1357" s="319" t="b">
        <f t="shared" si="398"/>
        <v>1</v>
      </c>
      <c r="X1357" s="319" t="b">
        <f t="shared" si="399"/>
        <v>0</v>
      </c>
      <c r="Y1357" s="370"/>
      <c r="Z1357" s="377" t="str">
        <f t="shared" si="390"/>
        <v/>
      </c>
      <c r="AA1357" s="373" t="str">
        <f t="array" ref="AA1357">IF( $Z1357="", "", INDEX(白話字聲母資料表, $Z1357, $AA$5))</f>
        <v/>
      </c>
      <c r="AB1357" s="370"/>
      <c r="AC1357" s="377" t="str">
        <f t="shared" si="400"/>
        <v/>
      </c>
      <c r="AD1357" s="373" t="str">
        <f t="array" ref="AD1357">IF( $W1357, "", INDEX(白話字韻母資料表, AC1357, $AD$5))</f>
        <v/>
      </c>
      <c r="AE1357" s="373" t="str">
        <f t="array" ref="AE1357">IF( $W1357, "", IF( INDEX(白話字韻母資料表, AC1357, $AE$5) = "入聲", TRUE, FALSE) )</f>
        <v/>
      </c>
      <c r="AF1357" s="374" t="str">
        <f t="shared" si="401"/>
        <v/>
      </c>
      <c r="AG1357" s="374" t="str">
        <f t="shared" si="402"/>
        <v/>
      </c>
      <c r="AH1357" s="374" t="str">
        <f t="array" ref="AH1357">IF( $W1357, "", INDEX(白話字韻母資料表, $AC1357, $AH$5))</f>
        <v/>
      </c>
      <c r="AI1357" s="374" t="str">
        <f t="array" ref="AI1357">IF($W1357, "", INDEX(白話字韻母八聲調資料表, $AD1357, $AG1357))</f>
        <v/>
      </c>
      <c r="AJ1357" s="370"/>
      <c r="AK1357" s="373" t="b">
        <f t="shared" si="403"/>
        <v>0</v>
      </c>
      <c r="AL1357" s="373" t="str">
        <f>IF( $AK1357, IFERROR( IF(MATCH( $E1357, 顎音化聲母!$H$9:$H$37, 0), TRUE, FALSE), FALSE), "")</f>
        <v/>
      </c>
      <c r="AM1357" s="373" t="str">
        <f t="array" ref="AM1357">IF( AND($AK1357, $AL1357), INDEX(顎音化聲母資料表, MATCH( $D1357 &amp; $E1357, 顎音化聲母!$L$5:$L$136, 0), 3), "")</f>
        <v/>
      </c>
      <c r="AN1357" s="373" t="str">
        <f t="shared" si="404"/>
        <v/>
      </c>
      <c r="AO1357" s="374" t="str">
        <f t="array" ref="AO1357">IF($AN1357="", "", IF( $AM1357&lt;&gt;"", $AM1357,INDEX(白話字聲母資料表, $AN1357, $AO$5)))</f>
        <v/>
      </c>
      <c r="AP1357" s="374" t="str">
        <f t="array" ref="AP1357">IF($W1357, "", INDEX(方音八音反切資料表, $AD1357, $AG1357))</f>
        <v/>
      </c>
      <c r="AQ1357" s="370"/>
      <c r="AR1357" s="374" t="str">
        <f t="array" ref="AR1357">IF($V1357, "", INDEX(白話字聲母資料表, $Z1357, $AR$5))</f>
        <v/>
      </c>
      <c r="AS1357" s="375" t="str">
        <f t="array" ref="AS1357">IF($W1357, "", INDEX(白話字韻母資料表, $AC1357, $AR$5))</f>
        <v/>
      </c>
      <c r="AT1357" s="374" t="str">
        <f t="array" ref="AT1357">IF($W1357, "", INDEX(台羅韻母八聲調資料表, $AD1357, $AG1357))</f>
        <v/>
      </c>
      <c r="AU1357" s="370"/>
      <c r="AV1357" s="374" t="str">
        <f t="array" ref="AV1357">IF($V1357, "", INDEX(白話字聲母資料表, $Z1357, $AV$5))</f>
        <v/>
      </c>
      <c r="AW1357" s="375" t="str">
        <f t="array" ref="AW1357">IF($W1357, "", INDEX(白話字韻母資料表, $AC1357, $AW$5))</f>
        <v/>
      </c>
      <c r="AX1357" s="374" t="str">
        <f t="array" ref="AX1357">IF($W1357, "", INDEX(閩拼韻母八聲調資料表, $AD1357, $AG1357))</f>
        <v/>
      </c>
    </row>
    <row r="1358" spans="2:50">
      <c r="B1358" s="380">
        <f t="shared" si="367"/>
        <v>1350</v>
      </c>
      <c r="C1358" s="314" t="str">
        <f>MID(文章!$D$4, B1358, 1)</f>
        <v/>
      </c>
      <c r="D1358" s="365"/>
      <c r="E1358" s="365"/>
      <c r="F1358" s="365"/>
      <c r="G1358" s="315" t="str">
        <f t="array" ref="G1358">IF( OR($T1358, NOT($U1358), $W1358), "", $AA1358 &amp; $AH1358 &amp; INDEX(中文數值資料表, $AG1358, 2) )</f>
        <v/>
      </c>
      <c r="H1358" s="321" t="str">
        <f t="shared" si="368"/>
        <v/>
      </c>
      <c r="I1358" s="322" t="str">
        <f t="shared" si="369"/>
        <v/>
      </c>
      <c r="J1358" s="323" t="str">
        <f t="shared" si="370"/>
        <v/>
      </c>
      <c r="K1358" s="316" t="str">
        <f t="shared" si="371"/>
        <v/>
      </c>
      <c r="L1358" s="317" t="str">
        <f t="shared" ca="1" si="405"/>
        <v xml:space="preserve">\ltjruby{}{}\
</v>
      </c>
      <c r="M1358" s="317" t="str">
        <f t="shared" ca="1" si="391"/>
        <v xml:space="preserve">&lt;ruby&gt;&lt;rt&gt;&lt;/rt&gt;&lt;/ruby&gt;
</v>
      </c>
      <c r="N1358" s="317" t="str">
        <f t="shared" ca="1" si="392"/>
        <v xml:space="preserve">&lt;ruby&gt;&lt;rt&gt;&lt;/rt&gt;&lt;/ruby&gt;
</v>
      </c>
      <c r="O1358" s="317" t="str">
        <f t="shared" ca="1" si="393"/>
        <v xml:space="preserve">&lt;ruby&gt;&lt;rt&gt;&lt;/rt&gt;&lt;/ruby&gt;
</v>
      </c>
      <c r="P1358" s="317" t="str">
        <f t="shared" ca="1" si="393"/>
        <v xml:space="preserve">&lt;ruby&gt;&lt;rt&gt;&lt;/rt&gt;&lt;/ruby&gt;
</v>
      </c>
      <c r="Q1358" s="318" t="str">
        <f t="shared" ca="1" si="394"/>
        <v xml:space="preserve">&lt;ruby&gt;&lt;rtc&gt;&lt;/rtc&gt;&lt;/ruby&gt;
</v>
      </c>
      <c r="R1358" s="318" t="str">
        <f t="shared" ca="1" si="395"/>
        <v xml:space="preserve">&lt;ruby&gt;&lt;rt&gt;&lt;/rt&gt;&lt;rtc&gt;&lt;/rtc&gt;&lt;/ruby&gt;
</v>
      </c>
      <c r="S1358" s="285"/>
      <c r="T1358" s="319" t="b">
        <f t="shared" si="389"/>
        <v>0</v>
      </c>
      <c r="U1358" s="319" t="b">
        <f t="shared" si="396"/>
        <v>0</v>
      </c>
      <c r="V1358" s="319" t="b">
        <f t="shared" si="397"/>
        <v>1</v>
      </c>
      <c r="W1358" s="319" t="b">
        <f t="shared" si="398"/>
        <v>1</v>
      </c>
      <c r="X1358" s="319" t="b">
        <f t="shared" si="399"/>
        <v>0</v>
      </c>
      <c r="Y1358" s="370"/>
      <c r="Z1358" s="377" t="str">
        <f t="shared" si="390"/>
        <v/>
      </c>
      <c r="AA1358" s="373" t="str">
        <f t="array" ref="AA1358">IF( $Z1358="", "", INDEX(白話字聲母資料表, $Z1358, $AA$5))</f>
        <v/>
      </c>
      <c r="AB1358" s="370"/>
      <c r="AC1358" s="377" t="str">
        <f t="shared" si="400"/>
        <v/>
      </c>
      <c r="AD1358" s="373" t="str">
        <f t="array" ref="AD1358">IF( $W1358, "", INDEX(白話字韻母資料表, AC1358, $AD$5))</f>
        <v/>
      </c>
      <c r="AE1358" s="373" t="str">
        <f t="array" ref="AE1358">IF( $W1358, "", IF( INDEX(白話字韻母資料表, AC1358, $AE$5) = "入聲", TRUE, FALSE) )</f>
        <v/>
      </c>
      <c r="AF1358" s="374" t="str">
        <f t="shared" si="401"/>
        <v/>
      </c>
      <c r="AG1358" s="374" t="str">
        <f t="shared" si="402"/>
        <v/>
      </c>
      <c r="AH1358" s="374" t="str">
        <f t="array" ref="AH1358">IF( $W1358, "", INDEX(白話字韻母資料表, $AC1358, $AH$5))</f>
        <v/>
      </c>
      <c r="AI1358" s="374" t="str">
        <f t="array" ref="AI1358">IF($W1358, "", INDEX(白話字韻母八聲調資料表, $AD1358, $AG1358))</f>
        <v/>
      </c>
      <c r="AJ1358" s="370"/>
      <c r="AK1358" s="373" t="b">
        <f t="shared" si="403"/>
        <v>0</v>
      </c>
      <c r="AL1358" s="373" t="str">
        <f>IF( $AK1358, IFERROR( IF(MATCH( $E1358, 顎音化聲母!$H$9:$H$37, 0), TRUE, FALSE), FALSE), "")</f>
        <v/>
      </c>
      <c r="AM1358" s="373" t="str">
        <f t="array" ref="AM1358">IF( AND($AK1358, $AL1358), INDEX(顎音化聲母資料表, MATCH( $D1358 &amp; $E1358, 顎音化聲母!$L$5:$L$136, 0), 3), "")</f>
        <v/>
      </c>
      <c r="AN1358" s="373" t="str">
        <f t="shared" si="404"/>
        <v/>
      </c>
      <c r="AO1358" s="374" t="str">
        <f t="array" ref="AO1358">IF($AN1358="", "", IF( $AM1358&lt;&gt;"", $AM1358,INDEX(白話字聲母資料表, $AN1358, $AO$5)))</f>
        <v/>
      </c>
      <c r="AP1358" s="374" t="str">
        <f t="array" ref="AP1358">IF($W1358, "", INDEX(方音八音反切資料表, $AD1358, $AG1358))</f>
        <v/>
      </c>
      <c r="AQ1358" s="370"/>
      <c r="AR1358" s="374" t="str">
        <f t="array" ref="AR1358">IF($V1358, "", INDEX(白話字聲母資料表, $Z1358, $AR$5))</f>
        <v/>
      </c>
      <c r="AS1358" s="375" t="str">
        <f t="array" ref="AS1358">IF($W1358, "", INDEX(白話字韻母資料表, $AC1358, $AR$5))</f>
        <v/>
      </c>
      <c r="AT1358" s="374" t="str">
        <f t="array" ref="AT1358">IF($W1358, "", INDEX(台羅韻母八聲調資料表, $AD1358, $AG1358))</f>
        <v/>
      </c>
      <c r="AU1358" s="370"/>
      <c r="AV1358" s="374" t="str">
        <f t="array" ref="AV1358">IF($V1358, "", INDEX(白話字聲母資料表, $Z1358, $AV$5))</f>
        <v/>
      </c>
      <c r="AW1358" s="375" t="str">
        <f t="array" ref="AW1358">IF($W1358, "", INDEX(白話字韻母資料表, $AC1358, $AW$5))</f>
        <v/>
      </c>
      <c r="AX1358" s="374" t="str">
        <f t="array" ref="AX1358">IF($W1358, "", INDEX(閩拼韻母八聲調資料表, $AD1358, $AG1358))</f>
        <v/>
      </c>
    </row>
    <row r="1359" spans="2:50">
      <c r="B1359" s="380">
        <f t="shared" si="367"/>
        <v>1351</v>
      </c>
      <c r="C1359" s="314" t="str">
        <f>MID(文章!$D$4, B1359, 1)</f>
        <v/>
      </c>
      <c r="D1359" s="365"/>
      <c r="E1359" s="365"/>
      <c r="F1359" s="365"/>
      <c r="G1359" s="315" t="str">
        <f t="array" ref="G1359">IF( OR($T1359, NOT($U1359), $W1359), "", $AA1359 &amp; $AH1359 &amp; INDEX(中文數值資料表, $AG1359, 2) )</f>
        <v/>
      </c>
      <c r="H1359" s="321" t="str">
        <f t="shared" si="368"/>
        <v/>
      </c>
      <c r="I1359" s="322" t="str">
        <f t="shared" si="369"/>
        <v/>
      </c>
      <c r="J1359" s="323" t="str">
        <f t="shared" si="370"/>
        <v/>
      </c>
      <c r="K1359" s="316" t="str">
        <f t="shared" si="371"/>
        <v/>
      </c>
      <c r="L1359" s="317" t="str">
        <f t="shared" ca="1" si="405"/>
        <v xml:space="preserve">\ltjruby{}{}\
</v>
      </c>
      <c r="M1359" s="317" t="str">
        <f t="shared" ca="1" si="391"/>
        <v xml:space="preserve">&lt;ruby&gt;&lt;rt&gt;&lt;/rt&gt;&lt;/ruby&gt;
</v>
      </c>
      <c r="N1359" s="317" t="str">
        <f t="shared" ca="1" si="392"/>
        <v xml:space="preserve">&lt;ruby&gt;&lt;rt&gt;&lt;/rt&gt;&lt;/ruby&gt;
</v>
      </c>
      <c r="O1359" s="317" t="str">
        <f t="shared" ca="1" si="393"/>
        <v xml:space="preserve">&lt;ruby&gt;&lt;rt&gt;&lt;/rt&gt;&lt;/ruby&gt;
</v>
      </c>
      <c r="P1359" s="317" t="str">
        <f t="shared" ca="1" si="393"/>
        <v xml:space="preserve">&lt;ruby&gt;&lt;rt&gt;&lt;/rt&gt;&lt;/ruby&gt;
</v>
      </c>
      <c r="Q1359" s="318" t="str">
        <f t="shared" ca="1" si="394"/>
        <v xml:space="preserve">&lt;ruby&gt;&lt;rtc&gt;&lt;/rtc&gt;&lt;/ruby&gt;
</v>
      </c>
      <c r="R1359" s="318" t="str">
        <f t="shared" ca="1" si="395"/>
        <v xml:space="preserve">&lt;ruby&gt;&lt;rt&gt;&lt;/rt&gt;&lt;rtc&gt;&lt;/rtc&gt;&lt;/ruby&gt;
</v>
      </c>
      <c r="S1359" s="285"/>
      <c r="T1359" s="319" t="b">
        <f t="shared" si="389"/>
        <v>0</v>
      </c>
      <c r="U1359" s="319" t="b">
        <f t="shared" si="396"/>
        <v>0</v>
      </c>
      <c r="V1359" s="319" t="b">
        <f t="shared" si="397"/>
        <v>1</v>
      </c>
      <c r="W1359" s="319" t="b">
        <f t="shared" si="398"/>
        <v>1</v>
      </c>
      <c r="X1359" s="319" t="b">
        <f t="shared" si="399"/>
        <v>0</v>
      </c>
      <c r="Y1359" s="370"/>
      <c r="Z1359" s="377" t="str">
        <f t="shared" si="390"/>
        <v/>
      </c>
      <c r="AA1359" s="373" t="str">
        <f t="array" ref="AA1359">IF( $Z1359="", "", INDEX(白話字聲母資料表, $Z1359, $AA$5))</f>
        <v/>
      </c>
      <c r="AB1359" s="370"/>
      <c r="AC1359" s="377" t="str">
        <f t="shared" si="400"/>
        <v/>
      </c>
      <c r="AD1359" s="373" t="str">
        <f t="array" ref="AD1359">IF( $W1359, "", INDEX(白話字韻母資料表, AC1359, $AD$5))</f>
        <v/>
      </c>
      <c r="AE1359" s="373" t="str">
        <f t="array" ref="AE1359">IF( $W1359, "", IF( INDEX(白話字韻母資料表, AC1359, $AE$5) = "入聲", TRUE, FALSE) )</f>
        <v/>
      </c>
      <c r="AF1359" s="374" t="str">
        <f t="shared" si="401"/>
        <v/>
      </c>
      <c r="AG1359" s="374" t="str">
        <f t="shared" si="402"/>
        <v/>
      </c>
      <c r="AH1359" s="374" t="str">
        <f t="array" ref="AH1359">IF( $W1359, "", INDEX(白話字韻母資料表, $AC1359, $AH$5))</f>
        <v/>
      </c>
      <c r="AI1359" s="374" t="str">
        <f t="array" ref="AI1359">IF($W1359, "", INDEX(白話字韻母八聲調資料表, $AD1359, $AG1359))</f>
        <v/>
      </c>
      <c r="AJ1359" s="370"/>
      <c r="AK1359" s="373" t="b">
        <f t="shared" si="403"/>
        <v>0</v>
      </c>
      <c r="AL1359" s="373" t="str">
        <f>IF( $AK1359, IFERROR( IF(MATCH( $E1359, 顎音化聲母!$H$9:$H$37, 0), TRUE, FALSE), FALSE), "")</f>
        <v/>
      </c>
      <c r="AM1359" s="373" t="str">
        <f t="array" ref="AM1359">IF( AND($AK1359, $AL1359), INDEX(顎音化聲母資料表, MATCH( $D1359 &amp; $E1359, 顎音化聲母!$L$5:$L$136, 0), 3), "")</f>
        <v/>
      </c>
      <c r="AN1359" s="373" t="str">
        <f t="shared" si="404"/>
        <v/>
      </c>
      <c r="AO1359" s="374" t="str">
        <f t="array" ref="AO1359">IF($AN1359="", "", IF( $AM1359&lt;&gt;"", $AM1359,INDEX(白話字聲母資料表, $AN1359, $AO$5)))</f>
        <v/>
      </c>
      <c r="AP1359" s="374" t="str">
        <f t="array" ref="AP1359">IF($W1359, "", INDEX(方音八音反切資料表, $AD1359, $AG1359))</f>
        <v/>
      </c>
      <c r="AQ1359" s="370"/>
      <c r="AR1359" s="374" t="str">
        <f t="array" ref="AR1359">IF($V1359, "", INDEX(白話字聲母資料表, $Z1359, $AR$5))</f>
        <v/>
      </c>
      <c r="AS1359" s="375" t="str">
        <f t="array" ref="AS1359">IF($W1359, "", INDEX(白話字韻母資料表, $AC1359, $AR$5))</f>
        <v/>
      </c>
      <c r="AT1359" s="374" t="str">
        <f t="array" ref="AT1359">IF($W1359, "", INDEX(台羅韻母八聲調資料表, $AD1359, $AG1359))</f>
        <v/>
      </c>
      <c r="AU1359" s="370"/>
      <c r="AV1359" s="374" t="str">
        <f t="array" ref="AV1359">IF($V1359, "", INDEX(白話字聲母資料表, $Z1359, $AV$5))</f>
        <v/>
      </c>
      <c r="AW1359" s="375" t="str">
        <f t="array" ref="AW1359">IF($W1359, "", INDEX(白話字韻母資料表, $AC1359, $AW$5))</f>
        <v/>
      </c>
      <c r="AX1359" s="374" t="str">
        <f t="array" ref="AX1359">IF($W1359, "", INDEX(閩拼韻母八聲調資料表, $AD1359, $AG1359))</f>
        <v/>
      </c>
    </row>
    <row r="1360" spans="2:50">
      <c r="B1360" s="380">
        <f t="shared" si="367"/>
        <v>1352</v>
      </c>
      <c r="C1360" s="314" t="str">
        <f>MID(文章!$D$4, B1360, 1)</f>
        <v/>
      </c>
      <c r="D1360" s="365"/>
      <c r="E1360" s="365"/>
      <c r="F1360" s="365"/>
      <c r="G1360" s="315" t="str">
        <f t="array" ref="G1360">IF( OR($T1360, NOT($U1360), $W1360), "", $AA1360 &amp; $AH1360 &amp; INDEX(中文數值資料表, $AG1360, 2) )</f>
        <v/>
      </c>
      <c r="H1360" s="321" t="str">
        <f t="shared" si="368"/>
        <v/>
      </c>
      <c r="I1360" s="322" t="str">
        <f t="shared" si="369"/>
        <v/>
      </c>
      <c r="J1360" s="323" t="str">
        <f t="shared" si="370"/>
        <v/>
      </c>
      <c r="K1360" s="316" t="str">
        <f t="shared" si="371"/>
        <v/>
      </c>
      <c r="L1360" s="317" t="str">
        <f t="shared" ca="1" si="405"/>
        <v xml:space="preserve">\ltjruby{}{}\
</v>
      </c>
      <c r="M1360" s="317" t="str">
        <f t="shared" ca="1" si="391"/>
        <v xml:space="preserve">&lt;ruby&gt;&lt;rt&gt;&lt;/rt&gt;&lt;/ruby&gt;
</v>
      </c>
      <c r="N1360" s="317" t="str">
        <f t="shared" ca="1" si="392"/>
        <v xml:space="preserve">&lt;ruby&gt;&lt;rt&gt;&lt;/rt&gt;&lt;/ruby&gt;
</v>
      </c>
      <c r="O1360" s="317" t="str">
        <f t="shared" ca="1" si="393"/>
        <v xml:space="preserve">&lt;ruby&gt;&lt;rt&gt;&lt;/rt&gt;&lt;/ruby&gt;
</v>
      </c>
      <c r="P1360" s="317" t="str">
        <f t="shared" ca="1" si="393"/>
        <v xml:space="preserve">&lt;ruby&gt;&lt;rt&gt;&lt;/rt&gt;&lt;/ruby&gt;
</v>
      </c>
      <c r="Q1360" s="318" t="str">
        <f t="shared" ca="1" si="394"/>
        <v xml:space="preserve">&lt;ruby&gt;&lt;rtc&gt;&lt;/rtc&gt;&lt;/ruby&gt;
</v>
      </c>
      <c r="R1360" s="318" t="str">
        <f t="shared" ca="1" si="395"/>
        <v xml:space="preserve">&lt;ruby&gt;&lt;rt&gt;&lt;/rt&gt;&lt;rtc&gt;&lt;/rtc&gt;&lt;/ruby&gt;
</v>
      </c>
      <c r="S1360" s="285"/>
      <c r="T1360" s="319" t="b">
        <f t="shared" si="389"/>
        <v>0</v>
      </c>
      <c r="U1360" s="319" t="b">
        <f t="shared" si="396"/>
        <v>0</v>
      </c>
      <c r="V1360" s="319" t="b">
        <f t="shared" si="397"/>
        <v>1</v>
      </c>
      <c r="W1360" s="319" t="b">
        <f t="shared" si="398"/>
        <v>1</v>
      </c>
      <c r="X1360" s="319" t="b">
        <f t="shared" si="399"/>
        <v>0</v>
      </c>
      <c r="Y1360" s="370"/>
      <c r="Z1360" s="377" t="str">
        <f t="shared" si="390"/>
        <v/>
      </c>
      <c r="AA1360" s="373" t="str">
        <f t="array" ref="AA1360">IF( $Z1360="", "", INDEX(白話字聲母資料表, $Z1360, $AA$5))</f>
        <v/>
      </c>
      <c r="AB1360" s="370"/>
      <c r="AC1360" s="377" t="str">
        <f t="shared" si="400"/>
        <v/>
      </c>
      <c r="AD1360" s="373" t="str">
        <f t="array" ref="AD1360">IF( $W1360, "", INDEX(白話字韻母資料表, AC1360, $AD$5))</f>
        <v/>
      </c>
      <c r="AE1360" s="373" t="str">
        <f t="array" ref="AE1360">IF( $W1360, "", IF( INDEX(白話字韻母資料表, AC1360, $AE$5) = "入聲", TRUE, FALSE) )</f>
        <v/>
      </c>
      <c r="AF1360" s="374" t="str">
        <f t="shared" si="401"/>
        <v/>
      </c>
      <c r="AG1360" s="374" t="str">
        <f t="shared" si="402"/>
        <v/>
      </c>
      <c r="AH1360" s="374" t="str">
        <f t="array" ref="AH1360">IF( $W1360, "", INDEX(白話字韻母資料表, $AC1360, $AH$5))</f>
        <v/>
      </c>
      <c r="AI1360" s="374" t="str">
        <f t="array" ref="AI1360">IF($W1360, "", INDEX(白話字韻母八聲調資料表, $AD1360, $AG1360))</f>
        <v/>
      </c>
      <c r="AJ1360" s="370"/>
      <c r="AK1360" s="373" t="b">
        <f t="shared" si="403"/>
        <v>0</v>
      </c>
      <c r="AL1360" s="373" t="str">
        <f>IF( $AK1360, IFERROR( IF(MATCH( $E1360, 顎音化聲母!$H$9:$H$37, 0), TRUE, FALSE), FALSE), "")</f>
        <v/>
      </c>
      <c r="AM1360" s="373" t="str">
        <f t="array" ref="AM1360">IF( AND($AK1360, $AL1360), INDEX(顎音化聲母資料表, MATCH( $D1360 &amp; $E1360, 顎音化聲母!$L$5:$L$136, 0), 3), "")</f>
        <v/>
      </c>
      <c r="AN1360" s="373" t="str">
        <f t="shared" si="404"/>
        <v/>
      </c>
      <c r="AO1360" s="374" t="str">
        <f t="array" ref="AO1360">IF($AN1360="", "", IF( $AM1360&lt;&gt;"", $AM1360,INDEX(白話字聲母資料表, $AN1360, $AO$5)))</f>
        <v/>
      </c>
      <c r="AP1360" s="374" t="str">
        <f t="array" ref="AP1360">IF($W1360, "", INDEX(方音八音反切資料表, $AD1360, $AG1360))</f>
        <v/>
      </c>
      <c r="AQ1360" s="370"/>
      <c r="AR1360" s="374" t="str">
        <f t="array" ref="AR1360">IF($V1360, "", INDEX(白話字聲母資料表, $Z1360, $AR$5))</f>
        <v/>
      </c>
      <c r="AS1360" s="375" t="str">
        <f t="array" ref="AS1360">IF($W1360, "", INDEX(白話字韻母資料表, $AC1360, $AR$5))</f>
        <v/>
      </c>
      <c r="AT1360" s="374" t="str">
        <f t="array" ref="AT1360">IF($W1360, "", INDEX(台羅韻母八聲調資料表, $AD1360, $AG1360))</f>
        <v/>
      </c>
      <c r="AU1360" s="370"/>
      <c r="AV1360" s="374" t="str">
        <f t="array" ref="AV1360">IF($V1360, "", INDEX(白話字聲母資料表, $Z1360, $AV$5))</f>
        <v/>
      </c>
      <c r="AW1360" s="375" t="str">
        <f t="array" ref="AW1360">IF($W1360, "", INDEX(白話字韻母資料表, $AC1360, $AW$5))</f>
        <v/>
      </c>
      <c r="AX1360" s="374" t="str">
        <f t="array" ref="AX1360">IF($W1360, "", INDEX(閩拼韻母八聲調資料表, $AD1360, $AG1360))</f>
        <v/>
      </c>
    </row>
    <row r="1361" spans="2:50">
      <c r="B1361" s="380">
        <f t="shared" si="367"/>
        <v>1353</v>
      </c>
      <c r="C1361" s="314" t="str">
        <f>MID(文章!$D$4, B1361, 1)</f>
        <v/>
      </c>
      <c r="D1361" s="365"/>
      <c r="E1361" s="365"/>
      <c r="F1361" s="365"/>
      <c r="G1361" s="315" t="str">
        <f t="array" ref="G1361">IF( OR($T1361, NOT($U1361), $W1361), "", $AA1361 &amp; $AH1361 &amp; INDEX(中文數值資料表, $AG1361, 2) )</f>
        <v/>
      </c>
      <c r="H1361" s="321" t="str">
        <f t="shared" si="368"/>
        <v/>
      </c>
      <c r="I1361" s="322" t="str">
        <f t="shared" si="369"/>
        <v/>
      </c>
      <c r="J1361" s="323" t="str">
        <f t="shared" si="370"/>
        <v/>
      </c>
      <c r="K1361" s="316" t="str">
        <f t="shared" si="371"/>
        <v/>
      </c>
      <c r="L1361" s="317" t="str">
        <f t="shared" ca="1" si="405"/>
        <v xml:space="preserve">\ltjruby{}{}\
</v>
      </c>
      <c r="M1361" s="317" t="str">
        <f t="shared" ca="1" si="391"/>
        <v xml:space="preserve">&lt;ruby&gt;&lt;rt&gt;&lt;/rt&gt;&lt;/ruby&gt;
</v>
      </c>
      <c r="N1361" s="317" t="str">
        <f t="shared" ca="1" si="392"/>
        <v xml:space="preserve">&lt;ruby&gt;&lt;rt&gt;&lt;/rt&gt;&lt;/ruby&gt;
</v>
      </c>
      <c r="O1361" s="317" t="str">
        <f t="shared" ca="1" si="393"/>
        <v xml:space="preserve">&lt;ruby&gt;&lt;rt&gt;&lt;/rt&gt;&lt;/ruby&gt;
</v>
      </c>
      <c r="P1361" s="317" t="str">
        <f t="shared" ca="1" si="393"/>
        <v xml:space="preserve">&lt;ruby&gt;&lt;rt&gt;&lt;/rt&gt;&lt;/ruby&gt;
</v>
      </c>
      <c r="Q1361" s="318" t="str">
        <f t="shared" ca="1" si="394"/>
        <v xml:space="preserve">&lt;ruby&gt;&lt;rtc&gt;&lt;/rtc&gt;&lt;/ruby&gt;
</v>
      </c>
      <c r="R1361" s="318" t="str">
        <f t="shared" ca="1" si="395"/>
        <v xml:space="preserve">&lt;ruby&gt;&lt;rt&gt;&lt;/rt&gt;&lt;rtc&gt;&lt;/rtc&gt;&lt;/ruby&gt;
</v>
      </c>
      <c r="S1361" s="285"/>
      <c r="T1361" s="319" t="b">
        <f t="shared" si="389"/>
        <v>0</v>
      </c>
      <c r="U1361" s="319" t="b">
        <f t="shared" si="396"/>
        <v>0</v>
      </c>
      <c r="V1361" s="319" t="b">
        <f t="shared" si="397"/>
        <v>1</v>
      </c>
      <c r="W1361" s="319" t="b">
        <f t="shared" si="398"/>
        <v>1</v>
      </c>
      <c r="X1361" s="319" t="b">
        <f t="shared" si="399"/>
        <v>0</v>
      </c>
      <c r="Y1361" s="370"/>
      <c r="Z1361" s="377" t="str">
        <f t="shared" si="390"/>
        <v/>
      </c>
      <c r="AA1361" s="373" t="str">
        <f t="array" ref="AA1361">IF( $Z1361="", "", INDEX(白話字聲母資料表, $Z1361, $AA$5))</f>
        <v/>
      </c>
      <c r="AB1361" s="370"/>
      <c r="AC1361" s="377" t="str">
        <f t="shared" si="400"/>
        <v/>
      </c>
      <c r="AD1361" s="373" t="str">
        <f t="array" ref="AD1361">IF( $W1361, "", INDEX(白話字韻母資料表, AC1361, $AD$5))</f>
        <v/>
      </c>
      <c r="AE1361" s="373" t="str">
        <f t="array" ref="AE1361">IF( $W1361, "", IF( INDEX(白話字韻母資料表, AC1361, $AE$5) = "入聲", TRUE, FALSE) )</f>
        <v/>
      </c>
      <c r="AF1361" s="374" t="str">
        <f t="shared" si="401"/>
        <v/>
      </c>
      <c r="AG1361" s="374" t="str">
        <f t="shared" si="402"/>
        <v/>
      </c>
      <c r="AH1361" s="374" t="str">
        <f t="array" ref="AH1361">IF( $W1361, "", INDEX(白話字韻母資料表, $AC1361, $AH$5))</f>
        <v/>
      </c>
      <c r="AI1361" s="374" t="str">
        <f t="array" ref="AI1361">IF($W1361, "", INDEX(白話字韻母八聲調資料表, $AD1361, $AG1361))</f>
        <v/>
      </c>
      <c r="AJ1361" s="370"/>
      <c r="AK1361" s="373" t="b">
        <f t="shared" si="403"/>
        <v>0</v>
      </c>
      <c r="AL1361" s="373" t="str">
        <f>IF( $AK1361, IFERROR( IF(MATCH( $E1361, 顎音化聲母!$H$9:$H$37, 0), TRUE, FALSE), FALSE), "")</f>
        <v/>
      </c>
      <c r="AM1361" s="373" t="str">
        <f t="array" ref="AM1361">IF( AND($AK1361, $AL1361), INDEX(顎音化聲母資料表, MATCH( $D1361 &amp; $E1361, 顎音化聲母!$L$5:$L$136, 0), 3), "")</f>
        <v/>
      </c>
      <c r="AN1361" s="373" t="str">
        <f t="shared" si="404"/>
        <v/>
      </c>
      <c r="AO1361" s="374" t="str">
        <f t="array" ref="AO1361">IF($AN1361="", "", IF( $AM1361&lt;&gt;"", $AM1361,INDEX(白話字聲母資料表, $AN1361, $AO$5)))</f>
        <v/>
      </c>
      <c r="AP1361" s="374" t="str">
        <f t="array" ref="AP1361">IF($W1361, "", INDEX(方音八音反切資料表, $AD1361, $AG1361))</f>
        <v/>
      </c>
      <c r="AQ1361" s="370"/>
      <c r="AR1361" s="374" t="str">
        <f t="array" ref="AR1361">IF($V1361, "", INDEX(白話字聲母資料表, $Z1361, $AR$5))</f>
        <v/>
      </c>
      <c r="AS1361" s="375" t="str">
        <f t="array" ref="AS1361">IF($W1361, "", INDEX(白話字韻母資料表, $AC1361, $AR$5))</f>
        <v/>
      </c>
      <c r="AT1361" s="374" t="str">
        <f t="array" ref="AT1361">IF($W1361, "", INDEX(台羅韻母八聲調資料表, $AD1361, $AG1361))</f>
        <v/>
      </c>
      <c r="AU1361" s="370"/>
      <c r="AV1361" s="374" t="str">
        <f t="array" ref="AV1361">IF($V1361, "", INDEX(白話字聲母資料表, $Z1361, $AV$5))</f>
        <v/>
      </c>
      <c r="AW1361" s="375" t="str">
        <f t="array" ref="AW1361">IF($W1361, "", INDEX(白話字韻母資料表, $AC1361, $AW$5))</f>
        <v/>
      </c>
      <c r="AX1361" s="374" t="str">
        <f t="array" ref="AX1361">IF($W1361, "", INDEX(閩拼韻母八聲調資料表, $AD1361, $AG1361))</f>
        <v/>
      </c>
    </row>
    <row r="1362" spans="2:50">
      <c r="B1362" s="380">
        <f t="shared" si="367"/>
        <v>1354</v>
      </c>
      <c r="C1362" s="314" t="str">
        <f>MID(文章!$D$4, B1362, 1)</f>
        <v/>
      </c>
      <c r="D1362" s="365"/>
      <c r="E1362" s="365"/>
      <c r="F1362" s="365"/>
      <c r="G1362" s="315" t="str">
        <f t="array" ref="G1362">IF( OR($T1362, NOT($U1362), $W1362), "", $AA1362 &amp; $AH1362 &amp; INDEX(中文數值資料表, $AG1362, 2) )</f>
        <v/>
      </c>
      <c r="H1362" s="321" t="str">
        <f t="shared" si="368"/>
        <v/>
      </c>
      <c r="I1362" s="322" t="str">
        <f t="shared" si="369"/>
        <v/>
      </c>
      <c r="J1362" s="323" t="str">
        <f t="shared" si="370"/>
        <v/>
      </c>
      <c r="K1362" s="316" t="str">
        <f t="shared" si="371"/>
        <v/>
      </c>
      <c r="L1362" s="317" t="str">
        <f t="shared" ca="1" si="405"/>
        <v xml:space="preserve">\ltjruby{}{}\
</v>
      </c>
      <c r="M1362" s="317" t="str">
        <f t="shared" ca="1" si="391"/>
        <v xml:space="preserve">&lt;ruby&gt;&lt;rt&gt;&lt;/rt&gt;&lt;/ruby&gt;
</v>
      </c>
      <c r="N1362" s="317" t="str">
        <f t="shared" ca="1" si="392"/>
        <v xml:space="preserve">&lt;ruby&gt;&lt;rt&gt;&lt;/rt&gt;&lt;/ruby&gt;
</v>
      </c>
      <c r="O1362" s="317" t="str">
        <f t="shared" ca="1" si="393"/>
        <v xml:space="preserve">&lt;ruby&gt;&lt;rt&gt;&lt;/rt&gt;&lt;/ruby&gt;
</v>
      </c>
      <c r="P1362" s="317" t="str">
        <f t="shared" ca="1" si="393"/>
        <v xml:space="preserve">&lt;ruby&gt;&lt;rt&gt;&lt;/rt&gt;&lt;/ruby&gt;
</v>
      </c>
      <c r="Q1362" s="318" t="str">
        <f t="shared" ca="1" si="394"/>
        <v xml:space="preserve">&lt;ruby&gt;&lt;rtc&gt;&lt;/rtc&gt;&lt;/ruby&gt;
</v>
      </c>
      <c r="R1362" s="318" t="str">
        <f t="shared" ca="1" si="395"/>
        <v xml:space="preserve">&lt;ruby&gt;&lt;rt&gt;&lt;/rt&gt;&lt;rtc&gt;&lt;/rtc&gt;&lt;/ruby&gt;
</v>
      </c>
      <c r="S1362" s="285"/>
      <c r="T1362" s="319" t="b">
        <f t="shared" si="389"/>
        <v>0</v>
      </c>
      <c r="U1362" s="319" t="b">
        <f t="shared" si="396"/>
        <v>0</v>
      </c>
      <c r="V1362" s="319" t="b">
        <f t="shared" si="397"/>
        <v>1</v>
      </c>
      <c r="W1362" s="319" t="b">
        <f t="shared" si="398"/>
        <v>1</v>
      </c>
      <c r="X1362" s="319" t="b">
        <f t="shared" si="399"/>
        <v>0</v>
      </c>
      <c r="Y1362" s="370"/>
      <c r="Z1362" s="377" t="str">
        <f t="shared" si="390"/>
        <v/>
      </c>
      <c r="AA1362" s="373" t="str">
        <f t="array" ref="AA1362">IF( $Z1362="", "", INDEX(白話字聲母資料表, $Z1362, $AA$5))</f>
        <v/>
      </c>
      <c r="AB1362" s="370"/>
      <c r="AC1362" s="377" t="str">
        <f t="shared" si="400"/>
        <v/>
      </c>
      <c r="AD1362" s="373" t="str">
        <f t="array" ref="AD1362">IF( $W1362, "", INDEX(白話字韻母資料表, AC1362, $AD$5))</f>
        <v/>
      </c>
      <c r="AE1362" s="373" t="str">
        <f t="array" ref="AE1362">IF( $W1362, "", IF( INDEX(白話字韻母資料表, AC1362, $AE$5) = "入聲", TRUE, FALSE) )</f>
        <v/>
      </c>
      <c r="AF1362" s="374" t="str">
        <f t="shared" si="401"/>
        <v/>
      </c>
      <c r="AG1362" s="374" t="str">
        <f t="shared" si="402"/>
        <v/>
      </c>
      <c r="AH1362" s="374" t="str">
        <f t="array" ref="AH1362">IF( $W1362, "", INDEX(白話字韻母資料表, $AC1362, $AH$5))</f>
        <v/>
      </c>
      <c r="AI1362" s="374" t="str">
        <f t="array" ref="AI1362">IF($W1362, "", INDEX(白話字韻母八聲調資料表, $AD1362, $AG1362))</f>
        <v/>
      </c>
      <c r="AJ1362" s="370"/>
      <c r="AK1362" s="373" t="b">
        <f t="shared" si="403"/>
        <v>0</v>
      </c>
      <c r="AL1362" s="373" t="str">
        <f>IF( $AK1362, IFERROR( IF(MATCH( $E1362, 顎音化聲母!$H$9:$H$37, 0), TRUE, FALSE), FALSE), "")</f>
        <v/>
      </c>
      <c r="AM1362" s="373" t="str">
        <f t="array" ref="AM1362">IF( AND($AK1362, $AL1362), INDEX(顎音化聲母資料表, MATCH( $D1362 &amp; $E1362, 顎音化聲母!$L$5:$L$136, 0), 3), "")</f>
        <v/>
      </c>
      <c r="AN1362" s="373" t="str">
        <f t="shared" si="404"/>
        <v/>
      </c>
      <c r="AO1362" s="374" t="str">
        <f t="array" ref="AO1362">IF($AN1362="", "", IF( $AM1362&lt;&gt;"", $AM1362,INDEX(白話字聲母資料表, $AN1362, $AO$5)))</f>
        <v/>
      </c>
      <c r="AP1362" s="374" t="str">
        <f t="array" ref="AP1362">IF($W1362, "", INDEX(方音八音反切資料表, $AD1362, $AG1362))</f>
        <v/>
      </c>
      <c r="AQ1362" s="370"/>
      <c r="AR1362" s="374" t="str">
        <f t="array" ref="AR1362">IF($V1362, "", INDEX(白話字聲母資料表, $Z1362, $AR$5))</f>
        <v/>
      </c>
      <c r="AS1362" s="375" t="str">
        <f t="array" ref="AS1362">IF($W1362, "", INDEX(白話字韻母資料表, $AC1362, $AR$5))</f>
        <v/>
      </c>
      <c r="AT1362" s="374" t="str">
        <f t="array" ref="AT1362">IF($W1362, "", INDEX(台羅韻母八聲調資料表, $AD1362, $AG1362))</f>
        <v/>
      </c>
      <c r="AU1362" s="370"/>
      <c r="AV1362" s="374" t="str">
        <f t="array" ref="AV1362">IF($V1362, "", INDEX(白話字聲母資料表, $Z1362, $AV$5))</f>
        <v/>
      </c>
      <c r="AW1362" s="375" t="str">
        <f t="array" ref="AW1362">IF($W1362, "", INDEX(白話字韻母資料表, $AC1362, $AW$5))</f>
        <v/>
      </c>
      <c r="AX1362" s="374" t="str">
        <f t="array" ref="AX1362">IF($W1362, "", INDEX(閩拼韻母八聲調資料表, $AD1362, $AG1362))</f>
        <v/>
      </c>
    </row>
    <row r="1363" spans="2:50">
      <c r="B1363" s="380">
        <f t="shared" si="367"/>
        <v>1355</v>
      </c>
      <c r="C1363" s="314" t="str">
        <f>MID(文章!$D$4, B1363, 1)</f>
        <v/>
      </c>
      <c r="D1363" s="365"/>
      <c r="E1363" s="365"/>
      <c r="F1363" s="365"/>
      <c r="G1363" s="315" t="str">
        <f t="array" ref="G1363">IF( OR($T1363, NOT($U1363), $W1363), "", $AA1363 &amp; $AH1363 &amp; INDEX(中文數值資料表, $AG1363, 2) )</f>
        <v/>
      </c>
      <c r="H1363" s="321" t="str">
        <f t="shared" si="368"/>
        <v/>
      </c>
      <c r="I1363" s="322" t="str">
        <f t="shared" si="369"/>
        <v/>
      </c>
      <c r="J1363" s="323" t="str">
        <f t="shared" si="370"/>
        <v/>
      </c>
      <c r="K1363" s="316" t="str">
        <f t="shared" si="371"/>
        <v/>
      </c>
      <c r="L1363" s="317" t="str">
        <f t="shared" ca="1" si="405"/>
        <v xml:space="preserve">\ltjruby{}{}\
</v>
      </c>
      <c r="M1363" s="317" t="str">
        <f t="shared" ca="1" si="391"/>
        <v xml:space="preserve">&lt;ruby&gt;&lt;rt&gt;&lt;/rt&gt;&lt;/ruby&gt;
</v>
      </c>
      <c r="N1363" s="317" t="str">
        <f t="shared" ca="1" si="392"/>
        <v xml:space="preserve">&lt;ruby&gt;&lt;rt&gt;&lt;/rt&gt;&lt;/ruby&gt;
</v>
      </c>
      <c r="O1363" s="317" t="str">
        <f t="shared" ca="1" si="393"/>
        <v xml:space="preserve">&lt;ruby&gt;&lt;rt&gt;&lt;/rt&gt;&lt;/ruby&gt;
</v>
      </c>
      <c r="P1363" s="317" t="str">
        <f t="shared" ca="1" si="393"/>
        <v xml:space="preserve">&lt;ruby&gt;&lt;rt&gt;&lt;/rt&gt;&lt;/ruby&gt;
</v>
      </c>
      <c r="Q1363" s="318" t="str">
        <f t="shared" ca="1" si="394"/>
        <v xml:space="preserve">&lt;ruby&gt;&lt;rtc&gt;&lt;/rtc&gt;&lt;/ruby&gt;
</v>
      </c>
      <c r="R1363" s="318" t="str">
        <f t="shared" ca="1" si="395"/>
        <v xml:space="preserve">&lt;ruby&gt;&lt;rt&gt;&lt;/rt&gt;&lt;rtc&gt;&lt;/rtc&gt;&lt;/ruby&gt;
</v>
      </c>
      <c r="S1363" s="285"/>
      <c r="T1363" s="319" t="b">
        <f t="shared" si="389"/>
        <v>0</v>
      </c>
      <c r="U1363" s="319" t="b">
        <f t="shared" si="396"/>
        <v>0</v>
      </c>
      <c r="V1363" s="319" t="b">
        <f t="shared" si="397"/>
        <v>1</v>
      </c>
      <c r="W1363" s="319" t="b">
        <f t="shared" si="398"/>
        <v>1</v>
      </c>
      <c r="X1363" s="319" t="b">
        <f t="shared" si="399"/>
        <v>0</v>
      </c>
      <c r="Y1363" s="370"/>
      <c r="Z1363" s="377" t="str">
        <f t="shared" si="390"/>
        <v/>
      </c>
      <c r="AA1363" s="373" t="str">
        <f t="array" ref="AA1363">IF( $Z1363="", "", INDEX(白話字聲母資料表, $Z1363, $AA$5))</f>
        <v/>
      </c>
      <c r="AB1363" s="370"/>
      <c r="AC1363" s="377" t="str">
        <f t="shared" si="400"/>
        <v/>
      </c>
      <c r="AD1363" s="373" t="str">
        <f t="array" ref="AD1363">IF( $W1363, "", INDEX(白話字韻母資料表, AC1363, $AD$5))</f>
        <v/>
      </c>
      <c r="AE1363" s="373" t="str">
        <f t="array" ref="AE1363">IF( $W1363, "", IF( INDEX(白話字韻母資料表, AC1363, $AE$5) = "入聲", TRUE, FALSE) )</f>
        <v/>
      </c>
      <c r="AF1363" s="374" t="str">
        <f t="shared" si="401"/>
        <v/>
      </c>
      <c r="AG1363" s="374" t="str">
        <f t="shared" si="402"/>
        <v/>
      </c>
      <c r="AH1363" s="374" t="str">
        <f t="array" ref="AH1363">IF( $W1363, "", INDEX(白話字韻母資料表, $AC1363, $AH$5))</f>
        <v/>
      </c>
      <c r="AI1363" s="374" t="str">
        <f t="array" ref="AI1363">IF($W1363, "", INDEX(白話字韻母八聲調資料表, $AD1363, $AG1363))</f>
        <v/>
      </c>
      <c r="AJ1363" s="370"/>
      <c r="AK1363" s="373" t="b">
        <f t="shared" si="403"/>
        <v>0</v>
      </c>
      <c r="AL1363" s="373" t="str">
        <f>IF( $AK1363, IFERROR( IF(MATCH( $E1363, 顎音化聲母!$H$9:$H$37, 0), TRUE, FALSE), FALSE), "")</f>
        <v/>
      </c>
      <c r="AM1363" s="373" t="str">
        <f t="array" ref="AM1363">IF( AND($AK1363, $AL1363), INDEX(顎音化聲母資料表, MATCH( $D1363 &amp; $E1363, 顎音化聲母!$L$5:$L$136, 0), 3), "")</f>
        <v/>
      </c>
      <c r="AN1363" s="373" t="str">
        <f t="shared" si="404"/>
        <v/>
      </c>
      <c r="AO1363" s="374" t="str">
        <f t="array" ref="AO1363">IF($AN1363="", "", IF( $AM1363&lt;&gt;"", $AM1363,INDEX(白話字聲母資料表, $AN1363, $AO$5)))</f>
        <v/>
      </c>
      <c r="AP1363" s="374" t="str">
        <f t="array" ref="AP1363">IF($W1363, "", INDEX(方音八音反切資料表, $AD1363, $AG1363))</f>
        <v/>
      </c>
      <c r="AQ1363" s="370"/>
      <c r="AR1363" s="374" t="str">
        <f t="array" ref="AR1363">IF($V1363, "", INDEX(白話字聲母資料表, $Z1363, $AR$5))</f>
        <v/>
      </c>
      <c r="AS1363" s="375" t="str">
        <f t="array" ref="AS1363">IF($W1363, "", INDEX(白話字韻母資料表, $AC1363, $AR$5))</f>
        <v/>
      </c>
      <c r="AT1363" s="374" t="str">
        <f t="array" ref="AT1363">IF($W1363, "", INDEX(台羅韻母八聲調資料表, $AD1363, $AG1363))</f>
        <v/>
      </c>
      <c r="AU1363" s="370"/>
      <c r="AV1363" s="374" t="str">
        <f t="array" ref="AV1363">IF($V1363, "", INDEX(白話字聲母資料表, $Z1363, $AV$5))</f>
        <v/>
      </c>
      <c r="AW1363" s="375" t="str">
        <f t="array" ref="AW1363">IF($W1363, "", INDEX(白話字韻母資料表, $AC1363, $AW$5))</f>
        <v/>
      </c>
      <c r="AX1363" s="374" t="str">
        <f t="array" ref="AX1363">IF($W1363, "", INDEX(閩拼韻母八聲調資料表, $AD1363, $AG1363))</f>
        <v/>
      </c>
    </row>
    <row r="1364" spans="2:50">
      <c r="B1364" s="380">
        <f t="shared" si="367"/>
        <v>1356</v>
      </c>
      <c r="C1364" s="314" t="str">
        <f>MID(文章!$D$4, B1364, 1)</f>
        <v/>
      </c>
      <c r="D1364" s="365"/>
      <c r="E1364" s="365"/>
      <c r="F1364" s="365"/>
      <c r="G1364" s="315" t="str">
        <f t="array" ref="G1364">IF( OR($T1364, NOT($U1364), $W1364), "", $AA1364 &amp; $AH1364 &amp; INDEX(中文數值資料表, $AG1364, 2) )</f>
        <v/>
      </c>
      <c r="H1364" s="321" t="str">
        <f t="shared" si="368"/>
        <v/>
      </c>
      <c r="I1364" s="322" t="str">
        <f t="shared" si="369"/>
        <v/>
      </c>
      <c r="J1364" s="323" t="str">
        <f t="shared" si="370"/>
        <v/>
      </c>
      <c r="K1364" s="316" t="str">
        <f t="shared" si="371"/>
        <v/>
      </c>
      <c r="L1364" s="317" t="str">
        <f t="shared" ca="1" si="405"/>
        <v xml:space="preserve">\ltjruby{}{}\
</v>
      </c>
      <c r="M1364" s="317" t="str">
        <f t="shared" ca="1" si="391"/>
        <v xml:space="preserve">&lt;ruby&gt;&lt;rt&gt;&lt;/rt&gt;&lt;/ruby&gt;
</v>
      </c>
      <c r="N1364" s="317" t="str">
        <f t="shared" ca="1" si="392"/>
        <v xml:space="preserve">&lt;ruby&gt;&lt;rt&gt;&lt;/rt&gt;&lt;/ruby&gt;
</v>
      </c>
      <c r="O1364" s="317" t="str">
        <f t="shared" ca="1" si="393"/>
        <v xml:space="preserve">&lt;ruby&gt;&lt;rt&gt;&lt;/rt&gt;&lt;/ruby&gt;
</v>
      </c>
      <c r="P1364" s="317" t="str">
        <f t="shared" ca="1" si="393"/>
        <v xml:space="preserve">&lt;ruby&gt;&lt;rt&gt;&lt;/rt&gt;&lt;/ruby&gt;
</v>
      </c>
      <c r="Q1364" s="318" t="str">
        <f t="shared" ca="1" si="394"/>
        <v xml:space="preserve">&lt;ruby&gt;&lt;rtc&gt;&lt;/rtc&gt;&lt;/ruby&gt;
</v>
      </c>
      <c r="R1364" s="318" t="str">
        <f t="shared" ca="1" si="395"/>
        <v xml:space="preserve">&lt;ruby&gt;&lt;rt&gt;&lt;/rt&gt;&lt;rtc&gt;&lt;/rtc&gt;&lt;/ruby&gt;
</v>
      </c>
      <c r="S1364" s="285"/>
      <c r="T1364" s="319" t="b">
        <f t="shared" si="389"/>
        <v>0</v>
      </c>
      <c r="U1364" s="319" t="b">
        <f t="shared" si="396"/>
        <v>0</v>
      </c>
      <c r="V1364" s="319" t="b">
        <f t="shared" si="397"/>
        <v>1</v>
      </c>
      <c r="W1364" s="319" t="b">
        <f t="shared" si="398"/>
        <v>1</v>
      </c>
      <c r="X1364" s="319" t="b">
        <f t="shared" si="399"/>
        <v>0</v>
      </c>
      <c r="Y1364" s="370"/>
      <c r="Z1364" s="377" t="str">
        <f t="shared" si="390"/>
        <v/>
      </c>
      <c r="AA1364" s="373" t="str">
        <f t="array" ref="AA1364">IF( $Z1364="", "", INDEX(白話字聲母資料表, $Z1364, $AA$5))</f>
        <v/>
      </c>
      <c r="AB1364" s="370"/>
      <c r="AC1364" s="377" t="str">
        <f t="shared" si="400"/>
        <v/>
      </c>
      <c r="AD1364" s="373" t="str">
        <f t="array" ref="AD1364">IF( $W1364, "", INDEX(白話字韻母資料表, AC1364, $AD$5))</f>
        <v/>
      </c>
      <c r="AE1364" s="373" t="str">
        <f t="array" ref="AE1364">IF( $W1364, "", IF( INDEX(白話字韻母資料表, AC1364, $AE$5) = "入聲", TRUE, FALSE) )</f>
        <v/>
      </c>
      <c r="AF1364" s="374" t="str">
        <f t="shared" si="401"/>
        <v/>
      </c>
      <c r="AG1364" s="374" t="str">
        <f t="shared" si="402"/>
        <v/>
      </c>
      <c r="AH1364" s="374" t="str">
        <f t="array" ref="AH1364">IF( $W1364, "", INDEX(白話字韻母資料表, $AC1364, $AH$5))</f>
        <v/>
      </c>
      <c r="AI1364" s="374" t="str">
        <f t="array" ref="AI1364">IF($W1364, "", INDEX(白話字韻母八聲調資料表, $AD1364, $AG1364))</f>
        <v/>
      </c>
      <c r="AJ1364" s="370"/>
      <c r="AK1364" s="373" t="b">
        <f t="shared" si="403"/>
        <v>0</v>
      </c>
      <c r="AL1364" s="373" t="str">
        <f>IF( $AK1364, IFERROR( IF(MATCH( $E1364, 顎音化聲母!$H$9:$H$37, 0), TRUE, FALSE), FALSE), "")</f>
        <v/>
      </c>
      <c r="AM1364" s="373" t="str">
        <f t="array" ref="AM1364">IF( AND($AK1364, $AL1364), INDEX(顎音化聲母資料表, MATCH( $D1364 &amp; $E1364, 顎音化聲母!$L$5:$L$136, 0), 3), "")</f>
        <v/>
      </c>
      <c r="AN1364" s="373" t="str">
        <f t="shared" si="404"/>
        <v/>
      </c>
      <c r="AO1364" s="374" t="str">
        <f t="array" ref="AO1364">IF($AN1364="", "", IF( $AM1364&lt;&gt;"", $AM1364,INDEX(白話字聲母資料表, $AN1364, $AO$5)))</f>
        <v/>
      </c>
      <c r="AP1364" s="374" t="str">
        <f t="array" ref="AP1364">IF($W1364, "", INDEX(方音八音反切資料表, $AD1364, $AG1364))</f>
        <v/>
      </c>
      <c r="AQ1364" s="370"/>
      <c r="AR1364" s="374" t="str">
        <f t="array" ref="AR1364">IF($V1364, "", INDEX(白話字聲母資料表, $Z1364, $AR$5))</f>
        <v/>
      </c>
      <c r="AS1364" s="375" t="str">
        <f t="array" ref="AS1364">IF($W1364, "", INDEX(白話字韻母資料表, $AC1364, $AR$5))</f>
        <v/>
      </c>
      <c r="AT1364" s="374" t="str">
        <f t="array" ref="AT1364">IF($W1364, "", INDEX(台羅韻母八聲調資料表, $AD1364, $AG1364))</f>
        <v/>
      </c>
      <c r="AU1364" s="370"/>
      <c r="AV1364" s="374" t="str">
        <f t="array" ref="AV1364">IF($V1364, "", INDEX(白話字聲母資料表, $Z1364, $AV$5))</f>
        <v/>
      </c>
      <c r="AW1364" s="375" t="str">
        <f t="array" ref="AW1364">IF($W1364, "", INDEX(白話字韻母資料表, $AC1364, $AW$5))</f>
        <v/>
      </c>
      <c r="AX1364" s="374" t="str">
        <f t="array" ref="AX1364">IF($W1364, "", INDEX(閩拼韻母八聲調資料表, $AD1364, $AG1364))</f>
        <v/>
      </c>
    </row>
    <row r="1365" spans="2:50">
      <c r="B1365" s="380">
        <f t="shared" si="367"/>
        <v>1357</v>
      </c>
      <c r="C1365" s="314" t="str">
        <f>MID(文章!$D$4, B1365, 1)</f>
        <v/>
      </c>
      <c r="D1365" s="365"/>
      <c r="E1365" s="365"/>
      <c r="F1365" s="365"/>
      <c r="G1365" s="315" t="str">
        <f t="array" ref="G1365">IF( OR($T1365, NOT($U1365), $W1365), "", $AA1365 &amp; $AH1365 &amp; INDEX(中文數值資料表, $AG1365, 2) )</f>
        <v/>
      </c>
      <c r="H1365" s="321" t="str">
        <f t="shared" si="368"/>
        <v/>
      </c>
      <c r="I1365" s="322" t="str">
        <f t="shared" si="369"/>
        <v/>
      </c>
      <c r="J1365" s="323" t="str">
        <f t="shared" si="370"/>
        <v/>
      </c>
      <c r="K1365" s="316" t="str">
        <f t="shared" si="371"/>
        <v/>
      </c>
      <c r="L1365" s="317" t="str">
        <f t="shared" ca="1" si="405"/>
        <v xml:space="preserve">\ltjruby{}{}\
</v>
      </c>
      <c r="M1365" s="317" t="str">
        <f t="shared" ca="1" si="391"/>
        <v xml:space="preserve">&lt;ruby&gt;&lt;rt&gt;&lt;/rt&gt;&lt;/ruby&gt;
</v>
      </c>
      <c r="N1365" s="317" t="str">
        <f t="shared" ca="1" si="392"/>
        <v xml:space="preserve">&lt;ruby&gt;&lt;rt&gt;&lt;/rt&gt;&lt;/ruby&gt;
</v>
      </c>
      <c r="O1365" s="317" t="str">
        <f t="shared" ca="1" si="393"/>
        <v xml:space="preserve">&lt;ruby&gt;&lt;rt&gt;&lt;/rt&gt;&lt;/ruby&gt;
</v>
      </c>
      <c r="P1365" s="317" t="str">
        <f t="shared" ca="1" si="393"/>
        <v xml:space="preserve">&lt;ruby&gt;&lt;rt&gt;&lt;/rt&gt;&lt;/ruby&gt;
</v>
      </c>
      <c r="Q1365" s="318" t="str">
        <f t="shared" ca="1" si="394"/>
        <v xml:space="preserve">&lt;ruby&gt;&lt;rtc&gt;&lt;/rtc&gt;&lt;/ruby&gt;
</v>
      </c>
      <c r="R1365" s="318" t="str">
        <f t="shared" ca="1" si="395"/>
        <v xml:space="preserve">&lt;ruby&gt;&lt;rt&gt;&lt;/rt&gt;&lt;rtc&gt;&lt;/rtc&gt;&lt;/ruby&gt;
</v>
      </c>
      <c r="S1365" s="285"/>
      <c r="T1365" s="319" t="b">
        <f t="shared" si="389"/>
        <v>0</v>
      </c>
      <c r="U1365" s="319" t="b">
        <f t="shared" si="396"/>
        <v>0</v>
      </c>
      <c r="V1365" s="319" t="b">
        <f t="shared" si="397"/>
        <v>1</v>
      </c>
      <c r="W1365" s="319" t="b">
        <f t="shared" si="398"/>
        <v>1</v>
      </c>
      <c r="X1365" s="319" t="b">
        <f t="shared" si="399"/>
        <v>0</v>
      </c>
      <c r="Y1365" s="370"/>
      <c r="Z1365" s="377" t="str">
        <f t="shared" si="390"/>
        <v/>
      </c>
      <c r="AA1365" s="373" t="str">
        <f t="array" ref="AA1365">IF( $Z1365="", "", INDEX(白話字聲母資料表, $Z1365, $AA$5))</f>
        <v/>
      </c>
      <c r="AB1365" s="370"/>
      <c r="AC1365" s="377" t="str">
        <f t="shared" si="400"/>
        <v/>
      </c>
      <c r="AD1365" s="373" t="str">
        <f t="array" ref="AD1365">IF( $W1365, "", INDEX(白話字韻母資料表, AC1365, $AD$5))</f>
        <v/>
      </c>
      <c r="AE1365" s="373" t="str">
        <f t="array" ref="AE1365">IF( $W1365, "", IF( INDEX(白話字韻母資料表, AC1365, $AE$5) = "入聲", TRUE, FALSE) )</f>
        <v/>
      </c>
      <c r="AF1365" s="374" t="str">
        <f t="shared" si="401"/>
        <v/>
      </c>
      <c r="AG1365" s="374" t="str">
        <f t="shared" si="402"/>
        <v/>
      </c>
      <c r="AH1365" s="374" t="str">
        <f t="array" ref="AH1365">IF( $W1365, "", INDEX(白話字韻母資料表, $AC1365, $AH$5))</f>
        <v/>
      </c>
      <c r="AI1365" s="374" t="str">
        <f t="array" ref="AI1365">IF($W1365, "", INDEX(白話字韻母八聲調資料表, $AD1365, $AG1365))</f>
        <v/>
      </c>
      <c r="AJ1365" s="370"/>
      <c r="AK1365" s="373" t="b">
        <f t="shared" si="403"/>
        <v>0</v>
      </c>
      <c r="AL1365" s="373" t="str">
        <f>IF( $AK1365, IFERROR( IF(MATCH( $E1365, 顎音化聲母!$H$9:$H$37, 0), TRUE, FALSE), FALSE), "")</f>
        <v/>
      </c>
      <c r="AM1365" s="373" t="str">
        <f t="array" ref="AM1365">IF( AND($AK1365, $AL1365), INDEX(顎音化聲母資料表, MATCH( $D1365 &amp; $E1365, 顎音化聲母!$L$5:$L$136, 0), 3), "")</f>
        <v/>
      </c>
      <c r="AN1365" s="373" t="str">
        <f t="shared" si="404"/>
        <v/>
      </c>
      <c r="AO1365" s="374" t="str">
        <f t="array" ref="AO1365">IF($AN1365="", "", IF( $AM1365&lt;&gt;"", $AM1365,INDEX(白話字聲母資料表, $AN1365, $AO$5)))</f>
        <v/>
      </c>
      <c r="AP1365" s="374" t="str">
        <f t="array" ref="AP1365">IF($W1365, "", INDEX(方音八音反切資料表, $AD1365, $AG1365))</f>
        <v/>
      </c>
      <c r="AQ1365" s="370"/>
      <c r="AR1365" s="374" t="str">
        <f t="array" ref="AR1365">IF($V1365, "", INDEX(白話字聲母資料表, $Z1365, $AR$5))</f>
        <v/>
      </c>
      <c r="AS1365" s="375" t="str">
        <f t="array" ref="AS1365">IF($W1365, "", INDEX(白話字韻母資料表, $AC1365, $AR$5))</f>
        <v/>
      </c>
      <c r="AT1365" s="374" t="str">
        <f t="array" ref="AT1365">IF($W1365, "", INDEX(台羅韻母八聲調資料表, $AD1365, $AG1365))</f>
        <v/>
      </c>
      <c r="AU1365" s="370"/>
      <c r="AV1365" s="374" t="str">
        <f t="array" ref="AV1365">IF($V1365, "", INDEX(白話字聲母資料表, $Z1365, $AV$5))</f>
        <v/>
      </c>
      <c r="AW1365" s="375" t="str">
        <f t="array" ref="AW1365">IF($W1365, "", INDEX(白話字韻母資料表, $AC1365, $AW$5))</f>
        <v/>
      </c>
      <c r="AX1365" s="374" t="str">
        <f t="array" ref="AX1365">IF($W1365, "", INDEX(閩拼韻母八聲調資料表, $AD1365, $AG1365))</f>
        <v/>
      </c>
    </row>
    <row r="1366" spans="2:50">
      <c r="B1366" s="380">
        <f t="shared" si="367"/>
        <v>1358</v>
      </c>
      <c r="C1366" s="314" t="str">
        <f>MID(文章!$D$4, B1366, 1)</f>
        <v/>
      </c>
      <c r="D1366" s="365"/>
      <c r="E1366" s="365"/>
      <c r="F1366" s="365"/>
      <c r="G1366" s="315" t="str">
        <f t="array" ref="G1366">IF( OR($T1366, NOT($U1366), $W1366), "", $AA1366 &amp; $AH1366 &amp; INDEX(中文數值資料表, $AG1366, 2) )</f>
        <v/>
      </c>
      <c r="H1366" s="321" t="str">
        <f t="shared" si="368"/>
        <v/>
      </c>
      <c r="I1366" s="322" t="str">
        <f t="shared" si="369"/>
        <v/>
      </c>
      <c r="J1366" s="323" t="str">
        <f t="shared" si="370"/>
        <v/>
      </c>
      <c r="K1366" s="316" t="str">
        <f t="shared" si="371"/>
        <v/>
      </c>
      <c r="L1366" s="317" t="str">
        <f t="shared" ca="1" si="405"/>
        <v xml:space="preserve">\ltjruby{}{}\
</v>
      </c>
      <c r="M1366" s="317" t="str">
        <f t="shared" ca="1" si="391"/>
        <v xml:space="preserve">&lt;ruby&gt;&lt;rt&gt;&lt;/rt&gt;&lt;/ruby&gt;
</v>
      </c>
      <c r="N1366" s="317" t="str">
        <f t="shared" ca="1" si="392"/>
        <v xml:space="preserve">&lt;ruby&gt;&lt;rt&gt;&lt;/rt&gt;&lt;/ruby&gt;
</v>
      </c>
      <c r="O1366" s="317" t="str">
        <f t="shared" ca="1" si="393"/>
        <v xml:space="preserve">&lt;ruby&gt;&lt;rt&gt;&lt;/rt&gt;&lt;/ruby&gt;
</v>
      </c>
      <c r="P1366" s="317" t="str">
        <f t="shared" ca="1" si="393"/>
        <v xml:space="preserve">&lt;ruby&gt;&lt;rt&gt;&lt;/rt&gt;&lt;/ruby&gt;
</v>
      </c>
      <c r="Q1366" s="318" t="str">
        <f t="shared" ca="1" si="394"/>
        <v xml:space="preserve">&lt;ruby&gt;&lt;rtc&gt;&lt;/rtc&gt;&lt;/ruby&gt;
</v>
      </c>
      <c r="R1366" s="318" t="str">
        <f t="shared" ca="1" si="395"/>
        <v xml:space="preserve">&lt;ruby&gt;&lt;rt&gt;&lt;/rt&gt;&lt;rtc&gt;&lt;/rtc&gt;&lt;/ruby&gt;
</v>
      </c>
      <c r="S1366" s="285"/>
      <c r="T1366" s="319" t="b">
        <f t="shared" si="389"/>
        <v>0</v>
      </c>
      <c r="U1366" s="319" t="b">
        <f t="shared" si="396"/>
        <v>0</v>
      </c>
      <c r="V1366" s="319" t="b">
        <f t="shared" si="397"/>
        <v>1</v>
      </c>
      <c r="W1366" s="319" t="b">
        <f t="shared" si="398"/>
        <v>1</v>
      </c>
      <c r="X1366" s="319" t="b">
        <f t="shared" si="399"/>
        <v>0</v>
      </c>
      <c r="Y1366" s="370"/>
      <c r="Z1366" s="377" t="str">
        <f t="shared" si="390"/>
        <v/>
      </c>
      <c r="AA1366" s="373" t="str">
        <f t="array" ref="AA1366">IF( $Z1366="", "", INDEX(白話字聲母資料表, $Z1366, $AA$5))</f>
        <v/>
      </c>
      <c r="AB1366" s="370"/>
      <c r="AC1366" s="377" t="str">
        <f t="shared" si="400"/>
        <v/>
      </c>
      <c r="AD1366" s="373" t="str">
        <f t="array" ref="AD1366">IF( $W1366, "", INDEX(白話字韻母資料表, AC1366, $AD$5))</f>
        <v/>
      </c>
      <c r="AE1366" s="373" t="str">
        <f t="array" ref="AE1366">IF( $W1366, "", IF( INDEX(白話字韻母資料表, AC1366, $AE$5) = "入聲", TRUE, FALSE) )</f>
        <v/>
      </c>
      <c r="AF1366" s="374" t="str">
        <f t="shared" si="401"/>
        <v/>
      </c>
      <c r="AG1366" s="374" t="str">
        <f t="shared" si="402"/>
        <v/>
      </c>
      <c r="AH1366" s="374" t="str">
        <f t="array" ref="AH1366">IF( $W1366, "", INDEX(白話字韻母資料表, $AC1366, $AH$5))</f>
        <v/>
      </c>
      <c r="AI1366" s="374" t="str">
        <f t="array" ref="AI1366">IF($W1366, "", INDEX(白話字韻母八聲調資料表, $AD1366, $AG1366))</f>
        <v/>
      </c>
      <c r="AJ1366" s="370"/>
      <c r="AK1366" s="373" t="b">
        <f t="shared" si="403"/>
        <v>0</v>
      </c>
      <c r="AL1366" s="373" t="str">
        <f>IF( $AK1366, IFERROR( IF(MATCH( $E1366, 顎音化聲母!$H$9:$H$37, 0), TRUE, FALSE), FALSE), "")</f>
        <v/>
      </c>
      <c r="AM1366" s="373" t="str">
        <f t="array" ref="AM1366">IF( AND($AK1366, $AL1366), INDEX(顎音化聲母資料表, MATCH( $D1366 &amp; $E1366, 顎音化聲母!$L$5:$L$136, 0), 3), "")</f>
        <v/>
      </c>
      <c r="AN1366" s="373" t="str">
        <f t="shared" si="404"/>
        <v/>
      </c>
      <c r="AO1366" s="374" t="str">
        <f t="array" ref="AO1366">IF($AN1366="", "", IF( $AM1366&lt;&gt;"", $AM1366,INDEX(白話字聲母資料表, $AN1366, $AO$5)))</f>
        <v/>
      </c>
      <c r="AP1366" s="374" t="str">
        <f t="array" ref="AP1366">IF($W1366, "", INDEX(方音八音反切資料表, $AD1366, $AG1366))</f>
        <v/>
      </c>
      <c r="AQ1366" s="370"/>
      <c r="AR1366" s="374" t="str">
        <f t="array" ref="AR1366">IF($V1366, "", INDEX(白話字聲母資料表, $Z1366, $AR$5))</f>
        <v/>
      </c>
      <c r="AS1366" s="375" t="str">
        <f t="array" ref="AS1366">IF($W1366, "", INDEX(白話字韻母資料表, $AC1366, $AR$5))</f>
        <v/>
      </c>
      <c r="AT1366" s="374" t="str">
        <f t="array" ref="AT1366">IF($W1366, "", INDEX(台羅韻母八聲調資料表, $AD1366, $AG1366))</f>
        <v/>
      </c>
      <c r="AU1366" s="370"/>
      <c r="AV1366" s="374" t="str">
        <f t="array" ref="AV1366">IF($V1366, "", INDEX(白話字聲母資料表, $Z1366, $AV$5))</f>
        <v/>
      </c>
      <c r="AW1366" s="375" t="str">
        <f t="array" ref="AW1366">IF($W1366, "", INDEX(白話字韻母資料表, $AC1366, $AW$5))</f>
        <v/>
      </c>
      <c r="AX1366" s="374" t="str">
        <f t="array" ref="AX1366">IF($W1366, "", INDEX(閩拼韻母八聲調資料表, $AD1366, $AG1366))</f>
        <v/>
      </c>
    </row>
    <row r="1367" spans="2:50">
      <c r="B1367" s="380">
        <f t="shared" si="367"/>
        <v>1359</v>
      </c>
      <c r="C1367" s="314" t="str">
        <f>MID(文章!$D$4, B1367, 1)</f>
        <v/>
      </c>
      <c r="D1367" s="365"/>
      <c r="E1367" s="365"/>
      <c r="F1367" s="365"/>
      <c r="G1367" s="315" t="str">
        <f t="array" ref="G1367">IF( OR($T1367, NOT($U1367), $W1367), "", $AA1367 &amp; $AH1367 &amp; INDEX(中文數值資料表, $AG1367, 2) )</f>
        <v/>
      </c>
      <c r="H1367" s="321" t="str">
        <f t="shared" si="368"/>
        <v/>
      </c>
      <c r="I1367" s="322" t="str">
        <f t="shared" si="369"/>
        <v/>
      </c>
      <c r="J1367" s="323" t="str">
        <f t="shared" si="370"/>
        <v/>
      </c>
      <c r="K1367" s="316" t="str">
        <f t="shared" si="371"/>
        <v/>
      </c>
      <c r="L1367" s="317" t="str">
        <f t="shared" ca="1" si="405"/>
        <v xml:space="preserve">\ltjruby{}{}\
</v>
      </c>
      <c r="M1367" s="317" t="str">
        <f t="shared" ca="1" si="391"/>
        <v xml:space="preserve">&lt;ruby&gt;&lt;rt&gt;&lt;/rt&gt;&lt;/ruby&gt;
</v>
      </c>
      <c r="N1367" s="317" t="str">
        <f t="shared" ca="1" si="392"/>
        <v xml:space="preserve">&lt;ruby&gt;&lt;rt&gt;&lt;/rt&gt;&lt;/ruby&gt;
</v>
      </c>
      <c r="O1367" s="317" t="str">
        <f t="shared" ca="1" si="393"/>
        <v xml:space="preserve">&lt;ruby&gt;&lt;rt&gt;&lt;/rt&gt;&lt;/ruby&gt;
</v>
      </c>
      <c r="P1367" s="317" t="str">
        <f t="shared" ca="1" si="393"/>
        <v xml:space="preserve">&lt;ruby&gt;&lt;rt&gt;&lt;/rt&gt;&lt;/ruby&gt;
</v>
      </c>
      <c r="Q1367" s="318" t="str">
        <f t="shared" ca="1" si="394"/>
        <v xml:space="preserve">&lt;ruby&gt;&lt;rtc&gt;&lt;/rtc&gt;&lt;/ruby&gt;
</v>
      </c>
      <c r="R1367" s="318" t="str">
        <f t="shared" ca="1" si="395"/>
        <v xml:space="preserve">&lt;ruby&gt;&lt;rt&gt;&lt;/rt&gt;&lt;rtc&gt;&lt;/rtc&gt;&lt;/ruby&gt;
</v>
      </c>
      <c r="S1367" s="285"/>
      <c r="T1367" s="319" t="b">
        <f t="shared" si="389"/>
        <v>0</v>
      </c>
      <c r="U1367" s="319" t="b">
        <f t="shared" si="396"/>
        <v>0</v>
      </c>
      <c r="V1367" s="319" t="b">
        <f t="shared" si="397"/>
        <v>1</v>
      </c>
      <c r="W1367" s="319" t="b">
        <f t="shared" si="398"/>
        <v>1</v>
      </c>
      <c r="X1367" s="319" t="b">
        <f t="shared" si="399"/>
        <v>0</v>
      </c>
      <c r="Y1367" s="370"/>
      <c r="Z1367" s="377" t="str">
        <f t="shared" si="390"/>
        <v/>
      </c>
      <c r="AA1367" s="373" t="str">
        <f t="array" ref="AA1367">IF( $Z1367="", "", INDEX(白話字聲母資料表, $Z1367, $AA$5))</f>
        <v/>
      </c>
      <c r="AB1367" s="370"/>
      <c r="AC1367" s="377" t="str">
        <f t="shared" si="400"/>
        <v/>
      </c>
      <c r="AD1367" s="373" t="str">
        <f t="array" ref="AD1367">IF( $W1367, "", INDEX(白話字韻母資料表, AC1367, $AD$5))</f>
        <v/>
      </c>
      <c r="AE1367" s="373" t="str">
        <f t="array" ref="AE1367">IF( $W1367, "", IF( INDEX(白話字韻母資料表, AC1367, $AE$5) = "入聲", TRUE, FALSE) )</f>
        <v/>
      </c>
      <c r="AF1367" s="374" t="str">
        <f t="shared" si="401"/>
        <v/>
      </c>
      <c r="AG1367" s="374" t="str">
        <f t="shared" si="402"/>
        <v/>
      </c>
      <c r="AH1367" s="374" t="str">
        <f t="array" ref="AH1367">IF( $W1367, "", INDEX(白話字韻母資料表, $AC1367, $AH$5))</f>
        <v/>
      </c>
      <c r="AI1367" s="374" t="str">
        <f t="array" ref="AI1367">IF($W1367, "", INDEX(白話字韻母八聲調資料表, $AD1367, $AG1367))</f>
        <v/>
      </c>
      <c r="AJ1367" s="370"/>
      <c r="AK1367" s="373" t="b">
        <f t="shared" si="403"/>
        <v>0</v>
      </c>
      <c r="AL1367" s="373" t="str">
        <f>IF( $AK1367, IFERROR( IF(MATCH( $E1367, 顎音化聲母!$H$9:$H$37, 0), TRUE, FALSE), FALSE), "")</f>
        <v/>
      </c>
      <c r="AM1367" s="373" t="str">
        <f t="array" ref="AM1367">IF( AND($AK1367, $AL1367), INDEX(顎音化聲母資料表, MATCH( $D1367 &amp; $E1367, 顎音化聲母!$L$5:$L$136, 0), 3), "")</f>
        <v/>
      </c>
      <c r="AN1367" s="373" t="str">
        <f t="shared" si="404"/>
        <v/>
      </c>
      <c r="AO1367" s="374" t="str">
        <f t="array" ref="AO1367">IF($AN1367="", "", IF( $AM1367&lt;&gt;"", $AM1367,INDEX(白話字聲母資料表, $AN1367, $AO$5)))</f>
        <v/>
      </c>
      <c r="AP1367" s="374" t="str">
        <f t="array" ref="AP1367">IF($W1367, "", INDEX(方音八音反切資料表, $AD1367, $AG1367))</f>
        <v/>
      </c>
      <c r="AQ1367" s="370"/>
      <c r="AR1367" s="374" t="str">
        <f t="array" ref="AR1367">IF($V1367, "", INDEX(白話字聲母資料表, $Z1367, $AR$5))</f>
        <v/>
      </c>
      <c r="AS1367" s="375" t="str">
        <f t="array" ref="AS1367">IF($W1367, "", INDEX(白話字韻母資料表, $AC1367, $AR$5))</f>
        <v/>
      </c>
      <c r="AT1367" s="374" t="str">
        <f t="array" ref="AT1367">IF($W1367, "", INDEX(台羅韻母八聲調資料表, $AD1367, $AG1367))</f>
        <v/>
      </c>
      <c r="AU1367" s="370"/>
      <c r="AV1367" s="374" t="str">
        <f t="array" ref="AV1367">IF($V1367, "", INDEX(白話字聲母資料表, $Z1367, $AV$5))</f>
        <v/>
      </c>
      <c r="AW1367" s="375" t="str">
        <f t="array" ref="AW1367">IF($W1367, "", INDEX(白話字韻母資料表, $AC1367, $AW$5))</f>
        <v/>
      </c>
      <c r="AX1367" s="374" t="str">
        <f t="array" ref="AX1367">IF($W1367, "", INDEX(閩拼韻母八聲調資料表, $AD1367, $AG1367))</f>
        <v/>
      </c>
    </row>
    <row r="1368" spans="2:50">
      <c r="B1368" s="380">
        <f t="shared" si="367"/>
        <v>1360</v>
      </c>
      <c r="C1368" s="314" t="str">
        <f>MID(文章!$D$4, B1368, 1)</f>
        <v/>
      </c>
      <c r="D1368" s="365"/>
      <c r="E1368" s="365"/>
      <c r="F1368" s="365"/>
      <c r="G1368" s="315" t="str">
        <f t="array" ref="G1368">IF( OR($T1368, NOT($U1368), $W1368), "", $AA1368 &amp; $AH1368 &amp; INDEX(中文數值資料表, $AG1368, 2) )</f>
        <v/>
      </c>
      <c r="H1368" s="321" t="str">
        <f t="shared" si="368"/>
        <v/>
      </c>
      <c r="I1368" s="322" t="str">
        <f t="shared" si="369"/>
        <v/>
      </c>
      <c r="J1368" s="323" t="str">
        <f t="shared" si="370"/>
        <v/>
      </c>
      <c r="K1368" s="316" t="str">
        <f t="shared" si="371"/>
        <v/>
      </c>
      <c r="L1368" s="317" t="str">
        <f t="shared" ca="1" si="405"/>
        <v xml:space="preserve">\ltjruby{}{}\
</v>
      </c>
      <c r="M1368" s="317" t="str">
        <f t="shared" ca="1" si="391"/>
        <v xml:space="preserve">&lt;ruby&gt;&lt;rt&gt;&lt;/rt&gt;&lt;/ruby&gt;
</v>
      </c>
      <c r="N1368" s="317" t="str">
        <f t="shared" ca="1" si="392"/>
        <v xml:space="preserve">&lt;ruby&gt;&lt;rt&gt;&lt;/rt&gt;&lt;/ruby&gt;
</v>
      </c>
      <c r="O1368" s="317" t="str">
        <f t="shared" ca="1" si="393"/>
        <v xml:space="preserve">&lt;ruby&gt;&lt;rt&gt;&lt;/rt&gt;&lt;/ruby&gt;
</v>
      </c>
      <c r="P1368" s="317" t="str">
        <f t="shared" ca="1" si="393"/>
        <v xml:space="preserve">&lt;ruby&gt;&lt;rt&gt;&lt;/rt&gt;&lt;/ruby&gt;
</v>
      </c>
      <c r="Q1368" s="318" t="str">
        <f t="shared" ca="1" si="394"/>
        <v xml:space="preserve">&lt;ruby&gt;&lt;rtc&gt;&lt;/rtc&gt;&lt;/ruby&gt;
</v>
      </c>
      <c r="R1368" s="318" t="str">
        <f t="shared" ca="1" si="395"/>
        <v xml:space="preserve">&lt;ruby&gt;&lt;rt&gt;&lt;/rt&gt;&lt;rtc&gt;&lt;/rtc&gt;&lt;/ruby&gt;
</v>
      </c>
      <c r="S1368" s="285"/>
      <c r="T1368" s="319" t="b">
        <f t="shared" si="389"/>
        <v>0</v>
      </c>
      <c r="U1368" s="319" t="b">
        <f t="shared" si="396"/>
        <v>0</v>
      </c>
      <c r="V1368" s="319" t="b">
        <f t="shared" si="397"/>
        <v>1</v>
      </c>
      <c r="W1368" s="319" t="b">
        <f t="shared" si="398"/>
        <v>1</v>
      </c>
      <c r="X1368" s="319" t="b">
        <f t="shared" si="399"/>
        <v>0</v>
      </c>
      <c r="Y1368" s="370"/>
      <c r="Z1368" s="377" t="str">
        <f t="shared" si="390"/>
        <v/>
      </c>
      <c r="AA1368" s="373" t="str">
        <f t="array" ref="AA1368">IF( $Z1368="", "", INDEX(白話字聲母資料表, $Z1368, $AA$5))</f>
        <v/>
      </c>
      <c r="AB1368" s="370"/>
      <c r="AC1368" s="377" t="str">
        <f t="shared" si="400"/>
        <v/>
      </c>
      <c r="AD1368" s="373" t="str">
        <f t="array" ref="AD1368">IF( $W1368, "", INDEX(白話字韻母資料表, AC1368, $AD$5))</f>
        <v/>
      </c>
      <c r="AE1368" s="373" t="str">
        <f t="array" ref="AE1368">IF( $W1368, "", IF( INDEX(白話字韻母資料表, AC1368, $AE$5) = "入聲", TRUE, FALSE) )</f>
        <v/>
      </c>
      <c r="AF1368" s="374" t="str">
        <f t="shared" si="401"/>
        <v/>
      </c>
      <c r="AG1368" s="374" t="str">
        <f t="shared" si="402"/>
        <v/>
      </c>
      <c r="AH1368" s="374" t="str">
        <f t="array" ref="AH1368">IF( $W1368, "", INDEX(白話字韻母資料表, $AC1368, $AH$5))</f>
        <v/>
      </c>
      <c r="AI1368" s="374" t="str">
        <f t="array" ref="AI1368">IF($W1368, "", INDEX(白話字韻母八聲調資料表, $AD1368, $AG1368))</f>
        <v/>
      </c>
      <c r="AJ1368" s="370"/>
      <c r="AK1368" s="373" t="b">
        <f t="shared" si="403"/>
        <v>0</v>
      </c>
      <c r="AL1368" s="373" t="str">
        <f>IF( $AK1368, IFERROR( IF(MATCH( $E1368, 顎音化聲母!$H$9:$H$37, 0), TRUE, FALSE), FALSE), "")</f>
        <v/>
      </c>
      <c r="AM1368" s="373" t="str">
        <f t="array" ref="AM1368">IF( AND($AK1368, $AL1368), INDEX(顎音化聲母資料表, MATCH( $D1368 &amp; $E1368, 顎音化聲母!$L$5:$L$136, 0), 3), "")</f>
        <v/>
      </c>
      <c r="AN1368" s="373" t="str">
        <f t="shared" si="404"/>
        <v/>
      </c>
      <c r="AO1368" s="374" t="str">
        <f t="array" ref="AO1368">IF($AN1368="", "", IF( $AM1368&lt;&gt;"", $AM1368,INDEX(白話字聲母資料表, $AN1368, $AO$5)))</f>
        <v/>
      </c>
      <c r="AP1368" s="374" t="str">
        <f t="array" ref="AP1368">IF($W1368, "", INDEX(方音八音反切資料表, $AD1368, $AG1368))</f>
        <v/>
      </c>
      <c r="AQ1368" s="370"/>
      <c r="AR1368" s="374" t="str">
        <f t="array" ref="AR1368">IF($V1368, "", INDEX(白話字聲母資料表, $Z1368, $AR$5))</f>
        <v/>
      </c>
      <c r="AS1368" s="375" t="str">
        <f t="array" ref="AS1368">IF($W1368, "", INDEX(白話字韻母資料表, $AC1368, $AR$5))</f>
        <v/>
      </c>
      <c r="AT1368" s="374" t="str">
        <f t="array" ref="AT1368">IF($W1368, "", INDEX(台羅韻母八聲調資料表, $AD1368, $AG1368))</f>
        <v/>
      </c>
      <c r="AU1368" s="370"/>
      <c r="AV1368" s="374" t="str">
        <f t="array" ref="AV1368">IF($V1368, "", INDEX(白話字聲母資料表, $Z1368, $AV$5))</f>
        <v/>
      </c>
      <c r="AW1368" s="375" t="str">
        <f t="array" ref="AW1368">IF($W1368, "", INDEX(白話字韻母資料表, $AC1368, $AW$5))</f>
        <v/>
      </c>
      <c r="AX1368" s="374" t="str">
        <f t="array" ref="AX1368">IF($W1368, "", INDEX(閩拼韻母八聲調資料表, $AD1368, $AG1368))</f>
        <v/>
      </c>
    </row>
    <row r="1369" spans="2:50">
      <c r="B1369" s="380">
        <f t="shared" si="367"/>
        <v>1361</v>
      </c>
      <c r="C1369" s="314" t="str">
        <f>MID(文章!$D$4, B1369, 1)</f>
        <v/>
      </c>
      <c r="D1369" s="365"/>
      <c r="E1369" s="365"/>
      <c r="F1369" s="365"/>
      <c r="G1369" s="315" t="str">
        <f t="array" ref="G1369">IF( OR($T1369, NOT($U1369), $W1369), "", $AA1369 &amp; $AH1369 &amp; INDEX(中文數值資料表, $AG1369, 2) )</f>
        <v/>
      </c>
      <c r="H1369" s="321" t="str">
        <f t="shared" si="368"/>
        <v/>
      </c>
      <c r="I1369" s="322" t="str">
        <f t="shared" si="369"/>
        <v/>
      </c>
      <c r="J1369" s="323" t="str">
        <f t="shared" si="370"/>
        <v/>
      </c>
      <c r="K1369" s="316" t="str">
        <f t="shared" si="371"/>
        <v/>
      </c>
      <c r="L1369" s="317" t="str">
        <f t="shared" ca="1" si="405"/>
        <v xml:space="preserve">\ltjruby{}{}\
</v>
      </c>
      <c r="M1369" s="317" t="str">
        <f t="shared" ca="1" si="391"/>
        <v xml:space="preserve">&lt;ruby&gt;&lt;rt&gt;&lt;/rt&gt;&lt;/ruby&gt;
</v>
      </c>
      <c r="N1369" s="317" t="str">
        <f t="shared" ca="1" si="392"/>
        <v xml:space="preserve">&lt;ruby&gt;&lt;rt&gt;&lt;/rt&gt;&lt;/ruby&gt;
</v>
      </c>
      <c r="O1369" s="317" t="str">
        <f t="shared" ca="1" si="393"/>
        <v xml:space="preserve">&lt;ruby&gt;&lt;rt&gt;&lt;/rt&gt;&lt;/ruby&gt;
</v>
      </c>
      <c r="P1369" s="317" t="str">
        <f t="shared" ca="1" si="393"/>
        <v xml:space="preserve">&lt;ruby&gt;&lt;rt&gt;&lt;/rt&gt;&lt;/ruby&gt;
</v>
      </c>
      <c r="Q1369" s="318" t="str">
        <f t="shared" ca="1" si="394"/>
        <v xml:space="preserve">&lt;ruby&gt;&lt;rtc&gt;&lt;/rtc&gt;&lt;/ruby&gt;
</v>
      </c>
      <c r="R1369" s="318" t="str">
        <f t="shared" ca="1" si="395"/>
        <v xml:space="preserve">&lt;ruby&gt;&lt;rt&gt;&lt;/rt&gt;&lt;rtc&gt;&lt;/rtc&gt;&lt;/ruby&gt;
</v>
      </c>
      <c r="S1369" s="285"/>
      <c r="T1369" s="319" t="b">
        <f t="shared" si="389"/>
        <v>0</v>
      </c>
      <c r="U1369" s="319" t="b">
        <f t="shared" si="396"/>
        <v>0</v>
      </c>
      <c r="V1369" s="319" t="b">
        <f t="shared" si="397"/>
        <v>1</v>
      </c>
      <c r="W1369" s="319" t="b">
        <f t="shared" si="398"/>
        <v>1</v>
      </c>
      <c r="X1369" s="319" t="b">
        <f t="shared" si="399"/>
        <v>0</v>
      </c>
      <c r="Y1369" s="370"/>
      <c r="Z1369" s="377" t="str">
        <f t="shared" si="390"/>
        <v/>
      </c>
      <c r="AA1369" s="373" t="str">
        <f t="array" ref="AA1369">IF( $Z1369="", "", INDEX(白話字聲母資料表, $Z1369, $AA$5))</f>
        <v/>
      </c>
      <c r="AB1369" s="370"/>
      <c r="AC1369" s="377" t="str">
        <f t="shared" si="400"/>
        <v/>
      </c>
      <c r="AD1369" s="373" t="str">
        <f t="array" ref="AD1369">IF( $W1369, "", INDEX(白話字韻母資料表, AC1369, $AD$5))</f>
        <v/>
      </c>
      <c r="AE1369" s="373" t="str">
        <f t="array" ref="AE1369">IF( $W1369, "", IF( INDEX(白話字韻母資料表, AC1369, $AE$5) = "入聲", TRUE, FALSE) )</f>
        <v/>
      </c>
      <c r="AF1369" s="374" t="str">
        <f t="shared" si="401"/>
        <v/>
      </c>
      <c r="AG1369" s="374" t="str">
        <f t="shared" si="402"/>
        <v/>
      </c>
      <c r="AH1369" s="374" t="str">
        <f t="array" ref="AH1369">IF( $W1369, "", INDEX(白話字韻母資料表, $AC1369, $AH$5))</f>
        <v/>
      </c>
      <c r="AI1369" s="374" t="str">
        <f t="array" ref="AI1369">IF($W1369, "", INDEX(白話字韻母八聲調資料表, $AD1369, $AG1369))</f>
        <v/>
      </c>
      <c r="AJ1369" s="370"/>
      <c r="AK1369" s="373" t="b">
        <f t="shared" si="403"/>
        <v>0</v>
      </c>
      <c r="AL1369" s="373" t="str">
        <f>IF( $AK1369, IFERROR( IF(MATCH( $E1369, 顎音化聲母!$H$9:$H$37, 0), TRUE, FALSE), FALSE), "")</f>
        <v/>
      </c>
      <c r="AM1369" s="373" t="str">
        <f t="array" ref="AM1369">IF( AND($AK1369, $AL1369), INDEX(顎音化聲母資料表, MATCH( $D1369 &amp; $E1369, 顎音化聲母!$L$5:$L$136, 0), 3), "")</f>
        <v/>
      </c>
      <c r="AN1369" s="373" t="str">
        <f t="shared" si="404"/>
        <v/>
      </c>
      <c r="AO1369" s="374" t="str">
        <f t="array" ref="AO1369">IF($AN1369="", "", IF( $AM1369&lt;&gt;"", $AM1369,INDEX(白話字聲母資料表, $AN1369, $AO$5)))</f>
        <v/>
      </c>
      <c r="AP1369" s="374" t="str">
        <f t="array" ref="AP1369">IF($W1369, "", INDEX(方音八音反切資料表, $AD1369, $AG1369))</f>
        <v/>
      </c>
      <c r="AQ1369" s="370"/>
      <c r="AR1369" s="374" t="str">
        <f t="array" ref="AR1369">IF($V1369, "", INDEX(白話字聲母資料表, $Z1369, $AR$5))</f>
        <v/>
      </c>
      <c r="AS1369" s="375" t="str">
        <f t="array" ref="AS1369">IF($W1369, "", INDEX(白話字韻母資料表, $AC1369, $AR$5))</f>
        <v/>
      </c>
      <c r="AT1369" s="374" t="str">
        <f t="array" ref="AT1369">IF($W1369, "", INDEX(台羅韻母八聲調資料表, $AD1369, $AG1369))</f>
        <v/>
      </c>
      <c r="AU1369" s="370"/>
      <c r="AV1369" s="374" t="str">
        <f t="array" ref="AV1369">IF($V1369, "", INDEX(白話字聲母資料表, $Z1369, $AV$5))</f>
        <v/>
      </c>
      <c r="AW1369" s="375" t="str">
        <f t="array" ref="AW1369">IF($W1369, "", INDEX(白話字韻母資料表, $AC1369, $AW$5))</f>
        <v/>
      </c>
      <c r="AX1369" s="374" t="str">
        <f t="array" ref="AX1369">IF($W1369, "", INDEX(閩拼韻母八聲調資料表, $AD1369, $AG1369))</f>
        <v/>
      </c>
    </row>
    <row r="1370" spans="2:50">
      <c r="B1370" s="380">
        <f t="shared" si="367"/>
        <v>1362</v>
      </c>
      <c r="C1370" s="314" t="str">
        <f>MID(文章!$D$4, B1370, 1)</f>
        <v/>
      </c>
      <c r="D1370" s="365"/>
      <c r="E1370" s="365"/>
      <c r="F1370" s="365"/>
      <c r="G1370" s="315" t="str">
        <f t="array" ref="G1370">IF( OR($T1370, NOT($U1370), $W1370), "", $AA1370 &amp; $AH1370 &amp; INDEX(中文數值資料表, $AG1370, 2) )</f>
        <v/>
      </c>
      <c r="H1370" s="321" t="str">
        <f t="shared" si="368"/>
        <v/>
      </c>
      <c r="I1370" s="322" t="str">
        <f t="shared" si="369"/>
        <v/>
      </c>
      <c r="J1370" s="323" t="str">
        <f t="shared" si="370"/>
        <v/>
      </c>
      <c r="K1370" s="316" t="str">
        <f t="shared" si="371"/>
        <v/>
      </c>
      <c r="L1370" s="317" t="str">
        <f t="shared" ca="1" si="405"/>
        <v xml:space="preserve">\ltjruby{}{}\
</v>
      </c>
      <c r="M1370" s="317" t="str">
        <f t="shared" ca="1" si="391"/>
        <v xml:space="preserve">&lt;ruby&gt;&lt;rt&gt;&lt;/rt&gt;&lt;/ruby&gt;
</v>
      </c>
      <c r="N1370" s="317" t="str">
        <f t="shared" ca="1" si="392"/>
        <v xml:space="preserve">&lt;ruby&gt;&lt;rt&gt;&lt;/rt&gt;&lt;/ruby&gt;
</v>
      </c>
      <c r="O1370" s="317" t="str">
        <f t="shared" ca="1" si="393"/>
        <v xml:space="preserve">&lt;ruby&gt;&lt;rt&gt;&lt;/rt&gt;&lt;/ruby&gt;
</v>
      </c>
      <c r="P1370" s="317" t="str">
        <f t="shared" ca="1" si="393"/>
        <v xml:space="preserve">&lt;ruby&gt;&lt;rt&gt;&lt;/rt&gt;&lt;/ruby&gt;
</v>
      </c>
      <c r="Q1370" s="318" t="str">
        <f t="shared" ca="1" si="394"/>
        <v xml:space="preserve">&lt;ruby&gt;&lt;rtc&gt;&lt;/rtc&gt;&lt;/ruby&gt;
</v>
      </c>
      <c r="R1370" s="318" t="str">
        <f t="shared" ca="1" si="395"/>
        <v xml:space="preserve">&lt;ruby&gt;&lt;rt&gt;&lt;/rt&gt;&lt;rtc&gt;&lt;/rtc&gt;&lt;/ruby&gt;
</v>
      </c>
      <c r="S1370" s="285"/>
      <c r="T1370" s="319" t="b">
        <f t="shared" si="389"/>
        <v>0</v>
      </c>
      <c r="U1370" s="319" t="b">
        <f t="shared" si="396"/>
        <v>0</v>
      </c>
      <c r="V1370" s="319" t="b">
        <f t="shared" si="397"/>
        <v>1</v>
      </c>
      <c r="W1370" s="319" t="b">
        <f t="shared" si="398"/>
        <v>1</v>
      </c>
      <c r="X1370" s="319" t="b">
        <f t="shared" si="399"/>
        <v>0</v>
      </c>
      <c r="Y1370" s="370"/>
      <c r="Z1370" s="377" t="str">
        <f t="shared" si="390"/>
        <v/>
      </c>
      <c r="AA1370" s="373" t="str">
        <f t="array" ref="AA1370">IF( $Z1370="", "", INDEX(白話字聲母資料表, $Z1370, $AA$5))</f>
        <v/>
      </c>
      <c r="AB1370" s="370"/>
      <c r="AC1370" s="377" t="str">
        <f t="shared" si="400"/>
        <v/>
      </c>
      <c r="AD1370" s="373" t="str">
        <f t="array" ref="AD1370">IF( $W1370, "", INDEX(白話字韻母資料表, AC1370, $AD$5))</f>
        <v/>
      </c>
      <c r="AE1370" s="373" t="str">
        <f t="array" ref="AE1370">IF( $W1370, "", IF( INDEX(白話字韻母資料表, AC1370, $AE$5) = "入聲", TRUE, FALSE) )</f>
        <v/>
      </c>
      <c r="AF1370" s="374" t="str">
        <f t="shared" si="401"/>
        <v/>
      </c>
      <c r="AG1370" s="374" t="str">
        <f t="shared" si="402"/>
        <v/>
      </c>
      <c r="AH1370" s="374" t="str">
        <f t="array" ref="AH1370">IF( $W1370, "", INDEX(白話字韻母資料表, $AC1370, $AH$5))</f>
        <v/>
      </c>
      <c r="AI1370" s="374" t="str">
        <f t="array" ref="AI1370">IF($W1370, "", INDEX(白話字韻母八聲調資料表, $AD1370, $AG1370))</f>
        <v/>
      </c>
      <c r="AJ1370" s="370"/>
      <c r="AK1370" s="373" t="b">
        <f t="shared" si="403"/>
        <v>0</v>
      </c>
      <c r="AL1370" s="373" t="str">
        <f>IF( $AK1370, IFERROR( IF(MATCH( $E1370, 顎音化聲母!$H$9:$H$37, 0), TRUE, FALSE), FALSE), "")</f>
        <v/>
      </c>
      <c r="AM1370" s="373" t="str">
        <f t="array" ref="AM1370">IF( AND($AK1370, $AL1370), INDEX(顎音化聲母資料表, MATCH( $D1370 &amp; $E1370, 顎音化聲母!$L$5:$L$136, 0), 3), "")</f>
        <v/>
      </c>
      <c r="AN1370" s="373" t="str">
        <f t="shared" si="404"/>
        <v/>
      </c>
      <c r="AO1370" s="374" t="str">
        <f t="array" ref="AO1370">IF($AN1370="", "", IF( $AM1370&lt;&gt;"", $AM1370,INDEX(白話字聲母資料表, $AN1370, $AO$5)))</f>
        <v/>
      </c>
      <c r="AP1370" s="374" t="str">
        <f t="array" ref="AP1370">IF($W1370, "", INDEX(方音八音反切資料表, $AD1370, $AG1370))</f>
        <v/>
      </c>
      <c r="AQ1370" s="370"/>
      <c r="AR1370" s="374" t="str">
        <f t="array" ref="AR1370">IF($V1370, "", INDEX(白話字聲母資料表, $Z1370, $AR$5))</f>
        <v/>
      </c>
      <c r="AS1370" s="375" t="str">
        <f t="array" ref="AS1370">IF($W1370, "", INDEX(白話字韻母資料表, $AC1370, $AR$5))</f>
        <v/>
      </c>
      <c r="AT1370" s="374" t="str">
        <f t="array" ref="AT1370">IF($W1370, "", INDEX(台羅韻母八聲調資料表, $AD1370, $AG1370))</f>
        <v/>
      </c>
      <c r="AU1370" s="370"/>
      <c r="AV1370" s="374" t="str">
        <f t="array" ref="AV1370">IF($V1370, "", INDEX(白話字聲母資料表, $Z1370, $AV$5))</f>
        <v/>
      </c>
      <c r="AW1370" s="375" t="str">
        <f t="array" ref="AW1370">IF($W1370, "", INDEX(白話字韻母資料表, $AC1370, $AW$5))</f>
        <v/>
      </c>
      <c r="AX1370" s="374" t="str">
        <f t="array" ref="AX1370">IF($W1370, "", INDEX(閩拼韻母八聲調資料表, $AD1370, $AG1370))</f>
        <v/>
      </c>
    </row>
    <row r="1371" spans="2:50">
      <c r="B1371" s="380">
        <f t="shared" si="367"/>
        <v>1363</v>
      </c>
      <c r="C1371" s="314" t="str">
        <f>MID(文章!$D$4, B1371, 1)</f>
        <v/>
      </c>
      <c r="D1371" s="365"/>
      <c r="E1371" s="365"/>
      <c r="F1371" s="365"/>
      <c r="G1371" s="315" t="str">
        <f t="array" ref="G1371">IF( OR($T1371, NOT($U1371), $W1371), "", $AA1371 &amp; $AH1371 &amp; INDEX(中文數值資料表, $AG1371, 2) )</f>
        <v/>
      </c>
      <c r="H1371" s="321" t="str">
        <f t="shared" si="368"/>
        <v/>
      </c>
      <c r="I1371" s="322" t="str">
        <f t="shared" si="369"/>
        <v/>
      </c>
      <c r="J1371" s="323" t="str">
        <f t="shared" si="370"/>
        <v/>
      </c>
      <c r="K1371" s="316" t="str">
        <f t="shared" si="371"/>
        <v/>
      </c>
      <c r="L1371" s="317" t="str">
        <f t="shared" ca="1" si="405"/>
        <v xml:space="preserve">\ltjruby{}{}\
</v>
      </c>
      <c r="M1371" s="317" t="str">
        <f t="shared" ca="1" si="391"/>
        <v xml:space="preserve">&lt;ruby&gt;&lt;rt&gt;&lt;/rt&gt;&lt;/ruby&gt;
</v>
      </c>
      <c r="N1371" s="317" t="str">
        <f t="shared" ca="1" si="392"/>
        <v xml:space="preserve">&lt;ruby&gt;&lt;rt&gt;&lt;/rt&gt;&lt;/ruby&gt;
</v>
      </c>
      <c r="O1371" s="317" t="str">
        <f t="shared" ca="1" si="393"/>
        <v xml:space="preserve">&lt;ruby&gt;&lt;rt&gt;&lt;/rt&gt;&lt;/ruby&gt;
</v>
      </c>
      <c r="P1371" s="317" t="str">
        <f t="shared" ca="1" si="393"/>
        <v xml:space="preserve">&lt;ruby&gt;&lt;rt&gt;&lt;/rt&gt;&lt;/ruby&gt;
</v>
      </c>
      <c r="Q1371" s="318" t="str">
        <f t="shared" ca="1" si="394"/>
        <v xml:space="preserve">&lt;ruby&gt;&lt;rtc&gt;&lt;/rtc&gt;&lt;/ruby&gt;
</v>
      </c>
      <c r="R1371" s="318" t="str">
        <f t="shared" ca="1" si="395"/>
        <v xml:space="preserve">&lt;ruby&gt;&lt;rt&gt;&lt;/rt&gt;&lt;rtc&gt;&lt;/rtc&gt;&lt;/ruby&gt;
</v>
      </c>
      <c r="S1371" s="285"/>
      <c r="T1371" s="319" t="b">
        <f t="shared" si="389"/>
        <v>0</v>
      </c>
      <c r="U1371" s="319" t="b">
        <f t="shared" si="396"/>
        <v>0</v>
      </c>
      <c r="V1371" s="319" t="b">
        <f t="shared" si="397"/>
        <v>1</v>
      </c>
      <c r="W1371" s="319" t="b">
        <f t="shared" si="398"/>
        <v>1</v>
      </c>
      <c r="X1371" s="319" t="b">
        <f t="shared" si="399"/>
        <v>0</v>
      </c>
      <c r="Y1371" s="370"/>
      <c r="Z1371" s="377" t="str">
        <f t="shared" si="390"/>
        <v/>
      </c>
      <c r="AA1371" s="373" t="str">
        <f t="array" ref="AA1371">IF( $Z1371="", "", INDEX(白話字聲母資料表, $Z1371, $AA$5))</f>
        <v/>
      </c>
      <c r="AB1371" s="370"/>
      <c r="AC1371" s="377" t="str">
        <f t="shared" si="400"/>
        <v/>
      </c>
      <c r="AD1371" s="373" t="str">
        <f t="array" ref="AD1371">IF( $W1371, "", INDEX(白話字韻母資料表, AC1371, $AD$5))</f>
        <v/>
      </c>
      <c r="AE1371" s="373" t="str">
        <f t="array" ref="AE1371">IF( $W1371, "", IF( INDEX(白話字韻母資料表, AC1371, $AE$5) = "入聲", TRUE, FALSE) )</f>
        <v/>
      </c>
      <c r="AF1371" s="374" t="str">
        <f t="shared" si="401"/>
        <v/>
      </c>
      <c r="AG1371" s="374" t="str">
        <f t="shared" si="402"/>
        <v/>
      </c>
      <c r="AH1371" s="374" t="str">
        <f t="array" ref="AH1371">IF( $W1371, "", INDEX(白話字韻母資料表, $AC1371, $AH$5))</f>
        <v/>
      </c>
      <c r="AI1371" s="374" t="str">
        <f t="array" ref="AI1371">IF($W1371, "", INDEX(白話字韻母八聲調資料表, $AD1371, $AG1371))</f>
        <v/>
      </c>
      <c r="AJ1371" s="370"/>
      <c r="AK1371" s="373" t="b">
        <f t="shared" si="403"/>
        <v>0</v>
      </c>
      <c r="AL1371" s="373" t="str">
        <f>IF( $AK1371, IFERROR( IF(MATCH( $E1371, 顎音化聲母!$H$9:$H$37, 0), TRUE, FALSE), FALSE), "")</f>
        <v/>
      </c>
      <c r="AM1371" s="373" t="str">
        <f t="array" ref="AM1371">IF( AND($AK1371, $AL1371), INDEX(顎音化聲母資料表, MATCH( $D1371 &amp; $E1371, 顎音化聲母!$L$5:$L$136, 0), 3), "")</f>
        <v/>
      </c>
      <c r="AN1371" s="373" t="str">
        <f t="shared" si="404"/>
        <v/>
      </c>
      <c r="AO1371" s="374" t="str">
        <f t="array" ref="AO1371">IF($AN1371="", "", IF( $AM1371&lt;&gt;"", $AM1371,INDEX(白話字聲母資料表, $AN1371, $AO$5)))</f>
        <v/>
      </c>
      <c r="AP1371" s="374" t="str">
        <f t="array" ref="AP1371">IF($W1371, "", INDEX(方音八音反切資料表, $AD1371, $AG1371))</f>
        <v/>
      </c>
      <c r="AQ1371" s="370"/>
      <c r="AR1371" s="374" t="str">
        <f t="array" ref="AR1371">IF($V1371, "", INDEX(白話字聲母資料表, $Z1371, $AR$5))</f>
        <v/>
      </c>
      <c r="AS1371" s="375" t="str">
        <f t="array" ref="AS1371">IF($W1371, "", INDEX(白話字韻母資料表, $AC1371, $AR$5))</f>
        <v/>
      </c>
      <c r="AT1371" s="374" t="str">
        <f t="array" ref="AT1371">IF($W1371, "", INDEX(台羅韻母八聲調資料表, $AD1371, $AG1371))</f>
        <v/>
      </c>
      <c r="AU1371" s="370"/>
      <c r="AV1371" s="374" t="str">
        <f t="array" ref="AV1371">IF($V1371, "", INDEX(白話字聲母資料表, $Z1371, $AV$5))</f>
        <v/>
      </c>
      <c r="AW1371" s="375" t="str">
        <f t="array" ref="AW1371">IF($W1371, "", INDEX(白話字韻母資料表, $AC1371, $AW$5))</f>
        <v/>
      </c>
      <c r="AX1371" s="374" t="str">
        <f t="array" ref="AX1371">IF($W1371, "", INDEX(閩拼韻母八聲調資料表, $AD1371, $AG1371))</f>
        <v/>
      </c>
    </row>
    <row r="1372" spans="2:50">
      <c r="B1372" s="380">
        <f t="shared" si="367"/>
        <v>1364</v>
      </c>
      <c r="C1372" s="314" t="str">
        <f>MID(文章!$D$4, B1372, 1)</f>
        <v/>
      </c>
      <c r="D1372" s="365"/>
      <c r="E1372" s="365"/>
      <c r="F1372" s="365"/>
      <c r="G1372" s="315" t="str">
        <f t="array" ref="G1372">IF( OR($T1372, NOT($U1372), $W1372), "", $AA1372 &amp; $AH1372 &amp; INDEX(中文數值資料表, $AG1372, 2) )</f>
        <v/>
      </c>
      <c r="H1372" s="321" t="str">
        <f t="shared" si="368"/>
        <v/>
      </c>
      <c r="I1372" s="322" t="str">
        <f t="shared" si="369"/>
        <v/>
      </c>
      <c r="J1372" s="323" t="str">
        <f t="shared" si="370"/>
        <v/>
      </c>
      <c r="K1372" s="316" t="str">
        <f t="shared" si="371"/>
        <v/>
      </c>
      <c r="L1372" s="317" t="str">
        <f t="shared" ca="1" si="405"/>
        <v xml:space="preserve">\ltjruby{}{}\
</v>
      </c>
      <c r="M1372" s="317" t="str">
        <f t="shared" ca="1" si="391"/>
        <v xml:space="preserve">&lt;ruby&gt;&lt;rt&gt;&lt;/rt&gt;&lt;/ruby&gt;
</v>
      </c>
      <c r="N1372" s="317" t="str">
        <f t="shared" ca="1" si="392"/>
        <v xml:space="preserve">&lt;ruby&gt;&lt;rt&gt;&lt;/rt&gt;&lt;/ruby&gt;
</v>
      </c>
      <c r="O1372" s="317" t="str">
        <f t="shared" ca="1" si="393"/>
        <v xml:space="preserve">&lt;ruby&gt;&lt;rt&gt;&lt;/rt&gt;&lt;/ruby&gt;
</v>
      </c>
      <c r="P1372" s="317" t="str">
        <f t="shared" ca="1" si="393"/>
        <v xml:space="preserve">&lt;ruby&gt;&lt;rt&gt;&lt;/rt&gt;&lt;/ruby&gt;
</v>
      </c>
      <c r="Q1372" s="318" t="str">
        <f t="shared" ca="1" si="394"/>
        <v xml:space="preserve">&lt;ruby&gt;&lt;rtc&gt;&lt;/rtc&gt;&lt;/ruby&gt;
</v>
      </c>
      <c r="R1372" s="318" t="str">
        <f t="shared" ca="1" si="395"/>
        <v xml:space="preserve">&lt;ruby&gt;&lt;rt&gt;&lt;/rt&gt;&lt;rtc&gt;&lt;/rtc&gt;&lt;/ruby&gt;
</v>
      </c>
      <c r="S1372" s="285"/>
      <c r="T1372" s="319" t="b">
        <f t="shared" si="389"/>
        <v>0</v>
      </c>
      <c r="U1372" s="319" t="b">
        <f t="shared" si="396"/>
        <v>0</v>
      </c>
      <c r="V1372" s="319" t="b">
        <f t="shared" si="397"/>
        <v>1</v>
      </c>
      <c r="W1372" s="319" t="b">
        <f t="shared" si="398"/>
        <v>1</v>
      </c>
      <c r="X1372" s="319" t="b">
        <f t="shared" si="399"/>
        <v>0</v>
      </c>
      <c r="Y1372" s="370"/>
      <c r="Z1372" s="377" t="str">
        <f t="shared" si="390"/>
        <v/>
      </c>
      <c r="AA1372" s="373" t="str">
        <f t="array" ref="AA1372">IF( $Z1372="", "", INDEX(白話字聲母資料表, $Z1372, $AA$5))</f>
        <v/>
      </c>
      <c r="AB1372" s="370"/>
      <c r="AC1372" s="377" t="str">
        <f t="shared" si="400"/>
        <v/>
      </c>
      <c r="AD1372" s="373" t="str">
        <f t="array" ref="AD1372">IF( $W1372, "", INDEX(白話字韻母資料表, AC1372, $AD$5))</f>
        <v/>
      </c>
      <c r="AE1372" s="373" t="str">
        <f t="array" ref="AE1372">IF( $W1372, "", IF( INDEX(白話字韻母資料表, AC1372, $AE$5) = "入聲", TRUE, FALSE) )</f>
        <v/>
      </c>
      <c r="AF1372" s="374" t="str">
        <f t="shared" si="401"/>
        <v/>
      </c>
      <c r="AG1372" s="374" t="str">
        <f t="shared" si="402"/>
        <v/>
      </c>
      <c r="AH1372" s="374" t="str">
        <f t="array" ref="AH1372">IF( $W1372, "", INDEX(白話字韻母資料表, $AC1372, $AH$5))</f>
        <v/>
      </c>
      <c r="AI1372" s="374" t="str">
        <f t="array" ref="AI1372">IF($W1372, "", INDEX(白話字韻母八聲調資料表, $AD1372, $AG1372))</f>
        <v/>
      </c>
      <c r="AJ1372" s="370"/>
      <c r="AK1372" s="373" t="b">
        <f t="shared" si="403"/>
        <v>0</v>
      </c>
      <c r="AL1372" s="373" t="str">
        <f>IF( $AK1372, IFERROR( IF(MATCH( $E1372, 顎音化聲母!$H$9:$H$37, 0), TRUE, FALSE), FALSE), "")</f>
        <v/>
      </c>
      <c r="AM1372" s="373" t="str">
        <f t="array" ref="AM1372">IF( AND($AK1372, $AL1372), INDEX(顎音化聲母資料表, MATCH( $D1372 &amp; $E1372, 顎音化聲母!$L$5:$L$136, 0), 3), "")</f>
        <v/>
      </c>
      <c r="AN1372" s="373" t="str">
        <f t="shared" si="404"/>
        <v/>
      </c>
      <c r="AO1372" s="374" t="str">
        <f t="array" ref="AO1372">IF($AN1372="", "", IF( $AM1372&lt;&gt;"", $AM1372,INDEX(白話字聲母資料表, $AN1372, $AO$5)))</f>
        <v/>
      </c>
      <c r="AP1372" s="374" t="str">
        <f t="array" ref="AP1372">IF($W1372, "", INDEX(方音八音反切資料表, $AD1372, $AG1372))</f>
        <v/>
      </c>
      <c r="AQ1372" s="370"/>
      <c r="AR1372" s="374" t="str">
        <f t="array" ref="AR1372">IF($V1372, "", INDEX(白話字聲母資料表, $Z1372, $AR$5))</f>
        <v/>
      </c>
      <c r="AS1372" s="375" t="str">
        <f t="array" ref="AS1372">IF($W1372, "", INDEX(白話字韻母資料表, $AC1372, $AR$5))</f>
        <v/>
      </c>
      <c r="AT1372" s="374" t="str">
        <f t="array" ref="AT1372">IF($W1372, "", INDEX(台羅韻母八聲調資料表, $AD1372, $AG1372))</f>
        <v/>
      </c>
      <c r="AU1372" s="370"/>
      <c r="AV1372" s="374" t="str">
        <f t="array" ref="AV1372">IF($V1372, "", INDEX(白話字聲母資料表, $Z1372, $AV$5))</f>
        <v/>
      </c>
      <c r="AW1372" s="375" t="str">
        <f t="array" ref="AW1372">IF($W1372, "", INDEX(白話字韻母資料表, $AC1372, $AW$5))</f>
        <v/>
      </c>
      <c r="AX1372" s="374" t="str">
        <f t="array" ref="AX1372">IF($W1372, "", INDEX(閩拼韻母八聲調資料表, $AD1372, $AG1372))</f>
        <v/>
      </c>
    </row>
    <row r="1373" spans="2:50">
      <c r="B1373" s="380">
        <f t="shared" si="367"/>
        <v>1365</v>
      </c>
      <c r="C1373" s="314" t="str">
        <f>MID(文章!$D$4, B1373, 1)</f>
        <v/>
      </c>
      <c r="D1373" s="365"/>
      <c r="E1373" s="365"/>
      <c r="F1373" s="365"/>
      <c r="G1373" s="315" t="str">
        <f t="array" ref="G1373">IF( OR($T1373, NOT($U1373), $W1373), "", $AA1373 &amp; $AH1373 &amp; INDEX(中文數值資料表, $AG1373, 2) )</f>
        <v/>
      </c>
      <c r="H1373" s="321" t="str">
        <f t="shared" si="368"/>
        <v/>
      </c>
      <c r="I1373" s="322" t="str">
        <f t="shared" si="369"/>
        <v/>
      </c>
      <c r="J1373" s="323" t="str">
        <f t="shared" si="370"/>
        <v/>
      </c>
      <c r="K1373" s="316" t="str">
        <f t="shared" si="371"/>
        <v/>
      </c>
      <c r="L1373" s="317" t="str">
        <f t="shared" ca="1" si="405"/>
        <v xml:space="preserve">\ltjruby{}{}\
</v>
      </c>
      <c r="M1373" s="317" t="str">
        <f t="shared" ca="1" si="391"/>
        <v xml:space="preserve">&lt;ruby&gt;&lt;rt&gt;&lt;/rt&gt;&lt;/ruby&gt;
</v>
      </c>
      <c r="N1373" s="317" t="str">
        <f t="shared" ca="1" si="392"/>
        <v xml:space="preserve">&lt;ruby&gt;&lt;rt&gt;&lt;/rt&gt;&lt;/ruby&gt;
</v>
      </c>
      <c r="O1373" s="317" t="str">
        <f t="shared" ca="1" si="393"/>
        <v xml:space="preserve">&lt;ruby&gt;&lt;rt&gt;&lt;/rt&gt;&lt;/ruby&gt;
</v>
      </c>
      <c r="P1373" s="317" t="str">
        <f t="shared" ca="1" si="393"/>
        <v xml:space="preserve">&lt;ruby&gt;&lt;rt&gt;&lt;/rt&gt;&lt;/ruby&gt;
</v>
      </c>
      <c r="Q1373" s="318" t="str">
        <f t="shared" ca="1" si="394"/>
        <v xml:space="preserve">&lt;ruby&gt;&lt;rtc&gt;&lt;/rtc&gt;&lt;/ruby&gt;
</v>
      </c>
      <c r="R1373" s="318" t="str">
        <f t="shared" ca="1" si="395"/>
        <v xml:space="preserve">&lt;ruby&gt;&lt;rt&gt;&lt;/rt&gt;&lt;rtc&gt;&lt;/rtc&gt;&lt;/ruby&gt;
</v>
      </c>
      <c r="S1373" s="285"/>
      <c r="T1373" s="319" t="b">
        <f t="shared" si="389"/>
        <v>0</v>
      </c>
      <c r="U1373" s="319" t="b">
        <f t="shared" si="396"/>
        <v>0</v>
      </c>
      <c r="V1373" s="319" t="b">
        <f t="shared" si="397"/>
        <v>1</v>
      </c>
      <c r="W1373" s="319" t="b">
        <f t="shared" si="398"/>
        <v>1</v>
      </c>
      <c r="X1373" s="319" t="b">
        <f t="shared" si="399"/>
        <v>0</v>
      </c>
      <c r="Y1373" s="370"/>
      <c r="Z1373" s="377" t="str">
        <f t="shared" si="390"/>
        <v/>
      </c>
      <c r="AA1373" s="373" t="str">
        <f t="array" ref="AA1373">IF( $Z1373="", "", INDEX(白話字聲母資料表, $Z1373, $AA$5))</f>
        <v/>
      </c>
      <c r="AB1373" s="370"/>
      <c r="AC1373" s="377" t="str">
        <f t="shared" si="400"/>
        <v/>
      </c>
      <c r="AD1373" s="373" t="str">
        <f t="array" ref="AD1373">IF( $W1373, "", INDEX(白話字韻母資料表, AC1373, $AD$5))</f>
        <v/>
      </c>
      <c r="AE1373" s="373" t="str">
        <f t="array" ref="AE1373">IF( $W1373, "", IF( INDEX(白話字韻母資料表, AC1373, $AE$5) = "入聲", TRUE, FALSE) )</f>
        <v/>
      </c>
      <c r="AF1373" s="374" t="str">
        <f t="shared" si="401"/>
        <v/>
      </c>
      <c r="AG1373" s="374" t="str">
        <f t="shared" si="402"/>
        <v/>
      </c>
      <c r="AH1373" s="374" t="str">
        <f t="array" ref="AH1373">IF( $W1373, "", INDEX(白話字韻母資料表, $AC1373, $AH$5))</f>
        <v/>
      </c>
      <c r="AI1373" s="374" t="str">
        <f t="array" ref="AI1373">IF($W1373, "", INDEX(白話字韻母八聲調資料表, $AD1373, $AG1373))</f>
        <v/>
      </c>
      <c r="AJ1373" s="370"/>
      <c r="AK1373" s="373" t="b">
        <f t="shared" si="403"/>
        <v>0</v>
      </c>
      <c r="AL1373" s="373" t="str">
        <f>IF( $AK1373, IFERROR( IF(MATCH( $E1373, 顎音化聲母!$H$9:$H$37, 0), TRUE, FALSE), FALSE), "")</f>
        <v/>
      </c>
      <c r="AM1373" s="373" t="str">
        <f t="array" ref="AM1373">IF( AND($AK1373, $AL1373), INDEX(顎音化聲母資料表, MATCH( $D1373 &amp; $E1373, 顎音化聲母!$L$5:$L$136, 0), 3), "")</f>
        <v/>
      </c>
      <c r="AN1373" s="373" t="str">
        <f t="shared" si="404"/>
        <v/>
      </c>
      <c r="AO1373" s="374" t="str">
        <f t="array" ref="AO1373">IF($AN1373="", "", IF( $AM1373&lt;&gt;"", $AM1373,INDEX(白話字聲母資料表, $AN1373, $AO$5)))</f>
        <v/>
      </c>
      <c r="AP1373" s="374" t="str">
        <f t="array" ref="AP1373">IF($W1373, "", INDEX(方音八音反切資料表, $AD1373, $AG1373))</f>
        <v/>
      </c>
      <c r="AQ1373" s="370"/>
      <c r="AR1373" s="374" t="str">
        <f t="array" ref="AR1373">IF($V1373, "", INDEX(白話字聲母資料表, $Z1373, $AR$5))</f>
        <v/>
      </c>
      <c r="AS1373" s="375" t="str">
        <f t="array" ref="AS1373">IF($W1373, "", INDEX(白話字韻母資料表, $AC1373, $AR$5))</f>
        <v/>
      </c>
      <c r="AT1373" s="374" t="str">
        <f t="array" ref="AT1373">IF($W1373, "", INDEX(台羅韻母八聲調資料表, $AD1373, $AG1373))</f>
        <v/>
      </c>
      <c r="AU1373" s="370"/>
      <c r="AV1373" s="374" t="str">
        <f t="array" ref="AV1373">IF($V1373, "", INDEX(白話字聲母資料表, $Z1373, $AV$5))</f>
        <v/>
      </c>
      <c r="AW1373" s="375" t="str">
        <f t="array" ref="AW1373">IF($W1373, "", INDEX(白話字韻母資料表, $AC1373, $AW$5))</f>
        <v/>
      </c>
      <c r="AX1373" s="374" t="str">
        <f t="array" ref="AX1373">IF($W1373, "", INDEX(閩拼韻母八聲調資料表, $AD1373, $AG1373))</f>
        <v/>
      </c>
    </row>
    <row r="1374" spans="2:50">
      <c r="B1374" s="380">
        <f t="shared" si="367"/>
        <v>1366</v>
      </c>
      <c r="C1374" s="314" t="str">
        <f>MID(文章!$D$4, B1374, 1)</f>
        <v/>
      </c>
      <c r="D1374" s="365"/>
      <c r="E1374" s="365"/>
      <c r="F1374" s="365"/>
      <c r="G1374" s="315" t="str">
        <f t="array" ref="G1374">IF( OR($T1374, NOT($U1374), $W1374), "", $AA1374 &amp; $AH1374 &amp; INDEX(中文數值資料表, $AG1374, 2) )</f>
        <v/>
      </c>
      <c r="H1374" s="321" t="str">
        <f t="shared" si="368"/>
        <v/>
      </c>
      <c r="I1374" s="322" t="str">
        <f t="shared" si="369"/>
        <v/>
      </c>
      <c r="J1374" s="323" t="str">
        <f t="shared" si="370"/>
        <v/>
      </c>
      <c r="K1374" s="316" t="str">
        <f t="shared" si="371"/>
        <v/>
      </c>
      <c r="L1374" s="317" t="str">
        <f t="shared" ca="1" si="405"/>
        <v xml:space="preserve">\ltjruby{}{}\
</v>
      </c>
      <c r="M1374" s="317" t="str">
        <f t="shared" ca="1" si="391"/>
        <v xml:space="preserve">&lt;ruby&gt;&lt;rt&gt;&lt;/rt&gt;&lt;/ruby&gt;
</v>
      </c>
      <c r="N1374" s="317" t="str">
        <f t="shared" ca="1" si="392"/>
        <v xml:space="preserve">&lt;ruby&gt;&lt;rt&gt;&lt;/rt&gt;&lt;/ruby&gt;
</v>
      </c>
      <c r="O1374" s="317" t="str">
        <f t="shared" ca="1" si="393"/>
        <v xml:space="preserve">&lt;ruby&gt;&lt;rt&gt;&lt;/rt&gt;&lt;/ruby&gt;
</v>
      </c>
      <c r="P1374" s="317" t="str">
        <f t="shared" ca="1" si="393"/>
        <v xml:space="preserve">&lt;ruby&gt;&lt;rt&gt;&lt;/rt&gt;&lt;/ruby&gt;
</v>
      </c>
      <c r="Q1374" s="318" t="str">
        <f t="shared" ca="1" si="394"/>
        <v xml:space="preserve">&lt;ruby&gt;&lt;rtc&gt;&lt;/rtc&gt;&lt;/ruby&gt;
</v>
      </c>
      <c r="R1374" s="318" t="str">
        <f t="shared" ca="1" si="395"/>
        <v xml:space="preserve">&lt;ruby&gt;&lt;rt&gt;&lt;/rt&gt;&lt;rtc&gt;&lt;/rtc&gt;&lt;/ruby&gt;
</v>
      </c>
      <c r="S1374" s="285"/>
      <c r="T1374" s="319" t="b">
        <f t="shared" si="389"/>
        <v>0</v>
      </c>
      <c r="U1374" s="319" t="b">
        <f t="shared" si="396"/>
        <v>0</v>
      </c>
      <c r="V1374" s="319" t="b">
        <f t="shared" si="397"/>
        <v>1</v>
      </c>
      <c r="W1374" s="319" t="b">
        <f t="shared" si="398"/>
        <v>1</v>
      </c>
      <c r="X1374" s="319" t="b">
        <f t="shared" si="399"/>
        <v>0</v>
      </c>
      <c r="Y1374" s="370"/>
      <c r="Z1374" s="377" t="str">
        <f t="shared" si="390"/>
        <v/>
      </c>
      <c r="AA1374" s="373" t="str">
        <f t="array" ref="AA1374">IF( $Z1374="", "", INDEX(白話字聲母資料表, $Z1374, $AA$5))</f>
        <v/>
      </c>
      <c r="AB1374" s="370"/>
      <c r="AC1374" s="377" t="str">
        <f t="shared" si="400"/>
        <v/>
      </c>
      <c r="AD1374" s="373" t="str">
        <f t="array" ref="AD1374">IF( $W1374, "", INDEX(白話字韻母資料表, AC1374, $AD$5))</f>
        <v/>
      </c>
      <c r="AE1374" s="373" t="str">
        <f t="array" ref="AE1374">IF( $W1374, "", IF( INDEX(白話字韻母資料表, AC1374, $AE$5) = "入聲", TRUE, FALSE) )</f>
        <v/>
      </c>
      <c r="AF1374" s="374" t="str">
        <f t="shared" si="401"/>
        <v/>
      </c>
      <c r="AG1374" s="374" t="str">
        <f t="shared" si="402"/>
        <v/>
      </c>
      <c r="AH1374" s="374" t="str">
        <f t="array" ref="AH1374">IF( $W1374, "", INDEX(白話字韻母資料表, $AC1374, $AH$5))</f>
        <v/>
      </c>
      <c r="AI1374" s="374" t="str">
        <f t="array" ref="AI1374">IF($W1374, "", INDEX(白話字韻母八聲調資料表, $AD1374, $AG1374))</f>
        <v/>
      </c>
      <c r="AJ1374" s="370"/>
      <c r="AK1374" s="373" t="b">
        <f t="shared" si="403"/>
        <v>0</v>
      </c>
      <c r="AL1374" s="373" t="str">
        <f>IF( $AK1374, IFERROR( IF(MATCH( $E1374, 顎音化聲母!$H$9:$H$37, 0), TRUE, FALSE), FALSE), "")</f>
        <v/>
      </c>
      <c r="AM1374" s="373" t="str">
        <f t="array" ref="AM1374">IF( AND($AK1374, $AL1374), INDEX(顎音化聲母資料表, MATCH( $D1374 &amp; $E1374, 顎音化聲母!$L$5:$L$136, 0), 3), "")</f>
        <v/>
      </c>
      <c r="AN1374" s="373" t="str">
        <f t="shared" si="404"/>
        <v/>
      </c>
      <c r="AO1374" s="374" t="str">
        <f t="array" ref="AO1374">IF($AN1374="", "", IF( $AM1374&lt;&gt;"", $AM1374,INDEX(白話字聲母資料表, $AN1374, $AO$5)))</f>
        <v/>
      </c>
      <c r="AP1374" s="374" t="str">
        <f t="array" ref="AP1374">IF($W1374, "", INDEX(方音八音反切資料表, $AD1374, $AG1374))</f>
        <v/>
      </c>
      <c r="AQ1374" s="370"/>
      <c r="AR1374" s="374" t="str">
        <f t="array" ref="AR1374">IF($V1374, "", INDEX(白話字聲母資料表, $Z1374, $AR$5))</f>
        <v/>
      </c>
      <c r="AS1374" s="375" t="str">
        <f t="array" ref="AS1374">IF($W1374, "", INDEX(白話字韻母資料表, $AC1374, $AR$5))</f>
        <v/>
      </c>
      <c r="AT1374" s="374" t="str">
        <f t="array" ref="AT1374">IF($W1374, "", INDEX(台羅韻母八聲調資料表, $AD1374, $AG1374))</f>
        <v/>
      </c>
      <c r="AU1374" s="370"/>
      <c r="AV1374" s="374" t="str">
        <f t="array" ref="AV1374">IF($V1374, "", INDEX(白話字聲母資料表, $Z1374, $AV$5))</f>
        <v/>
      </c>
      <c r="AW1374" s="375" t="str">
        <f t="array" ref="AW1374">IF($W1374, "", INDEX(白話字韻母資料表, $AC1374, $AW$5))</f>
        <v/>
      </c>
      <c r="AX1374" s="374" t="str">
        <f t="array" ref="AX1374">IF($W1374, "", INDEX(閩拼韻母八聲調資料表, $AD1374, $AG1374))</f>
        <v/>
      </c>
    </row>
    <row r="1375" spans="2:50">
      <c r="B1375" s="380">
        <f t="shared" si="367"/>
        <v>1367</v>
      </c>
      <c r="C1375" s="314" t="str">
        <f>MID(文章!$D$4, B1375, 1)</f>
        <v/>
      </c>
      <c r="D1375" s="365"/>
      <c r="E1375" s="365"/>
      <c r="F1375" s="365"/>
      <c r="G1375" s="315" t="str">
        <f t="array" ref="G1375">IF( OR($T1375, NOT($U1375), $W1375), "", $AA1375 &amp; $AH1375 &amp; INDEX(中文數值資料表, $AG1375, 2) )</f>
        <v/>
      </c>
      <c r="H1375" s="321" t="str">
        <f t="shared" si="368"/>
        <v/>
      </c>
      <c r="I1375" s="322" t="str">
        <f t="shared" si="369"/>
        <v/>
      </c>
      <c r="J1375" s="323" t="str">
        <f t="shared" si="370"/>
        <v/>
      </c>
      <c r="K1375" s="316" t="str">
        <f t="shared" si="371"/>
        <v/>
      </c>
      <c r="L1375" s="317" t="str">
        <f t="shared" ca="1" si="405"/>
        <v xml:space="preserve">\ltjruby{}{}\
</v>
      </c>
      <c r="M1375" s="317" t="str">
        <f t="shared" ca="1" si="391"/>
        <v xml:space="preserve">&lt;ruby&gt;&lt;rt&gt;&lt;/rt&gt;&lt;/ruby&gt;
</v>
      </c>
      <c r="N1375" s="317" t="str">
        <f t="shared" ca="1" si="392"/>
        <v xml:space="preserve">&lt;ruby&gt;&lt;rt&gt;&lt;/rt&gt;&lt;/ruby&gt;
</v>
      </c>
      <c r="O1375" s="317" t="str">
        <f t="shared" ca="1" si="393"/>
        <v xml:space="preserve">&lt;ruby&gt;&lt;rt&gt;&lt;/rt&gt;&lt;/ruby&gt;
</v>
      </c>
      <c r="P1375" s="317" t="str">
        <f t="shared" ca="1" si="393"/>
        <v xml:space="preserve">&lt;ruby&gt;&lt;rt&gt;&lt;/rt&gt;&lt;/ruby&gt;
</v>
      </c>
      <c r="Q1375" s="318" t="str">
        <f t="shared" ca="1" si="394"/>
        <v xml:space="preserve">&lt;ruby&gt;&lt;rtc&gt;&lt;/rtc&gt;&lt;/ruby&gt;
</v>
      </c>
      <c r="R1375" s="318" t="str">
        <f t="shared" ca="1" si="395"/>
        <v xml:space="preserve">&lt;ruby&gt;&lt;rt&gt;&lt;/rt&gt;&lt;rtc&gt;&lt;/rtc&gt;&lt;/ruby&gt;
</v>
      </c>
      <c r="S1375" s="285"/>
      <c r="T1375" s="319" t="b">
        <f t="shared" si="389"/>
        <v>0</v>
      </c>
      <c r="U1375" s="319" t="b">
        <f t="shared" si="396"/>
        <v>0</v>
      </c>
      <c r="V1375" s="319" t="b">
        <f t="shared" si="397"/>
        <v>1</v>
      </c>
      <c r="W1375" s="319" t="b">
        <f t="shared" si="398"/>
        <v>1</v>
      </c>
      <c r="X1375" s="319" t="b">
        <f t="shared" si="399"/>
        <v>0</v>
      </c>
      <c r="Y1375" s="370"/>
      <c r="Z1375" s="377" t="str">
        <f t="shared" si="390"/>
        <v/>
      </c>
      <c r="AA1375" s="373" t="str">
        <f t="array" ref="AA1375">IF( $Z1375="", "", INDEX(白話字聲母資料表, $Z1375, $AA$5))</f>
        <v/>
      </c>
      <c r="AB1375" s="370"/>
      <c r="AC1375" s="377" t="str">
        <f t="shared" si="400"/>
        <v/>
      </c>
      <c r="AD1375" s="373" t="str">
        <f t="array" ref="AD1375">IF( $W1375, "", INDEX(白話字韻母資料表, AC1375, $AD$5))</f>
        <v/>
      </c>
      <c r="AE1375" s="373" t="str">
        <f t="array" ref="AE1375">IF( $W1375, "", IF( INDEX(白話字韻母資料表, AC1375, $AE$5) = "入聲", TRUE, FALSE) )</f>
        <v/>
      </c>
      <c r="AF1375" s="374" t="str">
        <f t="shared" si="401"/>
        <v/>
      </c>
      <c r="AG1375" s="374" t="str">
        <f t="shared" si="402"/>
        <v/>
      </c>
      <c r="AH1375" s="374" t="str">
        <f t="array" ref="AH1375">IF( $W1375, "", INDEX(白話字韻母資料表, $AC1375, $AH$5))</f>
        <v/>
      </c>
      <c r="AI1375" s="374" t="str">
        <f t="array" ref="AI1375">IF($W1375, "", INDEX(白話字韻母八聲調資料表, $AD1375, $AG1375))</f>
        <v/>
      </c>
      <c r="AJ1375" s="370"/>
      <c r="AK1375" s="373" t="b">
        <f t="shared" si="403"/>
        <v>0</v>
      </c>
      <c r="AL1375" s="373" t="str">
        <f>IF( $AK1375, IFERROR( IF(MATCH( $E1375, 顎音化聲母!$H$9:$H$37, 0), TRUE, FALSE), FALSE), "")</f>
        <v/>
      </c>
      <c r="AM1375" s="373" t="str">
        <f t="array" ref="AM1375">IF( AND($AK1375, $AL1375), INDEX(顎音化聲母資料表, MATCH( $D1375 &amp; $E1375, 顎音化聲母!$L$5:$L$136, 0), 3), "")</f>
        <v/>
      </c>
      <c r="AN1375" s="373" t="str">
        <f t="shared" si="404"/>
        <v/>
      </c>
      <c r="AO1375" s="374" t="str">
        <f t="array" ref="AO1375">IF($AN1375="", "", IF( $AM1375&lt;&gt;"", $AM1375,INDEX(白話字聲母資料表, $AN1375, $AO$5)))</f>
        <v/>
      </c>
      <c r="AP1375" s="374" t="str">
        <f t="array" ref="AP1375">IF($W1375, "", INDEX(方音八音反切資料表, $AD1375, $AG1375))</f>
        <v/>
      </c>
      <c r="AQ1375" s="370"/>
      <c r="AR1375" s="374" t="str">
        <f t="array" ref="AR1375">IF($V1375, "", INDEX(白話字聲母資料表, $Z1375, $AR$5))</f>
        <v/>
      </c>
      <c r="AS1375" s="375" t="str">
        <f t="array" ref="AS1375">IF($W1375, "", INDEX(白話字韻母資料表, $AC1375, $AR$5))</f>
        <v/>
      </c>
      <c r="AT1375" s="374" t="str">
        <f t="array" ref="AT1375">IF($W1375, "", INDEX(台羅韻母八聲調資料表, $AD1375, $AG1375))</f>
        <v/>
      </c>
      <c r="AU1375" s="370"/>
      <c r="AV1375" s="374" t="str">
        <f t="array" ref="AV1375">IF($V1375, "", INDEX(白話字聲母資料表, $Z1375, $AV$5))</f>
        <v/>
      </c>
      <c r="AW1375" s="375" t="str">
        <f t="array" ref="AW1375">IF($W1375, "", INDEX(白話字韻母資料表, $AC1375, $AW$5))</f>
        <v/>
      </c>
      <c r="AX1375" s="374" t="str">
        <f t="array" ref="AX1375">IF($W1375, "", INDEX(閩拼韻母八聲調資料表, $AD1375, $AG1375))</f>
        <v/>
      </c>
    </row>
    <row r="1376" spans="2:50">
      <c r="B1376" s="380">
        <f t="shared" si="367"/>
        <v>1368</v>
      </c>
      <c r="C1376" s="314" t="str">
        <f>MID(文章!$D$4, B1376, 1)</f>
        <v/>
      </c>
      <c r="D1376" s="365"/>
      <c r="E1376" s="365"/>
      <c r="F1376" s="365"/>
      <c r="G1376" s="315" t="str">
        <f t="array" ref="G1376">IF( OR($T1376, NOT($U1376), $W1376), "", $AA1376 &amp; $AH1376 &amp; INDEX(中文數值資料表, $AG1376, 2) )</f>
        <v/>
      </c>
      <c r="H1376" s="321" t="str">
        <f t="shared" si="368"/>
        <v/>
      </c>
      <c r="I1376" s="322" t="str">
        <f t="shared" si="369"/>
        <v/>
      </c>
      <c r="J1376" s="323" t="str">
        <f t="shared" si="370"/>
        <v/>
      </c>
      <c r="K1376" s="316" t="str">
        <f t="shared" si="371"/>
        <v/>
      </c>
      <c r="L1376" s="317" t="str">
        <f t="shared" ca="1" si="405"/>
        <v xml:space="preserve">\ltjruby{}{}\
</v>
      </c>
      <c r="M1376" s="317" t="str">
        <f t="shared" ca="1" si="391"/>
        <v xml:space="preserve">&lt;ruby&gt;&lt;rt&gt;&lt;/rt&gt;&lt;/ruby&gt;
</v>
      </c>
      <c r="N1376" s="317" t="str">
        <f t="shared" ca="1" si="392"/>
        <v xml:space="preserve">&lt;ruby&gt;&lt;rt&gt;&lt;/rt&gt;&lt;/ruby&gt;
</v>
      </c>
      <c r="O1376" s="317" t="str">
        <f t="shared" ca="1" si="393"/>
        <v xml:space="preserve">&lt;ruby&gt;&lt;rt&gt;&lt;/rt&gt;&lt;/ruby&gt;
</v>
      </c>
      <c r="P1376" s="317" t="str">
        <f t="shared" ca="1" si="393"/>
        <v xml:space="preserve">&lt;ruby&gt;&lt;rt&gt;&lt;/rt&gt;&lt;/ruby&gt;
</v>
      </c>
      <c r="Q1376" s="318" t="str">
        <f t="shared" ca="1" si="394"/>
        <v xml:space="preserve">&lt;ruby&gt;&lt;rtc&gt;&lt;/rtc&gt;&lt;/ruby&gt;
</v>
      </c>
      <c r="R1376" s="318" t="str">
        <f t="shared" ca="1" si="395"/>
        <v xml:space="preserve">&lt;ruby&gt;&lt;rt&gt;&lt;/rt&gt;&lt;rtc&gt;&lt;/rtc&gt;&lt;/ruby&gt;
</v>
      </c>
      <c r="S1376" s="285"/>
      <c r="T1376" s="319" t="b">
        <f t="shared" si="389"/>
        <v>0</v>
      </c>
      <c r="U1376" s="319" t="b">
        <f t="shared" si="396"/>
        <v>0</v>
      </c>
      <c r="V1376" s="319" t="b">
        <f t="shared" si="397"/>
        <v>1</v>
      </c>
      <c r="W1376" s="319" t="b">
        <f t="shared" si="398"/>
        <v>1</v>
      </c>
      <c r="X1376" s="319" t="b">
        <f t="shared" si="399"/>
        <v>0</v>
      </c>
      <c r="Y1376" s="370"/>
      <c r="Z1376" s="377" t="str">
        <f t="shared" si="390"/>
        <v/>
      </c>
      <c r="AA1376" s="373" t="str">
        <f t="array" ref="AA1376">IF( $Z1376="", "", INDEX(白話字聲母資料表, $Z1376, $AA$5))</f>
        <v/>
      </c>
      <c r="AB1376" s="370"/>
      <c r="AC1376" s="377" t="str">
        <f t="shared" si="400"/>
        <v/>
      </c>
      <c r="AD1376" s="373" t="str">
        <f t="array" ref="AD1376">IF( $W1376, "", INDEX(白話字韻母資料表, AC1376, $AD$5))</f>
        <v/>
      </c>
      <c r="AE1376" s="373" t="str">
        <f t="array" ref="AE1376">IF( $W1376, "", IF( INDEX(白話字韻母資料表, AC1376, $AE$5) = "入聲", TRUE, FALSE) )</f>
        <v/>
      </c>
      <c r="AF1376" s="374" t="str">
        <f t="shared" si="401"/>
        <v/>
      </c>
      <c r="AG1376" s="374" t="str">
        <f t="shared" si="402"/>
        <v/>
      </c>
      <c r="AH1376" s="374" t="str">
        <f t="array" ref="AH1376">IF( $W1376, "", INDEX(白話字韻母資料表, $AC1376, $AH$5))</f>
        <v/>
      </c>
      <c r="AI1376" s="374" t="str">
        <f t="array" ref="AI1376">IF($W1376, "", INDEX(白話字韻母八聲調資料表, $AD1376, $AG1376))</f>
        <v/>
      </c>
      <c r="AJ1376" s="370"/>
      <c r="AK1376" s="373" t="b">
        <f t="shared" si="403"/>
        <v>0</v>
      </c>
      <c r="AL1376" s="373" t="str">
        <f>IF( $AK1376, IFERROR( IF(MATCH( $E1376, 顎音化聲母!$H$9:$H$37, 0), TRUE, FALSE), FALSE), "")</f>
        <v/>
      </c>
      <c r="AM1376" s="373" t="str">
        <f t="array" ref="AM1376">IF( AND($AK1376, $AL1376), INDEX(顎音化聲母資料表, MATCH( $D1376 &amp; $E1376, 顎音化聲母!$L$5:$L$136, 0), 3), "")</f>
        <v/>
      </c>
      <c r="AN1376" s="373" t="str">
        <f t="shared" si="404"/>
        <v/>
      </c>
      <c r="AO1376" s="374" t="str">
        <f t="array" ref="AO1376">IF($AN1376="", "", IF( $AM1376&lt;&gt;"", $AM1376,INDEX(白話字聲母資料表, $AN1376, $AO$5)))</f>
        <v/>
      </c>
      <c r="AP1376" s="374" t="str">
        <f t="array" ref="AP1376">IF($W1376, "", INDEX(方音八音反切資料表, $AD1376, $AG1376))</f>
        <v/>
      </c>
      <c r="AQ1376" s="370"/>
      <c r="AR1376" s="374" t="str">
        <f t="array" ref="AR1376">IF($V1376, "", INDEX(白話字聲母資料表, $Z1376, $AR$5))</f>
        <v/>
      </c>
      <c r="AS1376" s="375" t="str">
        <f t="array" ref="AS1376">IF($W1376, "", INDEX(白話字韻母資料表, $AC1376, $AR$5))</f>
        <v/>
      </c>
      <c r="AT1376" s="374" t="str">
        <f t="array" ref="AT1376">IF($W1376, "", INDEX(台羅韻母八聲調資料表, $AD1376, $AG1376))</f>
        <v/>
      </c>
      <c r="AU1376" s="370"/>
      <c r="AV1376" s="374" t="str">
        <f t="array" ref="AV1376">IF($V1376, "", INDEX(白話字聲母資料表, $Z1376, $AV$5))</f>
        <v/>
      </c>
      <c r="AW1376" s="375" t="str">
        <f t="array" ref="AW1376">IF($W1376, "", INDEX(白話字韻母資料表, $AC1376, $AW$5))</f>
        <v/>
      </c>
      <c r="AX1376" s="374" t="str">
        <f t="array" ref="AX1376">IF($W1376, "", INDEX(閩拼韻母八聲調資料表, $AD1376, $AG1376))</f>
        <v/>
      </c>
    </row>
    <row r="1377" spans="2:50">
      <c r="B1377" s="380">
        <f t="shared" si="367"/>
        <v>1369</v>
      </c>
      <c r="C1377" s="314" t="str">
        <f>MID(文章!$D$4, B1377, 1)</f>
        <v/>
      </c>
      <c r="D1377" s="365"/>
      <c r="E1377" s="365"/>
      <c r="F1377" s="365"/>
      <c r="G1377" s="315" t="str">
        <f t="array" ref="G1377">IF( OR($T1377, NOT($U1377), $W1377), "", $AA1377 &amp; $AH1377 &amp; INDEX(中文數值資料表, $AG1377, 2) )</f>
        <v/>
      </c>
      <c r="H1377" s="321" t="str">
        <f t="shared" si="368"/>
        <v/>
      </c>
      <c r="I1377" s="322" t="str">
        <f t="shared" si="369"/>
        <v/>
      </c>
      <c r="J1377" s="323" t="str">
        <f t="shared" si="370"/>
        <v/>
      </c>
      <c r="K1377" s="316" t="str">
        <f t="shared" si="371"/>
        <v/>
      </c>
      <c r="L1377" s="317" t="str">
        <f t="shared" ca="1" si="405"/>
        <v xml:space="preserve">\ltjruby{}{}\
</v>
      </c>
      <c r="M1377" s="317" t="str">
        <f t="shared" ca="1" si="391"/>
        <v xml:space="preserve">&lt;ruby&gt;&lt;rt&gt;&lt;/rt&gt;&lt;/ruby&gt;
</v>
      </c>
      <c r="N1377" s="317" t="str">
        <f t="shared" ca="1" si="392"/>
        <v xml:space="preserve">&lt;ruby&gt;&lt;rt&gt;&lt;/rt&gt;&lt;/ruby&gt;
</v>
      </c>
      <c r="O1377" s="317" t="str">
        <f t="shared" ca="1" si="393"/>
        <v xml:space="preserve">&lt;ruby&gt;&lt;rt&gt;&lt;/rt&gt;&lt;/ruby&gt;
</v>
      </c>
      <c r="P1377" s="317" t="str">
        <f t="shared" ca="1" si="393"/>
        <v xml:space="preserve">&lt;ruby&gt;&lt;rt&gt;&lt;/rt&gt;&lt;/ruby&gt;
</v>
      </c>
      <c r="Q1377" s="318" t="str">
        <f t="shared" ca="1" si="394"/>
        <v xml:space="preserve">&lt;ruby&gt;&lt;rtc&gt;&lt;/rtc&gt;&lt;/ruby&gt;
</v>
      </c>
      <c r="R1377" s="318" t="str">
        <f t="shared" ca="1" si="395"/>
        <v xml:space="preserve">&lt;ruby&gt;&lt;rt&gt;&lt;/rt&gt;&lt;rtc&gt;&lt;/rtc&gt;&lt;/ruby&gt;
</v>
      </c>
      <c r="S1377" s="285"/>
      <c r="T1377" s="319" t="b">
        <f t="shared" si="389"/>
        <v>0</v>
      </c>
      <c r="U1377" s="319" t="b">
        <f t="shared" si="396"/>
        <v>0</v>
      </c>
      <c r="V1377" s="319" t="b">
        <f t="shared" si="397"/>
        <v>1</v>
      </c>
      <c r="W1377" s="319" t="b">
        <f t="shared" si="398"/>
        <v>1</v>
      </c>
      <c r="X1377" s="319" t="b">
        <f t="shared" si="399"/>
        <v>0</v>
      </c>
      <c r="Y1377" s="370"/>
      <c r="Z1377" s="377" t="str">
        <f t="shared" si="390"/>
        <v/>
      </c>
      <c r="AA1377" s="373" t="str">
        <f t="array" ref="AA1377">IF( $Z1377="", "", INDEX(白話字聲母資料表, $Z1377, $AA$5))</f>
        <v/>
      </c>
      <c r="AB1377" s="370"/>
      <c r="AC1377" s="377" t="str">
        <f t="shared" si="400"/>
        <v/>
      </c>
      <c r="AD1377" s="373" t="str">
        <f t="array" ref="AD1377">IF( $W1377, "", INDEX(白話字韻母資料表, AC1377, $AD$5))</f>
        <v/>
      </c>
      <c r="AE1377" s="373" t="str">
        <f t="array" ref="AE1377">IF( $W1377, "", IF( INDEX(白話字韻母資料表, AC1377, $AE$5) = "入聲", TRUE, FALSE) )</f>
        <v/>
      </c>
      <c r="AF1377" s="374" t="str">
        <f t="shared" si="401"/>
        <v/>
      </c>
      <c r="AG1377" s="374" t="str">
        <f t="shared" si="402"/>
        <v/>
      </c>
      <c r="AH1377" s="374" t="str">
        <f t="array" ref="AH1377">IF( $W1377, "", INDEX(白話字韻母資料表, $AC1377, $AH$5))</f>
        <v/>
      </c>
      <c r="AI1377" s="374" t="str">
        <f t="array" ref="AI1377">IF($W1377, "", INDEX(白話字韻母八聲調資料表, $AD1377, $AG1377))</f>
        <v/>
      </c>
      <c r="AJ1377" s="370"/>
      <c r="AK1377" s="373" t="b">
        <f t="shared" si="403"/>
        <v>0</v>
      </c>
      <c r="AL1377" s="373" t="str">
        <f>IF( $AK1377, IFERROR( IF(MATCH( $E1377, 顎音化聲母!$H$9:$H$37, 0), TRUE, FALSE), FALSE), "")</f>
        <v/>
      </c>
      <c r="AM1377" s="373" t="str">
        <f t="array" ref="AM1377">IF( AND($AK1377, $AL1377), INDEX(顎音化聲母資料表, MATCH( $D1377 &amp; $E1377, 顎音化聲母!$L$5:$L$136, 0), 3), "")</f>
        <v/>
      </c>
      <c r="AN1377" s="373" t="str">
        <f t="shared" si="404"/>
        <v/>
      </c>
      <c r="AO1377" s="374" t="str">
        <f t="array" ref="AO1377">IF($AN1377="", "", IF( $AM1377&lt;&gt;"", $AM1377,INDEX(白話字聲母資料表, $AN1377, $AO$5)))</f>
        <v/>
      </c>
      <c r="AP1377" s="374" t="str">
        <f t="array" ref="AP1377">IF($W1377, "", INDEX(方音八音反切資料表, $AD1377, $AG1377))</f>
        <v/>
      </c>
      <c r="AQ1377" s="370"/>
      <c r="AR1377" s="374" t="str">
        <f t="array" ref="AR1377">IF($V1377, "", INDEX(白話字聲母資料表, $Z1377, $AR$5))</f>
        <v/>
      </c>
      <c r="AS1377" s="375" t="str">
        <f t="array" ref="AS1377">IF($W1377, "", INDEX(白話字韻母資料表, $AC1377, $AR$5))</f>
        <v/>
      </c>
      <c r="AT1377" s="374" t="str">
        <f t="array" ref="AT1377">IF($W1377, "", INDEX(台羅韻母八聲調資料表, $AD1377, $AG1377))</f>
        <v/>
      </c>
      <c r="AU1377" s="370"/>
      <c r="AV1377" s="374" t="str">
        <f t="array" ref="AV1377">IF($V1377, "", INDEX(白話字聲母資料表, $Z1377, $AV$5))</f>
        <v/>
      </c>
      <c r="AW1377" s="375" t="str">
        <f t="array" ref="AW1377">IF($W1377, "", INDEX(白話字韻母資料表, $AC1377, $AW$5))</f>
        <v/>
      </c>
      <c r="AX1377" s="374" t="str">
        <f t="array" ref="AX1377">IF($W1377, "", INDEX(閩拼韻母八聲調資料表, $AD1377, $AG1377))</f>
        <v/>
      </c>
    </row>
    <row r="1378" spans="2:50">
      <c r="B1378" s="380">
        <f t="shared" si="367"/>
        <v>1370</v>
      </c>
      <c r="C1378" s="314" t="str">
        <f>MID(文章!$D$4, B1378, 1)</f>
        <v/>
      </c>
      <c r="D1378" s="365"/>
      <c r="E1378" s="365"/>
      <c r="F1378" s="365"/>
      <c r="G1378" s="315" t="str">
        <f t="array" ref="G1378">IF( OR($T1378, NOT($U1378), $W1378), "", $AA1378 &amp; $AH1378 &amp; INDEX(中文數值資料表, $AG1378, 2) )</f>
        <v/>
      </c>
      <c r="H1378" s="321" t="str">
        <f t="shared" si="368"/>
        <v/>
      </c>
      <c r="I1378" s="322" t="str">
        <f t="shared" si="369"/>
        <v/>
      </c>
      <c r="J1378" s="323" t="str">
        <f t="shared" si="370"/>
        <v/>
      </c>
      <c r="K1378" s="316" t="str">
        <f t="shared" si="371"/>
        <v/>
      </c>
      <c r="L1378" s="317" t="str">
        <f t="shared" ca="1" si="405"/>
        <v xml:space="preserve">\ltjruby{}{}\
</v>
      </c>
      <c r="M1378" s="317" t="str">
        <f t="shared" ca="1" si="391"/>
        <v xml:space="preserve">&lt;ruby&gt;&lt;rt&gt;&lt;/rt&gt;&lt;/ruby&gt;
</v>
      </c>
      <c r="N1378" s="317" t="str">
        <f t="shared" ca="1" si="392"/>
        <v xml:space="preserve">&lt;ruby&gt;&lt;rt&gt;&lt;/rt&gt;&lt;/ruby&gt;
</v>
      </c>
      <c r="O1378" s="317" t="str">
        <f t="shared" ca="1" si="393"/>
        <v xml:space="preserve">&lt;ruby&gt;&lt;rt&gt;&lt;/rt&gt;&lt;/ruby&gt;
</v>
      </c>
      <c r="P1378" s="317" t="str">
        <f t="shared" ca="1" si="393"/>
        <v xml:space="preserve">&lt;ruby&gt;&lt;rt&gt;&lt;/rt&gt;&lt;/ruby&gt;
</v>
      </c>
      <c r="Q1378" s="318" t="str">
        <f t="shared" ca="1" si="394"/>
        <v xml:space="preserve">&lt;ruby&gt;&lt;rtc&gt;&lt;/rtc&gt;&lt;/ruby&gt;
</v>
      </c>
      <c r="R1378" s="318" t="str">
        <f t="shared" ca="1" si="395"/>
        <v xml:space="preserve">&lt;ruby&gt;&lt;rt&gt;&lt;/rt&gt;&lt;rtc&gt;&lt;/rtc&gt;&lt;/ruby&gt;
</v>
      </c>
      <c r="S1378" s="285"/>
      <c r="T1378" s="319" t="b">
        <f t="shared" si="389"/>
        <v>0</v>
      </c>
      <c r="U1378" s="319" t="b">
        <f t="shared" si="396"/>
        <v>0</v>
      </c>
      <c r="V1378" s="319" t="b">
        <f t="shared" si="397"/>
        <v>1</v>
      </c>
      <c r="W1378" s="319" t="b">
        <f t="shared" si="398"/>
        <v>1</v>
      </c>
      <c r="X1378" s="319" t="b">
        <f t="shared" si="399"/>
        <v>0</v>
      </c>
      <c r="Y1378" s="370"/>
      <c r="Z1378" s="377" t="str">
        <f t="shared" si="390"/>
        <v/>
      </c>
      <c r="AA1378" s="373" t="str">
        <f t="array" ref="AA1378">IF( $Z1378="", "", INDEX(白話字聲母資料表, $Z1378, $AA$5))</f>
        <v/>
      </c>
      <c r="AB1378" s="370"/>
      <c r="AC1378" s="377" t="str">
        <f t="shared" si="400"/>
        <v/>
      </c>
      <c r="AD1378" s="373" t="str">
        <f t="array" ref="AD1378">IF( $W1378, "", INDEX(白話字韻母資料表, AC1378, $AD$5))</f>
        <v/>
      </c>
      <c r="AE1378" s="373" t="str">
        <f t="array" ref="AE1378">IF( $W1378, "", IF( INDEX(白話字韻母資料表, AC1378, $AE$5) = "入聲", TRUE, FALSE) )</f>
        <v/>
      </c>
      <c r="AF1378" s="374" t="str">
        <f t="shared" si="401"/>
        <v/>
      </c>
      <c r="AG1378" s="374" t="str">
        <f t="shared" si="402"/>
        <v/>
      </c>
      <c r="AH1378" s="374" t="str">
        <f t="array" ref="AH1378">IF( $W1378, "", INDEX(白話字韻母資料表, $AC1378, $AH$5))</f>
        <v/>
      </c>
      <c r="AI1378" s="374" t="str">
        <f t="array" ref="AI1378">IF($W1378, "", INDEX(白話字韻母八聲調資料表, $AD1378, $AG1378))</f>
        <v/>
      </c>
      <c r="AJ1378" s="370"/>
      <c r="AK1378" s="373" t="b">
        <f t="shared" si="403"/>
        <v>0</v>
      </c>
      <c r="AL1378" s="373" t="str">
        <f>IF( $AK1378, IFERROR( IF(MATCH( $E1378, 顎音化聲母!$H$9:$H$37, 0), TRUE, FALSE), FALSE), "")</f>
        <v/>
      </c>
      <c r="AM1378" s="373" t="str">
        <f t="array" ref="AM1378">IF( AND($AK1378, $AL1378), INDEX(顎音化聲母資料表, MATCH( $D1378 &amp; $E1378, 顎音化聲母!$L$5:$L$136, 0), 3), "")</f>
        <v/>
      </c>
      <c r="AN1378" s="373" t="str">
        <f t="shared" si="404"/>
        <v/>
      </c>
      <c r="AO1378" s="374" t="str">
        <f t="array" ref="AO1378">IF($AN1378="", "", IF( $AM1378&lt;&gt;"", $AM1378,INDEX(白話字聲母資料表, $AN1378, $AO$5)))</f>
        <v/>
      </c>
      <c r="AP1378" s="374" t="str">
        <f t="array" ref="AP1378">IF($W1378, "", INDEX(方音八音反切資料表, $AD1378, $AG1378))</f>
        <v/>
      </c>
      <c r="AQ1378" s="370"/>
      <c r="AR1378" s="374" t="str">
        <f t="array" ref="AR1378">IF($V1378, "", INDEX(白話字聲母資料表, $Z1378, $AR$5))</f>
        <v/>
      </c>
      <c r="AS1378" s="375" t="str">
        <f t="array" ref="AS1378">IF($W1378, "", INDEX(白話字韻母資料表, $AC1378, $AR$5))</f>
        <v/>
      </c>
      <c r="AT1378" s="374" t="str">
        <f t="array" ref="AT1378">IF($W1378, "", INDEX(台羅韻母八聲調資料表, $AD1378, $AG1378))</f>
        <v/>
      </c>
      <c r="AU1378" s="370"/>
      <c r="AV1378" s="374" t="str">
        <f t="array" ref="AV1378">IF($V1378, "", INDEX(白話字聲母資料表, $Z1378, $AV$5))</f>
        <v/>
      </c>
      <c r="AW1378" s="375" t="str">
        <f t="array" ref="AW1378">IF($W1378, "", INDEX(白話字韻母資料表, $AC1378, $AW$5))</f>
        <v/>
      </c>
      <c r="AX1378" s="374" t="str">
        <f t="array" ref="AX1378">IF($W1378, "", INDEX(閩拼韻母八聲調資料表, $AD1378, $AG1378))</f>
        <v/>
      </c>
    </row>
    <row r="1379" spans="2:50">
      <c r="B1379" s="380">
        <f t="shared" si="367"/>
        <v>1371</v>
      </c>
      <c r="C1379" s="314" t="str">
        <f>MID(文章!$D$4, B1379, 1)</f>
        <v/>
      </c>
      <c r="D1379" s="365"/>
      <c r="E1379" s="365"/>
      <c r="F1379" s="365"/>
      <c r="G1379" s="315" t="str">
        <f t="array" ref="G1379">IF( OR($T1379, NOT($U1379), $W1379), "", $AA1379 &amp; $AH1379 &amp; INDEX(中文數值資料表, $AG1379, 2) )</f>
        <v/>
      </c>
      <c r="H1379" s="321" t="str">
        <f t="shared" si="368"/>
        <v/>
      </c>
      <c r="I1379" s="322" t="str">
        <f t="shared" si="369"/>
        <v/>
      </c>
      <c r="J1379" s="323" t="str">
        <f t="shared" si="370"/>
        <v/>
      </c>
      <c r="K1379" s="316" t="str">
        <f t="shared" si="371"/>
        <v/>
      </c>
      <c r="L1379" s="317" t="str">
        <f t="shared" ca="1" si="405"/>
        <v xml:space="preserve">\ltjruby{}{}\
</v>
      </c>
      <c r="M1379" s="317" t="str">
        <f t="shared" ca="1" si="391"/>
        <v xml:space="preserve">&lt;ruby&gt;&lt;rt&gt;&lt;/rt&gt;&lt;/ruby&gt;
</v>
      </c>
      <c r="N1379" s="317" t="str">
        <f t="shared" ca="1" si="392"/>
        <v xml:space="preserve">&lt;ruby&gt;&lt;rt&gt;&lt;/rt&gt;&lt;/ruby&gt;
</v>
      </c>
      <c r="O1379" s="317" t="str">
        <f t="shared" ca="1" si="393"/>
        <v xml:space="preserve">&lt;ruby&gt;&lt;rt&gt;&lt;/rt&gt;&lt;/ruby&gt;
</v>
      </c>
      <c r="P1379" s="317" t="str">
        <f t="shared" ca="1" si="393"/>
        <v xml:space="preserve">&lt;ruby&gt;&lt;rt&gt;&lt;/rt&gt;&lt;/ruby&gt;
</v>
      </c>
      <c r="Q1379" s="318" t="str">
        <f t="shared" ca="1" si="394"/>
        <v xml:space="preserve">&lt;ruby&gt;&lt;rtc&gt;&lt;/rtc&gt;&lt;/ruby&gt;
</v>
      </c>
      <c r="R1379" s="318" t="str">
        <f t="shared" ca="1" si="395"/>
        <v xml:space="preserve">&lt;ruby&gt;&lt;rt&gt;&lt;/rt&gt;&lt;rtc&gt;&lt;/rtc&gt;&lt;/ruby&gt;
</v>
      </c>
      <c r="S1379" s="285"/>
      <c r="T1379" s="319" t="b">
        <f t="shared" si="389"/>
        <v>0</v>
      </c>
      <c r="U1379" s="319" t="b">
        <f t="shared" si="396"/>
        <v>0</v>
      </c>
      <c r="V1379" s="319" t="b">
        <f t="shared" si="397"/>
        <v>1</v>
      </c>
      <c r="W1379" s="319" t="b">
        <f t="shared" si="398"/>
        <v>1</v>
      </c>
      <c r="X1379" s="319" t="b">
        <f t="shared" si="399"/>
        <v>0</v>
      </c>
      <c r="Y1379" s="370"/>
      <c r="Z1379" s="377" t="str">
        <f t="shared" si="390"/>
        <v/>
      </c>
      <c r="AA1379" s="373" t="str">
        <f t="array" ref="AA1379">IF( $Z1379="", "", INDEX(白話字聲母資料表, $Z1379, $AA$5))</f>
        <v/>
      </c>
      <c r="AB1379" s="370"/>
      <c r="AC1379" s="377" t="str">
        <f t="shared" si="400"/>
        <v/>
      </c>
      <c r="AD1379" s="373" t="str">
        <f t="array" ref="AD1379">IF( $W1379, "", INDEX(白話字韻母資料表, AC1379, $AD$5))</f>
        <v/>
      </c>
      <c r="AE1379" s="373" t="str">
        <f t="array" ref="AE1379">IF( $W1379, "", IF( INDEX(白話字韻母資料表, AC1379, $AE$5) = "入聲", TRUE, FALSE) )</f>
        <v/>
      </c>
      <c r="AF1379" s="374" t="str">
        <f t="shared" si="401"/>
        <v/>
      </c>
      <c r="AG1379" s="374" t="str">
        <f t="shared" si="402"/>
        <v/>
      </c>
      <c r="AH1379" s="374" t="str">
        <f t="array" ref="AH1379">IF( $W1379, "", INDEX(白話字韻母資料表, $AC1379, $AH$5))</f>
        <v/>
      </c>
      <c r="AI1379" s="374" t="str">
        <f t="array" ref="AI1379">IF($W1379, "", INDEX(白話字韻母八聲調資料表, $AD1379, $AG1379))</f>
        <v/>
      </c>
      <c r="AJ1379" s="370"/>
      <c r="AK1379" s="373" t="b">
        <f t="shared" si="403"/>
        <v>0</v>
      </c>
      <c r="AL1379" s="373" t="str">
        <f>IF( $AK1379, IFERROR( IF(MATCH( $E1379, 顎音化聲母!$H$9:$H$37, 0), TRUE, FALSE), FALSE), "")</f>
        <v/>
      </c>
      <c r="AM1379" s="373" t="str">
        <f t="array" ref="AM1379">IF( AND($AK1379, $AL1379), INDEX(顎音化聲母資料表, MATCH( $D1379 &amp; $E1379, 顎音化聲母!$L$5:$L$136, 0), 3), "")</f>
        <v/>
      </c>
      <c r="AN1379" s="373" t="str">
        <f t="shared" si="404"/>
        <v/>
      </c>
      <c r="AO1379" s="374" t="str">
        <f t="array" ref="AO1379">IF($AN1379="", "", IF( $AM1379&lt;&gt;"", $AM1379,INDEX(白話字聲母資料表, $AN1379, $AO$5)))</f>
        <v/>
      </c>
      <c r="AP1379" s="374" t="str">
        <f t="array" ref="AP1379">IF($W1379, "", INDEX(方音八音反切資料表, $AD1379, $AG1379))</f>
        <v/>
      </c>
      <c r="AQ1379" s="370"/>
      <c r="AR1379" s="374" t="str">
        <f t="array" ref="AR1379">IF($V1379, "", INDEX(白話字聲母資料表, $Z1379, $AR$5))</f>
        <v/>
      </c>
      <c r="AS1379" s="375" t="str">
        <f t="array" ref="AS1379">IF($W1379, "", INDEX(白話字韻母資料表, $AC1379, $AR$5))</f>
        <v/>
      </c>
      <c r="AT1379" s="374" t="str">
        <f t="array" ref="AT1379">IF($W1379, "", INDEX(台羅韻母八聲調資料表, $AD1379, $AG1379))</f>
        <v/>
      </c>
      <c r="AU1379" s="370"/>
      <c r="AV1379" s="374" t="str">
        <f t="array" ref="AV1379">IF($V1379, "", INDEX(白話字聲母資料表, $Z1379, $AV$5))</f>
        <v/>
      </c>
      <c r="AW1379" s="375" t="str">
        <f t="array" ref="AW1379">IF($W1379, "", INDEX(白話字韻母資料表, $AC1379, $AW$5))</f>
        <v/>
      </c>
      <c r="AX1379" s="374" t="str">
        <f t="array" ref="AX1379">IF($W1379, "", INDEX(閩拼韻母八聲調資料表, $AD1379, $AG1379))</f>
        <v/>
      </c>
    </row>
    <row r="1380" spans="2:50">
      <c r="B1380" s="380">
        <f t="shared" si="367"/>
        <v>1372</v>
      </c>
      <c r="C1380" s="314" t="str">
        <f>MID(文章!$D$4, B1380, 1)</f>
        <v/>
      </c>
      <c r="D1380" s="365"/>
      <c r="E1380" s="365"/>
      <c r="F1380" s="365"/>
      <c r="G1380" s="315" t="str">
        <f t="array" ref="G1380">IF( OR($T1380, NOT($U1380), $W1380), "", $AA1380 &amp; $AH1380 &amp; INDEX(中文數值資料表, $AG1380, 2) )</f>
        <v/>
      </c>
      <c r="H1380" s="321" t="str">
        <f t="shared" si="368"/>
        <v/>
      </c>
      <c r="I1380" s="322" t="str">
        <f t="shared" si="369"/>
        <v/>
      </c>
      <c r="J1380" s="323" t="str">
        <f t="shared" si="370"/>
        <v/>
      </c>
      <c r="K1380" s="316" t="str">
        <f t="shared" si="371"/>
        <v/>
      </c>
      <c r="L1380" s="317" t="str">
        <f t="shared" ca="1" si="405"/>
        <v xml:space="preserve">\ltjruby{}{}\
</v>
      </c>
      <c r="M1380" s="317" t="str">
        <f t="shared" ca="1" si="391"/>
        <v xml:space="preserve">&lt;ruby&gt;&lt;rt&gt;&lt;/rt&gt;&lt;/ruby&gt;
</v>
      </c>
      <c r="N1380" s="317" t="str">
        <f t="shared" ca="1" si="392"/>
        <v xml:space="preserve">&lt;ruby&gt;&lt;rt&gt;&lt;/rt&gt;&lt;/ruby&gt;
</v>
      </c>
      <c r="O1380" s="317" t="str">
        <f t="shared" ca="1" si="393"/>
        <v xml:space="preserve">&lt;ruby&gt;&lt;rt&gt;&lt;/rt&gt;&lt;/ruby&gt;
</v>
      </c>
      <c r="P1380" s="317" t="str">
        <f t="shared" ca="1" si="393"/>
        <v xml:space="preserve">&lt;ruby&gt;&lt;rt&gt;&lt;/rt&gt;&lt;/ruby&gt;
</v>
      </c>
      <c r="Q1380" s="318" t="str">
        <f t="shared" ca="1" si="394"/>
        <v xml:space="preserve">&lt;ruby&gt;&lt;rtc&gt;&lt;/rtc&gt;&lt;/ruby&gt;
</v>
      </c>
      <c r="R1380" s="318" t="str">
        <f t="shared" ca="1" si="395"/>
        <v xml:space="preserve">&lt;ruby&gt;&lt;rt&gt;&lt;/rt&gt;&lt;rtc&gt;&lt;/rtc&gt;&lt;/ruby&gt;
</v>
      </c>
      <c r="S1380" s="285"/>
      <c r="T1380" s="319" t="b">
        <f t="shared" si="389"/>
        <v>0</v>
      </c>
      <c r="U1380" s="319" t="b">
        <f t="shared" si="396"/>
        <v>0</v>
      </c>
      <c r="V1380" s="319" t="b">
        <f t="shared" si="397"/>
        <v>1</v>
      </c>
      <c r="W1380" s="319" t="b">
        <f t="shared" si="398"/>
        <v>1</v>
      </c>
      <c r="X1380" s="319" t="b">
        <f t="shared" si="399"/>
        <v>0</v>
      </c>
      <c r="Y1380" s="370"/>
      <c r="Z1380" s="377" t="str">
        <f t="shared" si="390"/>
        <v/>
      </c>
      <c r="AA1380" s="373" t="str">
        <f t="array" ref="AA1380">IF( $Z1380="", "", INDEX(白話字聲母資料表, $Z1380, $AA$5))</f>
        <v/>
      </c>
      <c r="AB1380" s="370"/>
      <c r="AC1380" s="377" t="str">
        <f t="shared" si="400"/>
        <v/>
      </c>
      <c r="AD1380" s="373" t="str">
        <f t="array" ref="AD1380">IF( $W1380, "", INDEX(白話字韻母資料表, AC1380, $AD$5))</f>
        <v/>
      </c>
      <c r="AE1380" s="373" t="str">
        <f t="array" ref="AE1380">IF( $W1380, "", IF( INDEX(白話字韻母資料表, AC1380, $AE$5) = "入聲", TRUE, FALSE) )</f>
        <v/>
      </c>
      <c r="AF1380" s="374" t="str">
        <f t="shared" si="401"/>
        <v/>
      </c>
      <c r="AG1380" s="374" t="str">
        <f t="shared" si="402"/>
        <v/>
      </c>
      <c r="AH1380" s="374" t="str">
        <f t="array" ref="AH1380">IF( $W1380, "", INDEX(白話字韻母資料表, $AC1380, $AH$5))</f>
        <v/>
      </c>
      <c r="AI1380" s="374" t="str">
        <f t="array" ref="AI1380">IF($W1380, "", INDEX(白話字韻母八聲調資料表, $AD1380, $AG1380))</f>
        <v/>
      </c>
      <c r="AJ1380" s="370"/>
      <c r="AK1380" s="373" t="b">
        <f t="shared" si="403"/>
        <v>0</v>
      </c>
      <c r="AL1380" s="373" t="str">
        <f>IF( $AK1380, IFERROR( IF(MATCH( $E1380, 顎音化聲母!$H$9:$H$37, 0), TRUE, FALSE), FALSE), "")</f>
        <v/>
      </c>
      <c r="AM1380" s="373" t="str">
        <f t="array" ref="AM1380">IF( AND($AK1380, $AL1380), INDEX(顎音化聲母資料表, MATCH( $D1380 &amp; $E1380, 顎音化聲母!$L$5:$L$136, 0), 3), "")</f>
        <v/>
      </c>
      <c r="AN1380" s="373" t="str">
        <f t="shared" si="404"/>
        <v/>
      </c>
      <c r="AO1380" s="374" t="str">
        <f t="array" ref="AO1380">IF($AN1380="", "", IF( $AM1380&lt;&gt;"", $AM1380,INDEX(白話字聲母資料表, $AN1380, $AO$5)))</f>
        <v/>
      </c>
      <c r="AP1380" s="374" t="str">
        <f t="array" ref="AP1380">IF($W1380, "", INDEX(方音八音反切資料表, $AD1380, $AG1380))</f>
        <v/>
      </c>
      <c r="AQ1380" s="370"/>
      <c r="AR1380" s="374" t="str">
        <f t="array" ref="AR1380">IF($V1380, "", INDEX(白話字聲母資料表, $Z1380, $AR$5))</f>
        <v/>
      </c>
      <c r="AS1380" s="375" t="str">
        <f t="array" ref="AS1380">IF($W1380, "", INDEX(白話字韻母資料表, $AC1380, $AR$5))</f>
        <v/>
      </c>
      <c r="AT1380" s="374" t="str">
        <f t="array" ref="AT1380">IF($W1380, "", INDEX(台羅韻母八聲調資料表, $AD1380, $AG1380))</f>
        <v/>
      </c>
      <c r="AU1380" s="370"/>
      <c r="AV1380" s="374" t="str">
        <f t="array" ref="AV1380">IF($V1380, "", INDEX(白話字聲母資料表, $Z1380, $AV$5))</f>
        <v/>
      </c>
      <c r="AW1380" s="375" t="str">
        <f t="array" ref="AW1380">IF($W1380, "", INDEX(白話字韻母資料表, $AC1380, $AW$5))</f>
        <v/>
      </c>
      <c r="AX1380" s="374" t="str">
        <f t="array" ref="AX1380">IF($W1380, "", INDEX(閩拼韻母八聲調資料表, $AD1380, $AG1380))</f>
        <v/>
      </c>
    </row>
    <row r="1381" spans="2:50">
      <c r="B1381" s="380">
        <f t="shared" si="367"/>
        <v>1373</v>
      </c>
      <c r="C1381" s="314" t="str">
        <f>MID(文章!$D$4, B1381, 1)</f>
        <v/>
      </c>
      <c r="D1381" s="365"/>
      <c r="E1381" s="365"/>
      <c r="F1381" s="365"/>
      <c r="G1381" s="315" t="str">
        <f t="array" ref="G1381">IF( OR($T1381, NOT($U1381), $W1381), "", $AA1381 &amp; $AH1381 &amp; INDEX(中文數值資料表, $AG1381, 2) )</f>
        <v/>
      </c>
      <c r="H1381" s="321" t="str">
        <f t="shared" si="368"/>
        <v/>
      </c>
      <c r="I1381" s="322" t="str">
        <f t="shared" si="369"/>
        <v/>
      </c>
      <c r="J1381" s="323" t="str">
        <f t="shared" si="370"/>
        <v/>
      </c>
      <c r="K1381" s="316" t="str">
        <f t="shared" si="371"/>
        <v/>
      </c>
      <c r="L1381" s="317" t="str">
        <f t="shared" ca="1" si="405"/>
        <v xml:space="preserve">\ltjruby{}{}\
</v>
      </c>
      <c r="M1381" s="317" t="str">
        <f t="shared" ca="1" si="391"/>
        <v xml:space="preserve">&lt;ruby&gt;&lt;rt&gt;&lt;/rt&gt;&lt;/ruby&gt;
</v>
      </c>
      <c r="N1381" s="317" t="str">
        <f t="shared" ca="1" si="392"/>
        <v xml:space="preserve">&lt;ruby&gt;&lt;rt&gt;&lt;/rt&gt;&lt;/ruby&gt;
</v>
      </c>
      <c r="O1381" s="317" t="str">
        <f t="shared" ca="1" si="393"/>
        <v xml:space="preserve">&lt;ruby&gt;&lt;rt&gt;&lt;/rt&gt;&lt;/ruby&gt;
</v>
      </c>
      <c r="P1381" s="317" t="str">
        <f t="shared" ca="1" si="393"/>
        <v xml:space="preserve">&lt;ruby&gt;&lt;rt&gt;&lt;/rt&gt;&lt;/ruby&gt;
</v>
      </c>
      <c r="Q1381" s="318" t="str">
        <f t="shared" ca="1" si="394"/>
        <v xml:space="preserve">&lt;ruby&gt;&lt;rtc&gt;&lt;/rtc&gt;&lt;/ruby&gt;
</v>
      </c>
      <c r="R1381" s="318" t="str">
        <f t="shared" ca="1" si="395"/>
        <v xml:space="preserve">&lt;ruby&gt;&lt;rt&gt;&lt;/rt&gt;&lt;rtc&gt;&lt;/rtc&gt;&lt;/ruby&gt;
</v>
      </c>
      <c r="S1381" s="285"/>
      <c r="T1381" s="319" t="b">
        <f t="shared" si="389"/>
        <v>0</v>
      </c>
      <c r="U1381" s="319" t="b">
        <f t="shared" si="396"/>
        <v>0</v>
      </c>
      <c r="V1381" s="319" t="b">
        <f t="shared" si="397"/>
        <v>1</v>
      </c>
      <c r="W1381" s="319" t="b">
        <f t="shared" si="398"/>
        <v>1</v>
      </c>
      <c r="X1381" s="319" t="b">
        <f t="shared" si="399"/>
        <v>0</v>
      </c>
      <c r="Y1381" s="370"/>
      <c r="Z1381" s="377" t="str">
        <f t="shared" si="390"/>
        <v/>
      </c>
      <c r="AA1381" s="373" t="str">
        <f t="array" ref="AA1381">IF( $Z1381="", "", INDEX(白話字聲母資料表, $Z1381, $AA$5))</f>
        <v/>
      </c>
      <c r="AB1381" s="370"/>
      <c r="AC1381" s="377" t="str">
        <f t="shared" si="400"/>
        <v/>
      </c>
      <c r="AD1381" s="373" t="str">
        <f t="array" ref="AD1381">IF( $W1381, "", INDEX(白話字韻母資料表, AC1381, $AD$5))</f>
        <v/>
      </c>
      <c r="AE1381" s="373" t="str">
        <f t="array" ref="AE1381">IF( $W1381, "", IF( INDEX(白話字韻母資料表, AC1381, $AE$5) = "入聲", TRUE, FALSE) )</f>
        <v/>
      </c>
      <c r="AF1381" s="374" t="str">
        <f t="shared" si="401"/>
        <v/>
      </c>
      <c r="AG1381" s="374" t="str">
        <f t="shared" si="402"/>
        <v/>
      </c>
      <c r="AH1381" s="374" t="str">
        <f t="array" ref="AH1381">IF( $W1381, "", INDEX(白話字韻母資料表, $AC1381, $AH$5))</f>
        <v/>
      </c>
      <c r="AI1381" s="374" t="str">
        <f t="array" ref="AI1381">IF($W1381, "", INDEX(白話字韻母八聲調資料表, $AD1381, $AG1381))</f>
        <v/>
      </c>
      <c r="AJ1381" s="370"/>
      <c r="AK1381" s="373" t="b">
        <f t="shared" si="403"/>
        <v>0</v>
      </c>
      <c r="AL1381" s="373" t="str">
        <f>IF( $AK1381, IFERROR( IF(MATCH( $E1381, 顎音化聲母!$H$9:$H$37, 0), TRUE, FALSE), FALSE), "")</f>
        <v/>
      </c>
      <c r="AM1381" s="373" t="str">
        <f t="array" ref="AM1381">IF( AND($AK1381, $AL1381), INDEX(顎音化聲母資料表, MATCH( $D1381 &amp; $E1381, 顎音化聲母!$L$5:$L$136, 0), 3), "")</f>
        <v/>
      </c>
      <c r="AN1381" s="373" t="str">
        <f t="shared" si="404"/>
        <v/>
      </c>
      <c r="AO1381" s="374" t="str">
        <f t="array" ref="AO1381">IF($AN1381="", "", IF( $AM1381&lt;&gt;"", $AM1381,INDEX(白話字聲母資料表, $AN1381, $AO$5)))</f>
        <v/>
      </c>
      <c r="AP1381" s="374" t="str">
        <f t="array" ref="AP1381">IF($W1381, "", INDEX(方音八音反切資料表, $AD1381, $AG1381))</f>
        <v/>
      </c>
      <c r="AQ1381" s="370"/>
      <c r="AR1381" s="374" t="str">
        <f t="array" ref="AR1381">IF($V1381, "", INDEX(白話字聲母資料表, $Z1381, $AR$5))</f>
        <v/>
      </c>
      <c r="AS1381" s="375" t="str">
        <f t="array" ref="AS1381">IF($W1381, "", INDEX(白話字韻母資料表, $AC1381, $AR$5))</f>
        <v/>
      </c>
      <c r="AT1381" s="374" t="str">
        <f t="array" ref="AT1381">IF($W1381, "", INDEX(台羅韻母八聲調資料表, $AD1381, $AG1381))</f>
        <v/>
      </c>
      <c r="AU1381" s="370"/>
      <c r="AV1381" s="374" t="str">
        <f t="array" ref="AV1381">IF($V1381, "", INDEX(白話字聲母資料表, $Z1381, $AV$5))</f>
        <v/>
      </c>
      <c r="AW1381" s="375" t="str">
        <f t="array" ref="AW1381">IF($W1381, "", INDEX(白話字韻母資料表, $AC1381, $AW$5))</f>
        <v/>
      </c>
      <c r="AX1381" s="374" t="str">
        <f t="array" ref="AX1381">IF($W1381, "", INDEX(閩拼韻母八聲調資料表, $AD1381, $AG1381))</f>
        <v/>
      </c>
    </row>
    <row r="1382" spans="2:50">
      <c r="B1382" s="380">
        <f t="shared" si="367"/>
        <v>1374</v>
      </c>
      <c r="C1382" s="314" t="str">
        <f>MID(文章!$D$4, B1382, 1)</f>
        <v/>
      </c>
      <c r="D1382" s="365"/>
      <c r="E1382" s="365"/>
      <c r="F1382" s="365"/>
      <c r="G1382" s="315" t="str">
        <f t="array" ref="G1382">IF( OR($T1382, NOT($U1382), $W1382), "", $AA1382 &amp; $AH1382 &amp; INDEX(中文數值資料表, $AG1382, 2) )</f>
        <v/>
      </c>
      <c r="H1382" s="321" t="str">
        <f t="shared" si="368"/>
        <v/>
      </c>
      <c r="I1382" s="322" t="str">
        <f t="shared" si="369"/>
        <v/>
      </c>
      <c r="J1382" s="323" t="str">
        <f t="shared" si="370"/>
        <v/>
      </c>
      <c r="K1382" s="316" t="str">
        <f t="shared" si="371"/>
        <v/>
      </c>
      <c r="L1382" s="317" t="str">
        <f t="shared" ca="1" si="405"/>
        <v xml:space="preserve">\ltjruby{}{}\
</v>
      </c>
      <c r="M1382" s="317" t="str">
        <f t="shared" ca="1" si="391"/>
        <v xml:space="preserve">&lt;ruby&gt;&lt;rt&gt;&lt;/rt&gt;&lt;/ruby&gt;
</v>
      </c>
      <c r="N1382" s="317" t="str">
        <f t="shared" ca="1" si="392"/>
        <v xml:space="preserve">&lt;ruby&gt;&lt;rt&gt;&lt;/rt&gt;&lt;/ruby&gt;
</v>
      </c>
      <c r="O1382" s="317" t="str">
        <f t="shared" ca="1" si="393"/>
        <v xml:space="preserve">&lt;ruby&gt;&lt;rt&gt;&lt;/rt&gt;&lt;/ruby&gt;
</v>
      </c>
      <c r="P1382" s="317" t="str">
        <f t="shared" ca="1" si="393"/>
        <v xml:space="preserve">&lt;ruby&gt;&lt;rt&gt;&lt;/rt&gt;&lt;/ruby&gt;
</v>
      </c>
      <c r="Q1382" s="318" t="str">
        <f t="shared" ca="1" si="394"/>
        <v xml:space="preserve">&lt;ruby&gt;&lt;rtc&gt;&lt;/rtc&gt;&lt;/ruby&gt;
</v>
      </c>
      <c r="R1382" s="318" t="str">
        <f t="shared" ca="1" si="395"/>
        <v xml:space="preserve">&lt;ruby&gt;&lt;rt&gt;&lt;/rt&gt;&lt;rtc&gt;&lt;/rtc&gt;&lt;/ruby&gt;
</v>
      </c>
      <c r="S1382" s="285"/>
      <c r="T1382" s="319" t="b">
        <f t="shared" si="389"/>
        <v>0</v>
      </c>
      <c r="U1382" s="319" t="b">
        <f t="shared" si="396"/>
        <v>0</v>
      </c>
      <c r="V1382" s="319" t="b">
        <f t="shared" si="397"/>
        <v>1</v>
      </c>
      <c r="W1382" s="319" t="b">
        <f t="shared" si="398"/>
        <v>1</v>
      </c>
      <c r="X1382" s="319" t="b">
        <f t="shared" si="399"/>
        <v>0</v>
      </c>
      <c r="Y1382" s="370"/>
      <c r="Z1382" s="377" t="str">
        <f t="shared" si="390"/>
        <v/>
      </c>
      <c r="AA1382" s="373" t="str">
        <f t="array" ref="AA1382">IF( $Z1382="", "", INDEX(白話字聲母資料表, $Z1382, $AA$5))</f>
        <v/>
      </c>
      <c r="AB1382" s="370"/>
      <c r="AC1382" s="377" t="str">
        <f t="shared" si="400"/>
        <v/>
      </c>
      <c r="AD1382" s="373" t="str">
        <f t="array" ref="AD1382">IF( $W1382, "", INDEX(白話字韻母資料表, AC1382, $AD$5))</f>
        <v/>
      </c>
      <c r="AE1382" s="373" t="str">
        <f t="array" ref="AE1382">IF( $W1382, "", IF( INDEX(白話字韻母資料表, AC1382, $AE$5) = "入聲", TRUE, FALSE) )</f>
        <v/>
      </c>
      <c r="AF1382" s="374" t="str">
        <f t="shared" si="401"/>
        <v/>
      </c>
      <c r="AG1382" s="374" t="str">
        <f t="shared" si="402"/>
        <v/>
      </c>
      <c r="AH1382" s="374" t="str">
        <f t="array" ref="AH1382">IF( $W1382, "", INDEX(白話字韻母資料表, $AC1382, $AH$5))</f>
        <v/>
      </c>
      <c r="AI1382" s="374" t="str">
        <f t="array" ref="AI1382">IF($W1382, "", INDEX(白話字韻母八聲調資料表, $AD1382, $AG1382))</f>
        <v/>
      </c>
      <c r="AJ1382" s="370"/>
      <c r="AK1382" s="373" t="b">
        <f t="shared" si="403"/>
        <v>0</v>
      </c>
      <c r="AL1382" s="373" t="str">
        <f>IF( $AK1382, IFERROR( IF(MATCH( $E1382, 顎音化聲母!$H$9:$H$37, 0), TRUE, FALSE), FALSE), "")</f>
        <v/>
      </c>
      <c r="AM1382" s="373" t="str">
        <f t="array" ref="AM1382">IF( AND($AK1382, $AL1382), INDEX(顎音化聲母資料表, MATCH( $D1382 &amp; $E1382, 顎音化聲母!$L$5:$L$136, 0), 3), "")</f>
        <v/>
      </c>
      <c r="AN1382" s="373" t="str">
        <f t="shared" si="404"/>
        <v/>
      </c>
      <c r="AO1382" s="374" t="str">
        <f t="array" ref="AO1382">IF($AN1382="", "", IF( $AM1382&lt;&gt;"", $AM1382,INDEX(白話字聲母資料表, $AN1382, $AO$5)))</f>
        <v/>
      </c>
      <c r="AP1382" s="374" t="str">
        <f t="array" ref="AP1382">IF($W1382, "", INDEX(方音八音反切資料表, $AD1382, $AG1382))</f>
        <v/>
      </c>
      <c r="AQ1382" s="370"/>
      <c r="AR1382" s="374" t="str">
        <f t="array" ref="AR1382">IF($V1382, "", INDEX(白話字聲母資料表, $Z1382, $AR$5))</f>
        <v/>
      </c>
      <c r="AS1382" s="375" t="str">
        <f t="array" ref="AS1382">IF($W1382, "", INDEX(白話字韻母資料表, $AC1382, $AR$5))</f>
        <v/>
      </c>
      <c r="AT1382" s="374" t="str">
        <f t="array" ref="AT1382">IF($W1382, "", INDEX(台羅韻母八聲調資料表, $AD1382, $AG1382))</f>
        <v/>
      </c>
      <c r="AU1382" s="370"/>
      <c r="AV1382" s="374" t="str">
        <f t="array" ref="AV1382">IF($V1382, "", INDEX(白話字聲母資料表, $Z1382, $AV$5))</f>
        <v/>
      </c>
      <c r="AW1382" s="375" t="str">
        <f t="array" ref="AW1382">IF($W1382, "", INDEX(白話字韻母資料表, $AC1382, $AW$5))</f>
        <v/>
      </c>
      <c r="AX1382" s="374" t="str">
        <f t="array" ref="AX1382">IF($W1382, "", INDEX(閩拼韻母八聲調資料表, $AD1382, $AG1382))</f>
        <v/>
      </c>
    </row>
    <row r="1383" spans="2:50">
      <c r="B1383" s="380">
        <f t="shared" si="367"/>
        <v>1375</v>
      </c>
      <c r="C1383" s="314" t="str">
        <f>MID(文章!$D$4, B1383, 1)</f>
        <v/>
      </c>
      <c r="D1383" s="365"/>
      <c r="E1383" s="365"/>
      <c r="F1383" s="365"/>
      <c r="G1383" s="315" t="str">
        <f t="array" ref="G1383">IF( OR($T1383, NOT($U1383), $W1383), "", $AA1383 &amp; $AH1383 &amp; INDEX(中文數值資料表, $AG1383, 2) )</f>
        <v/>
      </c>
      <c r="H1383" s="321" t="str">
        <f t="shared" si="368"/>
        <v/>
      </c>
      <c r="I1383" s="322" t="str">
        <f t="shared" si="369"/>
        <v/>
      </c>
      <c r="J1383" s="323" t="str">
        <f t="shared" si="370"/>
        <v/>
      </c>
      <c r="K1383" s="316" t="str">
        <f t="shared" si="371"/>
        <v/>
      </c>
      <c r="L1383" s="317" t="str">
        <f t="shared" ca="1" si="405"/>
        <v xml:space="preserve">\ltjruby{}{}\
</v>
      </c>
      <c r="M1383" s="317" t="str">
        <f t="shared" ca="1" si="391"/>
        <v xml:space="preserve">&lt;ruby&gt;&lt;rt&gt;&lt;/rt&gt;&lt;/ruby&gt;
</v>
      </c>
      <c r="N1383" s="317" t="str">
        <f t="shared" ca="1" si="392"/>
        <v xml:space="preserve">&lt;ruby&gt;&lt;rt&gt;&lt;/rt&gt;&lt;/ruby&gt;
</v>
      </c>
      <c r="O1383" s="317" t="str">
        <f t="shared" ca="1" si="393"/>
        <v xml:space="preserve">&lt;ruby&gt;&lt;rt&gt;&lt;/rt&gt;&lt;/ruby&gt;
</v>
      </c>
      <c r="P1383" s="317" t="str">
        <f t="shared" ca="1" si="393"/>
        <v xml:space="preserve">&lt;ruby&gt;&lt;rt&gt;&lt;/rt&gt;&lt;/ruby&gt;
</v>
      </c>
      <c r="Q1383" s="318" t="str">
        <f t="shared" ca="1" si="394"/>
        <v xml:space="preserve">&lt;ruby&gt;&lt;rtc&gt;&lt;/rtc&gt;&lt;/ruby&gt;
</v>
      </c>
      <c r="R1383" s="318" t="str">
        <f t="shared" ca="1" si="395"/>
        <v xml:space="preserve">&lt;ruby&gt;&lt;rt&gt;&lt;/rt&gt;&lt;rtc&gt;&lt;/rtc&gt;&lt;/ruby&gt;
</v>
      </c>
      <c r="S1383" s="285"/>
      <c r="T1383" s="319" t="b">
        <f t="shared" si="389"/>
        <v>0</v>
      </c>
      <c r="U1383" s="319" t="b">
        <f t="shared" si="396"/>
        <v>0</v>
      </c>
      <c r="V1383" s="319" t="b">
        <f t="shared" si="397"/>
        <v>1</v>
      </c>
      <c r="W1383" s="319" t="b">
        <f t="shared" si="398"/>
        <v>1</v>
      </c>
      <c r="X1383" s="319" t="b">
        <f t="shared" si="399"/>
        <v>0</v>
      </c>
      <c r="Y1383" s="370"/>
      <c r="Z1383" s="377" t="str">
        <f t="shared" si="390"/>
        <v/>
      </c>
      <c r="AA1383" s="373" t="str">
        <f t="array" ref="AA1383">IF( $Z1383="", "", INDEX(白話字聲母資料表, $Z1383, $AA$5))</f>
        <v/>
      </c>
      <c r="AB1383" s="370"/>
      <c r="AC1383" s="377" t="str">
        <f t="shared" si="400"/>
        <v/>
      </c>
      <c r="AD1383" s="373" t="str">
        <f t="array" ref="AD1383">IF( $W1383, "", INDEX(白話字韻母資料表, AC1383, $AD$5))</f>
        <v/>
      </c>
      <c r="AE1383" s="373" t="str">
        <f t="array" ref="AE1383">IF( $W1383, "", IF( INDEX(白話字韻母資料表, AC1383, $AE$5) = "入聲", TRUE, FALSE) )</f>
        <v/>
      </c>
      <c r="AF1383" s="374" t="str">
        <f t="shared" si="401"/>
        <v/>
      </c>
      <c r="AG1383" s="374" t="str">
        <f t="shared" si="402"/>
        <v/>
      </c>
      <c r="AH1383" s="374" t="str">
        <f t="array" ref="AH1383">IF( $W1383, "", INDEX(白話字韻母資料表, $AC1383, $AH$5))</f>
        <v/>
      </c>
      <c r="AI1383" s="374" t="str">
        <f t="array" ref="AI1383">IF($W1383, "", INDEX(白話字韻母八聲調資料表, $AD1383, $AG1383))</f>
        <v/>
      </c>
      <c r="AJ1383" s="370"/>
      <c r="AK1383" s="373" t="b">
        <f t="shared" si="403"/>
        <v>0</v>
      </c>
      <c r="AL1383" s="373" t="str">
        <f>IF( $AK1383, IFERROR( IF(MATCH( $E1383, 顎音化聲母!$H$9:$H$37, 0), TRUE, FALSE), FALSE), "")</f>
        <v/>
      </c>
      <c r="AM1383" s="373" t="str">
        <f t="array" ref="AM1383">IF( AND($AK1383, $AL1383), INDEX(顎音化聲母資料表, MATCH( $D1383 &amp; $E1383, 顎音化聲母!$L$5:$L$136, 0), 3), "")</f>
        <v/>
      </c>
      <c r="AN1383" s="373" t="str">
        <f t="shared" si="404"/>
        <v/>
      </c>
      <c r="AO1383" s="374" t="str">
        <f t="array" ref="AO1383">IF($AN1383="", "", IF( $AM1383&lt;&gt;"", $AM1383,INDEX(白話字聲母資料表, $AN1383, $AO$5)))</f>
        <v/>
      </c>
      <c r="AP1383" s="374" t="str">
        <f t="array" ref="AP1383">IF($W1383, "", INDEX(方音八音反切資料表, $AD1383, $AG1383))</f>
        <v/>
      </c>
      <c r="AQ1383" s="370"/>
      <c r="AR1383" s="374" t="str">
        <f t="array" ref="AR1383">IF($V1383, "", INDEX(白話字聲母資料表, $Z1383, $AR$5))</f>
        <v/>
      </c>
      <c r="AS1383" s="375" t="str">
        <f t="array" ref="AS1383">IF($W1383, "", INDEX(白話字韻母資料表, $AC1383, $AR$5))</f>
        <v/>
      </c>
      <c r="AT1383" s="374" t="str">
        <f t="array" ref="AT1383">IF($W1383, "", INDEX(台羅韻母八聲調資料表, $AD1383, $AG1383))</f>
        <v/>
      </c>
      <c r="AU1383" s="370"/>
      <c r="AV1383" s="374" t="str">
        <f t="array" ref="AV1383">IF($V1383, "", INDEX(白話字聲母資料表, $Z1383, $AV$5))</f>
        <v/>
      </c>
      <c r="AW1383" s="375" t="str">
        <f t="array" ref="AW1383">IF($W1383, "", INDEX(白話字韻母資料表, $AC1383, $AW$5))</f>
        <v/>
      </c>
      <c r="AX1383" s="374" t="str">
        <f t="array" ref="AX1383">IF($W1383, "", INDEX(閩拼韻母八聲調資料表, $AD1383, $AG1383))</f>
        <v/>
      </c>
    </row>
    <row r="1384" spans="2:50">
      <c r="B1384" s="380">
        <f t="shared" si="367"/>
        <v>1376</v>
      </c>
      <c r="C1384" s="314" t="str">
        <f>MID(文章!$D$4, B1384, 1)</f>
        <v/>
      </c>
      <c r="D1384" s="365"/>
      <c r="E1384" s="365"/>
      <c r="F1384" s="365"/>
      <c r="G1384" s="315" t="str">
        <f t="array" ref="G1384">IF( OR($T1384, NOT($U1384), $W1384), "", $AA1384 &amp; $AH1384 &amp; INDEX(中文數值資料表, $AG1384, 2) )</f>
        <v/>
      </c>
      <c r="H1384" s="321" t="str">
        <f t="shared" si="368"/>
        <v/>
      </c>
      <c r="I1384" s="322" t="str">
        <f t="shared" si="369"/>
        <v/>
      </c>
      <c r="J1384" s="323" t="str">
        <f t="shared" si="370"/>
        <v/>
      </c>
      <c r="K1384" s="316" t="str">
        <f t="shared" si="371"/>
        <v/>
      </c>
      <c r="L1384" s="317" t="str">
        <f t="shared" ca="1" si="405"/>
        <v xml:space="preserve">\ltjruby{}{}\
</v>
      </c>
      <c r="M1384" s="317" t="str">
        <f t="shared" ca="1" si="391"/>
        <v xml:space="preserve">&lt;ruby&gt;&lt;rt&gt;&lt;/rt&gt;&lt;/ruby&gt;
</v>
      </c>
      <c r="N1384" s="317" t="str">
        <f t="shared" ca="1" si="392"/>
        <v xml:space="preserve">&lt;ruby&gt;&lt;rt&gt;&lt;/rt&gt;&lt;/ruby&gt;
</v>
      </c>
      <c r="O1384" s="317" t="str">
        <f t="shared" ca="1" si="393"/>
        <v xml:space="preserve">&lt;ruby&gt;&lt;rt&gt;&lt;/rt&gt;&lt;/ruby&gt;
</v>
      </c>
      <c r="P1384" s="317" t="str">
        <f t="shared" ca="1" si="393"/>
        <v xml:space="preserve">&lt;ruby&gt;&lt;rt&gt;&lt;/rt&gt;&lt;/ruby&gt;
</v>
      </c>
      <c r="Q1384" s="318" t="str">
        <f t="shared" ca="1" si="394"/>
        <v xml:space="preserve">&lt;ruby&gt;&lt;rtc&gt;&lt;/rtc&gt;&lt;/ruby&gt;
</v>
      </c>
      <c r="R1384" s="318" t="str">
        <f t="shared" ca="1" si="395"/>
        <v xml:space="preserve">&lt;ruby&gt;&lt;rt&gt;&lt;/rt&gt;&lt;rtc&gt;&lt;/rtc&gt;&lt;/ruby&gt;
</v>
      </c>
      <c r="S1384" s="285"/>
      <c r="T1384" s="319" t="b">
        <f t="shared" si="389"/>
        <v>0</v>
      </c>
      <c r="U1384" s="319" t="b">
        <f t="shared" si="396"/>
        <v>0</v>
      </c>
      <c r="V1384" s="319" t="b">
        <f t="shared" si="397"/>
        <v>1</v>
      </c>
      <c r="W1384" s="319" t="b">
        <f t="shared" si="398"/>
        <v>1</v>
      </c>
      <c r="X1384" s="319" t="b">
        <f t="shared" si="399"/>
        <v>0</v>
      </c>
      <c r="Y1384" s="370"/>
      <c r="Z1384" s="377" t="str">
        <f t="shared" si="390"/>
        <v/>
      </c>
      <c r="AA1384" s="373" t="str">
        <f t="array" ref="AA1384">IF( $Z1384="", "", INDEX(白話字聲母資料表, $Z1384, $AA$5))</f>
        <v/>
      </c>
      <c r="AB1384" s="370"/>
      <c r="AC1384" s="377" t="str">
        <f t="shared" si="400"/>
        <v/>
      </c>
      <c r="AD1384" s="373" t="str">
        <f t="array" ref="AD1384">IF( $W1384, "", INDEX(白話字韻母資料表, AC1384, $AD$5))</f>
        <v/>
      </c>
      <c r="AE1384" s="373" t="str">
        <f t="array" ref="AE1384">IF( $W1384, "", IF( INDEX(白話字韻母資料表, AC1384, $AE$5) = "入聲", TRUE, FALSE) )</f>
        <v/>
      </c>
      <c r="AF1384" s="374" t="str">
        <f t="shared" si="401"/>
        <v/>
      </c>
      <c r="AG1384" s="374" t="str">
        <f t="shared" si="402"/>
        <v/>
      </c>
      <c r="AH1384" s="374" t="str">
        <f t="array" ref="AH1384">IF( $W1384, "", INDEX(白話字韻母資料表, $AC1384, $AH$5))</f>
        <v/>
      </c>
      <c r="AI1384" s="374" t="str">
        <f t="array" ref="AI1384">IF($W1384, "", INDEX(白話字韻母八聲調資料表, $AD1384, $AG1384))</f>
        <v/>
      </c>
      <c r="AJ1384" s="370"/>
      <c r="AK1384" s="373" t="b">
        <f t="shared" si="403"/>
        <v>0</v>
      </c>
      <c r="AL1384" s="373" t="str">
        <f>IF( $AK1384, IFERROR( IF(MATCH( $E1384, 顎音化聲母!$H$9:$H$37, 0), TRUE, FALSE), FALSE), "")</f>
        <v/>
      </c>
      <c r="AM1384" s="373" t="str">
        <f t="array" ref="AM1384">IF( AND($AK1384, $AL1384), INDEX(顎音化聲母資料表, MATCH( $D1384 &amp; $E1384, 顎音化聲母!$L$5:$L$136, 0), 3), "")</f>
        <v/>
      </c>
      <c r="AN1384" s="373" t="str">
        <f t="shared" si="404"/>
        <v/>
      </c>
      <c r="AO1384" s="374" t="str">
        <f t="array" ref="AO1384">IF($AN1384="", "", IF( $AM1384&lt;&gt;"", $AM1384,INDEX(白話字聲母資料表, $AN1384, $AO$5)))</f>
        <v/>
      </c>
      <c r="AP1384" s="374" t="str">
        <f t="array" ref="AP1384">IF($W1384, "", INDEX(方音八音反切資料表, $AD1384, $AG1384))</f>
        <v/>
      </c>
      <c r="AQ1384" s="370"/>
      <c r="AR1384" s="374" t="str">
        <f t="array" ref="AR1384">IF($V1384, "", INDEX(白話字聲母資料表, $Z1384, $AR$5))</f>
        <v/>
      </c>
      <c r="AS1384" s="375" t="str">
        <f t="array" ref="AS1384">IF($W1384, "", INDEX(白話字韻母資料表, $AC1384, $AR$5))</f>
        <v/>
      </c>
      <c r="AT1384" s="374" t="str">
        <f t="array" ref="AT1384">IF($W1384, "", INDEX(台羅韻母八聲調資料表, $AD1384, $AG1384))</f>
        <v/>
      </c>
      <c r="AU1384" s="370"/>
      <c r="AV1384" s="374" t="str">
        <f t="array" ref="AV1384">IF($V1384, "", INDEX(白話字聲母資料表, $Z1384, $AV$5))</f>
        <v/>
      </c>
      <c r="AW1384" s="375" t="str">
        <f t="array" ref="AW1384">IF($W1384, "", INDEX(白話字韻母資料表, $AC1384, $AW$5))</f>
        <v/>
      </c>
      <c r="AX1384" s="374" t="str">
        <f t="array" ref="AX1384">IF($W1384, "", INDEX(閩拼韻母八聲調資料表, $AD1384, $AG1384))</f>
        <v/>
      </c>
    </row>
    <row r="1385" spans="2:50">
      <c r="B1385" s="380">
        <f t="shared" si="367"/>
        <v>1377</v>
      </c>
      <c r="C1385" s="314" t="str">
        <f>MID(文章!$D$4, B1385, 1)</f>
        <v/>
      </c>
      <c r="D1385" s="365"/>
      <c r="E1385" s="365"/>
      <c r="F1385" s="365"/>
      <c r="G1385" s="315" t="str">
        <f t="array" ref="G1385">IF( OR($T1385, NOT($U1385), $W1385), "", $AA1385 &amp; $AH1385 &amp; INDEX(中文數值資料表, $AG1385, 2) )</f>
        <v/>
      </c>
      <c r="H1385" s="321" t="str">
        <f t="shared" si="368"/>
        <v/>
      </c>
      <c r="I1385" s="322" t="str">
        <f t="shared" si="369"/>
        <v/>
      </c>
      <c r="J1385" s="323" t="str">
        <f t="shared" si="370"/>
        <v/>
      </c>
      <c r="K1385" s="316" t="str">
        <f t="shared" si="371"/>
        <v/>
      </c>
      <c r="L1385" s="317" t="str">
        <f t="shared" ca="1" si="405"/>
        <v xml:space="preserve">\ltjruby{}{}\
</v>
      </c>
      <c r="M1385" s="317" t="str">
        <f t="shared" ca="1" si="391"/>
        <v xml:space="preserve">&lt;ruby&gt;&lt;rt&gt;&lt;/rt&gt;&lt;/ruby&gt;
</v>
      </c>
      <c r="N1385" s="317" t="str">
        <f t="shared" ca="1" si="392"/>
        <v xml:space="preserve">&lt;ruby&gt;&lt;rt&gt;&lt;/rt&gt;&lt;/ruby&gt;
</v>
      </c>
      <c r="O1385" s="317" t="str">
        <f t="shared" ca="1" si="393"/>
        <v xml:space="preserve">&lt;ruby&gt;&lt;rt&gt;&lt;/rt&gt;&lt;/ruby&gt;
</v>
      </c>
      <c r="P1385" s="317" t="str">
        <f t="shared" ca="1" si="393"/>
        <v xml:space="preserve">&lt;ruby&gt;&lt;rt&gt;&lt;/rt&gt;&lt;/ruby&gt;
</v>
      </c>
      <c r="Q1385" s="318" t="str">
        <f t="shared" ca="1" si="394"/>
        <v xml:space="preserve">&lt;ruby&gt;&lt;rtc&gt;&lt;/rtc&gt;&lt;/ruby&gt;
</v>
      </c>
      <c r="R1385" s="318" t="str">
        <f t="shared" ca="1" si="395"/>
        <v xml:space="preserve">&lt;ruby&gt;&lt;rt&gt;&lt;/rt&gt;&lt;rtc&gt;&lt;/rtc&gt;&lt;/ruby&gt;
</v>
      </c>
      <c r="S1385" s="285"/>
      <c r="T1385" s="319" t="b">
        <f t="shared" si="389"/>
        <v>0</v>
      </c>
      <c r="U1385" s="319" t="b">
        <f t="shared" si="396"/>
        <v>0</v>
      </c>
      <c r="V1385" s="319" t="b">
        <f t="shared" si="397"/>
        <v>1</v>
      </c>
      <c r="W1385" s="319" t="b">
        <f t="shared" si="398"/>
        <v>1</v>
      </c>
      <c r="X1385" s="319" t="b">
        <f t="shared" si="399"/>
        <v>0</v>
      </c>
      <c r="Y1385" s="370"/>
      <c r="Z1385" s="377" t="str">
        <f t="shared" si="390"/>
        <v/>
      </c>
      <c r="AA1385" s="373" t="str">
        <f t="array" ref="AA1385">IF( $Z1385="", "", INDEX(白話字聲母資料表, $Z1385, $AA$5))</f>
        <v/>
      </c>
      <c r="AB1385" s="370"/>
      <c r="AC1385" s="377" t="str">
        <f t="shared" si="400"/>
        <v/>
      </c>
      <c r="AD1385" s="373" t="str">
        <f t="array" ref="AD1385">IF( $W1385, "", INDEX(白話字韻母資料表, AC1385, $AD$5))</f>
        <v/>
      </c>
      <c r="AE1385" s="373" t="str">
        <f t="array" ref="AE1385">IF( $W1385, "", IF( INDEX(白話字韻母資料表, AC1385, $AE$5) = "入聲", TRUE, FALSE) )</f>
        <v/>
      </c>
      <c r="AF1385" s="374" t="str">
        <f t="shared" si="401"/>
        <v/>
      </c>
      <c r="AG1385" s="374" t="str">
        <f t="shared" si="402"/>
        <v/>
      </c>
      <c r="AH1385" s="374" t="str">
        <f t="array" ref="AH1385">IF( $W1385, "", INDEX(白話字韻母資料表, $AC1385, $AH$5))</f>
        <v/>
      </c>
      <c r="AI1385" s="374" t="str">
        <f t="array" ref="AI1385">IF($W1385, "", INDEX(白話字韻母八聲調資料表, $AD1385, $AG1385))</f>
        <v/>
      </c>
      <c r="AJ1385" s="370"/>
      <c r="AK1385" s="373" t="b">
        <f t="shared" si="403"/>
        <v>0</v>
      </c>
      <c r="AL1385" s="373" t="str">
        <f>IF( $AK1385, IFERROR( IF(MATCH( $E1385, 顎音化聲母!$H$9:$H$37, 0), TRUE, FALSE), FALSE), "")</f>
        <v/>
      </c>
      <c r="AM1385" s="373" t="str">
        <f t="array" ref="AM1385">IF( AND($AK1385, $AL1385), INDEX(顎音化聲母資料表, MATCH( $D1385 &amp; $E1385, 顎音化聲母!$L$5:$L$136, 0), 3), "")</f>
        <v/>
      </c>
      <c r="AN1385" s="373" t="str">
        <f t="shared" si="404"/>
        <v/>
      </c>
      <c r="AO1385" s="374" t="str">
        <f t="array" ref="AO1385">IF($AN1385="", "", IF( $AM1385&lt;&gt;"", $AM1385,INDEX(白話字聲母資料表, $AN1385, $AO$5)))</f>
        <v/>
      </c>
      <c r="AP1385" s="374" t="str">
        <f t="array" ref="AP1385">IF($W1385, "", INDEX(方音八音反切資料表, $AD1385, $AG1385))</f>
        <v/>
      </c>
      <c r="AQ1385" s="370"/>
      <c r="AR1385" s="374" t="str">
        <f t="array" ref="AR1385">IF($V1385, "", INDEX(白話字聲母資料表, $Z1385, $AR$5))</f>
        <v/>
      </c>
      <c r="AS1385" s="375" t="str">
        <f t="array" ref="AS1385">IF($W1385, "", INDEX(白話字韻母資料表, $AC1385, $AR$5))</f>
        <v/>
      </c>
      <c r="AT1385" s="374" t="str">
        <f t="array" ref="AT1385">IF($W1385, "", INDEX(台羅韻母八聲調資料表, $AD1385, $AG1385))</f>
        <v/>
      </c>
      <c r="AU1385" s="370"/>
      <c r="AV1385" s="374" t="str">
        <f t="array" ref="AV1385">IF($V1385, "", INDEX(白話字聲母資料表, $Z1385, $AV$5))</f>
        <v/>
      </c>
      <c r="AW1385" s="375" t="str">
        <f t="array" ref="AW1385">IF($W1385, "", INDEX(白話字韻母資料表, $AC1385, $AW$5))</f>
        <v/>
      </c>
      <c r="AX1385" s="374" t="str">
        <f t="array" ref="AX1385">IF($W1385, "", INDEX(閩拼韻母八聲調資料表, $AD1385, $AG1385))</f>
        <v/>
      </c>
    </row>
    <row r="1386" spans="2:50">
      <c r="B1386" s="380">
        <f t="shared" si="367"/>
        <v>1378</v>
      </c>
      <c r="C1386" s="314" t="str">
        <f>MID(文章!$D$4, B1386, 1)</f>
        <v/>
      </c>
      <c r="D1386" s="365"/>
      <c r="E1386" s="365"/>
      <c r="F1386" s="365"/>
      <c r="G1386" s="315" t="str">
        <f t="array" ref="G1386">IF( OR($T1386, NOT($U1386), $W1386), "", $AA1386 &amp; $AH1386 &amp; INDEX(中文數值資料表, $AG1386, 2) )</f>
        <v/>
      </c>
      <c r="H1386" s="321" t="str">
        <f t="shared" si="368"/>
        <v/>
      </c>
      <c r="I1386" s="322" t="str">
        <f t="shared" si="369"/>
        <v/>
      </c>
      <c r="J1386" s="323" t="str">
        <f t="shared" si="370"/>
        <v/>
      </c>
      <c r="K1386" s="316" t="str">
        <f t="shared" si="371"/>
        <v/>
      </c>
      <c r="L1386" s="317" t="str">
        <f t="shared" ca="1" si="405"/>
        <v xml:space="preserve">\ltjruby{}{}\
</v>
      </c>
      <c r="M1386" s="317" t="str">
        <f t="shared" ca="1" si="391"/>
        <v xml:space="preserve">&lt;ruby&gt;&lt;rt&gt;&lt;/rt&gt;&lt;/ruby&gt;
</v>
      </c>
      <c r="N1386" s="317" t="str">
        <f t="shared" ca="1" si="392"/>
        <v xml:space="preserve">&lt;ruby&gt;&lt;rt&gt;&lt;/rt&gt;&lt;/ruby&gt;
</v>
      </c>
      <c r="O1386" s="317" t="str">
        <f t="shared" ca="1" si="393"/>
        <v xml:space="preserve">&lt;ruby&gt;&lt;rt&gt;&lt;/rt&gt;&lt;/ruby&gt;
</v>
      </c>
      <c r="P1386" s="317" t="str">
        <f t="shared" ca="1" si="393"/>
        <v xml:space="preserve">&lt;ruby&gt;&lt;rt&gt;&lt;/rt&gt;&lt;/ruby&gt;
</v>
      </c>
      <c r="Q1386" s="318" t="str">
        <f t="shared" ca="1" si="394"/>
        <v xml:space="preserve">&lt;ruby&gt;&lt;rtc&gt;&lt;/rtc&gt;&lt;/ruby&gt;
</v>
      </c>
      <c r="R1386" s="318" t="str">
        <f t="shared" ca="1" si="395"/>
        <v xml:space="preserve">&lt;ruby&gt;&lt;rt&gt;&lt;/rt&gt;&lt;rtc&gt;&lt;/rtc&gt;&lt;/ruby&gt;
</v>
      </c>
      <c r="S1386" s="285"/>
      <c r="T1386" s="319" t="b">
        <f t="shared" si="389"/>
        <v>0</v>
      </c>
      <c r="U1386" s="319" t="b">
        <f t="shared" si="396"/>
        <v>0</v>
      </c>
      <c r="V1386" s="319" t="b">
        <f t="shared" si="397"/>
        <v>1</v>
      </c>
      <c r="W1386" s="319" t="b">
        <f t="shared" si="398"/>
        <v>1</v>
      </c>
      <c r="X1386" s="319" t="b">
        <f t="shared" si="399"/>
        <v>0</v>
      </c>
      <c r="Y1386" s="370"/>
      <c r="Z1386" s="377" t="str">
        <f t="shared" si="390"/>
        <v/>
      </c>
      <c r="AA1386" s="373" t="str">
        <f t="array" ref="AA1386">IF( $Z1386="", "", INDEX(白話字聲母資料表, $Z1386, $AA$5))</f>
        <v/>
      </c>
      <c r="AB1386" s="370"/>
      <c r="AC1386" s="377" t="str">
        <f t="shared" si="400"/>
        <v/>
      </c>
      <c r="AD1386" s="373" t="str">
        <f t="array" ref="AD1386">IF( $W1386, "", INDEX(白話字韻母資料表, AC1386, $AD$5))</f>
        <v/>
      </c>
      <c r="AE1386" s="373" t="str">
        <f t="array" ref="AE1386">IF( $W1386, "", IF( INDEX(白話字韻母資料表, AC1386, $AE$5) = "入聲", TRUE, FALSE) )</f>
        <v/>
      </c>
      <c r="AF1386" s="374" t="str">
        <f t="shared" si="401"/>
        <v/>
      </c>
      <c r="AG1386" s="374" t="str">
        <f t="shared" si="402"/>
        <v/>
      </c>
      <c r="AH1386" s="374" t="str">
        <f t="array" ref="AH1386">IF( $W1386, "", INDEX(白話字韻母資料表, $AC1386, $AH$5))</f>
        <v/>
      </c>
      <c r="AI1386" s="374" t="str">
        <f t="array" ref="AI1386">IF($W1386, "", INDEX(白話字韻母八聲調資料表, $AD1386, $AG1386))</f>
        <v/>
      </c>
      <c r="AJ1386" s="370"/>
      <c r="AK1386" s="373" t="b">
        <f t="shared" si="403"/>
        <v>0</v>
      </c>
      <c r="AL1386" s="373" t="str">
        <f>IF( $AK1386, IFERROR( IF(MATCH( $E1386, 顎音化聲母!$H$9:$H$37, 0), TRUE, FALSE), FALSE), "")</f>
        <v/>
      </c>
      <c r="AM1386" s="373" t="str">
        <f t="array" ref="AM1386">IF( AND($AK1386, $AL1386), INDEX(顎音化聲母資料表, MATCH( $D1386 &amp; $E1386, 顎音化聲母!$L$5:$L$136, 0), 3), "")</f>
        <v/>
      </c>
      <c r="AN1386" s="373" t="str">
        <f t="shared" si="404"/>
        <v/>
      </c>
      <c r="AO1386" s="374" t="str">
        <f t="array" ref="AO1386">IF($AN1386="", "", IF( $AM1386&lt;&gt;"", $AM1386,INDEX(白話字聲母資料表, $AN1386, $AO$5)))</f>
        <v/>
      </c>
      <c r="AP1386" s="374" t="str">
        <f t="array" ref="AP1386">IF($W1386, "", INDEX(方音八音反切資料表, $AD1386, $AG1386))</f>
        <v/>
      </c>
      <c r="AQ1386" s="370"/>
      <c r="AR1386" s="374" t="str">
        <f t="array" ref="AR1386">IF($V1386, "", INDEX(白話字聲母資料表, $Z1386, $AR$5))</f>
        <v/>
      </c>
      <c r="AS1386" s="375" t="str">
        <f t="array" ref="AS1386">IF($W1386, "", INDEX(白話字韻母資料表, $AC1386, $AR$5))</f>
        <v/>
      </c>
      <c r="AT1386" s="374" t="str">
        <f t="array" ref="AT1386">IF($W1386, "", INDEX(台羅韻母八聲調資料表, $AD1386, $AG1386))</f>
        <v/>
      </c>
      <c r="AU1386" s="370"/>
      <c r="AV1386" s="374" t="str">
        <f t="array" ref="AV1386">IF($V1386, "", INDEX(白話字聲母資料表, $Z1386, $AV$5))</f>
        <v/>
      </c>
      <c r="AW1386" s="375" t="str">
        <f t="array" ref="AW1386">IF($W1386, "", INDEX(白話字韻母資料表, $AC1386, $AW$5))</f>
        <v/>
      </c>
      <c r="AX1386" s="374" t="str">
        <f t="array" ref="AX1386">IF($W1386, "", INDEX(閩拼韻母八聲調資料表, $AD1386, $AG1386))</f>
        <v/>
      </c>
    </row>
    <row r="1387" spans="2:50">
      <c r="B1387" s="380">
        <f t="shared" si="367"/>
        <v>1379</v>
      </c>
      <c r="C1387" s="314" t="str">
        <f>MID(文章!$D$4, B1387, 1)</f>
        <v/>
      </c>
      <c r="D1387" s="365"/>
      <c r="E1387" s="365"/>
      <c r="F1387" s="365"/>
      <c r="G1387" s="315" t="str">
        <f t="array" ref="G1387">IF( OR($T1387, NOT($U1387), $W1387), "", $AA1387 &amp; $AH1387 &amp; INDEX(中文數值資料表, $AG1387, 2) )</f>
        <v/>
      </c>
      <c r="H1387" s="321" t="str">
        <f t="shared" si="368"/>
        <v/>
      </c>
      <c r="I1387" s="322" t="str">
        <f t="shared" si="369"/>
        <v/>
      </c>
      <c r="J1387" s="323" t="str">
        <f t="shared" si="370"/>
        <v/>
      </c>
      <c r="K1387" s="316" t="str">
        <f t="shared" si="371"/>
        <v/>
      </c>
      <c r="L1387" s="317" t="str">
        <f t="shared" ca="1" si="405"/>
        <v xml:space="preserve">\ltjruby{}{}\
</v>
      </c>
      <c r="M1387" s="317" t="str">
        <f t="shared" ca="1" si="391"/>
        <v xml:space="preserve">&lt;ruby&gt;&lt;rt&gt;&lt;/rt&gt;&lt;/ruby&gt;
</v>
      </c>
      <c r="N1387" s="317" t="str">
        <f t="shared" ca="1" si="392"/>
        <v xml:space="preserve">&lt;ruby&gt;&lt;rt&gt;&lt;/rt&gt;&lt;/ruby&gt;
</v>
      </c>
      <c r="O1387" s="317" t="str">
        <f t="shared" ca="1" si="393"/>
        <v xml:space="preserve">&lt;ruby&gt;&lt;rt&gt;&lt;/rt&gt;&lt;/ruby&gt;
</v>
      </c>
      <c r="P1387" s="317" t="str">
        <f t="shared" ca="1" si="393"/>
        <v xml:space="preserve">&lt;ruby&gt;&lt;rt&gt;&lt;/rt&gt;&lt;/ruby&gt;
</v>
      </c>
      <c r="Q1387" s="318" t="str">
        <f t="shared" ca="1" si="394"/>
        <v xml:space="preserve">&lt;ruby&gt;&lt;rtc&gt;&lt;/rtc&gt;&lt;/ruby&gt;
</v>
      </c>
      <c r="R1387" s="318" t="str">
        <f t="shared" ca="1" si="395"/>
        <v xml:space="preserve">&lt;ruby&gt;&lt;rt&gt;&lt;/rt&gt;&lt;rtc&gt;&lt;/rtc&gt;&lt;/ruby&gt;
</v>
      </c>
      <c r="S1387" s="285"/>
      <c r="T1387" s="319" t="b">
        <f t="shared" si="389"/>
        <v>0</v>
      </c>
      <c r="U1387" s="319" t="b">
        <f t="shared" si="396"/>
        <v>0</v>
      </c>
      <c r="V1387" s="319" t="b">
        <f t="shared" si="397"/>
        <v>1</v>
      </c>
      <c r="W1387" s="319" t="b">
        <f t="shared" si="398"/>
        <v>1</v>
      </c>
      <c r="X1387" s="319" t="b">
        <f t="shared" si="399"/>
        <v>0</v>
      </c>
      <c r="Y1387" s="370"/>
      <c r="Z1387" s="377" t="str">
        <f t="shared" si="390"/>
        <v/>
      </c>
      <c r="AA1387" s="373" t="str">
        <f t="array" ref="AA1387">IF( $Z1387="", "", INDEX(白話字聲母資料表, $Z1387, $AA$5))</f>
        <v/>
      </c>
      <c r="AB1387" s="370"/>
      <c r="AC1387" s="377" t="str">
        <f t="shared" si="400"/>
        <v/>
      </c>
      <c r="AD1387" s="373" t="str">
        <f t="array" ref="AD1387">IF( $W1387, "", INDEX(白話字韻母資料表, AC1387, $AD$5))</f>
        <v/>
      </c>
      <c r="AE1387" s="373" t="str">
        <f t="array" ref="AE1387">IF( $W1387, "", IF( INDEX(白話字韻母資料表, AC1387, $AE$5) = "入聲", TRUE, FALSE) )</f>
        <v/>
      </c>
      <c r="AF1387" s="374" t="str">
        <f t="shared" si="401"/>
        <v/>
      </c>
      <c r="AG1387" s="374" t="str">
        <f t="shared" si="402"/>
        <v/>
      </c>
      <c r="AH1387" s="374" t="str">
        <f t="array" ref="AH1387">IF( $W1387, "", INDEX(白話字韻母資料表, $AC1387, $AH$5))</f>
        <v/>
      </c>
      <c r="AI1387" s="374" t="str">
        <f t="array" ref="AI1387">IF($W1387, "", INDEX(白話字韻母八聲調資料表, $AD1387, $AG1387))</f>
        <v/>
      </c>
      <c r="AJ1387" s="370"/>
      <c r="AK1387" s="373" t="b">
        <f t="shared" si="403"/>
        <v>0</v>
      </c>
      <c r="AL1387" s="373" t="str">
        <f>IF( $AK1387, IFERROR( IF(MATCH( $E1387, 顎音化聲母!$H$9:$H$37, 0), TRUE, FALSE), FALSE), "")</f>
        <v/>
      </c>
      <c r="AM1387" s="373" t="str">
        <f t="array" ref="AM1387">IF( AND($AK1387, $AL1387), INDEX(顎音化聲母資料表, MATCH( $D1387 &amp; $E1387, 顎音化聲母!$L$5:$L$136, 0), 3), "")</f>
        <v/>
      </c>
      <c r="AN1387" s="373" t="str">
        <f t="shared" si="404"/>
        <v/>
      </c>
      <c r="AO1387" s="374" t="str">
        <f t="array" ref="AO1387">IF($AN1387="", "", IF( $AM1387&lt;&gt;"", $AM1387,INDEX(白話字聲母資料表, $AN1387, $AO$5)))</f>
        <v/>
      </c>
      <c r="AP1387" s="374" t="str">
        <f t="array" ref="AP1387">IF($W1387, "", INDEX(方音八音反切資料表, $AD1387, $AG1387))</f>
        <v/>
      </c>
      <c r="AQ1387" s="370"/>
      <c r="AR1387" s="374" t="str">
        <f t="array" ref="AR1387">IF($V1387, "", INDEX(白話字聲母資料表, $Z1387, $AR$5))</f>
        <v/>
      </c>
      <c r="AS1387" s="375" t="str">
        <f t="array" ref="AS1387">IF($W1387, "", INDEX(白話字韻母資料表, $AC1387, $AR$5))</f>
        <v/>
      </c>
      <c r="AT1387" s="374" t="str">
        <f t="array" ref="AT1387">IF($W1387, "", INDEX(台羅韻母八聲調資料表, $AD1387, $AG1387))</f>
        <v/>
      </c>
      <c r="AU1387" s="370"/>
      <c r="AV1387" s="374" t="str">
        <f t="array" ref="AV1387">IF($V1387, "", INDEX(白話字聲母資料表, $Z1387, $AV$5))</f>
        <v/>
      </c>
      <c r="AW1387" s="375" t="str">
        <f t="array" ref="AW1387">IF($W1387, "", INDEX(白話字韻母資料表, $AC1387, $AW$5))</f>
        <v/>
      </c>
      <c r="AX1387" s="374" t="str">
        <f t="array" ref="AX1387">IF($W1387, "", INDEX(閩拼韻母八聲調資料表, $AD1387, $AG1387))</f>
        <v/>
      </c>
    </row>
    <row r="1388" spans="2:50">
      <c r="B1388" s="380">
        <f t="shared" si="367"/>
        <v>1380</v>
      </c>
      <c r="C1388" s="314" t="str">
        <f>MID(文章!$D$4, B1388, 1)</f>
        <v/>
      </c>
      <c r="D1388" s="365"/>
      <c r="E1388" s="365"/>
      <c r="F1388" s="365"/>
      <c r="G1388" s="315" t="str">
        <f t="array" ref="G1388">IF( OR($T1388, NOT($U1388), $W1388), "", $AA1388 &amp; $AH1388 &amp; INDEX(中文數值資料表, $AG1388, 2) )</f>
        <v/>
      </c>
      <c r="H1388" s="321" t="str">
        <f t="shared" si="368"/>
        <v/>
      </c>
      <c r="I1388" s="322" t="str">
        <f t="shared" si="369"/>
        <v/>
      </c>
      <c r="J1388" s="323" t="str">
        <f t="shared" si="370"/>
        <v/>
      </c>
      <c r="K1388" s="316" t="str">
        <f t="shared" si="371"/>
        <v/>
      </c>
      <c r="L1388" s="317" t="str">
        <f t="shared" ca="1" si="405"/>
        <v xml:space="preserve">\ltjruby{}{}\
</v>
      </c>
      <c r="M1388" s="317" t="str">
        <f t="shared" ca="1" si="391"/>
        <v xml:space="preserve">&lt;ruby&gt;&lt;rt&gt;&lt;/rt&gt;&lt;/ruby&gt;
</v>
      </c>
      <c r="N1388" s="317" t="str">
        <f t="shared" ca="1" si="392"/>
        <v xml:space="preserve">&lt;ruby&gt;&lt;rt&gt;&lt;/rt&gt;&lt;/ruby&gt;
</v>
      </c>
      <c r="O1388" s="317" t="str">
        <f t="shared" ca="1" si="393"/>
        <v xml:space="preserve">&lt;ruby&gt;&lt;rt&gt;&lt;/rt&gt;&lt;/ruby&gt;
</v>
      </c>
      <c r="P1388" s="317" t="str">
        <f t="shared" ca="1" si="393"/>
        <v xml:space="preserve">&lt;ruby&gt;&lt;rt&gt;&lt;/rt&gt;&lt;/ruby&gt;
</v>
      </c>
      <c r="Q1388" s="318" t="str">
        <f t="shared" ca="1" si="394"/>
        <v xml:space="preserve">&lt;ruby&gt;&lt;rtc&gt;&lt;/rtc&gt;&lt;/ruby&gt;
</v>
      </c>
      <c r="R1388" s="318" t="str">
        <f t="shared" ca="1" si="395"/>
        <v xml:space="preserve">&lt;ruby&gt;&lt;rt&gt;&lt;/rt&gt;&lt;rtc&gt;&lt;/rtc&gt;&lt;/ruby&gt;
</v>
      </c>
      <c r="S1388" s="285"/>
      <c r="T1388" s="319" t="b">
        <f t="shared" si="389"/>
        <v>0</v>
      </c>
      <c r="U1388" s="319" t="b">
        <f t="shared" si="396"/>
        <v>0</v>
      </c>
      <c r="V1388" s="319" t="b">
        <f t="shared" si="397"/>
        <v>1</v>
      </c>
      <c r="W1388" s="319" t="b">
        <f t="shared" si="398"/>
        <v>1</v>
      </c>
      <c r="X1388" s="319" t="b">
        <f t="shared" si="399"/>
        <v>0</v>
      </c>
      <c r="Y1388" s="370"/>
      <c r="Z1388" s="377" t="str">
        <f t="shared" si="390"/>
        <v/>
      </c>
      <c r="AA1388" s="373" t="str">
        <f t="array" ref="AA1388">IF( $Z1388="", "", INDEX(白話字聲母資料表, $Z1388, $AA$5))</f>
        <v/>
      </c>
      <c r="AB1388" s="370"/>
      <c r="AC1388" s="377" t="str">
        <f t="shared" si="400"/>
        <v/>
      </c>
      <c r="AD1388" s="373" t="str">
        <f t="array" ref="AD1388">IF( $W1388, "", INDEX(白話字韻母資料表, AC1388, $AD$5))</f>
        <v/>
      </c>
      <c r="AE1388" s="373" t="str">
        <f t="array" ref="AE1388">IF( $W1388, "", IF( INDEX(白話字韻母資料表, AC1388, $AE$5) = "入聲", TRUE, FALSE) )</f>
        <v/>
      </c>
      <c r="AF1388" s="374" t="str">
        <f t="shared" si="401"/>
        <v/>
      </c>
      <c r="AG1388" s="374" t="str">
        <f t="shared" si="402"/>
        <v/>
      </c>
      <c r="AH1388" s="374" t="str">
        <f t="array" ref="AH1388">IF( $W1388, "", INDEX(白話字韻母資料表, $AC1388, $AH$5))</f>
        <v/>
      </c>
      <c r="AI1388" s="374" t="str">
        <f t="array" ref="AI1388">IF($W1388, "", INDEX(白話字韻母八聲調資料表, $AD1388, $AG1388))</f>
        <v/>
      </c>
      <c r="AJ1388" s="370"/>
      <c r="AK1388" s="373" t="b">
        <f t="shared" si="403"/>
        <v>0</v>
      </c>
      <c r="AL1388" s="373" t="str">
        <f>IF( $AK1388, IFERROR( IF(MATCH( $E1388, 顎音化聲母!$H$9:$H$37, 0), TRUE, FALSE), FALSE), "")</f>
        <v/>
      </c>
      <c r="AM1388" s="373" t="str">
        <f t="array" ref="AM1388">IF( AND($AK1388, $AL1388), INDEX(顎音化聲母資料表, MATCH( $D1388 &amp; $E1388, 顎音化聲母!$L$5:$L$136, 0), 3), "")</f>
        <v/>
      </c>
      <c r="AN1388" s="373" t="str">
        <f t="shared" si="404"/>
        <v/>
      </c>
      <c r="AO1388" s="374" t="str">
        <f t="array" ref="AO1388">IF($AN1388="", "", IF( $AM1388&lt;&gt;"", $AM1388,INDEX(白話字聲母資料表, $AN1388, $AO$5)))</f>
        <v/>
      </c>
      <c r="AP1388" s="374" t="str">
        <f t="array" ref="AP1388">IF($W1388, "", INDEX(方音八音反切資料表, $AD1388, $AG1388))</f>
        <v/>
      </c>
      <c r="AQ1388" s="370"/>
      <c r="AR1388" s="374" t="str">
        <f t="array" ref="AR1388">IF($V1388, "", INDEX(白話字聲母資料表, $Z1388, $AR$5))</f>
        <v/>
      </c>
      <c r="AS1388" s="375" t="str">
        <f t="array" ref="AS1388">IF($W1388, "", INDEX(白話字韻母資料表, $AC1388, $AR$5))</f>
        <v/>
      </c>
      <c r="AT1388" s="374" t="str">
        <f t="array" ref="AT1388">IF($W1388, "", INDEX(台羅韻母八聲調資料表, $AD1388, $AG1388))</f>
        <v/>
      </c>
      <c r="AU1388" s="370"/>
      <c r="AV1388" s="374" t="str">
        <f t="array" ref="AV1388">IF($V1388, "", INDEX(白話字聲母資料表, $Z1388, $AV$5))</f>
        <v/>
      </c>
      <c r="AW1388" s="375" t="str">
        <f t="array" ref="AW1388">IF($W1388, "", INDEX(白話字韻母資料表, $AC1388, $AW$5))</f>
        <v/>
      </c>
      <c r="AX1388" s="374" t="str">
        <f t="array" ref="AX1388">IF($W1388, "", INDEX(閩拼韻母八聲調資料表, $AD1388, $AG1388))</f>
        <v/>
      </c>
    </row>
    <row r="1389" spans="2:50">
      <c r="B1389" s="380">
        <f t="shared" si="367"/>
        <v>1381</v>
      </c>
      <c r="C1389" s="314" t="str">
        <f>MID(文章!$D$4, B1389, 1)</f>
        <v/>
      </c>
      <c r="D1389" s="365"/>
      <c r="E1389" s="365"/>
      <c r="F1389" s="365"/>
      <c r="G1389" s="315" t="str">
        <f t="array" ref="G1389">IF( OR($T1389, NOT($U1389), $W1389), "", $AA1389 &amp; $AH1389 &amp; INDEX(中文數值資料表, $AG1389, 2) )</f>
        <v/>
      </c>
      <c r="H1389" s="321" t="str">
        <f t="shared" si="368"/>
        <v/>
      </c>
      <c r="I1389" s="322" t="str">
        <f t="shared" si="369"/>
        <v/>
      </c>
      <c r="J1389" s="323" t="str">
        <f t="shared" si="370"/>
        <v/>
      </c>
      <c r="K1389" s="316" t="str">
        <f t="shared" si="371"/>
        <v/>
      </c>
      <c r="L1389" s="317" t="str">
        <f t="shared" ca="1" si="405"/>
        <v xml:space="preserve">\ltjruby{}{}\
</v>
      </c>
      <c r="M1389" s="317" t="str">
        <f t="shared" ca="1" si="391"/>
        <v xml:space="preserve">&lt;ruby&gt;&lt;rt&gt;&lt;/rt&gt;&lt;/ruby&gt;
</v>
      </c>
      <c r="N1389" s="317" t="str">
        <f t="shared" ca="1" si="392"/>
        <v xml:space="preserve">&lt;ruby&gt;&lt;rt&gt;&lt;/rt&gt;&lt;/ruby&gt;
</v>
      </c>
      <c r="O1389" s="317" t="str">
        <f t="shared" ca="1" si="393"/>
        <v xml:space="preserve">&lt;ruby&gt;&lt;rt&gt;&lt;/rt&gt;&lt;/ruby&gt;
</v>
      </c>
      <c r="P1389" s="317" t="str">
        <f t="shared" ca="1" si="393"/>
        <v xml:space="preserve">&lt;ruby&gt;&lt;rt&gt;&lt;/rt&gt;&lt;/ruby&gt;
</v>
      </c>
      <c r="Q1389" s="318" t="str">
        <f t="shared" ca="1" si="394"/>
        <v xml:space="preserve">&lt;ruby&gt;&lt;rtc&gt;&lt;/rtc&gt;&lt;/ruby&gt;
</v>
      </c>
      <c r="R1389" s="318" t="str">
        <f t="shared" ca="1" si="395"/>
        <v xml:space="preserve">&lt;ruby&gt;&lt;rt&gt;&lt;/rt&gt;&lt;rtc&gt;&lt;/rtc&gt;&lt;/ruby&gt;
</v>
      </c>
      <c r="S1389" s="285"/>
      <c r="T1389" s="319" t="b">
        <f t="shared" si="389"/>
        <v>0</v>
      </c>
      <c r="U1389" s="319" t="b">
        <f t="shared" si="396"/>
        <v>0</v>
      </c>
      <c r="V1389" s="319" t="b">
        <f t="shared" si="397"/>
        <v>1</v>
      </c>
      <c r="W1389" s="319" t="b">
        <f t="shared" si="398"/>
        <v>1</v>
      </c>
      <c r="X1389" s="319" t="b">
        <f t="shared" si="399"/>
        <v>0</v>
      </c>
      <c r="Y1389" s="370"/>
      <c r="Z1389" s="377" t="str">
        <f t="shared" si="390"/>
        <v/>
      </c>
      <c r="AA1389" s="373" t="str">
        <f t="array" ref="AA1389">IF( $Z1389="", "", INDEX(白話字聲母資料表, $Z1389, $AA$5))</f>
        <v/>
      </c>
      <c r="AB1389" s="370"/>
      <c r="AC1389" s="377" t="str">
        <f t="shared" si="400"/>
        <v/>
      </c>
      <c r="AD1389" s="373" t="str">
        <f t="array" ref="AD1389">IF( $W1389, "", INDEX(白話字韻母資料表, AC1389, $AD$5))</f>
        <v/>
      </c>
      <c r="AE1389" s="373" t="str">
        <f t="array" ref="AE1389">IF( $W1389, "", IF( INDEX(白話字韻母資料表, AC1389, $AE$5) = "入聲", TRUE, FALSE) )</f>
        <v/>
      </c>
      <c r="AF1389" s="374" t="str">
        <f t="shared" si="401"/>
        <v/>
      </c>
      <c r="AG1389" s="374" t="str">
        <f t="shared" si="402"/>
        <v/>
      </c>
      <c r="AH1389" s="374" t="str">
        <f t="array" ref="AH1389">IF( $W1389, "", INDEX(白話字韻母資料表, $AC1389, $AH$5))</f>
        <v/>
      </c>
      <c r="AI1389" s="374" t="str">
        <f t="array" ref="AI1389">IF($W1389, "", INDEX(白話字韻母八聲調資料表, $AD1389, $AG1389))</f>
        <v/>
      </c>
      <c r="AJ1389" s="370"/>
      <c r="AK1389" s="373" t="b">
        <f t="shared" si="403"/>
        <v>0</v>
      </c>
      <c r="AL1389" s="373" t="str">
        <f>IF( $AK1389, IFERROR( IF(MATCH( $E1389, 顎音化聲母!$H$9:$H$37, 0), TRUE, FALSE), FALSE), "")</f>
        <v/>
      </c>
      <c r="AM1389" s="373" t="str">
        <f t="array" ref="AM1389">IF( AND($AK1389, $AL1389), INDEX(顎音化聲母資料表, MATCH( $D1389 &amp; $E1389, 顎音化聲母!$L$5:$L$136, 0), 3), "")</f>
        <v/>
      </c>
      <c r="AN1389" s="373" t="str">
        <f t="shared" si="404"/>
        <v/>
      </c>
      <c r="AO1389" s="374" t="str">
        <f t="array" ref="AO1389">IF($AN1389="", "", IF( $AM1389&lt;&gt;"", $AM1389,INDEX(白話字聲母資料表, $AN1389, $AO$5)))</f>
        <v/>
      </c>
      <c r="AP1389" s="374" t="str">
        <f t="array" ref="AP1389">IF($W1389, "", INDEX(方音八音反切資料表, $AD1389, $AG1389))</f>
        <v/>
      </c>
      <c r="AQ1389" s="370"/>
      <c r="AR1389" s="374" t="str">
        <f t="array" ref="AR1389">IF($V1389, "", INDEX(白話字聲母資料表, $Z1389, $AR$5))</f>
        <v/>
      </c>
      <c r="AS1389" s="375" t="str">
        <f t="array" ref="AS1389">IF($W1389, "", INDEX(白話字韻母資料表, $AC1389, $AR$5))</f>
        <v/>
      </c>
      <c r="AT1389" s="374" t="str">
        <f t="array" ref="AT1389">IF($W1389, "", INDEX(台羅韻母八聲調資料表, $AD1389, $AG1389))</f>
        <v/>
      </c>
      <c r="AU1389" s="370"/>
      <c r="AV1389" s="374" t="str">
        <f t="array" ref="AV1389">IF($V1389, "", INDEX(白話字聲母資料表, $Z1389, $AV$5))</f>
        <v/>
      </c>
      <c r="AW1389" s="375" t="str">
        <f t="array" ref="AW1389">IF($W1389, "", INDEX(白話字韻母資料表, $AC1389, $AW$5))</f>
        <v/>
      </c>
      <c r="AX1389" s="374" t="str">
        <f t="array" ref="AX1389">IF($W1389, "", INDEX(閩拼韻母八聲調資料表, $AD1389, $AG1389))</f>
        <v/>
      </c>
    </row>
    <row r="1390" spans="2:50">
      <c r="B1390" s="380">
        <f t="shared" si="367"/>
        <v>1382</v>
      </c>
      <c r="C1390" s="314" t="str">
        <f>MID(文章!$D$4, B1390, 1)</f>
        <v/>
      </c>
      <c r="D1390" s="365"/>
      <c r="E1390" s="365"/>
      <c r="F1390" s="365"/>
      <c r="G1390" s="315" t="str">
        <f t="array" ref="G1390">IF( OR($T1390, NOT($U1390), $W1390), "", $AA1390 &amp; $AH1390 &amp; INDEX(中文數值資料表, $AG1390, 2) )</f>
        <v/>
      </c>
      <c r="H1390" s="321" t="str">
        <f t="shared" si="368"/>
        <v/>
      </c>
      <c r="I1390" s="322" t="str">
        <f t="shared" si="369"/>
        <v/>
      </c>
      <c r="J1390" s="323" t="str">
        <f t="shared" si="370"/>
        <v/>
      </c>
      <c r="K1390" s="316" t="str">
        <f t="shared" si="371"/>
        <v/>
      </c>
      <c r="L1390" s="317" t="str">
        <f t="shared" ca="1" si="405"/>
        <v xml:space="preserve">\ltjruby{}{}\
</v>
      </c>
      <c r="M1390" s="317" t="str">
        <f t="shared" ca="1" si="391"/>
        <v xml:space="preserve">&lt;ruby&gt;&lt;rt&gt;&lt;/rt&gt;&lt;/ruby&gt;
</v>
      </c>
      <c r="N1390" s="317" t="str">
        <f t="shared" ca="1" si="392"/>
        <v xml:space="preserve">&lt;ruby&gt;&lt;rt&gt;&lt;/rt&gt;&lt;/ruby&gt;
</v>
      </c>
      <c r="O1390" s="317" t="str">
        <f t="shared" ca="1" si="393"/>
        <v xml:space="preserve">&lt;ruby&gt;&lt;rt&gt;&lt;/rt&gt;&lt;/ruby&gt;
</v>
      </c>
      <c r="P1390" s="317" t="str">
        <f t="shared" ca="1" si="393"/>
        <v xml:space="preserve">&lt;ruby&gt;&lt;rt&gt;&lt;/rt&gt;&lt;/ruby&gt;
</v>
      </c>
      <c r="Q1390" s="318" t="str">
        <f t="shared" ca="1" si="394"/>
        <v xml:space="preserve">&lt;ruby&gt;&lt;rtc&gt;&lt;/rtc&gt;&lt;/ruby&gt;
</v>
      </c>
      <c r="R1390" s="318" t="str">
        <f t="shared" ca="1" si="395"/>
        <v xml:space="preserve">&lt;ruby&gt;&lt;rt&gt;&lt;/rt&gt;&lt;rtc&gt;&lt;/rtc&gt;&lt;/ruby&gt;
</v>
      </c>
      <c r="S1390" s="285"/>
      <c r="T1390" s="319" t="b">
        <f t="shared" si="389"/>
        <v>0</v>
      </c>
      <c r="U1390" s="319" t="b">
        <f t="shared" si="396"/>
        <v>0</v>
      </c>
      <c r="V1390" s="319" t="b">
        <f t="shared" si="397"/>
        <v>1</v>
      </c>
      <c r="W1390" s="319" t="b">
        <f t="shared" si="398"/>
        <v>1</v>
      </c>
      <c r="X1390" s="319" t="b">
        <f t="shared" si="399"/>
        <v>0</v>
      </c>
      <c r="Y1390" s="370"/>
      <c r="Z1390" s="377" t="str">
        <f t="shared" si="390"/>
        <v/>
      </c>
      <c r="AA1390" s="373" t="str">
        <f t="array" ref="AA1390">IF( $Z1390="", "", INDEX(白話字聲母資料表, $Z1390, $AA$5))</f>
        <v/>
      </c>
      <c r="AB1390" s="370"/>
      <c r="AC1390" s="377" t="str">
        <f t="shared" si="400"/>
        <v/>
      </c>
      <c r="AD1390" s="373" t="str">
        <f t="array" ref="AD1390">IF( $W1390, "", INDEX(白話字韻母資料表, AC1390, $AD$5))</f>
        <v/>
      </c>
      <c r="AE1390" s="373" t="str">
        <f t="array" ref="AE1390">IF( $W1390, "", IF( INDEX(白話字韻母資料表, AC1390, $AE$5) = "入聲", TRUE, FALSE) )</f>
        <v/>
      </c>
      <c r="AF1390" s="374" t="str">
        <f t="shared" si="401"/>
        <v/>
      </c>
      <c r="AG1390" s="374" t="str">
        <f t="shared" si="402"/>
        <v/>
      </c>
      <c r="AH1390" s="374" t="str">
        <f t="array" ref="AH1390">IF( $W1390, "", INDEX(白話字韻母資料表, $AC1390, $AH$5))</f>
        <v/>
      </c>
      <c r="AI1390" s="374" t="str">
        <f t="array" ref="AI1390">IF($W1390, "", INDEX(白話字韻母八聲調資料表, $AD1390, $AG1390))</f>
        <v/>
      </c>
      <c r="AJ1390" s="370"/>
      <c r="AK1390" s="373" t="b">
        <f t="shared" si="403"/>
        <v>0</v>
      </c>
      <c r="AL1390" s="373" t="str">
        <f>IF( $AK1390, IFERROR( IF(MATCH( $E1390, 顎音化聲母!$H$9:$H$37, 0), TRUE, FALSE), FALSE), "")</f>
        <v/>
      </c>
      <c r="AM1390" s="373" t="str">
        <f t="array" ref="AM1390">IF( AND($AK1390, $AL1390), INDEX(顎音化聲母資料表, MATCH( $D1390 &amp; $E1390, 顎音化聲母!$L$5:$L$136, 0), 3), "")</f>
        <v/>
      </c>
      <c r="AN1390" s="373" t="str">
        <f t="shared" si="404"/>
        <v/>
      </c>
      <c r="AO1390" s="374" t="str">
        <f t="array" ref="AO1390">IF($AN1390="", "", IF( $AM1390&lt;&gt;"", $AM1390,INDEX(白話字聲母資料表, $AN1390, $AO$5)))</f>
        <v/>
      </c>
      <c r="AP1390" s="374" t="str">
        <f t="array" ref="AP1390">IF($W1390, "", INDEX(方音八音反切資料表, $AD1390, $AG1390))</f>
        <v/>
      </c>
      <c r="AQ1390" s="370"/>
      <c r="AR1390" s="374" t="str">
        <f t="array" ref="AR1390">IF($V1390, "", INDEX(白話字聲母資料表, $Z1390, $AR$5))</f>
        <v/>
      </c>
      <c r="AS1390" s="375" t="str">
        <f t="array" ref="AS1390">IF($W1390, "", INDEX(白話字韻母資料表, $AC1390, $AR$5))</f>
        <v/>
      </c>
      <c r="AT1390" s="374" t="str">
        <f t="array" ref="AT1390">IF($W1390, "", INDEX(台羅韻母八聲調資料表, $AD1390, $AG1390))</f>
        <v/>
      </c>
      <c r="AU1390" s="370"/>
      <c r="AV1390" s="374" t="str">
        <f t="array" ref="AV1390">IF($V1390, "", INDEX(白話字聲母資料表, $Z1390, $AV$5))</f>
        <v/>
      </c>
      <c r="AW1390" s="375" t="str">
        <f t="array" ref="AW1390">IF($W1390, "", INDEX(白話字韻母資料表, $AC1390, $AW$5))</f>
        <v/>
      </c>
      <c r="AX1390" s="374" t="str">
        <f t="array" ref="AX1390">IF($W1390, "", INDEX(閩拼韻母八聲調資料表, $AD1390, $AG1390))</f>
        <v/>
      </c>
    </row>
    <row r="1391" spans="2:50">
      <c r="B1391" s="380">
        <f t="shared" si="367"/>
        <v>1383</v>
      </c>
      <c r="C1391" s="314" t="str">
        <f>MID(文章!$D$4, B1391, 1)</f>
        <v/>
      </c>
      <c r="D1391" s="365"/>
      <c r="E1391" s="365"/>
      <c r="F1391" s="365"/>
      <c r="G1391" s="315" t="str">
        <f t="array" ref="G1391">IF( OR($T1391, NOT($U1391), $W1391), "", $AA1391 &amp; $AH1391 &amp; INDEX(中文數值資料表, $AG1391, 2) )</f>
        <v/>
      </c>
      <c r="H1391" s="321" t="str">
        <f t="shared" si="368"/>
        <v/>
      </c>
      <c r="I1391" s="322" t="str">
        <f t="shared" si="369"/>
        <v/>
      </c>
      <c r="J1391" s="323" t="str">
        <f t="shared" si="370"/>
        <v/>
      </c>
      <c r="K1391" s="316" t="str">
        <f t="shared" si="371"/>
        <v/>
      </c>
      <c r="L1391" s="317" t="str">
        <f t="shared" ca="1" si="405"/>
        <v xml:space="preserve">\ltjruby{}{}\
</v>
      </c>
      <c r="M1391" s="317" t="str">
        <f t="shared" ca="1" si="391"/>
        <v xml:space="preserve">&lt;ruby&gt;&lt;rt&gt;&lt;/rt&gt;&lt;/ruby&gt;
</v>
      </c>
      <c r="N1391" s="317" t="str">
        <f t="shared" ca="1" si="392"/>
        <v xml:space="preserve">&lt;ruby&gt;&lt;rt&gt;&lt;/rt&gt;&lt;/ruby&gt;
</v>
      </c>
      <c r="O1391" s="317" t="str">
        <f t="shared" ca="1" si="393"/>
        <v xml:space="preserve">&lt;ruby&gt;&lt;rt&gt;&lt;/rt&gt;&lt;/ruby&gt;
</v>
      </c>
      <c r="P1391" s="317" t="str">
        <f t="shared" ca="1" si="393"/>
        <v xml:space="preserve">&lt;ruby&gt;&lt;rt&gt;&lt;/rt&gt;&lt;/ruby&gt;
</v>
      </c>
      <c r="Q1391" s="318" t="str">
        <f t="shared" ca="1" si="394"/>
        <v xml:space="preserve">&lt;ruby&gt;&lt;rtc&gt;&lt;/rtc&gt;&lt;/ruby&gt;
</v>
      </c>
      <c r="R1391" s="318" t="str">
        <f t="shared" ca="1" si="395"/>
        <v xml:space="preserve">&lt;ruby&gt;&lt;rt&gt;&lt;/rt&gt;&lt;rtc&gt;&lt;/rtc&gt;&lt;/ruby&gt;
</v>
      </c>
      <c r="S1391" s="285"/>
      <c r="T1391" s="319" t="b">
        <f t="shared" si="389"/>
        <v>0</v>
      </c>
      <c r="U1391" s="319" t="b">
        <f t="shared" si="396"/>
        <v>0</v>
      </c>
      <c r="V1391" s="319" t="b">
        <f t="shared" si="397"/>
        <v>1</v>
      </c>
      <c r="W1391" s="319" t="b">
        <f t="shared" si="398"/>
        <v>1</v>
      </c>
      <c r="X1391" s="319" t="b">
        <f t="shared" si="399"/>
        <v>0</v>
      </c>
      <c r="Y1391" s="370"/>
      <c r="Z1391" s="377" t="str">
        <f t="shared" si="390"/>
        <v/>
      </c>
      <c r="AA1391" s="373" t="str">
        <f t="array" ref="AA1391">IF( $Z1391="", "", INDEX(白話字聲母資料表, $Z1391, $AA$5))</f>
        <v/>
      </c>
      <c r="AB1391" s="370"/>
      <c r="AC1391" s="377" t="str">
        <f t="shared" si="400"/>
        <v/>
      </c>
      <c r="AD1391" s="373" t="str">
        <f t="array" ref="AD1391">IF( $W1391, "", INDEX(白話字韻母資料表, AC1391, $AD$5))</f>
        <v/>
      </c>
      <c r="AE1391" s="373" t="str">
        <f t="array" ref="AE1391">IF( $W1391, "", IF( INDEX(白話字韻母資料表, AC1391, $AE$5) = "入聲", TRUE, FALSE) )</f>
        <v/>
      </c>
      <c r="AF1391" s="374" t="str">
        <f t="shared" si="401"/>
        <v/>
      </c>
      <c r="AG1391" s="374" t="str">
        <f t="shared" si="402"/>
        <v/>
      </c>
      <c r="AH1391" s="374" t="str">
        <f t="array" ref="AH1391">IF( $W1391, "", INDEX(白話字韻母資料表, $AC1391, $AH$5))</f>
        <v/>
      </c>
      <c r="AI1391" s="374" t="str">
        <f t="array" ref="AI1391">IF($W1391, "", INDEX(白話字韻母八聲調資料表, $AD1391, $AG1391))</f>
        <v/>
      </c>
      <c r="AJ1391" s="370"/>
      <c r="AK1391" s="373" t="b">
        <f t="shared" si="403"/>
        <v>0</v>
      </c>
      <c r="AL1391" s="373" t="str">
        <f>IF( $AK1391, IFERROR( IF(MATCH( $E1391, 顎音化聲母!$H$9:$H$37, 0), TRUE, FALSE), FALSE), "")</f>
        <v/>
      </c>
      <c r="AM1391" s="373" t="str">
        <f t="array" ref="AM1391">IF( AND($AK1391, $AL1391), INDEX(顎音化聲母資料表, MATCH( $D1391 &amp; $E1391, 顎音化聲母!$L$5:$L$136, 0), 3), "")</f>
        <v/>
      </c>
      <c r="AN1391" s="373" t="str">
        <f t="shared" si="404"/>
        <v/>
      </c>
      <c r="AO1391" s="374" t="str">
        <f t="array" ref="AO1391">IF($AN1391="", "", IF( $AM1391&lt;&gt;"", $AM1391,INDEX(白話字聲母資料表, $AN1391, $AO$5)))</f>
        <v/>
      </c>
      <c r="AP1391" s="374" t="str">
        <f t="array" ref="AP1391">IF($W1391, "", INDEX(方音八音反切資料表, $AD1391, $AG1391))</f>
        <v/>
      </c>
      <c r="AQ1391" s="370"/>
      <c r="AR1391" s="374" t="str">
        <f t="array" ref="AR1391">IF($V1391, "", INDEX(白話字聲母資料表, $Z1391, $AR$5))</f>
        <v/>
      </c>
      <c r="AS1391" s="375" t="str">
        <f t="array" ref="AS1391">IF($W1391, "", INDEX(白話字韻母資料表, $AC1391, $AR$5))</f>
        <v/>
      </c>
      <c r="AT1391" s="374" t="str">
        <f t="array" ref="AT1391">IF($W1391, "", INDEX(台羅韻母八聲調資料表, $AD1391, $AG1391))</f>
        <v/>
      </c>
      <c r="AU1391" s="370"/>
      <c r="AV1391" s="374" t="str">
        <f t="array" ref="AV1391">IF($V1391, "", INDEX(白話字聲母資料表, $Z1391, $AV$5))</f>
        <v/>
      </c>
      <c r="AW1391" s="375" t="str">
        <f t="array" ref="AW1391">IF($W1391, "", INDEX(白話字韻母資料表, $AC1391, $AW$5))</f>
        <v/>
      </c>
      <c r="AX1391" s="374" t="str">
        <f t="array" ref="AX1391">IF($W1391, "", INDEX(閩拼韻母八聲調資料表, $AD1391, $AG1391))</f>
        <v/>
      </c>
    </row>
    <row r="1392" spans="2:50">
      <c r="B1392" s="380">
        <f t="shared" si="367"/>
        <v>1384</v>
      </c>
      <c r="C1392" s="314" t="str">
        <f>MID(文章!$D$4, B1392, 1)</f>
        <v/>
      </c>
      <c r="D1392" s="365"/>
      <c r="E1392" s="365"/>
      <c r="F1392" s="365"/>
      <c r="G1392" s="315" t="str">
        <f t="array" ref="G1392">IF( OR($T1392, NOT($U1392), $W1392), "", $AA1392 &amp; $AH1392 &amp; INDEX(中文數值資料表, $AG1392, 2) )</f>
        <v/>
      </c>
      <c r="H1392" s="321" t="str">
        <f t="shared" si="368"/>
        <v/>
      </c>
      <c r="I1392" s="322" t="str">
        <f t="shared" si="369"/>
        <v/>
      </c>
      <c r="J1392" s="323" t="str">
        <f t="shared" si="370"/>
        <v/>
      </c>
      <c r="K1392" s="316" t="str">
        <f t="shared" si="371"/>
        <v/>
      </c>
      <c r="L1392" s="317" t="str">
        <f t="shared" ca="1" si="405"/>
        <v xml:space="preserve">\ltjruby{}{}\
</v>
      </c>
      <c r="M1392" s="317" t="str">
        <f t="shared" ca="1" si="391"/>
        <v xml:space="preserve">&lt;ruby&gt;&lt;rt&gt;&lt;/rt&gt;&lt;/ruby&gt;
</v>
      </c>
      <c r="N1392" s="317" t="str">
        <f t="shared" ca="1" si="392"/>
        <v xml:space="preserve">&lt;ruby&gt;&lt;rt&gt;&lt;/rt&gt;&lt;/ruby&gt;
</v>
      </c>
      <c r="O1392" s="317" t="str">
        <f t="shared" ca="1" si="393"/>
        <v xml:space="preserve">&lt;ruby&gt;&lt;rt&gt;&lt;/rt&gt;&lt;/ruby&gt;
</v>
      </c>
      <c r="P1392" s="317" t="str">
        <f t="shared" ca="1" si="393"/>
        <v xml:space="preserve">&lt;ruby&gt;&lt;rt&gt;&lt;/rt&gt;&lt;/ruby&gt;
</v>
      </c>
      <c r="Q1392" s="318" t="str">
        <f t="shared" ca="1" si="394"/>
        <v xml:space="preserve">&lt;ruby&gt;&lt;rtc&gt;&lt;/rtc&gt;&lt;/ruby&gt;
</v>
      </c>
      <c r="R1392" s="318" t="str">
        <f t="shared" ca="1" si="395"/>
        <v xml:space="preserve">&lt;ruby&gt;&lt;rt&gt;&lt;/rt&gt;&lt;rtc&gt;&lt;/rtc&gt;&lt;/ruby&gt;
</v>
      </c>
      <c r="S1392" s="285"/>
      <c r="T1392" s="319" t="b">
        <f t="shared" si="389"/>
        <v>0</v>
      </c>
      <c r="U1392" s="319" t="b">
        <f t="shared" si="396"/>
        <v>0</v>
      </c>
      <c r="V1392" s="319" t="b">
        <f t="shared" si="397"/>
        <v>1</v>
      </c>
      <c r="W1392" s="319" t="b">
        <f t="shared" si="398"/>
        <v>1</v>
      </c>
      <c r="X1392" s="319" t="b">
        <f t="shared" si="399"/>
        <v>0</v>
      </c>
      <c r="Y1392" s="370"/>
      <c r="Z1392" s="377" t="str">
        <f t="shared" si="390"/>
        <v/>
      </c>
      <c r="AA1392" s="373" t="str">
        <f t="array" ref="AA1392">IF( $Z1392="", "", INDEX(白話字聲母資料表, $Z1392, $AA$5))</f>
        <v/>
      </c>
      <c r="AB1392" s="370"/>
      <c r="AC1392" s="377" t="str">
        <f t="shared" si="400"/>
        <v/>
      </c>
      <c r="AD1392" s="373" t="str">
        <f t="array" ref="AD1392">IF( $W1392, "", INDEX(白話字韻母資料表, AC1392, $AD$5))</f>
        <v/>
      </c>
      <c r="AE1392" s="373" t="str">
        <f t="array" ref="AE1392">IF( $W1392, "", IF( INDEX(白話字韻母資料表, AC1392, $AE$5) = "入聲", TRUE, FALSE) )</f>
        <v/>
      </c>
      <c r="AF1392" s="374" t="str">
        <f t="shared" si="401"/>
        <v/>
      </c>
      <c r="AG1392" s="374" t="str">
        <f t="shared" si="402"/>
        <v/>
      </c>
      <c r="AH1392" s="374" t="str">
        <f t="array" ref="AH1392">IF( $W1392, "", INDEX(白話字韻母資料表, $AC1392, $AH$5))</f>
        <v/>
      </c>
      <c r="AI1392" s="374" t="str">
        <f t="array" ref="AI1392">IF($W1392, "", INDEX(白話字韻母八聲調資料表, $AD1392, $AG1392))</f>
        <v/>
      </c>
      <c r="AJ1392" s="370"/>
      <c r="AK1392" s="373" t="b">
        <f t="shared" si="403"/>
        <v>0</v>
      </c>
      <c r="AL1392" s="373" t="str">
        <f>IF( $AK1392, IFERROR( IF(MATCH( $E1392, 顎音化聲母!$H$9:$H$37, 0), TRUE, FALSE), FALSE), "")</f>
        <v/>
      </c>
      <c r="AM1392" s="373" t="str">
        <f t="array" ref="AM1392">IF( AND($AK1392, $AL1392), INDEX(顎音化聲母資料表, MATCH( $D1392 &amp; $E1392, 顎音化聲母!$L$5:$L$136, 0), 3), "")</f>
        <v/>
      </c>
      <c r="AN1392" s="373" t="str">
        <f t="shared" si="404"/>
        <v/>
      </c>
      <c r="AO1392" s="374" t="str">
        <f t="array" ref="AO1392">IF($AN1392="", "", IF( $AM1392&lt;&gt;"", $AM1392,INDEX(白話字聲母資料表, $AN1392, $AO$5)))</f>
        <v/>
      </c>
      <c r="AP1392" s="374" t="str">
        <f t="array" ref="AP1392">IF($W1392, "", INDEX(方音八音反切資料表, $AD1392, $AG1392))</f>
        <v/>
      </c>
      <c r="AQ1392" s="370"/>
      <c r="AR1392" s="374" t="str">
        <f t="array" ref="AR1392">IF($V1392, "", INDEX(白話字聲母資料表, $Z1392, $AR$5))</f>
        <v/>
      </c>
      <c r="AS1392" s="375" t="str">
        <f t="array" ref="AS1392">IF($W1392, "", INDEX(白話字韻母資料表, $AC1392, $AR$5))</f>
        <v/>
      </c>
      <c r="AT1392" s="374" t="str">
        <f t="array" ref="AT1392">IF($W1392, "", INDEX(台羅韻母八聲調資料表, $AD1392, $AG1392))</f>
        <v/>
      </c>
      <c r="AU1392" s="370"/>
      <c r="AV1392" s="374" t="str">
        <f t="array" ref="AV1392">IF($V1392, "", INDEX(白話字聲母資料表, $Z1392, $AV$5))</f>
        <v/>
      </c>
      <c r="AW1392" s="375" t="str">
        <f t="array" ref="AW1392">IF($W1392, "", INDEX(白話字韻母資料表, $AC1392, $AW$5))</f>
        <v/>
      </c>
      <c r="AX1392" s="374" t="str">
        <f t="array" ref="AX1392">IF($W1392, "", INDEX(閩拼韻母八聲調資料表, $AD1392, $AG1392))</f>
        <v/>
      </c>
    </row>
    <row r="1393" spans="2:50">
      <c r="B1393" s="380">
        <f t="shared" si="367"/>
        <v>1385</v>
      </c>
      <c r="C1393" s="314" t="str">
        <f>MID(文章!$D$4, B1393, 1)</f>
        <v/>
      </c>
      <c r="D1393" s="365"/>
      <c r="E1393" s="365"/>
      <c r="F1393" s="365"/>
      <c r="G1393" s="315" t="str">
        <f t="array" ref="G1393">IF( OR($T1393, NOT($U1393), $W1393), "", $AA1393 &amp; $AH1393 &amp; INDEX(中文數值資料表, $AG1393, 2) )</f>
        <v/>
      </c>
      <c r="H1393" s="321" t="str">
        <f t="shared" si="368"/>
        <v/>
      </c>
      <c r="I1393" s="322" t="str">
        <f t="shared" si="369"/>
        <v/>
      </c>
      <c r="J1393" s="323" t="str">
        <f t="shared" si="370"/>
        <v/>
      </c>
      <c r="K1393" s="316" t="str">
        <f t="shared" si="371"/>
        <v/>
      </c>
      <c r="L1393" s="317" t="str">
        <f t="shared" ca="1" si="405"/>
        <v xml:space="preserve">\ltjruby{}{}\
</v>
      </c>
      <c r="M1393" s="317" t="str">
        <f t="shared" ca="1" si="391"/>
        <v xml:space="preserve">&lt;ruby&gt;&lt;rt&gt;&lt;/rt&gt;&lt;/ruby&gt;
</v>
      </c>
      <c r="N1393" s="317" t="str">
        <f t="shared" ca="1" si="392"/>
        <v xml:space="preserve">&lt;ruby&gt;&lt;rt&gt;&lt;/rt&gt;&lt;/ruby&gt;
</v>
      </c>
      <c r="O1393" s="317" t="str">
        <f t="shared" ca="1" si="393"/>
        <v xml:space="preserve">&lt;ruby&gt;&lt;rt&gt;&lt;/rt&gt;&lt;/ruby&gt;
</v>
      </c>
      <c r="P1393" s="317" t="str">
        <f t="shared" ca="1" si="393"/>
        <v xml:space="preserve">&lt;ruby&gt;&lt;rt&gt;&lt;/rt&gt;&lt;/ruby&gt;
</v>
      </c>
      <c r="Q1393" s="318" t="str">
        <f t="shared" ca="1" si="394"/>
        <v xml:space="preserve">&lt;ruby&gt;&lt;rtc&gt;&lt;/rtc&gt;&lt;/ruby&gt;
</v>
      </c>
      <c r="R1393" s="318" t="str">
        <f t="shared" ca="1" si="395"/>
        <v xml:space="preserve">&lt;ruby&gt;&lt;rt&gt;&lt;/rt&gt;&lt;rtc&gt;&lt;/rtc&gt;&lt;/ruby&gt;
</v>
      </c>
      <c r="S1393" s="285"/>
      <c r="T1393" s="319" t="b">
        <f t="shared" si="389"/>
        <v>0</v>
      </c>
      <c r="U1393" s="319" t="b">
        <f t="shared" si="396"/>
        <v>0</v>
      </c>
      <c r="V1393" s="319" t="b">
        <f t="shared" si="397"/>
        <v>1</v>
      </c>
      <c r="W1393" s="319" t="b">
        <f t="shared" si="398"/>
        <v>1</v>
      </c>
      <c r="X1393" s="319" t="b">
        <f t="shared" si="399"/>
        <v>0</v>
      </c>
      <c r="Y1393" s="370"/>
      <c r="Z1393" s="377" t="str">
        <f t="shared" si="390"/>
        <v/>
      </c>
      <c r="AA1393" s="373" t="str">
        <f t="array" ref="AA1393">IF( $Z1393="", "", INDEX(白話字聲母資料表, $Z1393, $AA$5))</f>
        <v/>
      </c>
      <c r="AB1393" s="370"/>
      <c r="AC1393" s="377" t="str">
        <f t="shared" si="400"/>
        <v/>
      </c>
      <c r="AD1393" s="373" t="str">
        <f t="array" ref="AD1393">IF( $W1393, "", INDEX(白話字韻母資料表, AC1393, $AD$5))</f>
        <v/>
      </c>
      <c r="AE1393" s="373" t="str">
        <f t="array" ref="AE1393">IF( $W1393, "", IF( INDEX(白話字韻母資料表, AC1393, $AE$5) = "入聲", TRUE, FALSE) )</f>
        <v/>
      </c>
      <c r="AF1393" s="374" t="str">
        <f t="shared" si="401"/>
        <v/>
      </c>
      <c r="AG1393" s="374" t="str">
        <f t="shared" si="402"/>
        <v/>
      </c>
      <c r="AH1393" s="374" t="str">
        <f t="array" ref="AH1393">IF( $W1393, "", INDEX(白話字韻母資料表, $AC1393, $AH$5))</f>
        <v/>
      </c>
      <c r="AI1393" s="374" t="str">
        <f t="array" ref="AI1393">IF($W1393, "", INDEX(白話字韻母八聲調資料表, $AD1393, $AG1393))</f>
        <v/>
      </c>
      <c r="AJ1393" s="370"/>
      <c r="AK1393" s="373" t="b">
        <f t="shared" si="403"/>
        <v>0</v>
      </c>
      <c r="AL1393" s="373" t="str">
        <f>IF( $AK1393, IFERROR( IF(MATCH( $E1393, 顎音化聲母!$H$9:$H$37, 0), TRUE, FALSE), FALSE), "")</f>
        <v/>
      </c>
      <c r="AM1393" s="373" t="str">
        <f t="array" ref="AM1393">IF( AND($AK1393, $AL1393), INDEX(顎音化聲母資料表, MATCH( $D1393 &amp; $E1393, 顎音化聲母!$L$5:$L$136, 0), 3), "")</f>
        <v/>
      </c>
      <c r="AN1393" s="373" t="str">
        <f t="shared" si="404"/>
        <v/>
      </c>
      <c r="AO1393" s="374" t="str">
        <f t="array" ref="AO1393">IF($AN1393="", "", IF( $AM1393&lt;&gt;"", $AM1393,INDEX(白話字聲母資料表, $AN1393, $AO$5)))</f>
        <v/>
      </c>
      <c r="AP1393" s="374" t="str">
        <f t="array" ref="AP1393">IF($W1393, "", INDEX(方音八音反切資料表, $AD1393, $AG1393))</f>
        <v/>
      </c>
      <c r="AQ1393" s="370"/>
      <c r="AR1393" s="374" t="str">
        <f t="array" ref="AR1393">IF($V1393, "", INDEX(白話字聲母資料表, $Z1393, $AR$5))</f>
        <v/>
      </c>
      <c r="AS1393" s="375" t="str">
        <f t="array" ref="AS1393">IF($W1393, "", INDEX(白話字韻母資料表, $AC1393, $AR$5))</f>
        <v/>
      </c>
      <c r="AT1393" s="374" t="str">
        <f t="array" ref="AT1393">IF($W1393, "", INDEX(台羅韻母八聲調資料表, $AD1393, $AG1393))</f>
        <v/>
      </c>
      <c r="AU1393" s="370"/>
      <c r="AV1393" s="374" t="str">
        <f t="array" ref="AV1393">IF($V1393, "", INDEX(白話字聲母資料表, $Z1393, $AV$5))</f>
        <v/>
      </c>
      <c r="AW1393" s="375" t="str">
        <f t="array" ref="AW1393">IF($W1393, "", INDEX(白話字韻母資料表, $AC1393, $AW$5))</f>
        <v/>
      </c>
      <c r="AX1393" s="374" t="str">
        <f t="array" ref="AX1393">IF($W1393, "", INDEX(閩拼韻母八聲調資料表, $AD1393, $AG1393))</f>
        <v/>
      </c>
    </row>
    <row r="1394" spans="2:50">
      <c r="B1394" s="380">
        <f t="shared" si="367"/>
        <v>1386</v>
      </c>
      <c r="C1394" s="314" t="str">
        <f>MID(文章!$D$4, B1394, 1)</f>
        <v/>
      </c>
      <c r="D1394" s="365"/>
      <c r="E1394" s="365"/>
      <c r="F1394" s="365"/>
      <c r="G1394" s="315" t="str">
        <f t="array" ref="G1394">IF( OR($T1394, NOT($U1394), $W1394), "", $AA1394 &amp; $AH1394 &amp; INDEX(中文數值資料表, $AG1394, 2) )</f>
        <v/>
      </c>
      <c r="H1394" s="321" t="str">
        <f t="shared" si="368"/>
        <v/>
      </c>
      <c r="I1394" s="322" t="str">
        <f t="shared" si="369"/>
        <v/>
      </c>
      <c r="J1394" s="323" t="str">
        <f t="shared" si="370"/>
        <v/>
      </c>
      <c r="K1394" s="316" t="str">
        <f t="shared" si="371"/>
        <v/>
      </c>
      <c r="L1394" s="317" t="str">
        <f t="shared" ca="1" si="405"/>
        <v xml:space="preserve">\ltjruby{}{}\
</v>
      </c>
      <c r="M1394" s="317" t="str">
        <f t="shared" ca="1" si="391"/>
        <v xml:space="preserve">&lt;ruby&gt;&lt;rt&gt;&lt;/rt&gt;&lt;/ruby&gt;
</v>
      </c>
      <c r="N1394" s="317" t="str">
        <f t="shared" ca="1" si="392"/>
        <v xml:space="preserve">&lt;ruby&gt;&lt;rt&gt;&lt;/rt&gt;&lt;/ruby&gt;
</v>
      </c>
      <c r="O1394" s="317" t="str">
        <f t="shared" ca="1" si="393"/>
        <v xml:space="preserve">&lt;ruby&gt;&lt;rt&gt;&lt;/rt&gt;&lt;/ruby&gt;
</v>
      </c>
      <c r="P1394" s="317" t="str">
        <f t="shared" ca="1" si="393"/>
        <v xml:space="preserve">&lt;ruby&gt;&lt;rt&gt;&lt;/rt&gt;&lt;/ruby&gt;
</v>
      </c>
      <c r="Q1394" s="318" t="str">
        <f t="shared" ca="1" si="394"/>
        <v xml:space="preserve">&lt;ruby&gt;&lt;rtc&gt;&lt;/rtc&gt;&lt;/ruby&gt;
</v>
      </c>
      <c r="R1394" s="318" t="str">
        <f t="shared" ca="1" si="395"/>
        <v xml:space="preserve">&lt;ruby&gt;&lt;rt&gt;&lt;/rt&gt;&lt;rtc&gt;&lt;/rtc&gt;&lt;/ruby&gt;
</v>
      </c>
      <c r="S1394" s="285"/>
      <c r="T1394" s="319" t="b">
        <f t="shared" si="389"/>
        <v>0</v>
      </c>
      <c r="U1394" s="319" t="b">
        <f t="shared" si="396"/>
        <v>0</v>
      </c>
      <c r="V1394" s="319" t="b">
        <f t="shared" si="397"/>
        <v>1</v>
      </c>
      <c r="W1394" s="319" t="b">
        <f t="shared" si="398"/>
        <v>1</v>
      </c>
      <c r="X1394" s="319" t="b">
        <f t="shared" si="399"/>
        <v>0</v>
      </c>
      <c r="Y1394" s="370"/>
      <c r="Z1394" s="377" t="str">
        <f t="shared" si="390"/>
        <v/>
      </c>
      <c r="AA1394" s="373" t="str">
        <f t="array" ref="AA1394">IF( $Z1394="", "", INDEX(白話字聲母資料表, $Z1394, $AA$5))</f>
        <v/>
      </c>
      <c r="AB1394" s="370"/>
      <c r="AC1394" s="377" t="str">
        <f t="shared" si="400"/>
        <v/>
      </c>
      <c r="AD1394" s="373" t="str">
        <f t="array" ref="AD1394">IF( $W1394, "", INDEX(白話字韻母資料表, AC1394, $AD$5))</f>
        <v/>
      </c>
      <c r="AE1394" s="373" t="str">
        <f t="array" ref="AE1394">IF( $W1394, "", IF( INDEX(白話字韻母資料表, AC1394, $AE$5) = "入聲", TRUE, FALSE) )</f>
        <v/>
      </c>
      <c r="AF1394" s="374" t="str">
        <f t="shared" si="401"/>
        <v/>
      </c>
      <c r="AG1394" s="374" t="str">
        <f t="shared" si="402"/>
        <v/>
      </c>
      <c r="AH1394" s="374" t="str">
        <f t="array" ref="AH1394">IF( $W1394, "", INDEX(白話字韻母資料表, $AC1394, $AH$5))</f>
        <v/>
      </c>
      <c r="AI1394" s="374" t="str">
        <f t="array" ref="AI1394">IF($W1394, "", INDEX(白話字韻母八聲調資料表, $AD1394, $AG1394))</f>
        <v/>
      </c>
      <c r="AJ1394" s="370"/>
      <c r="AK1394" s="373" t="b">
        <f t="shared" si="403"/>
        <v>0</v>
      </c>
      <c r="AL1394" s="373" t="str">
        <f>IF( $AK1394, IFERROR( IF(MATCH( $E1394, 顎音化聲母!$H$9:$H$37, 0), TRUE, FALSE), FALSE), "")</f>
        <v/>
      </c>
      <c r="AM1394" s="373" t="str">
        <f t="array" ref="AM1394">IF( AND($AK1394, $AL1394), INDEX(顎音化聲母資料表, MATCH( $D1394 &amp; $E1394, 顎音化聲母!$L$5:$L$136, 0), 3), "")</f>
        <v/>
      </c>
      <c r="AN1394" s="373" t="str">
        <f t="shared" si="404"/>
        <v/>
      </c>
      <c r="AO1394" s="374" t="str">
        <f t="array" ref="AO1394">IF($AN1394="", "", IF( $AM1394&lt;&gt;"", $AM1394,INDEX(白話字聲母資料表, $AN1394, $AO$5)))</f>
        <v/>
      </c>
      <c r="AP1394" s="374" t="str">
        <f t="array" ref="AP1394">IF($W1394, "", INDEX(方音八音反切資料表, $AD1394, $AG1394))</f>
        <v/>
      </c>
      <c r="AQ1394" s="370"/>
      <c r="AR1394" s="374" t="str">
        <f t="array" ref="AR1394">IF($V1394, "", INDEX(白話字聲母資料表, $Z1394, $AR$5))</f>
        <v/>
      </c>
      <c r="AS1394" s="375" t="str">
        <f t="array" ref="AS1394">IF($W1394, "", INDEX(白話字韻母資料表, $AC1394, $AR$5))</f>
        <v/>
      </c>
      <c r="AT1394" s="374" t="str">
        <f t="array" ref="AT1394">IF($W1394, "", INDEX(台羅韻母八聲調資料表, $AD1394, $AG1394))</f>
        <v/>
      </c>
      <c r="AU1394" s="370"/>
      <c r="AV1394" s="374" t="str">
        <f t="array" ref="AV1394">IF($V1394, "", INDEX(白話字聲母資料表, $Z1394, $AV$5))</f>
        <v/>
      </c>
      <c r="AW1394" s="375" t="str">
        <f t="array" ref="AW1394">IF($W1394, "", INDEX(白話字韻母資料表, $AC1394, $AW$5))</f>
        <v/>
      </c>
      <c r="AX1394" s="374" t="str">
        <f t="array" ref="AX1394">IF($W1394, "", INDEX(閩拼韻母八聲調資料表, $AD1394, $AG1394))</f>
        <v/>
      </c>
    </row>
    <row r="1395" spans="2:50">
      <c r="B1395" s="380">
        <f t="shared" si="367"/>
        <v>1387</v>
      </c>
      <c r="C1395" s="314" t="str">
        <f>MID(文章!$D$4, B1395, 1)</f>
        <v/>
      </c>
      <c r="D1395" s="365"/>
      <c r="E1395" s="365"/>
      <c r="F1395" s="365"/>
      <c r="G1395" s="315" t="str">
        <f t="array" ref="G1395">IF( OR($T1395, NOT($U1395), $W1395), "", $AA1395 &amp; $AH1395 &amp; INDEX(中文數值資料表, $AG1395, 2) )</f>
        <v/>
      </c>
      <c r="H1395" s="321" t="str">
        <f t="shared" si="368"/>
        <v/>
      </c>
      <c r="I1395" s="322" t="str">
        <f t="shared" si="369"/>
        <v/>
      </c>
      <c r="J1395" s="323" t="str">
        <f t="shared" si="370"/>
        <v/>
      </c>
      <c r="K1395" s="316" t="str">
        <f t="shared" si="371"/>
        <v/>
      </c>
      <c r="L1395" s="317" t="str">
        <f t="shared" ca="1" si="405"/>
        <v xml:space="preserve">\ltjruby{}{}\
</v>
      </c>
      <c r="M1395" s="317" t="str">
        <f t="shared" ca="1" si="391"/>
        <v xml:space="preserve">&lt;ruby&gt;&lt;rt&gt;&lt;/rt&gt;&lt;/ruby&gt;
</v>
      </c>
      <c r="N1395" s="317" t="str">
        <f t="shared" ca="1" si="392"/>
        <v xml:space="preserve">&lt;ruby&gt;&lt;rt&gt;&lt;/rt&gt;&lt;/ruby&gt;
</v>
      </c>
      <c r="O1395" s="317" t="str">
        <f t="shared" ca="1" si="393"/>
        <v xml:space="preserve">&lt;ruby&gt;&lt;rt&gt;&lt;/rt&gt;&lt;/ruby&gt;
</v>
      </c>
      <c r="P1395" s="317" t="str">
        <f t="shared" ca="1" si="393"/>
        <v xml:space="preserve">&lt;ruby&gt;&lt;rt&gt;&lt;/rt&gt;&lt;/ruby&gt;
</v>
      </c>
      <c r="Q1395" s="318" t="str">
        <f t="shared" ca="1" si="394"/>
        <v xml:space="preserve">&lt;ruby&gt;&lt;rtc&gt;&lt;/rtc&gt;&lt;/ruby&gt;
</v>
      </c>
      <c r="R1395" s="318" t="str">
        <f t="shared" ca="1" si="395"/>
        <v xml:space="preserve">&lt;ruby&gt;&lt;rt&gt;&lt;/rt&gt;&lt;rtc&gt;&lt;/rtc&gt;&lt;/ruby&gt;
</v>
      </c>
      <c r="S1395" s="285"/>
      <c r="T1395" s="319" t="b">
        <f t="shared" si="389"/>
        <v>0</v>
      </c>
      <c r="U1395" s="319" t="b">
        <f t="shared" si="396"/>
        <v>0</v>
      </c>
      <c r="V1395" s="319" t="b">
        <f t="shared" si="397"/>
        <v>1</v>
      </c>
      <c r="W1395" s="319" t="b">
        <f t="shared" si="398"/>
        <v>1</v>
      </c>
      <c r="X1395" s="319" t="b">
        <f t="shared" si="399"/>
        <v>0</v>
      </c>
      <c r="Y1395" s="370"/>
      <c r="Z1395" s="377" t="str">
        <f t="shared" si="390"/>
        <v/>
      </c>
      <c r="AA1395" s="373" t="str">
        <f t="array" ref="AA1395">IF( $Z1395="", "", INDEX(白話字聲母資料表, $Z1395, $AA$5))</f>
        <v/>
      </c>
      <c r="AB1395" s="370"/>
      <c r="AC1395" s="377" t="str">
        <f t="shared" si="400"/>
        <v/>
      </c>
      <c r="AD1395" s="373" t="str">
        <f t="array" ref="AD1395">IF( $W1395, "", INDEX(白話字韻母資料表, AC1395, $AD$5))</f>
        <v/>
      </c>
      <c r="AE1395" s="373" t="str">
        <f t="array" ref="AE1395">IF( $W1395, "", IF( INDEX(白話字韻母資料表, AC1395, $AE$5) = "入聲", TRUE, FALSE) )</f>
        <v/>
      </c>
      <c r="AF1395" s="374" t="str">
        <f t="shared" si="401"/>
        <v/>
      </c>
      <c r="AG1395" s="374" t="str">
        <f t="shared" si="402"/>
        <v/>
      </c>
      <c r="AH1395" s="374" t="str">
        <f t="array" ref="AH1395">IF( $W1395, "", INDEX(白話字韻母資料表, $AC1395, $AH$5))</f>
        <v/>
      </c>
      <c r="AI1395" s="374" t="str">
        <f t="array" ref="AI1395">IF($W1395, "", INDEX(白話字韻母八聲調資料表, $AD1395, $AG1395))</f>
        <v/>
      </c>
      <c r="AJ1395" s="370"/>
      <c r="AK1395" s="373" t="b">
        <f t="shared" si="403"/>
        <v>0</v>
      </c>
      <c r="AL1395" s="373" t="str">
        <f>IF( $AK1395, IFERROR( IF(MATCH( $E1395, 顎音化聲母!$H$9:$H$37, 0), TRUE, FALSE), FALSE), "")</f>
        <v/>
      </c>
      <c r="AM1395" s="373" t="str">
        <f t="array" ref="AM1395">IF( AND($AK1395, $AL1395), INDEX(顎音化聲母資料表, MATCH( $D1395 &amp; $E1395, 顎音化聲母!$L$5:$L$136, 0), 3), "")</f>
        <v/>
      </c>
      <c r="AN1395" s="373" t="str">
        <f t="shared" si="404"/>
        <v/>
      </c>
      <c r="AO1395" s="374" t="str">
        <f t="array" ref="AO1395">IF($AN1395="", "", IF( $AM1395&lt;&gt;"", $AM1395,INDEX(白話字聲母資料表, $AN1395, $AO$5)))</f>
        <v/>
      </c>
      <c r="AP1395" s="374" t="str">
        <f t="array" ref="AP1395">IF($W1395, "", INDEX(方音八音反切資料表, $AD1395, $AG1395))</f>
        <v/>
      </c>
      <c r="AQ1395" s="370"/>
      <c r="AR1395" s="374" t="str">
        <f t="array" ref="AR1395">IF($V1395, "", INDEX(白話字聲母資料表, $Z1395, $AR$5))</f>
        <v/>
      </c>
      <c r="AS1395" s="375" t="str">
        <f t="array" ref="AS1395">IF($W1395, "", INDEX(白話字韻母資料表, $AC1395, $AR$5))</f>
        <v/>
      </c>
      <c r="AT1395" s="374" t="str">
        <f t="array" ref="AT1395">IF($W1395, "", INDEX(台羅韻母八聲調資料表, $AD1395, $AG1395))</f>
        <v/>
      </c>
      <c r="AU1395" s="370"/>
      <c r="AV1395" s="374" t="str">
        <f t="array" ref="AV1395">IF($V1395, "", INDEX(白話字聲母資料表, $Z1395, $AV$5))</f>
        <v/>
      </c>
      <c r="AW1395" s="375" t="str">
        <f t="array" ref="AW1395">IF($W1395, "", INDEX(白話字韻母資料表, $AC1395, $AW$5))</f>
        <v/>
      </c>
      <c r="AX1395" s="374" t="str">
        <f t="array" ref="AX1395">IF($W1395, "", INDEX(閩拼韻母八聲調資料表, $AD1395, $AG1395))</f>
        <v/>
      </c>
    </row>
    <row r="1396" spans="2:50">
      <c r="B1396" s="380">
        <f t="shared" si="367"/>
        <v>1388</v>
      </c>
      <c r="C1396" s="314" t="str">
        <f>MID(文章!$D$4, B1396, 1)</f>
        <v/>
      </c>
      <c r="D1396" s="365"/>
      <c r="E1396" s="365"/>
      <c r="F1396" s="365"/>
      <c r="G1396" s="315" t="str">
        <f t="array" ref="G1396">IF( OR($T1396, NOT($U1396), $W1396), "", $AA1396 &amp; $AH1396 &amp; INDEX(中文數值資料表, $AG1396, 2) )</f>
        <v/>
      </c>
      <c r="H1396" s="321" t="str">
        <f t="shared" si="368"/>
        <v/>
      </c>
      <c r="I1396" s="322" t="str">
        <f t="shared" si="369"/>
        <v/>
      </c>
      <c r="J1396" s="323" t="str">
        <f t="shared" si="370"/>
        <v/>
      </c>
      <c r="K1396" s="316" t="str">
        <f t="shared" si="371"/>
        <v/>
      </c>
      <c r="L1396" s="317" t="str">
        <f t="shared" ca="1" si="405"/>
        <v xml:space="preserve">\ltjruby{}{}\
</v>
      </c>
      <c r="M1396" s="317" t="str">
        <f t="shared" ca="1" si="391"/>
        <v xml:space="preserve">&lt;ruby&gt;&lt;rt&gt;&lt;/rt&gt;&lt;/ruby&gt;
</v>
      </c>
      <c r="N1396" s="317" t="str">
        <f t="shared" ca="1" si="392"/>
        <v xml:space="preserve">&lt;ruby&gt;&lt;rt&gt;&lt;/rt&gt;&lt;/ruby&gt;
</v>
      </c>
      <c r="O1396" s="317" t="str">
        <f t="shared" ca="1" si="393"/>
        <v xml:space="preserve">&lt;ruby&gt;&lt;rt&gt;&lt;/rt&gt;&lt;/ruby&gt;
</v>
      </c>
      <c r="P1396" s="317" t="str">
        <f t="shared" ca="1" si="393"/>
        <v xml:space="preserve">&lt;ruby&gt;&lt;rt&gt;&lt;/rt&gt;&lt;/ruby&gt;
</v>
      </c>
      <c r="Q1396" s="318" t="str">
        <f t="shared" ca="1" si="394"/>
        <v xml:space="preserve">&lt;ruby&gt;&lt;rtc&gt;&lt;/rtc&gt;&lt;/ruby&gt;
</v>
      </c>
      <c r="R1396" s="318" t="str">
        <f t="shared" ca="1" si="395"/>
        <v xml:space="preserve">&lt;ruby&gt;&lt;rt&gt;&lt;/rt&gt;&lt;rtc&gt;&lt;/rtc&gt;&lt;/ruby&gt;
</v>
      </c>
      <c r="S1396" s="285"/>
      <c r="T1396" s="319" t="b">
        <f t="shared" si="389"/>
        <v>0</v>
      </c>
      <c r="U1396" s="319" t="b">
        <f t="shared" si="396"/>
        <v>0</v>
      </c>
      <c r="V1396" s="319" t="b">
        <f t="shared" si="397"/>
        <v>1</v>
      </c>
      <c r="W1396" s="319" t="b">
        <f t="shared" si="398"/>
        <v>1</v>
      </c>
      <c r="X1396" s="319" t="b">
        <f t="shared" si="399"/>
        <v>0</v>
      </c>
      <c r="Y1396" s="370"/>
      <c r="Z1396" s="377" t="str">
        <f t="shared" si="390"/>
        <v/>
      </c>
      <c r="AA1396" s="373" t="str">
        <f t="array" ref="AA1396">IF( $Z1396="", "", INDEX(白話字聲母資料表, $Z1396, $AA$5))</f>
        <v/>
      </c>
      <c r="AB1396" s="370"/>
      <c r="AC1396" s="377" t="str">
        <f t="shared" si="400"/>
        <v/>
      </c>
      <c r="AD1396" s="373" t="str">
        <f t="array" ref="AD1396">IF( $W1396, "", INDEX(白話字韻母資料表, AC1396, $AD$5))</f>
        <v/>
      </c>
      <c r="AE1396" s="373" t="str">
        <f t="array" ref="AE1396">IF( $W1396, "", IF( INDEX(白話字韻母資料表, AC1396, $AE$5) = "入聲", TRUE, FALSE) )</f>
        <v/>
      </c>
      <c r="AF1396" s="374" t="str">
        <f t="shared" si="401"/>
        <v/>
      </c>
      <c r="AG1396" s="374" t="str">
        <f t="shared" si="402"/>
        <v/>
      </c>
      <c r="AH1396" s="374" t="str">
        <f t="array" ref="AH1396">IF( $W1396, "", INDEX(白話字韻母資料表, $AC1396, $AH$5))</f>
        <v/>
      </c>
      <c r="AI1396" s="374" t="str">
        <f t="array" ref="AI1396">IF($W1396, "", INDEX(白話字韻母八聲調資料表, $AD1396, $AG1396))</f>
        <v/>
      </c>
      <c r="AJ1396" s="370"/>
      <c r="AK1396" s="373" t="b">
        <f t="shared" si="403"/>
        <v>0</v>
      </c>
      <c r="AL1396" s="373" t="str">
        <f>IF( $AK1396, IFERROR( IF(MATCH( $E1396, 顎音化聲母!$H$9:$H$37, 0), TRUE, FALSE), FALSE), "")</f>
        <v/>
      </c>
      <c r="AM1396" s="373" t="str">
        <f t="array" ref="AM1396">IF( AND($AK1396, $AL1396), INDEX(顎音化聲母資料表, MATCH( $D1396 &amp; $E1396, 顎音化聲母!$L$5:$L$136, 0), 3), "")</f>
        <v/>
      </c>
      <c r="AN1396" s="373" t="str">
        <f t="shared" si="404"/>
        <v/>
      </c>
      <c r="AO1396" s="374" t="str">
        <f t="array" ref="AO1396">IF($AN1396="", "", IF( $AM1396&lt;&gt;"", $AM1396,INDEX(白話字聲母資料表, $AN1396, $AO$5)))</f>
        <v/>
      </c>
      <c r="AP1396" s="374" t="str">
        <f t="array" ref="AP1396">IF($W1396, "", INDEX(方音八音反切資料表, $AD1396, $AG1396))</f>
        <v/>
      </c>
      <c r="AQ1396" s="370"/>
      <c r="AR1396" s="374" t="str">
        <f t="array" ref="AR1396">IF($V1396, "", INDEX(白話字聲母資料表, $Z1396, $AR$5))</f>
        <v/>
      </c>
      <c r="AS1396" s="375" t="str">
        <f t="array" ref="AS1396">IF($W1396, "", INDEX(白話字韻母資料表, $AC1396, $AR$5))</f>
        <v/>
      </c>
      <c r="AT1396" s="374" t="str">
        <f t="array" ref="AT1396">IF($W1396, "", INDEX(台羅韻母八聲調資料表, $AD1396, $AG1396))</f>
        <v/>
      </c>
      <c r="AU1396" s="370"/>
      <c r="AV1396" s="374" t="str">
        <f t="array" ref="AV1396">IF($V1396, "", INDEX(白話字聲母資料表, $Z1396, $AV$5))</f>
        <v/>
      </c>
      <c r="AW1396" s="375" t="str">
        <f t="array" ref="AW1396">IF($W1396, "", INDEX(白話字韻母資料表, $AC1396, $AW$5))</f>
        <v/>
      </c>
      <c r="AX1396" s="374" t="str">
        <f t="array" ref="AX1396">IF($W1396, "", INDEX(閩拼韻母八聲調資料表, $AD1396, $AG1396))</f>
        <v/>
      </c>
    </row>
    <row r="1397" spans="2:50">
      <c r="B1397" s="380">
        <f t="shared" si="367"/>
        <v>1389</v>
      </c>
      <c r="C1397" s="314" t="str">
        <f>MID(文章!$D$4, B1397, 1)</f>
        <v/>
      </c>
      <c r="D1397" s="365"/>
      <c r="E1397" s="365"/>
      <c r="F1397" s="365"/>
      <c r="G1397" s="315" t="str">
        <f t="array" ref="G1397">IF( OR($T1397, NOT($U1397), $W1397), "", $AA1397 &amp; $AH1397 &amp; INDEX(中文數值資料表, $AG1397, 2) )</f>
        <v/>
      </c>
      <c r="H1397" s="321" t="str">
        <f t="shared" si="368"/>
        <v/>
      </c>
      <c r="I1397" s="322" t="str">
        <f t="shared" si="369"/>
        <v/>
      </c>
      <c r="J1397" s="323" t="str">
        <f t="shared" si="370"/>
        <v/>
      </c>
      <c r="K1397" s="316" t="str">
        <f t="shared" si="371"/>
        <v/>
      </c>
      <c r="L1397" s="317" t="str">
        <f t="shared" ca="1" si="405"/>
        <v xml:space="preserve">\ltjruby{}{}\
</v>
      </c>
      <c r="M1397" s="317" t="str">
        <f t="shared" ca="1" si="391"/>
        <v xml:space="preserve">&lt;ruby&gt;&lt;rt&gt;&lt;/rt&gt;&lt;/ruby&gt;
</v>
      </c>
      <c r="N1397" s="317" t="str">
        <f t="shared" ca="1" si="392"/>
        <v xml:space="preserve">&lt;ruby&gt;&lt;rt&gt;&lt;/rt&gt;&lt;/ruby&gt;
</v>
      </c>
      <c r="O1397" s="317" t="str">
        <f t="shared" ca="1" si="393"/>
        <v xml:space="preserve">&lt;ruby&gt;&lt;rt&gt;&lt;/rt&gt;&lt;/ruby&gt;
</v>
      </c>
      <c r="P1397" s="317" t="str">
        <f t="shared" ca="1" si="393"/>
        <v xml:space="preserve">&lt;ruby&gt;&lt;rt&gt;&lt;/rt&gt;&lt;/ruby&gt;
</v>
      </c>
      <c r="Q1397" s="318" t="str">
        <f t="shared" ca="1" si="394"/>
        <v xml:space="preserve">&lt;ruby&gt;&lt;rtc&gt;&lt;/rtc&gt;&lt;/ruby&gt;
</v>
      </c>
      <c r="R1397" s="318" t="str">
        <f t="shared" ca="1" si="395"/>
        <v xml:space="preserve">&lt;ruby&gt;&lt;rt&gt;&lt;/rt&gt;&lt;rtc&gt;&lt;/rtc&gt;&lt;/ruby&gt;
</v>
      </c>
      <c r="S1397" s="285"/>
      <c r="T1397" s="319" t="b">
        <f t="shared" si="389"/>
        <v>0</v>
      </c>
      <c r="U1397" s="319" t="b">
        <f t="shared" si="396"/>
        <v>0</v>
      </c>
      <c r="V1397" s="319" t="b">
        <f t="shared" si="397"/>
        <v>1</v>
      </c>
      <c r="W1397" s="319" t="b">
        <f t="shared" si="398"/>
        <v>1</v>
      </c>
      <c r="X1397" s="319" t="b">
        <f t="shared" si="399"/>
        <v>0</v>
      </c>
      <c r="Y1397" s="370"/>
      <c r="Z1397" s="377" t="str">
        <f t="shared" si="390"/>
        <v/>
      </c>
      <c r="AA1397" s="373" t="str">
        <f t="array" ref="AA1397">IF( $Z1397="", "", INDEX(白話字聲母資料表, $Z1397, $AA$5))</f>
        <v/>
      </c>
      <c r="AB1397" s="370"/>
      <c r="AC1397" s="377" t="str">
        <f t="shared" si="400"/>
        <v/>
      </c>
      <c r="AD1397" s="373" t="str">
        <f t="array" ref="AD1397">IF( $W1397, "", INDEX(白話字韻母資料表, AC1397, $AD$5))</f>
        <v/>
      </c>
      <c r="AE1397" s="373" t="str">
        <f t="array" ref="AE1397">IF( $W1397, "", IF( INDEX(白話字韻母資料表, AC1397, $AE$5) = "入聲", TRUE, FALSE) )</f>
        <v/>
      </c>
      <c r="AF1397" s="374" t="str">
        <f t="shared" si="401"/>
        <v/>
      </c>
      <c r="AG1397" s="374" t="str">
        <f t="shared" si="402"/>
        <v/>
      </c>
      <c r="AH1397" s="374" t="str">
        <f t="array" ref="AH1397">IF( $W1397, "", INDEX(白話字韻母資料表, $AC1397, $AH$5))</f>
        <v/>
      </c>
      <c r="AI1397" s="374" t="str">
        <f t="array" ref="AI1397">IF($W1397, "", INDEX(白話字韻母八聲調資料表, $AD1397, $AG1397))</f>
        <v/>
      </c>
      <c r="AJ1397" s="370"/>
      <c r="AK1397" s="373" t="b">
        <f t="shared" si="403"/>
        <v>0</v>
      </c>
      <c r="AL1397" s="373" t="str">
        <f>IF( $AK1397, IFERROR( IF(MATCH( $E1397, 顎音化聲母!$H$9:$H$37, 0), TRUE, FALSE), FALSE), "")</f>
        <v/>
      </c>
      <c r="AM1397" s="373" t="str">
        <f t="array" ref="AM1397">IF( AND($AK1397, $AL1397), INDEX(顎音化聲母資料表, MATCH( $D1397 &amp; $E1397, 顎音化聲母!$L$5:$L$136, 0), 3), "")</f>
        <v/>
      </c>
      <c r="AN1397" s="373" t="str">
        <f t="shared" si="404"/>
        <v/>
      </c>
      <c r="AO1397" s="374" t="str">
        <f t="array" ref="AO1397">IF($AN1397="", "", IF( $AM1397&lt;&gt;"", $AM1397,INDEX(白話字聲母資料表, $AN1397, $AO$5)))</f>
        <v/>
      </c>
      <c r="AP1397" s="374" t="str">
        <f t="array" ref="AP1397">IF($W1397, "", INDEX(方音八音反切資料表, $AD1397, $AG1397))</f>
        <v/>
      </c>
      <c r="AQ1397" s="370"/>
      <c r="AR1397" s="374" t="str">
        <f t="array" ref="AR1397">IF($V1397, "", INDEX(白話字聲母資料表, $Z1397, $AR$5))</f>
        <v/>
      </c>
      <c r="AS1397" s="375" t="str">
        <f t="array" ref="AS1397">IF($W1397, "", INDEX(白話字韻母資料表, $AC1397, $AR$5))</f>
        <v/>
      </c>
      <c r="AT1397" s="374" t="str">
        <f t="array" ref="AT1397">IF($W1397, "", INDEX(台羅韻母八聲調資料表, $AD1397, $AG1397))</f>
        <v/>
      </c>
      <c r="AU1397" s="370"/>
      <c r="AV1397" s="374" t="str">
        <f t="array" ref="AV1397">IF($V1397, "", INDEX(白話字聲母資料表, $Z1397, $AV$5))</f>
        <v/>
      </c>
      <c r="AW1397" s="375" t="str">
        <f t="array" ref="AW1397">IF($W1397, "", INDEX(白話字韻母資料表, $AC1397, $AW$5))</f>
        <v/>
      </c>
      <c r="AX1397" s="374" t="str">
        <f t="array" ref="AX1397">IF($W1397, "", INDEX(閩拼韻母八聲調資料表, $AD1397, $AG1397))</f>
        <v/>
      </c>
    </row>
    <row r="1398" spans="2:50">
      <c r="B1398" s="380">
        <f t="shared" si="367"/>
        <v>1390</v>
      </c>
      <c r="C1398" s="314" t="str">
        <f>MID(文章!$D$4, B1398, 1)</f>
        <v/>
      </c>
      <c r="D1398" s="365"/>
      <c r="E1398" s="365"/>
      <c r="F1398" s="365"/>
      <c r="G1398" s="315" t="str">
        <f t="array" ref="G1398">IF( OR($T1398, NOT($U1398), $W1398), "", $AA1398 &amp; $AH1398 &amp; INDEX(中文數值資料表, $AG1398, 2) )</f>
        <v/>
      </c>
      <c r="H1398" s="321" t="str">
        <f t="shared" si="368"/>
        <v/>
      </c>
      <c r="I1398" s="322" t="str">
        <f t="shared" si="369"/>
        <v/>
      </c>
      <c r="J1398" s="323" t="str">
        <f t="shared" si="370"/>
        <v/>
      </c>
      <c r="K1398" s="316" t="str">
        <f t="shared" si="371"/>
        <v/>
      </c>
      <c r="L1398" s="317" t="str">
        <f t="shared" ca="1" si="405"/>
        <v xml:space="preserve">\ltjruby{}{}\
</v>
      </c>
      <c r="M1398" s="317" t="str">
        <f t="shared" ca="1" si="391"/>
        <v xml:space="preserve">&lt;ruby&gt;&lt;rt&gt;&lt;/rt&gt;&lt;/ruby&gt;
</v>
      </c>
      <c r="N1398" s="317" t="str">
        <f t="shared" ca="1" si="392"/>
        <v xml:space="preserve">&lt;ruby&gt;&lt;rt&gt;&lt;/rt&gt;&lt;/ruby&gt;
</v>
      </c>
      <c r="O1398" s="317" t="str">
        <f t="shared" ca="1" si="393"/>
        <v xml:space="preserve">&lt;ruby&gt;&lt;rt&gt;&lt;/rt&gt;&lt;/ruby&gt;
</v>
      </c>
      <c r="P1398" s="317" t="str">
        <f t="shared" ca="1" si="393"/>
        <v xml:space="preserve">&lt;ruby&gt;&lt;rt&gt;&lt;/rt&gt;&lt;/ruby&gt;
</v>
      </c>
      <c r="Q1398" s="318" t="str">
        <f t="shared" ca="1" si="394"/>
        <v xml:space="preserve">&lt;ruby&gt;&lt;rtc&gt;&lt;/rtc&gt;&lt;/ruby&gt;
</v>
      </c>
      <c r="R1398" s="318" t="str">
        <f t="shared" ca="1" si="395"/>
        <v xml:space="preserve">&lt;ruby&gt;&lt;rt&gt;&lt;/rt&gt;&lt;rtc&gt;&lt;/rtc&gt;&lt;/ruby&gt;
</v>
      </c>
      <c r="S1398" s="285"/>
      <c r="T1398" s="319" t="b">
        <f t="shared" si="389"/>
        <v>0</v>
      </c>
      <c r="U1398" s="319" t="b">
        <f t="shared" si="396"/>
        <v>0</v>
      </c>
      <c r="V1398" s="319" t="b">
        <f t="shared" si="397"/>
        <v>1</v>
      </c>
      <c r="W1398" s="319" t="b">
        <f t="shared" si="398"/>
        <v>1</v>
      </c>
      <c r="X1398" s="319" t="b">
        <f t="shared" si="399"/>
        <v>0</v>
      </c>
      <c r="Y1398" s="370"/>
      <c r="Z1398" s="377" t="str">
        <f t="shared" si="390"/>
        <v/>
      </c>
      <c r="AA1398" s="373" t="str">
        <f t="array" ref="AA1398">IF( $Z1398="", "", INDEX(白話字聲母資料表, $Z1398, $AA$5))</f>
        <v/>
      </c>
      <c r="AB1398" s="370"/>
      <c r="AC1398" s="377" t="str">
        <f t="shared" si="400"/>
        <v/>
      </c>
      <c r="AD1398" s="373" t="str">
        <f t="array" ref="AD1398">IF( $W1398, "", INDEX(白話字韻母資料表, AC1398, $AD$5))</f>
        <v/>
      </c>
      <c r="AE1398" s="373" t="str">
        <f t="array" ref="AE1398">IF( $W1398, "", IF( INDEX(白話字韻母資料表, AC1398, $AE$5) = "入聲", TRUE, FALSE) )</f>
        <v/>
      </c>
      <c r="AF1398" s="374" t="str">
        <f t="shared" si="401"/>
        <v/>
      </c>
      <c r="AG1398" s="374" t="str">
        <f t="shared" si="402"/>
        <v/>
      </c>
      <c r="AH1398" s="374" t="str">
        <f t="array" ref="AH1398">IF( $W1398, "", INDEX(白話字韻母資料表, $AC1398, $AH$5))</f>
        <v/>
      </c>
      <c r="AI1398" s="374" t="str">
        <f t="array" ref="AI1398">IF($W1398, "", INDEX(白話字韻母八聲調資料表, $AD1398, $AG1398))</f>
        <v/>
      </c>
      <c r="AJ1398" s="370"/>
      <c r="AK1398" s="373" t="b">
        <f t="shared" si="403"/>
        <v>0</v>
      </c>
      <c r="AL1398" s="373" t="str">
        <f>IF( $AK1398, IFERROR( IF(MATCH( $E1398, 顎音化聲母!$H$9:$H$37, 0), TRUE, FALSE), FALSE), "")</f>
        <v/>
      </c>
      <c r="AM1398" s="373" t="str">
        <f t="array" ref="AM1398">IF( AND($AK1398, $AL1398), INDEX(顎音化聲母資料表, MATCH( $D1398 &amp; $E1398, 顎音化聲母!$L$5:$L$136, 0), 3), "")</f>
        <v/>
      </c>
      <c r="AN1398" s="373" t="str">
        <f t="shared" si="404"/>
        <v/>
      </c>
      <c r="AO1398" s="374" t="str">
        <f t="array" ref="AO1398">IF($AN1398="", "", IF( $AM1398&lt;&gt;"", $AM1398,INDEX(白話字聲母資料表, $AN1398, $AO$5)))</f>
        <v/>
      </c>
      <c r="AP1398" s="374" t="str">
        <f t="array" ref="AP1398">IF($W1398, "", INDEX(方音八音反切資料表, $AD1398, $AG1398))</f>
        <v/>
      </c>
      <c r="AQ1398" s="370"/>
      <c r="AR1398" s="374" t="str">
        <f t="array" ref="AR1398">IF($V1398, "", INDEX(白話字聲母資料表, $Z1398, $AR$5))</f>
        <v/>
      </c>
      <c r="AS1398" s="375" t="str">
        <f t="array" ref="AS1398">IF($W1398, "", INDEX(白話字韻母資料表, $AC1398, $AR$5))</f>
        <v/>
      </c>
      <c r="AT1398" s="374" t="str">
        <f t="array" ref="AT1398">IF($W1398, "", INDEX(台羅韻母八聲調資料表, $AD1398, $AG1398))</f>
        <v/>
      </c>
      <c r="AU1398" s="370"/>
      <c r="AV1398" s="374" t="str">
        <f t="array" ref="AV1398">IF($V1398, "", INDEX(白話字聲母資料表, $Z1398, $AV$5))</f>
        <v/>
      </c>
      <c r="AW1398" s="375" t="str">
        <f t="array" ref="AW1398">IF($W1398, "", INDEX(白話字韻母資料表, $AC1398, $AW$5))</f>
        <v/>
      </c>
      <c r="AX1398" s="374" t="str">
        <f t="array" ref="AX1398">IF($W1398, "", INDEX(閩拼韻母八聲調資料表, $AD1398, $AG1398))</f>
        <v/>
      </c>
    </row>
    <row r="1399" spans="2:50">
      <c r="B1399" s="380">
        <f t="shared" si="367"/>
        <v>1391</v>
      </c>
      <c r="C1399" s="314" t="str">
        <f>MID(文章!$D$4, B1399, 1)</f>
        <v/>
      </c>
      <c r="D1399" s="365"/>
      <c r="E1399" s="365"/>
      <c r="F1399" s="365"/>
      <c r="G1399" s="315" t="str">
        <f t="array" ref="G1399">IF( OR($T1399, NOT($U1399), $W1399), "", $AA1399 &amp; $AH1399 &amp; INDEX(中文數值資料表, $AG1399, 2) )</f>
        <v/>
      </c>
      <c r="H1399" s="321" t="str">
        <f t="shared" si="368"/>
        <v/>
      </c>
      <c r="I1399" s="322" t="str">
        <f t="shared" si="369"/>
        <v/>
      </c>
      <c r="J1399" s="323" t="str">
        <f t="shared" si="370"/>
        <v/>
      </c>
      <c r="K1399" s="316" t="str">
        <f t="shared" si="371"/>
        <v/>
      </c>
      <c r="L1399" s="317" t="str">
        <f t="shared" ca="1" si="405"/>
        <v xml:space="preserve">\ltjruby{}{}\
</v>
      </c>
      <c r="M1399" s="317" t="str">
        <f t="shared" ca="1" si="391"/>
        <v xml:space="preserve">&lt;ruby&gt;&lt;rt&gt;&lt;/rt&gt;&lt;/ruby&gt;
</v>
      </c>
      <c r="N1399" s="317" t="str">
        <f t="shared" ca="1" si="392"/>
        <v xml:space="preserve">&lt;ruby&gt;&lt;rt&gt;&lt;/rt&gt;&lt;/ruby&gt;
</v>
      </c>
      <c r="O1399" s="317" t="str">
        <f t="shared" ca="1" si="393"/>
        <v xml:space="preserve">&lt;ruby&gt;&lt;rt&gt;&lt;/rt&gt;&lt;/ruby&gt;
</v>
      </c>
      <c r="P1399" s="317" t="str">
        <f t="shared" ca="1" si="393"/>
        <v xml:space="preserve">&lt;ruby&gt;&lt;rt&gt;&lt;/rt&gt;&lt;/ruby&gt;
</v>
      </c>
      <c r="Q1399" s="318" t="str">
        <f t="shared" ca="1" si="394"/>
        <v xml:space="preserve">&lt;ruby&gt;&lt;rtc&gt;&lt;/rtc&gt;&lt;/ruby&gt;
</v>
      </c>
      <c r="R1399" s="318" t="str">
        <f t="shared" ca="1" si="395"/>
        <v xml:space="preserve">&lt;ruby&gt;&lt;rt&gt;&lt;/rt&gt;&lt;rtc&gt;&lt;/rtc&gt;&lt;/ruby&gt;
</v>
      </c>
      <c r="S1399" s="285"/>
      <c r="T1399" s="319" t="b">
        <f t="shared" si="389"/>
        <v>0</v>
      </c>
      <c r="U1399" s="319" t="b">
        <f t="shared" si="396"/>
        <v>0</v>
      </c>
      <c r="V1399" s="319" t="b">
        <f t="shared" si="397"/>
        <v>1</v>
      </c>
      <c r="W1399" s="319" t="b">
        <f t="shared" si="398"/>
        <v>1</v>
      </c>
      <c r="X1399" s="319" t="b">
        <f t="shared" si="399"/>
        <v>0</v>
      </c>
      <c r="Y1399" s="370"/>
      <c r="Z1399" s="377" t="str">
        <f t="shared" si="390"/>
        <v/>
      </c>
      <c r="AA1399" s="373" t="str">
        <f t="array" ref="AA1399">IF( $Z1399="", "", INDEX(白話字聲母資料表, $Z1399, $AA$5))</f>
        <v/>
      </c>
      <c r="AB1399" s="370"/>
      <c r="AC1399" s="377" t="str">
        <f t="shared" si="400"/>
        <v/>
      </c>
      <c r="AD1399" s="373" t="str">
        <f t="array" ref="AD1399">IF( $W1399, "", INDEX(白話字韻母資料表, AC1399, $AD$5))</f>
        <v/>
      </c>
      <c r="AE1399" s="373" t="str">
        <f t="array" ref="AE1399">IF( $W1399, "", IF( INDEX(白話字韻母資料表, AC1399, $AE$5) = "入聲", TRUE, FALSE) )</f>
        <v/>
      </c>
      <c r="AF1399" s="374" t="str">
        <f t="shared" si="401"/>
        <v/>
      </c>
      <c r="AG1399" s="374" t="str">
        <f t="shared" si="402"/>
        <v/>
      </c>
      <c r="AH1399" s="374" t="str">
        <f t="array" ref="AH1399">IF( $W1399, "", INDEX(白話字韻母資料表, $AC1399, $AH$5))</f>
        <v/>
      </c>
      <c r="AI1399" s="374" t="str">
        <f t="array" ref="AI1399">IF($W1399, "", INDEX(白話字韻母八聲調資料表, $AD1399, $AG1399))</f>
        <v/>
      </c>
      <c r="AJ1399" s="370"/>
      <c r="AK1399" s="373" t="b">
        <f t="shared" si="403"/>
        <v>0</v>
      </c>
      <c r="AL1399" s="373" t="str">
        <f>IF( $AK1399, IFERROR( IF(MATCH( $E1399, 顎音化聲母!$H$9:$H$37, 0), TRUE, FALSE), FALSE), "")</f>
        <v/>
      </c>
      <c r="AM1399" s="373" t="str">
        <f t="array" ref="AM1399">IF( AND($AK1399, $AL1399), INDEX(顎音化聲母資料表, MATCH( $D1399 &amp; $E1399, 顎音化聲母!$L$5:$L$136, 0), 3), "")</f>
        <v/>
      </c>
      <c r="AN1399" s="373" t="str">
        <f t="shared" si="404"/>
        <v/>
      </c>
      <c r="AO1399" s="374" t="str">
        <f t="array" ref="AO1399">IF($AN1399="", "", IF( $AM1399&lt;&gt;"", $AM1399,INDEX(白話字聲母資料表, $AN1399, $AO$5)))</f>
        <v/>
      </c>
      <c r="AP1399" s="374" t="str">
        <f t="array" ref="AP1399">IF($W1399, "", INDEX(方音八音反切資料表, $AD1399, $AG1399))</f>
        <v/>
      </c>
      <c r="AQ1399" s="370"/>
      <c r="AR1399" s="374" t="str">
        <f t="array" ref="AR1399">IF($V1399, "", INDEX(白話字聲母資料表, $Z1399, $AR$5))</f>
        <v/>
      </c>
      <c r="AS1399" s="375" t="str">
        <f t="array" ref="AS1399">IF($W1399, "", INDEX(白話字韻母資料表, $AC1399, $AR$5))</f>
        <v/>
      </c>
      <c r="AT1399" s="374" t="str">
        <f t="array" ref="AT1399">IF($W1399, "", INDEX(台羅韻母八聲調資料表, $AD1399, $AG1399))</f>
        <v/>
      </c>
      <c r="AU1399" s="370"/>
      <c r="AV1399" s="374" t="str">
        <f t="array" ref="AV1399">IF($V1399, "", INDEX(白話字聲母資料表, $Z1399, $AV$5))</f>
        <v/>
      </c>
      <c r="AW1399" s="375" t="str">
        <f t="array" ref="AW1399">IF($W1399, "", INDEX(白話字韻母資料表, $AC1399, $AW$5))</f>
        <v/>
      </c>
      <c r="AX1399" s="374" t="str">
        <f t="array" ref="AX1399">IF($W1399, "", INDEX(閩拼韻母八聲調資料表, $AD1399, $AG1399))</f>
        <v/>
      </c>
    </row>
    <row r="1400" spans="2:50">
      <c r="B1400" s="380">
        <f t="shared" si="367"/>
        <v>1392</v>
      </c>
      <c r="C1400" s="314" t="str">
        <f>MID(文章!$D$4, B1400, 1)</f>
        <v/>
      </c>
      <c r="D1400" s="365"/>
      <c r="E1400" s="365"/>
      <c r="F1400" s="365"/>
      <c r="G1400" s="315" t="str">
        <f t="array" ref="G1400">IF( OR($T1400, NOT($U1400), $W1400), "", $AA1400 &amp; $AH1400 &amp; INDEX(中文數值資料表, $AG1400, 2) )</f>
        <v/>
      </c>
      <c r="H1400" s="321" t="str">
        <f t="shared" si="368"/>
        <v/>
      </c>
      <c r="I1400" s="322" t="str">
        <f t="shared" si="369"/>
        <v/>
      </c>
      <c r="J1400" s="323" t="str">
        <f t="shared" si="370"/>
        <v/>
      </c>
      <c r="K1400" s="316" t="str">
        <f t="shared" si="371"/>
        <v/>
      </c>
      <c r="L1400" s="317" t="str">
        <f t="shared" ca="1" si="405"/>
        <v xml:space="preserve">\ltjruby{}{}\
</v>
      </c>
      <c r="M1400" s="317" t="str">
        <f t="shared" ca="1" si="391"/>
        <v xml:space="preserve">&lt;ruby&gt;&lt;rt&gt;&lt;/rt&gt;&lt;/ruby&gt;
</v>
      </c>
      <c r="N1400" s="317" t="str">
        <f t="shared" ca="1" si="392"/>
        <v xml:space="preserve">&lt;ruby&gt;&lt;rt&gt;&lt;/rt&gt;&lt;/ruby&gt;
</v>
      </c>
      <c r="O1400" s="317" t="str">
        <f t="shared" ca="1" si="393"/>
        <v xml:space="preserve">&lt;ruby&gt;&lt;rt&gt;&lt;/rt&gt;&lt;/ruby&gt;
</v>
      </c>
      <c r="P1400" s="317" t="str">
        <f t="shared" ca="1" si="393"/>
        <v xml:space="preserve">&lt;ruby&gt;&lt;rt&gt;&lt;/rt&gt;&lt;/ruby&gt;
</v>
      </c>
      <c r="Q1400" s="318" t="str">
        <f t="shared" ca="1" si="394"/>
        <v xml:space="preserve">&lt;ruby&gt;&lt;rtc&gt;&lt;/rtc&gt;&lt;/ruby&gt;
</v>
      </c>
      <c r="R1400" s="318" t="str">
        <f t="shared" ca="1" si="395"/>
        <v xml:space="preserve">&lt;ruby&gt;&lt;rt&gt;&lt;/rt&gt;&lt;rtc&gt;&lt;/rtc&gt;&lt;/ruby&gt;
</v>
      </c>
      <c r="S1400" s="285"/>
      <c r="T1400" s="319" t="b">
        <f t="shared" si="389"/>
        <v>0</v>
      </c>
      <c r="U1400" s="319" t="b">
        <f t="shared" si="396"/>
        <v>0</v>
      </c>
      <c r="V1400" s="319" t="b">
        <f t="shared" si="397"/>
        <v>1</v>
      </c>
      <c r="W1400" s="319" t="b">
        <f t="shared" si="398"/>
        <v>1</v>
      </c>
      <c r="X1400" s="319" t="b">
        <f t="shared" si="399"/>
        <v>0</v>
      </c>
      <c r="Y1400" s="370"/>
      <c r="Z1400" s="377" t="str">
        <f t="shared" si="390"/>
        <v/>
      </c>
      <c r="AA1400" s="373" t="str">
        <f t="array" ref="AA1400">IF( $Z1400="", "", INDEX(白話字聲母資料表, $Z1400, $AA$5))</f>
        <v/>
      </c>
      <c r="AB1400" s="370"/>
      <c r="AC1400" s="377" t="str">
        <f t="shared" si="400"/>
        <v/>
      </c>
      <c r="AD1400" s="373" t="str">
        <f t="array" ref="AD1400">IF( $W1400, "", INDEX(白話字韻母資料表, AC1400, $AD$5))</f>
        <v/>
      </c>
      <c r="AE1400" s="373" t="str">
        <f t="array" ref="AE1400">IF( $W1400, "", IF( INDEX(白話字韻母資料表, AC1400, $AE$5) = "入聲", TRUE, FALSE) )</f>
        <v/>
      </c>
      <c r="AF1400" s="374" t="str">
        <f t="shared" si="401"/>
        <v/>
      </c>
      <c r="AG1400" s="374" t="str">
        <f t="shared" si="402"/>
        <v/>
      </c>
      <c r="AH1400" s="374" t="str">
        <f t="array" ref="AH1400">IF( $W1400, "", INDEX(白話字韻母資料表, $AC1400, $AH$5))</f>
        <v/>
      </c>
      <c r="AI1400" s="374" t="str">
        <f t="array" ref="AI1400">IF($W1400, "", INDEX(白話字韻母八聲調資料表, $AD1400, $AG1400))</f>
        <v/>
      </c>
      <c r="AJ1400" s="370"/>
      <c r="AK1400" s="373" t="b">
        <f t="shared" si="403"/>
        <v>0</v>
      </c>
      <c r="AL1400" s="373" t="str">
        <f>IF( $AK1400, IFERROR( IF(MATCH( $E1400, 顎音化聲母!$H$9:$H$37, 0), TRUE, FALSE), FALSE), "")</f>
        <v/>
      </c>
      <c r="AM1400" s="373" t="str">
        <f t="array" ref="AM1400">IF( AND($AK1400, $AL1400), INDEX(顎音化聲母資料表, MATCH( $D1400 &amp; $E1400, 顎音化聲母!$L$5:$L$136, 0), 3), "")</f>
        <v/>
      </c>
      <c r="AN1400" s="373" t="str">
        <f t="shared" si="404"/>
        <v/>
      </c>
      <c r="AO1400" s="374" t="str">
        <f t="array" ref="AO1400">IF($AN1400="", "", IF( $AM1400&lt;&gt;"", $AM1400,INDEX(白話字聲母資料表, $AN1400, $AO$5)))</f>
        <v/>
      </c>
      <c r="AP1400" s="374" t="str">
        <f t="array" ref="AP1400">IF($W1400, "", INDEX(方音八音反切資料表, $AD1400, $AG1400))</f>
        <v/>
      </c>
      <c r="AQ1400" s="370"/>
      <c r="AR1400" s="374" t="str">
        <f t="array" ref="AR1400">IF($V1400, "", INDEX(白話字聲母資料表, $Z1400, $AR$5))</f>
        <v/>
      </c>
      <c r="AS1400" s="375" t="str">
        <f t="array" ref="AS1400">IF($W1400, "", INDEX(白話字韻母資料表, $AC1400, $AR$5))</f>
        <v/>
      </c>
      <c r="AT1400" s="374" t="str">
        <f t="array" ref="AT1400">IF($W1400, "", INDEX(台羅韻母八聲調資料表, $AD1400, $AG1400))</f>
        <v/>
      </c>
      <c r="AU1400" s="370"/>
      <c r="AV1400" s="374" t="str">
        <f t="array" ref="AV1400">IF($V1400, "", INDEX(白話字聲母資料表, $Z1400, $AV$5))</f>
        <v/>
      </c>
      <c r="AW1400" s="375" t="str">
        <f t="array" ref="AW1400">IF($W1400, "", INDEX(白話字韻母資料表, $AC1400, $AW$5))</f>
        <v/>
      </c>
      <c r="AX1400" s="374" t="str">
        <f t="array" ref="AX1400">IF($W1400, "", INDEX(閩拼韻母八聲調資料表, $AD1400, $AG1400))</f>
        <v/>
      </c>
    </row>
    <row r="1401" spans="2:50">
      <c r="B1401" s="380">
        <f t="shared" si="367"/>
        <v>1393</v>
      </c>
      <c r="C1401" s="314" t="str">
        <f>MID(文章!$D$4, B1401, 1)</f>
        <v/>
      </c>
      <c r="D1401" s="365"/>
      <c r="E1401" s="365"/>
      <c r="F1401" s="365"/>
      <c r="G1401" s="315" t="str">
        <f t="array" ref="G1401">IF( OR($T1401, NOT($U1401), $W1401), "", $AA1401 &amp; $AH1401 &amp; INDEX(中文數值資料表, $AG1401, 2) )</f>
        <v/>
      </c>
      <c r="H1401" s="321" t="str">
        <f t="shared" si="368"/>
        <v/>
      </c>
      <c r="I1401" s="322" t="str">
        <f t="shared" si="369"/>
        <v/>
      </c>
      <c r="J1401" s="323" t="str">
        <f t="shared" si="370"/>
        <v/>
      </c>
      <c r="K1401" s="316" t="str">
        <f t="shared" si="371"/>
        <v/>
      </c>
      <c r="L1401" s="317" t="str">
        <f t="shared" ca="1" si="405"/>
        <v xml:space="preserve">\ltjruby{}{}\
</v>
      </c>
      <c r="M1401" s="317" t="str">
        <f t="shared" ca="1" si="391"/>
        <v xml:space="preserve">&lt;ruby&gt;&lt;rt&gt;&lt;/rt&gt;&lt;/ruby&gt;
</v>
      </c>
      <c r="N1401" s="317" t="str">
        <f t="shared" ca="1" si="392"/>
        <v xml:space="preserve">&lt;ruby&gt;&lt;rt&gt;&lt;/rt&gt;&lt;/ruby&gt;
</v>
      </c>
      <c r="O1401" s="317" t="str">
        <f t="shared" ca="1" si="393"/>
        <v xml:space="preserve">&lt;ruby&gt;&lt;rt&gt;&lt;/rt&gt;&lt;/ruby&gt;
</v>
      </c>
      <c r="P1401" s="317" t="str">
        <f t="shared" ca="1" si="393"/>
        <v xml:space="preserve">&lt;ruby&gt;&lt;rt&gt;&lt;/rt&gt;&lt;/ruby&gt;
</v>
      </c>
      <c r="Q1401" s="318" t="str">
        <f t="shared" ca="1" si="394"/>
        <v xml:space="preserve">&lt;ruby&gt;&lt;rtc&gt;&lt;/rtc&gt;&lt;/ruby&gt;
</v>
      </c>
      <c r="R1401" s="318" t="str">
        <f t="shared" ca="1" si="395"/>
        <v xml:space="preserve">&lt;ruby&gt;&lt;rt&gt;&lt;/rt&gt;&lt;rtc&gt;&lt;/rtc&gt;&lt;/ruby&gt;
</v>
      </c>
      <c r="S1401" s="285"/>
      <c r="T1401" s="319" t="b">
        <f t="shared" si="389"/>
        <v>0</v>
      </c>
      <c r="U1401" s="319" t="b">
        <f t="shared" si="396"/>
        <v>0</v>
      </c>
      <c r="V1401" s="319" t="b">
        <f t="shared" si="397"/>
        <v>1</v>
      </c>
      <c r="W1401" s="319" t="b">
        <f t="shared" si="398"/>
        <v>1</v>
      </c>
      <c r="X1401" s="319" t="b">
        <f t="shared" si="399"/>
        <v>0</v>
      </c>
      <c r="Y1401" s="370"/>
      <c r="Z1401" s="377" t="str">
        <f t="shared" si="390"/>
        <v/>
      </c>
      <c r="AA1401" s="373" t="str">
        <f t="array" ref="AA1401">IF( $Z1401="", "", INDEX(白話字聲母資料表, $Z1401, $AA$5))</f>
        <v/>
      </c>
      <c r="AB1401" s="370"/>
      <c r="AC1401" s="377" t="str">
        <f t="shared" si="400"/>
        <v/>
      </c>
      <c r="AD1401" s="373" t="str">
        <f t="array" ref="AD1401">IF( $W1401, "", INDEX(白話字韻母資料表, AC1401, $AD$5))</f>
        <v/>
      </c>
      <c r="AE1401" s="373" t="str">
        <f t="array" ref="AE1401">IF( $W1401, "", IF( INDEX(白話字韻母資料表, AC1401, $AE$5) = "入聲", TRUE, FALSE) )</f>
        <v/>
      </c>
      <c r="AF1401" s="374" t="str">
        <f t="shared" si="401"/>
        <v/>
      </c>
      <c r="AG1401" s="374" t="str">
        <f t="shared" si="402"/>
        <v/>
      </c>
      <c r="AH1401" s="374" t="str">
        <f t="array" ref="AH1401">IF( $W1401, "", INDEX(白話字韻母資料表, $AC1401, $AH$5))</f>
        <v/>
      </c>
      <c r="AI1401" s="374" t="str">
        <f t="array" ref="AI1401">IF($W1401, "", INDEX(白話字韻母八聲調資料表, $AD1401, $AG1401))</f>
        <v/>
      </c>
      <c r="AJ1401" s="370"/>
      <c r="AK1401" s="373" t="b">
        <f t="shared" si="403"/>
        <v>0</v>
      </c>
      <c r="AL1401" s="373" t="str">
        <f>IF( $AK1401, IFERROR( IF(MATCH( $E1401, 顎音化聲母!$H$9:$H$37, 0), TRUE, FALSE), FALSE), "")</f>
        <v/>
      </c>
      <c r="AM1401" s="373" t="str">
        <f t="array" ref="AM1401">IF( AND($AK1401, $AL1401), INDEX(顎音化聲母資料表, MATCH( $D1401 &amp; $E1401, 顎音化聲母!$L$5:$L$136, 0), 3), "")</f>
        <v/>
      </c>
      <c r="AN1401" s="373" t="str">
        <f t="shared" si="404"/>
        <v/>
      </c>
      <c r="AO1401" s="374" t="str">
        <f t="array" ref="AO1401">IF($AN1401="", "", IF( $AM1401&lt;&gt;"", $AM1401,INDEX(白話字聲母資料表, $AN1401, $AO$5)))</f>
        <v/>
      </c>
      <c r="AP1401" s="374" t="str">
        <f t="array" ref="AP1401">IF($W1401, "", INDEX(方音八音反切資料表, $AD1401, $AG1401))</f>
        <v/>
      </c>
      <c r="AQ1401" s="370"/>
      <c r="AR1401" s="374" t="str">
        <f t="array" ref="AR1401">IF($V1401, "", INDEX(白話字聲母資料表, $Z1401, $AR$5))</f>
        <v/>
      </c>
      <c r="AS1401" s="375" t="str">
        <f t="array" ref="AS1401">IF($W1401, "", INDEX(白話字韻母資料表, $AC1401, $AR$5))</f>
        <v/>
      </c>
      <c r="AT1401" s="374" t="str">
        <f t="array" ref="AT1401">IF($W1401, "", INDEX(台羅韻母八聲調資料表, $AD1401, $AG1401))</f>
        <v/>
      </c>
      <c r="AU1401" s="370"/>
      <c r="AV1401" s="374" t="str">
        <f t="array" ref="AV1401">IF($V1401, "", INDEX(白話字聲母資料表, $Z1401, $AV$5))</f>
        <v/>
      </c>
      <c r="AW1401" s="375" t="str">
        <f t="array" ref="AW1401">IF($W1401, "", INDEX(白話字韻母資料表, $AC1401, $AW$5))</f>
        <v/>
      </c>
      <c r="AX1401" s="374" t="str">
        <f t="array" ref="AX1401">IF($W1401, "", INDEX(閩拼韻母八聲調資料表, $AD1401, $AG1401))</f>
        <v/>
      </c>
    </row>
    <row r="1402" spans="2:50">
      <c r="B1402" s="380">
        <f t="shared" si="367"/>
        <v>1394</v>
      </c>
      <c r="C1402" s="314" t="str">
        <f>MID(文章!$D$4, B1402, 1)</f>
        <v/>
      </c>
      <c r="D1402" s="365"/>
      <c r="E1402" s="365"/>
      <c r="F1402" s="365"/>
      <c r="G1402" s="315" t="str">
        <f t="array" ref="G1402">IF( OR($T1402, NOT($U1402), $W1402), "", $AA1402 &amp; $AH1402 &amp; INDEX(中文數值資料表, $AG1402, 2) )</f>
        <v/>
      </c>
      <c r="H1402" s="321" t="str">
        <f t="shared" si="368"/>
        <v/>
      </c>
      <c r="I1402" s="322" t="str">
        <f t="shared" si="369"/>
        <v/>
      </c>
      <c r="J1402" s="323" t="str">
        <f t="shared" si="370"/>
        <v/>
      </c>
      <c r="K1402" s="316" t="str">
        <f t="shared" si="371"/>
        <v/>
      </c>
      <c r="L1402" s="317" t="str">
        <f t="shared" ca="1" si="405"/>
        <v xml:space="preserve">\ltjruby{}{}\
</v>
      </c>
      <c r="M1402" s="317" t="str">
        <f t="shared" ca="1" si="391"/>
        <v xml:space="preserve">&lt;ruby&gt;&lt;rt&gt;&lt;/rt&gt;&lt;/ruby&gt;
</v>
      </c>
      <c r="N1402" s="317" t="str">
        <f t="shared" ca="1" si="392"/>
        <v xml:space="preserve">&lt;ruby&gt;&lt;rt&gt;&lt;/rt&gt;&lt;/ruby&gt;
</v>
      </c>
      <c r="O1402" s="317" t="str">
        <f t="shared" ca="1" si="393"/>
        <v xml:space="preserve">&lt;ruby&gt;&lt;rt&gt;&lt;/rt&gt;&lt;/ruby&gt;
</v>
      </c>
      <c r="P1402" s="317" t="str">
        <f t="shared" ca="1" si="393"/>
        <v xml:space="preserve">&lt;ruby&gt;&lt;rt&gt;&lt;/rt&gt;&lt;/ruby&gt;
</v>
      </c>
      <c r="Q1402" s="318" t="str">
        <f t="shared" ca="1" si="394"/>
        <v xml:space="preserve">&lt;ruby&gt;&lt;rtc&gt;&lt;/rtc&gt;&lt;/ruby&gt;
</v>
      </c>
      <c r="R1402" s="318" t="str">
        <f t="shared" ca="1" si="395"/>
        <v xml:space="preserve">&lt;ruby&gt;&lt;rt&gt;&lt;/rt&gt;&lt;rtc&gt;&lt;/rtc&gt;&lt;/ruby&gt;
</v>
      </c>
      <c r="S1402" s="285"/>
      <c r="T1402" s="319" t="b">
        <f t="shared" si="389"/>
        <v>0</v>
      </c>
      <c r="U1402" s="319" t="b">
        <f t="shared" si="396"/>
        <v>0</v>
      </c>
      <c r="V1402" s="319" t="b">
        <f t="shared" si="397"/>
        <v>1</v>
      </c>
      <c r="W1402" s="319" t="b">
        <f t="shared" si="398"/>
        <v>1</v>
      </c>
      <c r="X1402" s="319" t="b">
        <f t="shared" si="399"/>
        <v>0</v>
      </c>
      <c r="Y1402" s="370"/>
      <c r="Z1402" s="377" t="str">
        <f t="shared" si="390"/>
        <v/>
      </c>
      <c r="AA1402" s="373" t="str">
        <f t="array" ref="AA1402">IF( $Z1402="", "", INDEX(白話字聲母資料表, $Z1402, $AA$5))</f>
        <v/>
      </c>
      <c r="AB1402" s="370"/>
      <c r="AC1402" s="377" t="str">
        <f t="shared" si="400"/>
        <v/>
      </c>
      <c r="AD1402" s="373" t="str">
        <f t="array" ref="AD1402">IF( $W1402, "", INDEX(白話字韻母資料表, AC1402, $AD$5))</f>
        <v/>
      </c>
      <c r="AE1402" s="373" t="str">
        <f t="array" ref="AE1402">IF( $W1402, "", IF( INDEX(白話字韻母資料表, AC1402, $AE$5) = "入聲", TRUE, FALSE) )</f>
        <v/>
      </c>
      <c r="AF1402" s="374" t="str">
        <f t="shared" si="401"/>
        <v/>
      </c>
      <c r="AG1402" s="374" t="str">
        <f t="shared" si="402"/>
        <v/>
      </c>
      <c r="AH1402" s="374" t="str">
        <f t="array" ref="AH1402">IF( $W1402, "", INDEX(白話字韻母資料表, $AC1402, $AH$5))</f>
        <v/>
      </c>
      <c r="AI1402" s="374" t="str">
        <f t="array" ref="AI1402">IF($W1402, "", INDEX(白話字韻母八聲調資料表, $AD1402, $AG1402))</f>
        <v/>
      </c>
      <c r="AJ1402" s="370"/>
      <c r="AK1402" s="373" t="b">
        <f t="shared" si="403"/>
        <v>0</v>
      </c>
      <c r="AL1402" s="373" t="str">
        <f>IF( $AK1402, IFERROR( IF(MATCH( $E1402, 顎音化聲母!$H$9:$H$37, 0), TRUE, FALSE), FALSE), "")</f>
        <v/>
      </c>
      <c r="AM1402" s="373" t="str">
        <f t="array" ref="AM1402">IF( AND($AK1402, $AL1402), INDEX(顎音化聲母資料表, MATCH( $D1402 &amp; $E1402, 顎音化聲母!$L$5:$L$136, 0), 3), "")</f>
        <v/>
      </c>
      <c r="AN1402" s="373" t="str">
        <f t="shared" si="404"/>
        <v/>
      </c>
      <c r="AO1402" s="374" t="str">
        <f t="array" ref="AO1402">IF($AN1402="", "", IF( $AM1402&lt;&gt;"", $AM1402,INDEX(白話字聲母資料表, $AN1402, $AO$5)))</f>
        <v/>
      </c>
      <c r="AP1402" s="374" t="str">
        <f t="array" ref="AP1402">IF($W1402, "", INDEX(方音八音反切資料表, $AD1402, $AG1402))</f>
        <v/>
      </c>
      <c r="AQ1402" s="370"/>
      <c r="AR1402" s="374" t="str">
        <f t="array" ref="AR1402">IF($V1402, "", INDEX(白話字聲母資料表, $Z1402, $AR$5))</f>
        <v/>
      </c>
      <c r="AS1402" s="375" t="str">
        <f t="array" ref="AS1402">IF($W1402, "", INDEX(白話字韻母資料表, $AC1402, $AR$5))</f>
        <v/>
      </c>
      <c r="AT1402" s="374" t="str">
        <f t="array" ref="AT1402">IF($W1402, "", INDEX(台羅韻母八聲調資料表, $AD1402, $AG1402))</f>
        <v/>
      </c>
      <c r="AU1402" s="370"/>
      <c r="AV1402" s="374" t="str">
        <f t="array" ref="AV1402">IF($V1402, "", INDEX(白話字聲母資料表, $Z1402, $AV$5))</f>
        <v/>
      </c>
      <c r="AW1402" s="375" t="str">
        <f t="array" ref="AW1402">IF($W1402, "", INDEX(白話字韻母資料表, $AC1402, $AW$5))</f>
        <v/>
      </c>
      <c r="AX1402" s="374" t="str">
        <f t="array" ref="AX1402">IF($W1402, "", INDEX(閩拼韻母八聲調資料表, $AD1402, $AG1402))</f>
        <v/>
      </c>
    </row>
    <row r="1403" spans="2:50">
      <c r="B1403" s="380">
        <f t="shared" si="367"/>
        <v>1395</v>
      </c>
      <c r="C1403" s="314" t="str">
        <f>MID(文章!$D$4, B1403, 1)</f>
        <v/>
      </c>
      <c r="D1403" s="365"/>
      <c r="E1403" s="365"/>
      <c r="F1403" s="365"/>
      <c r="G1403" s="315" t="str">
        <f t="array" ref="G1403">IF( OR($T1403, NOT($U1403), $W1403), "", $AA1403 &amp; $AH1403 &amp; INDEX(中文數值資料表, $AG1403, 2) )</f>
        <v/>
      </c>
      <c r="H1403" s="321" t="str">
        <f t="shared" si="368"/>
        <v/>
      </c>
      <c r="I1403" s="322" t="str">
        <f t="shared" si="369"/>
        <v/>
      </c>
      <c r="J1403" s="323" t="str">
        <f t="shared" si="370"/>
        <v/>
      </c>
      <c r="K1403" s="316" t="str">
        <f t="shared" si="371"/>
        <v/>
      </c>
      <c r="L1403" s="317" t="str">
        <f t="shared" ca="1" si="405"/>
        <v xml:space="preserve">\ltjruby{}{}\
</v>
      </c>
      <c r="M1403" s="317" t="str">
        <f t="shared" ca="1" si="391"/>
        <v xml:space="preserve">&lt;ruby&gt;&lt;rt&gt;&lt;/rt&gt;&lt;/ruby&gt;
</v>
      </c>
      <c r="N1403" s="317" t="str">
        <f t="shared" ca="1" si="392"/>
        <v xml:space="preserve">&lt;ruby&gt;&lt;rt&gt;&lt;/rt&gt;&lt;/ruby&gt;
</v>
      </c>
      <c r="O1403" s="317" t="str">
        <f t="shared" ca="1" si="393"/>
        <v xml:space="preserve">&lt;ruby&gt;&lt;rt&gt;&lt;/rt&gt;&lt;/ruby&gt;
</v>
      </c>
      <c r="P1403" s="317" t="str">
        <f t="shared" ca="1" si="393"/>
        <v xml:space="preserve">&lt;ruby&gt;&lt;rt&gt;&lt;/rt&gt;&lt;/ruby&gt;
</v>
      </c>
      <c r="Q1403" s="318" t="str">
        <f t="shared" ca="1" si="394"/>
        <v xml:space="preserve">&lt;ruby&gt;&lt;rtc&gt;&lt;/rtc&gt;&lt;/ruby&gt;
</v>
      </c>
      <c r="R1403" s="318" t="str">
        <f t="shared" ca="1" si="395"/>
        <v xml:space="preserve">&lt;ruby&gt;&lt;rt&gt;&lt;/rt&gt;&lt;rtc&gt;&lt;/rtc&gt;&lt;/ruby&gt;
</v>
      </c>
      <c r="S1403" s="285"/>
      <c r="T1403" s="319" t="b">
        <f t="shared" si="389"/>
        <v>0</v>
      </c>
      <c r="U1403" s="319" t="b">
        <f t="shared" si="396"/>
        <v>0</v>
      </c>
      <c r="V1403" s="319" t="b">
        <f t="shared" si="397"/>
        <v>1</v>
      </c>
      <c r="W1403" s="319" t="b">
        <f t="shared" si="398"/>
        <v>1</v>
      </c>
      <c r="X1403" s="319" t="b">
        <f t="shared" si="399"/>
        <v>0</v>
      </c>
      <c r="Y1403" s="370"/>
      <c r="Z1403" s="377" t="str">
        <f t="shared" si="390"/>
        <v/>
      </c>
      <c r="AA1403" s="373" t="str">
        <f t="array" ref="AA1403">IF( $Z1403="", "", INDEX(白話字聲母資料表, $Z1403, $AA$5))</f>
        <v/>
      </c>
      <c r="AB1403" s="370"/>
      <c r="AC1403" s="377" t="str">
        <f t="shared" si="400"/>
        <v/>
      </c>
      <c r="AD1403" s="373" t="str">
        <f t="array" ref="AD1403">IF( $W1403, "", INDEX(白話字韻母資料表, AC1403, $AD$5))</f>
        <v/>
      </c>
      <c r="AE1403" s="373" t="str">
        <f t="array" ref="AE1403">IF( $W1403, "", IF( INDEX(白話字韻母資料表, AC1403, $AE$5) = "入聲", TRUE, FALSE) )</f>
        <v/>
      </c>
      <c r="AF1403" s="374" t="str">
        <f t="shared" si="401"/>
        <v/>
      </c>
      <c r="AG1403" s="374" t="str">
        <f t="shared" si="402"/>
        <v/>
      </c>
      <c r="AH1403" s="374" t="str">
        <f t="array" ref="AH1403">IF( $W1403, "", INDEX(白話字韻母資料表, $AC1403, $AH$5))</f>
        <v/>
      </c>
      <c r="AI1403" s="374" t="str">
        <f t="array" ref="AI1403">IF($W1403, "", INDEX(白話字韻母八聲調資料表, $AD1403, $AG1403))</f>
        <v/>
      </c>
      <c r="AJ1403" s="370"/>
      <c r="AK1403" s="373" t="b">
        <f t="shared" si="403"/>
        <v>0</v>
      </c>
      <c r="AL1403" s="373" t="str">
        <f>IF( $AK1403, IFERROR( IF(MATCH( $E1403, 顎音化聲母!$H$9:$H$37, 0), TRUE, FALSE), FALSE), "")</f>
        <v/>
      </c>
      <c r="AM1403" s="373" t="str">
        <f t="array" ref="AM1403">IF( AND($AK1403, $AL1403), INDEX(顎音化聲母資料表, MATCH( $D1403 &amp; $E1403, 顎音化聲母!$L$5:$L$136, 0), 3), "")</f>
        <v/>
      </c>
      <c r="AN1403" s="373" t="str">
        <f t="shared" si="404"/>
        <v/>
      </c>
      <c r="AO1403" s="374" t="str">
        <f t="array" ref="AO1403">IF($AN1403="", "", IF( $AM1403&lt;&gt;"", $AM1403,INDEX(白話字聲母資料表, $AN1403, $AO$5)))</f>
        <v/>
      </c>
      <c r="AP1403" s="374" t="str">
        <f t="array" ref="AP1403">IF($W1403, "", INDEX(方音八音反切資料表, $AD1403, $AG1403))</f>
        <v/>
      </c>
      <c r="AQ1403" s="370"/>
      <c r="AR1403" s="374" t="str">
        <f t="array" ref="AR1403">IF($V1403, "", INDEX(白話字聲母資料表, $Z1403, $AR$5))</f>
        <v/>
      </c>
      <c r="AS1403" s="375" t="str">
        <f t="array" ref="AS1403">IF($W1403, "", INDEX(白話字韻母資料表, $AC1403, $AR$5))</f>
        <v/>
      </c>
      <c r="AT1403" s="374" t="str">
        <f t="array" ref="AT1403">IF($W1403, "", INDEX(台羅韻母八聲調資料表, $AD1403, $AG1403))</f>
        <v/>
      </c>
      <c r="AU1403" s="370"/>
      <c r="AV1403" s="374" t="str">
        <f t="array" ref="AV1403">IF($V1403, "", INDEX(白話字聲母資料表, $Z1403, $AV$5))</f>
        <v/>
      </c>
      <c r="AW1403" s="375" t="str">
        <f t="array" ref="AW1403">IF($W1403, "", INDEX(白話字韻母資料表, $AC1403, $AW$5))</f>
        <v/>
      </c>
      <c r="AX1403" s="374" t="str">
        <f t="array" ref="AX1403">IF($W1403, "", INDEX(閩拼韻母八聲調資料表, $AD1403, $AG1403))</f>
        <v/>
      </c>
    </row>
    <row r="1404" spans="2:50">
      <c r="B1404" s="380">
        <f t="shared" si="367"/>
        <v>1396</v>
      </c>
      <c r="C1404" s="314" t="str">
        <f>MID(文章!$D$4, B1404, 1)</f>
        <v/>
      </c>
      <c r="D1404" s="365"/>
      <c r="E1404" s="365"/>
      <c r="F1404" s="365"/>
      <c r="G1404" s="315" t="str">
        <f t="array" ref="G1404">IF( OR($T1404, NOT($U1404), $W1404), "", $AA1404 &amp; $AH1404 &amp; INDEX(中文數值資料表, $AG1404, 2) )</f>
        <v/>
      </c>
      <c r="H1404" s="321" t="str">
        <f t="shared" si="368"/>
        <v/>
      </c>
      <c r="I1404" s="322" t="str">
        <f t="shared" si="369"/>
        <v/>
      </c>
      <c r="J1404" s="323" t="str">
        <f t="shared" si="370"/>
        <v/>
      </c>
      <c r="K1404" s="316" t="str">
        <f t="shared" si="371"/>
        <v/>
      </c>
      <c r="L1404" s="317" t="str">
        <f t="shared" ca="1" si="405"/>
        <v xml:space="preserve">\ltjruby{}{}\
</v>
      </c>
      <c r="M1404" s="317" t="str">
        <f t="shared" ca="1" si="391"/>
        <v xml:space="preserve">&lt;ruby&gt;&lt;rt&gt;&lt;/rt&gt;&lt;/ruby&gt;
</v>
      </c>
      <c r="N1404" s="317" t="str">
        <f t="shared" ca="1" si="392"/>
        <v xml:space="preserve">&lt;ruby&gt;&lt;rt&gt;&lt;/rt&gt;&lt;/ruby&gt;
</v>
      </c>
      <c r="O1404" s="317" t="str">
        <f t="shared" ca="1" si="393"/>
        <v xml:space="preserve">&lt;ruby&gt;&lt;rt&gt;&lt;/rt&gt;&lt;/ruby&gt;
</v>
      </c>
      <c r="P1404" s="317" t="str">
        <f t="shared" ca="1" si="393"/>
        <v xml:space="preserve">&lt;ruby&gt;&lt;rt&gt;&lt;/rt&gt;&lt;/ruby&gt;
</v>
      </c>
      <c r="Q1404" s="318" t="str">
        <f t="shared" ca="1" si="394"/>
        <v xml:space="preserve">&lt;ruby&gt;&lt;rtc&gt;&lt;/rtc&gt;&lt;/ruby&gt;
</v>
      </c>
      <c r="R1404" s="318" t="str">
        <f t="shared" ca="1" si="395"/>
        <v xml:space="preserve">&lt;ruby&gt;&lt;rt&gt;&lt;/rt&gt;&lt;rtc&gt;&lt;/rtc&gt;&lt;/ruby&gt;
</v>
      </c>
      <c r="S1404" s="285"/>
      <c r="T1404" s="319" t="b">
        <f t="shared" si="389"/>
        <v>0</v>
      </c>
      <c r="U1404" s="319" t="b">
        <f t="shared" si="396"/>
        <v>0</v>
      </c>
      <c r="V1404" s="319" t="b">
        <f t="shared" si="397"/>
        <v>1</v>
      </c>
      <c r="W1404" s="319" t="b">
        <f t="shared" si="398"/>
        <v>1</v>
      </c>
      <c r="X1404" s="319" t="b">
        <f t="shared" si="399"/>
        <v>0</v>
      </c>
      <c r="Y1404" s="370"/>
      <c r="Z1404" s="377" t="str">
        <f t="shared" si="390"/>
        <v/>
      </c>
      <c r="AA1404" s="373" t="str">
        <f t="array" ref="AA1404">IF( $Z1404="", "", INDEX(白話字聲母資料表, $Z1404, $AA$5))</f>
        <v/>
      </c>
      <c r="AB1404" s="370"/>
      <c r="AC1404" s="377" t="str">
        <f t="shared" si="400"/>
        <v/>
      </c>
      <c r="AD1404" s="373" t="str">
        <f t="array" ref="AD1404">IF( $W1404, "", INDEX(白話字韻母資料表, AC1404, $AD$5))</f>
        <v/>
      </c>
      <c r="AE1404" s="373" t="str">
        <f t="array" ref="AE1404">IF( $W1404, "", IF( INDEX(白話字韻母資料表, AC1404, $AE$5) = "入聲", TRUE, FALSE) )</f>
        <v/>
      </c>
      <c r="AF1404" s="374" t="str">
        <f t="shared" si="401"/>
        <v/>
      </c>
      <c r="AG1404" s="374" t="str">
        <f t="shared" si="402"/>
        <v/>
      </c>
      <c r="AH1404" s="374" t="str">
        <f t="array" ref="AH1404">IF( $W1404, "", INDEX(白話字韻母資料表, $AC1404, $AH$5))</f>
        <v/>
      </c>
      <c r="AI1404" s="374" t="str">
        <f t="array" ref="AI1404">IF($W1404, "", INDEX(白話字韻母八聲調資料表, $AD1404, $AG1404))</f>
        <v/>
      </c>
      <c r="AJ1404" s="370"/>
      <c r="AK1404" s="373" t="b">
        <f t="shared" si="403"/>
        <v>0</v>
      </c>
      <c r="AL1404" s="373" t="str">
        <f>IF( $AK1404, IFERROR( IF(MATCH( $E1404, 顎音化聲母!$H$9:$H$37, 0), TRUE, FALSE), FALSE), "")</f>
        <v/>
      </c>
      <c r="AM1404" s="373" t="str">
        <f t="array" ref="AM1404">IF( AND($AK1404, $AL1404), INDEX(顎音化聲母資料表, MATCH( $D1404 &amp; $E1404, 顎音化聲母!$L$5:$L$136, 0), 3), "")</f>
        <v/>
      </c>
      <c r="AN1404" s="373" t="str">
        <f t="shared" si="404"/>
        <v/>
      </c>
      <c r="AO1404" s="374" t="str">
        <f t="array" ref="AO1404">IF($AN1404="", "", IF( $AM1404&lt;&gt;"", $AM1404,INDEX(白話字聲母資料表, $AN1404, $AO$5)))</f>
        <v/>
      </c>
      <c r="AP1404" s="374" t="str">
        <f t="array" ref="AP1404">IF($W1404, "", INDEX(方音八音反切資料表, $AD1404, $AG1404))</f>
        <v/>
      </c>
      <c r="AQ1404" s="370"/>
      <c r="AR1404" s="374" t="str">
        <f t="array" ref="AR1404">IF($V1404, "", INDEX(白話字聲母資料表, $Z1404, $AR$5))</f>
        <v/>
      </c>
      <c r="AS1404" s="375" t="str">
        <f t="array" ref="AS1404">IF($W1404, "", INDEX(白話字韻母資料表, $AC1404, $AR$5))</f>
        <v/>
      </c>
      <c r="AT1404" s="374" t="str">
        <f t="array" ref="AT1404">IF($W1404, "", INDEX(台羅韻母八聲調資料表, $AD1404, $AG1404))</f>
        <v/>
      </c>
      <c r="AU1404" s="370"/>
      <c r="AV1404" s="374" t="str">
        <f t="array" ref="AV1404">IF($V1404, "", INDEX(白話字聲母資料表, $Z1404, $AV$5))</f>
        <v/>
      </c>
      <c r="AW1404" s="375" t="str">
        <f t="array" ref="AW1404">IF($W1404, "", INDEX(白話字韻母資料表, $AC1404, $AW$5))</f>
        <v/>
      </c>
      <c r="AX1404" s="374" t="str">
        <f t="array" ref="AX1404">IF($W1404, "", INDEX(閩拼韻母八聲調資料表, $AD1404, $AG1404))</f>
        <v/>
      </c>
    </row>
    <row r="1405" spans="2:50">
      <c r="B1405" s="380">
        <f t="shared" si="367"/>
        <v>1397</v>
      </c>
      <c r="C1405" s="314" t="str">
        <f>MID(文章!$D$4, B1405, 1)</f>
        <v/>
      </c>
      <c r="D1405" s="365"/>
      <c r="E1405" s="365"/>
      <c r="F1405" s="365"/>
      <c r="G1405" s="315" t="str">
        <f t="array" ref="G1405">IF( OR($T1405, NOT($U1405), $W1405), "", $AA1405 &amp; $AH1405 &amp; INDEX(中文數值資料表, $AG1405, 2) )</f>
        <v/>
      </c>
      <c r="H1405" s="321" t="str">
        <f t="shared" si="368"/>
        <v/>
      </c>
      <c r="I1405" s="322" t="str">
        <f t="shared" si="369"/>
        <v/>
      </c>
      <c r="J1405" s="323" t="str">
        <f t="shared" si="370"/>
        <v/>
      </c>
      <c r="K1405" s="316" t="str">
        <f t="shared" si="371"/>
        <v/>
      </c>
      <c r="L1405" s="317" t="str">
        <f t="shared" ca="1" si="405"/>
        <v xml:space="preserve">\ltjruby{}{}\
</v>
      </c>
      <c r="M1405" s="317" t="str">
        <f t="shared" ca="1" si="391"/>
        <v xml:space="preserve">&lt;ruby&gt;&lt;rt&gt;&lt;/rt&gt;&lt;/ruby&gt;
</v>
      </c>
      <c r="N1405" s="317" t="str">
        <f t="shared" ca="1" si="392"/>
        <v xml:space="preserve">&lt;ruby&gt;&lt;rt&gt;&lt;/rt&gt;&lt;/ruby&gt;
</v>
      </c>
      <c r="O1405" s="317" t="str">
        <f t="shared" ca="1" si="393"/>
        <v xml:space="preserve">&lt;ruby&gt;&lt;rt&gt;&lt;/rt&gt;&lt;/ruby&gt;
</v>
      </c>
      <c r="P1405" s="317" t="str">
        <f t="shared" ca="1" si="393"/>
        <v xml:space="preserve">&lt;ruby&gt;&lt;rt&gt;&lt;/rt&gt;&lt;/ruby&gt;
</v>
      </c>
      <c r="Q1405" s="318" t="str">
        <f t="shared" ca="1" si="394"/>
        <v xml:space="preserve">&lt;ruby&gt;&lt;rtc&gt;&lt;/rtc&gt;&lt;/ruby&gt;
</v>
      </c>
      <c r="R1405" s="318" t="str">
        <f t="shared" ca="1" si="395"/>
        <v xml:space="preserve">&lt;ruby&gt;&lt;rt&gt;&lt;/rt&gt;&lt;rtc&gt;&lt;/rtc&gt;&lt;/ruby&gt;
</v>
      </c>
      <c r="S1405" s="285"/>
      <c r="T1405" s="319" t="b">
        <f t="shared" si="389"/>
        <v>0</v>
      </c>
      <c r="U1405" s="319" t="b">
        <f t="shared" si="396"/>
        <v>0</v>
      </c>
      <c r="V1405" s="319" t="b">
        <f t="shared" si="397"/>
        <v>1</v>
      </c>
      <c r="W1405" s="319" t="b">
        <f t="shared" si="398"/>
        <v>1</v>
      </c>
      <c r="X1405" s="319" t="b">
        <f t="shared" si="399"/>
        <v>0</v>
      </c>
      <c r="Y1405" s="370"/>
      <c r="Z1405" s="377" t="str">
        <f t="shared" si="390"/>
        <v/>
      </c>
      <c r="AA1405" s="373" t="str">
        <f t="array" ref="AA1405">IF( $Z1405="", "", INDEX(白話字聲母資料表, $Z1405, $AA$5))</f>
        <v/>
      </c>
      <c r="AB1405" s="370"/>
      <c r="AC1405" s="377" t="str">
        <f t="shared" si="400"/>
        <v/>
      </c>
      <c r="AD1405" s="373" t="str">
        <f t="array" ref="AD1405">IF( $W1405, "", INDEX(白話字韻母資料表, AC1405, $AD$5))</f>
        <v/>
      </c>
      <c r="AE1405" s="373" t="str">
        <f t="array" ref="AE1405">IF( $W1405, "", IF( INDEX(白話字韻母資料表, AC1405, $AE$5) = "入聲", TRUE, FALSE) )</f>
        <v/>
      </c>
      <c r="AF1405" s="374" t="str">
        <f t="shared" si="401"/>
        <v/>
      </c>
      <c r="AG1405" s="374" t="str">
        <f t="shared" si="402"/>
        <v/>
      </c>
      <c r="AH1405" s="374" t="str">
        <f t="array" ref="AH1405">IF( $W1405, "", INDEX(白話字韻母資料表, $AC1405, $AH$5))</f>
        <v/>
      </c>
      <c r="AI1405" s="374" t="str">
        <f t="array" ref="AI1405">IF($W1405, "", INDEX(白話字韻母八聲調資料表, $AD1405, $AG1405))</f>
        <v/>
      </c>
      <c r="AJ1405" s="370"/>
      <c r="AK1405" s="373" t="b">
        <f t="shared" si="403"/>
        <v>0</v>
      </c>
      <c r="AL1405" s="373" t="str">
        <f>IF( $AK1405, IFERROR( IF(MATCH( $E1405, 顎音化聲母!$H$9:$H$37, 0), TRUE, FALSE), FALSE), "")</f>
        <v/>
      </c>
      <c r="AM1405" s="373" t="str">
        <f t="array" ref="AM1405">IF( AND($AK1405, $AL1405), INDEX(顎音化聲母資料表, MATCH( $D1405 &amp; $E1405, 顎音化聲母!$L$5:$L$136, 0), 3), "")</f>
        <v/>
      </c>
      <c r="AN1405" s="373" t="str">
        <f t="shared" si="404"/>
        <v/>
      </c>
      <c r="AO1405" s="374" t="str">
        <f t="array" ref="AO1405">IF($AN1405="", "", IF( $AM1405&lt;&gt;"", $AM1405,INDEX(白話字聲母資料表, $AN1405, $AO$5)))</f>
        <v/>
      </c>
      <c r="AP1405" s="374" t="str">
        <f t="array" ref="AP1405">IF($W1405, "", INDEX(方音八音反切資料表, $AD1405, $AG1405))</f>
        <v/>
      </c>
      <c r="AQ1405" s="370"/>
      <c r="AR1405" s="374" t="str">
        <f t="array" ref="AR1405">IF($V1405, "", INDEX(白話字聲母資料表, $Z1405, $AR$5))</f>
        <v/>
      </c>
      <c r="AS1405" s="375" t="str">
        <f t="array" ref="AS1405">IF($W1405, "", INDEX(白話字韻母資料表, $AC1405, $AR$5))</f>
        <v/>
      </c>
      <c r="AT1405" s="374" t="str">
        <f t="array" ref="AT1405">IF($W1405, "", INDEX(台羅韻母八聲調資料表, $AD1405, $AG1405))</f>
        <v/>
      </c>
      <c r="AU1405" s="370"/>
      <c r="AV1405" s="374" t="str">
        <f t="array" ref="AV1405">IF($V1405, "", INDEX(白話字聲母資料表, $Z1405, $AV$5))</f>
        <v/>
      </c>
      <c r="AW1405" s="375" t="str">
        <f t="array" ref="AW1405">IF($W1405, "", INDEX(白話字韻母資料表, $AC1405, $AW$5))</f>
        <v/>
      </c>
      <c r="AX1405" s="374" t="str">
        <f t="array" ref="AX1405">IF($W1405, "", INDEX(閩拼韻母八聲調資料表, $AD1405, $AG1405))</f>
        <v/>
      </c>
    </row>
    <row r="1406" spans="2:50">
      <c r="B1406" s="380">
        <f t="shared" si="367"/>
        <v>1398</v>
      </c>
      <c r="C1406" s="314" t="str">
        <f>MID(文章!$D$4, B1406, 1)</f>
        <v/>
      </c>
      <c r="D1406" s="365"/>
      <c r="E1406" s="365"/>
      <c r="F1406" s="365"/>
      <c r="G1406" s="315" t="str">
        <f t="array" ref="G1406">IF( OR($T1406, NOT($U1406), $W1406), "", $AA1406 &amp; $AH1406 &amp; INDEX(中文數值資料表, $AG1406, 2) )</f>
        <v/>
      </c>
      <c r="H1406" s="321" t="str">
        <f t="shared" si="368"/>
        <v/>
      </c>
      <c r="I1406" s="322" t="str">
        <f t="shared" si="369"/>
        <v/>
      </c>
      <c r="J1406" s="323" t="str">
        <f t="shared" si="370"/>
        <v/>
      </c>
      <c r="K1406" s="316" t="str">
        <f t="shared" si="371"/>
        <v/>
      </c>
      <c r="L1406" s="317" t="str">
        <f t="shared" ca="1" si="405"/>
        <v xml:space="preserve">\ltjruby{}{}\
</v>
      </c>
      <c r="M1406" s="317" t="str">
        <f t="shared" ca="1" si="391"/>
        <v xml:space="preserve">&lt;ruby&gt;&lt;rt&gt;&lt;/rt&gt;&lt;/ruby&gt;
</v>
      </c>
      <c r="N1406" s="317" t="str">
        <f t="shared" ca="1" si="392"/>
        <v xml:space="preserve">&lt;ruby&gt;&lt;rt&gt;&lt;/rt&gt;&lt;/ruby&gt;
</v>
      </c>
      <c r="O1406" s="317" t="str">
        <f t="shared" ca="1" si="393"/>
        <v xml:space="preserve">&lt;ruby&gt;&lt;rt&gt;&lt;/rt&gt;&lt;/ruby&gt;
</v>
      </c>
      <c r="P1406" s="317" t="str">
        <f t="shared" ca="1" si="393"/>
        <v xml:space="preserve">&lt;ruby&gt;&lt;rt&gt;&lt;/rt&gt;&lt;/ruby&gt;
</v>
      </c>
      <c r="Q1406" s="318" t="str">
        <f t="shared" ca="1" si="394"/>
        <v xml:space="preserve">&lt;ruby&gt;&lt;rtc&gt;&lt;/rtc&gt;&lt;/ruby&gt;
</v>
      </c>
      <c r="R1406" s="318" t="str">
        <f t="shared" ca="1" si="395"/>
        <v xml:space="preserve">&lt;ruby&gt;&lt;rt&gt;&lt;/rt&gt;&lt;rtc&gt;&lt;/rtc&gt;&lt;/ruby&gt;
</v>
      </c>
      <c r="S1406" s="285"/>
      <c r="T1406" s="319" t="b">
        <f t="shared" si="389"/>
        <v>0</v>
      </c>
      <c r="U1406" s="319" t="b">
        <f t="shared" si="396"/>
        <v>0</v>
      </c>
      <c r="V1406" s="319" t="b">
        <f t="shared" si="397"/>
        <v>1</v>
      </c>
      <c r="W1406" s="319" t="b">
        <f t="shared" si="398"/>
        <v>1</v>
      </c>
      <c r="X1406" s="319" t="b">
        <f t="shared" si="399"/>
        <v>0</v>
      </c>
      <c r="Y1406" s="370"/>
      <c r="Z1406" s="377" t="str">
        <f t="shared" si="390"/>
        <v/>
      </c>
      <c r="AA1406" s="373" t="str">
        <f t="array" ref="AA1406">IF( $Z1406="", "", INDEX(白話字聲母資料表, $Z1406, $AA$5))</f>
        <v/>
      </c>
      <c r="AB1406" s="370"/>
      <c r="AC1406" s="377" t="str">
        <f t="shared" si="400"/>
        <v/>
      </c>
      <c r="AD1406" s="373" t="str">
        <f t="array" ref="AD1406">IF( $W1406, "", INDEX(白話字韻母資料表, AC1406, $AD$5))</f>
        <v/>
      </c>
      <c r="AE1406" s="373" t="str">
        <f t="array" ref="AE1406">IF( $W1406, "", IF( INDEX(白話字韻母資料表, AC1406, $AE$5) = "入聲", TRUE, FALSE) )</f>
        <v/>
      </c>
      <c r="AF1406" s="374" t="str">
        <f t="shared" si="401"/>
        <v/>
      </c>
      <c r="AG1406" s="374" t="str">
        <f t="shared" si="402"/>
        <v/>
      </c>
      <c r="AH1406" s="374" t="str">
        <f t="array" ref="AH1406">IF( $W1406, "", INDEX(白話字韻母資料表, $AC1406, $AH$5))</f>
        <v/>
      </c>
      <c r="AI1406" s="374" t="str">
        <f t="array" ref="AI1406">IF($W1406, "", INDEX(白話字韻母八聲調資料表, $AD1406, $AG1406))</f>
        <v/>
      </c>
      <c r="AJ1406" s="370"/>
      <c r="AK1406" s="373" t="b">
        <f t="shared" si="403"/>
        <v>0</v>
      </c>
      <c r="AL1406" s="373" t="str">
        <f>IF( $AK1406, IFERROR( IF(MATCH( $E1406, 顎音化聲母!$H$9:$H$37, 0), TRUE, FALSE), FALSE), "")</f>
        <v/>
      </c>
      <c r="AM1406" s="373" t="str">
        <f t="array" ref="AM1406">IF( AND($AK1406, $AL1406), INDEX(顎音化聲母資料表, MATCH( $D1406 &amp; $E1406, 顎音化聲母!$L$5:$L$136, 0), 3), "")</f>
        <v/>
      </c>
      <c r="AN1406" s="373" t="str">
        <f t="shared" si="404"/>
        <v/>
      </c>
      <c r="AO1406" s="374" t="str">
        <f t="array" ref="AO1406">IF($AN1406="", "", IF( $AM1406&lt;&gt;"", $AM1406,INDEX(白話字聲母資料表, $AN1406, $AO$5)))</f>
        <v/>
      </c>
      <c r="AP1406" s="374" t="str">
        <f t="array" ref="AP1406">IF($W1406, "", INDEX(方音八音反切資料表, $AD1406, $AG1406))</f>
        <v/>
      </c>
      <c r="AQ1406" s="370"/>
      <c r="AR1406" s="374" t="str">
        <f t="array" ref="AR1406">IF($V1406, "", INDEX(白話字聲母資料表, $Z1406, $AR$5))</f>
        <v/>
      </c>
      <c r="AS1406" s="375" t="str">
        <f t="array" ref="AS1406">IF($W1406, "", INDEX(白話字韻母資料表, $AC1406, $AR$5))</f>
        <v/>
      </c>
      <c r="AT1406" s="374" t="str">
        <f t="array" ref="AT1406">IF($W1406, "", INDEX(台羅韻母八聲調資料表, $AD1406, $AG1406))</f>
        <v/>
      </c>
      <c r="AU1406" s="370"/>
      <c r="AV1406" s="374" t="str">
        <f t="array" ref="AV1406">IF($V1406, "", INDEX(白話字聲母資料表, $Z1406, $AV$5))</f>
        <v/>
      </c>
      <c r="AW1406" s="375" t="str">
        <f t="array" ref="AW1406">IF($W1406, "", INDEX(白話字韻母資料表, $AC1406, $AW$5))</f>
        <v/>
      </c>
      <c r="AX1406" s="374" t="str">
        <f t="array" ref="AX1406">IF($W1406, "", INDEX(閩拼韻母八聲調資料表, $AD1406, $AG1406))</f>
        <v/>
      </c>
    </row>
    <row r="1407" spans="2:50">
      <c r="B1407" s="380">
        <f t="shared" si="367"/>
        <v>1399</v>
      </c>
      <c r="C1407" s="314" t="str">
        <f>MID(文章!$D$4, B1407, 1)</f>
        <v/>
      </c>
      <c r="D1407" s="365"/>
      <c r="E1407" s="365"/>
      <c r="F1407" s="365"/>
      <c r="G1407" s="315" t="str">
        <f t="array" ref="G1407">IF( OR($T1407, NOT($U1407), $W1407), "", $AA1407 &amp; $AH1407 &amp; INDEX(中文數值資料表, $AG1407, 2) )</f>
        <v/>
      </c>
      <c r="H1407" s="321" t="str">
        <f t="shared" si="368"/>
        <v/>
      </c>
      <c r="I1407" s="322" t="str">
        <f t="shared" si="369"/>
        <v/>
      </c>
      <c r="J1407" s="323" t="str">
        <f t="shared" si="370"/>
        <v/>
      </c>
      <c r="K1407" s="316" t="str">
        <f t="shared" si="371"/>
        <v/>
      </c>
      <c r="L1407" s="317" t="str">
        <f t="shared" ca="1" si="405"/>
        <v xml:space="preserve">\ltjruby{}{}\
</v>
      </c>
      <c r="M1407" s="317" t="str">
        <f t="shared" ca="1" si="391"/>
        <v xml:space="preserve">&lt;ruby&gt;&lt;rt&gt;&lt;/rt&gt;&lt;/ruby&gt;
</v>
      </c>
      <c r="N1407" s="317" t="str">
        <f t="shared" ca="1" si="392"/>
        <v xml:space="preserve">&lt;ruby&gt;&lt;rt&gt;&lt;/rt&gt;&lt;/ruby&gt;
</v>
      </c>
      <c r="O1407" s="317" t="str">
        <f t="shared" ca="1" si="393"/>
        <v xml:space="preserve">&lt;ruby&gt;&lt;rt&gt;&lt;/rt&gt;&lt;/ruby&gt;
</v>
      </c>
      <c r="P1407" s="317" t="str">
        <f t="shared" ca="1" si="393"/>
        <v xml:space="preserve">&lt;ruby&gt;&lt;rt&gt;&lt;/rt&gt;&lt;/ruby&gt;
</v>
      </c>
      <c r="Q1407" s="318" t="str">
        <f t="shared" ca="1" si="394"/>
        <v xml:space="preserve">&lt;ruby&gt;&lt;rtc&gt;&lt;/rtc&gt;&lt;/ruby&gt;
</v>
      </c>
      <c r="R1407" s="318" t="str">
        <f t="shared" ca="1" si="395"/>
        <v xml:space="preserve">&lt;ruby&gt;&lt;rt&gt;&lt;/rt&gt;&lt;rtc&gt;&lt;/rtc&gt;&lt;/ruby&gt;
</v>
      </c>
      <c r="S1407" s="285"/>
      <c r="T1407" s="319" t="b">
        <f t="shared" si="389"/>
        <v>0</v>
      </c>
      <c r="U1407" s="319" t="b">
        <f t="shared" si="396"/>
        <v>0</v>
      </c>
      <c r="V1407" s="319" t="b">
        <f t="shared" si="397"/>
        <v>1</v>
      </c>
      <c r="W1407" s="319" t="b">
        <f t="shared" si="398"/>
        <v>1</v>
      </c>
      <c r="X1407" s="319" t="b">
        <f t="shared" si="399"/>
        <v>0</v>
      </c>
      <c r="Y1407" s="370"/>
      <c r="Z1407" s="377" t="str">
        <f t="shared" si="390"/>
        <v/>
      </c>
      <c r="AA1407" s="373" t="str">
        <f t="array" ref="AA1407">IF( $Z1407="", "", INDEX(白話字聲母資料表, $Z1407, $AA$5))</f>
        <v/>
      </c>
      <c r="AB1407" s="370"/>
      <c r="AC1407" s="377" t="str">
        <f t="shared" si="400"/>
        <v/>
      </c>
      <c r="AD1407" s="373" t="str">
        <f t="array" ref="AD1407">IF( $W1407, "", INDEX(白話字韻母資料表, AC1407, $AD$5))</f>
        <v/>
      </c>
      <c r="AE1407" s="373" t="str">
        <f t="array" ref="AE1407">IF( $W1407, "", IF( INDEX(白話字韻母資料表, AC1407, $AE$5) = "入聲", TRUE, FALSE) )</f>
        <v/>
      </c>
      <c r="AF1407" s="374" t="str">
        <f t="shared" si="401"/>
        <v/>
      </c>
      <c r="AG1407" s="374" t="str">
        <f t="shared" si="402"/>
        <v/>
      </c>
      <c r="AH1407" s="374" t="str">
        <f t="array" ref="AH1407">IF( $W1407, "", INDEX(白話字韻母資料表, $AC1407, $AH$5))</f>
        <v/>
      </c>
      <c r="AI1407" s="374" t="str">
        <f t="array" ref="AI1407">IF($W1407, "", INDEX(白話字韻母八聲調資料表, $AD1407, $AG1407))</f>
        <v/>
      </c>
      <c r="AJ1407" s="370"/>
      <c r="AK1407" s="373" t="b">
        <f t="shared" si="403"/>
        <v>0</v>
      </c>
      <c r="AL1407" s="373" t="str">
        <f>IF( $AK1407, IFERROR( IF(MATCH( $E1407, 顎音化聲母!$H$9:$H$37, 0), TRUE, FALSE), FALSE), "")</f>
        <v/>
      </c>
      <c r="AM1407" s="373" t="str">
        <f t="array" ref="AM1407">IF( AND($AK1407, $AL1407), INDEX(顎音化聲母資料表, MATCH( $D1407 &amp; $E1407, 顎音化聲母!$L$5:$L$136, 0), 3), "")</f>
        <v/>
      </c>
      <c r="AN1407" s="373" t="str">
        <f t="shared" si="404"/>
        <v/>
      </c>
      <c r="AO1407" s="374" t="str">
        <f t="array" ref="AO1407">IF($AN1407="", "", IF( $AM1407&lt;&gt;"", $AM1407,INDEX(白話字聲母資料表, $AN1407, $AO$5)))</f>
        <v/>
      </c>
      <c r="AP1407" s="374" t="str">
        <f t="array" ref="AP1407">IF($W1407, "", INDEX(方音八音反切資料表, $AD1407, $AG1407))</f>
        <v/>
      </c>
      <c r="AQ1407" s="370"/>
      <c r="AR1407" s="374" t="str">
        <f t="array" ref="AR1407">IF($V1407, "", INDEX(白話字聲母資料表, $Z1407, $AR$5))</f>
        <v/>
      </c>
      <c r="AS1407" s="375" t="str">
        <f t="array" ref="AS1407">IF($W1407, "", INDEX(白話字韻母資料表, $AC1407, $AR$5))</f>
        <v/>
      </c>
      <c r="AT1407" s="374" t="str">
        <f t="array" ref="AT1407">IF($W1407, "", INDEX(台羅韻母八聲調資料表, $AD1407, $AG1407))</f>
        <v/>
      </c>
      <c r="AU1407" s="370"/>
      <c r="AV1407" s="374" t="str">
        <f t="array" ref="AV1407">IF($V1407, "", INDEX(白話字聲母資料表, $Z1407, $AV$5))</f>
        <v/>
      </c>
      <c r="AW1407" s="375" t="str">
        <f t="array" ref="AW1407">IF($W1407, "", INDEX(白話字韻母資料表, $AC1407, $AW$5))</f>
        <v/>
      </c>
      <c r="AX1407" s="374" t="str">
        <f t="array" ref="AX1407">IF($W1407, "", INDEX(閩拼韻母八聲調資料表, $AD1407, $AG1407))</f>
        <v/>
      </c>
    </row>
    <row r="1408" spans="2:50">
      <c r="B1408" s="380">
        <f t="shared" si="367"/>
        <v>1400</v>
      </c>
      <c r="C1408" s="314" t="str">
        <f>MID(文章!$D$4, B1408, 1)</f>
        <v/>
      </c>
      <c r="D1408" s="365"/>
      <c r="E1408" s="365"/>
      <c r="F1408" s="365"/>
      <c r="G1408" s="315" t="str">
        <f t="array" ref="G1408">IF( OR($T1408, NOT($U1408), $W1408), "", $AA1408 &amp; $AH1408 &amp; INDEX(中文數值資料表, $AG1408, 2) )</f>
        <v/>
      </c>
      <c r="H1408" s="321" t="str">
        <f t="shared" si="368"/>
        <v/>
      </c>
      <c r="I1408" s="322" t="str">
        <f t="shared" si="369"/>
        <v/>
      </c>
      <c r="J1408" s="323" t="str">
        <f t="shared" si="370"/>
        <v/>
      </c>
      <c r="K1408" s="316" t="str">
        <f t="shared" si="371"/>
        <v/>
      </c>
      <c r="L1408" s="317" t="str">
        <f t="shared" ca="1" si="405"/>
        <v xml:space="preserve">\ltjruby{}{}\
</v>
      </c>
      <c r="M1408" s="317" t="str">
        <f t="shared" ca="1" si="391"/>
        <v xml:space="preserve">&lt;ruby&gt;&lt;rt&gt;&lt;/rt&gt;&lt;/ruby&gt;
</v>
      </c>
      <c r="N1408" s="317" t="str">
        <f t="shared" ca="1" si="392"/>
        <v xml:space="preserve">&lt;ruby&gt;&lt;rt&gt;&lt;/rt&gt;&lt;/ruby&gt;
</v>
      </c>
      <c r="O1408" s="317" t="str">
        <f t="shared" ca="1" si="393"/>
        <v xml:space="preserve">&lt;ruby&gt;&lt;rt&gt;&lt;/rt&gt;&lt;/ruby&gt;
</v>
      </c>
      <c r="P1408" s="317" t="str">
        <f t="shared" ca="1" si="393"/>
        <v xml:space="preserve">&lt;ruby&gt;&lt;rt&gt;&lt;/rt&gt;&lt;/ruby&gt;
</v>
      </c>
      <c r="Q1408" s="318" t="str">
        <f t="shared" ca="1" si="394"/>
        <v xml:space="preserve">&lt;ruby&gt;&lt;rtc&gt;&lt;/rtc&gt;&lt;/ruby&gt;
</v>
      </c>
      <c r="R1408" s="318" t="str">
        <f t="shared" ca="1" si="395"/>
        <v xml:space="preserve">&lt;ruby&gt;&lt;rt&gt;&lt;/rt&gt;&lt;rtc&gt;&lt;/rtc&gt;&lt;/ruby&gt;
</v>
      </c>
      <c r="S1408" s="285"/>
      <c r="T1408" s="319" t="b">
        <f t="shared" si="389"/>
        <v>0</v>
      </c>
      <c r="U1408" s="319" t="b">
        <f t="shared" si="396"/>
        <v>0</v>
      </c>
      <c r="V1408" s="319" t="b">
        <f t="shared" si="397"/>
        <v>1</v>
      </c>
      <c r="W1408" s="319" t="b">
        <f t="shared" si="398"/>
        <v>1</v>
      </c>
      <c r="X1408" s="319" t="b">
        <f t="shared" si="399"/>
        <v>0</v>
      </c>
      <c r="Y1408" s="370"/>
      <c r="Z1408" s="377" t="str">
        <f t="shared" si="390"/>
        <v/>
      </c>
      <c r="AA1408" s="373" t="str">
        <f t="array" ref="AA1408">IF( $Z1408="", "", INDEX(白話字聲母資料表, $Z1408, $AA$5))</f>
        <v/>
      </c>
      <c r="AB1408" s="370"/>
      <c r="AC1408" s="377" t="str">
        <f t="shared" si="400"/>
        <v/>
      </c>
      <c r="AD1408" s="373" t="str">
        <f t="array" ref="AD1408">IF( $W1408, "", INDEX(白話字韻母資料表, AC1408, $AD$5))</f>
        <v/>
      </c>
      <c r="AE1408" s="373" t="str">
        <f t="array" ref="AE1408">IF( $W1408, "", IF( INDEX(白話字韻母資料表, AC1408, $AE$5) = "入聲", TRUE, FALSE) )</f>
        <v/>
      </c>
      <c r="AF1408" s="374" t="str">
        <f t="shared" si="401"/>
        <v/>
      </c>
      <c r="AG1408" s="374" t="str">
        <f t="shared" si="402"/>
        <v/>
      </c>
      <c r="AH1408" s="374" t="str">
        <f t="array" ref="AH1408">IF( $W1408, "", INDEX(白話字韻母資料表, $AC1408, $AH$5))</f>
        <v/>
      </c>
      <c r="AI1408" s="374" t="str">
        <f t="array" ref="AI1408">IF($W1408, "", INDEX(白話字韻母八聲調資料表, $AD1408, $AG1408))</f>
        <v/>
      </c>
      <c r="AJ1408" s="370"/>
      <c r="AK1408" s="373" t="b">
        <f t="shared" si="403"/>
        <v>0</v>
      </c>
      <c r="AL1408" s="373" t="str">
        <f>IF( $AK1408, IFERROR( IF(MATCH( $E1408, 顎音化聲母!$H$9:$H$37, 0), TRUE, FALSE), FALSE), "")</f>
        <v/>
      </c>
      <c r="AM1408" s="373" t="str">
        <f t="array" ref="AM1408">IF( AND($AK1408, $AL1408), INDEX(顎音化聲母資料表, MATCH( $D1408 &amp; $E1408, 顎音化聲母!$L$5:$L$136, 0), 3), "")</f>
        <v/>
      </c>
      <c r="AN1408" s="373" t="str">
        <f t="shared" si="404"/>
        <v/>
      </c>
      <c r="AO1408" s="374" t="str">
        <f t="array" ref="AO1408">IF($AN1408="", "", IF( $AM1408&lt;&gt;"", $AM1408,INDEX(白話字聲母資料表, $AN1408, $AO$5)))</f>
        <v/>
      </c>
      <c r="AP1408" s="374" t="str">
        <f t="array" ref="AP1408">IF($W1408, "", INDEX(方音八音反切資料表, $AD1408, $AG1408))</f>
        <v/>
      </c>
      <c r="AQ1408" s="370"/>
      <c r="AR1408" s="374" t="str">
        <f t="array" ref="AR1408">IF($V1408, "", INDEX(白話字聲母資料表, $Z1408, $AR$5))</f>
        <v/>
      </c>
      <c r="AS1408" s="375" t="str">
        <f t="array" ref="AS1408">IF($W1408, "", INDEX(白話字韻母資料表, $AC1408, $AR$5))</f>
        <v/>
      </c>
      <c r="AT1408" s="374" t="str">
        <f t="array" ref="AT1408">IF($W1408, "", INDEX(台羅韻母八聲調資料表, $AD1408, $AG1408))</f>
        <v/>
      </c>
      <c r="AU1408" s="370"/>
      <c r="AV1408" s="374" t="str">
        <f t="array" ref="AV1408">IF($V1408, "", INDEX(白話字聲母資料表, $Z1408, $AV$5))</f>
        <v/>
      </c>
      <c r="AW1408" s="375" t="str">
        <f t="array" ref="AW1408">IF($W1408, "", INDEX(白話字韻母資料表, $AC1408, $AW$5))</f>
        <v/>
      </c>
      <c r="AX1408" s="374" t="str">
        <f t="array" ref="AX1408">IF($W1408, "", INDEX(閩拼韻母八聲調資料表, $AD1408, $AG1408))</f>
        <v/>
      </c>
    </row>
    <row r="1409" spans="2:50">
      <c r="B1409" s="380">
        <f t="shared" si="367"/>
        <v>1401</v>
      </c>
      <c r="C1409" s="314" t="str">
        <f>MID(文章!$D$4, B1409, 1)</f>
        <v/>
      </c>
      <c r="D1409" s="365"/>
      <c r="E1409" s="365"/>
      <c r="F1409" s="365"/>
      <c r="G1409" s="315" t="str">
        <f t="array" ref="G1409">IF( OR($T1409, NOT($U1409), $W1409), "", $AA1409 &amp; $AH1409 &amp; INDEX(中文數值資料表, $AG1409, 2) )</f>
        <v/>
      </c>
      <c r="H1409" s="321" t="str">
        <f t="shared" si="368"/>
        <v/>
      </c>
      <c r="I1409" s="322" t="str">
        <f t="shared" si="369"/>
        <v/>
      </c>
      <c r="J1409" s="323" t="str">
        <f t="shared" si="370"/>
        <v/>
      </c>
      <c r="K1409" s="316" t="str">
        <f t="shared" si="371"/>
        <v/>
      </c>
      <c r="L1409" s="317" t="str">
        <f t="shared" ca="1" si="405"/>
        <v xml:space="preserve">\ltjruby{}{}\
</v>
      </c>
      <c r="M1409" s="317" t="str">
        <f t="shared" ca="1" si="391"/>
        <v xml:space="preserve">&lt;ruby&gt;&lt;rt&gt;&lt;/rt&gt;&lt;/ruby&gt;
</v>
      </c>
      <c r="N1409" s="317" t="str">
        <f t="shared" ca="1" si="392"/>
        <v xml:space="preserve">&lt;ruby&gt;&lt;rt&gt;&lt;/rt&gt;&lt;/ruby&gt;
</v>
      </c>
      <c r="O1409" s="317" t="str">
        <f t="shared" ca="1" si="393"/>
        <v xml:space="preserve">&lt;ruby&gt;&lt;rt&gt;&lt;/rt&gt;&lt;/ruby&gt;
</v>
      </c>
      <c r="P1409" s="317" t="str">
        <f t="shared" ca="1" si="393"/>
        <v xml:space="preserve">&lt;ruby&gt;&lt;rt&gt;&lt;/rt&gt;&lt;/ruby&gt;
</v>
      </c>
      <c r="Q1409" s="318" t="str">
        <f t="shared" ca="1" si="394"/>
        <v xml:space="preserve">&lt;ruby&gt;&lt;rtc&gt;&lt;/rtc&gt;&lt;/ruby&gt;
</v>
      </c>
      <c r="R1409" s="318" t="str">
        <f t="shared" ca="1" si="395"/>
        <v xml:space="preserve">&lt;ruby&gt;&lt;rt&gt;&lt;/rt&gt;&lt;rtc&gt;&lt;/rtc&gt;&lt;/ruby&gt;
</v>
      </c>
      <c r="S1409" s="285"/>
      <c r="T1409" s="319" t="b">
        <f t="shared" si="389"/>
        <v>0</v>
      </c>
      <c r="U1409" s="319" t="b">
        <f t="shared" si="396"/>
        <v>0</v>
      </c>
      <c r="V1409" s="319" t="b">
        <f t="shared" si="397"/>
        <v>1</v>
      </c>
      <c r="W1409" s="319" t="b">
        <f t="shared" si="398"/>
        <v>1</v>
      </c>
      <c r="X1409" s="319" t="b">
        <f t="shared" si="399"/>
        <v>0</v>
      </c>
      <c r="Y1409" s="370"/>
      <c r="Z1409" s="377" t="str">
        <f t="shared" si="390"/>
        <v/>
      </c>
      <c r="AA1409" s="373" t="str">
        <f t="array" ref="AA1409">IF( $Z1409="", "", INDEX(白話字聲母資料表, $Z1409, $AA$5))</f>
        <v/>
      </c>
      <c r="AB1409" s="370"/>
      <c r="AC1409" s="377" t="str">
        <f t="shared" si="400"/>
        <v/>
      </c>
      <c r="AD1409" s="373" t="str">
        <f t="array" ref="AD1409">IF( $W1409, "", INDEX(白話字韻母資料表, AC1409, $AD$5))</f>
        <v/>
      </c>
      <c r="AE1409" s="373" t="str">
        <f t="array" ref="AE1409">IF( $W1409, "", IF( INDEX(白話字韻母資料表, AC1409, $AE$5) = "入聲", TRUE, FALSE) )</f>
        <v/>
      </c>
      <c r="AF1409" s="374" t="str">
        <f t="shared" si="401"/>
        <v/>
      </c>
      <c r="AG1409" s="374" t="str">
        <f t="shared" si="402"/>
        <v/>
      </c>
      <c r="AH1409" s="374" t="str">
        <f t="array" ref="AH1409">IF( $W1409, "", INDEX(白話字韻母資料表, $AC1409, $AH$5))</f>
        <v/>
      </c>
      <c r="AI1409" s="374" t="str">
        <f t="array" ref="AI1409">IF($W1409, "", INDEX(白話字韻母八聲調資料表, $AD1409, $AG1409))</f>
        <v/>
      </c>
      <c r="AJ1409" s="370"/>
      <c r="AK1409" s="373" t="b">
        <f t="shared" si="403"/>
        <v>0</v>
      </c>
      <c r="AL1409" s="373" t="str">
        <f>IF( $AK1409, IFERROR( IF(MATCH( $E1409, 顎音化聲母!$H$9:$H$37, 0), TRUE, FALSE), FALSE), "")</f>
        <v/>
      </c>
      <c r="AM1409" s="373" t="str">
        <f t="array" ref="AM1409">IF( AND($AK1409, $AL1409), INDEX(顎音化聲母資料表, MATCH( $D1409 &amp; $E1409, 顎音化聲母!$L$5:$L$136, 0), 3), "")</f>
        <v/>
      </c>
      <c r="AN1409" s="373" t="str">
        <f t="shared" si="404"/>
        <v/>
      </c>
      <c r="AO1409" s="374" t="str">
        <f t="array" ref="AO1409">IF($AN1409="", "", IF( $AM1409&lt;&gt;"", $AM1409,INDEX(白話字聲母資料表, $AN1409, $AO$5)))</f>
        <v/>
      </c>
      <c r="AP1409" s="374" t="str">
        <f t="array" ref="AP1409">IF($W1409, "", INDEX(方音八音反切資料表, $AD1409, $AG1409))</f>
        <v/>
      </c>
      <c r="AQ1409" s="370"/>
      <c r="AR1409" s="374" t="str">
        <f t="array" ref="AR1409">IF($V1409, "", INDEX(白話字聲母資料表, $Z1409, $AR$5))</f>
        <v/>
      </c>
      <c r="AS1409" s="375" t="str">
        <f t="array" ref="AS1409">IF($W1409, "", INDEX(白話字韻母資料表, $AC1409, $AR$5))</f>
        <v/>
      </c>
      <c r="AT1409" s="374" t="str">
        <f t="array" ref="AT1409">IF($W1409, "", INDEX(台羅韻母八聲調資料表, $AD1409, $AG1409))</f>
        <v/>
      </c>
      <c r="AU1409" s="370"/>
      <c r="AV1409" s="374" t="str">
        <f t="array" ref="AV1409">IF($V1409, "", INDEX(白話字聲母資料表, $Z1409, $AV$5))</f>
        <v/>
      </c>
      <c r="AW1409" s="375" t="str">
        <f t="array" ref="AW1409">IF($W1409, "", INDEX(白話字韻母資料表, $AC1409, $AW$5))</f>
        <v/>
      </c>
      <c r="AX1409" s="374" t="str">
        <f t="array" ref="AX1409">IF($W1409, "", INDEX(閩拼韻母八聲調資料表, $AD1409, $AG1409))</f>
        <v/>
      </c>
    </row>
    <row r="1410" spans="2:50">
      <c r="B1410" s="380">
        <f t="shared" si="367"/>
        <v>1402</v>
      </c>
      <c r="C1410" s="314" t="str">
        <f>MID(文章!$D$4, B1410, 1)</f>
        <v/>
      </c>
      <c r="D1410" s="365"/>
      <c r="E1410" s="365"/>
      <c r="F1410" s="365"/>
      <c r="G1410" s="315" t="str">
        <f t="array" ref="G1410">IF( OR($T1410, NOT($U1410), $W1410), "", $AA1410 &amp; $AH1410 &amp; INDEX(中文數值資料表, $AG1410, 2) )</f>
        <v/>
      </c>
      <c r="H1410" s="321" t="str">
        <f t="shared" si="368"/>
        <v/>
      </c>
      <c r="I1410" s="322" t="str">
        <f t="shared" si="369"/>
        <v/>
      </c>
      <c r="J1410" s="323" t="str">
        <f t="shared" si="370"/>
        <v/>
      </c>
      <c r="K1410" s="316" t="str">
        <f t="shared" si="371"/>
        <v/>
      </c>
      <c r="L1410" s="317" t="str">
        <f t="shared" ca="1" si="405"/>
        <v xml:space="preserve">\ltjruby{}{}\
</v>
      </c>
      <c r="M1410" s="317" t="str">
        <f t="shared" ca="1" si="391"/>
        <v xml:space="preserve">&lt;ruby&gt;&lt;rt&gt;&lt;/rt&gt;&lt;/ruby&gt;
</v>
      </c>
      <c r="N1410" s="317" t="str">
        <f t="shared" ca="1" si="392"/>
        <v xml:space="preserve">&lt;ruby&gt;&lt;rt&gt;&lt;/rt&gt;&lt;/ruby&gt;
</v>
      </c>
      <c r="O1410" s="317" t="str">
        <f t="shared" ca="1" si="393"/>
        <v xml:space="preserve">&lt;ruby&gt;&lt;rt&gt;&lt;/rt&gt;&lt;/ruby&gt;
</v>
      </c>
      <c r="P1410" s="317" t="str">
        <f t="shared" ca="1" si="393"/>
        <v xml:space="preserve">&lt;ruby&gt;&lt;rt&gt;&lt;/rt&gt;&lt;/ruby&gt;
</v>
      </c>
      <c r="Q1410" s="318" t="str">
        <f t="shared" ca="1" si="394"/>
        <v xml:space="preserve">&lt;ruby&gt;&lt;rtc&gt;&lt;/rtc&gt;&lt;/ruby&gt;
</v>
      </c>
      <c r="R1410" s="318" t="str">
        <f t="shared" ca="1" si="395"/>
        <v xml:space="preserve">&lt;ruby&gt;&lt;rt&gt;&lt;/rt&gt;&lt;rtc&gt;&lt;/rtc&gt;&lt;/ruby&gt;
</v>
      </c>
      <c r="S1410" s="285"/>
      <c r="T1410" s="319" t="b">
        <f t="shared" si="389"/>
        <v>0</v>
      </c>
      <c r="U1410" s="319" t="b">
        <f t="shared" si="396"/>
        <v>0</v>
      </c>
      <c r="V1410" s="319" t="b">
        <f t="shared" si="397"/>
        <v>1</v>
      </c>
      <c r="W1410" s="319" t="b">
        <f t="shared" si="398"/>
        <v>1</v>
      </c>
      <c r="X1410" s="319" t="b">
        <f t="shared" si="399"/>
        <v>0</v>
      </c>
      <c r="Y1410" s="370"/>
      <c r="Z1410" s="377" t="str">
        <f t="shared" si="390"/>
        <v/>
      </c>
      <c r="AA1410" s="373" t="str">
        <f t="array" ref="AA1410">IF( $Z1410="", "", INDEX(白話字聲母資料表, $Z1410, $AA$5))</f>
        <v/>
      </c>
      <c r="AB1410" s="370"/>
      <c r="AC1410" s="377" t="str">
        <f t="shared" si="400"/>
        <v/>
      </c>
      <c r="AD1410" s="373" t="str">
        <f t="array" ref="AD1410">IF( $W1410, "", INDEX(白話字韻母資料表, AC1410, $AD$5))</f>
        <v/>
      </c>
      <c r="AE1410" s="373" t="str">
        <f t="array" ref="AE1410">IF( $W1410, "", IF( INDEX(白話字韻母資料表, AC1410, $AE$5) = "入聲", TRUE, FALSE) )</f>
        <v/>
      </c>
      <c r="AF1410" s="374" t="str">
        <f t="shared" si="401"/>
        <v/>
      </c>
      <c r="AG1410" s="374" t="str">
        <f t="shared" si="402"/>
        <v/>
      </c>
      <c r="AH1410" s="374" t="str">
        <f t="array" ref="AH1410">IF( $W1410, "", INDEX(白話字韻母資料表, $AC1410, $AH$5))</f>
        <v/>
      </c>
      <c r="AI1410" s="374" t="str">
        <f t="array" ref="AI1410">IF($W1410, "", INDEX(白話字韻母八聲調資料表, $AD1410, $AG1410))</f>
        <v/>
      </c>
      <c r="AJ1410" s="370"/>
      <c r="AK1410" s="373" t="b">
        <f t="shared" si="403"/>
        <v>0</v>
      </c>
      <c r="AL1410" s="373" t="str">
        <f>IF( $AK1410, IFERROR( IF(MATCH( $E1410, 顎音化聲母!$H$9:$H$37, 0), TRUE, FALSE), FALSE), "")</f>
        <v/>
      </c>
      <c r="AM1410" s="373" t="str">
        <f t="array" ref="AM1410">IF( AND($AK1410, $AL1410), INDEX(顎音化聲母資料表, MATCH( $D1410 &amp; $E1410, 顎音化聲母!$L$5:$L$136, 0), 3), "")</f>
        <v/>
      </c>
      <c r="AN1410" s="373" t="str">
        <f t="shared" si="404"/>
        <v/>
      </c>
      <c r="AO1410" s="374" t="str">
        <f t="array" ref="AO1410">IF($AN1410="", "", IF( $AM1410&lt;&gt;"", $AM1410,INDEX(白話字聲母資料表, $AN1410, $AO$5)))</f>
        <v/>
      </c>
      <c r="AP1410" s="374" t="str">
        <f t="array" ref="AP1410">IF($W1410, "", INDEX(方音八音反切資料表, $AD1410, $AG1410))</f>
        <v/>
      </c>
      <c r="AQ1410" s="370"/>
      <c r="AR1410" s="374" t="str">
        <f t="array" ref="AR1410">IF($V1410, "", INDEX(白話字聲母資料表, $Z1410, $AR$5))</f>
        <v/>
      </c>
      <c r="AS1410" s="375" t="str">
        <f t="array" ref="AS1410">IF($W1410, "", INDEX(白話字韻母資料表, $AC1410, $AR$5))</f>
        <v/>
      </c>
      <c r="AT1410" s="374" t="str">
        <f t="array" ref="AT1410">IF($W1410, "", INDEX(台羅韻母八聲調資料表, $AD1410, $AG1410))</f>
        <v/>
      </c>
      <c r="AU1410" s="370"/>
      <c r="AV1410" s="374" t="str">
        <f t="array" ref="AV1410">IF($V1410, "", INDEX(白話字聲母資料表, $Z1410, $AV$5))</f>
        <v/>
      </c>
      <c r="AW1410" s="375" t="str">
        <f t="array" ref="AW1410">IF($W1410, "", INDEX(白話字韻母資料表, $AC1410, $AW$5))</f>
        <v/>
      </c>
      <c r="AX1410" s="374" t="str">
        <f t="array" ref="AX1410">IF($W1410, "", INDEX(閩拼韻母八聲調資料表, $AD1410, $AG1410))</f>
        <v/>
      </c>
    </row>
    <row r="1411" spans="2:50">
      <c r="B1411" s="380">
        <f t="shared" si="367"/>
        <v>1403</v>
      </c>
      <c r="C1411" s="314" t="str">
        <f>MID(文章!$D$4, B1411, 1)</f>
        <v/>
      </c>
      <c r="D1411" s="365"/>
      <c r="E1411" s="365"/>
      <c r="F1411" s="365"/>
      <c r="G1411" s="315" t="str">
        <f t="array" ref="G1411">IF( OR($T1411, NOT($U1411), $W1411), "", $AA1411 &amp; $AH1411 &amp; INDEX(中文數值資料表, $AG1411, 2) )</f>
        <v/>
      </c>
      <c r="H1411" s="321" t="str">
        <f t="shared" si="368"/>
        <v/>
      </c>
      <c r="I1411" s="322" t="str">
        <f t="shared" si="369"/>
        <v/>
      </c>
      <c r="J1411" s="323" t="str">
        <f t="shared" si="370"/>
        <v/>
      </c>
      <c r="K1411" s="316" t="str">
        <f t="shared" si="371"/>
        <v/>
      </c>
      <c r="L1411" s="317" t="str">
        <f t="shared" ca="1" si="405"/>
        <v xml:space="preserve">\ltjruby{}{}\
</v>
      </c>
      <c r="M1411" s="317" t="str">
        <f t="shared" ca="1" si="391"/>
        <v xml:space="preserve">&lt;ruby&gt;&lt;rt&gt;&lt;/rt&gt;&lt;/ruby&gt;
</v>
      </c>
      <c r="N1411" s="317" t="str">
        <f t="shared" ca="1" si="392"/>
        <v xml:space="preserve">&lt;ruby&gt;&lt;rt&gt;&lt;/rt&gt;&lt;/ruby&gt;
</v>
      </c>
      <c r="O1411" s="317" t="str">
        <f t="shared" ca="1" si="393"/>
        <v xml:space="preserve">&lt;ruby&gt;&lt;rt&gt;&lt;/rt&gt;&lt;/ruby&gt;
</v>
      </c>
      <c r="P1411" s="317" t="str">
        <f t="shared" ca="1" si="393"/>
        <v xml:space="preserve">&lt;ruby&gt;&lt;rt&gt;&lt;/rt&gt;&lt;/ruby&gt;
</v>
      </c>
      <c r="Q1411" s="318" t="str">
        <f t="shared" ca="1" si="394"/>
        <v xml:space="preserve">&lt;ruby&gt;&lt;rtc&gt;&lt;/rtc&gt;&lt;/ruby&gt;
</v>
      </c>
      <c r="R1411" s="318" t="str">
        <f t="shared" ca="1" si="395"/>
        <v xml:space="preserve">&lt;ruby&gt;&lt;rt&gt;&lt;/rt&gt;&lt;rtc&gt;&lt;/rtc&gt;&lt;/ruby&gt;
</v>
      </c>
      <c r="S1411" s="285"/>
      <c r="T1411" s="319" t="b">
        <f t="shared" si="389"/>
        <v>0</v>
      </c>
      <c r="U1411" s="319" t="b">
        <f t="shared" si="396"/>
        <v>0</v>
      </c>
      <c r="V1411" s="319" t="b">
        <f t="shared" si="397"/>
        <v>1</v>
      </c>
      <c r="W1411" s="319" t="b">
        <f t="shared" si="398"/>
        <v>1</v>
      </c>
      <c r="X1411" s="319" t="b">
        <f t="shared" si="399"/>
        <v>0</v>
      </c>
      <c r="Y1411" s="370"/>
      <c r="Z1411" s="377" t="str">
        <f t="shared" si="390"/>
        <v/>
      </c>
      <c r="AA1411" s="373" t="str">
        <f t="array" ref="AA1411">IF( $Z1411="", "", INDEX(白話字聲母資料表, $Z1411, $AA$5))</f>
        <v/>
      </c>
      <c r="AB1411" s="370"/>
      <c r="AC1411" s="377" t="str">
        <f t="shared" si="400"/>
        <v/>
      </c>
      <c r="AD1411" s="373" t="str">
        <f t="array" ref="AD1411">IF( $W1411, "", INDEX(白話字韻母資料表, AC1411, $AD$5))</f>
        <v/>
      </c>
      <c r="AE1411" s="373" t="str">
        <f t="array" ref="AE1411">IF( $W1411, "", IF( INDEX(白話字韻母資料表, AC1411, $AE$5) = "入聲", TRUE, FALSE) )</f>
        <v/>
      </c>
      <c r="AF1411" s="374" t="str">
        <f t="shared" si="401"/>
        <v/>
      </c>
      <c r="AG1411" s="374" t="str">
        <f t="shared" si="402"/>
        <v/>
      </c>
      <c r="AH1411" s="374" t="str">
        <f t="array" ref="AH1411">IF( $W1411, "", INDEX(白話字韻母資料表, $AC1411, $AH$5))</f>
        <v/>
      </c>
      <c r="AI1411" s="374" t="str">
        <f t="array" ref="AI1411">IF($W1411, "", INDEX(白話字韻母八聲調資料表, $AD1411, $AG1411))</f>
        <v/>
      </c>
      <c r="AJ1411" s="370"/>
      <c r="AK1411" s="373" t="b">
        <f t="shared" si="403"/>
        <v>0</v>
      </c>
      <c r="AL1411" s="373" t="str">
        <f>IF( $AK1411, IFERROR( IF(MATCH( $E1411, 顎音化聲母!$H$9:$H$37, 0), TRUE, FALSE), FALSE), "")</f>
        <v/>
      </c>
      <c r="AM1411" s="373" t="str">
        <f t="array" ref="AM1411">IF( AND($AK1411, $AL1411), INDEX(顎音化聲母資料表, MATCH( $D1411 &amp; $E1411, 顎音化聲母!$L$5:$L$136, 0), 3), "")</f>
        <v/>
      </c>
      <c r="AN1411" s="373" t="str">
        <f t="shared" si="404"/>
        <v/>
      </c>
      <c r="AO1411" s="374" t="str">
        <f t="array" ref="AO1411">IF($AN1411="", "", IF( $AM1411&lt;&gt;"", $AM1411,INDEX(白話字聲母資料表, $AN1411, $AO$5)))</f>
        <v/>
      </c>
      <c r="AP1411" s="374" t="str">
        <f t="array" ref="AP1411">IF($W1411, "", INDEX(方音八音反切資料表, $AD1411, $AG1411))</f>
        <v/>
      </c>
      <c r="AQ1411" s="370"/>
      <c r="AR1411" s="374" t="str">
        <f t="array" ref="AR1411">IF($V1411, "", INDEX(白話字聲母資料表, $Z1411, $AR$5))</f>
        <v/>
      </c>
      <c r="AS1411" s="375" t="str">
        <f t="array" ref="AS1411">IF($W1411, "", INDEX(白話字韻母資料表, $AC1411, $AR$5))</f>
        <v/>
      </c>
      <c r="AT1411" s="374" t="str">
        <f t="array" ref="AT1411">IF($W1411, "", INDEX(台羅韻母八聲調資料表, $AD1411, $AG1411))</f>
        <v/>
      </c>
      <c r="AU1411" s="370"/>
      <c r="AV1411" s="374" t="str">
        <f t="array" ref="AV1411">IF($V1411, "", INDEX(白話字聲母資料表, $Z1411, $AV$5))</f>
        <v/>
      </c>
      <c r="AW1411" s="375" t="str">
        <f t="array" ref="AW1411">IF($W1411, "", INDEX(白話字韻母資料表, $AC1411, $AW$5))</f>
        <v/>
      </c>
      <c r="AX1411" s="374" t="str">
        <f t="array" ref="AX1411">IF($W1411, "", INDEX(閩拼韻母八聲調資料表, $AD1411, $AG1411))</f>
        <v/>
      </c>
    </row>
    <row r="1412" spans="2:50">
      <c r="B1412" s="380">
        <f t="shared" si="367"/>
        <v>1404</v>
      </c>
      <c r="C1412" s="314" t="str">
        <f>MID(文章!$D$4, B1412, 1)</f>
        <v/>
      </c>
      <c r="D1412" s="365"/>
      <c r="E1412" s="365"/>
      <c r="F1412" s="365"/>
      <c r="G1412" s="315" t="str">
        <f t="array" ref="G1412">IF( OR($T1412, NOT($U1412), $W1412), "", $AA1412 &amp; $AH1412 &amp; INDEX(中文數值資料表, $AG1412, 2) )</f>
        <v/>
      </c>
      <c r="H1412" s="321" t="str">
        <f t="shared" si="368"/>
        <v/>
      </c>
      <c r="I1412" s="322" t="str">
        <f t="shared" si="369"/>
        <v/>
      </c>
      <c r="J1412" s="323" t="str">
        <f t="shared" si="370"/>
        <v/>
      </c>
      <c r="K1412" s="316" t="str">
        <f t="shared" si="371"/>
        <v/>
      </c>
      <c r="L1412" s="317" t="str">
        <f t="shared" ca="1" si="405"/>
        <v xml:space="preserve">\ltjruby{}{}\
</v>
      </c>
      <c r="M1412" s="317" t="str">
        <f t="shared" ca="1" si="391"/>
        <v xml:space="preserve">&lt;ruby&gt;&lt;rt&gt;&lt;/rt&gt;&lt;/ruby&gt;
</v>
      </c>
      <c r="N1412" s="317" t="str">
        <f t="shared" ca="1" si="392"/>
        <v xml:space="preserve">&lt;ruby&gt;&lt;rt&gt;&lt;/rt&gt;&lt;/ruby&gt;
</v>
      </c>
      <c r="O1412" s="317" t="str">
        <f t="shared" ca="1" si="393"/>
        <v xml:space="preserve">&lt;ruby&gt;&lt;rt&gt;&lt;/rt&gt;&lt;/ruby&gt;
</v>
      </c>
      <c r="P1412" s="317" t="str">
        <f t="shared" ca="1" si="393"/>
        <v xml:space="preserve">&lt;ruby&gt;&lt;rt&gt;&lt;/rt&gt;&lt;/ruby&gt;
</v>
      </c>
      <c r="Q1412" s="318" t="str">
        <f t="shared" ca="1" si="394"/>
        <v xml:space="preserve">&lt;ruby&gt;&lt;rtc&gt;&lt;/rtc&gt;&lt;/ruby&gt;
</v>
      </c>
      <c r="R1412" s="318" t="str">
        <f t="shared" ca="1" si="395"/>
        <v xml:space="preserve">&lt;ruby&gt;&lt;rt&gt;&lt;/rt&gt;&lt;rtc&gt;&lt;/rtc&gt;&lt;/ruby&gt;
</v>
      </c>
      <c r="S1412" s="285"/>
      <c r="T1412" s="319" t="b">
        <f t="shared" si="389"/>
        <v>0</v>
      </c>
      <c r="U1412" s="319" t="b">
        <f t="shared" si="396"/>
        <v>0</v>
      </c>
      <c r="V1412" s="319" t="b">
        <f t="shared" si="397"/>
        <v>1</v>
      </c>
      <c r="W1412" s="319" t="b">
        <f t="shared" si="398"/>
        <v>1</v>
      </c>
      <c r="X1412" s="319" t="b">
        <f t="shared" si="399"/>
        <v>0</v>
      </c>
      <c r="Y1412" s="370"/>
      <c r="Z1412" s="377" t="str">
        <f t="shared" si="390"/>
        <v/>
      </c>
      <c r="AA1412" s="373" t="str">
        <f t="array" ref="AA1412">IF( $Z1412="", "", INDEX(白話字聲母資料表, $Z1412, $AA$5))</f>
        <v/>
      </c>
      <c r="AB1412" s="370"/>
      <c r="AC1412" s="377" t="str">
        <f t="shared" si="400"/>
        <v/>
      </c>
      <c r="AD1412" s="373" t="str">
        <f t="array" ref="AD1412">IF( $W1412, "", INDEX(白話字韻母資料表, AC1412, $AD$5))</f>
        <v/>
      </c>
      <c r="AE1412" s="373" t="str">
        <f t="array" ref="AE1412">IF( $W1412, "", IF( INDEX(白話字韻母資料表, AC1412, $AE$5) = "入聲", TRUE, FALSE) )</f>
        <v/>
      </c>
      <c r="AF1412" s="374" t="str">
        <f t="shared" si="401"/>
        <v/>
      </c>
      <c r="AG1412" s="374" t="str">
        <f t="shared" si="402"/>
        <v/>
      </c>
      <c r="AH1412" s="374" t="str">
        <f t="array" ref="AH1412">IF( $W1412, "", INDEX(白話字韻母資料表, $AC1412, $AH$5))</f>
        <v/>
      </c>
      <c r="AI1412" s="374" t="str">
        <f t="array" ref="AI1412">IF($W1412, "", INDEX(白話字韻母八聲調資料表, $AD1412, $AG1412))</f>
        <v/>
      </c>
      <c r="AJ1412" s="370"/>
      <c r="AK1412" s="373" t="b">
        <f t="shared" si="403"/>
        <v>0</v>
      </c>
      <c r="AL1412" s="373" t="str">
        <f>IF( $AK1412, IFERROR( IF(MATCH( $E1412, 顎音化聲母!$H$9:$H$37, 0), TRUE, FALSE), FALSE), "")</f>
        <v/>
      </c>
      <c r="AM1412" s="373" t="str">
        <f t="array" ref="AM1412">IF( AND($AK1412, $AL1412), INDEX(顎音化聲母資料表, MATCH( $D1412 &amp; $E1412, 顎音化聲母!$L$5:$L$136, 0), 3), "")</f>
        <v/>
      </c>
      <c r="AN1412" s="373" t="str">
        <f t="shared" si="404"/>
        <v/>
      </c>
      <c r="AO1412" s="374" t="str">
        <f t="array" ref="AO1412">IF($AN1412="", "", IF( $AM1412&lt;&gt;"", $AM1412,INDEX(白話字聲母資料表, $AN1412, $AO$5)))</f>
        <v/>
      </c>
      <c r="AP1412" s="374" t="str">
        <f t="array" ref="AP1412">IF($W1412, "", INDEX(方音八音反切資料表, $AD1412, $AG1412))</f>
        <v/>
      </c>
      <c r="AQ1412" s="370"/>
      <c r="AR1412" s="374" t="str">
        <f t="array" ref="AR1412">IF($V1412, "", INDEX(白話字聲母資料表, $Z1412, $AR$5))</f>
        <v/>
      </c>
      <c r="AS1412" s="375" t="str">
        <f t="array" ref="AS1412">IF($W1412, "", INDEX(白話字韻母資料表, $AC1412, $AR$5))</f>
        <v/>
      </c>
      <c r="AT1412" s="374" t="str">
        <f t="array" ref="AT1412">IF($W1412, "", INDEX(台羅韻母八聲調資料表, $AD1412, $AG1412))</f>
        <v/>
      </c>
      <c r="AU1412" s="370"/>
      <c r="AV1412" s="374" t="str">
        <f t="array" ref="AV1412">IF($V1412, "", INDEX(白話字聲母資料表, $Z1412, $AV$5))</f>
        <v/>
      </c>
      <c r="AW1412" s="375" t="str">
        <f t="array" ref="AW1412">IF($W1412, "", INDEX(白話字韻母資料表, $AC1412, $AW$5))</f>
        <v/>
      </c>
      <c r="AX1412" s="374" t="str">
        <f t="array" ref="AX1412">IF($W1412, "", INDEX(閩拼韻母八聲調資料表, $AD1412, $AG1412))</f>
        <v/>
      </c>
    </row>
    <row r="1413" spans="2:50">
      <c r="B1413" s="380">
        <f t="shared" si="367"/>
        <v>1405</v>
      </c>
      <c r="C1413" s="314" t="str">
        <f>MID(文章!$D$4, B1413, 1)</f>
        <v/>
      </c>
      <c r="D1413" s="365"/>
      <c r="E1413" s="365"/>
      <c r="F1413" s="365"/>
      <c r="G1413" s="315" t="str">
        <f t="array" ref="G1413">IF( OR($T1413, NOT($U1413), $W1413), "", $AA1413 &amp; $AH1413 &amp; INDEX(中文數值資料表, $AG1413, 2) )</f>
        <v/>
      </c>
      <c r="H1413" s="321" t="str">
        <f t="shared" si="368"/>
        <v/>
      </c>
      <c r="I1413" s="322" t="str">
        <f t="shared" si="369"/>
        <v/>
      </c>
      <c r="J1413" s="323" t="str">
        <f t="shared" si="370"/>
        <v/>
      </c>
      <c r="K1413" s="316" t="str">
        <f t="shared" si="371"/>
        <v/>
      </c>
      <c r="L1413" s="317" t="str">
        <f t="shared" ca="1" si="405"/>
        <v xml:space="preserve">\ltjruby{}{}\
</v>
      </c>
      <c r="M1413" s="317" t="str">
        <f t="shared" ca="1" si="391"/>
        <v xml:space="preserve">&lt;ruby&gt;&lt;rt&gt;&lt;/rt&gt;&lt;/ruby&gt;
</v>
      </c>
      <c r="N1413" s="317" t="str">
        <f t="shared" ca="1" si="392"/>
        <v xml:space="preserve">&lt;ruby&gt;&lt;rt&gt;&lt;/rt&gt;&lt;/ruby&gt;
</v>
      </c>
      <c r="O1413" s="317" t="str">
        <f t="shared" ca="1" si="393"/>
        <v xml:space="preserve">&lt;ruby&gt;&lt;rt&gt;&lt;/rt&gt;&lt;/ruby&gt;
</v>
      </c>
      <c r="P1413" s="317" t="str">
        <f t="shared" ca="1" si="393"/>
        <v xml:space="preserve">&lt;ruby&gt;&lt;rt&gt;&lt;/rt&gt;&lt;/ruby&gt;
</v>
      </c>
      <c r="Q1413" s="318" t="str">
        <f t="shared" ca="1" si="394"/>
        <v xml:space="preserve">&lt;ruby&gt;&lt;rtc&gt;&lt;/rtc&gt;&lt;/ruby&gt;
</v>
      </c>
      <c r="R1413" s="318" t="str">
        <f t="shared" ca="1" si="395"/>
        <v xml:space="preserve">&lt;ruby&gt;&lt;rt&gt;&lt;/rt&gt;&lt;rtc&gt;&lt;/rtc&gt;&lt;/ruby&gt;
</v>
      </c>
      <c r="S1413" s="285"/>
      <c r="T1413" s="319" t="b">
        <f t="shared" si="389"/>
        <v>0</v>
      </c>
      <c r="U1413" s="319" t="b">
        <f t="shared" si="396"/>
        <v>0</v>
      </c>
      <c r="V1413" s="319" t="b">
        <f t="shared" si="397"/>
        <v>1</v>
      </c>
      <c r="W1413" s="319" t="b">
        <f t="shared" si="398"/>
        <v>1</v>
      </c>
      <c r="X1413" s="319" t="b">
        <f t="shared" si="399"/>
        <v>0</v>
      </c>
      <c r="Y1413" s="370"/>
      <c r="Z1413" s="377" t="str">
        <f t="shared" si="390"/>
        <v/>
      </c>
      <c r="AA1413" s="373" t="str">
        <f t="array" ref="AA1413">IF( $Z1413="", "", INDEX(白話字聲母資料表, $Z1413, $AA$5))</f>
        <v/>
      </c>
      <c r="AB1413" s="370"/>
      <c r="AC1413" s="377" t="str">
        <f t="shared" si="400"/>
        <v/>
      </c>
      <c r="AD1413" s="373" t="str">
        <f t="array" ref="AD1413">IF( $W1413, "", INDEX(白話字韻母資料表, AC1413, $AD$5))</f>
        <v/>
      </c>
      <c r="AE1413" s="373" t="str">
        <f t="array" ref="AE1413">IF( $W1413, "", IF( INDEX(白話字韻母資料表, AC1413, $AE$5) = "入聲", TRUE, FALSE) )</f>
        <v/>
      </c>
      <c r="AF1413" s="374" t="str">
        <f t="shared" si="401"/>
        <v/>
      </c>
      <c r="AG1413" s="374" t="str">
        <f t="shared" si="402"/>
        <v/>
      </c>
      <c r="AH1413" s="374" t="str">
        <f t="array" ref="AH1413">IF( $W1413, "", INDEX(白話字韻母資料表, $AC1413, $AH$5))</f>
        <v/>
      </c>
      <c r="AI1413" s="374" t="str">
        <f t="array" ref="AI1413">IF($W1413, "", INDEX(白話字韻母八聲調資料表, $AD1413, $AG1413))</f>
        <v/>
      </c>
      <c r="AJ1413" s="370"/>
      <c r="AK1413" s="373" t="b">
        <f t="shared" si="403"/>
        <v>0</v>
      </c>
      <c r="AL1413" s="373" t="str">
        <f>IF( $AK1413, IFERROR( IF(MATCH( $E1413, 顎音化聲母!$H$9:$H$37, 0), TRUE, FALSE), FALSE), "")</f>
        <v/>
      </c>
      <c r="AM1413" s="373" t="str">
        <f t="array" ref="AM1413">IF( AND($AK1413, $AL1413), INDEX(顎音化聲母資料表, MATCH( $D1413 &amp; $E1413, 顎音化聲母!$L$5:$L$136, 0), 3), "")</f>
        <v/>
      </c>
      <c r="AN1413" s="373" t="str">
        <f t="shared" si="404"/>
        <v/>
      </c>
      <c r="AO1413" s="374" t="str">
        <f t="array" ref="AO1413">IF($AN1413="", "", IF( $AM1413&lt;&gt;"", $AM1413,INDEX(白話字聲母資料表, $AN1413, $AO$5)))</f>
        <v/>
      </c>
      <c r="AP1413" s="374" t="str">
        <f t="array" ref="AP1413">IF($W1413, "", INDEX(方音八音反切資料表, $AD1413, $AG1413))</f>
        <v/>
      </c>
      <c r="AQ1413" s="370"/>
      <c r="AR1413" s="374" t="str">
        <f t="array" ref="AR1413">IF($V1413, "", INDEX(白話字聲母資料表, $Z1413, $AR$5))</f>
        <v/>
      </c>
      <c r="AS1413" s="375" t="str">
        <f t="array" ref="AS1413">IF($W1413, "", INDEX(白話字韻母資料表, $AC1413, $AR$5))</f>
        <v/>
      </c>
      <c r="AT1413" s="374" t="str">
        <f t="array" ref="AT1413">IF($W1413, "", INDEX(台羅韻母八聲調資料表, $AD1413, $AG1413))</f>
        <v/>
      </c>
      <c r="AU1413" s="370"/>
      <c r="AV1413" s="374" t="str">
        <f t="array" ref="AV1413">IF($V1413, "", INDEX(白話字聲母資料表, $Z1413, $AV$5))</f>
        <v/>
      </c>
      <c r="AW1413" s="375" t="str">
        <f t="array" ref="AW1413">IF($W1413, "", INDEX(白話字韻母資料表, $AC1413, $AW$5))</f>
        <v/>
      </c>
      <c r="AX1413" s="374" t="str">
        <f t="array" ref="AX1413">IF($W1413, "", INDEX(閩拼韻母八聲調資料表, $AD1413, $AG1413))</f>
        <v/>
      </c>
    </row>
    <row r="1414" spans="2:50">
      <c r="B1414" s="380">
        <f t="shared" si="367"/>
        <v>1406</v>
      </c>
      <c r="C1414" s="314" t="str">
        <f>MID(文章!$D$4, B1414, 1)</f>
        <v/>
      </c>
      <c r="D1414" s="365"/>
      <c r="E1414" s="365"/>
      <c r="F1414" s="365"/>
      <c r="G1414" s="315" t="str">
        <f t="array" ref="G1414">IF( OR($T1414, NOT($U1414), $W1414), "", $AA1414 &amp; $AH1414 &amp; INDEX(中文數值資料表, $AG1414, 2) )</f>
        <v/>
      </c>
      <c r="H1414" s="321" t="str">
        <f t="shared" si="368"/>
        <v/>
      </c>
      <c r="I1414" s="322" t="str">
        <f t="shared" si="369"/>
        <v/>
      </c>
      <c r="J1414" s="323" t="str">
        <f t="shared" si="370"/>
        <v/>
      </c>
      <c r="K1414" s="316" t="str">
        <f t="shared" si="371"/>
        <v/>
      </c>
      <c r="L1414" s="317" t="str">
        <f t="shared" ca="1" si="405"/>
        <v xml:space="preserve">\ltjruby{}{}\
</v>
      </c>
      <c r="M1414" s="317" t="str">
        <f t="shared" ca="1" si="391"/>
        <v xml:space="preserve">&lt;ruby&gt;&lt;rt&gt;&lt;/rt&gt;&lt;/ruby&gt;
</v>
      </c>
      <c r="N1414" s="317" t="str">
        <f t="shared" ca="1" si="392"/>
        <v xml:space="preserve">&lt;ruby&gt;&lt;rt&gt;&lt;/rt&gt;&lt;/ruby&gt;
</v>
      </c>
      <c r="O1414" s="317" t="str">
        <f t="shared" ca="1" si="393"/>
        <v xml:space="preserve">&lt;ruby&gt;&lt;rt&gt;&lt;/rt&gt;&lt;/ruby&gt;
</v>
      </c>
      <c r="P1414" s="317" t="str">
        <f t="shared" ca="1" si="393"/>
        <v xml:space="preserve">&lt;ruby&gt;&lt;rt&gt;&lt;/rt&gt;&lt;/ruby&gt;
</v>
      </c>
      <c r="Q1414" s="318" t="str">
        <f t="shared" ca="1" si="394"/>
        <v xml:space="preserve">&lt;ruby&gt;&lt;rtc&gt;&lt;/rtc&gt;&lt;/ruby&gt;
</v>
      </c>
      <c r="R1414" s="318" t="str">
        <f t="shared" ca="1" si="395"/>
        <v xml:space="preserve">&lt;ruby&gt;&lt;rt&gt;&lt;/rt&gt;&lt;rtc&gt;&lt;/rtc&gt;&lt;/ruby&gt;
</v>
      </c>
      <c r="S1414" s="285"/>
      <c r="T1414" s="319" t="b">
        <f t="shared" si="389"/>
        <v>0</v>
      </c>
      <c r="U1414" s="319" t="b">
        <f t="shared" si="396"/>
        <v>0</v>
      </c>
      <c r="V1414" s="319" t="b">
        <f t="shared" si="397"/>
        <v>1</v>
      </c>
      <c r="W1414" s="319" t="b">
        <f t="shared" si="398"/>
        <v>1</v>
      </c>
      <c r="X1414" s="319" t="b">
        <f t="shared" si="399"/>
        <v>0</v>
      </c>
      <c r="Y1414" s="370"/>
      <c r="Z1414" s="377" t="str">
        <f t="shared" si="390"/>
        <v/>
      </c>
      <c r="AA1414" s="373" t="str">
        <f t="array" ref="AA1414">IF( $Z1414="", "", INDEX(白話字聲母資料表, $Z1414, $AA$5))</f>
        <v/>
      </c>
      <c r="AB1414" s="370"/>
      <c r="AC1414" s="377" t="str">
        <f t="shared" si="400"/>
        <v/>
      </c>
      <c r="AD1414" s="373" t="str">
        <f t="array" ref="AD1414">IF( $W1414, "", INDEX(白話字韻母資料表, AC1414, $AD$5))</f>
        <v/>
      </c>
      <c r="AE1414" s="373" t="str">
        <f t="array" ref="AE1414">IF( $W1414, "", IF( INDEX(白話字韻母資料表, AC1414, $AE$5) = "入聲", TRUE, FALSE) )</f>
        <v/>
      </c>
      <c r="AF1414" s="374" t="str">
        <f t="shared" si="401"/>
        <v/>
      </c>
      <c r="AG1414" s="374" t="str">
        <f t="shared" si="402"/>
        <v/>
      </c>
      <c r="AH1414" s="374" t="str">
        <f t="array" ref="AH1414">IF( $W1414, "", INDEX(白話字韻母資料表, $AC1414, $AH$5))</f>
        <v/>
      </c>
      <c r="AI1414" s="374" t="str">
        <f t="array" ref="AI1414">IF($W1414, "", INDEX(白話字韻母八聲調資料表, $AD1414, $AG1414))</f>
        <v/>
      </c>
      <c r="AJ1414" s="370"/>
      <c r="AK1414" s="373" t="b">
        <f t="shared" si="403"/>
        <v>0</v>
      </c>
      <c r="AL1414" s="373" t="str">
        <f>IF( $AK1414, IFERROR( IF(MATCH( $E1414, 顎音化聲母!$H$9:$H$37, 0), TRUE, FALSE), FALSE), "")</f>
        <v/>
      </c>
      <c r="AM1414" s="373" t="str">
        <f t="array" ref="AM1414">IF( AND($AK1414, $AL1414), INDEX(顎音化聲母資料表, MATCH( $D1414 &amp; $E1414, 顎音化聲母!$L$5:$L$136, 0), 3), "")</f>
        <v/>
      </c>
      <c r="AN1414" s="373" t="str">
        <f t="shared" si="404"/>
        <v/>
      </c>
      <c r="AO1414" s="374" t="str">
        <f t="array" ref="AO1414">IF($AN1414="", "", IF( $AM1414&lt;&gt;"", $AM1414,INDEX(白話字聲母資料表, $AN1414, $AO$5)))</f>
        <v/>
      </c>
      <c r="AP1414" s="374" t="str">
        <f t="array" ref="AP1414">IF($W1414, "", INDEX(方音八音反切資料表, $AD1414, $AG1414))</f>
        <v/>
      </c>
      <c r="AQ1414" s="370"/>
      <c r="AR1414" s="374" t="str">
        <f t="array" ref="AR1414">IF($V1414, "", INDEX(白話字聲母資料表, $Z1414, $AR$5))</f>
        <v/>
      </c>
      <c r="AS1414" s="375" t="str">
        <f t="array" ref="AS1414">IF($W1414, "", INDEX(白話字韻母資料表, $AC1414, $AR$5))</f>
        <v/>
      </c>
      <c r="AT1414" s="374" t="str">
        <f t="array" ref="AT1414">IF($W1414, "", INDEX(台羅韻母八聲調資料表, $AD1414, $AG1414))</f>
        <v/>
      </c>
      <c r="AU1414" s="370"/>
      <c r="AV1414" s="374" t="str">
        <f t="array" ref="AV1414">IF($V1414, "", INDEX(白話字聲母資料表, $Z1414, $AV$5))</f>
        <v/>
      </c>
      <c r="AW1414" s="375" t="str">
        <f t="array" ref="AW1414">IF($W1414, "", INDEX(白話字韻母資料表, $AC1414, $AW$5))</f>
        <v/>
      </c>
      <c r="AX1414" s="374" t="str">
        <f t="array" ref="AX1414">IF($W1414, "", INDEX(閩拼韻母八聲調資料表, $AD1414, $AG1414))</f>
        <v/>
      </c>
    </row>
    <row r="1415" spans="2:50">
      <c r="B1415" s="380">
        <f t="shared" si="367"/>
        <v>1407</v>
      </c>
      <c r="C1415" s="314" t="str">
        <f>MID(文章!$D$4, B1415, 1)</f>
        <v/>
      </c>
      <c r="D1415" s="365"/>
      <c r="E1415" s="365"/>
      <c r="F1415" s="365"/>
      <c r="G1415" s="315" t="str">
        <f t="array" ref="G1415">IF( OR($T1415, NOT($U1415), $W1415), "", $AA1415 &amp; $AH1415 &amp; INDEX(中文數值資料表, $AG1415, 2) )</f>
        <v/>
      </c>
      <c r="H1415" s="321" t="str">
        <f t="shared" si="368"/>
        <v/>
      </c>
      <c r="I1415" s="322" t="str">
        <f t="shared" si="369"/>
        <v/>
      </c>
      <c r="J1415" s="323" t="str">
        <f t="shared" si="370"/>
        <v/>
      </c>
      <c r="K1415" s="316" t="str">
        <f t="shared" si="371"/>
        <v/>
      </c>
      <c r="L1415" s="317" t="str">
        <f t="shared" ca="1" si="405"/>
        <v xml:space="preserve">\ltjruby{}{}\
</v>
      </c>
      <c r="M1415" s="317" t="str">
        <f t="shared" ca="1" si="391"/>
        <v xml:space="preserve">&lt;ruby&gt;&lt;rt&gt;&lt;/rt&gt;&lt;/ruby&gt;
</v>
      </c>
      <c r="N1415" s="317" t="str">
        <f t="shared" ca="1" si="392"/>
        <v xml:space="preserve">&lt;ruby&gt;&lt;rt&gt;&lt;/rt&gt;&lt;/ruby&gt;
</v>
      </c>
      <c r="O1415" s="317" t="str">
        <f t="shared" ca="1" si="393"/>
        <v xml:space="preserve">&lt;ruby&gt;&lt;rt&gt;&lt;/rt&gt;&lt;/ruby&gt;
</v>
      </c>
      <c r="P1415" s="317" t="str">
        <f t="shared" ca="1" si="393"/>
        <v xml:space="preserve">&lt;ruby&gt;&lt;rt&gt;&lt;/rt&gt;&lt;/ruby&gt;
</v>
      </c>
      <c r="Q1415" s="318" t="str">
        <f t="shared" ca="1" si="394"/>
        <v xml:space="preserve">&lt;ruby&gt;&lt;rtc&gt;&lt;/rtc&gt;&lt;/ruby&gt;
</v>
      </c>
      <c r="R1415" s="318" t="str">
        <f t="shared" ca="1" si="395"/>
        <v xml:space="preserve">&lt;ruby&gt;&lt;rt&gt;&lt;/rt&gt;&lt;rtc&gt;&lt;/rtc&gt;&lt;/ruby&gt;
</v>
      </c>
      <c r="S1415" s="285"/>
      <c r="T1415" s="319" t="b">
        <f t="shared" si="389"/>
        <v>0</v>
      </c>
      <c r="U1415" s="319" t="b">
        <f t="shared" si="396"/>
        <v>0</v>
      </c>
      <c r="V1415" s="319" t="b">
        <f t="shared" si="397"/>
        <v>1</v>
      </c>
      <c r="W1415" s="319" t="b">
        <f t="shared" si="398"/>
        <v>1</v>
      </c>
      <c r="X1415" s="319" t="b">
        <f t="shared" si="399"/>
        <v>0</v>
      </c>
      <c r="Y1415" s="370"/>
      <c r="Z1415" s="377" t="str">
        <f t="shared" si="390"/>
        <v/>
      </c>
      <c r="AA1415" s="373" t="str">
        <f t="array" ref="AA1415">IF( $Z1415="", "", INDEX(白話字聲母資料表, $Z1415, $AA$5))</f>
        <v/>
      </c>
      <c r="AB1415" s="370"/>
      <c r="AC1415" s="377" t="str">
        <f t="shared" si="400"/>
        <v/>
      </c>
      <c r="AD1415" s="373" t="str">
        <f t="array" ref="AD1415">IF( $W1415, "", INDEX(白話字韻母資料表, AC1415, $AD$5))</f>
        <v/>
      </c>
      <c r="AE1415" s="373" t="str">
        <f t="array" ref="AE1415">IF( $W1415, "", IF( INDEX(白話字韻母資料表, AC1415, $AE$5) = "入聲", TRUE, FALSE) )</f>
        <v/>
      </c>
      <c r="AF1415" s="374" t="str">
        <f t="shared" si="401"/>
        <v/>
      </c>
      <c r="AG1415" s="374" t="str">
        <f t="shared" si="402"/>
        <v/>
      </c>
      <c r="AH1415" s="374" t="str">
        <f t="array" ref="AH1415">IF( $W1415, "", INDEX(白話字韻母資料表, $AC1415, $AH$5))</f>
        <v/>
      </c>
      <c r="AI1415" s="374" t="str">
        <f t="array" ref="AI1415">IF($W1415, "", INDEX(白話字韻母八聲調資料表, $AD1415, $AG1415))</f>
        <v/>
      </c>
      <c r="AJ1415" s="370"/>
      <c r="AK1415" s="373" t="b">
        <f t="shared" si="403"/>
        <v>0</v>
      </c>
      <c r="AL1415" s="373" t="str">
        <f>IF( $AK1415, IFERROR( IF(MATCH( $E1415, 顎音化聲母!$H$9:$H$37, 0), TRUE, FALSE), FALSE), "")</f>
        <v/>
      </c>
      <c r="AM1415" s="373" t="str">
        <f t="array" ref="AM1415">IF( AND($AK1415, $AL1415), INDEX(顎音化聲母資料表, MATCH( $D1415 &amp; $E1415, 顎音化聲母!$L$5:$L$136, 0), 3), "")</f>
        <v/>
      </c>
      <c r="AN1415" s="373" t="str">
        <f t="shared" si="404"/>
        <v/>
      </c>
      <c r="AO1415" s="374" t="str">
        <f t="array" ref="AO1415">IF($AN1415="", "", IF( $AM1415&lt;&gt;"", $AM1415,INDEX(白話字聲母資料表, $AN1415, $AO$5)))</f>
        <v/>
      </c>
      <c r="AP1415" s="374" t="str">
        <f t="array" ref="AP1415">IF($W1415, "", INDEX(方音八音反切資料表, $AD1415, $AG1415))</f>
        <v/>
      </c>
      <c r="AQ1415" s="370"/>
      <c r="AR1415" s="374" t="str">
        <f t="array" ref="AR1415">IF($V1415, "", INDEX(白話字聲母資料表, $Z1415, $AR$5))</f>
        <v/>
      </c>
      <c r="AS1415" s="375" t="str">
        <f t="array" ref="AS1415">IF($W1415, "", INDEX(白話字韻母資料表, $AC1415, $AR$5))</f>
        <v/>
      </c>
      <c r="AT1415" s="374" t="str">
        <f t="array" ref="AT1415">IF($W1415, "", INDEX(台羅韻母八聲調資料表, $AD1415, $AG1415))</f>
        <v/>
      </c>
      <c r="AU1415" s="370"/>
      <c r="AV1415" s="374" t="str">
        <f t="array" ref="AV1415">IF($V1415, "", INDEX(白話字聲母資料表, $Z1415, $AV$5))</f>
        <v/>
      </c>
      <c r="AW1415" s="375" t="str">
        <f t="array" ref="AW1415">IF($W1415, "", INDEX(白話字韻母資料表, $AC1415, $AW$5))</f>
        <v/>
      </c>
      <c r="AX1415" s="374" t="str">
        <f t="array" ref="AX1415">IF($W1415, "", INDEX(閩拼韻母八聲調資料表, $AD1415, $AG1415))</f>
        <v/>
      </c>
    </row>
    <row r="1416" spans="2:50">
      <c r="B1416" s="380">
        <f t="shared" si="367"/>
        <v>1408</v>
      </c>
      <c r="C1416" s="314" t="str">
        <f>MID(文章!$D$4, B1416, 1)</f>
        <v/>
      </c>
      <c r="D1416" s="365"/>
      <c r="E1416" s="365"/>
      <c r="F1416" s="365"/>
      <c r="G1416" s="315" t="str">
        <f t="array" ref="G1416">IF( OR($T1416, NOT($U1416), $W1416), "", $AA1416 &amp; $AH1416 &amp; INDEX(中文數值資料表, $AG1416, 2) )</f>
        <v/>
      </c>
      <c r="H1416" s="321" t="str">
        <f t="shared" si="368"/>
        <v/>
      </c>
      <c r="I1416" s="322" t="str">
        <f t="shared" si="369"/>
        <v/>
      </c>
      <c r="J1416" s="323" t="str">
        <f t="shared" si="370"/>
        <v/>
      </c>
      <c r="K1416" s="316" t="str">
        <f t="shared" si="371"/>
        <v/>
      </c>
      <c r="L1416" s="317" t="str">
        <f t="shared" ca="1" si="405"/>
        <v xml:space="preserve">\ltjruby{}{}\
</v>
      </c>
      <c r="M1416" s="317" t="str">
        <f t="shared" ca="1" si="391"/>
        <v xml:space="preserve">&lt;ruby&gt;&lt;rt&gt;&lt;/rt&gt;&lt;/ruby&gt;
</v>
      </c>
      <c r="N1416" s="317" t="str">
        <f t="shared" ca="1" si="392"/>
        <v xml:space="preserve">&lt;ruby&gt;&lt;rt&gt;&lt;/rt&gt;&lt;/ruby&gt;
</v>
      </c>
      <c r="O1416" s="317" t="str">
        <f t="shared" ca="1" si="393"/>
        <v xml:space="preserve">&lt;ruby&gt;&lt;rt&gt;&lt;/rt&gt;&lt;/ruby&gt;
</v>
      </c>
      <c r="P1416" s="317" t="str">
        <f t="shared" ca="1" si="393"/>
        <v xml:space="preserve">&lt;ruby&gt;&lt;rt&gt;&lt;/rt&gt;&lt;/ruby&gt;
</v>
      </c>
      <c r="Q1416" s="318" t="str">
        <f t="shared" ca="1" si="394"/>
        <v xml:space="preserve">&lt;ruby&gt;&lt;rtc&gt;&lt;/rtc&gt;&lt;/ruby&gt;
</v>
      </c>
      <c r="R1416" s="318" t="str">
        <f t="shared" ca="1" si="395"/>
        <v xml:space="preserve">&lt;ruby&gt;&lt;rt&gt;&lt;/rt&gt;&lt;rtc&gt;&lt;/rtc&gt;&lt;/ruby&gt;
</v>
      </c>
      <c r="S1416" s="285"/>
      <c r="T1416" s="319" t="b">
        <f t="shared" si="389"/>
        <v>0</v>
      </c>
      <c r="U1416" s="319" t="b">
        <f t="shared" si="396"/>
        <v>0</v>
      </c>
      <c r="V1416" s="319" t="b">
        <f t="shared" si="397"/>
        <v>1</v>
      </c>
      <c r="W1416" s="319" t="b">
        <f t="shared" si="398"/>
        <v>1</v>
      </c>
      <c r="X1416" s="319" t="b">
        <f t="shared" si="399"/>
        <v>0</v>
      </c>
      <c r="Y1416" s="370"/>
      <c r="Z1416" s="377" t="str">
        <f t="shared" si="390"/>
        <v/>
      </c>
      <c r="AA1416" s="373" t="str">
        <f t="array" ref="AA1416">IF( $Z1416="", "", INDEX(白話字聲母資料表, $Z1416, $AA$5))</f>
        <v/>
      </c>
      <c r="AB1416" s="370"/>
      <c r="AC1416" s="377" t="str">
        <f t="shared" si="400"/>
        <v/>
      </c>
      <c r="AD1416" s="373" t="str">
        <f t="array" ref="AD1416">IF( $W1416, "", INDEX(白話字韻母資料表, AC1416, $AD$5))</f>
        <v/>
      </c>
      <c r="AE1416" s="373" t="str">
        <f t="array" ref="AE1416">IF( $W1416, "", IF( INDEX(白話字韻母資料表, AC1416, $AE$5) = "入聲", TRUE, FALSE) )</f>
        <v/>
      </c>
      <c r="AF1416" s="374" t="str">
        <f t="shared" si="401"/>
        <v/>
      </c>
      <c r="AG1416" s="374" t="str">
        <f t="shared" si="402"/>
        <v/>
      </c>
      <c r="AH1416" s="374" t="str">
        <f t="array" ref="AH1416">IF( $W1416, "", INDEX(白話字韻母資料表, $AC1416, $AH$5))</f>
        <v/>
      </c>
      <c r="AI1416" s="374" t="str">
        <f t="array" ref="AI1416">IF($W1416, "", INDEX(白話字韻母八聲調資料表, $AD1416, $AG1416))</f>
        <v/>
      </c>
      <c r="AJ1416" s="370"/>
      <c r="AK1416" s="373" t="b">
        <f t="shared" si="403"/>
        <v>0</v>
      </c>
      <c r="AL1416" s="373" t="str">
        <f>IF( $AK1416, IFERROR( IF(MATCH( $E1416, 顎音化聲母!$H$9:$H$37, 0), TRUE, FALSE), FALSE), "")</f>
        <v/>
      </c>
      <c r="AM1416" s="373" t="str">
        <f t="array" ref="AM1416">IF( AND($AK1416, $AL1416), INDEX(顎音化聲母資料表, MATCH( $D1416 &amp; $E1416, 顎音化聲母!$L$5:$L$136, 0), 3), "")</f>
        <v/>
      </c>
      <c r="AN1416" s="373" t="str">
        <f t="shared" si="404"/>
        <v/>
      </c>
      <c r="AO1416" s="374" t="str">
        <f t="array" ref="AO1416">IF($AN1416="", "", IF( $AM1416&lt;&gt;"", $AM1416,INDEX(白話字聲母資料表, $AN1416, $AO$5)))</f>
        <v/>
      </c>
      <c r="AP1416" s="374" t="str">
        <f t="array" ref="AP1416">IF($W1416, "", INDEX(方音八音反切資料表, $AD1416, $AG1416))</f>
        <v/>
      </c>
      <c r="AQ1416" s="370"/>
      <c r="AR1416" s="374" t="str">
        <f t="array" ref="AR1416">IF($V1416, "", INDEX(白話字聲母資料表, $Z1416, $AR$5))</f>
        <v/>
      </c>
      <c r="AS1416" s="375" t="str">
        <f t="array" ref="AS1416">IF($W1416, "", INDEX(白話字韻母資料表, $AC1416, $AR$5))</f>
        <v/>
      </c>
      <c r="AT1416" s="374" t="str">
        <f t="array" ref="AT1416">IF($W1416, "", INDEX(台羅韻母八聲調資料表, $AD1416, $AG1416))</f>
        <v/>
      </c>
      <c r="AU1416" s="370"/>
      <c r="AV1416" s="374" t="str">
        <f t="array" ref="AV1416">IF($V1416, "", INDEX(白話字聲母資料表, $Z1416, $AV$5))</f>
        <v/>
      </c>
      <c r="AW1416" s="375" t="str">
        <f t="array" ref="AW1416">IF($W1416, "", INDEX(白話字韻母資料表, $AC1416, $AW$5))</f>
        <v/>
      </c>
      <c r="AX1416" s="374" t="str">
        <f t="array" ref="AX1416">IF($W1416, "", INDEX(閩拼韻母八聲調資料表, $AD1416, $AG1416))</f>
        <v/>
      </c>
    </row>
    <row r="1417" spans="2:50">
      <c r="B1417" s="380">
        <f t="shared" si="367"/>
        <v>1409</v>
      </c>
      <c r="C1417" s="314" t="str">
        <f>MID(文章!$D$4, B1417, 1)</f>
        <v/>
      </c>
      <c r="D1417" s="365"/>
      <c r="E1417" s="365"/>
      <c r="F1417" s="365"/>
      <c r="G1417" s="315" t="str">
        <f t="array" ref="G1417">IF( OR($T1417, NOT($U1417), $W1417), "", $AA1417 &amp; $AH1417 &amp; INDEX(中文數值資料表, $AG1417, 2) )</f>
        <v/>
      </c>
      <c r="H1417" s="321" t="str">
        <f t="shared" si="368"/>
        <v/>
      </c>
      <c r="I1417" s="322" t="str">
        <f t="shared" si="369"/>
        <v/>
      </c>
      <c r="J1417" s="323" t="str">
        <f t="shared" si="370"/>
        <v/>
      </c>
      <c r="K1417" s="316" t="str">
        <f t="shared" si="371"/>
        <v/>
      </c>
      <c r="L1417" s="317" t="str">
        <f t="shared" ca="1" si="405"/>
        <v xml:space="preserve">\ltjruby{}{}\
</v>
      </c>
      <c r="M1417" s="317" t="str">
        <f t="shared" ca="1" si="391"/>
        <v xml:space="preserve">&lt;ruby&gt;&lt;rt&gt;&lt;/rt&gt;&lt;/ruby&gt;
</v>
      </c>
      <c r="N1417" s="317" t="str">
        <f t="shared" ca="1" si="392"/>
        <v xml:space="preserve">&lt;ruby&gt;&lt;rt&gt;&lt;/rt&gt;&lt;/ruby&gt;
</v>
      </c>
      <c r="O1417" s="317" t="str">
        <f t="shared" ca="1" si="393"/>
        <v xml:space="preserve">&lt;ruby&gt;&lt;rt&gt;&lt;/rt&gt;&lt;/ruby&gt;
</v>
      </c>
      <c r="P1417" s="317" t="str">
        <f t="shared" ca="1" si="393"/>
        <v xml:space="preserve">&lt;ruby&gt;&lt;rt&gt;&lt;/rt&gt;&lt;/ruby&gt;
</v>
      </c>
      <c r="Q1417" s="318" t="str">
        <f t="shared" ca="1" si="394"/>
        <v xml:space="preserve">&lt;ruby&gt;&lt;rtc&gt;&lt;/rtc&gt;&lt;/ruby&gt;
</v>
      </c>
      <c r="R1417" s="318" t="str">
        <f t="shared" ca="1" si="395"/>
        <v xml:space="preserve">&lt;ruby&gt;&lt;rt&gt;&lt;/rt&gt;&lt;rtc&gt;&lt;/rtc&gt;&lt;/ruby&gt;
</v>
      </c>
      <c r="S1417" s="285"/>
      <c r="T1417" s="319" t="b">
        <f t="shared" ref="T1417:T1480" si="406">IFERROR( IF( MATCH($C1417, 標題符號清單, 0) &gt; 0, TRUE, FALSE), FALSE)</f>
        <v>0</v>
      </c>
      <c r="U1417" s="319" t="b">
        <f t="shared" si="396"/>
        <v>0</v>
      </c>
      <c r="V1417" s="319" t="b">
        <f t="shared" si="397"/>
        <v>1</v>
      </c>
      <c r="W1417" s="319" t="b">
        <f t="shared" si="398"/>
        <v>1</v>
      </c>
      <c r="X1417" s="319" t="b">
        <f t="shared" si="399"/>
        <v>0</v>
      </c>
      <c r="Y1417" s="370"/>
      <c r="Z1417" s="377" t="str">
        <f t="shared" ref="Z1417:Z1480" si="407">IF(OR($T1417, NOT($U1417)), "", IF($D1417="", 18, MATCH($D1417, 白話字聲母清單, 0)) )</f>
        <v/>
      </c>
      <c r="AA1417" s="373" t="str">
        <f t="array" ref="AA1417">IF( $Z1417="", "", INDEX(白話字聲母資料表, $Z1417, $AA$5))</f>
        <v/>
      </c>
      <c r="AB1417" s="370"/>
      <c r="AC1417" s="377" t="str">
        <f t="shared" si="400"/>
        <v/>
      </c>
      <c r="AD1417" s="373" t="str">
        <f t="array" ref="AD1417">IF( $W1417, "", INDEX(白話字韻母資料表, AC1417, $AD$5))</f>
        <v/>
      </c>
      <c r="AE1417" s="373" t="str">
        <f t="array" ref="AE1417">IF( $W1417, "", IF( INDEX(白話字韻母資料表, AC1417, $AE$5) = "入聲", TRUE, FALSE) )</f>
        <v/>
      </c>
      <c r="AF1417" s="374" t="str">
        <f t="shared" si="401"/>
        <v/>
      </c>
      <c r="AG1417" s="374" t="str">
        <f t="shared" si="402"/>
        <v/>
      </c>
      <c r="AH1417" s="374" t="str">
        <f t="array" ref="AH1417">IF( $W1417, "", INDEX(白話字韻母資料表, $AC1417, $AH$5))</f>
        <v/>
      </c>
      <c r="AI1417" s="374" t="str">
        <f t="array" ref="AI1417">IF($W1417, "", INDEX(白話字韻母八聲調資料表, $AD1417, $AG1417))</f>
        <v/>
      </c>
      <c r="AJ1417" s="370"/>
      <c r="AK1417" s="373" t="b">
        <f t="shared" si="403"/>
        <v>0</v>
      </c>
      <c r="AL1417" s="373" t="str">
        <f>IF( $AK1417, IFERROR( IF(MATCH( $E1417, 顎音化聲母!$H$9:$H$37, 0), TRUE, FALSE), FALSE), "")</f>
        <v/>
      </c>
      <c r="AM1417" s="373" t="str">
        <f t="array" ref="AM1417">IF( AND($AK1417, $AL1417), INDEX(顎音化聲母資料表, MATCH( $D1417 &amp; $E1417, 顎音化聲母!$L$5:$L$136, 0), 3), "")</f>
        <v/>
      </c>
      <c r="AN1417" s="373" t="str">
        <f t="shared" si="404"/>
        <v/>
      </c>
      <c r="AO1417" s="374" t="str">
        <f t="array" ref="AO1417">IF($AN1417="", "", IF( $AM1417&lt;&gt;"", $AM1417,INDEX(白話字聲母資料表, $AN1417, $AO$5)))</f>
        <v/>
      </c>
      <c r="AP1417" s="374" t="str">
        <f t="array" ref="AP1417">IF($W1417, "", INDEX(方音八音反切資料表, $AD1417, $AG1417))</f>
        <v/>
      </c>
      <c r="AQ1417" s="370"/>
      <c r="AR1417" s="374" t="str">
        <f t="array" ref="AR1417">IF($V1417, "", INDEX(白話字聲母資料表, $Z1417, $AR$5))</f>
        <v/>
      </c>
      <c r="AS1417" s="375" t="str">
        <f t="array" ref="AS1417">IF($W1417, "", INDEX(白話字韻母資料表, $AC1417, $AR$5))</f>
        <v/>
      </c>
      <c r="AT1417" s="374" t="str">
        <f t="array" ref="AT1417">IF($W1417, "", INDEX(台羅韻母八聲調資料表, $AD1417, $AG1417))</f>
        <v/>
      </c>
      <c r="AU1417" s="370"/>
      <c r="AV1417" s="374" t="str">
        <f t="array" ref="AV1417">IF($V1417, "", INDEX(白話字聲母資料表, $Z1417, $AV$5))</f>
        <v/>
      </c>
      <c r="AW1417" s="375" t="str">
        <f t="array" ref="AW1417">IF($W1417, "", INDEX(白話字韻母資料表, $AC1417, $AW$5))</f>
        <v/>
      </c>
      <c r="AX1417" s="374" t="str">
        <f t="array" ref="AX1417">IF($W1417, "", INDEX(閩拼韻母八聲調資料表, $AD1417, $AG1417))</f>
        <v/>
      </c>
    </row>
    <row r="1418" spans="2:50">
      <c r="B1418" s="380">
        <f t="shared" si="367"/>
        <v>1410</v>
      </c>
      <c r="C1418" s="314" t="str">
        <f>MID(文章!$D$4, B1418, 1)</f>
        <v/>
      </c>
      <c r="D1418" s="365"/>
      <c r="E1418" s="365"/>
      <c r="F1418" s="365"/>
      <c r="G1418" s="315" t="str">
        <f t="array" ref="G1418">IF( OR($T1418, NOT($U1418), $W1418), "", $AA1418 &amp; $AH1418 &amp; INDEX(中文數值資料表, $AG1418, 2) )</f>
        <v/>
      </c>
      <c r="H1418" s="321" t="str">
        <f t="shared" si="368"/>
        <v/>
      </c>
      <c r="I1418" s="322" t="str">
        <f t="shared" si="369"/>
        <v/>
      </c>
      <c r="J1418" s="323" t="str">
        <f t="shared" si="370"/>
        <v/>
      </c>
      <c r="K1418" s="316" t="str">
        <f t="shared" si="371"/>
        <v/>
      </c>
      <c r="L1418" s="317" t="str">
        <f t="shared" ca="1" si="405"/>
        <v xml:space="preserve">\ltjruby{}{}\
</v>
      </c>
      <c r="M1418" s="317" t="str">
        <f t="shared" ref="M1418:M1481" ca="1" si="408">IF( $T1418, ($C1418 &amp; CHAR(10)), IF($C1418=CHAR(10), (CHAR(10) &amp; "&lt;/p&gt;" &amp; CHAR(10) &amp; "&lt;p&gt;" &amp; CHAR(10)), "&lt;ruby&gt;" &amp; $C1418 &amp; "&lt;rt&gt;" &amp; INDIRECT( ADDRESS(ROW(), COLUMN() - $O$5) ) &amp; "&lt;/rt&gt;&lt;/ruby&gt;" &amp; CHAR(10))
)</f>
        <v xml:space="preserve">&lt;ruby&gt;&lt;rt&gt;&lt;/rt&gt;&lt;/ruby&gt;
</v>
      </c>
      <c r="N1418" s="317" t="str">
        <f t="shared" ref="N1418:N1481" ca="1" si="409">IF( $T1418, ($C1418 &amp; CHAR(10)), IF($C1418=CHAR(10), (CHAR(10) &amp; "&lt;/p&gt;" &amp; CHAR(10) &amp; "&lt;p&gt;" &amp; CHAR(10)), "&lt;ruby&gt;" &amp; $C1418 &amp; "&lt;rt&gt;" &amp; INDIRECT( ADDRESS(ROW(), COLUMN() - $N$5) ) &amp; "&lt;/rt&gt;&lt;/ruby&gt;" &amp; CHAR(10)))</f>
        <v xml:space="preserve">&lt;ruby&gt;&lt;rt&gt;&lt;/rt&gt;&lt;/ruby&gt;
</v>
      </c>
      <c r="O1418" s="317" t="str">
        <f t="shared" ref="O1418:P1449" ca="1" si="410">IF( $T1418, ($C1418 &amp; CHAR(10)), IF($C1418=CHAR(10), (CHAR(10) &amp; "&lt;/p&gt;" &amp; CHAR(10) &amp; "&lt;p&gt;" &amp; CHAR(10)), "&lt;ruby&gt;" &amp; $C1418 &amp; "&lt;rt&gt;" &amp; INDIRECT( ADDRESS(ROW(), COLUMN() - $O$5) ) &amp; "&lt;/rt&gt;&lt;/ruby&gt;" &amp; CHAR(10)))</f>
        <v xml:space="preserve">&lt;ruby&gt;&lt;rt&gt;&lt;/rt&gt;&lt;/ruby&gt;
</v>
      </c>
      <c r="P1418" s="317" t="str">
        <f t="shared" ca="1" si="410"/>
        <v xml:space="preserve">&lt;ruby&gt;&lt;rt&gt;&lt;/rt&gt;&lt;/ruby&gt;
</v>
      </c>
      <c r="Q1418" s="318" t="str">
        <f t="shared" ref="Q1418:Q1481" ca="1" si="411">IF( $T1418, ($C1418 &amp; CHAR(10)), IF($C1418=CHAR(10), (CHAR(10) &amp; "&lt;/p&gt;" &amp; CHAR(10) &amp; "&lt;p&gt;" &amp; CHAR(10)), "&lt;ruby&gt;" &amp; $C1418 &amp; "&lt;rtc&gt;" &amp; INDIRECT( ADDRESS(ROW(), COLUMN() - $Q$5) ) &amp; "&lt;/rtc&gt;&lt;/ruby&gt;" &amp; CHAR(10)))</f>
        <v xml:space="preserve">&lt;ruby&gt;&lt;rtc&gt;&lt;/rtc&gt;&lt;/ruby&gt;
</v>
      </c>
      <c r="R1418" s="318" t="str">
        <f t="shared" ref="R1418:R1481" ca="1" si="412">IF( $T1418, ($C1418 &amp; CHAR(10)), IF($C1418=CHAR(10), (CHAR(10) &amp; "&lt;/p&gt;" &amp; CHAR(10) &amp; "&lt;p&gt;" &amp; CHAR(10)), "&lt;ruby&gt;" &amp; $C1418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418" s="285"/>
      <c r="T1418" s="319" t="b">
        <f t="shared" si="406"/>
        <v>0</v>
      </c>
      <c r="U1418" s="319" t="b">
        <f t="shared" ref="U1418:U1481" si="413">AND( NOT($T1418), $C1418&lt;&gt;"", $C1418&lt;&gt;CHAR(10) )</f>
        <v>0</v>
      </c>
      <c r="V1418" s="319" t="b">
        <f t="shared" ref="V1418:V1481" si="414">IF( OR($T1418, NOT($U1418)), TRUE, IF($D1418="", TRUE, FALSE) )</f>
        <v>1</v>
      </c>
      <c r="W1418" s="319" t="b">
        <f t="shared" ref="W1418:W1481" si="415">IF( OR($T1418, NOT($U1418)), TRUE, IF($E1418="", TRUE, FALSE))</f>
        <v>1</v>
      </c>
      <c r="X1418" s="319" t="b">
        <f t="shared" ref="X1418:X1481" si="416">AND($U1418, $F1418="")</f>
        <v>0</v>
      </c>
      <c r="Y1418" s="370"/>
      <c r="Z1418" s="377" t="str">
        <f t="shared" si="407"/>
        <v/>
      </c>
      <c r="AA1418" s="373" t="str">
        <f t="array" ref="AA1418">IF( $Z1418="", "", INDEX(白話字聲母資料表, $Z1418, $AA$5))</f>
        <v/>
      </c>
      <c r="AB1418" s="370"/>
      <c r="AC1418" s="377" t="str">
        <f t="shared" ref="AC1418:AC1481" si="417">IF( $W1418, "", MATCH(E1418, 白話字韻母清單, 0) )</f>
        <v/>
      </c>
      <c r="AD1418" s="373" t="str">
        <f t="array" ref="AD1418">IF( $W1418, "", INDEX(白話字韻母資料表, AC1418, $AD$5))</f>
        <v/>
      </c>
      <c r="AE1418" s="373" t="str">
        <f t="array" ref="AE1418">IF( $W1418, "", IF( INDEX(白話字韻母資料表, AC1418, $AE$5) = "入聲", TRUE, FALSE) )</f>
        <v/>
      </c>
      <c r="AF1418" s="374" t="str">
        <f t="shared" ref="AF1418:AF1481" si="418">IF($U1418=FALSE, "", IF($AE1418=TRUE, 4, 1))</f>
        <v/>
      </c>
      <c r="AG1418" s="374" t="str">
        <f t="shared" ref="AG1418:AG1481" si="419">IF($T1418, "", IF($F1418="", $AF1418, $F1418))</f>
        <v/>
      </c>
      <c r="AH1418" s="374" t="str">
        <f t="array" ref="AH1418">IF( $W1418, "", INDEX(白話字韻母資料表, $AC1418, $AH$5))</f>
        <v/>
      </c>
      <c r="AI1418" s="374" t="str">
        <f t="array" ref="AI1418">IF($W1418, "", INDEX(白話字韻母八聲調資料表, $AD1418, $AG1418))</f>
        <v/>
      </c>
      <c r="AJ1418" s="370"/>
      <c r="AK1418" s="373" t="b">
        <f t="shared" ref="AK1418:AK1481" si="420">IF( OR($D1418="ch", $D1418="chh", $D1418="j", $D1418="s"), TRUE, FALSE)</f>
        <v>0</v>
      </c>
      <c r="AL1418" s="373" t="str">
        <f>IF( $AK1418, IFERROR( IF(MATCH( $E1418, 顎音化聲母!$H$9:$H$37, 0), TRUE, FALSE), FALSE), "")</f>
        <v/>
      </c>
      <c r="AM1418" s="373" t="str">
        <f t="array" ref="AM1418">IF( AND($AK1418, $AL1418), INDEX(顎音化聲母資料表, MATCH( $D1418 &amp; $E1418, 顎音化聲母!$L$5:$L$136, 0), 3), "")</f>
        <v/>
      </c>
      <c r="AN1418" s="373" t="str">
        <f t="shared" ref="AN1418:AN1481" si="421">IF($V1418, "", Z1418)</f>
        <v/>
      </c>
      <c r="AO1418" s="374" t="str">
        <f t="array" ref="AO1418">IF($AN1418="", "", IF( $AM1418&lt;&gt;"", $AM1418,INDEX(白話字聲母資料表, $AN1418, $AO$5)))</f>
        <v/>
      </c>
      <c r="AP1418" s="374" t="str">
        <f t="array" ref="AP1418">IF($W1418, "", INDEX(方音八音反切資料表, $AD1418, $AG1418))</f>
        <v/>
      </c>
      <c r="AQ1418" s="370"/>
      <c r="AR1418" s="374" t="str">
        <f t="array" ref="AR1418">IF($V1418, "", INDEX(白話字聲母資料表, $Z1418, $AR$5))</f>
        <v/>
      </c>
      <c r="AS1418" s="375" t="str">
        <f t="array" ref="AS1418">IF($W1418, "", INDEX(白話字韻母資料表, $AC1418, $AR$5))</f>
        <v/>
      </c>
      <c r="AT1418" s="374" t="str">
        <f t="array" ref="AT1418">IF($W1418, "", INDEX(台羅韻母八聲調資料表, $AD1418, $AG1418))</f>
        <v/>
      </c>
      <c r="AU1418" s="370"/>
      <c r="AV1418" s="374" t="str">
        <f t="array" ref="AV1418">IF($V1418, "", INDEX(白話字聲母資料表, $Z1418, $AV$5))</f>
        <v/>
      </c>
      <c r="AW1418" s="375" t="str">
        <f t="array" ref="AW1418">IF($W1418, "", INDEX(白話字韻母資料表, $AC1418, $AW$5))</f>
        <v/>
      </c>
      <c r="AX1418" s="374" t="str">
        <f t="array" ref="AX1418">IF($W1418, "", INDEX(閩拼韻母八聲調資料表, $AD1418, $AG1418))</f>
        <v/>
      </c>
    </row>
    <row r="1419" spans="2:50">
      <c r="B1419" s="380">
        <f t="shared" si="367"/>
        <v>1411</v>
      </c>
      <c r="C1419" s="314" t="str">
        <f>MID(文章!$D$4, B1419, 1)</f>
        <v/>
      </c>
      <c r="D1419" s="365"/>
      <c r="E1419" s="365"/>
      <c r="F1419" s="365"/>
      <c r="G1419" s="315" t="str">
        <f t="array" ref="G1419">IF( OR($T1419, NOT($U1419), $W1419), "", $AA1419 &amp; $AH1419 &amp; INDEX(中文數值資料表, $AG1419, 2) )</f>
        <v/>
      </c>
      <c r="H1419" s="321" t="str">
        <f t="shared" si="368"/>
        <v/>
      </c>
      <c r="I1419" s="322" t="str">
        <f t="shared" si="369"/>
        <v/>
      </c>
      <c r="J1419" s="323" t="str">
        <f t="shared" si="370"/>
        <v/>
      </c>
      <c r="K1419" s="316" t="str">
        <f t="shared" si="371"/>
        <v/>
      </c>
      <c r="L1419" s="317" t="str">
        <f t="shared" ref="L1419:L1482" ca="1" si="422">IF( $T1419, "\ltjruby{" &amp; $C1419 &amp; "}{}\" &amp; CHAR(10), IF($C1419=CHAR(10), "\vskip 0.5 cm" &amp; CHAR(10), "\ltjruby{" &amp; $C1419 &amp; "}{" &amp; INDIRECT( ADDRESS(ROW(), COLUMN() - $L$5) ) &amp; "}\" &amp; CHAR(10)))</f>
        <v xml:space="preserve">\ltjruby{}{}\
</v>
      </c>
      <c r="M1419" s="317" t="str">
        <f t="shared" ca="1" si="408"/>
        <v xml:space="preserve">&lt;ruby&gt;&lt;rt&gt;&lt;/rt&gt;&lt;/ruby&gt;
</v>
      </c>
      <c r="N1419" s="317" t="str">
        <f t="shared" ca="1" si="409"/>
        <v xml:space="preserve">&lt;ruby&gt;&lt;rt&gt;&lt;/rt&gt;&lt;/ruby&gt;
</v>
      </c>
      <c r="O1419" s="317" t="str">
        <f t="shared" ca="1" si="410"/>
        <v xml:space="preserve">&lt;ruby&gt;&lt;rt&gt;&lt;/rt&gt;&lt;/ruby&gt;
</v>
      </c>
      <c r="P1419" s="317" t="str">
        <f t="shared" ca="1" si="410"/>
        <v xml:space="preserve">&lt;ruby&gt;&lt;rt&gt;&lt;/rt&gt;&lt;/ruby&gt;
</v>
      </c>
      <c r="Q1419" s="318" t="str">
        <f t="shared" ca="1" si="411"/>
        <v xml:space="preserve">&lt;ruby&gt;&lt;rtc&gt;&lt;/rtc&gt;&lt;/ruby&gt;
</v>
      </c>
      <c r="R1419" s="318" t="str">
        <f t="shared" ca="1" si="412"/>
        <v xml:space="preserve">&lt;ruby&gt;&lt;rt&gt;&lt;/rt&gt;&lt;rtc&gt;&lt;/rtc&gt;&lt;/ruby&gt;
</v>
      </c>
      <c r="S1419" s="285"/>
      <c r="T1419" s="319" t="b">
        <f t="shared" si="406"/>
        <v>0</v>
      </c>
      <c r="U1419" s="319" t="b">
        <f t="shared" si="413"/>
        <v>0</v>
      </c>
      <c r="V1419" s="319" t="b">
        <f t="shared" si="414"/>
        <v>1</v>
      </c>
      <c r="W1419" s="319" t="b">
        <f t="shared" si="415"/>
        <v>1</v>
      </c>
      <c r="X1419" s="319" t="b">
        <f t="shared" si="416"/>
        <v>0</v>
      </c>
      <c r="Y1419" s="370"/>
      <c r="Z1419" s="377" t="str">
        <f t="shared" si="407"/>
        <v/>
      </c>
      <c r="AA1419" s="373" t="str">
        <f t="array" ref="AA1419">IF( $Z1419="", "", INDEX(白話字聲母資料表, $Z1419, $AA$5))</f>
        <v/>
      </c>
      <c r="AB1419" s="370"/>
      <c r="AC1419" s="377" t="str">
        <f t="shared" si="417"/>
        <v/>
      </c>
      <c r="AD1419" s="373" t="str">
        <f t="array" ref="AD1419">IF( $W1419, "", INDEX(白話字韻母資料表, AC1419, $AD$5))</f>
        <v/>
      </c>
      <c r="AE1419" s="373" t="str">
        <f t="array" ref="AE1419">IF( $W1419, "", IF( INDEX(白話字韻母資料表, AC1419, $AE$5) = "入聲", TRUE, FALSE) )</f>
        <v/>
      </c>
      <c r="AF1419" s="374" t="str">
        <f t="shared" si="418"/>
        <v/>
      </c>
      <c r="AG1419" s="374" t="str">
        <f t="shared" si="419"/>
        <v/>
      </c>
      <c r="AH1419" s="374" t="str">
        <f t="array" ref="AH1419">IF( $W1419, "", INDEX(白話字韻母資料表, $AC1419, $AH$5))</f>
        <v/>
      </c>
      <c r="AI1419" s="374" t="str">
        <f t="array" ref="AI1419">IF($W1419, "", INDEX(白話字韻母八聲調資料表, $AD1419, $AG1419))</f>
        <v/>
      </c>
      <c r="AJ1419" s="370"/>
      <c r="AK1419" s="373" t="b">
        <f t="shared" si="420"/>
        <v>0</v>
      </c>
      <c r="AL1419" s="373" t="str">
        <f>IF( $AK1419, IFERROR( IF(MATCH( $E1419, 顎音化聲母!$H$9:$H$37, 0), TRUE, FALSE), FALSE), "")</f>
        <v/>
      </c>
      <c r="AM1419" s="373" t="str">
        <f t="array" ref="AM1419">IF( AND($AK1419, $AL1419), INDEX(顎音化聲母資料表, MATCH( $D1419 &amp; $E1419, 顎音化聲母!$L$5:$L$136, 0), 3), "")</f>
        <v/>
      </c>
      <c r="AN1419" s="373" t="str">
        <f t="shared" si="421"/>
        <v/>
      </c>
      <c r="AO1419" s="374" t="str">
        <f t="array" ref="AO1419">IF($AN1419="", "", IF( $AM1419&lt;&gt;"", $AM1419,INDEX(白話字聲母資料表, $AN1419, $AO$5)))</f>
        <v/>
      </c>
      <c r="AP1419" s="374" t="str">
        <f t="array" ref="AP1419">IF($W1419, "", INDEX(方音八音反切資料表, $AD1419, $AG1419))</f>
        <v/>
      </c>
      <c r="AQ1419" s="370"/>
      <c r="AR1419" s="374" t="str">
        <f t="array" ref="AR1419">IF($V1419, "", INDEX(白話字聲母資料表, $Z1419, $AR$5))</f>
        <v/>
      </c>
      <c r="AS1419" s="375" t="str">
        <f t="array" ref="AS1419">IF($W1419, "", INDEX(白話字韻母資料表, $AC1419, $AR$5))</f>
        <v/>
      </c>
      <c r="AT1419" s="374" t="str">
        <f t="array" ref="AT1419">IF($W1419, "", INDEX(台羅韻母八聲調資料表, $AD1419, $AG1419))</f>
        <v/>
      </c>
      <c r="AU1419" s="370"/>
      <c r="AV1419" s="374" t="str">
        <f t="array" ref="AV1419">IF($V1419, "", INDEX(白話字聲母資料表, $Z1419, $AV$5))</f>
        <v/>
      </c>
      <c r="AW1419" s="375" t="str">
        <f t="array" ref="AW1419">IF($W1419, "", INDEX(白話字韻母資料表, $AC1419, $AW$5))</f>
        <v/>
      </c>
      <c r="AX1419" s="374" t="str">
        <f t="array" ref="AX1419">IF($W1419, "", INDEX(閩拼韻母八聲調資料表, $AD1419, $AG1419))</f>
        <v/>
      </c>
    </row>
    <row r="1420" spans="2:50">
      <c r="B1420" s="380">
        <f t="shared" si="367"/>
        <v>1412</v>
      </c>
      <c r="C1420" s="314" t="str">
        <f>MID(文章!$D$4, B1420, 1)</f>
        <v/>
      </c>
      <c r="D1420" s="365"/>
      <c r="E1420" s="365"/>
      <c r="F1420" s="365"/>
      <c r="G1420" s="315" t="str">
        <f t="array" ref="G1420">IF( OR($T1420, NOT($U1420), $W1420), "", $AA1420 &amp; $AH1420 &amp; INDEX(中文數值資料表, $AG1420, 2) )</f>
        <v/>
      </c>
      <c r="H1420" s="321" t="str">
        <f t="shared" si="368"/>
        <v/>
      </c>
      <c r="I1420" s="322" t="str">
        <f t="shared" si="369"/>
        <v/>
      </c>
      <c r="J1420" s="323" t="str">
        <f t="shared" si="370"/>
        <v/>
      </c>
      <c r="K1420" s="316" t="str">
        <f t="shared" si="371"/>
        <v/>
      </c>
      <c r="L1420" s="317" t="str">
        <f t="shared" ca="1" si="422"/>
        <v xml:space="preserve">\ltjruby{}{}\
</v>
      </c>
      <c r="M1420" s="317" t="str">
        <f t="shared" ca="1" si="408"/>
        <v xml:space="preserve">&lt;ruby&gt;&lt;rt&gt;&lt;/rt&gt;&lt;/ruby&gt;
</v>
      </c>
      <c r="N1420" s="317" t="str">
        <f t="shared" ca="1" si="409"/>
        <v xml:space="preserve">&lt;ruby&gt;&lt;rt&gt;&lt;/rt&gt;&lt;/ruby&gt;
</v>
      </c>
      <c r="O1420" s="317" t="str">
        <f t="shared" ca="1" si="410"/>
        <v xml:space="preserve">&lt;ruby&gt;&lt;rt&gt;&lt;/rt&gt;&lt;/ruby&gt;
</v>
      </c>
      <c r="P1420" s="317" t="str">
        <f t="shared" ca="1" si="410"/>
        <v xml:space="preserve">&lt;ruby&gt;&lt;rt&gt;&lt;/rt&gt;&lt;/ruby&gt;
</v>
      </c>
      <c r="Q1420" s="318" t="str">
        <f t="shared" ca="1" si="411"/>
        <v xml:space="preserve">&lt;ruby&gt;&lt;rtc&gt;&lt;/rtc&gt;&lt;/ruby&gt;
</v>
      </c>
      <c r="R1420" s="318" t="str">
        <f t="shared" ca="1" si="412"/>
        <v xml:space="preserve">&lt;ruby&gt;&lt;rt&gt;&lt;/rt&gt;&lt;rtc&gt;&lt;/rtc&gt;&lt;/ruby&gt;
</v>
      </c>
      <c r="S1420" s="285"/>
      <c r="T1420" s="319" t="b">
        <f t="shared" si="406"/>
        <v>0</v>
      </c>
      <c r="U1420" s="319" t="b">
        <f t="shared" si="413"/>
        <v>0</v>
      </c>
      <c r="V1420" s="319" t="b">
        <f t="shared" si="414"/>
        <v>1</v>
      </c>
      <c r="W1420" s="319" t="b">
        <f t="shared" si="415"/>
        <v>1</v>
      </c>
      <c r="X1420" s="319" t="b">
        <f t="shared" si="416"/>
        <v>0</v>
      </c>
      <c r="Y1420" s="370"/>
      <c r="Z1420" s="377" t="str">
        <f t="shared" si="407"/>
        <v/>
      </c>
      <c r="AA1420" s="373" t="str">
        <f t="array" ref="AA1420">IF( $Z1420="", "", INDEX(白話字聲母資料表, $Z1420, $AA$5))</f>
        <v/>
      </c>
      <c r="AB1420" s="370"/>
      <c r="AC1420" s="377" t="str">
        <f t="shared" si="417"/>
        <v/>
      </c>
      <c r="AD1420" s="373" t="str">
        <f t="array" ref="AD1420">IF( $W1420, "", INDEX(白話字韻母資料表, AC1420, $AD$5))</f>
        <v/>
      </c>
      <c r="AE1420" s="373" t="str">
        <f t="array" ref="AE1420">IF( $W1420, "", IF( INDEX(白話字韻母資料表, AC1420, $AE$5) = "入聲", TRUE, FALSE) )</f>
        <v/>
      </c>
      <c r="AF1420" s="374" t="str">
        <f t="shared" si="418"/>
        <v/>
      </c>
      <c r="AG1420" s="374" t="str">
        <f t="shared" si="419"/>
        <v/>
      </c>
      <c r="AH1420" s="374" t="str">
        <f t="array" ref="AH1420">IF( $W1420, "", INDEX(白話字韻母資料表, $AC1420, $AH$5))</f>
        <v/>
      </c>
      <c r="AI1420" s="374" t="str">
        <f t="array" ref="AI1420">IF($W1420, "", INDEX(白話字韻母八聲調資料表, $AD1420, $AG1420))</f>
        <v/>
      </c>
      <c r="AJ1420" s="370"/>
      <c r="AK1420" s="373" t="b">
        <f t="shared" si="420"/>
        <v>0</v>
      </c>
      <c r="AL1420" s="373" t="str">
        <f>IF( $AK1420, IFERROR( IF(MATCH( $E1420, 顎音化聲母!$H$9:$H$37, 0), TRUE, FALSE), FALSE), "")</f>
        <v/>
      </c>
      <c r="AM1420" s="373" t="str">
        <f t="array" ref="AM1420">IF( AND($AK1420, $AL1420), INDEX(顎音化聲母資料表, MATCH( $D1420 &amp; $E1420, 顎音化聲母!$L$5:$L$136, 0), 3), "")</f>
        <v/>
      </c>
      <c r="AN1420" s="373" t="str">
        <f t="shared" si="421"/>
        <v/>
      </c>
      <c r="AO1420" s="374" t="str">
        <f t="array" ref="AO1420">IF($AN1420="", "", IF( $AM1420&lt;&gt;"", $AM1420,INDEX(白話字聲母資料表, $AN1420, $AO$5)))</f>
        <v/>
      </c>
      <c r="AP1420" s="374" t="str">
        <f t="array" ref="AP1420">IF($W1420, "", INDEX(方音八音反切資料表, $AD1420, $AG1420))</f>
        <v/>
      </c>
      <c r="AQ1420" s="370"/>
      <c r="AR1420" s="374" t="str">
        <f t="array" ref="AR1420">IF($V1420, "", INDEX(白話字聲母資料表, $Z1420, $AR$5))</f>
        <v/>
      </c>
      <c r="AS1420" s="375" t="str">
        <f t="array" ref="AS1420">IF($W1420, "", INDEX(白話字韻母資料表, $AC1420, $AR$5))</f>
        <v/>
      </c>
      <c r="AT1420" s="374" t="str">
        <f t="array" ref="AT1420">IF($W1420, "", INDEX(台羅韻母八聲調資料表, $AD1420, $AG1420))</f>
        <v/>
      </c>
      <c r="AU1420" s="370"/>
      <c r="AV1420" s="374" t="str">
        <f t="array" ref="AV1420">IF($V1420, "", INDEX(白話字聲母資料表, $Z1420, $AV$5))</f>
        <v/>
      </c>
      <c r="AW1420" s="375" t="str">
        <f t="array" ref="AW1420">IF($W1420, "", INDEX(白話字韻母資料表, $AC1420, $AW$5))</f>
        <v/>
      </c>
      <c r="AX1420" s="374" t="str">
        <f t="array" ref="AX1420">IF($W1420, "", INDEX(閩拼韻母八聲調資料表, $AD1420, $AG1420))</f>
        <v/>
      </c>
    </row>
    <row r="1421" spans="2:50">
      <c r="B1421" s="380">
        <f t="shared" si="367"/>
        <v>1413</v>
      </c>
      <c r="C1421" s="314" t="str">
        <f>MID(文章!$D$4, B1421, 1)</f>
        <v/>
      </c>
      <c r="D1421" s="365"/>
      <c r="E1421" s="365"/>
      <c r="F1421" s="365"/>
      <c r="G1421" s="315" t="str">
        <f t="array" ref="G1421">IF( OR($T1421, NOT($U1421), $W1421), "", $AA1421 &amp; $AH1421 &amp; INDEX(中文數值資料表, $AG1421, 2) )</f>
        <v/>
      </c>
      <c r="H1421" s="321" t="str">
        <f t="shared" si="368"/>
        <v/>
      </c>
      <c r="I1421" s="322" t="str">
        <f t="shared" si="369"/>
        <v/>
      </c>
      <c r="J1421" s="323" t="str">
        <f t="shared" si="370"/>
        <v/>
      </c>
      <c r="K1421" s="316" t="str">
        <f t="shared" si="371"/>
        <v/>
      </c>
      <c r="L1421" s="317" t="str">
        <f t="shared" ca="1" si="422"/>
        <v xml:space="preserve">\ltjruby{}{}\
</v>
      </c>
      <c r="M1421" s="317" t="str">
        <f t="shared" ca="1" si="408"/>
        <v xml:space="preserve">&lt;ruby&gt;&lt;rt&gt;&lt;/rt&gt;&lt;/ruby&gt;
</v>
      </c>
      <c r="N1421" s="317" t="str">
        <f t="shared" ca="1" si="409"/>
        <v xml:space="preserve">&lt;ruby&gt;&lt;rt&gt;&lt;/rt&gt;&lt;/ruby&gt;
</v>
      </c>
      <c r="O1421" s="317" t="str">
        <f t="shared" ca="1" si="410"/>
        <v xml:space="preserve">&lt;ruby&gt;&lt;rt&gt;&lt;/rt&gt;&lt;/ruby&gt;
</v>
      </c>
      <c r="P1421" s="317" t="str">
        <f t="shared" ca="1" si="410"/>
        <v xml:space="preserve">&lt;ruby&gt;&lt;rt&gt;&lt;/rt&gt;&lt;/ruby&gt;
</v>
      </c>
      <c r="Q1421" s="318" t="str">
        <f t="shared" ca="1" si="411"/>
        <v xml:space="preserve">&lt;ruby&gt;&lt;rtc&gt;&lt;/rtc&gt;&lt;/ruby&gt;
</v>
      </c>
      <c r="R1421" s="318" t="str">
        <f t="shared" ca="1" si="412"/>
        <v xml:space="preserve">&lt;ruby&gt;&lt;rt&gt;&lt;/rt&gt;&lt;rtc&gt;&lt;/rtc&gt;&lt;/ruby&gt;
</v>
      </c>
      <c r="S1421" s="285"/>
      <c r="T1421" s="319" t="b">
        <f t="shared" si="406"/>
        <v>0</v>
      </c>
      <c r="U1421" s="319" t="b">
        <f t="shared" si="413"/>
        <v>0</v>
      </c>
      <c r="V1421" s="319" t="b">
        <f t="shared" si="414"/>
        <v>1</v>
      </c>
      <c r="W1421" s="319" t="b">
        <f t="shared" si="415"/>
        <v>1</v>
      </c>
      <c r="X1421" s="319" t="b">
        <f t="shared" si="416"/>
        <v>0</v>
      </c>
      <c r="Y1421" s="370"/>
      <c r="Z1421" s="377" t="str">
        <f t="shared" si="407"/>
        <v/>
      </c>
      <c r="AA1421" s="373" t="str">
        <f t="array" ref="AA1421">IF( $Z1421="", "", INDEX(白話字聲母資料表, $Z1421, $AA$5))</f>
        <v/>
      </c>
      <c r="AB1421" s="370"/>
      <c r="AC1421" s="377" t="str">
        <f t="shared" si="417"/>
        <v/>
      </c>
      <c r="AD1421" s="373" t="str">
        <f t="array" ref="AD1421">IF( $W1421, "", INDEX(白話字韻母資料表, AC1421, $AD$5))</f>
        <v/>
      </c>
      <c r="AE1421" s="373" t="str">
        <f t="array" ref="AE1421">IF( $W1421, "", IF( INDEX(白話字韻母資料表, AC1421, $AE$5) = "入聲", TRUE, FALSE) )</f>
        <v/>
      </c>
      <c r="AF1421" s="374" t="str">
        <f t="shared" si="418"/>
        <v/>
      </c>
      <c r="AG1421" s="374" t="str">
        <f t="shared" si="419"/>
        <v/>
      </c>
      <c r="AH1421" s="374" t="str">
        <f t="array" ref="AH1421">IF( $W1421, "", INDEX(白話字韻母資料表, $AC1421, $AH$5))</f>
        <v/>
      </c>
      <c r="AI1421" s="374" t="str">
        <f t="array" ref="AI1421">IF($W1421, "", INDEX(白話字韻母八聲調資料表, $AD1421, $AG1421))</f>
        <v/>
      </c>
      <c r="AJ1421" s="370"/>
      <c r="AK1421" s="373" t="b">
        <f t="shared" si="420"/>
        <v>0</v>
      </c>
      <c r="AL1421" s="373" t="str">
        <f>IF( $AK1421, IFERROR( IF(MATCH( $E1421, 顎音化聲母!$H$9:$H$37, 0), TRUE, FALSE), FALSE), "")</f>
        <v/>
      </c>
      <c r="AM1421" s="373" t="str">
        <f t="array" ref="AM1421">IF( AND($AK1421, $AL1421), INDEX(顎音化聲母資料表, MATCH( $D1421 &amp; $E1421, 顎音化聲母!$L$5:$L$136, 0), 3), "")</f>
        <v/>
      </c>
      <c r="AN1421" s="373" t="str">
        <f t="shared" si="421"/>
        <v/>
      </c>
      <c r="AO1421" s="374" t="str">
        <f t="array" ref="AO1421">IF($AN1421="", "", IF( $AM1421&lt;&gt;"", $AM1421,INDEX(白話字聲母資料表, $AN1421, $AO$5)))</f>
        <v/>
      </c>
      <c r="AP1421" s="374" t="str">
        <f t="array" ref="AP1421">IF($W1421, "", INDEX(方音八音反切資料表, $AD1421, $AG1421))</f>
        <v/>
      </c>
      <c r="AQ1421" s="370"/>
      <c r="AR1421" s="374" t="str">
        <f t="array" ref="AR1421">IF($V1421, "", INDEX(白話字聲母資料表, $Z1421, $AR$5))</f>
        <v/>
      </c>
      <c r="AS1421" s="375" t="str">
        <f t="array" ref="AS1421">IF($W1421, "", INDEX(白話字韻母資料表, $AC1421, $AR$5))</f>
        <v/>
      </c>
      <c r="AT1421" s="374" t="str">
        <f t="array" ref="AT1421">IF($W1421, "", INDEX(台羅韻母八聲調資料表, $AD1421, $AG1421))</f>
        <v/>
      </c>
      <c r="AU1421" s="370"/>
      <c r="AV1421" s="374" t="str">
        <f t="array" ref="AV1421">IF($V1421, "", INDEX(白話字聲母資料表, $Z1421, $AV$5))</f>
        <v/>
      </c>
      <c r="AW1421" s="375" t="str">
        <f t="array" ref="AW1421">IF($W1421, "", INDEX(白話字韻母資料表, $AC1421, $AW$5))</f>
        <v/>
      </c>
      <c r="AX1421" s="374" t="str">
        <f t="array" ref="AX1421">IF($W1421, "", INDEX(閩拼韻母八聲調資料表, $AD1421, $AG1421))</f>
        <v/>
      </c>
    </row>
    <row r="1422" spans="2:50">
      <c r="B1422" s="380">
        <f t="shared" si="367"/>
        <v>1414</v>
      </c>
      <c r="C1422" s="314" t="str">
        <f>MID(文章!$D$4, B1422, 1)</f>
        <v/>
      </c>
      <c r="D1422" s="365"/>
      <c r="E1422" s="365"/>
      <c r="F1422" s="365"/>
      <c r="G1422" s="315" t="str">
        <f t="array" ref="G1422">IF( OR($T1422, NOT($U1422), $W1422), "", $AA1422 &amp; $AH1422 &amp; INDEX(中文數值資料表, $AG1422, 2) )</f>
        <v/>
      </c>
      <c r="H1422" s="321" t="str">
        <f t="shared" si="368"/>
        <v/>
      </c>
      <c r="I1422" s="322" t="str">
        <f t="shared" si="369"/>
        <v/>
      </c>
      <c r="J1422" s="323" t="str">
        <f t="shared" si="370"/>
        <v/>
      </c>
      <c r="K1422" s="316" t="str">
        <f t="shared" si="371"/>
        <v/>
      </c>
      <c r="L1422" s="317" t="str">
        <f t="shared" ca="1" si="422"/>
        <v xml:space="preserve">\ltjruby{}{}\
</v>
      </c>
      <c r="M1422" s="317" t="str">
        <f t="shared" ca="1" si="408"/>
        <v xml:space="preserve">&lt;ruby&gt;&lt;rt&gt;&lt;/rt&gt;&lt;/ruby&gt;
</v>
      </c>
      <c r="N1422" s="317" t="str">
        <f t="shared" ca="1" si="409"/>
        <v xml:space="preserve">&lt;ruby&gt;&lt;rt&gt;&lt;/rt&gt;&lt;/ruby&gt;
</v>
      </c>
      <c r="O1422" s="317" t="str">
        <f t="shared" ca="1" si="410"/>
        <v xml:space="preserve">&lt;ruby&gt;&lt;rt&gt;&lt;/rt&gt;&lt;/ruby&gt;
</v>
      </c>
      <c r="P1422" s="317" t="str">
        <f t="shared" ca="1" si="410"/>
        <v xml:space="preserve">&lt;ruby&gt;&lt;rt&gt;&lt;/rt&gt;&lt;/ruby&gt;
</v>
      </c>
      <c r="Q1422" s="318" t="str">
        <f t="shared" ca="1" si="411"/>
        <v xml:space="preserve">&lt;ruby&gt;&lt;rtc&gt;&lt;/rtc&gt;&lt;/ruby&gt;
</v>
      </c>
      <c r="R1422" s="318" t="str">
        <f t="shared" ca="1" si="412"/>
        <v xml:space="preserve">&lt;ruby&gt;&lt;rt&gt;&lt;/rt&gt;&lt;rtc&gt;&lt;/rtc&gt;&lt;/ruby&gt;
</v>
      </c>
      <c r="S1422" s="285"/>
      <c r="T1422" s="319" t="b">
        <f t="shared" si="406"/>
        <v>0</v>
      </c>
      <c r="U1422" s="319" t="b">
        <f t="shared" si="413"/>
        <v>0</v>
      </c>
      <c r="V1422" s="319" t="b">
        <f t="shared" si="414"/>
        <v>1</v>
      </c>
      <c r="W1422" s="319" t="b">
        <f t="shared" si="415"/>
        <v>1</v>
      </c>
      <c r="X1422" s="319" t="b">
        <f t="shared" si="416"/>
        <v>0</v>
      </c>
      <c r="Y1422" s="370"/>
      <c r="Z1422" s="377" t="str">
        <f t="shared" si="407"/>
        <v/>
      </c>
      <c r="AA1422" s="373" t="str">
        <f t="array" ref="AA1422">IF( $Z1422="", "", INDEX(白話字聲母資料表, $Z1422, $AA$5))</f>
        <v/>
      </c>
      <c r="AB1422" s="370"/>
      <c r="AC1422" s="377" t="str">
        <f t="shared" si="417"/>
        <v/>
      </c>
      <c r="AD1422" s="373" t="str">
        <f t="array" ref="AD1422">IF( $W1422, "", INDEX(白話字韻母資料表, AC1422, $AD$5))</f>
        <v/>
      </c>
      <c r="AE1422" s="373" t="str">
        <f t="array" ref="AE1422">IF( $W1422, "", IF( INDEX(白話字韻母資料表, AC1422, $AE$5) = "入聲", TRUE, FALSE) )</f>
        <v/>
      </c>
      <c r="AF1422" s="374" t="str">
        <f t="shared" si="418"/>
        <v/>
      </c>
      <c r="AG1422" s="374" t="str">
        <f t="shared" si="419"/>
        <v/>
      </c>
      <c r="AH1422" s="374" t="str">
        <f t="array" ref="AH1422">IF( $W1422, "", INDEX(白話字韻母資料表, $AC1422, $AH$5))</f>
        <v/>
      </c>
      <c r="AI1422" s="374" t="str">
        <f t="array" ref="AI1422">IF($W1422, "", INDEX(白話字韻母八聲調資料表, $AD1422, $AG1422))</f>
        <v/>
      </c>
      <c r="AJ1422" s="370"/>
      <c r="AK1422" s="373" t="b">
        <f t="shared" si="420"/>
        <v>0</v>
      </c>
      <c r="AL1422" s="373" t="str">
        <f>IF( $AK1422, IFERROR( IF(MATCH( $E1422, 顎音化聲母!$H$9:$H$37, 0), TRUE, FALSE), FALSE), "")</f>
        <v/>
      </c>
      <c r="AM1422" s="373" t="str">
        <f t="array" ref="AM1422">IF( AND($AK1422, $AL1422), INDEX(顎音化聲母資料表, MATCH( $D1422 &amp; $E1422, 顎音化聲母!$L$5:$L$136, 0), 3), "")</f>
        <v/>
      </c>
      <c r="AN1422" s="373" t="str">
        <f t="shared" si="421"/>
        <v/>
      </c>
      <c r="AO1422" s="374" t="str">
        <f t="array" ref="AO1422">IF($AN1422="", "", IF( $AM1422&lt;&gt;"", $AM1422,INDEX(白話字聲母資料表, $AN1422, $AO$5)))</f>
        <v/>
      </c>
      <c r="AP1422" s="374" t="str">
        <f t="array" ref="AP1422">IF($W1422, "", INDEX(方音八音反切資料表, $AD1422, $AG1422))</f>
        <v/>
      </c>
      <c r="AQ1422" s="370"/>
      <c r="AR1422" s="374" t="str">
        <f t="array" ref="AR1422">IF($V1422, "", INDEX(白話字聲母資料表, $Z1422, $AR$5))</f>
        <v/>
      </c>
      <c r="AS1422" s="375" t="str">
        <f t="array" ref="AS1422">IF($W1422, "", INDEX(白話字韻母資料表, $AC1422, $AR$5))</f>
        <v/>
      </c>
      <c r="AT1422" s="374" t="str">
        <f t="array" ref="AT1422">IF($W1422, "", INDEX(台羅韻母八聲調資料表, $AD1422, $AG1422))</f>
        <v/>
      </c>
      <c r="AU1422" s="370"/>
      <c r="AV1422" s="374" t="str">
        <f t="array" ref="AV1422">IF($V1422, "", INDEX(白話字聲母資料表, $Z1422, $AV$5))</f>
        <v/>
      </c>
      <c r="AW1422" s="375" t="str">
        <f t="array" ref="AW1422">IF($W1422, "", INDEX(白話字韻母資料表, $AC1422, $AW$5))</f>
        <v/>
      </c>
      <c r="AX1422" s="374" t="str">
        <f t="array" ref="AX1422">IF($W1422, "", INDEX(閩拼韻母八聲調資料表, $AD1422, $AG1422))</f>
        <v/>
      </c>
    </row>
    <row r="1423" spans="2:50">
      <c r="B1423" s="380">
        <f t="shared" si="367"/>
        <v>1415</v>
      </c>
      <c r="C1423" s="314" t="str">
        <f>MID(文章!$D$4, B1423, 1)</f>
        <v/>
      </c>
      <c r="D1423" s="365"/>
      <c r="E1423" s="365"/>
      <c r="F1423" s="365"/>
      <c r="G1423" s="315" t="str">
        <f t="array" ref="G1423">IF( OR($T1423, NOT($U1423), $W1423), "", $AA1423 &amp; $AH1423 &amp; INDEX(中文數值資料表, $AG1423, 2) )</f>
        <v/>
      </c>
      <c r="H1423" s="321" t="str">
        <f t="shared" si="368"/>
        <v/>
      </c>
      <c r="I1423" s="322" t="str">
        <f t="shared" si="369"/>
        <v/>
      </c>
      <c r="J1423" s="323" t="str">
        <f t="shared" si="370"/>
        <v/>
      </c>
      <c r="K1423" s="316" t="str">
        <f t="shared" si="371"/>
        <v/>
      </c>
      <c r="L1423" s="317" t="str">
        <f t="shared" ca="1" si="422"/>
        <v xml:space="preserve">\ltjruby{}{}\
</v>
      </c>
      <c r="M1423" s="317" t="str">
        <f t="shared" ca="1" si="408"/>
        <v xml:space="preserve">&lt;ruby&gt;&lt;rt&gt;&lt;/rt&gt;&lt;/ruby&gt;
</v>
      </c>
      <c r="N1423" s="317" t="str">
        <f t="shared" ca="1" si="409"/>
        <v xml:space="preserve">&lt;ruby&gt;&lt;rt&gt;&lt;/rt&gt;&lt;/ruby&gt;
</v>
      </c>
      <c r="O1423" s="317" t="str">
        <f t="shared" ca="1" si="410"/>
        <v xml:space="preserve">&lt;ruby&gt;&lt;rt&gt;&lt;/rt&gt;&lt;/ruby&gt;
</v>
      </c>
      <c r="P1423" s="317" t="str">
        <f t="shared" ca="1" si="410"/>
        <v xml:space="preserve">&lt;ruby&gt;&lt;rt&gt;&lt;/rt&gt;&lt;/ruby&gt;
</v>
      </c>
      <c r="Q1423" s="318" t="str">
        <f t="shared" ca="1" si="411"/>
        <v xml:space="preserve">&lt;ruby&gt;&lt;rtc&gt;&lt;/rtc&gt;&lt;/ruby&gt;
</v>
      </c>
      <c r="R1423" s="318" t="str">
        <f t="shared" ca="1" si="412"/>
        <v xml:space="preserve">&lt;ruby&gt;&lt;rt&gt;&lt;/rt&gt;&lt;rtc&gt;&lt;/rtc&gt;&lt;/ruby&gt;
</v>
      </c>
      <c r="S1423" s="285"/>
      <c r="T1423" s="319" t="b">
        <f t="shared" si="406"/>
        <v>0</v>
      </c>
      <c r="U1423" s="319" t="b">
        <f t="shared" si="413"/>
        <v>0</v>
      </c>
      <c r="V1423" s="319" t="b">
        <f t="shared" si="414"/>
        <v>1</v>
      </c>
      <c r="W1423" s="319" t="b">
        <f t="shared" si="415"/>
        <v>1</v>
      </c>
      <c r="X1423" s="319" t="b">
        <f t="shared" si="416"/>
        <v>0</v>
      </c>
      <c r="Y1423" s="370"/>
      <c r="Z1423" s="377" t="str">
        <f t="shared" si="407"/>
        <v/>
      </c>
      <c r="AA1423" s="373" t="str">
        <f t="array" ref="AA1423">IF( $Z1423="", "", INDEX(白話字聲母資料表, $Z1423, $AA$5))</f>
        <v/>
      </c>
      <c r="AB1423" s="370"/>
      <c r="AC1423" s="377" t="str">
        <f t="shared" si="417"/>
        <v/>
      </c>
      <c r="AD1423" s="373" t="str">
        <f t="array" ref="AD1423">IF( $W1423, "", INDEX(白話字韻母資料表, AC1423, $AD$5))</f>
        <v/>
      </c>
      <c r="AE1423" s="373" t="str">
        <f t="array" ref="AE1423">IF( $W1423, "", IF( INDEX(白話字韻母資料表, AC1423, $AE$5) = "入聲", TRUE, FALSE) )</f>
        <v/>
      </c>
      <c r="AF1423" s="374" t="str">
        <f t="shared" si="418"/>
        <v/>
      </c>
      <c r="AG1423" s="374" t="str">
        <f t="shared" si="419"/>
        <v/>
      </c>
      <c r="AH1423" s="374" t="str">
        <f t="array" ref="AH1423">IF( $W1423, "", INDEX(白話字韻母資料表, $AC1423, $AH$5))</f>
        <v/>
      </c>
      <c r="AI1423" s="374" t="str">
        <f t="array" ref="AI1423">IF($W1423, "", INDEX(白話字韻母八聲調資料表, $AD1423, $AG1423))</f>
        <v/>
      </c>
      <c r="AJ1423" s="370"/>
      <c r="AK1423" s="373" t="b">
        <f t="shared" si="420"/>
        <v>0</v>
      </c>
      <c r="AL1423" s="373" t="str">
        <f>IF( $AK1423, IFERROR( IF(MATCH( $E1423, 顎音化聲母!$H$9:$H$37, 0), TRUE, FALSE), FALSE), "")</f>
        <v/>
      </c>
      <c r="AM1423" s="373" t="str">
        <f t="array" ref="AM1423">IF( AND($AK1423, $AL1423), INDEX(顎音化聲母資料表, MATCH( $D1423 &amp; $E1423, 顎音化聲母!$L$5:$L$136, 0), 3), "")</f>
        <v/>
      </c>
      <c r="AN1423" s="373" t="str">
        <f t="shared" si="421"/>
        <v/>
      </c>
      <c r="AO1423" s="374" t="str">
        <f t="array" ref="AO1423">IF($AN1423="", "", IF( $AM1423&lt;&gt;"", $AM1423,INDEX(白話字聲母資料表, $AN1423, $AO$5)))</f>
        <v/>
      </c>
      <c r="AP1423" s="374" t="str">
        <f t="array" ref="AP1423">IF($W1423, "", INDEX(方音八音反切資料表, $AD1423, $AG1423))</f>
        <v/>
      </c>
      <c r="AQ1423" s="370"/>
      <c r="AR1423" s="374" t="str">
        <f t="array" ref="AR1423">IF($V1423, "", INDEX(白話字聲母資料表, $Z1423, $AR$5))</f>
        <v/>
      </c>
      <c r="AS1423" s="375" t="str">
        <f t="array" ref="AS1423">IF($W1423, "", INDEX(白話字韻母資料表, $AC1423, $AR$5))</f>
        <v/>
      </c>
      <c r="AT1423" s="374" t="str">
        <f t="array" ref="AT1423">IF($W1423, "", INDEX(台羅韻母八聲調資料表, $AD1423, $AG1423))</f>
        <v/>
      </c>
      <c r="AU1423" s="370"/>
      <c r="AV1423" s="374" t="str">
        <f t="array" ref="AV1423">IF($V1423, "", INDEX(白話字聲母資料表, $Z1423, $AV$5))</f>
        <v/>
      </c>
      <c r="AW1423" s="375" t="str">
        <f t="array" ref="AW1423">IF($W1423, "", INDEX(白話字韻母資料表, $AC1423, $AW$5))</f>
        <v/>
      </c>
      <c r="AX1423" s="374" t="str">
        <f t="array" ref="AX1423">IF($W1423, "", INDEX(閩拼韻母八聲調資料表, $AD1423, $AG1423))</f>
        <v/>
      </c>
    </row>
    <row r="1424" spans="2:50">
      <c r="B1424" s="380">
        <f t="shared" si="367"/>
        <v>1416</v>
      </c>
      <c r="C1424" s="314" t="str">
        <f>MID(文章!$D$4, B1424, 1)</f>
        <v/>
      </c>
      <c r="D1424" s="365"/>
      <c r="E1424" s="365"/>
      <c r="F1424" s="365"/>
      <c r="G1424" s="315" t="str">
        <f t="array" ref="G1424">IF( OR($T1424, NOT($U1424), $W1424), "", $AA1424 &amp; $AH1424 &amp; INDEX(中文數值資料表, $AG1424, 2) )</f>
        <v/>
      </c>
      <c r="H1424" s="321" t="str">
        <f t="shared" si="368"/>
        <v/>
      </c>
      <c r="I1424" s="322" t="str">
        <f t="shared" si="369"/>
        <v/>
      </c>
      <c r="J1424" s="323" t="str">
        <f t="shared" si="370"/>
        <v/>
      </c>
      <c r="K1424" s="316" t="str">
        <f t="shared" si="371"/>
        <v/>
      </c>
      <c r="L1424" s="317" t="str">
        <f t="shared" ca="1" si="422"/>
        <v xml:space="preserve">\ltjruby{}{}\
</v>
      </c>
      <c r="M1424" s="317" t="str">
        <f t="shared" ca="1" si="408"/>
        <v xml:space="preserve">&lt;ruby&gt;&lt;rt&gt;&lt;/rt&gt;&lt;/ruby&gt;
</v>
      </c>
      <c r="N1424" s="317" t="str">
        <f t="shared" ca="1" si="409"/>
        <v xml:space="preserve">&lt;ruby&gt;&lt;rt&gt;&lt;/rt&gt;&lt;/ruby&gt;
</v>
      </c>
      <c r="O1424" s="317" t="str">
        <f t="shared" ca="1" si="410"/>
        <v xml:space="preserve">&lt;ruby&gt;&lt;rt&gt;&lt;/rt&gt;&lt;/ruby&gt;
</v>
      </c>
      <c r="P1424" s="317" t="str">
        <f t="shared" ca="1" si="410"/>
        <v xml:space="preserve">&lt;ruby&gt;&lt;rt&gt;&lt;/rt&gt;&lt;/ruby&gt;
</v>
      </c>
      <c r="Q1424" s="318" t="str">
        <f t="shared" ca="1" si="411"/>
        <v xml:space="preserve">&lt;ruby&gt;&lt;rtc&gt;&lt;/rtc&gt;&lt;/ruby&gt;
</v>
      </c>
      <c r="R1424" s="318" t="str">
        <f t="shared" ca="1" si="412"/>
        <v xml:space="preserve">&lt;ruby&gt;&lt;rt&gt;&lt;/rt&gt;&lt;rtc&gt;&lt;/rtc&gt;&lt;/ruby&gt;
</v>
      </c>
      <c r="S1424" s="285"/>
      <c r="T1424" s="319" t="b">
        <f t="shared" si="406"/>
        <v>0</v>
      </c>
      <c r="U1424" s="319" t="b">
        <f t="shared" si="413"/>
        <v>0</v>
      </c>
      <c r="V1424" s="319" t="b">
        <f t="shared" si="414"/>
        <v>1</v>
      </c>
      <c r="W1424" s="319" t="b">
        <f t="shared" si="415"/>
        <v>1</v>
      </c>
      <c r="X1424" s="319" t="b">
        <f t="shared" si="416"/>
        <v>0</v>
      </c>
      <c r="Y1424" s="370"/>
      <c r="Z1424" s="377" t="str">
        <f t="shared" si="407"/>
        <v/>
      </c>
      <c r="AA1424" s="373" t="str">
        <f t="array" ref="AA1424">IF( $Z1424="", "", INDEX(白話字聲母資料表, $Z1424, $AA$5))</f>
        <v/>
      </c>
      <c r="AB1424" s="370"/>
      <c r="AC1424" s="377" t="str">
        <f t="shared" si="417"/>
        <v/>
      </c>
      <c r="AD1424" s="373" t="str">
        <f t="array" ref="AD1424">IF( $W1424, "", INDEX(白話字韻母資料表, AC1424, $AD$5))</f>
        <v/>
      </c>
      <c r="AE1424" s="373" t="str">
        <f t="array" ref="AE1424">IF( $W1424, "", IF( INDEX(白話字韻母資料表, AC1424, $AE$5) = "入聲", TRUE, FALSE) )</f>
        <v/>
      </c>
      <c r="AF1424" s="374" t="str">
        <f t="shared" si="418"/>
        <v/>
      </c>
      <c r="AG1424" s="374" t="str">
        <f t="shared" si="419"/>
        <v/>
      </c>
      <c r="AH1424" s="374" t="str">
        <f t="array" ref="AH1424">IF( $W1424, "", INDEX(白話字韻母資料表, $AC1424, $AH$5))</f>
        <v/>
      </c>
      <c r="AI1424" s="374" t="str">
        <f t="array" ref="AI1424">IF($W1424, "", INDEX(白話字韻母八聲調資料表, $AD1424, $AG1424))</f>
        <v/>
      </c>
      <c r="AJ1424" s="370"/>
      <c r="AK1424" s="373" t="b">
        <f t="shared" si="420"/>
        <v>0</v>
      </c>
      <c r="AL1424" s="373" t="str">
        <f>IF( $AK1424, IFERROR( IF(MATCH( $E1424, 顎音化聲母!$H$9:$H$37, 0), TRUE, FALSE), FALSE), "")</f>
        <v/>
      </c>
      <c r="AM1424" s="373" t="str">
        <f t="array" ref="AM1424">IF( AND($AK1424, $AL1424), INDEX(顎音化聲母資料表, MATCH( $D1424 &amp; $E1424, 顎音化聲母!$L$5:$L$136, 0), 3), "")</f>
        <v/>
      </c>
      <c r="AN1424" s="373" t="str">
        <f t="shared" si="421"/>
        <v/>
      </c>
      <c r="AO1424" s="374" t="str">
        <f t="array" ref="AO1424">IF($AN1424="", "", IF( $AM1424&lt;&gt;"", $AM1424,INDEX(白話字聲母資料表, $AN1424, $AO$5)))</f>
        <v/>
      </c>
      <c r="AP1424" s="374" t="str">
        <f t="array" ref="AP1424">IF($W1424, "", INDEX(方音八音反切資料表, $AD1424, $AG1424))</f>
        <v/>
      </c>
      <c r="AQ1424" s="370"/>
      <c r="AR1424" s="374" t="str">
        <f t="array" ref="AR1424">IF($V1424, "", INDEX(白話字聲母資料表, $Z1424, $AR$5))</f>
        <v/>
      </c>
      <c r="AS1424" s="375" t="str">
        <f t="array" ref="AS1424">IF($W1424, "", INDEX(白話字韻母資料表, $AC1424, $AR$5))</f>
        <v/>
      </c>
      <c r="AT1424" s="374" t="str">
        <f t="array" ref="AT1424">IF($W1424, "", INDEX(台羅韻母八聲調資料表, $AD1424, $AG1424))</f>
        <v/>
      </c>
      <c r="AU1424" s="370"/>
      <c r="AV1424" s="374" t="str">
        <f t="array" ref="AV1424">IF($V1424, "", INDEX(白話字聲母資料表, $Z1424, $AV$5))</f>
        <v/>
      </c>
      <c r="AW1424" s="375" t="str">
        <f t="array" ref="AW1424">IF($W1424, "", INDEX(白話字韻母資料表, $AC1424, $AW$5))</f>
        <v/>
      </c>
      <c r="AX1424" s="374" t="str">
        <f t="array" ref="AX1424">IF($W1424, "", INDEX(閩拼韻母八聲調資料表, $AD1424, $AG1424))</f>
        <v/>
      </c>
    </row>
    <row r="1425" spans="2:50">
      <c r="B1425" s="380">
        <f t="shared" si="367"/>
        <v>1417</v>
      </c>
      <c r="C1425" s="314" t="str">
        <f>MID(文章!$D$4, B1425, 1)</f>
        <v/>
      </c>
      <c r="D1425" s="365"/>
      <c r="E1425" s="365"/>
      <c r="F1425" s="365"/>
      <c r="G1425" s="315" t="str">
        <f t="array" ref="G1425">IF( OR($T1425, NOT($U1425), $W1425), "", $AA1425 &amp; $AH1425 &amp; INDEX(中文數值資料表, $AG1425, 2) )</f>
        <v/>
      </c>
      <c r="H1425" s="321" t="str">
        <f t="shared" si="368"/>
        <v/>
      </c>
      <c r="I1425" s="322" t="str">
        <f t="shared" si="369"/>
        <v/>
      </c>
      <c r="J1425" s="323" t="str">
        <f t="shared" si="370"/>
        <v/>
      </c>
      <c r="K1425" s="316" t="str">
        <f t="shared" si="371"/>
        <v/>
      </c>
      <c r="L1425" s="317" t="str">
        <f t="shared" ca="1" si="422"/>
        <v xml:space="preserve">\ltjruby{}{}\
</v>
      </c>
      <c r="M1425" s="317" t="str">
        <f t="shared" ca="1" si="408"/>
        <v xml:space="preserve">&lt;ruby&gt;&lt;rt&gt;&lt;/rt&gt;&lt;/ruby&gt;
</v>
      </c>
      <c r="N1425" s="317" t="str">
        <f t="shared" ca="1" si="409"/>
        <v xml:space="preserve">&lt;ruby&gt;&lt;rt&gt;&lt;/rt&gt;&lt;/ruby&gt;
</v>
      </c>
      <c r="O1425" s="317" t="str">
        <f t="shared" ca="1" si="410"/>
        <v xml:space="preserve">&lt;ruby&gt;&lt;rt&gt;&lt;/rt&gt;&lt;/ruby&gt;
</v>
      </c>
      <c r="P1425" s="317" t="str">
        <f t="shared" ca="1" si="410"/>
        <v xml:space="preserve">&lt;ruby&gt;&lt;rt&gt;&lt;/rt&gt;&lt;/ruby&gt;
</v>
      </c>
      <c r="Q1425" s="318" t="str">
        <f t="shared" ca="1" si="411"/>
        <v xml:space="preserve">&lt;ruby&gt;&lt;rtc&gt;&lt;/rtc&gt;&lt;/ruby&gt;
</v>
      </c>
      <c r="R1425" s="318" t="str">
        <f t="shared" ca="1" si="412"/>
        <v xml:space="preserve">&lt;ruby&gt;&lt;rt&gt;&lt;/rt&gt;&lt;rtc&gt;&lt;/rtc&gt;&lt;/ruby&gt;
</v>
      </c>
      <c r="S1425" s="285"/>
      <c r="T1425" s="319" t="b">
        <f t="shared" si="406"/>
        <v>0</v>
      </c>
      <c r="U1425" s="319" t="b">
        <f t="shared" si="413"/>
        <v>0</v>
      </c>
      <c r="V1425" s="319" t="b">
        <f t="shared" si="414"/>
        <v>1</v>
      </c>
      <c r="W1425" s="319" t="b">
        <f t="shared" si="415"/>
        <v>1</v>
      </c>
      <c r="X1425" s="319" t="b">
        <f t="shared" si="416"/>
        <v>0</v>
      </c>
      <c r="Y1425" s="370"/>
      <c r="Z1425" s="377" t="str">
        <f t="shared" si="407"/>
        <v/>
      </c>
      <c r="AA1425" s="373" t="str">
        <f t="array" ref="AA1425">IF( $Z1425="", "", INDEX(白話字聲母資料表, $Z1425, $AA$5))</f>
        <v/>
      </c>
      <c r="AB1425" s="370"/>
      <c r="AC1425" s="377" t="str">
        <f t="shared" si="417"/>
        <v/>
      </c>
      <c r="AD1425" s="373" t="str">
        <f t="array" ref="AD1425">IF( $W1425, "", INDEX(白話字韻母資料表, AC1425, $AD$5))</f>
        <v/>
      </c>
      <c r="AE1425" s="373" t="str">
        <f t="array" ref="AE1425">IF( $W1425, "", IF( INDEX(白話字韻母資料表, AC1425, $AE$5) = "入聲", TRUE, FALSE) )</f>
        <v/>
      </c>
      <c r="AF1425" s="374" t="str">
        <f t="shared" si="418"/>
        <v/>
      </c>
      <c r="AG1425" s="374" t="str">
        <f t="shared" si="419"/>
        <v/>
      </c>
      <c r="AH1425" s="374" t="str">
        <f t="array" ref="AH1425">IF( $W1425, "", INDEX(白話字韻母資料表, $AC1425, $AH$5))</f>
        <v/>
      </c>
      <c r="AI1425" s="374" t="str">
        <f t="array" ref="AI1425">IF($W1425, "", INDEX(白話字韻母八聲調資料表, $AD1425, $AG1425))</f>
        <v/>
      </c>
      <c r="AJ1425" s="370"/>
      <c r="AK1425" s="373" t="b">
        <f t="shared" si="420"/>
        <v>0</v>
      </c>
      <c r="AL1425" s="373" t="str">
        <f>IF( $AK1425, IFERROR( IF(MATCH( $E1425, 顎音化聲母!$H$9:$H$37, 0), TRUE, FALSE), FALSE), "")</f>
        <v/>
      </c>
      <c r="AM1425" s="373" t="str">
        <f t="array" ref="AM1425">IF( AND($AK1425, $AL1425), INDEX(顎音化聲母資料表, MATCH( $D1425 &amp; $E1425, 顎音化聲母!$L$5:$L$136, 0), 3), "")</f>
        <v/>
      </c>
      <c r="AN1425" s="373" t="str">
        <f t="shared" si="421"/>
        <v/>
      </c>
      <c r="AO1425" s="374" t="str">
        <f t="array" ref="AO1425">IF($AN1425="", "", IF( $AM1425&lt;&gt;"", $AM1425,INDEX(白話字聲母資料表, $AN1425, $AO$5)))</f>
        <v/>
      </c>
      <c r="AP1425" s="374" t="str">
        <f t="array" ref="AP1425">IF($W1425, "", INDEX(方音八音反切資料表, $AD1425, $AG1425))</f>
        <v/>
      </c>
      <c r="AQ1425" s="370"/>
      <c r="AR1425" s="374" t="str">
        <f t="array" ref="AR1425">IF($V1425, "", INDEX(白話字聲母資料表, $Z1425, $AR$5))</f>
        <v/>
      </c>
      <c r="AS1425" s="375" t="str">
        <f t="array" ref="AS1425">IF($W1425, "", INDEX(白話字韻母資料表, $AC1425, $AR$5))</f>
        <v/>
      </c>
      <c r="AT1425" s="374" t="str">
        <f t="array" ref="AT1425">IF($W1425, "", INDEX(台羅韻母八聲調資料表, $AD1425, $AG1425))</f>
        <v/>
      </c>
      <c r="AU1425" s="370"/>
      <c r="AV1425" s="374" t="str">
        <f t="array" ref="AV1425">IF($V1425, "", INDEX(白話字聲母資料表, $Z1425, $AV$5))</f>
        <v/>
      </c>
      <c r="AW1425" s="375" t="str">
        <f t="array" ref="AW1425">IF($W1425, "", INDEX(白話字韻母資料表, $AC1425, $AW$5))</f>
        <v/>
      </c>
      <c r="AX1425" s="374" t="str">
        <f t="array" ref="AX1425">IF($W1425, "", INDEX(閩拼韻母八聲調資料表, $AD1425, $AG1425))</f>
        <v/>
      </c>
    </row>
    <row r="1426" spans="2:50">
      <c r="B1426" s="380">
        <f t="shared" si="367"/>
        <v>1418</v>
      </c>
      <c r="C1426" s="314" t="str">
        <f>MID(文章!$D$4, B1426, 1)</f>
        <v/>
      </c>
      <c r="D1426" s="365"/>
      <c r="E1426" s="365"/>
      <c r="F1426" s="365"/>
      <c r="G1426" s="315" t="str">
        <f t="array" ref="G1426">IF( OR($T1426, NOT($U1426), $W1426), "", $AA1426 &amp; $AH1426 &amp; INDEX(中文數值資料表, $AG1426, 2) )</f>
        <v/>
      </c>
      <c r="H1426" s="321" t="str">
        <f t="shared" si="368"/>
        <v/>
      </c>
      <c r="I1426" s="322" t="str">
        <f t="shared" si="369"/>
        <v/>
      </c>
      <c r="J1426" s="323" t="str">
        <f t="shared" si="370"/>
        <v/>
      </c>
      <c r="K1426" s="316" t="str">
        <f t="shared" si="371"/>
        <v/>
      </c>
      <c r="L1426" s="317" t="str">
        <f t="shared" ca="1" si="422"/>
        <v xml:space="preserve">\ltjruby{}{}\
</v>
      </c>
      <c r="M1426" s="317" t="str">
        <f t="shared" ca="1" si="408"/>
        <v xml:space="preserve">&lt;ruby&gt;&lt;rt&gt;&lt;/rt&gt;&lt;/ruby&gt;
</v>
      </c>
      <c r="N1426" s="317" t="str">
        <f t="shared" ca="1" si="409"/>
        <v xml:space="preserve">&lt;ruby&gt;&lt;rt&gt;&lt;/rt&gt;&lt;/ruby&gt;
</v>
      </c>
      <c r="O1426" s="317" t="str">
        <f t="shared" ca="1" si="410"/>
        <v xml:space="preserve">&lt;ruby&gt;&lt;rt&gt;&lt;/rt&gt;&lt;/ruby&gt;
</v>
      </c>
      <c r="P1426" s="317" t="str">
        <f t="shared" ca="1" si="410"/>
        <v xml:space="preserve">&lt;ruby&gt;&lt;rt&gt;&lt;/rt&gt;&lt;/ruby&gt;
</v>
      </c>
      <c r="Q1426" s="318" t="str">
        <f t="shared" ca="1" si="411"/>
        <v xml:space="preserve">&lt;ruby&gt;&lt;rtc&gt;&lt;/rtc&gt;&lt;/ruby&gt;
</v>
      </c>
      <c r="R1426" s="318" t="str">
        <f t="shared" ca="1" si="412"/>
        <v xml:space="preserve">&lt;ruby&gt;&lt;rt&gt;&lt;/rt&gt;&lt;rtc&gt;&lt;/rtc&gt;&lt;/ruby&gt;
</v>
      </c>
      <c r="S1426" s="285"/>
      <c r="T1426" s="319" t="b">
        <f t="shared" si="406"/>
        <v>0</v>
      </c>
      <c r="U1426" s="319" t="b">
        <f t="shared" si="413"/>
        <v>0</v>
      </c>
      <c r="V1426" s="319" t="b">
        <f t="shared" si="414"/>
        <v>1</v>
      </c>
      <c r="W1426" s="319" t="b">
        <f t="shared" si="415"/>
        <v>1</v>
      </c>
      <c r="X1426" s="319" t="b">
        <f t="shared" si="416"/>
        <v>0</v>
      </c>
      <c r="Y1426" s="370"/>
      <c r="Z1426" s="377" t="str">
        <f t="shared" si="407"/>
        <v/>
      </c>
      <c r="AA1426" s="373" t="str">
        <f t="array" ref="AA1426">IF( $Z1426="", "", INDEX(白話字聲母資料表, $Z1426, $AA$5))</f>
        <v/>
      </c>
      <c r="AB1426" s="370"/>
      <c r="AC1426" s="377" t="str">
        <f t="shared" si="417"/>
        <v/>
      </c>
      <c r="AD1426" s="373" t="str">
        <f t="array" ref="AD1426">IF( $W1426, "", INDEX(白話字韻母資料表, AC1426, $AD$5))</f>
        <v/>
      </c>
      <c r="AE1426" s="373" t="str">
        <f t="array" ref="AE1426">IF( $W1426, "", IF( INDEX(白話字韻母資料表, AC1426, $AE$5) = "入聲", TRUE, FALSE) )</f>
        <v/>
      </c>
      <c r="AF1426" s="374" t="str">
        <f t="shared" si="418"/>
        <v/>
      </c>
      <c r="AG1426" s="374" t="str">
        <f t="shared" si="419"/>
        <v/>
      </c>
      <c r="AH1426" s="374" t="str">
        <f t="array" ref="AH1426">IF( $W1426, "", INDEX(白話字韻母資料表, $AC1426, $AH$5))</f>
        <v/>
      </c>
      <c r="AI1426" s="374" t="str">
        <f t="array" ref="AI1426">IF($W1426, "", INDEX(白話字韻母八聲調資料表, $AD1426, $AG1426))</f>
        <v/>
      </c>
      <c r="AJ1426" s="370"/>
      <c r="AK1426" s="373" t="b">
        <f t="shared" si="420"/>
        <v>0</v>
      </c>
      <c r="AL1426" s="373" t="str">
        <f>IF( $AK1426, IFERROR( IF(MATCH( $E1426, 顎音化聲母!$H$9:$H$37, 0), TRUE, FALSE), FALSE), "")</f>
        <v/>
      </c>
      <c r="AM1426" s="373" t="str">
        <f t="array" ref="AM1426">IF( AND($AK1426, $AL1426), INDEX(顎音化聲母資料表, MATCH( $D1426 &amp; $E1426, 顎音化聲母!$L$5:$L$136, 0), 3), "")</f>
        <v/>
      </c>
      <c r="AN1426" s="373" t="str">
        <f t="shared" si="421"/>
        <v/>
      </c>
      <c r="AO1426" s="374" t="str">
        <f t="array" ref="AO1426">IF($AN1426="", "", IF( $AM1426&lt;&gt;"", $AM1426,INDEX(白話字聲母資料表, $AN1426, $AO$5)))</f>
        <v/>
      </c>
      <c r="AP1426" s="374" t="str">
        <f t="array" ref="AP1426">IF($W1426, "", INDEX(方音八音反切資料表, $AD1426, $AG1426))</f>
        <v/>
      </c>
      <c r="AQ1426" s="370"/>
      <c r="AR1426" s="374" t="str">
        <f t="array" ref="AR1426">IF($V1426, "", INDEX(白話字聲母資料表, $Z1426, $AR$5))</f>
        <v/>
      </c>
      <c r="AS1426" s="375" t="str">
        <f t="array" ref="AS1426">IF($W1426, "", INDEX(白話字韻母資料表, $AC1426, $AR$5))</f>
        <v/>
      </c>
      <c r="AT1426" s="374" t="str">
        <f t="array" ref="AT1426">IF($W1426, "", INDEX(台羅韻母八聲調資料表, $AD1426, $AG1426))</f>
        <v/>
      </c>
      <c r="AU1426" s="370"/>
      <c r="AV1426" s="374" t="str">
        <f t="array" ref="AV1426">IF($V1426, "", INDEX(白話字聲母資料表, $Z1426, $AV$5))</f>
        <v/>
      </c>
      <c r="AW1426" s="375" t="str">
        <f t="array" ref="AW1426">IF($W1426, "", INDEX(白話字韻母資料表, $AC1426, $AW$5))</f>
        <v/>
      </c>
      <c r="AX1426" s="374" t="str">
        <f t="array" ref="AX1426">IF($W1426, "", INDEX(閩拼韻母八聲調資料表, $AD1426, $AG1426))</f>
        <v/>
      </c>
    </row>
    <row r="1427" spans="2:50">
      <c r="B1427" s="380">
        <f t="shared" si="367"/>
        <v>1419</v>
      </c>
      <c r="C1427" s="314" t="str">
        <f>MID(文章!$D$4, B1427, 1)</f>
        <v/>
      </c>
      <c r="D1427" s="365"/>
      <c r="E1427" s="365"/>
      <c r="F1427" s="365"/>
      <c r="G1427" s="315" t="str">
        <f t="array" ref="G1427">IF( OR($T1427, NOT($U1427), $W1427), "", $AA1427 &amp; $AH1427 &amp; INDEX(中文數值資料表, $AG1427, 2) )</f>
        <v/>
      </c>
      <c r="H1427" s="321" t="str">
        <f t="shared" si="368"/>
        <v/>
      </c>
      <c r="I1427" s="322" t="str">
        <f t="shared" si="369"/>
        <v/>
      </c>
      <c r="J1427" s="323" t="str">
        <f t="shared" si="370"/>
        <v/>
      </c>
      <c r="K1427" s="316" t="str">
        <f t="shared" si="371"/>
        <v/>
      </c>
      <c r="L1427" s="317" t="str">
        <f t="shared" ca="1" si="422"/>
        <v xml:space="preserve">\ltjruby{}{}\
</v>
      </c>
      <c r="M1427" s="317" t="str">
        <f t="shared" ca="1" si="408"/>
        <v xml:space="preserve">&lt;ruby&gt;&lt;rt&gt;&lt;/rt&gt;&lt;/ruby&gt;
</v>
      </c>
      <c r="N1427" s="317" t="str">
        <f t="shared" ca="1" si="409"/>
        <v xml:space="preserve">&lt;ruby&gt;&lt;rt&gt;&lt;/rt&gt;&lt;/ruby&gt;
</v>
      </c>
      <c r="O1427" s="317" t="str">
        <f t="shared" ca="1" si="410"/>
        <v xml:space="preserve">&lt;ruby&gt;&lt;rt&gt;&lt;/rt&gt;&lt;/ruby&gt;
</v>
      </c>
      <c r="P1427" s="317" t="str">
        <f t="shared" ca="1" si="410"/>
        <v xml:space="preserve">&lt;ruby&gt;&lt;rt&gt;&lt;/rt&gt;&lt;/ruby&gt;
</v>
      </c>
      <c r="Q1427" s="318" t="str">
        <f t="shared" ca="1" si="411"/>
        <v xml:space="preserve">&lt;ruby&gt;&lt;rtc&gt;&lt;/rtc&gt;&lt;/ruby&gt;
</v>
      </c>
      <c r="R1427" s="318" t="str">
        <f t="shared" ca="1" si="412"/>
        <v xml:space="preserve">&lt;ruby&gt;&lt;rt&gt;&lt;/rt&gt;&lt;rtc&gt;&lt;/rtc&gt;&lt;/ruby&gt;
</v>
      </c>
      <c r="S1427" s="285"/>
      <c r="T1427" s="319" t="b">
        <f t="shared" si="406"/>
        <v>0</v>
      </c>
      <c r="U1427" s="319" t="b">
        <f t="shared" si="413"/>
        <v>0</v>
      </c>
      <c r="V1427" s="319" t="b">
        <f t="shared" si="414"/>
        <v>1</v>
      </c>
      <c r="W1427" s="319" t="b">
        <f t="shared" si="415"/>
        <v>1</v>
      </c>
      <c r="X1427" s="319" t="b">
        <f t="shared" si="416"/>
        <v>0</v>
      </c>
      <c r="Y1427" s="370"/>
      <c r="Z1427" s="377" t="str">
        <f t="shared" si="407"/>
        <v/>
      </c>
      <c r="AA1427" s="373" t="str">
        <f t="array" ref="AA1427">IF( $Z1427="", "", INDEX(白話字聲母資料表, $Z1427, $AA$5))</f>
        <v/>
      </c>
      <c r="AB1427" s="370"/>
      <c r="AC1427" s="377" t="str">
        <f t="shared" si="417"/>
        <v/>
      </c>
      <c r="AD1427" s="373" t="str">
        <f t="array" ref="AD1427">IF( $W1427, "", INDEX(白話字韻母資料表, AC1427, $AD$5))</f>
        <v/>
      </c>
      <c r="AE1427" s="373" t="str">
        <f t="array" ref="AE1427">IF( $W1427, "", IF( INDEX(白話字韻母資料表, AC1427, $AE$5) = "入聲", TRUE, FALSE) )</f>
        <v/>
      </c>
      <c r="AF1427" s="374" t="str">
        <f t="shared" si="418"/>
        <v/>
      </c>
      <c r="AG1427" s="374" t="str">
        <f t="shared" si="419"/>
        <v/>
      </c>
      <c r="AH1427" s="374" t="str">
        <f t="array" ref="AH1427">IF( $W1427, "", INDEX(白話字韻母資料表, $AC1427, $AH$5))</f>
        <v/>
      </c>
      <c r="AI1427" s="374" t="str">
        <f t="array" ref="AI1427">IF($W1427, "", INDEX(白話字韻母八聲調資料表, $AD1427, $AG1427))</f>
        <v/>
      </c>
      <c r="AJ1427" s="370"/>
      <c r="AK1427" s="373" t="b">
        <f t="shared" si="420"/>
        <v>0</v>
      </c>
      <c r="AL1427" s="373" t="str">
        <f>IF( $AK1427, IFERROR( IF(MATCH( $E1427, 顎音化聲母!$H$9:$H$37, 0), TRUE, FALSE), FALSE), "")</f>
        <v/>
      </c>
      <c r="AM1427" s="373" t="str">
        <f t="array" ref="AM1427">IF( AND($AK1427, $AL1427), INDEX(顎音化聲母資料表, MATCH( $D1427 &amp; $E1427, 顎音化聲母!$L$5:$L$136, 0), 3), "")</f>
        <v/>
      </c>
      <c r="AN1427" s="373" t="str">
        <f t="shared" si="421"/>
        <v/>
      </c>
      <c r="AO1427" s="374" t="str">
        <f t="array" ref="AO1427">IF($AN1427="", "", IF( $AM1427&lt;&gt;"", $AM1427,INDEX(白話字聲母資料表, $AN1427, $AO$5)))</f>
        <v/>
      </c>
      <c r="AP1427" s="374" t="str">
        <f t="array" ref="AP1427">IF($W1427, "", INDEX(方音八音反切資料表, $AD1427, $AG1427))</f>
        <v/>
      </c>
      <c r="AQ1427" s="370"/>
      <c r="AR1427" s="374" t="str">
        <f t="array" ref="AR1427">IF($V1427, "", INDEX(白話字聲母資料表, $Z1427, $AR$5))</f>
        <v/>
      </c>
      <c r="AS1427" s="375" t="str">
        <f t="array" ref="AS1427">IF($W1427, "", INDEX(白話字韻母資料表, $AC1427, $AR$5))</f>
        <v/>
      </c>
      <c r="AT1427" s="374" t="str">
        <f t="array" ref="AT1427">IF($W1427, "", INDEX(台羅韻母八聲調資料表, $AD1427, $AG1427))</f>
        <v/>
      </c>
      <c r="AU1427" s="370"/>
      <c r="AV1427" s="374" t="str">
        <f t="array" ref="AV1427">IF($V1427, "", INDEX(白話字聲母資料表, $Z1427, $AV$5))</f>
        <v/>
      </c>
      <c r="AW1427" s="375" t="str">
        <f t="array" ref="AW1427">IF($W1427, "", INDEX(白話字韻母資料表, $AC1427, $AW$5))</f>
        <v/>
      </c>
      <c r="AX1427" s="374" t="str">
        <f t="array" ref="AX1427">IF($W1427, "", INDEX(閩拼韻母八聲調資料表, $AD1427, $AG1427))</f>
        <v/>
      </c>
    </row>
    <row r="1428" spans="2:50">
      <c r="B1428" s="380">
        <f t="shared" si="367"/>
        <v>1420</v>
      </c>
      <c r="C1428" s="314" t="str">
        <f>MID(文章!$D$4, B1428, 1)</f>
        <v/>
      </c>
      <c r="D1428" s="365"/>
      <c r="E1428" s="365"/>
      <c r="F1428" s="365"/>
      <c r="G1428" s="315" t="str">
        <f t="array" ref="G1428">IF( OR($T1428, NOT($U1428), $W1428), "", $AA1428 &amp; $AH1428 &amp; INDEX(中文數值資料表, $AG1428, 2) )</f>
        <v/>
      </c>
      <c r="H1428" s="321" t="str">
        <f t="shared" si="368"/>
        <v/>
      </c>
      <c r="I1428" s="322" t="str">
        <f t="shared" si="369"/>
        <v/>
      </c>
      <c r="J1428" s="323" t="str">
        <f t="shared" si="370"/>
        <v/>
      </c>
      <c r="K1428" s="316" t="str">
        <f t="shared" si="371"/>
        <v/>
      </c>
      <c r="L1428" s="317" t="str">
        <f t="shared" ca="1" si="422"/>
        <v xml:space="preserve">\ltjruby{}{}\
</v>
      </c>
      <c r="M1428" s="317" t="str">
        <f t="shared" ca="1" si="408"/>
        <v xml:space="preserve">&lt;ruby&gt;&lt;rt&gt;&lt;/rt&gt;&lt;/ruby&gt;
</v>
      </c>
      <c r="N1428" s="317" t="str">
        <f t="shared" ca="1" si="409"/>
        <v xml:space="preserve">&lt;ruby&gt;&lt;rt&gt;&lt;/rt&gt;&lt;/ruby&gt;
</v>
      </c>
      <c r="O1428" s="317" t="str">
        <f t="shared" ca="1" si="410"/>
        <v xml:space="preserve">&lt;ruby&gt;&lt;rt&gt;&lt;/rt&gt;&lt;/ruby&gt;
</v>
      </c>
      <c r="P1428" s="317" t="str">
        <f t="shared" ca="1" si="410"/>
        <v xml:space="preserve">&lt;ruby&gt;&lt;rt&gt;&lt;/rt&gt;&lt;/ruby&gt;
</v>
      </c>
      <c r="Q1428" s="318" t="str">
        <f t="shared" ca="1" si="411"/>
        <v xml:space="preserve">&lt;ruby&gt;&lt;rtc&gt;&lt;/rtc&gt;&lt;/ruby&gt;
</v>
      </c>
      <c r="R1428" s="318" t="str">
        <f t="shared" ca="1" si="412"/>
        <v xml:space="preserve">&lt;ruby&gt;&lt;rt&gt;&lt;/rt&gt;&lt;rtc&gt;&lt;/rtc&gt;&lt;/ruby&gt;
</v>
      </c>
      <c r="S1428" s="285"/>
      <c r="T1428" s="319" t="b">
        <f t="shared" si="406"/>
        <v>0</v>
      </c>
      <c r="U1428" s="319" t="b">
        <f t="shared" si="413"/>
        <v>0</v>
      </c>
      <c r="V1428" s="319" t="b">
        <f t="shared" si="414"/>
        <v>1</v>
      </c>
      <c r="W1428" s="319" t="b">
        <f t="shared" si="415"/>
        <v>1</v>
      </c>
      <c r="X1428" s="319" t="b">
        <f t="shared" si="416"/>
        <v>0</v>
      </c>
      <c r="Y1428" s="370"/>
      <c r="Z1428" s="377" t="str">
        <f t="shared" si="407"/>
        <v/>
      </c>
      <c r="AA1428" s="373" t="str">
        <f t="array" ref="AA1428">IF( $Z1428="", "", INDEX(白話字聲母資料表, $Z1428, $AA$5))</f>
        <v/>
      </c>
      <c r="AB1428" s="370"/>
      <c r="AC1428" s="377" t="str">
        <f t="shared" si="417"/>
        <v/>
      </c>
      <c r="AD1428" s="373" t="str">
        <f t="array" ref="AD1428">IF( $W1428, "", INDEX(白話字韻母資料表, AC1428, $AD$5))</f>
        <v/>
      </c>
      <c r="AE1428" s="373" t="str">
        <f t="array" ref="AE1428">IF( $W1428, "", IF( INDEX(白話字韻母資料表, AC1428, $AE$5) = "入聲", TRUE, FALSE) )</f>
        <v/>
      </c>
      <c r="AF1428" s="374" t="str">
        <f t="shared" si="418"/>
        <v/>
      </c>
      <c r="AG1428" s="374" t="str">
        <f t="shared" si="419"/>
        <v/>
      </c>
      <c r="AH1428" s="374" t="str">
        <f t="array" ref="AH1428">IF( $W1428, "", INDEX(白話字韻母資料表, $AC1428, $AH$5))</f>
        <v/>
      </c>
      <c r="AI1428" s="374" t="str">
        <f t="array" ref="AI1428">IF($W1428, "", INDEX(白話字韻母八聲調資料表, $AD1428, $AG1428))</f>
        <v/>
      </c>
      <c r="AJ1428" s="370"/>
      <c r="AK1428" s="373" t="b">
        <f t="shared" si="420"/>
        <v>0</v>
      </c>
      <c r="AL1428" s="373" t="str">
        <f>IF( $AK1428, IFERROR( IF(MATCH( $E1428, 顎音化聲母!$H$9:$H$37, 0), TRUE, FALSE), FALSE), "")</f>
        <v/>
      </c>
      <c r="AM1428" s="373" t="str">
        <f t="array" ref="AM1428">IF( AND($AK1428, $AL1428), INDEX(顎音化聲母資料表, MATCH( $D1428 &amp; $E1428, 顎音化聲母!$L$5:$L$136, 0), 3), "")</f>
        <v/>
      </c>
      <c r="AN1428" s="373" t="str">
        <f t="shared" si="421"/>
        <v/>
      </c>
      <c r="AO1428" s="374" t="str">
        <f t="array" ref="AO1428">IF($AN1428="", "", IF( $AM1428&lt;&gt;"", $AM1428,INDEX(白話字聲母資料表, $AN1428, $AO$5)))</f>
        <v/>
      </c>
      <c r="AP1428" s="374" t="str">
        <f t="array" ref="AP1428">IF($W1428, "", INDEX(方音八音反切資料表, $AD1428, $AG1428))</f>
        <v/>
      </c>
      <c r="AQ1428" s="370"/>
      <c r="AR1428" s="374" t="str">
        <f t="array" ref="AR1428">IF($V1428, "", INDEX(白話字聲母資料表, $Z1428, $AR$5))</f>
        <v/>
      </c>
      <c r="AS1428" s="375" t="str">
        <f t="array" ref="AS1428">IF($W1428, "", INDEX(白話字韻母資料表, $AC1428, $AR$5))</f>
        <v/>
      </c>
      <c r="AT1428" s="374" t="str">
        <f t="array" ref="AT1428">IF($W1428, "", INDEX(台羅韻母八聲調資料表, $AD1428, $AG1428))</f>
        <v/>
      </c>
      <c r="AU1428" s="370"/>
      <c r="AV1428" s="374" t="str">
        <f t="array" ref="AV1428">IF($V1428, "", INDEX(白話字聲母資料表, $Z1428, $AV$5))</f>
        <v/>
      </c>
      <c r="AW1428" s="375" t="str">
        <f t="array" ref="AW1428">IF($W1428, "", INDEX(白話字韻母資料表, $AC1428, $AW$5))</f>
        <v/>
      </c>
      <c r="AX1428" s="374" t="str">
        <f t="array" ref="AX1428">IF($W1428, "", INDEX(閩拼韻母八聲調資料表, $AD1428, $AG1428))</f>
        <v/>
      </c>
    </row>
    <row r="1429" spans="2:50">
      <c r="B1429" s="380">
        <f t="shared" si="367"/>
        <v>1421</v>
      </c>
      <c r="C1429" s="314" t="str">
        <f>MID(文章!$D$4, B1429, 1)</f>
        <v/>
      </c>
      <c r="D1429" s="365"/>
      <c r="E1429" s="365"/>
      <c r="F1429" s="365"/>
      <c r="G1429" s="315" t="str">
        <f t="array" ref="G1429">IF( OR($T1429, NOT($U1429), $W1429), "", $AA1429 &amp; $AH1429 &amp; INDEX(中文數值資料表, $AG1429, 2) )</f>
        <v/>
      </c>
      <c r="H1429" s="321" t="str">
        <f t="shared" si="368"/>
        <v/>
      </c>
      <c r="I1429" s="322" t="str">
        <f t="shared" si="369"/>
        <v/>
      </c>
      <c r="J1429" s="323" t="str">
        <f t="shared" si="370"/>
        <v/>
      </c>
      <c r="K1429" s="316" t="str">
        <f t="shared" si="371"/>
        <v/>
      </c>
      <c r="L1429" s="317" t="str">
        <f t="shared" ca="1" si="422"/>
        <v xml:space="preserve">\ltjruby{}{}\
</v>
      </c>
      <c r="M1429" s="317" t="str">
        <f t="shared" ca="1" si="408"/>
        <v xml:space="preserve">&lt;ruby&gt;&lt;rt&gt;&lt;/rt&gt;&lt;/ruby&gt;
</v>
      </c>
      <c r="N1429" s="317" t="str">
        <f t="shared" ca="1" si="409"/>
        <v xml:space="preserve">&lt;ruby&gt;&lt;rt&gt;&lt;/rt&gt;&lt;/ruby&gt;
</v>
      </c>
      <c r="O1429" s="317" t="str">
        <f t="shared" ca="1" si="410"/>
        <v xml:space="preserve">&lt;ruby&gt;&lt;rt&gt;&lt;/rt&gt;&lt;/ruby&gt;
</v>
      </c>
      <c r="P1429" s="317" t="str">
        <f t="shared" ca="1" si="410"/>
        <v xml:space="preserve">&lt;ruby&gt;&lt;rt&gt;&lt;/rt&gt;&lt;/ruby&gt;
</v>
      </c>
      <c r="Q1429" s="318" t="str">
        <f t="shared" ca="1" si="411"/>
        <v xml:space="preserve">&lt;ruby&gt;&lt;rtc&gt;&lt;/rtc&gt;&lt;/ruby&gt;
</v>
      </c>
      <c r="R1429" s="318" t="str">
        <f t="shared" ca="1" si="412"/>
        <v xml:space="preserve">&lt;ruby&gt;&lt;rt&gt;&lt;/rt&gt;&lt;rtc&gt;&lt;/rtc&gt;&lt;/ruby&gt;
</v>
      </c>
      <c r="S1429" s="285"/>
      <c r="T1429" s="319" t="b">
        <f t="shared" si="406"/>
        <v>0</v>
      </c>
      <c r="U1429" s="319" t="b">
        <f t="shared" si="413"/>
        <v>0</v>
      </c>
      <c r="V1429" s="319" t="b">
        <f t="shared" si="414"/>
        <v>1</v>
      </c>
      <c r="W1429" s="319" t="b">
        <f t="shared" si="415"/>
        <v>1</v>
      </c>
      <c r="X1429" s="319" t="b">
        <f t="shared" si="416"/>
        <v>0</v>
      </c>
      <c r="Y1429" s="370"/>
      <c r="Z1429" s="377" t="str">
        <f t="shared" si="407"/>
        <v/>
      </c>
      <c r="AA1429" s="373" t="str">
        <f t="array" ref="AA1429">IF( $Z1429="", "", INDEX(白話字聲母資料表, $Z1429, $AA$5))</f>
        <v/>
      </c>
      <c r="AB1429" s="370"/>
      <c r="AC1429" s="377" t="str">
        <f t="shared" si="417"/>
        <v/>
      </c>
      <c r="AD1429" s="373" t="str">
        <f t="array" ref="AD1429">IF( $W1429, "", INDEX(白話字韻母資料表, AC1429, $AD$5))</f>
        <v/>
      </c>
      <c r="AE1429" s="373" t="str">
        <f t="array" ref="AE1429">IF( $W1429, "", IF( INDEX(白話字韻母資料表, AC1429, $AE$5) = "入聲", TRUE, FALSE) )</f>
        <v/>
      </c>
      <c r="AF1429" s="374" t="str">
        <f t="shared" si="418"/>
        <v/>
      </c>
      <c r="AG1429" s="374" t="str">
        <f t="shared" si="419"/>
        <v/>
      </c>
      <c r="AH1429" s="374" t="str">
        <f t="array" ref="AH1429">IF( $W1429, "", INDEX(白話字韻母資料表, $AC1429, $AH$5))</f>
        <v/>
      </c>
      <c r="AI1429" s="374" t="str">
        <f t="array" ref="AI1429">IF($W1429, "", INDEX(白話字韻母八聲調資料表, $AD1429, $AG1429))</f>
        <v/>
      </c>
      <c r="AJ1429" s="370"/>
      <c r="AK1429" s="373" t="b">
        <f t="shared" si="420"/>
        <v>0</v>
      </c>
      <c r="AL1429" s="373" t="str">
        <f>IF( $AK1429, IFERROR( IF(MATCH( $E1429, 顎音化聲母!$H$9:$H$37, 0), TRUE, FALSE), FALSE), "")</f>
        <v/>
      </c>
      <c r="AM1429" s="373" t="str">
        <f t="array" ref="AM1429">IF( AND($AK1429, $AL1429), INDEX(顎音化聲母資料表, MATCH( $D1429 &amp; $E1429, 顎音化聲母!$L$5:$L$136, 0), 3), "")</f>
        <v/>
      </c>
      <c r="AN1429" s="373" t="str">
        <f t="shared" si="421"/>
        <v/>
      </c>
      <c r="AO1429" s="374" t="str">
        <f t="array" ref="AO1429">IF($AN1429="", "", IF( $AM1429&lt;&gt;"", $AM1429,INDEX(白話字聲母資料表, $AN1429, $AO$5)))</f>
        <v/>
      </c>
      <c r="AP1429" s="374" t="str">
        <f t="array" ref="AP1429">IF($W1429, "", INDEX(方音八音反切資料表, $AD1429, $AG1429))</f>
        <v/>
      </c>
      <c r="AQ1429" s="370"/>
      <c r="AR1429" s="374" t="str">
        <f t="array" ref="AR1429">IF($V1429, "", INDEX(白話字聲母資料表, $Z1429, $AR$5))</f>
        <v/>
      </c>
      <c r="AS1429" s="375" t="str">
        <f t="array" ref="AS1429">IF($W1429, "", INDEX(白話字韻母資料表, $AC1429, $AR$5))</f>
        <v/>
      </c>
      <c r="AT1429" s="374" t="str">
        <f t="array" ref="AT1429">IF($W1429, "", INDEX(台羅韻母八聲調資料表, $AD1429, $AG1429))</f>
        <v/>
      </c>
      <c r="AU1429" s="370"/>
      <c r="AV1429" s="374" t="str">
        <f t="array" ref="AV1429">IF($V1429, "", INDEX(白話字聲母資料表, $Z1429, $AV$5))</f>
        <v/>
      </c>
      <c r="AW1429" s="375" t="str">
        <f t="array" ref="AW1429">IF($W1429, "", INDEX(白話字韻母資料表, $AC1429, $AW$5))</f>
        <v/>
      </c>
      <c r="AX1429" s="374" t="str">
        <f t="array" ref="AX1429">IF($W1429, "", INDEX(閩拼韻母八聲調資料表, $AD1429, $AG1429))</f>
        <v/>
      </c>
    </row>
    <row r="1430" spans="2:50">
      <c r="B1430" s="380">
        <f t="shared" si="367"/>
        <v>1422</v>
      </c>
      <c r="C1430" s="314" t="str">
        <f>MID(文章!$D$4, B1430, 1)</f>
        <v/>
      </c>
      <c r="D1430" s="365"/>
      <c r="E1430" s="365"/>
      <c r="F1430" s="365"/>
      <c r="G1430" s="315" t="str">
        <f t="array" ref="G1430">IF( OR($T1430, NOT($U1430), $W1430), "", $AA1430 &amp; $AH1430 &amp; INDEX(中文數值資料表, $AG1430, 2) )</f>
        <v/>
      </c>
      <c r="H1430" s="321" t="str">
        <f t="shared" si="368"/>
        <v/>
      </c>
      <c r="I1430" s="322" t="str">
        <f t="shared" si="369"/>
        <v/>
      </c>
      <c r="J1430" s="323" t="str">
        <f t="shared" si="370"/>
        <v/>
      </c>
      <c r="K1430" s="316" t="str">
        <f t="shared" si="371"/>
        <v/>
      </c>
      <c r="L1430" s="317" t="str">
        <f t="shared" ca="1" si="422"/>
        <v xml:space="preserve">\ltjruby{}{}\
</v>
      </c>
      <c r="M1430" s="317" t="str">
        <f t="shared" ca="1" si="408"/>
        <v xml:space="preserve">&lt;ruby&gt;&lt;rt&gt;&lt;/rt&gt;&lt;/ruby&gt;
</v>
      </c>
      <c r="N1430" s="317" t="str">
        <f t="shared" ca="1" si="409"/>
        <v xml:space="preserve">&lt;ruby&gt;&lt;rt&gt;&lt;/rt&gt;&lt;/ruby&gt;
</v>
      </c>
      <c r="O1430" s="317" t="str">
        <f t="shared" ca="1" si="410"/>
        <v xml:space="preserve">&lt;ruby&gt;&lt;rt&gt;&lt;/rt&gt;&lt;/ruby&gt;
</v>
      </c>
      <c r="P1430" s="317" t="str">
        <f t="shared" ca="1" si="410"/>
        <v xml:space="preserve">&lt;ruby&gt;&lt;rt&gt;&lt;/rt&gt;&lt;/ruby&gt;
</v>
      </c>
      <c r="Q1430" s="318" t="str">
        <f t="shared" ca="1" si="411"/>
        <v xml:space="preserve">&lt;ruby&gt;&lt;rtc&gt;&lt;/rtc&gt;&lt;/ruby&gt;
</v>
      </c>
      <c r="R1430" s="318" t="str">
        <f t="shared" ca="1" si="412"/>
        <v xml:space="preserve">&lt;ruby&gt;&lt;rt&gt;&lt;/rt&gt;&lt;rtc&gt;&lt;/rtc&gt;&lt;/ruby&gt;
</v>
      </c>
      <c r="S1430" s="285"/>
      <c r="T1430" s="319" t="b">
        <f t="shared" si="406"/>
        <v>0</v>
      </c>
      <c r="U1430" s="319" t="b">
        <f t="shared" si="413"/>
        <v>0</v>
      </c>
      <c r="V1430" s="319" t="b">
        <f t="shared" si="414"/>
        <v>1</v>
      </c>
      <c r="W1430" s="319" t="b">
        <f t="shared" si="415"/>
        <v>1</v>
      </c>
      <c r="X1430" s="319" t="b">
        <f t="shared" si="416"/>
        <v>0</v>
      </c>
      <c r="Y1430" s="370"/>
      <c r="Z1430" s="377" t="str">
        <f t="shared" si="407"/>
        <v/>
      </c>
      <c r="AA1430" s="373" t="str">
        <f t="array" ref="AA1430">IF( $Z1430="", "", INDEX(白話字聲母資料表, $Z1430, $AA$5))</f>
        <v/>
      </c>
      <c r="AB1430" s="370"/>
      <c r="AC1430" s="377" t="str">
        <f t="shared" si="417"/>
        <v/>
      </c>
      <c r="AD1430" s="373" t="str">
        <f t="array" ref="AD1430">IF( $W1430, "", INDEX(白話字韻母資料表, AC1430, $AD$5))</f>
        <v/>
      </c>
      <c r="AE1430" s="373" t="str">
        <f t="array" ref="AE1430">IF( $W1430, "", IF( INDEX(白話字韻母資料表, AC1430, $AE$5) = "入聲", TRUE, FALSE) )</f>
        <v/>
      </c>
      <c r="AF1430" s="374" t="str">
        <f t="shared" si="418"/>
        <v/>
      </c>
      <c r="AG1430" s="374" t="str">
        <f t="shared" si="419"/>
        <v/>
      </c>
      <c r="AH1430" s="374" t="str">
        <f t="array" ref="AH1430">IF( $W1430, "", INDEX(白話字韻母資料表, $AC1430, $AH$5))</f>
        <v/>
      </c>
      <c r="AI1430" s="374" t="str">
        <f t="array" ref="AI1430">IF($W1430, "", INDEX(白話字韻母八聲調資料表, $AD1430, $AG1430))</f>
        <v/>
      </c>
      <c r="AJ1430" s="370"/>
      <c r="AK1430" s="373" t="b">
        <f t="shared" si="420"/>
        <v>0</v>
      </c>
      <c r="AL1430" s="373" t="str">
        <f>IF( $AK1430, IFERROR( IF(MATCH( $E1430, 顎音化聲母!$H$9:$H$37, 0), TRUE, FALSE), FALSE), "")</f>
        <v/>
      </c>
      <c r="AM1430" s="373" t="str">
        <f t="array" ref="AM1430">IF( AND($AK1430, $AL1430), INDEX(顎音化聲母資料表, MATCH( $D1430 &amp; $E1430, 顎音化聲母!$L$5:$L$136, 0), 3), "")</f>
        <v/>
      </c>
      <c r="AN1430" s="373" t="str">
        <f t="shared" si="421"/>
        <v/>
      </c>
      <c r="AO1430" s="374" t="str">
        <f t="array" ref="AO1430">IF($AN1430="", "", IF( $AM1430&lt;&gt;"", $AM1430,INDEX(白話字聲母資料表, $AN1430, $AO$5)))</f>
        <v/>
      </c>
      <c r="AP1430" s="374" t="str">
        <f t="array" ref="AP1430">IF($W1430, "", INDEX(方音八音反切資料表, $AD1430, $AG1430))</f>
        <v/>
      </c>
      <c r="AQ1430" s="370"/>
      <c r="AR1430" s="374" t="str">
        <f t="array" ref="AR1430">IF($V1430, "", INDEX(白話字聲母資料表, $Z1430, $AR$5))</f>
        <v/>
      </c>
      <c r="AS1430" s="375" t="str">
        <f t="array" ref="AS1430">IF($W1430, "", INDEX(白話字韻母資料表, $AC1430, $AR$5))</f>
        <v/>
      </c>
      <c r="AT1430" s="374" t="str">
        <f t="array" ref="AT1430">IF($W1430, "", INDEX(台羅韻母八聲調資料表, $AD1430, $AG1430))</f>
        <v/>
      </c>
      <c r="AU1430" s="370"/>
      <c r="AV1430" s="374" t="str">
        <f t="array" ref="AV1430">IF($V1430, "", INDEX(白話字聲母資料表, $Z1430, $AV$5))</f>
        <v/>
      </c>
      <c r="AW1430" s="375" t="str">
        <f t="array" ref="AW1430">IF($W1430, "", INDEX(白話字韻母資料表, $AC1430, $AW$5))</f>
        <v/>
      </c>
      <c r="AX1430" s="374" t="str">
        <f t="array" ref="AX1430">IF($W1430, "", INDEX(閩拼韻母八聲調資料表, $AD1430, $AG1430))</f>
        <v/>
      </c>
    </row>
    <row r="1431" spans="2:50">
      <c r="B1431" s="380">
        <f t="shared" si="367"/>
        <v>1423</v>
      </c>
      <c r="C1431" s="314" t="str">
        <f>MID(文章!$D$4, B1431, 1)</f>
        <v/>
      </c>
      <c r="D1431" s="365"/>
      <c r="E1431" s="365"/>
      <c r="F1431" s="365"/>
      <c r="G1431" s="315" t="str">
        <f t="array" ref="G1431">IF( OR($T1431, NOT($U1431), $W1431), "", $AA1431 &amp; $AH1431 &amp; INDEX(中文數值資料表, $AG1431, 2) )</f>
        <v/>
      </c>
      <c r="H1431" s="321" t="str">
        <f t="shared" si="368"/>
        <v/>
      </c>
      <c r="I1431" s="322" t="str">
        <f t="shared" si="369"/>
        <v/>
      </c>
      <c r="J1431" s="323" t="str">
        <f t="shared" si="370"/>
        <v/>
      </c>
      <c r="K1431" s="316" t="str">
        <f t="shared" si="371"/>
        <v/>
      </c>
      <c r="L1431" s="317" t="str">
        <f t="shared" ca="1" si="422"/>
        <v xml:space="preserve">\ltjruby{}{}\
</v>
      </c>
      <c r="M1431" s="317" t="str">
        <f t="shared" ca="1" si="408"/>
        <v xml:space="preserve">&lt;ruby&gt;&lt;rt&gt;&lt;/rt&gt;&lt;/ruby&gt;
</v>
      </c>
      <c r="N1431" s="317" t="str">
        <f t="shared" ca="1" si="409"/>
        <v xml:space="preserve">&lt;ruby&gt;&lt;rt&gt;&lt;/rt&gt;&lt;/ruby&gt;
</v>
      </c>
      <c r="O1431" s="317" t="str">
        <f t="shared" ca="1" si="410"/>
        <v xml:space="preserve">&lt;ruby&gt;&lt;rt&gt;&lt;/rt&gt;&lt;/ruby&gt;
</v>
      </c>
      <c r="P1431" s="317" t="str">
        <f t="shared" ca="1" si="410"/>
        <v xml:space="preserve">&lt;ruby&gt;&lt;rt&gt;&lt;/rt&gt;&lt;/ruby&gt;
</v>
      </c>
      <c r="Q1431" s="318" t="str">
        <f t="shared" ca="1" si="411"/>
        <v xml:space="preserve">&lt;ruby&gt;&lt;rtc&gt;&lt;/rtc&gt;&lt;/ruby&gt;
</v>
      </c>
      <c r="R1431" s="318" t="str">
        <f t="shared" ca="1" si="412"/>
        <v xml:space="preserve">&lt;ruby&gt;&lt;rt&gt;&lt;/rt&gt;&lt;rtc&gt;&lt;/rtc&gt;&lt;/ruby&gt;
</v>
      </c>
      <c r="S1431" s="285"/>
      <c r="T1431" s="319" t="b">
        <f t="shared" si="406"/>
        <v>0</v>
      </c>
      <c r="U1431" s="319" t="b">
        <f t="shared" si="413"/>
        <v>0</v>
      </c>
      <c r="V1431" s="319" t="b">
        <f t="shared" si="414"/>
        <v>1</v>
      </c>
      <c r="W1431" s="319" t="b">
        <f t="shared" si="415"/>
        <v>1</v>
      </c>
      <c r="X1431" s="319" t="b">
        <f t="shared" si="416"/>
        <v>0</v>
      </c>
      <c r="Y1431" s="370"/>
      <c r="Z1431" s="377" t="str">
        <f t="shared" si="407"/>
        <v/>
      </c>
      <c r="AA1431" s="373" t="str">
        <f t="array" ref="AA1431">IF( $Z1431="", "", INDEX(白話字聲母資料表, $Z1431, $AA$5))</f>
        <v/>
      </c>
      <c r="AB1431" s="370"/>
      <c r="AC1431" s="377" t="str">
        <f t="shared" si="417"/>
        <v/>
      </c>
      <c r="AD1431" s="373" t="str">
        <f t="array" ref="AD1431">IF( $W1431, "", INDEX(白話字韻母資料表, AC1431, $AD$5))</f>
        <v/>
      </c>
      <c r="AE1431" s="373" t="str">
        <f t="array" ref="AE1431">IF( $W1431, "", IF( INDEX(白話字韻母資料表, AC1431, $AE$5) = "入聲", TRUE, FALSE) )</f>
        <v/>
      </c>
      <c r="AF1431" s="374" t="str">
        <f t="shared" si="418"/>
        <v/>
      </c>
      <c r="AG1431" s="374" t="str">
        <f t="shared" si="419"/>
        <v/>
      </c>
      <c r="AH1431" s="374" t="str">
        <f t="array" ref="AH1431">IF( $W1431, "", INDEX(白話字韻母資料表, $AC1431, $AH$5))</f>
        <v/>
      </c>
      <c r="AI1431" s="374" t="str">
        <f t="array" ref="AI1431">IF($W1431, "", INDEX(白話字韻母八聲調資料表, $AD1431, $AG1431))</f>
        <v/>
      </c>
      <c r="AJ1431" s="370"/>
      <c r="AK1431" s="373" t="b">
        <f t="shared" si="420"/>
        <v>0</v>
      </c>
      <c r="AL1431" s="373" t="str">
        <f>IF( $AK1431, IFERROR( IF(MATCH( $E1431, 顎音化聲母!$H$9:$H$37, 0), TRUE, FALSE), FALSE), "")</f>
        <v/>
      </c>
      <c r="AM1431" s="373" t="str">
        <f t="array" ref="AM1431">IF( AND($AK1431, $AL1431), INDEX(顎音化聲母資料表, MATCH( $D1431 &amp; $E1431, 顎音化聲母!$L$5:$L$136, 0), 3), "")</f>
        <v/>
      </c>
      <c r="AN1431" s="373" t="str">
        <f t="shared" si="421"/>
        <v/>
      </c>
      <c r="AO1431" s="374" t="str">
        <f t="array" ref="AO1431">IF($AN1431="", "", IF( $AM1431&lt;&gt;"", $AM1431,INDEX(白話字聲母資料表, $AN1431, $AO$5)))</f>
        <v/>
      </c>
      <c r="AP1431" s="374" t="str">
        <f t="array" ref="AP1431">IF($W1431, "", INDEX(方音八音反切資料表, $AD1431, $AG1431))</f>
        <v/>
      </c>
      <c r="AQ1431" s="370"/>
      <c r="AR1431" s="374" t="str">
        <f t="array" ref="AR1431">IF($V1431, "", INDEX(白話字聲母資料表, $Z1431, $AR$5))</f>
        <v/>
      </c>
      <c r="AS1431" s="375" t="str">
        <f t="array" ref="AS1431">IF($W1431, "", INDEX(白話字韻母資料表, $AC1431, $AR$5))</f>
        <v/>
      </c>
      <c r="AT1431" s="374" t="str">
        <f t="array" ref="AT1431">IF($W1431, "", INDEX(台羅韻母八聲調資料表, $AD1431, $AG1431))</f>
        <v/>
      </c>
      <c r="AU1431" s="370"/>
      <c r="AV1431" s="374" t="str">
        <f t="array" ref="AV1431">IF($V1431, "", INDEX(白話字聲母資料表, $Z1431, $AV$5))</f>
        <v/>
      </c>
      <c r="AW1431" s="375" t="str">
        <f t="array" ref="AW1431">IF($W1431, "", INDEX(白話字韻母資料表, $AC1431, $AW$5))</f>
        <v/>
      </c>
      <c r="AX1431" s="374" t="str">
        <f t="array" ref="AX1431">IF($W1431, "", INDEX(閩拼韻母八聲調資料表, $AD1431, $AG1431))</f>
        <v/>
      </c>
    </row>
    <row r="1432" spans="2:50">
      <c r="B1432" s="380">
        <f t="shared" si="367"/>
        <v>1424</v>
      </c>
      <c r="C1432" s="314" t="str">
        <f>MID(文章!$D$4, B1432, 1)</f>
        <v/>
      </c>
      <c r="D1432" s="365"/>
      <c r="E1432" s="365"/>
      <c r="F1432" s="365"/>
      <c r="G1432" s="315" t="str">
        <f t="array" ref="G1432">IF( OR($T1432, NOT($U1432), $W1432), "", $AA1432 &amp; $AH1432 &amp; INDEX(中文數值資料表, $AG1432, 2) )</f>
        <v/>
      </c>
      <c r="H1432" s="321" t="str">
        <f t="shared" si="368"/>
        <v/>
      </c>
      <c r="I1432" s="322" t="str">
        <f t="shared" si="369"/>
        <v/>
      </c>
      <c r="J1432" s="323" t="str">
        <f t="shared" si="370"/>
        <v/>
      </c>
      <c r="K1432" s="316" t="str">
        <f t="shared" si="371"/>
        <v/>
      </c>
      <c r="L1432" s="317" t="str">
        <f t="shared" ca="1" si="422"/>
        <v xml:space="preserve">\ltjruby{}{}\
</v>
      </c>
      <c r="M1432" s="317" t="str">
        <f t="shared" ca="1" si="408"/>
        <v xml:space="preserve">&lt;ruby&gt;&lt;rt&gt;&lt;/rt&gt;&lt;/ruby&gt;
</v>
      </c>
      <c r="N1432" s="317" t="str">
        <f t="shared" ca="1" si="409"/>
        <v xml:space="preserve">&lt;ruby&gt;&lt;rt&gt;&lt;/rt&gt;&lt;/ruby&gt;
</v>
      </c>
      <c r="O1432" s="317" t="str">
        <f t="shared" ca="1" si="410"/>
        <v xml:space="preserve">&lt;ruby&gt;&lt;rt&gt;&lt;/rt&gt;&lt;/ruby&gt;
</v>
      </c>
      <c r="P1432" s="317" t="str">
        <f t="shared" ca="1" si="410"/>
        <v xml:space="preserve">&lt;ruby&gt;&lt;rt&gt;&lt;/rt&gt;&lt;/ruby&gt;
</v>
      </c>
      <c r="Q1432" s="318" t="str">
        <f t="shared" ca="1" si="411"/>
        <v xml:space="preserve">&lt;ruby&gt;&lt;rtc&gt;&lt;/rtc&gt;&lt;/ruby&gt;
</v>
      </c>
      <c r="R1432" s="318" t="str">
        <f t="shared" ca="1" si="412"/>
        <v xml:space="preserve">&lt;ruby&gt;&lt;rt&gt;&lt;/rt&gt;&lt;rtc&gt;&lt;/rtc&gt;&lt;/ruby&gt;
</v>
      </c>
      <c r="S1432" s="285"/>
      <c r="T1432" s="319" t="b">
        <f t="shared" si="406"/>
        <v>0</v>
      </c>
      <c r="U1432" s="319" t="b">
        <f t="shared" si="413"/>
        <v>0</v>
      </c>
      <c r="V1432" s="319" t="b">
        <f t="shared" si="414"/>
        <v>1</v>
      </c>
      <c r="W1432" s="319" t="b">
        <f t="shared" si="415"/>
        <v>1</v>
      </c>
      <c r="X1432" s="319" t="b">
        <f t="shared" si="416"/>
        <v>0</v>
      </c>
      <c r="Y1432" s="370"/>
      <c r="Z1432" s="377" t="str">
        <f t="shared" si="407"/>
        <v/>
      </c>
      <c r="AA1432" s="373" t="str">
        <f t="array" ref="AA1432">IF( $Z1432="", "", INDEX(白話字聲母資料表, $Z1432, $AA$5))</f>
        <v/>
      </c>
      <c r="AB1432" s="370"/>
      <c r="AC1432" s="377" t="str">
        <f t="shared" si="417"/>
        <v/>
      </c>
      <c r="AD1432" s="373" t="str">
        <f t="array" ref="AD1432">IF( $W1432, "", INDEX(白話字韻母資料表, AC1432, $AD$5))</f>
        <v/>
      </c>
      <c r="AE1432" s="373" t="str">
        <f t="array" ref="AE1432">IF( $W1432, "", IF( INDEX(白話字韻母資料表, AC1432, $AE$5) = "入聲", TRUE, FALSE) )</f>
        <v/>
      </c>
      <c r="AF1432" s="374" t="str">
        <f t="shared" si="418"/>
        <v/>
      </c>
      <c r="AG1432" s="374" t="str">
        <f t="shared" si="419"/>
        <v/>
      </c>
      <c r="AH1432" s="374" t="str">
        <f t="array" ref="AH1432">IF( $W1432, "", INDEX(白話字韻母資料表, $AC1432, $AH$5))</f>
        <v/>
      </c>
      <c r="AI1432" s="374" t="str">
        <f t="array" ref="AI1432">IF($W1432, "", INDEX(白話字韻母八聲調資料表, $AD1432, $AG1432))</f>
        <v/>
      </c>
      <c r="AJ1432" s="370"/>
      <c r="AK1432" s="373" t="b">
        <f t="shared" si="420"/>
        <v>0</v>
      </c>
      <c r="AL1432" s="373" t="str">
        <f>IF( $AK1432, IFERROR( IF(MATCH( $E1432, 顎音化聲母!$H$9:$H$37, 0), TRUE, FALSE), FALSE), "")</f>
        <v/>
      </c>
      <c r="AM1432" s="373" t="str">
        <f t="array" ref="AM1432">IF( AND($AK1432, $AL1432), INDEX(顎音化聲母資料表, MATCH( $D1432 &amp; $E1432, 顎音化聲母!$L$5:$L$136, 0), 3), "")</f>
        <v/>
      </c>
      <c r="AN1432" s="373" t="str">
        <f t="shared" si="421"/>
        <v/>
      </c>
      <c r="AO1432" s="374" t="str">
        <f t="array" ref="AO1432">IF($AN1432="", "", IF( $AM1432&lt;&gt;"", $AM1432,INDEX(白話字聲母資料表, $AN1432, $AO$5)))</f>
        <v/>
      </c>
      <c r="AP1432" s="374" t="str">
        <f t="array" ref="AP1432">IF($W1432, "", INDEX(方音八音反切資料表, $AD1432, $AG1432))</f>
        <v/>
      </c>
      <c r="AQ1432" s="370"/>
      <c r="AR1432" s="374" t="str">
        <f t="array" ref="AR1432">IF($V1432, "", INDEX(白話字聲母資料表, $Z1432, $AR$5))</f>
        <v/>
      </c>
      <c r="AS1432" s="375" t="str">
        <f t="array" ref="AS1432">IF($W1432, "", INDEX(白話字韻母資料表, $AC1432, $AR$5))</f>
        <v/>
      </c>
      <c r="AT1432" s="374" t="str">
        <f t="array" ref="AT1432">IF($W1432, "", INDEX(台羅韻母八聲調資料表, $AD1432, $AG1432))</f>
        <v/>
      </c>
      <c r="AU1432" s="370"/>
      <c r="AV1432" s="374" t="str">
        <f t="array" ref="AV1432">IF($V1432, "", INDEX(白話字聲母資料表, $Z1432, $AV$5))</f>
        <v/>
      </c>
      <c r="AW1432" s="375" t="str">
        <f t="array" ref="AW1432">IF($W1432, "", INDEX(白話字韻母資料表, $AC1432, $AW$5))</f>
        <v/>
      </c>
      <c r="AX1432" s="374" t="str">
        <f t="array" ref="AX1432">IF($W1432, "", INDEX(閩拼韻母八聲調資料表, $AD1432, $AG1432))</f>
        <v/>
      </c>
    </row>
    <row r="1433" spans="2:50">
      <c r="B1433" s="380">
        <f t="shared" si="367"/>
        <v>1425</v>
      </c>
      <c r="C1433" s="314" t="str">
        <f>MID(文章!$D$4, B1433, 1)</f>
        <v/>
      </c>
      <c r="D1433" s="365"/>
      <c r="E1433" s="365"/>
      <c r="F1433" s="365"/>
      <c r="G1433" s="315" t="str">
        <f t="array" ref="G1433">IF( OR($T1433, NOT($U1433), $W1433), "", $AA1433 &amp; $AH1433 &amp; INDEX(中文數值資料表, $AG1433, 2) )</f>
        <v/>
      </c>
      <c r="H1433" s="321" t="str">
        <f t="shared" si="368"/>
        <v/>
      </c>
      <c r="I1433" s="322" t="str">
        <f t="shared" si="369"/>
        <v/>
      </c>
      <c r="J1433" s="323" t="str">
        <f t="shared" si="370"/>
        <v/>
      </c>
      <c r="K1433" s="316" t="str">
        <f t="shared" si="371"/>
        <v/>
      </c>
      <c r="L1433" s="317" t="str">
        <f t="shared" ca="1" si="422"/>
        <v xml:space="preserve">\ltjruby{}{}\
</v>
      </c>
      <c r="M1433" s="317" t="str">
        <f t="shared" ca="1" si="408"/>
        <v xml:space="preserve">&lt;ruby&gt;&lt;rt&gt;&lt;/rt&gt;&lt;/ruby&gt;
</v>
      </c>
      <c r="N1433" s="317" t="str">
        <f t="shared" ca="1" si="409"/>
        <v xml:space="preserve">&lt;ruby&gt;&lt;rt&gt;&lt;/rt&gt;&lt;/ruby&gt;
</v>
      </c>
      <c r="O1433" s="317" t="str">
        <f t="shared" ca="1" si="410"/>
        <v xml:space="preserve">&lt;ruby&gt;&lt;rt&gt;&lt;/rt&gt;&lt;/ruby&gt;
</v>
      </c>
      <c r="P1433" s="317" t="str">
        <f t="shared" ca="1" si="410"/>
        <v xml:space="preserve">&lt;ruby&gt;&lt;rt&gt;&lt;/rt&gt;&lt;/ruby&gt;
</v>
      </c>
      <c r="Q1433" s="318" t="str">
        <f t="shared" ca="1" si="411"/>
        <v xml:space="preserve">&lt;ruby&gt;&lt;rtc&gt;&lt;/rtc&gt;&lt;/ruby&gt;
</v>
      </c>
      <c r="R1433" s="318" t="str">
        <f t="shared" ca="1" si="412"/>
        <v xml:space="preserve">&lt;ruby&gt;&lt;rt&gt;&lt;/rt&gt;&lt;rtc&gt;&lt;/rtc&gt;&lt;/ruby&gt;
</v>
      </c>
      <c r="S1433" s="285"/>
      <c r="T1433" s="319" t="b">
        <f t="shared" si="406"/>
        <v>0</v>
      </c>
      <c r="U1433" s="319" t="b">
        <f t="shared" si="413"/>
        <v>0</v>
      </c>
      <c r="V1433" s="319" t="b">
        <f t="shared" si="414"/>
        <v>1</v>
      </c>
      <c r="W1433" s="319" t="b">
        <f t="shared" si="415"/>
        <v>1</v>
      </c>
      <c r="X1433" s="319" t="b">
        <f t="shared" si="416"/>
        <v>0</v>
      </c>
      <c r="Y1433" s="370"/>
      <c r="Z1433" s="377" t="str">
        <f t="shared" si="407"/>
        <v/>
      </c>
      <c r="AA1433" s="373" t="str">
        <f t="array" ref="AA1433">IF( $Z1433="", "", INDEX(白話字聲母資料表, $Z1433, $AA$5))</f>
        <v/>
      </c>
      <c r="AB1433" s="370"/>
      <c r="AC1433" s="377" t="str">
        <f t="shared" si="417"/>
        <v/>
      </c>
      <c r="AD1433" s="373" t="str">
        <f t="array" ref="AD1433">IF( $W1433, "", INDEX(白話字韻母資料表, AC1433, $AD$5))</f>
        <v/>
      </c>
      <c r="AE1433" s="373" t="str">
        <f t="array" ref="AE1433">IF( $W1433, "", IF( INDEX(白話字韻母資料表, AC1433, $AE$5) = "入聲", TRUE, FALSE) )</f>
        <v/>
      </c>
      <c r="AF1433" s="374" t="str">
        <f t="shared" si="418"/>
        <v/>
      </c>
      <c r="AG1433" s="374" t="str">
        <f t="shared" si="419"/>
        <v/>
      </c>
      <c r="AH1433" s="374" t="str">
        <f t="array" ref="AH1433">IF( $W1433, "", INDEX(白話字韻母資料表, $AC1433, $AH$5))</f>
        <v/>
      </c>
      <c r="AI1433" s="374" t="str">
        <f t="array" ref="AI1433">IF($W1433, "", INDEX(白話字韻母八聲調資料表, $AD1433, $AG1433))</f>
        <v/>
      </c>
      <c r="AJ1433" s="370"/>
      <c r="AK1433" s="373" t="b">
        <f t="shared" si="420"/>
        <v>0</v>
      </c>
      <c r="AL1433" s="373" t="str">
        <f>IF( $AK1433, IFERROR( IF(MATCH( $E1433, 顎音化聲母!$H$9:$H$37, 0), TRUE, FALSE), FALSE), "")</f>
        <v/>
      </c>
      <c r="AM1433" s="373" t="str">
        <f t="array" ref="AM1433">IF( AND($AK1433, $AL1433), INDEX(顎音化聲母資料表, MATCH( $D1433 &amp; $E1433, 顎音化聲母!$L$5:$L$136, 0), 3), "")</f>
        <v/>
      </c>
      <c r="AN1433" s="373" t="str">
        <f t="shared" si="421"/>
        <v/>
      </c>
      <c r="AO1433" s="374" t="str">
        <f t="array" ref="AO1433">IF($AN1433="", "", IF( $AM1433&lt;&gt;"", $AM1433,INDEX(白話字聲母資料表, $AN1433, $AO$5)))</f>
        <v/>
      </c>
      <c r="AP1433" s="374" t="str">
        <f t="array" ref="AP1433">IF($W1433, "", INDEX(方音八音反切資料表, $AD1433, $AG1433))</f>
        <v/>
      </c>
      <c r="AQ1433" s="370"/>
      <c r="AR1433" s="374" t="str">
        <f t="array" ref="AR1433">IF($V1433, "", INDEX(白話字聲母資料表, $Z1433, $AR$5))</f>
        <v/>
      </c>
      <c r="AS1433" s="375" t="str">
        <f t="array" ref="AS1433">IF($W1433, "", INDEX(白話字韻母資料表, $AC1433, $AR$5))</f>
        <v/>
      </c>
      <c r="AT1433" s="374" t="str">
        <f t="array" ref="AT1433">IF($W1433, "", INDEX(台羅韻母八聲調資料表, $AD1433, $AG1433))</f>
        <v/>
      </c>
      <c r="AU1433" s="370"/>
      <c r="AV1433" s="374" t="str">
        <f t="array" ref="AV1433">IF($V1433, "", INDEX(白話字聲母資料表, $Z1433, $AV$5))</f>
        <v/>
      </c>
      <c r="AW1433" s="375" t="str">
        <f t="array" ref="AW1433">IF($W1433, "", INDEX(白話字韻母資料表, $AC1433, $AW$5))</f>
        <v/>
      </c>
      <c r="AX1433" s="374" t="str">
        <f t="array" ref="AX1433">IF($W1433, "", INDEX(閩拼韻母八聲調資料表, $AD1433, $AG1433))</f>
        <v/>
      </c>
    </row>
    <row r="1434" spans="2:50">
      <c r="B1434" s="380">
        <f t="shared" si="367"/>
        <v>1426</v>
      </c>
      <c r="C1434" s="314" t="str">
        <f>MID(文章!$D$4, B1434, 1)</f>
        <v/>
      </c>
      <c r="D1434" s="365"/>
      <c r="E1434" s="365"/>
      <c r="F1434" s="365"/>
      <c r="G1434" s="315" t="str">
        <f t="array" ref="G1434">IF( OR($T1434, NOT($U1434), $W1434), "", $AA1434 &amp; $AH1434 &amp; INDEX(中文數值資料表, $AG1434, 2) )</f>
        <v/>
      </c>
      <c r="H1434" s="321" t="str">
        <f t="shared" si="368"/>
        <v/>
      </c>
      <c r="I1434" s="322" t="str">
        <f t="shared" si="369"/>
        <v/>
      </c>
      <c r="J1434" s="323" t="str">
        <f t="shared" si="370"/>
        <v/>
      </c>
      <c r="K1434" s="316" t="str">
        <f t="shared" si="371"/>
        <v/>
      </c>
      <c r="L1434" s="317" t="str">
        <f t="shared" ca="1" si="422"/>
        <v xml:space="preserve">\ltjruby{}{}\
</v>
      </c>
      <c r="M1434" s="317" t="str">
        <f t="shared" ca="1" si="408"/>
        <v xml:space="preserve">&lt;ruby&gt;&lt;rt&gt;&lt;/rt&gt;&lt;/ruby&gt;
</v>
      </c>
      <c r="N1434" s="317" t="str">
        <f t="shared" ca="1" si="409"/>
        <v xml:space="preserve">&lt;ruby&gt;&lt;rt&gt;&lt;/rt&gt;&lt;/ruby&gt;
</v>
      </c>
      <c r="O1434" s="317" t="str">
        <f t="shared" ca="1" si="410"/>
        <v xml:space="preserve">&lt;ruby&gt;&lt;rt&gt;&lt;/rt&gt;&lt;/ruby&gt;
</v>
      </c>
      <c r="P1434" s="317" t="str">
        <f t="shared" ca="1" si="410"/>
        <v xml:space="preserve">&lt;ruby&gt;&lt;rt&gt;&lt;/rt&gt;&lt;/ruby&gt;
</v>
      </c>
      <c r="Q1434" s="318" t="str">
        <f t="shared" ca="1" si="411"/>
        <v xml:space="preserve">&lt;ruby&gt;&lt;rtc&gt;&lt;/rtc&gt;&lt;/ruby&gt;
</v>
      </c>
      <c r="R1434" s="318" t="str">
        <f t="shared" ca="1" si="412"/>
        <v xml:space="preserve">&lt;ruby&gt;&lt;rt&gt;&lt;/rt&gt;&lt;rtc&gt;&lt;/rtc&gt;&lt;/ruby&gt;
</v>
      </c>
      <c r="S1434" s="285"/>
      <c r="T1434" s="319" t="b">
        <f t="shared" si="406"/>
        <v>0</v>
      </c>
      <c r="U1434" s="319" t="b">
        <f t="shared" si="413"/>
        <v>0</v>
      </c>
      <c r="V1434" s="319" t="b">
        <f t="shared" si="414"/>
        <v>1</v>
      </c>
      <c r="W1434" s="319" t="b">
        <f t="shared" si="415"/>
        <v>1</v>
      </c>
      <c r="X1434" s="319" t="b">
        <f t="shared" si="416"/>
        <v>0</v>
      </c>
      <c r="Y1434" s="370"/>
      <c r="Z1434" s="377" t="str">
        <f t="shared" si="407"/>
        <v/>
      </c>
      <c r="AA1434" s="373" t="str">
        <f t="array" ref="AA1434">IF( $Z1434="", "", INDEX(白話字聲母資料表, $Z1434, $AA$5))</f>
        <v/>
      </c>
      <c r="AB1434" s="370"/>
      <c r="AC1434" s="377" t="str">
        <f t="shared" si="417"/>
        <v/>
      </c>
      <c r="AD1434" s="373" t="str">
        <f t="array" ref="AD1434">IF( $W1434, "", INDEX(白話字韻母資料表, AC1434, $AD$5))</f>
        <v/>
      </c>
      <c r="AE1434" s="373" t="str">
        <f t="array" ref="AE1434">IF( $W1434, "", IF( INDEX(白話字韻母資料表, AC1434, $AE$5) = "入聲", TRUE, FALSE) )</f>
        <v/>
      </c>
      <c r="AF1434" s="374" t="str">
        <f t="shared" si="418"/>
        <v/>
      </c>
      <c r="AG1434" s="374" t="str">
        <f t="shared" si="419"/>
        <v/>
      </c>
      <c r="AH1434" s="374" t="str">
        <f t="array" ref="AH1434">IF( $W1434, "", INDEX(白話字韻母資料表, $AC1434, $AH$5))</f>
        <v/>
      </c>
      <c r="AI1434" s="374" t="str">
        <f t="array" ref="AI1434">IF($W1434, "", INDEX(白話字韻母八聲調資料表, $AD1434, $AG1434))</f>
        <v/>
      </c>
      <c r="AJ1434" s="370"/>
      <c r="AK1434" s="373" t="b">
        <f t="shared" si="420"/>
        <v>0</v>
      </c>
      <c r="AL1434" s="373" t="str">
        <f>IF( $AK1434, IFERROR( IF(MATCH( $E1434, 顎音化聲母!$H$9:$H$37, 0), TRUE, FALSE), FALSE), "")</f>
        <v/>
      </c>
      <c r="AM1434" s="373" t="str">
        <f t="array" ref="AM1434">IF( AND($AK1434, $AL1434), INDEX(顎音化聲母資料表, MATCH( $D1434 &amp; $E1434, 顎音化聲母!$L$5:$L$136, 0), 3), "")</f>
        <v/>
      </c>
      <c r="AN1434" s="373" t="str">
        <f t="shared" si="421"/>
        <v/>
      </c>
      <c r="AO1434" s="374" t="str">
        <f t="array" ref="AO1434">IF($AN1434="", "", IF( $AM1434&lt;&gt;"", $AM1434,INDEX(白話字聲母資料表, $AN1434, $AO$5)))</f>
        <v/>
      </c>
      <c r="AP1434" s="374" t="str">
        <f t="array" ref="AP1434">IF($W1434, "", INDEX(方音八音反切資料表, $AD1434, $AG1434))</f>
        <v/>
      </c>
      <c r="AQ1434" s="370"/>
      <c r="AR1434" s="374" t="str">
        <f t="array" ref="AR1434">IF($V1434, "", INDEX(白話字聲母資料表, $Z1434, $AR$5))</f>
        <v/>
      </c>
      <c r="AS1434" s="375" t="str">
        <f t="array" ref="AS1434">IF($W1434, "", INDEX(白話字韻母資料表, $AC1434, $AR$5))</f>
        <v/>
      </c>
      <c r="AT1434" s="374" t="str">
        <f t="array" ref="AT1434">IF($W1434, "", INDEX(台羅韻母八聲調資料表, $AD1434, $AG1434))</f>
        <v/>
      </c>
      <c r="AU1434" s="370"/>
      <c r="AV1434" s="374" t="str">
        <f t="array" ref="AV1434">IF($V1434, "", INDEX(白話字聲母資料表, $Z1434, $AV$5))</f>
        <v/>
      </c>
      <c r="AW1434" s="375" t="str">
        <f t="array" ref="AW1434">IF($W1434, "", INDEX(白話字韻母資料表, $AC1434, $AW$5))</f>
        <v/>
      </c>
      <c r="AX1434" s="374" t="str">
        <f t="array" ref="AX1434">IF($W1434, "", INDEX(閩拼韻母八聲調資料表, $AD1434, $AG1434))</f>
        <v/>
      </c>
    </row>
    <row r="1435" spans="2:50">
      <c r="B1435" s="380">
        <f t="shared" si="367"/>
        <v>1427</v>
      </c>
      <c r="C1435" s="314" t="str">
        <f>MID(文章!$D$4, B1435, 1)</f>
        <v/>
      </c>
      <c r="D1435" s="365"/>
      <c r="E1435" s="365"/>
      <c r="F1435" s="365"/>
      <c r="G1435" s="315" t="str">
        <f t="array" ref="G1435">IF( OR($T1435, NOT($U1435), $W1435), "", $AA1435 &amp; $AH1435 &amp; INDEX(中文數值資料表, $AG1435, 2) )</f>
        <v/>
      </c>
      <c r="H1435" s="321" t="str">
        <f t="shared" si="368"/>
        <v/>
      </c>
      <c r="I1435" s="322" t="str">
        <f t="shared" si="369"/>
        <v/>
      </c>
      <c r="J1435" s="323" t="str">
        <f t="shared" si="370"/>
        <v/>
      </c>
      <c r="K1435" s="316" t="str">
        <f t="shared" si="371"/>
        <v/>
      </c>
      <c r="L1435" s="317" t="str">
        <f t="shared" ca="1" si="422"/>
        <v xml:space="preserve">\ltjruby{}{}\
</v>
      </c>
      <c r="M1435" s="317" t="str">
        <f t="shared" ca="1" si="408"/>
        <v xml:space="preserve">&lt;ruby&gt;&lt;rt&gt;&lt;/rt&gt;&lt;/ruby&gt;
</v>
      </c>
      <c r="N1435" s="317" t="str">
        <f t="shared" ca="1" si="409"/>
        <v xml:space="preserve">&lt;ruby&gt;&lt;rt&gt;&lt;/rt&gt;&lt;/ruby&gt;
</v>
      </c>
      <c r="O1435" s="317" t="str">
        <f t="shared" ca="1" si="410"/>
        <v xml:space="preserve">&lt;ruby&gt;&lt;rt&gt;&lt;/rt&gt;&lt;/ruby&gt;
</v>
      </c>
      <c r="P1435" s="317" t="str">
        <f t="shared" ca="1" si="410"/>
        <v xml:space="preserve">&lt;ruby&gt;&lt;rt&gt;&lt;/rt&gt;&lt;/ruby&gt;
</v>
      </c>
      <c r="Q1435" s="318" t="str">
        <f t="shared" ca="1" si="411"/>
        <v xml:space="preserve">&lt;ruby&gt;&lt;rtc&gt;&lt;/rtc&gt;&lt;/ruby&gt;
</v>
      </c>
      <c r="R1435" s="318" t="str">
        <f t="shared" ca="1" si="412"/>
        <v xml:space="preserve">&lt;ruby&gt;&lt;rt&gt;&lt;/rt&gt;&lt;rtc&gt;&lt;/rtc&gt;&lt;/ruby&gt;
</v>
      </c>
      <c r="S1435" s="285"/>
      <c r="T1435" s="319" t="b">
        <f t="shared" si="406"/>
        <v>0</v>
      </c>
      <c r="U1435" s="319" t="b">
        <f t="shared" si="413"/>
        <v>0</v>
      </c>
      <c r="V1435" s="319" t="b">
        <f t="shared" si="414"/>
        <v>1</v>
      </c>
      <c r="W1435" s="319" t="b">
        <f t="shared" si="415"/>
        <v>1</v>
      </c>
      <c r="X1435" s="319" t="b">
        <f t="shared" si="416"/>
        <v>0</v>
      </c>
      <c r="Y1435" s="370"/>
      <c r="Z1435" s="377" t="str">
        <f t="shared" si="407"/>
        <v/>
      </c>
      <c r="AA1435" s="373" t="str">
        <f t="array" ref="AA1435">IF( $Z1435="", "", INDEX(白話字聲母資料表, $Z1435, $AA$5))</f>
        <v/>
      </c>
      <c r="AB1435" s="370"/>
      <c r="AC1435" s="377" t="str">
        <f t="shared" si="417"/>
        <v/>
      </c>
      <c r="AD1435" s="373" t="str">
        <f t="array" ref="AD1435">IF( $W1435, "", INDEX(白話字韻母資料表, AC1435, $AD$5))</f>
        <v/>
      </c>
      <c r="AE1435" s="373" t="str">
        <f t="array" ref="AE1435">IF( $W1435, "", IF( INDEX(白話字韻母資料表, AC1435, $AE$5) = "入聲", TRUE, FALSE) )</f>
        <v/>
      </c>
      <c r="AF1435" s="374" t="str">
        <f t="shared" si="418"/>
        <v/>
      </c>
      <c r="AG1435" s="374" t="str">
        <f t="shared" si="419"/>
        <v/>
      </c>
      <c r="AH1435" s="374" t="str">
        <f t="array" ref="AH1435">IF( $W1435, "", INDEX(白話字韻母資料表, $AC1435, $AH$5))</f>
        <v/>
      </c>
      <c r="AI1435" s="374" t="str">
        <f t="array" ref="AI1435">IF($W1435, "", INDEX(白話字韻母八聲調資料表, $AD1435, $AG1435))</f>
        <v/>
      </c>
      <c r="AJ1435" s="370"/>
      <c r="AK1435" s="373" t="b">
        <f t="shared" si="420"/>
        <v>0</v>
      </c>
      <c r="AL1435" s="373" t="str">
        <f>IF( $AK1435, IFERROR( IF(MATCH( $E1435, 顎音化聲母!$H$9:$H$37, 0), TRUE, FALSE), FALSE), "")</f>
        <v/>
      </c>
      <c r="AM1435" s="373" t="str">
        <f t="array" ref="AM1435">IF( AND($AK1435, $AL1435), INDEX(顎音化聲母資料表, MATCH( $D1435 &amp; $E1435, 顎音化聲母!$L$5:$L$136, 0), 3), "")</f>
        <v/>
      </c>
      <c r="AN1435" s="373" t="str">
        <f t="shared" si="421"/>
        <v/>
      </c>
      <c r="AO1435" s="374" t="str">
        <f t="array" ref="AO1435">IF($AN1435="", "", IF( $AM1435&lt;&gt;"", $AM1435,INDEX(白話字聲母資料表, $AN1435, $AO$5)))</f>
        <v/>
      </c>
      <c r="AP1435" s="374" t="str">
        <f t="array" ref="AP1435">IF($W1435, "", INDEX(方音八音反切資料表, $AD1435, $AG1435))</f>
        <v/>
      </c>
      <c r="AQ1435" s="370"/>
      <c r="AR1435" s="374" t="str">
        <f t="array" ref="AR1435">IF($V1435, "", INDEX(白話字聲母資料表, $Z1435, $AR$5))</f>
        <v/>
      </c>
      <c r="AS1435" s="375" t="str">
        <f t="array" ref="AS1435">IF($W1435, "", INDEX(白話字韻母資料表, $AC1435, $AR$5))</f>
        <v/>
      </c>
      <c r="AT1435" s="374" t="str">
        <f t="array" ref="AT1435">IF($W1435, "", INDEX(台羅韻母八聲調資料表, $AD1435, $AG1435))</f>
        <v/>
      </c>
      <c r="AU1435" s="370"/>
      <c r="AV1435" s="374" t="str">
        <f t="array" ref="AV1435">IF($V1435, "", INDEX(白話字聲母資料表, $Z1435, $AV$5))</f>
        <v/>
      </c>
      <c r="AW1435" s="375" t="str">
        <f t="array" ref="AW1435">IF($W1435, "", INDEX(白話字韻母資料表, $AC1435, $AW$5))</f>
        <v/>
      </c>
      <c r="AX1435" s="374" t="str">
        <f t="array" ref="AX1435">IF($W1435, "", INDEX(閩拼韻母八聲調資料表, $AD1435, $AG1435))</f>
        <v/>
      </c>
    </row>
    <row r="1436" spans="2:50">
      <c r="B1436" s="380">
        <f t="shared" si="367"/>
        <v>1428</v>
      </c>
      <c r="C1436" s="314" t="str">
        <f>MID(文章!$D$4, B1436, 1)</f>
        <v/>
      </c>
      <c r="D1436" s="365"/>
      <c r="E1436" s="365"/>
      <c r="F1436" s="365"/>
      <c r="G1436" s="315" t="str">
        <f t="array" ref="G1436">IF( OR($T1436, NOT($U1436), $W1436), "", $AA1436 &amp; $AH1436 &amp; INDEX(中文數值資料表, $AG1436, 2) )</f>
        <v/>
      </c>
      <c r="H1436" s="321" t="str">
        <f t="shared" si="368"/>
        <v/>
      </c>
      <c r="I1436" s="322" t="str">
        <f t="shared" si="369"/>
        <v/>
      </c>
      <c r="J1436" s="323" t="str">
        <f t="shared" si="370"/>
        <v/>
      </c>
      <c r="K1436" s="316" t="str">
        <f t="shared" si="371"/>
        <v/>
      </c>
      <c r="L1436" s="317" t="str">
        <f t="shared" ca="1" si="422"/>
        <v xml:space="preserve">\ltjruby{}{}\
</v>
      </c>
      <c r="M1436" s="317" t="str">
        <f t="shared" ca="1" si="408"/>
        <v xml:space="preserve">&lt;ruby&gt;&lt;rt&gt;&lt;/rt&gt;&lt;/ruby&gt;
</v>
      </c>
      <c r="N1436" s="317" t="str">
        <f t="shared" ca="1" si="409"/>
        <v xml:space="preserve">&lt;ruby&gt;&lt;rt&gt;&lt;/rt&gt;&lt;/ruby&gt;
</v>
      </c>
      <c r="O1436" s="317" t="str">
        <f t="shared" ca="1" si="410"/>
        <v xml:space="preserve">&lt;ruby&gt;&lt;rt&gt;&lt;/rt&gt;&lt;/ruby&gt;
</v>
      </c>
      <c r="P1436" s="317" t="str">
        <f t="shared" ca="1" si="410"/>
        <v xml:space="preserve">&lt;ruby&gt;&lt;rt&gt;&lt;/rt&gt;&lt;/ruby&gt;
</v>
      </c>
      <c r="Q1436" s="318" t="str">
        <f t="shared" ca="1" si="411"/>
        <v xml:space="preserve">&lt;ruby&gt;&lt;rtc&gt;&lt;/rtc&gt;&lt;/ruby&gt;
</v>
      </c>
      <c r="R1436" s="318" t="str">
        <f t="shared" ca="1" si="412"/>
        <v xml:space="preserve">&lt;ruby&gt;&lt;rt&gt;&lt;/rt&gt;&lt;rtc&gt;&lt;/rtc&gt;&lt;/ruby&gt;
</v>
      </c>
      <c r="S1436" s="285"/>
      <c r="T1436" s="319" t="b">
        <f t="shared" si="406"/>
        <v>0</v>
      </c>
      <c r="U1436" s="319" t="b">
        <f t="shared" si="413"/>
        <v>0</v>
      </c>
      <c r="V1436" s="319" t="b">
        <f t="shared" si="414"/>
        <v>1</v>
      </c>
      <c r="W1436" s="319" t="b">
        <f t="shared" si="415"/>
        <v>1</v>
      </c>
      <c r="X1436" s="319" t="b">
        <f t="shared" si="416"/>
        <v>0</v>
      </c>
      <c r="Y1436" s="370"/>
      <c r="Z1436" s="377" t="str">
        <f t="shared" si="407"/>
        <v/>
      </c>
      <c r="AA1436" s="373" t="str">
        <f t="array" ref="AA1436">IF( $Z1436="", "", INDEX(白話字聲母資料表, $Z1436, $AA$5))</f>
        <v/>
      </c>
      <c r="AB1436" s="370"/>
      <c r="AC1436" s="377" t="str">
        <f t="shared" si="417"/>
        <v/>
      </c>
      <c r="AD1436" s="373" t="str">
        <f t="array" ref="AD1436">IF( $W1436, "", INDEX(白話字韻母資料表, AC1436, $AD$5))</f>
        <v/>
      </c>
      <c r="AE1436" s="373" t="str">
        <f t="array" ref="AE1436">IF( $W1436, "", IF( INDEX(白話字韻母資料表, AC1436, $AE$5) = "入聲", TRUE, FALSE) )</f>
        <v/>
      </c>
      <c r="AF1436" s="374" t="str">
        <f t="shared" si="418"/>
        <v/>
      </c>
      <c r="AG1436" s="374" t="str">
        <f t="shared" si="419"/>
        <v/>
      </c>
      <c r="AH1436" s="374" t="str">
        <f t="array" ref="AH1436">IF( $W1436, "", INDEX(白話字韻母資料表, $AC1436, $AH$5))</f>
        <v/>
      </c>
      <c r="AI1436" s="374" t="str">
        <f t="array" ref="AI1436">IF($W1436, "", INDEX(白話字韻母八聲調資料表, $AD1436, $AG1436))</f>
        <v/>
      </c>
      <c r="AJ1436" s="370"/>
      <c r="AK1436" s="373" t="b">
        <f t="shared" si="420"/>
        <v>0</v>
      </c>
      <c r="AL1436" s="373" t="str">
        <f>IF( $AK1436, IFERROR( IF(MATCH( $E1436, 顎音化聲母!$H$9:$H$37, 0), TRUE, FALSE), FALSE), "")</f>
        <v/>
      </c>
      <c r="AM1436" s="373" t="str">
        <f t="array" ref="AM1436">IF( AND($AK1436, $AL1436), INDEX(顎音化聲母資料表, MATCH( $D1436 &amp; $E1436, 顎音化聲母!$L$5:$L$136, 0), 3), "")</f>
        <v/>
      </c>
      <c r="AN1436" s="373" t="str">
        <f t="shared" si="421"/>
        <v/>
      </c>
      <c r="AO1436" s="374" t="str">
        <f t="array" ref="AO1436">IF($AN1436="", "", IF( $AM1436&lt;&gt;"", $AM1436,INDEX(白話字聲母資料表, $AN1436, $AO$5)))</f>
        <v/>
      </c>
      <c r="AP1436" s="374" t="str">
        <f t="array" ref="AP1436">IF($W1436, "", INDEX(方音八音反切資料表, $AD1436, $AG1436))</f>
        <v/>
      </c>
      <c r="AQ1436" s="370"/>
      <c r="AR1436" s="374" t="str">
        <f t="array" ref="AR1436">IF($V1436, "", INDEX(白話字聲母資料表, $Z1436, $AR$5))</f>
        <v/>
      </c>
      <c r="AS1436" s="375" t="str">
        <f t="array" ref="AS1436">IF($W1436, "", INDEX(白話字韻母資料表, $AC1436, $AR$5))</f>
        <v/>
      </c>
      <c r="AT1436" s="374" t="str">
        <f t="array" ref="AT1436">IF($W1436, "", INDEX(台羅韻母八聲調資料表, $AD1436, $AG1436))</f>
        <v/>
      </c>
      <c r="AU1436" s="370"/>
      <c r="AV1436" s="374" t="str">
        <f t="array" ref="AV1436">IF($V1436, "", INDEX(白話字聲母資料表, $Z1436, $AV$5))</f>
        <v/>
      </c>
      <c r="AW1436" s="375" t="str">
        <f t="array" ref="AW1436">IF($W1436, "", INDEX(白話字韻母資料表, $AC1436, $AW$5))</f>
        <v/>
      </c>
      <c r="AX1436" s="374" t="str">
        <f t="array" ref="AX1436">IF($W1436, "", INDEX(閩拼韻母八聲調資料表, $AD1436, $AG1436))</f>
        <v/>
      </c>
    </row>
    <row r="1437" spans="2:50">
      <c r="B1437" s="380">
        <f t="shared" si="367"/>
        <v>1429</v>
      </c>
      <c r="C1437" s="314" t="str">
        <f>MID(文章!$D$4, B1437, 1)</f>
        <v/>
      </c>
      <c r="D1437" s="365"/>
      <c r="E1437" s="365"/>
      <c r="F1437" s="365"/>
      <c r="G1437" s="315" t="str">
        <f t="array" ref="G1437">IF( OR($T1437, NOT($U1437), $W1437), "", $AA1437 &amp; $AH1437 &amp; INDEX(中文數值資料表, $AG1437, 2) )</f>
        <v/>
      </c>
      <c r="H1437" s="321" t="str">
        <f t="shared" si="368"/>
        <v/>
      </c>
      <c r="I1437" s="322" t="str">
        <f t="shared" si="369"/>
        <v/>
      </c>
      <c r="J1437" s="323" t="str">
        <f t="shared" si="370"/>
        <v/>
      </c>
      <c r="K1437" s="316" t="str">
        <f t="shared" si="371"/>
        <v/>
      </c>
      <c r="L1437" s="317" t="str">
        <f t="shared" ca="1" si="422"/>
        <v xml:space="preserve">\ltjruby{}{}\
</v>
      </c>
      <c r="M1437" s="317" t="str">
        <f t="shared" ca="1" si="408"/>
        <v xml:space="preserve">&lt;ruby&gt;&lt;rt&gt;&lt;/rt&gt;&lt;/ruby&gt;
</v>
      </c>
      <c r="N1437" s="317" t="str">
        <f t="shared" ca="1" si="409"/>
        <v xml:space="preserve">&lt;ruby&gt;&lt;rt&gt;&lt;/rt&gt;&lt;/ruby&gt;
</v>
      </c>
      <c r="O1437" s="317" t="str">
        <f t="shared" ca="1" si="410"/>
        <v xml:space="preserve">&lt;ruby&gt;&lt;rt&gt;&lt;/rt&gt;&lt;/ruby&gt;
</v>
      </c>
      <c r="P1437" s="317" t="str">
        <f t="shared" ca="1" si="410"/>
        <v xml:space="preserve">&lt;ruby&gt;&lt;rt&gt;&lt;/rt&gt;&lt;/ruby&gt;
</v>
      </c>
      <c r="Q1437" s="318" t="str">
        <f t="shared" ca="1" si="411"/>
        <v xml:space="preserve">&lt;ruby&gt;&lt;rtc&gt;&lt;/rtc&gt;&lt;/ruby&gt;
</v>
      </c>
      <c r="R1437" s="318" t="str">
        <f t="shared" ca="1" si="412"/>
        <v xml:space="preserve">&lt;ruby&gt;&lt;rt&gt;&lt;/rt&gt;&lt;rtc&gt;&lt;/rtc&gt;&lt;/ruby&gt;
</v>
      </c>
      <c r="S1437" s="285"/>
      <c r="T1437" s="319" t="b">
        <f t="shared" si="406"/>
        <v>0</v>
      </c>
      <c r="U1437" s="319" t="b">
        <f t="shared" si="413"/>
        <v>0</v>
      </c>
      <c r="V1437" s="319" t="b">
        <f t="shared" si="414"/>
        <v>1</v>
      </c>
      <c r="W1437" s="319" t="b">
        <f t="shared" si="415"/>
        <v>1</v>
      </c>
      <c r="X1437" s="319" t="b">
        <f t="shared" si="416"/>
        <v>0</v>
      </c>
      <c r="Y1437" s="370"/>
      <c r="Z1437" s="377" t="str">
        <f t="shared" si="407"/>
        <v/>
      </c>
      <c r="AA1437" s="373" t="str">
        <f t="array" ref="AA1437">IF( $Z1437="", "", INDEX(白話字聲母資料表, $Z1437, $AA$5))</f>
        <v/>
      </c>
      <c r="AB1437" s="370"/>
      <c r="AC1437" s="377" t="str">
        <f t="shared" si="417"/>
        <v/>
      </c>
      <c r="AD1437" s="373" t="str">
        <f t="array" ref="AD1437">IF( $W1437, "", INDEX(白話字韻母資料表, AC1437, $AD$5))</f>
        <v/>
      </c>
      <c r="AE1437" s="373" t="str">
        <f t="array" ref="AE1437">IF( $W1437, "", IF( INDEX(白話字韻母資料表, AC1437, $AE$5) = "入聲", TRUE, FALSE) )</f>
        <v/>
      </c>
      <c r="AF1437" s="374" t="str">
        <f t="shared" si="418"/>
        <v/>
      </c>
      <c r="AG1437" s="374" t="str">
        <f t="shared" si="419"/>
        <v/>
      </c>
      <c r="AH1437" s="374" t="str">
        <f t="array" ref="AH1437">IF( $W1437, "", INDEX(白話字韻母資料表, $AC1437, $AH$5))</f>
        <v/>
      </c>
      <c r="AI1437" s="374" t="str">
        <f t="array" ref="AI1437">IF($W1437, "", INDEX(白話字韻母八聲調資料表, $AD1437, $AG1437))</f>
        <v/>
      </c>
      <c r="AJ1437" s="370"/>
      <c r="AK1437" s="373" t="b">
        <f t="shared" si="420"/>
        <v>0</v>
      </c>
      <c r="AL1437" s="373" t="str">
        <f>IF( $AK1437, IFERROR( IF(MATCH( $E1437, 顎音化聲母!$H$9:$H$37, 0), TRUE, FALSE), FALSE), "")</f>
        <v/>
      </c>
      <c r="AM1437" s="373" t="str">
        <f t="array" ref="AM1437">IF( AND($AK1437, $AL1437), INDEX(顎音化聲母資料表, MATCH( $D1437 &amp; $E1437, 顎音化聲母!$L$5:$L$136, 0), 3), "")</f>
        <v/>
      </c>
      <c r="AN1437" s="373" t="str">
        <f t="shared" si="421"/>
        <v/>
      </c>
      <c r="AO1437" s="374" t="str">
        <f t="array" ref="AO1437">IF($AN1437="", "", IF( $AM1437&lt;&gt;"", $AM1437,INDEX(白話字聲母資料表, $AN1437, $AO$5)))</f>
        <v/>
      </c>
      <c r="AP1437" s="374" t="str">
        <f t="array" ref="AP1437">IF($W1437, "", INDEX(方音八音反切資料表, $AD1437, $AG1437))</f>
        <v/>
      </c>
      <c r="AQ1437" s="370"/>
      <c r="AR1437" s="374" t="str">
        <f t="array" ref="AR1437">IF($V1437, "", INDEX(白話字聲母資料表, $Z1437, $AR$5))</f>
        <v/>
      </c>
      <c r="AS1437" s="375" t="str">
        <f t="array" ref="AS1437">IF($W1437, "", INDEX(白話字韻母資料表, $AC1437, $AR$5))</f>
        <v/>
      </c>
      <c r="AT1437" s="374" t="str">
        <f t="array" ref="AT1437">IF($W1437, "", INDEX(台羅韻母八聲調資料表, $AD1437, $AG1437))</f>
        <v/>
      </c>
      <c r="AU1437" s="370"/>
      <c r="AV1437" s="374" t="str">
        <f t="array" ref="AV1437">IF($V1437, "", INDEX(白話字聲母資料表, $Z1437, $AV$5))</f>
        <v/>
      </c>
      <c r="AW1437" s="375" t="str">
        <f t="array" ref="AW1437">IF($W1437, "", INDEX(白話字韻母資料表, $AC1437, $AW$5))</f>
        <v/>
      </c>
      <c r="AX1437" s="374" t="str">
        <f t="array" ref="AX1437">IF($W1437, "", INDEX(閩拼韻母八聲調資料表, $AD1437, $AG1437))</f>
        <v/>
      </c>
    </row>
    <row r="1438" spans="2:50">
      <c r="B1438" s="380">
        <f t="shared" si="367"/>
        <v>1430</v>
      </c>
      <c r="C1438" s="314" t="str">
        <f>MID(文章!$D$4, B1438, 1)</f>
        <v/>
      </c>
      <c r="D1438" s="365"/>
      <c r="E1438" s="365"/>
      <c r="F1438" s="365"/>
      <c r="G1438" s="315" t="str">
        <f t="array" ref="G1438">IF( OR($T1438, NOT($U1438), $W1438), "", $AA1438 &amp; $AH1438 &amp; INDEX(中文數值資料表, $AG1438, 2) )</f>
        <v/>
      </c>
      <c r="H1438" s="321" t="str">
        <f t="shared" si="368"/>
        <v/>
      </c>
      <c r="I1438" s="322" t="str">
        <f t="shared" si="369"/>
        <v/>
      </c>
      <c r="J1438" s="323" t="str">
        <f t="shared" si="370"/>
        <v/>
      </c>
      <c r="K1438" s="316" t="str">
        <f t="shared" si="371"/>
        <v/>
      </c>
      <c r="L1438" s="317" t="str">
        <f t="shared" ca="1" si="422"/>
        <v xml:space="preserve">\ltjruby{}{}\
</v>
      </c>
      <c r="M1438" s="317" t="str">
        <f t="shared" ca="1" si="408"/>
        <v xml:space="preserve">&lt;ruby&gt;&lt;rt&gt;&lt;/rt&gt;&lt;/ruby&gt;
</v>
      </c>
      <c r="N1438" s="317" t="str">
        <f t="shared" ca="1" si="409"/>
        <v xml:space="preserve">&lt;ruby&gt;&lt;rt&gt;&lt;/rt&gt;&lt;/ruby&gt;
</v>
      </c>
      <c r="O1438" s="317" t="str">
        <f t="shared" ca="1" si="410"/>
        <v xml:space="preserve">&lt;ruby&gt;&lt;rt&gt;&lt;/rt&gt;&lt;/ruby&gt;
</v>
      </c>
      <c r="P1438" s="317" t="str">
        <f t="shared" ca="1" si="410"/>
        <v xml:space="preserve">&lt;ruby&gt;&lt;rt&gt;&lt;/rt&gt;&lt;/ruby&gt;
</v>
      </c>
      <c r="Q1438" s="318" t="str">
        <f t="shared" ca="1" si="411"/>
        <v xml:space="preserve">&lt;ruby&gt;&lt;rtc&gt;&lt;/rtc&gt;&lt;/ruby&gt;
</v>
      </c>
      <c r="R1438" s="318" t="str">
        <f t="shared" ca="1" si="412"/>
        <v xml:space="preserve">&lt;ruby&gt;&lt;rt&gt;&lt;/rt&gt;&lt;rtc&gt;&lt;/rtc&gt;&lt;/ruby&gt;
</v>
      </c>
      <c r="S1438" s="285"/>
      <c r="T1438" s="319" t="b">
        <f t="shared" si="406"/>
        <v>0</v>
      </c>
      <c r="U1438" s="319" t="b">
        <f t="shared" si="413"/>
        <v>0</v>
      </c>
      <c r="V1438" s="319" t="b">
        <f t="shared" si="414"/>
        <v>1</v>
      </c>
      <c r="W1438" s="319" t="b">
        <f t="shared" si="415"/>
        <v>1</v>
      </c>
      <c r="X1438" s="319" t="b">
        <f t="shared" si="416"/>
        <v>0</v>
      </c>
      <c r="Y1438" s="370"/>
      <c r="Z1438" s="377" t="str">
        <f t="shared" si="407"/>
        <v/>
      </c>
      <c r="AA1438" s="373" t="str">
        <f t="array" ref="AA1438">IF( $Z1438="", "", INDEX(白話字聲母資料表, $Z1438, $AA$5))</f>
        <v/>
      </c>
      <c r="AB1438" s="370"/>
      <c r="AC1438" s="377" t="str">
        <f t="shared" si="417"/>
        <v/>
      </c>
      <c r="AD1438" s="373" t="str">
        <f t="array" ref="AD1438">IF( $W1438, "", INDEX(白話字韻母資料表, AC1438, $AD$5))</f>
        <v/>
      </c>
      <c r="AE1438" s="373" t="str">
        <f t="array" ref="AE1438">IF( $W1438, "", IF( INDEX(白話字韻母資料表, AC1438, $AE$5) = "入聲", TRUE, FALSE) )</f>
        <v/>
      </c>
      <c r="AF1438" s="374" t="str">
        <f t="shared" si="418"/>
        <v/>
      </c>
      <c r="AG1438" s="374" t="str">
        <f t="shared" si="419"/>
        <v/>
      </c>
      <c r="AH1438" s="374" t="str">
        <f t="array" ref="AH1438">IF( $W1438, "", INDEX(白話字韻母資料表, $AC1438, $AH$5))</f>
        <v/>
      </c>
      <c r="AI1438" s="374" t="str">
        <f t="array" ref="AI1438">IF($W1438, "", INDEX(白話字韻母八聲調資料表, $AD1438, $AG1438))</f>
        <v/>
      </c>
      <c r="AJ1438" s="370"/>
      <c r="AK1438" s="373" t="b">
        <f t="shared" si="420"/>
        <v>0</v>
      </c>
      <c r="AL1438" s="373" t="str">
        <f>IF( $AK1438, IFERROR( IF(MATCH( $E1438, 顎音化聲母!$H$9:$H$37, 0), TRUE, FALSE), FALSE), "")</f>
        <v/>
      </c>
      <c r="AM1438" s="373" t="str">
        <f t="array" ref="AM1438">IF( AND($AK1438, $AL1438), INDEX(顎音化聲母資料表, MATCH( $D1438 &amp; $E1438, 顎音化聲母!$L$5:$L$136, 0), 3), "")</f>
        <v/>
      </c>
      <c r="AN1438" s="373" t="str">
        <f t="shared" si="421"/>
        <v/>
      </c>
      <c r="AO1438" s="374" t="str">
        <f t="array" ref="AO1438">IF($AN1438="", "", IF( $AM1438&lt;&gt;"", $AM1438,INDEX(白話字聲母資料表, $AN1438, $AO$5)))</f>
        <v/>
      </c>
      <c r="AP1438" s="374" t="str">
        <f t="array" ref="AP1438">IF($W1438, "", INDEX(方音八音反切資料表, $AD1438, $AG1438))</f>
        <v/>
      </c>
      <c r="AQ1438" s="370"/>
      <c r="AR1438" s="374" t="str">
        <f t="array" ref="AR1438">IF($V1438, "", INDEX(白話字聲母資料表, $Z1438, $AR$5))</f>
        <v/>
      </c>
      <c r="AS1438" s="375" t="str">
        <f t="array" ref="AS1438">IF($W1438, "", INDEX(白話字韻母資料表, $AC1438, $AR$5))</f>
        <v/>
      </c>
      <c r="AT1438" s="374" t="str">
        <f t="array" ref="AT1438">IF($W1438, "", INDEX(台羅韻母八聲調資料表, $AD1438, $AG1438))</f>
        <v/>
      </c>
      <c r="AU1438" s="370"/>
      <c r="AV1438" s="374" t="str">
        <f t="array" ref="AV1438">IF($V1438, "", INDEX(白話字聲母資料表, $Z1438, $AV$5))</f>
        <v/>
      </c>
      <c r="AW1438" s="375" t="str">
        <f t="array" ref="AW1438">IF($W1438, "", INDEX(白話字韻母資料表, $AC1438, $AW$5))</f>
        <v/>
      </c>
      <c r="AX1438" s="374" t="str">
        <f t="array" ref="AX1438">IF($W1438, "", INDEX(閩拼韻母八聲調資料表, $AD1438, $AG1438))</f>
        <v/>
      </c>
    </row>
    <row r="1439" spans="2:50">
      <c r="B1439" s="380">
        <f t="shared" si="367"/>
        <v>1431</v>
      </c>
      <c r="C1439" s="314" t="str">
        <f>MID(文章!$D$4, B1439, 1)</f>
        <v/>
      </c>
      <c r="D1439" s="365"/>
      <c r="E1439" s="365"/>
      <c r="F1439" s="365"/>
      <c r="G1439" s="315" t="str">
        <f t="array" ref="G1439">IF( OR($T1439, NOT($U1439), $W1439), "", $AA1439 &amp; $AH1439 &amp; INDEX(中文數值資料表, $AG1439, 2) )</f>
        <v/>
      </c>
      <c r="H1439" s="321" t="str">
        <f t="shared" si="368"/>
        <v/>
      </c>
      <c r="I1439" s="322" t="str">
        <f t="shared" si="369"/>
        <v/>
      </c>
      <c r="J1439" s="323" t="str">
        <f t="shared" si="370"/>
        <v/>
      </c>
      <c r="K1439" s="316" t="str">
        <f t="shared" si="371"/>
        <v/>
      </c>
      <c r="L1439" s="317" t="str">
        <f t="shared" ca="1" si="422"/>
        <v xml:space="preserve">\ltjruby{}{}\
</v>
      </c>
      <c r="M1439" s="317" t="str">
        <f t="shared" ca="1" si="408"/>
        <v xml:space="preserve">&lt;ruby&gt;&lt;rt&gt;&lt;/rt&gt;&lt;/ruby&gt;
</v>
      </c>
      <c r="N1439" s="317" t="str">
        <f t="shared" ca="1" si="409"/>
        <v xml:space="preserve">&lt;ruby&gt;&lt;rt&gt;&lt;/rt&gt;&lt;/ruby&gt;
</v>
      </c>
      <c r="O1439" s="317" t="str">
        <f t="shared" ca="1" si="410"/>
        <v xml:space="preserve">&lt;ruby&gt;&lt;rt&gt;&lt;/rt&gt;&lt;/ruby&gt;
</v>
      </c>
      <c r="P1439" s="317" t="str">
        <f t="shared" ca="1" si="410"/>
        <v xml:space="preserve">&lt;ruby&gt;&lt;rt&gt;&lt;/rt&gt;&lt;/ruby&gt;
</v>
      </c>
      <c r="Q1439" s="318" t="str">
        <f t="shared" ca="1" si="411"/>
        <v xml:space="preserve">&lt;ruby&gt;&lt;rtc&gt;&lt;/rtc&gt;&lt;/ruby&gt;
</v>
      </c>
      <c r="R1439" s="318" t="str">
        <f t="shared" ca="1" si="412"/>
        <v xml:space="preserve">&lt;ruby&gt;&lt;rt&gt;&lt;/rt&gt;&lt;rtc&gt;&lt;/rtc&gt;&lt;/ruby&gt;
</v>
      </c>
      <c r="S1439" s="285"/>
      <c r="T1439" s="319" t="b">
        <f t="shared" si="406"/>
        <v>0</v>
      </c>
      <c r="U1439" s="319" t="b">
        <f t="shared" si="413"/>
        <v>0</v>
      </c>
      <c r="V1439" s="319" t="b">
        <f t="shared" si="414"/>
        <v>1</v>
      </c>
      <c r="W1439" s="319" t="b">
        <f t="shared" si="415"/>
        <v>1</v>
      </c>
      <c r="X1439" s="319" t="b">
        <f t="shared" si="416"/>
        <v>0</v>
      </c>
      <c r="Y1439" s="370"/>
      <c r="Z1439" s="377" t="str">
        <f t="shared" si="407"/>
        <v/>
      </c>
      <c r="AA1439" s="373" t="str">
        <f t="array" ref="AA1439">IF( $Z1439="", "", INDEX(白話字聲母資料表, $Z1439, $AA$5))</f>
        <v/>
      </c>
      <c r="AB1439" s="370"/>
      <c r="AC1439" s="377" t="str">
        <f t="shared" si="417"/>
        <v/>
      </c>
      <c r="AD1439" s="373" t="str">
        <f t="array" ref="AD1439">IF( $W1439, "", INDEX(白話字韻母資料表, AC1439, $AD$5))</f>
        <v/>
      </c>
      <c r="AE1439" s="373" t="str">
        <f t="array" ref="AE1439">IF( $W1439, "", IF( INDEX(白話字韻母資料表, AC1439, $AE$5) = "入聲", TRUE, FALSE) )</f>
        <v/>
      </c>
      <c r="AF1439" s="374" t="str">
        <f t="shared" si="418"/>
        <v/>
      </c>
      <c r="AG1439" s="374" t="str">
        <f t="shared" si="419"/>
        <v/>
      </c>
      <c r="AH1439" s="374" t="str">
        <f t="array" ref="AH1439">IF( $W1439, "", INDEX(白話字韻母資料表, $AC1439, $AH$5))</f>
        <v/>
      </c>
      <c r="AI1439" s="374" t="str">
        <f t="array" ref="AI1439">IF($W1439, "", INDEX(白話字韻母八聲調資料表, $AD1439, $AG1439))</f>
        <v/>
      </c>
      <c r="AJ1439" s="370"/>
      <c r="AK1439" s="373" t="b">
        <f t="shared" si="420"/>
        <v>0</v>
      </c>
      <c r="AL1439" s="373" t="str">
        <f>IF( $AK1439, IFERROR( IF(MATCH( $E1439, 顎音化聲母!$H$9:$H$37, 0), TRUE, FALSE), FALSE), "")</f>
        <v/>
      </c>
      <c r="AM1439" s="373" t="str">
        <f t="array" ref="AM1439">IF( AND($AK1439, $AL1439), INDEX(顎音化聲母資料表, MATCH( $D1439 &amp; $E1439, 顎音化聲母!$L$5:$L$136, 0), 3), "")</f>
        <v/>
      </c>
      <c r="AN1439" s="373" t="str">
        <f t="shared" si="421"/>
        <v/>
      </c>
      <c r="AO1439" s="374" t="str">
        <f t="array" ref="AO1439">IF($AN1439="", "", IF( $AM1439&lt;&gt;"", $AM1439,INDEX(白話字聲母資料表, $AN1439, $AO$5)))</f>
        <v/>
      </c>
      <c r="AP1439" s="374" t="str">
        <f t="array" ref="AP1439">IF($W1439, "", INDEX(方音八音反切資料表, $AD1439, $AG1439))</f>
        <v/>
      </c>
      <c r="AQ1439" s="370"/>
      <c r="AR1439" s="374" t="str">
        <f t="array" ref="AR1439">IF($V1439, "", INDEX(白話字聲母資料表, $Z1439, $AR$5))</f>
        <v/>
      </c>
      <c r="AS1439" s="375" t="str">
        <f t="array" ref="AS1439">IF($W1439, "", INDEX(白話字韻母資料表, $AC1439, $AR$5))</f>
        <v/>
      </c>
      <c r="AT1439" s="374" t="str">
        <f t="array" ref="AT1439">IF($W1439, "", INDEX(台羅韻母八聲調資料表, $AD1439, $AG1439))</f>
        <v/>
      </c>
      <c r="AU1439" s="370"/>
      <c r="AV1439" s="374" t="str">
        <f t="array" ref="AV1439">IF($V1439, "", INDEX(白話字聲母資料表, $Z1439, $AV$5))</f>
        <v/>
      </c>
      <c r="AW1439" s="375" t="str">
        <f t="array" ref="AW1439">IF($W1439, "", INDEX(白話字韻母資料表, $AC1439, $AW$5))</f>
        <v/>
      </c>
      <c r="AX1439" s="374" t="str">
        <f t="array" ref="AX1439">IF($W1439, "", INDEX(閩拼韻母八聲調資料表, $AD1439, $AG1439))</f>
        <v/>
      </c>
    </row>
    <row r="1440" spans="2:50">
      <c r="B1440" s="380">
        <f t="shared" si="367"/>
        <v>1432</v>
      </c>
      <c r="C1440" s="314" t="str">
        <f>MID(文章!$D$4, B1440, 1)</f>
        <v/>
      </c>
      <c r="D1440" s="365"/>
      <c r="E1440" s="365"/>
      <c r="F1440" s="365"/>
      <c r="G1440" s="315" t="str">
        <f t="array" ref="G1440">IF( OR($T1440, NOT($U1440), $W1440), "", $AA1440 &amp; $AH1440 &amp; INDEX(中文數值資料表, $AG1440, 2) )</f>
        <v/>
      </c>
      <c r="H1440" s="321" t="str">
        <f t="shared" si="368"/>
        <v/>
      </c>
      <c r="I1440" s="322" t="str">
        <f t="shared" si="369"/>
        <v/>
      </c>
      <c r="J1440" s="323" t="str">
        <f t="shared" si="370"/>
        <v/>
      </c>
      <c r="K1440" s="316" t="str">
        <f t="shared" si="371"/>
        <v/>
      </c>
      <c r="L1440" s="317" t="str">
        <f t="shared" ca="1" si="422"/>
        <v xml:space="preserve">\ltjruby{}{}\
</v>
      </c>
      <c r="M1440" s="317" t="str">
        <f t="shared" ca="1" si="408"/>
        <v xml:space="preserve">&lt;ruby&gt;&lt;rt&gt;&lt;/rt&gt;&lt;/ruby&gt;
</v>
      </c>
      <c r="N1440" s="317" t="str">
        <f t="shared" ca="1" si="409"/>
        <v xml:space="preserve">&lt;ruby&gt;&lt;rt&gt;&lt;/rt&gt;&lt;/ruby&gt;
</v>
      </c>
      <c r="O1440" s="317" t="str">
        <f t="shared" ca="1" si="410"/>
        <v xml:space="preserve">&lt;ruby&gt;&lt;rt&gt;&lt;/rt&gt;&lt;/ruby&gt;
</v>
      </c>
      <c r="P1440" s="317" t="str">
        <f t="shared" ca="1" si="410"/>
        <v xml:space="preserve">&lt;ruby&gt;&lt;rt&gt;&lt;/rt&gt;&lt;/ruby&gt;
</v>
      </c>
      <c r="Q1440" s="318" t="str">
        <f t="shared" ca="1" si="411"/>
        <v xml:space="preserve">&lt;ruby&gt;&lt;rtc&gt;&lt;/rtc&gt;&lt;/ruby&gt;
</v>
      </c>
      <c r="R1440" s="318" t="str">
        <f t="shared" ca="1" si="412"/>
        <v xml:space="preserve">&lt;ruby&gt;&lt;rt&gt;&lt;/rt&gt;&lt;rtc&gt;&lt;/rtc&gt;&lt;/ruby&gt;
</v>
      </c>
      <c r="S1440" s="285"/>
      <c r="T1440" s="319" t="b">
        <f t="shared" si="406"/>
        <v>0</v>
      </c>
      <c r="U1440" s="319" t="b">
        <f t="shared" si="413"/>
        <v>0</v>
      </c>
      <c r="V1440" s="319" t="b">
        <f t="shared" si="414"/>
        <v>1</v>
      </c>
      <c r="W1440" s="319" t="b">
        <f t="shared" si="415"/>
        <v>1</v>
      </c>
      <c r="X1440" s="319" t="b">
        <f t="shared" si="416"/>
        <v>0</v>
      </c>
      <c r="Y1440" s="370"/>
      <c r="Z1440" s="377" t="str">
        <f t="shared" si="407"/>
        <v/>
      </c>
      <c r="AA1440" s="373" t="str">
        <f t="array" ref="AA1440">IF( $Z1440="", "", INDEX(白話字聲母資料表, $Z1440, $AA$5))</f>
        <v/>
      </c>
      <c r="AB1440" s="370"/>
      <c r="AC1440" s="377" t="str">
        <f t="shared" si="417"/>
        <v/>
      </c>
      <c r="AD1440" s="373" t="str">
        <f t="array" ref="AD1440">IF( $W1440, "", INDEX(白話字韻母資料表, AC1440, $AD$5))</f>
        <v/>
      </c>
      <c r="AE1440" s="373" t="str">
        <f t="array" ref="AE1440">IF( $W1440, "", IF( INDEX(白話字韻母資料表, AC1440, $AE$5) = "入聲", TRUE, FALSE) )</f>
        <v/>
      </c>
      <c r="AF1440" s="374" t="str">
        <f t="shared" si="418"/>
        <v/>
      </c>
      <c r="AG1440" s="374" t="str">
        <f t="shared" si="419"/>
        <v/>
      </c>
      <c r="AH1440" s="374" t="str">
        <f t="array" ref="AH1440">IF( $W1440, "", INDEX(白話字韻母資料表, $AC1440, $AH$5))</f>
        <v/>
      </c>
      <c r="AI1440" s="374" t="str">
        <f t="array" ref="AI1440">IF($W1440, "", INDEX(白話字韻母八聲調資料表, $AD1440, $AG1440))</f>
        <v/>
      </c>
      <c r="AJ1440" s="370"/>
      <c r="AK1440" s="373" t="b">
        <f t="shared" si="420"/>
        <v>0</v>
      </c>
      <c r="AL1440" s="373" t="str">
        <f>IF( $AK1440, IFERROR( IF(MATCH( $E1440, 顎音化聲母!$H$9:$H$37, 0), TRUE, FALSE), FALSE), "")</f>
        <v/>
      </c>
      <c r="AM1440" s="373" t="str">
        <f t="array" ref="AM1440">IF( AND($AK1440, $AL1440), INDEX(顎音化聲母資料表, MATCH( $D1440 &amp; $E1440, 顎音化聲母!$L$5:$L$136, 0), 3), "")</f>
        <v/>
      </c>
      <c r="AN1440" s="373" t="str">
        <f t="shared" si="421"/>
        <v/>
      </c>
      <c r="AO1440" s="374" t="str">
        <f t="array" ref="AO1440">IF($AN1440="", "", IF( $AM1440&lt;&gt;"", $AM1440,INDEX(白話字聲母資料表, $AN1440, $AO$5)))</f>
        <v/>
      </c>
      <c r="AP1440" s="374" t="str">
        <f t="array" ref="AP1440">IF($W1440, "", INDEX(方音八音反切資料表, $AD1440, $AG1440))</f>
        <v/>
      </c>
      <c r="AQ1440" s="370"/>
      <c r="AR1440" s="374" t="str">
        <f t="array" ref="AR1440">IF($V1440, "", INDEX(白話字聲母資料表, $Z1440, $AR$5))</f>
        <v/>
      </c>
      <c r="AS1440" s="375" t="str">
        <f t="array" ref="AS1440">IF($W1440, "", INDEX(白話字韻母資料表, $AC1440, $AR$5))</f>
        <v/>
      </c>
      <c r="AT1440" s="374" t="str">
        <f t="array" ref="AT1440">IF($W1440, "", INDEX(台羅韻母八聲調資料表, $AD1440, $AG1440))</f>
        <v/>
      </c>
      <c r="AU1440" s="370"/>
      <c r="AV1440" s="374" t="str">
        <f t="array" ref="AV1440">IF($V1440, "", INDEX(白話字聲母資料表, $Z1440, $AV$5))</f>
        <v/>
      </c>
      <c r="AW1440" s="375" t="str">
        <f t="array" ref="AW1440">IF($W1440, "", INDEX(白話字韻母資料表, $AC1440, $AW$5))</f>
        <v/>
      </c>
      <c r="AX1440" s="374" t="str">
        <f t="array" ref="AX1440">IF($W1440, "", INDEX(閩拼韻母八聲調資料表, $AD1440, $AG1440))</f>
        <v/>
      </c>
    </row>
    <row r="1441" spans="2:50">
      <c r="B1441" s="380">
        <f t="shared" si="367"/>
        <v>1433</v>
      </c>
      <c r="C1441" s="314" t="str">
        <f>MID(文章!$D$4, B1441, 1)</f>
        <v/>
      </c>
      <c r="D1441" s="365"/>
      <c r="E1441" s="365"/>
      <c r="F1441" s="365"/>
      <c r="G1441" s="315" t="str">
        <f t="array" ref="G1441">IF( OR($T1441, NOT($U1441), $W1441), "", $AA1441 &amp; $AH1441 &amp; INDEX(中文數值資料表, $AG1441, 2) )</f>
        <v/>
      </c>
      <c r="H1441" s="321" t="str">
        <f t="shared" si="368"/>
        <v/>
      </c>
      <c r="I1441" s="322" t="str">
        <f t="shared" si="369"/>
        <v/>
      </c>
      <c r="J1441" s="323" t="str">
        <f t="shared" si="370"/>
        <v/>
      </c>
      <c r="K1441" s="316" t="str">
        <f t="shared" si="371"/>
        <v/>
      </c>
      <c r="L1441" s="317" t="str">
        <f t="shared" ca="1" si="422"/>
        <v xml:space="preserve">\ltjruby{}{}\
</v>
      </c>
      <c r="M1441" s="317" t="str">
        <f t="shared" ca="1" si="408"/>
        <v xml:space="preserve">&lt;ruby&gt;&lt;rt&gt;&lt;/rt&gt;&lt;/ruby&gt;
</v>
      </c>
      <c r="N1441" s="317" t="str">
        <f t="shared" ca="1" si="409"/>
        <v xml:space="preserve">&lt;ruby&gt;&lt;rt&gt;&lt;/rt&gt;&lt;/ruby&gt;
</v>
      </c>
      <c r="O1441" s="317" t="str">
        <f t="shared" ca="1" si="410"/>
        <v xml:space="preserve">&lt;ruby&gt;&lt;rt&gt;&lt;/rt&gt;&lt;/ruby&gt;
</v>
      </c>
      <c r="P1441" s="317" t="str">
        <f t="shared" ca="1" si="410"/>
        <v xml:space="preserve">&lt;ruby&gt;&lt;rt&gt;&lt;/rt&gt;&lt;/ruby&gt;
</v>
      </c>
      <c r="Q1441" s="318" t="str">
        <f t="shared" ca="1" si="411"/>
        <v xml:space="preserve">&lt;ruby&gt;&lt;rtc&gt;&lt;/rtc&gt;&lt;/ruby&gt;
</v>
      </c>
      <c r="R1441" s="318" t="str">
        <f t="shared" ca="1" si="412"/>
        <v xml:space="preserve">&lt;ruby&gt;&lt;rt&gt;&lt;/rt&gt;&lt;rtc&gt;&lt;/rtc&gt;&lt;/ruby&gt;
</v>
      </c>
      <c r="S1441" s="285"/>
      <c r="T1441" s="319" t="b">
        <f t="shared" si="406"/>
        <v>0</v>
      </c>
      <c r="U1441" s="319" t="b">
        <f t="shared" si="413"/>
        <v>0</v>
      </c>
      <c r="V1441" s="319" t="b">
        <f t="shared" si="414"/>
        <v>1</v>
      </c>
      <c r="W1441" s="319" t="b">
        <f t="shared" si="415"/>
        <v>1</v>
      </c>
      <c r="X1441" s="319" t="b">
        <f t="shared" si="416"/>
        <v>0</v>
      </c>
      <c r="Y1441" s="370"/>
      <c r="Z1441" s="377" t="str">
        <f t="shared" si="407"/>
        <v/>
      </c>
      <c r="AA1441" s="373" t="str">
        <f t="array" ref="AA1441">IF( $Z1441="", "", INDEX(白話字聲母資料表, $Z1441, $AA$5))</f>
        <v/>
      </c>
      <c r="AB1441" s="370"/>
      <c r="AC1441" s="377" t="str">
        <f t="shared" si="417"/>
        <v/>
      </c>
      <c r="AD1441" s="373" t="str">
        <f t="array" ref="AD1441">IF( $W1441, "", INDEX(白話字韻母資料表, AC1441, $AD$5))</f>
        <v/>
      </c>
      <c r="AE1441" s="373" t="str">
        <f t="array" ref="AE1441">IF( $W1441, "", IF( INDEX(白話字韻母資料表, AC1441, $AE$5) = "入聲", TRUE, FALSE) )</f>
        <v/>
      </c>
      <c r="AF1441" s="374" t="str">
        <f t="shared" si="418"/>
        <v/>
      </c>
      <c r="AG1441" s="374" t="str">
        <f t="shared" si="419"/>
        <v/>
      </c>
      <c r="AH1441" s="374" t="str">
        <f t="array" ref="AH1441">IF( $W1441, "", INDEX(白話字韻母資料表, $AC1441, $AH$5))</f>
        <v/>
      </c>
      <c r="AI1441" s="374" t="str">
        <f t="array" ref="AI1441">IF($W1441, "", INDEX(白話字韻母八聲調資料表, $AD1441, $AG1441))</f>
        <v/>
      </c>
      <c r="AJ1441" s="370"/>
      <c r="AK1441" s="373" t="b">
        <f t="shared" si="420"/>
        <v>0</v>
      </c>
      <c r="AL1441" s="373" t="str">
        <f>IF( $AK1441, IFERROR( IF(MATCH( $E1441, 顎音化聲母!$H$9:$H$37, 0), TRUE, FALSE), FALSE), "")</f>
        <v/>
      </c>
      <c r="AM1441" s="373" t="str">
        <f t="array" ref="AM1441">IF( AND($AK1441, $AL1441), INDEX(顎音化聲母資料表, MATCH( $D1441 &amp; $E1441, 顎音化聲母!$L$5:$L$136, 0), 3), "")</f>
        <v/>
      </c>
      <c r="AN1441" s="373" t="str">
        <f t="shared" si="421"/>
        <v/>
      </c>
      <c r="AO1441" s="374" t="str">
        <f t="array" ref="AO1441">IF($AN1441="", "", IF( $AM1441&lt;&gt;"", $AM1441,INDEX(白話字聲母資料表, $AN1441, $AO$5)))</f>
        <v/>
      </c>
      <c r="AP1441" s="374" t="str">
        <f t="array" ref="AP1441">IF($W1441, "", INDEX(方音八音反切資料表, $AD1441, $AG1441))</f>
        <v/>
      </c>
      <c r="AQ1441" s="370"/>
      <c r="AR1441" s="374" t="str">
        <f t="array" ref="AR1441">IF($V1441, "", INDEX(白話字聲母資料表, $Z1441, $AR$5))</f>
        <v/>
      </c>
      <c r="AS1441" s="375" t="str">
        <f t="array" ref="AS1441">IF($W1441, "", INDEX(白話字韻母資料表, $AC1441, $AR$5))</f>
        <v/>
      </c>
      <c r="AT1441" s="374" t="str">
        <f t="array" ref="AT1441">IF($W1441, "", INDEX(台羅韻母八聲調資料表, $AD1441, $AG1441))</f>
        <v/>
      </c>
      <c r="AU1441" s="370"/>
      <c r="AV1441" s="374" t="str">
        <f t="array" ref="AV1441">IF($V1441, "", INDEX(白話字聲母資料表, $Z1441, $AV$5))</f>
        <v/>
      </c>
      <c r="AW1441" s="375" t="str">
        <f t="array" ref="AW1441">IF($W1441, "", INDEX(白話字韻母資料表, $AC1441, $AW$5))</f>
        <v/>
      </c>
      <c r="AX1441" s="374" t="str">
        <f t="array" ref="AX1441">IF($W1441, "", INDEX(閩拼韻母八聲調資料表, $AD1441, $AG1441))</f>
        <v/>
      </c>
    </row>
    <row r="1442" spans="2:50">
      <c r="B1442" s="380">
        <f t="shared" si="367"/>
        <v>1434</v>
      </c>
      <c r="C1442" s="314" t="str">
        <f>MID(文章!$D$4, B1442, 1)</f>
        <v/>
      </c>
      <c r="D1442" s="365"/>
      <c r="E1442" s="365"/>
      <c r="F1442" s="365"/>
      <c r="G1442" s="315" t="str">
        <f t="array" ref="G1442">IF( OR($T1442, NOT($U1442), $W1442), "", $AA1442 &amp; $AH1442 &amp; INDEX(中文數值資料表, $AG1442, 2) )</f>
        <v/>
      </c>
      <c r="H1442" s="321" t="str">
        <f t="shared" si="368"/>
        <v/>
      </c>
      <c r="I1442" s="322" t="str">
        <f t="shared" si="369"/>
        <v/>
      </c>
      <c r="J1442" s="323" t="str">
        <f t="shared" si="370"/>
        <v/>
      </c>
      <c r="K1442" s="316" t="str">
        <f t="shared" si="371"/>
        <v/>
      </c>
      <c r="L1442" s="317" t="str">
        <f t="shared" ca="1" si="422"/>
        <v xml:space="preserve">\ltjruby{}{}\
</v>
      </c>
      <c r="M1442" s="317" t="str">
        <f t="shared" ca="1" si="408"/>
        <v xml:space="preserve">&lt;ruby&gt;&lt;rt&gt;&lt;/rt&gt;&lt;/ruby&gt;
</v>
      </c>
      <c r="N1442" s="317" t="str">
        <f t="shared" ca="1" si="409"/>
        <v xml:space="preserve">&lt;ruby&gt;&lt;rt&gt;&lt;/rt&gt;&lt;/ruby&gt;
</v>
      </c>
      <c r="O1442" s="317" t="str">
        <f t="shared" ca="1" si="410"/>
        <v xml:space="preserve">&lt;ruby&gt;&lt;rt&gt;&lt;/rt&gt;&lt;/ruby&gt;
</v>
      </c>
      <c r="P1442" s="317" t="str">
        <f t="shared" ca="1" si="410"/>
        <v xml:space="preserve">&lt;ruby&gt;&lt;rt&gt;&lt;/rt&gt;&lt;/ruby&gt;
</v>
      </c>
      <c r="Q1442" s="318" t="str">
        <f t="shared" ca="1" si="411"/>
        <v xml:space="preserve">&lt;ruby&gt;&lt;rtc&gt;&lt;/rtc&gt;&lt;/ruby&gt;
</v>
      </c>
      <c r="R1442" s="318" t="str">
        <f t="shared" ca="1" si="412"/>
        <v xml:space="preserve">&lt;ruby&gt;&lt;rt&gt;&lt;/rt&gt;&lt;rtc&gt;&lt;/rtc&gt;&lt;/ruby&gt;
</v>
      </c>
      <c r="S1442" s="285"/>
      <c r="T1442" s="319" t="b">
        <f t="shared" si="406"/>
        <v>0</v>
      </c>
      <c r="U1442" s="319" t="b">
        <f t="shared" si="413"/>
        <v>0</v>
      </c>
      <c r="V1442" s="319" t="b">
        <f t="shared" si="414"/>
        <v>1</v>
      </c>
      <c r="W1442" s="319" t="b">
        <f t="shared" si="415"/>
        <v>1</v>
      </c>
      <c r="X1442" s="319" t="b">
        <f t="shared" si="416"/>
        <v>0</v>
      </c>
      <c r="Y1442" s="370"/>
      <c r="Z1442" s="377" t="str">
        <f t="shared" si="407"/>
        <v/>
      </c>
      <c r="AA1442" s="373" t="str">
        <f t="array" ref="AA1442">IF( $Z1442="", "", INDEX(白話字聲母資料表, $Z1442, $AA$5))</f>
        <v/>
      </c>
      <c r="AB1442" s="370"/>
      <c r="AC1442" s="377" t="str">
        <f t="shared" si="417"/>
        <v/>
      </c>
      <c r="AD1442" s="373" t="str">
        <f t="array" ref="AD1442">IF( $W1442, "", INDEX(白話字韻母資料表, AC1442, $AD$5))</f>
        <v/>
      </c>
      <c r="AE1442" s="373" t="str">
        <f t="array" ref="AE1442">IF( $W1442, "", IF( INDEX(白話字韻母資料表, AC1442, $AE$5) = "入聲", TRUE, FALSE) )</f>
        <v/>
      </c>
      <c r="AF1442" s="374" t="str">
        <f t="shared" si="418"/>
        <v/>
      </c>
      <c r="AG1442" s="374" t="str">
        <f t="shared" si="419"/>
        <v/>
      </c>
      <c r="AH1442" s="374" t="str">
        <f t="array" ref="AH1442">IF( $W1442, "", INDEX(白話字韻母資料表, $AC1442, $AH$5))</f>
        <v/>
      </c>
      <c r="AI1442" s="374" t="str">
        <f t="array" ref="AI1442">IF($W1442, "", INDEX(白話字韻母八聲調資料表, $AD1442, $AG1442))</f>
        <v/>
      </c>
      <c r="AJ1442" s="370"/>
      <c r="AK1442" s="373" t="b">
        <f t="shared" si="420"/>
        <v>0</v>
      </c>
      <c r="AL1442" s="373" t="str">
        <f>IF( $AK1442, IFERROR( IF(MATCH( $E1442, 顎音化聲母!$H$9:$H$37, 0), TRUE, FALSE), FALSE), "")</f>
        <v/>
      </c>
      <c r="AM1442" s="373" t="str">
        <f t="array" ref="AM1442">IF( AND($AK1442, $AL1442), INDEX(顎音化聲母資料表, MATCH( $D1442 &amp; $E1442, 顎音化聲母!$L$5:$L$136, 0), 3), "")</f>
        <v/>
      </c>
      <c r="AN1442" s="373" t="str">
        <f t="shared" si="421"/>
        <v/>
      </c>
      <c r="AO1442" s="374" t="str">
        <f t="array" ref="AO1442">IF($AN1442="", "", IF( $AM1442&lt;&gt;"", $AM1442,INDEX(白話字聲母資料表, $AN1442, $AO$5)))</f>
        <v/>
      </c>
      <c r="AP1442" s="374" t="str">
        <f t="array" ref="AP1442">IF($W1442, "", INDEX(方音八音反切資料表, $AD1442, $AG1442))</f>
        <v/>
      </c>
      <c r="AQ1442" s="370"/>
      <c r="AR1442" s="374" t="str">
        <f t="array" ref="AR1442">IF($V1442, "", INDEX(白話字聲母資料表, $Z1442, $AR$5))</f>
        <v/>
      </c>
      <c r="AS1442" s="375" t="str">
        <f t="array" ref="AS1442">IF($W1442, "", INDEX(白話字韻母資料表, $AC1442, $AR$5))</f>
        <v/>
      </c>
      <c r="AT1442" s="374" t="str">
        <f t="array" ref="AT1442">IF($W1442, "", INDEX(台羅韻母八聲調資料表, $AD1442, $AG1442))</f>
        <v/>
      </c>
      <c r="AU1442" s="370"/>
      <c r="AV1442" s="374" t="str">
        <f t="array" ref="AV1442">IF($V1442, "", INDEX(白話字聲母資料表, $Z1442, $AV$5))</f>
        <v/>
      </c>
      <c r="AW1442" s="375" t="str">
        <f t="array" ref="AW1442">IF($W1442, "", INDEX(白話字韻母資料表, $AC1442, $AW$5))</f>
        <v/>
      </c>
      <c r="AX1442" s="374" t="str">
        <f t="array" ref="AX1442">IF($W1442, "", INDEX(閩拼韻母八聲調資料表, $AD1442, $AG1442))</f>
        <v/>
      </c>
    </row>
    <row r="1443" spans="2:50">
      <c r="B1443" s="380">
        <f t="shared" si="367"/>
        <v>1435</v>
      </c>
      <c r="C1443" s="314" t="str">
        <f>MID(文章!$D$4, B1443, 1)</f>
        <v/>
      </c>
      <c r="D1443" s="365"/>
      <c r="E1443" s="365"/>
      <c r="F1443" s="365"/>
      <c r="G1443" s="315" t="str">
        <f t="array" ref="G1443">IF( OR($T1443, NOT($U1443), $W1443), "", $AA1443 &amp; $AH1443 &amp; INDEX(中文數值資料表, $AG1443, 2) )</f>
        <v/>
      </c>
      <c r="H1443" s="321" t="str">
        <f t="shared" si="368"/>
        <v/>
      </c>
      <c r="I1443" s="322" t="str">
        <f t="shared" si="369"/>
        <v/>
      </c>
      <c r="J1443" s="323" t="str">
        <f t="shared" si="370"/>
        <v/>
      </c>
      <c r="K1443" s="316" t="str">
        <f t="shared" si="371"/>
        <v/>
      </c>
      <c r="L1443" s="317" t="str">
        <f t="shared" ca="1" si="422"/>
        <v xml:space="preserve">\ltjruby{}{}\
</v>
      </c>
      <c r="M1443" s="317" t="str">
        <f t="shared" ca="1" si="408"/>
        <v xml:space="preserve">&lt;ruby&gt;&lt;rt&gt;&lt;/rt&gt;&lt;/ruby&gt;
</v>
      </c>
      <c r="N1443" s="317" t="str">
        <f t="shared" ca="1" si="409"/>
        <v xml:space="preserve">&lt;ruby&gt;&lt;rt&gt;&lt;/rt&gt;&lt;/ruby&gt;
</v>
      </c>
      <c r="O1443" s="317" t="str">
        <f t="shared" ca="1" si="410"/>
        <v xml:space="preserve">&lt;ruby&gt;&lt;rt&gt;&lt;/rt&gt;&lt;/ruby&gt;
</v>
      </c>
      <c r="P1443" s="317" t="str">
        <f t="shared" ca="1" si="410"/>
        <v xml:space="preserve">&lt;ruby&gt;&lt;rt&gt;&lt;/rt&gt;&lt;/ruby&gt;
</v>
      </c>
      <c r="Q1443" s="318" t="str">
        <f t="shared" ca="1" si="411"/>
        <v xml:space="preserve">&lt;ruby&gt;&lt;rtc&gt;&lt;/rtc&gt;&lt;/ruby&gt;
</v>
      </c>
      <c r="R1443" s="318" t="str">
        <f t="shared" ca="1" si="412"/>
        <v xml:space="preserve">&lt;ruby&gt;&lt;rt&gt;&lt;/rt&gt;&lt;rtc&gt;&lt;/rtc&gt;&lt;/ruby&gt;
</v>
      </c>
      <c r="S1443" s="285"/>
      <c r="T1443" s="319" t="b">
        <f t="shared" si="406"/>
        <v>0</v>
      </c>
      <c r="U1443" s="319" t="b">
        <f t="shared" si="413"/>
        <v>0</v>
      </c>
      <c r="V1443" s="319" t="b">
        <f t="shared" si="414"/>
        <v>1</v>
      </c>
      <c r="W1443" s="319" t="b">
        <f t="shared" si="415"/>
        <v>1</v>
      </c>
      <c r="X1443" s="319" t="b">
        <f t="shared" si="416"/>
        <v>0</v>
      </c>
      <c r="Y1443" s="370"/>
      <c r="Z1443" s="377" t="str">
        <f t="shared" si="407"/>
        <v/>
      </c>
      <c r="AA1443" s="373" t="str">
        <f t="array" ref="AA1443">IF( $Z1443="", "", INDEX(白話字聲母資料表, $Z1443, $AA$5))</f>
        <v/>
      </c>
      <c r="AB1443" s="370"/>
      <c r="AC1443" s="377" t="str">
        <f t="shared" si="417"/>
        <v/>
      </c>
      <c r="AD1443" s="373" t="str">
        <f t="array" ref="AD1443">IF( $W1443, "", INDEX(白話字韻母資料表, AC1443, $AD$5))</f>
        <v/>
      </c>
      <c r="AE1443" s="373" t="str">
        <f t="array" ref="AE1443">IF( $W1443, "", IF( INDEX(白話字韻母資料表, AC1443, $AE$5) = "入聲", TRUE, FALSE) )</f>
        <v/>
      </c>
      <c r="AF1443" s="374" t="str">
        <f t="shared" si="418"/>
        <v/>
      </c>
      <c r="AG1443" s="374" t="str">
        <f t="shared" si="419"/>
        <v/>
      </c>
      <c r="AH1443" s="374" t="str">
        <f t="array" ref="AH1443">IF( $W1443, "", INDEX(白話字韻母資料表, $AC1443, $AH$5))</f>
        <v/>
      </c>
      <c r="AI1443" s="374" t="str">
        <f t="array" ref="AI1443">IF($W1443, "", INDEX(白話字韻母八聲調資料表, $AD1443, $AG1443))</f>
        <v/>
      </c>
      <c r="AJ1443" s="370"/>
      <c r="AK1443" s="373" t="b">
        <f t="shared" si="420"/>
        <v>0</v>
      </c>
      <c r="AL1443" s="373" t="str">
        <f>IF( $AK1443, IFERROR( IF(MATCH( $E1443, 顎音化聲母!$H$9:$H$37, 0), TRUE, FALSE), FALSE), "")</f>
        <v/>
      </c>
      <c r="AM1443" s="373" t="str">
        <f t="array" ref="AM1443">IF( AND($AK1443, $AL1443), INDEX(顎音化聲母資料表, MATCH( $D1443 &amp; $E1443, 顎音化聲母!$L$5:$L$136, 0), 3), "")</f>
        <v/>
      </c>
      <c r="AN1443" s="373" t="str">
        <f t="shared" si="421"/>
        <v/>
      </c>
      <c r="AO1443" s="374" t="str">
        <f t="array" ref="AO1443">IF($AN1443="", "", IF( $AM1443&lt;&gt;"", $AM1443,INDEX(白話字聲母資料表, $AN1443, $AO$5)))</f>
        <v/>
      </c>
      <c r="AP1443" s="374" t="str">
        <f t="array" ref="AP1443">IF($W1443, "", INDEX(方音八音反切資料表, $AD1443, $AG1443))</f>
        <v/>
      </c>
      <c r="AQ1443" s="370"/>
      <c r="AR1443" s="374" t="str">
        <f t="array" ref="AR1443">IF($V1443, "", INDEX(白話字聲母資料表, $Z1443, $AR$5))</f>
        <v/>
      </c>
      <c r="AS1443" s="375" t="str">
        <f t="array" ref="AS1443">IF($W1443, "", INDEX(白話字韻母資料表, $AC1443, $AR$5))</f>
        <v/>
      </c>
      <c r="AT1443" s="374" t="str">
        <f t="array" ref="AT1443">IF($W1443, "", INDEX(台羅韻母八聲調資料表, $AD1443, $AG1443))</f>
        <v/>
      </c>
      <c r="AU1443" s="370"/>
      <c r="AV1443" s="374" t="str">
        <f t="array" ref="AV1443">IF($V1443, "", INDEX(白話字聲母資料表, $Z1443, $AV$5))</f>
        <v/>
      </c>
      <c r="AW1443" s="375" t="str">
        <f t="array" ref="AW1443">IF($W1443, "", INDEX(白話字韻母資料表, $AC1443, $AW$5))</f>
        <v/>
      </c>
      <c r="AX1443" s="374" t="str">
        <f t="array" ref="AX1443">IF($W1443, "", INDEX(閩拼韻母八聲調資料表, $AD1443, $AG1443))</f>
        <v/>
      </c>
    </row>
    <row r="1444" spans="2:50">
      <c r="B1444" s="380">
        <f t="shared" si="367"/>
        <v>1436</v>
      </c>
      <c r="C1444" s="314" t="str">
        <f>MID(文章!$D$4, B1444, 1)</f>
        <v/>
      </c>
      <c r="D1444" s="365"/>
      <c r="E1444" s="365"/>
      <c r="F1444" s="365"/>
      <c r="G1444" s="315" t="str">
        <f t="array" ref="G1444">IF( OR($T1444, NOT($U1444), $W1444), "", $AA1444 &amp; $AH1444 &amp; INDEX(中文數值資料表, $AG1444, 2) )</f>
        <v/>
      </c>
      <c r="H1444" s="321" t="str">
        <f t="shared" si="368"/>
        <v/>
      </c>
      <c r="I1444" s="322" t="str">
        <f t="shared" si="369"/>
        <v/>
      </c>
      <c r="J1444" s="323" t="str">
        <f t="shared" si="370"/>
        <v/>
      </c>
      <c r="K1444" s="316" t="str">
        <f t="shared" si="371"/>
        <v/>
      </c>
      <c r="L1444" s="317" t="str">
        <f t="shared" ca="1" si="422"/>
        <v xml:space="preserve">\ltjruby{}{}\
</v>
      </c>
      <c r="M1444" s="317" t="str">
        <f t="shared" ca="1" si="408"/>
        <v xml:space="preserve">&lt;ruby&gt;&lt;rt&gt;&lt;/rt&gt;&lt;/ruby&gt;
</v>
      </c>
      <c r="N1444" s="317" t="str">
        <f t="shared" ca="1" si="409"/>
        <v xml:space="preserve">&lt;ruby&gt;&lt;rt&gt;&lt;/rt&gt;&lt;/ruby&gt;
</v>
      </c>
      <c r="O1444" s="317" t="str">
        <f t="shared" ca="1" si="410"/>
        <v xml:space="preserve">&lt;ruby&gt;&lt;rt&gt;&lt;/rt&gt;&lt;/ruby&gt;
</v>
      </c>
      <c r="P1444" s="317" t="str">
        <f t="shared" ca="1" si="410"/>
        <v xml:space="preserve">&lt;ruby&gt;&lt;rt&gt;&lt;/rt&gt;&lt;/ruby&gt;
</v>
      </c>
      <c r="Q1444" s="318" t="str">
        <f t="shared" ca="1" si="411"/>
        <v xml:space="preserve">&lt;ruby&gt;&lt;rtc&gt;&lt;/rtc&gt;&lt;/ruby&gt;
</v>
      </c>
      <c r="R1444" s="318" t="str">
        <f t="shared" ca="1" si="412"/>
        <v xml:space="preserve">&lt;ruby&gt;&lt;rt&gt;&lt;/rt&gt;&lt;rtc&gt;&lt;/rtc&gt;&lt;/ruby&gt;
</v>
      </c>
      <c r="S1444" s="285"/>
      <c r="T1444" s="319" t="b">
        <f t="shared" si="406"/>
        <v>0</v>
      </c>
      <c r="U1444" s="319" t="b">
        <f t="shared" si="413"/>
        <v>0</v>
      </c>
      <c r="V1444" s="319" t="b">
        <f t="shared" si="414"/>
        <v>1</v>
      </c>
      <c r="W1444" s="319" t="b">
        <f t="shared" si="415"/>
        <v>1</v>
      </c>
      <c r="X1444" s="319" t="b">
        <f t="shared" si="416"/>
        <v>0</v>
      </c>
      <c r="Y1444" s="370"/>
      <c r="Z1444" s="377" t="str">
        <f t="shared" si="407"/>
        <v/>
      </c>
      <c r="AA1444" s="373" t="str">
        <f t="array" ref="AA1444">IF( $Z1444="", "", INDEX(白話字聲母資料表, $Z1444, $AA$5))</f>
        <v/>
      </c>
      <c r="AB1444" s="370"/>
      <c r="AC1444" s="377" t="str">
        <f t="shared" si="417"/>
        <v/>
      </c>
      <c r="AD1444" s="373" t="str">
        <f t="array" ref="AD1444">IF( $W1444, "", INDEX(白話字韻母資料表, AC1444, $AD$5))</f>
        <v/>
      </c>
      <c r="AE1444" s="373" t="str">
        <f t="array" ref="AE1444">IF( $W1444, "", IF( INDEX(白話字韻母資料表, AC1444, $AE$5) = "入聲", TRUE, FALSE) )</f>
        <v/>
      </c>
      <c r="AF1444" s="374" t="str">
        <f t="shared" si="418"/>
        <v/>
      </c>
      <c r="AG1444" s="374" t="str">
        <f t="shared" si="419"/>
        <v/>
      </c>
      <c r="AH1444" s="374" t="str">
        <f t="array" ref="AH1444">IF( $W1444, "", INDEX(白話字韻母資料表, $AC1444, $AH$5))</f>
        <v/>
      </c>
      <c r="AI1444" s="374" t="str">
        <f t="array" ref="AI1444">IF($W1444, "", INDEX(白話字韻母八聲調資料表, $AD1444, $AG1444))</f>
        <v/>
      </c>
      <c r="AJ1444" s="370"/>
      <c r="AK1444" s="373" t="b">
        <f t="shared" si="420"/>
        <v>0</v>
      </c>
      <c r="AL1444" s="373" t="str">
        <f>IF( $AK1444, IFERROR( IF(MATCH( $E1444, 顎音化聲母!$H$9:$H$37, 0), TRUE, FALSE), FALSE), "")</f>
        <v/>
      </c>
      <c r="AM1444" s="373" t="str">
        <f t="array" ref="AM1444">IF( AND($AK1444, $AL1444), INDEX(顎音化聲母資料表, MATCH( $D1444 &amp; $E1444, 顎音化聲母!$L$5:$L$136, 0), 3), "")</f>
        <v/>
      </c>
      <c r="AN1444" s="373" t="str">
        <f t="shared" si="421"/>
        <v/>
      </c>
      <c r="AO1444" s="374" t="str">
        <f t="array" ref="AO1444">IF($AN1444="", "", IF( $AM1444&lt;&gt;"", $AM1444,INDEX(白話字聲母資料表, $AN1444, $AO$5)))</f>
        <v/>
      </c>
      <c r="AP1444" s="374" t="str">
        <f t="array" ref="AP1444">IF($W1444, "", INDEX(方音八音反切資料表, $AD1444, $AG1444))</f>
        <v/>
      </c>
      <c r="AQ1444" s="370"/>
      <c r="AR1444" s="374" t="str">
        <f t="array" ref="AR1444">IF($V1444, "", INDEX(白話字聲母資料表, $Z1444, $AR$5))</f>
        <v/>
      </c>
      <c r="AS1444" s="375" t="str">
        <f t="array" ref="AS1444">IF($W1444, "", INDEX(白話字韻母資料表, $AC1444, $AR$5))</f>
        <v/>
      </c>
      <c r="AT1444" s="374" t="str">
        <f t="array" ref="AT1444">IF($W1444, "", INDEX(台羅韻母八聲調資料表, $AD1444, $AG1444))</f>
        <v/>
      </c>
      <c r="AU1444" s="370"/>
      <c r="AV1444" s="374" t="str">
        <f t="array" ref="AV1444">IF($V1444, "", INDEX(白話字聲母資料表, $Z1444, $AV$5))</f>
        <v/>
      </c>
      <c r="AW1444" s="375" t="str">
        <f t="array" ref="AW1444">IF($W1444, "", INDEX(白話字韻母資料表, $AC1444, $AW$5))</f>
        <v/>
      </c>
      <c r="AX1444" s="374" t="str">
        <f t="array" ref="AX1444">IF($W1444, "", INDEX(閩拼韻母八聲調資料表, $AD1444, $AG1444))</f>
        <v/>
      </c>
    </row>
    <row r="1445" spans="2:50">
      <c r="B1445" s="380">
        <f t="shared" si="367"/>
        <v>1437</v>
      </c>
      <c r="C1445" s="314" t="str">
        <f>MID(文章!$D$4, B1445, 1)</f>
        <v/>
      </c>
      <c r="D1445" s="365"/>
      <c r="E1445" s="365"/>
      <c r="F1445" s="365"/>
      <c r="G1445" s="315" t="str">
        <f t="array" ref="G1445">IF( OR($T1445, NOT($U1445), $W1445), "", $AA1445 &amp; $AH1445 &amp; INDEX(中文數值資料表, $AG1445, 2) )</f>
        <v/>
      </c>
      <c r="H1445" s="321" t="str">
        <f t="shared" si="368"/>
        <v/>
      </c>
      <c r="I1445" s="322" t="str">
        <f t="shared" si="369"/>
        <v/>
      </c>
      <c r="J1445" s="323" t="str">
        <f t="shared" si="370"/>
        <v/>
      </c>
      <c r="K1445" s="316" t="str">
        <f t="shared" si="371"/>
        <v/>
      </c>
      <c r="L1445" s="317" t="str">
        <f t="shared" ca="1" si="422"/>
        <v xml:space="preserve">\ltjruby{}{}\
</v>
      </c>
      <c r="M1445" s="317" t="str">
        <f t="shared" ca="1" si="408"/>
        <v xml:space="preserve">&lt;ruby&gt;&lt;rt&gt;&lt;/rt&gt;&lt;/ruby&gt;
</v>
      </c>
      <c r="N1445" s="317" t="str">
        <f t="shared" ca="1" si="409"/>
        <v xml:space="preserve">&lt;ruby&gt;&lt;rt&gt;&lt;/rt&gt;&lt;/ruby&gt;
</v>
      </c>
      <c r="O1445" s="317" t="str">
        <f t="shared" ca="1" si="410"/>
        <v xml:space="preserve">&lt;ruby&gt;&lt;rt&gt;&lt;/rt&gt;&lt;/ruby&gt;
</v>
      </c>
      <c r="P1445" s="317" t="str">
        <f t="shared" ca="1" si="410"/>
        <v xml:space="preserve">&lt;ruby&gt;&lt;rt&gt;&lt;/rt&gt;&lt;/ruby&gt;
</v>
      </c>
      <c r="Q1445" s="318" t="str">
        <f t="shared" ca="1" si="411"/>
        <v xml:space="preserve">&lt;ruby&gt;&lt;rtc&gt;&lt;/rtc&gt;&lt;/ruby&gt;
</v>
      </c>
      <c r="R1445" s="318" t="str">
        <f t="shared" ca="1" si="412"/>
        <v xml:space="preserve">&lt;ruby&gt;&lt;rt&gt;&lt;/rt&gt;&lt;rtc&gt;&lt;/rtc&gt;&lt;/ruby&gt;
</v>
      </c>
      <c r="S1445" s="285"/>
      <c r="T1445" s="319" t="b">
        <f t="shared" si="406"/>
        <v>0</v>
      </c>
      <c r="U1445" s="319" t="b">
        <f t="shared" si="413"/>
        <v>0</v>
      </c>
      <c r="V1445" s="319" t="b">
        <f t="shared" si="414"/>
        <v>1</v>
      </c>
      <c r="W1445" s="319" t="b">
        <f t="shared" si="415"/>
        <v>1</v>
      </c>
      <c r="X1445" s="319" t="b">
        <f t="shared" si="416"/>
        <v>0</v>
      </c>
      <c r="Y1445" s="370"/>
      <c r="Z1445" s="377" t="str">
        <f t="shared" si="407"/>
        <v/>
      </c>
      <c r="AA1445" s="373" t="str">
        <f t="array" ref="AA1445">IF( $Z1445="", "", INDEX(白話字聲母資料表, $Z1445, $AA$5))</f>
        <v/>
      </c>
      <c r="AB1445" s="370"/>
      <c r="AC1445" s="377" t="str">
        <f t="shared" si="417"/>
        <v/>
      </c>
      <c r="AD1445" s="373" t="str">
        <f t="array" ref="AD1445">IF( $W1445, "", INDEX(白話字韻母資料表, AC1445, $AD$5))</f>
        <v/>
      </c>
      <c r="AE1445" s="373" t="str">
        <f t="array" ref="AE1445">IF( $W1445, "", IF( INDEX(白話字韻母資料表, AC1445, $AE$5) = "入聲", TRUE, FALSE) )</f>
        <v/>
      </c>
      <c r="AF1445" s="374" t="str">
        <f t="shared" si="418"/>
        <v/>
      </c>
      <c r="AG1445" s="374" t="str">
        <f t="shared" si="419"/>
        <v/>
      </c>
      <c r="AH1445" s="374" t="str">
        <f t="array" ref="AH1445">IF( $W1445, "", INDEX(白話字韻母資料表, $AC1445, $AH$5))</f>
        <v/>
      </c>
      <c r="AI1445" s="374" t="str">
        <f t="array" ref="AI1445">IF($W1445, "", INDEX(白話字韻母八聲調資料表, $AD1445, $AG1445))</f>
        <v/>
      </c>
      <c r="AJ1445" s="370"/>
      <c r="AK1445" s="373" t="b">
        <f t="shared" si="420"/>
        <v>0</v>
      </c>
      <c r="AL1445" s="373" t="str">
        <f>IF( $AK1445, IFERROR( IF(MATCH( $E1445, 顎音化聲母!$H$9:$H$37, 0), TRUE, FALSE), FALSE), "")</f>
        <v/>
      </c>
      <c r="AM1445" s="373" t="str">
        <f t="array" ref="AM1445">IF( AND($AK1445, $AL1445), INDEX(顎音化聲母資料表, MATCH( $D1445 &amp; $E1445, 顎音化聲母!$L$5:$L$136, 0), 3), "")</f>
        <v/>
      </c>
      <c r="AN1445" s="373" t="str">
        <f t="shared" si="421"/>
        <v/>
      </c>
      <c r="AO1445" s="374" t="str">
        <f t="array" ref="AO1445">IF($AN1445="", "", IF( $AM1445&lt;&gt;"", $AM1445,INDEX(白話字聲母資料表, $AN1445, $AO$5)))</f>
        <v/>
      </c>
      <c r="AP1445" s="374" t="str">
        <f t="array" ref="AP1445">IF($W1445, "", INDEX(方音八音反切資料表, $AD1445, $AG1445))</f>
        <v/>
      </c>
      <c r="AQ1445" s="370"/>
      <c r="AR1445" s="374" t="str">
        <f t="array" ref="AR1445">IF($V1445, "", INDEX(白話字聲母資料表, $Z1445, $AR$5))</f>
        <v/>
      </c>
      <c r="AS1445" s="375" t="str">
        <f t="array" ref="AS1445">IF($W1445, "", INDEX(白話字韻母資料表, $AC1445, $AR$5))</f>
        <v/>
      </c>
      <c r="AT1445" s="374" t="str">
        <f t="array" ref="AT1445">IF($W1445, "", INDEX(台羅韻母八聲調資料表, $AD1445, $AG1445))</f>
        <v/>
      </c>
      <c r="AU1445" s="370"/>
      <c r="AV1445" s="374" t="str">
        <f t="array" ref="AV1445">IF($V1445, "", INDEX(白話字聲母資料表, $Z1445, $AV$5))</f>
        <v/>
      </c>
      <c r="AW1445" s="375" t="str">
        <f t="array" ref="AW1445">IF($W1445, "", INDEX(白話字韻母資料表, $AC1445, $AW$5))</f>
        <v/>
      </c>
      <c r="AX1445" s="374" t="str">
        <f t="array" ref="AX1445">IF($W1445, "", INDEX(閩拼韻母八聲調資料表, $AD1445, $AG1445))</f>
        <v/>
      </c>
    </row>
    <row r="1446" spans="2:50">
      <c r="B1446" s="380">
        <f t="shared" si="367"/>
        <v>1438</v>
      </c>
      <c r="C1446" s="314" t="str">
        <f>MID(文章!$D$4, B1446, 1)</f>
        <v/>
      </c>
      <c r="D1446" s="365"/>
      <c r="E1446" s="365"/>
      <c r="F1446" s="365"/>
      <c r="G1446" s="315" t="str">
        <f t="array" ref="G1446">IF( OR($T1446, NOT($U1446), $W1446), "", $AA1446 &amp; $AH1446 &amp; INDEX(中文數值資料表, $AG1446, 2) )</f>
        <v/>
      </c>
      <c r="H1446" s="321" t="str">
        <f t="shared" si="368"/>
        <v/>
      </c>
      <c r="I1446" s="322" t="str">
        <f t="shared" si="369"/>
        <v/>
      </c>
      <c r="J1446" s="323" t="str">
        <f t="shared" si="370"/>
        <v/>
      </c>
      <c r="K1446" s="316" t="str">
        <f t="shared" si="371"/>
        <v/>
      </c>
      <c r="L1446" s="317" t="str">
        <f t="shared" ca="1" si="422"/>
        <v xml:space="preserve">\ltjruby{}{}\
</v>
      </c>
      <c r="M1446" s="317" t="str">
        <f t="shared" ca="1" si="408"/>
        <v xml:space="preserve">&lt;ruby&gt;&lt;rt&gt;&lt;/rt&gt;&lt;/ruby&gt;
</v>
      </c>
      <c r="N1446" s="317" t="str">
        <f t="shared" ca="1" si="409"/>
        <v xml:space="preserve">&lt;ruby&gt;&lt;rt&gt;&lt;/rt&gt;&lt;/ruby&gt;
</v>
      </c>
      <c r="O1446" s="317" t="str">
        <f t="shared" ca="1" si="410"/>
        <v xml:space="preserve">&lt;ruby&gt;&lt;rt&gt;&lt;/rt&gt;&lt;/ruby&gt;
</v>
      </c>
      <c r="P1446" s="317" t="str">
        <f t="shared" ca="1" si="410"/>
        <v xml:space="preserve">&lt;ruby&gt;&lt;rt&gt;&lt;/rt&gt;&lt;/ruby&gt;
</v>
      </c>
      <c r="Q1446" s="318" t="str">
        <f t="shared" ca="1" si="411"/>
        <v xml:space="preserve">&lt;ruby&gt;&lt;rtc&gt;&lt;/rtc&gt;&lt;/ruby&gt;
</v>
      </c>
      <c r="R1446" s="318" t="str">
        <f t="shared" ca="1" si="412"/>
        <v xml:space="preserve">&lt;ruby&gt;&lt;rt&gt;&lt;/rt&gt;&lt;rtc&gt;&lt;/rtc&gt;&lt;/ruby&gt;
</v>
      </c>
      <c r="S1446" s="285"/>
      <c r="T1446" s="319" t="b">
        <f t="shared" si="406"/>
        <v>0</v>
      </c>
      <c r="U1446" s="319" t="b">
        <f t="shared" si="413"/>
        <v>0</v>
      </c>
      <c r="V1446" s="319" t="b">
        <f t="shared" si="414"/>
        <v>1</v>
      </c>
      <c r="W1446" s="319" t="b">
        <f t="shared" si="415"/>
        <v>1</v>
      </c>
      <c r="X1446" s="319" t="b">
        <f t="shared" si="416"/>
        <v>0</v>
      </c>
      <c r="Y1446" s="370"/>
      <c r="Z1446" s="377" t="str">
        <f t="shared" si="407"/>
        <v/>
      </c>
      <c r="AA1446" s="373" t="str">
        <f t="array" ref="AA1446">IF( $Z1446="", "", INDEX(白話字聲母資料表, $Z1446, $AA$5))</f>
        <v/>
      </c>
      <c r="AB1446" s="370"/>
      <c r="AC1446" s="377" t="str">
        <f t="shared" si="417"/>
        <v/>
      </c>
      <c r="AD1446" s="373" t="str">
        <f t="array" ref="AD1446">IF( $W1446, "", INDEX(白話字韻母資料表, AC1446, $AD$5))</f>
        <v/>
      </c>
      <c r="AE1446" s="373" t="str">
        <f t="array" ref="AE1446">IF( $W1446, "", IF( INDEX(白話字韻母資料表, AC1446, $AE$5) = "入聲", TRUE, FALSE) )</f>
        <v/>
      </c>
      <c r="AF1446" s="374" t="str">
        <f t="shared" si="418"/>
        <v/>
      </c>
      <c r="AG1446" s="374" t="str">
        <f t="shared" si="419"/>
        <v/>
      </c>
      <c r="AH1446" s="374" t="str">
        <f t="array" ref="AH1446">IF( $W1446, "", INDEX(白話字韻母資料表, $AC1446, $AH$5))</f>
        <v/>
      </c>
      <c r="AI1446" s="374" t="str">
        <f t="array" ref="AI1446">IF($W1446, "", INDEX(白話字韻母八聲調資料表, $AD1446, $AG1446))</f>
        <v/>
      </c>
      <c r="AJ1446" s="370"/>
      <c r="AK1446" s="373" t="b">
        <f t="shared" si="420"/>
        <v>0</v>
      </c>
      <c r="AL1446" s="373" t="str">
        <f>IF( $AK1446, IFERROR( IF(MATCH( $E1446, 顎音化聲母!$H$9:$H$37, 0), TRUE, FALSE), FALSE), "")</f>
        <v/>
      </c>
      <c r="AM1446" s="373" t="str">
        <f t="array" ref="AM1446">IF( AND($AK1446, $AL1446), INDEX(顎音化聲母資料表, MATCH( $D1446 &amp; $E1446, 顎音化聲母!$L$5:$L$136, 0), 3), "")</f>
        <v/>
      </c>
      <c r="AN1446" s="373" t="str">
        <f t="shared" si="421"/>
        <v/>
      </c>
      <c r="AO1446" s="374" t="str">
        <f t="array" ref="AO1446">IF($AN1446="", "", IF( $AM1446&lt;&gt;"", $AM1446,INDEX(白話字聲母資料表, $AN1446, $AO$5)))</f>
        <v/>
      </c>
      <c r="AP1446" s="374" t="str">
        <f t="array" ref="AP1446">IF($W1446, "", INDEX(方音八音反切資料表, $AD1446, $AG1446))</f>
        <v/>
      </c>
      <c r="AQ1446" s="370"/>
      <c r="AR1446" s="374" t="str">
        <f t="array" ref="AR1446">IF($V1446, "", INDEX(白話字聲母資料表, $Z1446, $AR$5))</f>
        <v/>
      </c>
      <c r="AS1446" s="375" t="str">
        <f t="array" ref="AS1446">IF($W1446, "", INDEX(白話字韻母資料表, $AC1446, $AR$5))</f>
        <v/>
      </c>
      <c r="AT1446" s="374" t="str">
        <f t="array" ref="AT1446">IF($W1446, "", INDEX(台羅韻母八聲調資料表, $AD1446, $AG1446))</f>
        <v/>
      </c>
      <c r="AU1446" s="370"/>
      <c r="AV1446" s="374" t="str">
        <f t="array" ref="AV1446">IF($V1446, "", INDEX(白話字聲母資料表, $Z1446, $AV$5))</f>
        <v/>
      </c>
      <c r="AW1446" s="375" t="str">
        <f t="array" ref="AW1446">IF($W1446, "", INDEX(白話字韻母資料表, $AC1446, $AW$5))</f>
        <v/>
      </c>
      <c r="AX1446" s="374" t="str">
        <f t="array" ref="AX1446">IF($W1446, "", INDEX(閩拼韻母八聲調資料表, $AD1446, $AG1446))</f>
        <v/>
      </c>
    </row>
    <row r="1447" spans="2:50">
      <c r="B1447" s="380">
        <f t="shared" si="367"/>
        <v>1439</v>
      </c>
      <c r="C1447" s="314" t="str">
        <f>MID(文章!$D$4, B1447, 1)</f>
        <v/>
      </c>
      <c r="D1447" s="365"/>
      <c r="E1447" s="365"/>
      <c r="F1447" s="365"/>
      <c r="G1447" s="315" t="str">
        <f t="array" ref="G1447">IF( OR($T1447, NOT($U1447), $W1447), "", $AA1447 &amp; $AH1447 &amp; INDEX(中文數值資料表, $AG1447, 2) )</f>
        <v/>
      </c>
      <c r="H1447" s="321" t="str">
        <f t="shared" si="368"/>
        <v/>
      </c>
      <c r="I1447" s="322" t="str">
        <f t="shared" si="369"/>
        <v/>
      </c>
      <c r="J1447" s="323" t="str">
        <f t="shared" si="370"/>
        <v/>
      </c>
      <c r="K1447" s="316" t="str">
        <f t="shared" si="371"/>
        <v/>
      </c>
      <c r="L1447" s="317" t="str">
        <f t="shared" ca="1" si="422"/>
        <v xml:space="preserve">\ltjruby{}{}\
</v>
      </c>
      <c r="M1447" s="317" t="str">
        <f t="shared" ca="1" si="408"/>
        <v xml:space="preserve">&lt;ruby&gt;&lt;rt&gt;&lt;/rt&gt;&lt;/ruby&gt;
</v>
      </c>
      <c r="N1447" s="317" t="str">
        <f t="shared" ca="1" si="409"/>
        <v xml:space="preserve">&lt;ruby&gt;&lt;rt&gt;&lt;/rt&gt;&lt;/ruby&gt;
</v>
      </c>
      <c r="O1447" s="317" t="str">
        <f t="shared" ca="1" si="410"/>
        <v xml:space="preserve">&lt;ruby&gt;&lt;rt&gt;&lt;/rt&gt;&lt;/ruby&gt;
</v>
      </c>
      <c r="P1447" s="317" t="str">
        <f t="shared" ca="1" si="410"/>
        <v xml:space="preserve">&lt;ruby&gt;&lt;rt&gt;&lt;/rt&gt;&lt;/ruby&gt;
</v>
      </c>
      <c r="Q1447" s="318" t="str">
        <f t="shared" ca="1" si="411"/>
        <v xml:space="preserve">&lt;ruby&gt;&lt;rtc&gt;&lt;/rtc&gt;&lt;/ruby&gt;
</v>
      </c>
      <c r="R1447" s="318" t="str">
        <f t="shared" ca="1" si="412"/>
        <v xml:space="preserve">&lt;ruby&gt;&lt;rt&gt;&lt;/rt&gt;&lt;rtc&gt;&lt;/rtc&gt;&lt;/ruby&gt;
</v>
      </c>
      <c r="S1447" s="285"/>
      <c r="T1447" s="319" t="b">
        <f t="shared" si="406"/>
        <v>0</v>
      </c>
      <c r="U1447" s="319" t="b">
        <f t="shared" si="413"/>
        <v>0</v>
      </c>
      <c r="V1447" s="319" t="b">
        <f t="shared" si="414"/>
        <v>1</v>
      </c>
      <c r="W1447" s="319" t="b">
        <f t="shared" si="415"/>
        <v>1</v>
      </c>
      <c r="X1447" s="319" t="b">
        <f t="shared" si="416"/>
        <v>0</v>
      </c>
      <c r="Y1447" s="370"/>
      <c r="Z1447" s="377" t="str">
        <f t="shared" si="407"/>
        <v/>
      </c>
      <c r="AA1447" s="373" t="str">
        <f t="array" ref="AA1447">IF( $Z1447="", "", INDEX(白話字聲母資料表, $Z1447, $AA$5))</f>
        <v/>
      </c>
      <c r="AB1447" s="370"/>
      <c r="AC1447" s="377" t="str">
        <f t="shared" si="417"/>
        <v/>
      </c>
      <c r="AD1447" s="373" t="str">
        <f t="array" ref="AD1447">IF( $W1447, "", INDEX(白話字韻母資料表, AC1447, $AD$5))</f>
        <v/>
      </c>
      <c r="AE1447" s="373" t="str">
        <f t="array" ref="AE1447">IF( $W1447, "", IF( INDEX(白話字韻母資料表, AC1447, $AE$5) = "入聲", TRUE, FALSE) )</f>
        <v/>
      </c>
      <c r="AF1447" s="374" t="str">
        <f t="shared" si="418"/>
        <v/>
      </c>
      <c r="AG1447" s="374" t="str">
        <f t="shared" si="419"/>
        <v/>
      </c>
      <c r="AH1447" s="374" t="str">
        <f t="array" ref="AH1447">IF( $W1447, "", INDEX(白話字韻母資料表, $AC1447, $AH$5))</f>
        <v/>
      </c>
      <c r="AI1447" s="374" t="str">
        <f t="array" ref="AI1447">IF($W1447, "", INDEX(白話字韻母八聲調資料表, $AD1447, $AG1447))</f>
        <v/>
      </c>
      <c r="AJ1447" s="370"/>
      <c r="AK1447" s="373" t="b">
        <f t="shared" si="420"/>
        <v>0</v>
      </c>
      <c r="AL1447" s="373" t="str">
        <f>IF( $AK1447, IFERROR( IF(MATCH( $E1447, 顎音化聲母!$H$9:$H$37, 0), TRUE, FALSE), FALSE), "")</f>
        <v/>
      </c>
      <c r="AM1447" s="373" t="str">
        <f t="array" ref="AM1447">IF( AND($AK1447, $AL1447), INDEX(顎音化聲母資料表, MATCH( $D1447 &amp; $E1447, 顎音化聲母!$L$5:$L$136, 0), 3), "")</f>
        <v/>
      </c>
      <c r="AN1447" s="373" t="str">
        <f t="shared" si="421"/>
        <v/>
      </c>
      <c r="AO1447" s="374" t="str">
        <f t="array" ref="AO1447">IF($AN1447="", "", IF( $AM1447&lt;&gt;"", $AM1447,INDEX(白話字聲母資料表, $AN1447, $AO$5)))</f>
        <v/>
      </c>
      <c r="AP1447" s="374" t="str">
        <f t="array" ref="AP1447">IF($W1447, "", INDEX(方音八音反切資料表, $AD1447, $AG1447))</f>
        <v/>
      </c>
      <c r="AQ1447" s="370"/>
      <c r="AR1447" s="374" t="str">
        <f t="array" ref="AR1447">IF($V1447, "", INDEX(白話字聲母資料表, $Z1447, $AR$5))</f>
        <v/>
      </c>
      <c r="AS1447" s="375" t="str">
        <f t="array" ref="AS1447">IF($W1447, "", INDEX(白話字韻母資料表, $AC1447, $AR$5))</f>
        <v/>
      </c>
      <c r="AT1447" s="374" t="str">
        <f t="array" ref="AT1447">IF($W1447, "", INDEX(台羅韻母八聲調資料表, $AD1447, $AG1447))</f>
        <v/>
      </c>
      <c r="AU1447" s="370"/>
      <c r="AV1447" s="374" t="str">
        <f t="array" ref="AV1447">IF($V1447, "", INDEX(白話字聲母資料表, $Z1447, $AV$5))</f>
        <v/>
      </c>
      <c r="AW1447" s="375" t="str">
        <f t="array" ref="AW1447">IF($W1447, "", INDEX(白話字韻母資料表, $AC1447, $AW$5))</f>
        <v/>
      </c>
      <c r="AX1447" s="374" t="str">
        <f t="array" ref="AX1447">IF($W1447, "", INDEX(閩拼韻母八聲調資料表, $AD1447, $AG1447))</f>
        <v/>
      </c>
    </row>
    <row r="1448" spans="2:50">
      <c r="B1448" s="380">
        <f t="shared" si="367"/>
        <v>1440</v>
      </c>
      <c r="C1448" s="314" t="str">
        <f>MID(文章!$D$4, B1448, 1)</f>
        <v/>
      </c>
      <c r="D1448" s="365"/>
      <c r="E1448" s="365"/>
      <c r="F1448" s="365"/>
      <c r="G1448" s="315" t="str">
        <f t="array" ref="G1448">IF( OR($T1448, NOT($U1448), $W1448), "", $AA1448 &amp; $AH1448 &amp; INDEX(中文數值資料表, $AG1448, 2) )</f>
        <v/>
      </c>
      <c r="H1448" s="321" t="str">
        <f t="shared" si="368"/>
        <v/>
      </c>
      <c r="I1448" s="322" t="str">
        <f t="shared" si="369"/>
        <v/>
      </c>
      <c r="J1448" s="323" t="str">
        <f t="shared" si="370"/>
        <v/>
      </c>
      <c r="K1448" s="316" t="str">
        <f t="shared" si="371"/>
        <v/>
      </c>
      <c r="L1448" s="317" t="str">
        <f t="shared" ca="1" si="422"/>
        <v xml:space="preserve">\ltjruby{}{}\
</v>
      </c>
      <c r="M1448" s="317" t="str">
        <f t="shared" ca="1" si="408"/>
        <v xml:space="preserve">&lt;ruby&gt;&lt;rt&gt;&lt;/rt&gt;&lt;/ruby&gt;
</v>
      </c>
      <c r="N1448" s="317" t="str">
        <f t="shared" ca="1" si="409"/>
        <v xml:space="preserve">&lt;ruby&gt;&lt;rt&gt;&lt;/rt&gt;&lt;/ruby&gt;
</v>
      </c>
      <c r="O1448" s="317" t="str">
        <f t="shared" ca="1" si="410"/>
        <v xml:space="preserve">&lt;ruby&gt;&lt;rt&gt;&lt;/rt&gt;&lt;/ruby&gt;
</v>
      </c>
      <c r="P1448" s="317" t="str">
        <f t="shared" ca="1" si="410"/>
        <v xml:space="preserve">&lt;ruby&gt;&lt;rt&gt;&lt;/rt&gt;&lt;/ruby&gt;
</v>
      </c>
      <c r="Q1448" s="318" t="str">
        <f t="shared" ca="1" si="411"/>
        <v xml:space="preserve">&lt;ruby&gt;&lt;rtc&gt;&lt;/rtc&gt;&lt;/ruby&gt;
</v>
      </c>
      <c r="R1448" s="318" t="str">
        <f t="shared" ca="1" si="412"/>
        <v xml:space="preserve">&lt;ruby&gt;&lt;rt&gt;&lt;/rt&gt;&lt;rtc&gt;&lt;/rtc&gt;&lt;/ruby&gt;
</v>
      </c>
      <c r="S1448" s="285"/>
      <c r="T1448" s="319" t="b">
        <f t="shared" si="406"/>
        <v>0</v>
      </c>
      <c r="U1448" s="319" t="b">
        <f t="shared" si="413"/>
        <v>0</v>
      </c>
      <c r="V1448" s="319" t="b">
        <f t="shared" si="414"/>
        <v>1</v>
      </c>
      <c r="W1448" s="319" t="b">
        <f t="shared" si="415"/>
        <v>1</v>
      </c>
      <c r="X1448" s="319" t="b">
        <f t="shared" si="416"/>
        <v>0</v>
      </c>
      <c r="Y1448" s="370"/>
      <c r="Z1448" s="377" t="str">
        <f t="shared" si="407"/>
        <v/>
      </c>
      <c r="AA1448" s="373" t="str">
        <f t="array" ref="AA1448">IF( $Z1448="", "", INDEX(白話字聲母資料表, $Z1448, $AA$5))</f>
        <v/>
      </c>
      <c r="AB1448" s="370"/>
      <c r="AC1448" s="377" t="str">
        <f t="shared" si="417"/>
        <v/>
      </c>
      <c r="AD1448" s="373" t="str">
        <f t="array" ref="AD1448">IF( $W1448, "", INDEX(白話字韻母資料表, AC1448, $AD$5))</f>
        <v/>
      </c>
      <c r="AE1448" s="373" t="str">
        <f t="array" ref="AE1448">IF( $W1448, "", IF( INDEX(白話字韻母資料表, AC1448, $AE$5) = "入聲", TRUE, FALSE) )</f>
        <v/>
      </c>
      <c r="AF1448" s="374" t="str">
        <f t="shared" si="418"/>
        <v/>
      </c>
      <c r="AG1448" s="374" t="str">
        <f t="shared" si="419"/>
        <v/>
      </c>
      <c r="AH1448" s="374" t="str">
        <f t="array" ref="AH1448">IF( $W1448, "", INDEX(白話字韻母資料表, $AC1448, $AH$5))</f>
        <v/>
      </c>
      <c r="AI1448" s="374" t="str">
        <f t="array" ref="AI1448">IF($W1448, "", INDEX(白話字韻母八聲調資料表, $AD1448, $AG1448))</f>
        <v/>
      </c>
      <c r="AJ1448" s="370"/>
      <c r="AK1448" s="373" t="b">
        <f t="shared" si="420"/>
        <v>0</v>
      </c>
      <c r="AL1448" s="373" t="str">
        <f>IF( $AK1448, IFERROR( IF(MATCH( $E1448, 顎音化聲母!$H$9:$H$37, 0), TRUE, FALSE), FALSE), "")</f>
        <v/>
      </c>
      <c r="AM1448" s="373" t="str">
        <f t="array" ref="AM1448">IF( AND($AK1448, $AL1448), INDEX(顎音化聲母資料表, MATCH( $D1448 &amp; $E1448, 顎音化聲母!$L$5:$L$136, 0), 3), "")</f>
        <v/>
      </c>
      <c r="AN1448" s="373" t="str">
        <f t="shared" si="421"/>
        <v/>
      </c>
      <c r="AO1448" s="374" t="str">
        <f t="array" ref="AO1448">IF($AN1448="", "", IF( $AM1448&lt;&gt;"", $AM1448,INDEX(白話字聲母資料表, $AN1448, $AO$5)))</f>
        <v/>
      </c>
      <c r="AP1448" s="374" t="str">
        <f t="array" ref="AP1448">IF($W1448, "", INDEX(方音八音反切資料表, $AD1448, $AG1448))</f>
        <v/>
      </c>
      <c r="AQ1448" s="370"/>
      <c r="AR1448" s="374" t="str">
        <f t="array" ref="AR1448">IF($V1448, "", INDEX(白話字聲母資料表, $Z1448, $AR$5))</f>
        <v/>
      </c>
      <c r="AS1448" s="375" t="str">
        <f t="array" ref="AS1448">IF($W1448, "", INDEX(白話字韻母資料表, $AC1448, $AR$5))</f>
        <v/>
      </c>
      <c r="AT1448" s="374" t="str">
        <f t="array" ref="AT1448">IF($W1448, "", INDEX(台羅韻母八聲調資料表, $AD1448, $AG1448))</f>
        <v/>
      </c>
      <c r="AU1448" s="370"/>
      <c r="AV1448" s="374" t="str">
        <f t="array" ref="AV1448">IF($V1448, "", INDEX(白話字聲母資料表, $Z1448, $AV$5))</f>
        <v/>
      </c>
      <c r="AW1448" s="375" t="str">
        <f t="array" ref="AW1448">IF($W1448, "", INDEX(白話字韻母資料表, $AC1448, $AW$5))</f>
        <v/>
      </c>
      <c r="AX1448" s="374" t="str">
        <f t="array" ref="AX1448">IF($W1448, "", INDEX(閩拼韻母八聲調資料表, $AD1448, $AG1448))</f>
        <v/>
      </c>
    </row>
    <row r="1449" spans="2:50">
      <c r="B1449" s="380">
        <f t="shared" si="367"/>
        <v>1441</v>
      </c>
      <c r="C1449" s="314" t="str">
        <f>MID(文章!$D$4, B1449, 1)</f>
        <v/>
      </c>
      <c r="D1449" s="365"/>
      <c r="E1449" s="365"/>
      <c r="F1449" s="365"/>
      <c r="G1449" s="315" t="str">
        <f t="array" ref="G1449">IF( OR($T1449, NOT($U1449), $W1449), "", $AA1449 &amp; $AH1449 &amp; INDEX(中文數值資料表, $AG1449, 2) )</f>
        <v/>
      </c>
      <c r="H1449" s="321" t="str">
        <f t="shared" si="368"/>
        <v/>
      </c>
      <c r="I1449" s="322" t="str">
        <f t="shared" si="369"/>
        <v/>
      </c>
      <c r="J1449" s="323" t="str">
        <f t="shared" si="370"/>
        <v/>
      </c>
      <c r="K1449" s="316" t="str">
        <f t="shared" si="371"/>
        <v/>
      </c>
      <c r="L1449" s="317" t="str">
        <f t="shared" ca="1" si="422"/>
        <v xml:space="preserve">\ltjruby{}{}\
</v>
      </c>
      <c r="M1449" s="317" t="str">
        <f t="shared" ca="1" si="408"/>
        <v xml:space="preserve">&lt;ruby&gt;&lt;rt&gt;&lt;/rt&gt;&lt;/ruby&gt;
</v>
      </c>
      <c r="N1449" s="317" t="str">
        <f t="shared" ca="1" si="409"/>
        <v xml:space="preserve">&lt;ruby&gt;&lt;rt&gt;&lt;/rt&gt;&lt;/ruby&gt;
</v>
      </c>
      <c r="O1449" s="317" t="str">
        <f t="shared" ca="1" si="410"/>
        <v xml:space="preserve">&lt;ruby&gt;&lt;rt&gt;&lt;/rt&gt;&lt;/ruby&gt;
</v>
      </c>
      <c r="P1449" s="317" t="str">
        <f t="shared" ca="1" si="410"/>
        <v xml:space="preserve">&lt;ruby&gt;&lt;rt&gt;&lt;/rt&gt;&lt;/ruby&gt;
</v>
      </c>
      <c r="Q1449" s="318" t="str">
        <f t="shared" ca="1" si="411"/>
        <v xml:space="preserve">&lt;ruby&gt;&lt;rtc&gt;&lt;/rtc&gt;&lt;/ruby&gt;
</v>
      </c>
      <c r="R1449" s="318" t="str">
        <f t="shared" ca="1" si="412"/>
        <v xml:space="preserve">&lt;ruby&gt;&lt;rt&gt;&lt;/rt&gt;&lt;rtc&gt;&lt;/rtc&gt;&lt;/ruby&gt;
</v>
      </c>
      <c r="S1449" s="285"/>
      <c r="T1449" s="319" t="b">
        <f t="shared" si="406"/>
        <v>0</v>
      </c>
      <c r="U1449" s="319" t="b">
        <f t="shared" si="413"/>
        <v>0</v>
      </c>
      <c r="V1449" s="319" t="b">
        <f t="shared" si="414"/>
        <v>1</v>
      </c>
      <c r="W1449" s="319" t="b">
        <f t="shared" si="415"/>
        <v>1</v>
      </c>
      <c r="X1449" s="319" t="b">
        <f t="shared" si="416"/>
        <v>0</v>
      </c>
      <c r="Y1449" s="370"/>
      <c r="Z1449" s="377" t="str">
        <f t="shared" si="407"/>
        <v/>
      </c>
      <c r="AA1449" s="373" t="str">
        <f t="array" ref="AA1449">IF( $Z1449="", "", INDEX(白話字聲母資料表, $Z1449, $AA$5))</f>
        <v/>
      </c>
      <c r="AB1449" s="370"/>
      <c r="AC1449" s="377" t="str">
        <f t="shared" si="417"/>
        <v/>
      </c>
      <c r="AD1449" s="373" t="str">
        <f t="array" ref="AD1449">IF( $W1449, "", INDEX(白話字韻母資料表, AC1449, $AD$5))</f>
        <v/>
      </c>
      <c r="AE1449" s="373" t="str">
        <f t="array" ref="AE1449">IF( $W1449, "", IF( INDEX(白話字韻母資料表, AC1449, $AE$5) = "入聲", TRUE, FALSE) )</f>
        <v/>
      </c>
      <c r="AF1449" s="374" t="str">
        <f t="shared" si="418"/>
        <v/>
      </c>
      <c r="AG1449" s="374" t="str">
        <f t="shared" si="419"/>
        <v/>
      </c>
      <c r="AH1449" s="374" t="str">
        <f t="array" ref="AH1449">IF( $W1449, "", INDEX(白話字韻母資料表, $AC1449, $AH$5))</f>
        <v/>
      </c>
      <c r="AI1449" s="374" t="str">
        <f t="array" ref="AI1449">IF($W1449, "", INDEX(白話字韻母八聲調資料表, $AD1449, $AG1449))</f>
        <v/>
      </c>
      <c r="AJ1449" s="370"/>
      <c r="AK1449" s="373" t="b">
        <f t="shared" si="420"/>
        <v>0</v>
      </c>
      <c r="AL1449" s="373" t="str">
        <f>IF( $AK1449, IFERROR( IF(MATCH( $E1449, 顎音化聲母!$H$9:$H$37, 0), TRUE, FALSE), FALSE), "")</f>
        <v/>
      </c>
      <c r="AM1449" s="373" t="str">
        <f t="array" ref="AM1449">IF( AND($AK1449, $AL1449), INDEX(顎音化聲母資料表, MATCH( $D1449 &amp; $E1449, 顎音化聲母!$L$5:$L$136, 0), 3), "")</f>
        <v/>
      </c>
      <c r="AN1449" s="373" t="str">
        <f t="shared" si="421"/>
        <v/>
      </c>
      <c r="AO1449" s="374" t="str">
        <f t="array" ref="AO1449">IF($AN1449="", "", IF( $AM1449&lt;&gt;"", $AM1449,INDEX(白話字聲母資料表, $AN1449, $AO$5)))</f>
        <v/>
      </c>
      <c r="AP1449" s="374" t="str">
        <f t="array" ref="AP1449">IF($W1449, "", INDEX(方音八音反切資料表, $AD1449, $AG1449))</f>
        <v/>
      </c>
      <c r="AQ1449" s="370"/>
      <c r="AR1449" s="374" t="str">
        <f t="array" ref="AR1449">IF($V1449, "", INDEX(白話字聲母資料表, $Z1449, $AR$5))</f>
        <v/>
      </c>
      <c r="AS1449" s="375" t="str">
        <f t="array" ref="AS1449">IF($W1449, "", INDEX(白話字韻母資料表, $AC1449, $AR$5))</f>
        <v/>
      </c>
      <c r="AT1449" s="374" t="str">
        <f t="array" ref="AT1449">IF($W1449, "", INDEX(台羅韻母八聲調資料表, $AD1449, $AG1449))</f>
        <v/>
      </c>
      <c r="AU1449" s="370"/>
      <c r="AV1449" s="374" t="str">
        <f t="array" ref="AV1449">IF($V1449, "", INDEX(白話字聲母資料表, $Z1449, $AV$5))</f>
        <v/>
      </c>
      <c r="AW1449" s="375" t="str">
        <f t="array" ref="AW1449">IF($W1449, "", INDEX(白話字韻母資料表, $AC1449, $AW$5))</f>
        <v/>
      </c>
      <c r="AX1449" s="374" t="str">
        <f t="array" ref="AX1449">IF($W1449, "", INDEX(閩拼韻母八聲調資料表, $AD1449, $AG1449))</f>
        <v/>
      </c>
    </row>
    <row r="1450" spans="2:50">
      <c r="B1450" s="380">
        <f t="shared" si="367"/>
        <v>1442</v>
      </c>
      <c r="C1450" s="314" t="str">
        <f>MID(文章!$D$4, B1450, 1)</f>
        <v/>
      </c>
      <c r="D1450" s="365"/>
      <c r="E1450" s="365"/>
      <c r="F1450" s="365"/>
      <c r="G1450" s="315" t="str">
        <f t="array" ref="G1450">IF( OR($T1450, NOT($U1450), $W1450), "", $AA1450 &amp; $AH1450 &amp; INDEX(中文數值資料表, $AG1450, 2) )</f>
        <v/>
      </c>
      <c r="H1450" s="321" t="str">
        <f t="shared" si="368"/>
        <v/>
      </c>
      <c r="I1450" s="322" t="str">
        <f t="shared" si="369"/>
        <v/>
      </c>
      <c r="J1450" s="323" t="str">
        <f t="shared" si="370"/>
        <v/>
      </c>
      <c r="K1450" s="316" t="str">
        <f t="shared" si="371"/>
        <v/>
      </c>
      <c r="L1450" s="317" t="str">
        <f t="shared" ca="1" si="422"/>
        <v xml:space="preserve">\ltjruby{}{}\
</v>
      </c>
      <c r="M1450" s="317" t="str">
        <f t="shared" ca="1" si="408"/>
        <v xml:space="preserve">&lt;ruby&gt;&lt;rt&gt;&lt;/rt&gt;&lt;/ruby&gt;
</v>
      </c>
      <c r="N1450" s="317" t="str">
        <f t="shared" ca="1" si="409"/>
        <v xml:space="preserve">&lt;ruby&gt;&lt;rt&gt;&lt;/rt&gt;&lt;/ruby&gt;
</v>
      </c>
      <c r="O1450" s="317" t="str">
        <f t="shared" ref="O1450:P1481" ca="1" si="423">IF( $T1450, ($C1450 &amp; CHAR(10)), IF($C1450=CHAR(10), (CHAR(10) &amp; "&lt;/p&gt;" &amp; CHAR(10) &amp; "&lt;p&gt;" &amp; CHAR(10)), "&lt;ruby&gt;" &amp; $C1450 &amp; "&lt;rt&gt;" &amp; INDIRECT( ADDRESS(ROW(), COLUMN() - $O$5) ) &amp; "&lt;/rt&gt;&lt;/ruby&gt;" &amp; CHAR(10)))</f>
        <v xml:space="preserve">&lt;ruby&gt;&lt;rt&gt;&lt;/rt&gt;&lt;/ruby&gt;
</v>
      </c>
      <c r="P1450" s="317" t="str">
        <f t="shared" ca="1" si="423"/>
        <v xml:space="preserve">&lt;ruby&gt;&lt;rt&gt;&lt;/rt&gt;&lt;/ruby&gt;
</v>
      </c>
      <c r="Q1450" s="318" t="str">
        <f t="shared" ca="1" si="411"/>
        <v xml:space="preserve">&lt;ruby&gt;&lt;rtc&gt;&lt;/rtc&gt;&lt;/ruby&gt;
</v>
      </c>
      <c r="R1450" s="318" t="str">
        <f t="shared" ca="1" si="412"/>
        <v xml:space="preserve">&lt;ruby&gt;&lt;rt&gt;&lt;/rt&gt;&lt;rtc&gt;&lt;/rtc&gt;&lt;/ruby&gt;
</v>
      </c>
      <c r="S1450" s="285"/>
      <c r="T1450" s="319" t="b">
        <f t="shared" si="406"/>
        <v>0</v>
      </c>
      <c r="U1450" s="319" t="b">
        <f t="shared" si="413"/>
        <v>0</v>
      </c>
      <c r="V1450" s="319" t="b">
        <f t="shared" si="414"/>
        <v>1</v>
      </c>
      <c r="W1450" s="319" t="b">
        <f t="shared" si="415"/>
        <v>1</v>
      </c>
      <c r="X1450" s="319" t="b">
        <f t="shared" si="416"/>
        <v>0</v>
      </c>
      <c r="Y1450" s="370"/>
      <c r="Z1450" s="377" t="str">
        <f t="shared" si="407"/>
        <v/>
      </c>
      <c r="AA1450" s="373" t="str">
        <f t="array" ref="AA1450">IF( $Z1450="", "", INDEX(白話字聲母資料表, $Z1450, $AA$5))</f>
        <v/>
      </c>
      <c r="AB1450" s="370"/>
      <c r="AC1450" s="377" t="str">
        <f t="shared" si="417"/>
        <v/>
      </c>
      <c r="AD1450" s="373" t="str">
        <f t="array" ref="AD1450">IF( $W1450, "", INDEX(白話字韻母資料表, AC1450, $AD$5))</f>
        <v/>
      </c>
      <c r="AE1450" s="373" t="str">
        <f t="array" ref="AE1450">IF( $W1450, "", IF( INDEX(白話字韻母資料表, AC1450, $AE$5) = "入聲", TRUE, FALSE) )</f>
        <v/>
      </c>
      <c r="AF1450" s="374" t="str">
        <f t="shared" si="418"/>
        <v/>
      </c>
      <c r="AG1450" s="374" t="str">
        <f t="shared" si="419"/>
        <v/>
      </c>
      <c r="AH1450" s="374" t="str">
        <f t="array" ref="AH1450">IF( $W1450, "", INDEX(白話字韻母資料表, $AC1450, $AH$5))</f>
        <v/>
      </c>
      <c r="AI1450" s="374" t="str">
        <f t="array" ref="AI1450">IF($W1450, "", INDEX(白話字韻母八聲調資料表, $AD1450, $AG1450))</f>
        <v/>
      </c>
      <c r="AJ1450" s="370"/>
      <c r="AK1450" s="373" t="b">
        <f t="shared" si="420"/>
        <v>0</v>
      </c>
      <c r="AL1450" s="373" t="str">
        <f>IF( $AK1450, IFERROR( IF(MATCH( $E1450, 顎音化聲母!$H$9:$H$37, 0), TRUE, FALSE), FALSE), "")</f>
        <v/>
      </c>
      <c r="AM1450" s="373" t="str">
        <f t="array" ref="AM1450">IF( AND($AK1450, $AL1450), INDEX(顎音化聲母資料表, MATCH( $D1450 &amp; $E1450, 顎音化聲母!$L$5:$L$136, 0), 3), "")</f>
        <v/>
      </c>
      <c r="AN1450" s="373" t="str">
        <f t="shared" si="421"/>
        <v/>
      </c>
      <c r="AO1450" s="374" t="str">
        <f t="array" ref="AO1450">IF($AN1450="", "", IF( $AM1450&lt;&gt;"", $AM1450,INDEX(白話字聲母資料表, $AN1450, $AO$5)))</f>
        <v/>
      </c>
      <c r="AP1450" s="374" t="str">
        <f t="array" ref="AP1450">IF($W1450, "", INDEX(方音八音反切資料表, $AD1450, $AG1450))</f>
        <v/>
      </c>
      <c r="AQ1450" s="370"/>
      <c r="AR1450" s="374" t="str">
        <f t="array" ref="AR1450">IF($V1450, "", INDEX(白話字聲母資料表, $Z1450, $AR$5))</f>
        <v/>
      </c>
      <c r="AS1450" s="375" t="str">
        <f t="array" ref="AS1450">IF($W1450, "", INDEX(白話字韻母資料表, $AC1450, $AR$5))</f>
        <v/>
      </c>
      <c r="AT1450" s="374" t="str">
        <f t="array" ref="AT1450">IF($W1450, "", INDEX(台羅韻母八聲調資料表, $AD1450, $AG1450))</f>
        <v/>
      </c>
      <c r="AU1450" s="370"/>
      <c r="AV1450" s="374" t="str">
        <f t="array" ref="AV1450">IF($V1450, "", INDEX(白話字聲母資料表, $Z1450, $AV$5))</f>
        <v/>
      </c>
      <c r="AW1450" s="375" t="str">
        <f t="array" ref="AW1450">IF($W1450, "", INDEX(白話字韻母資料表, $AC1450, $AW$5))</f>
        <v/>
      </c>
      <c r="AX1450" s="374" t="str">
        <f t="array" ref="AX1450">IF($W1450, "", INDEX(閩拼韻母八聲調資料表, $AD1450, $AG1450))</f>
        <v/>
      </c>
    </row>
    <row r="1451" spans="2:50">
      <c r="B1451" s="380">
        <f t="shared" si="367"/>
        <v>1443</v>
      </c>
      <c r="C1451" s="314" t="str">
        <f>MID(文章!$D$4, B1451, 1)</f>
        <v/>
      </c>
      <c r="D1451" s="365"/>
      <c r="E1451" s="365"/>
      <c r="F1451" s="365"/>
      <c r="G1451" s="315" t="str">
        <f t="array" ref="G1451">IF( OR($T1451, NOT($U1451), $W1451), "", $AA1451 &amp; $AH1451 &amp; INDEX(中文數值資料表, $AG1451, 2) )</f>
        <v/>
      </c>
      <c r="H1451" s="321" t="str">
        <f t="shared" si="368"/>
        <v/>
      </c>
      <c r="I1451" s="322" t="str">
        <f t="shared" si="369"/>
        <v/>
      </c>
      <c r="J1451" s="323" t="str">
        <f t="shared" si="370"/>
        <v/>
      </c>
      <c r="K1451" s="316" t="str">
        <f t="shared" si="371"/>
        <v/>
      </c>
      <c r="L1451" s="317" t="str">
        <f t="shared" ca="1" si="422"/>
        <v xml:space="preserve">\ltjruby{}{}\
</v>
      </c>
      <c r="M1451" s="317" t="str">
        <f t="shared" ca="1" si="408"/>
        <v xml:space="preserve">&lt;ruby&gt;&lt;rt&gt;&lt;/rt&gt;&lt;/ruby&gt;
</v>
      </c>
      <c r="N1451" s="317" t="str">
        <f t="shared" ca="1" si="409"/>
        <v xml:space="preserve">&lt;ruby&gt;&lt;rt&gt;&lt;/rt&gt;&lt;/ruby&gt;
</v>
      </c>
      <c r="O1451" s="317" t="str">
        <f t="shared" ca="1" si="423"/>
        <v xml:space="preserve">&lt;ruby&gt;&lt;rt&gt;&lt;/rt&gt;&lt;/ruby&gt;
</v>
      </c>
      <c r="P1451" s="317" t="str">
        <f t="shared" ca="1" si="423"/>
        <v xml:space="preserve">&lt;ruby&gt;&lt;rt&gt;&lt;/rt&gt;&lt;/ruby&gt;
</v>
      </c>
      <c r="Q1451" s="318" t="str">
        <f t="shared" ca="1" si="411"/>
        <v xml:space="preserve">&lt;ruby&gt;&lt;rtc&gt;&lt;/rtc&gt;&lt;/ruby&gt;
</v>
      </c>
      <c r="R1451" s="318" t="str">
        <f t="shared" ca="1" si="412"/>
        <v xml:space="preserve">&lt;ruby&gt;&lt;rt&gt;&lt;/rt&gt;&lt;rtc&gt;&lt;/rtc&gt;&lt;/ruby&gt;
</v>
      </c>
      <c r="S1451" s="285"/>
      <c r="T1451" s="319" t="b">
        <f t="shared" si="406"/>
        <v>0</v>
      </c>
      <c r="U1451" s="319" t="b">
        <f t="shared" si="413"/>
        <v>0</v>
      </c>
      <c r="V1451" s="319" t="b">
        <f t="shared" si="414"/>
        <v>1</v>
      </c>
      <c r="W1451" s="319" t="b">
        <f t="shared" si="415"/>
        <v>1</v>
      </c>
      <c r="X1451" s="319" t="b">
        <f t="shared" si="416"/>
        <v>0</v>
      </c>
      <c r="Y1451" s="370"/>
      <c r="Z1451" s="377" t="str">
        <f t="shared" si="407"/>
        <v/>
      </c>
      <c r="AA1451" s="373" t="str">
        <f t="array" ref="AA1451">IF( $Z1451="", "", INDEX(白話字聲母資料表, $Z1451, $AA$5))</f>
        <v/>
      </c>
      <c r="AB1451" s="370"/>
      <c r="AC1451" s="377" t="str">
        <f t="shared" si="417"/>
        <v/>
      </c>
      <c r="AD1451" s="373" t="str">
        <f t="array" ref="AD1451">IF( $W1451, "", INDEX(白話字韻母資料表, AC1451, $AD$5))</f>
        <v/>
      </c>
      <c r="AE1451" s="373" t="str">
        <f t="array" ref="AE1451">IF( $W1451, "", IF( INDEX(白話字韻母資料表, AC1451, $AE$5) = "入聲", TRUE, FALSE) )</f>
        <v/>
      </c>
      <c r="AF1451" s="374" t="str">
        <f t="shared" si="418"/>
        <v/>
      </c>
      <c r="AG1451" s="374" t="str">
        <f t="shared" si="419"/>
        <v/>
      </c>
      <c r="AH1451" s="374" t="str">
        <f t="array" ref="AH1451">IF( $W1451, "", INDEX(白話字韻母資料表, $AC1451, $AH$5))</f>
        <v/>
      </c>
      <c r="AI1451" s="374" t="str">
        <f t="array" ref="AI1451">IF($W1451, "", INDEX(白話字韻母八聲調資料表, $AD1451, $AG1451))</f>
        <v/>
      </c>
      <c r="AJ1451" s="370"/>
      <c r="AK1451" s="373" t="b">
        <f t="shared" si="420"/>
        <v>0</v>
      </c>
      <c r="AL1451" s="373" t="str">
        <f>IF( $AK1451, IFERROR( IF(MATCH( $E1451, 顎音化聲母!$H$9:$H$37, 0), TRUE, FALSE), FALSE), "")</f>
        <v/>
      </c>
      <c r="AM1451" s="373" t="str">
        <f t="array" ref="AM1451">IF( AND($AK1451, $AL1451), INDEX(顎音化聲母資料表, MATCH( $D1451 &amp; $E1451, 顎音化聲母!$L$5:$L$136, 0), 3), "")</f>
        <v/>
      </c>
      <c r="AN1451" s="373" t="str">
        <f t="shared" si="421"/>
        <v/>
      </c>
      <c r="AO1451" s="374" t="str">
        <f t="array" ref="AO1451">IF($AN1451="", "", IF( $AM1451&lt;&gt;"", $AM1451,INDEX(白話字聲母資料表, $AN1451, $AO$5)))</f>
        <v/>
      </c>
      <c r="AP1451" s="374" t="str">
        <f t="array" ref="AP1451">IF($W1451, "", INDEX(方音八音反切資料表, $AD1451, $AG1451))</f>
        <v/>
      </c>
      <c r="AQ1451" s="370"/>
      <c r="AR1451" s="374" t="str">
        <f t="array" ref="AR1451">IF($V1451, "", INDEX(白話字聲母資料表, $Z1451, $AR$5))</f>
        <v/>
      </c>
      <c r="AS1451" s="375" t="str">
        <f t="array" ref="AS1451">IF($W1451, "", INDEX(白話字韻母資料表, $AC1451, $AR$5))</f>
        <v/>
      </c>
      <c r="AT1451" s="374" t="str">
        <f t="array" ref="AT1451">IF($W1451, "", INDEX(台羅韻母八聲調資料表, $AD1451, $AG1451))</f>
        <v/>
      </c>
      <c r="AU1451" s="370"/>
      <c r="AV1451" s="374" t="str">
        <f t="array" ref="AV1451">IF($V1451, "", INDEX(白話字聲母資料表, $Z1451, $AV$5))</f>
        <v/>
      </c>
      <c r="AW1451" s="375" t="str">
        <f t="array" ref="AW1451">IF($W1451, "", INDEX(白話字韻母資料表, $AC1451, $AW$5))</f>
        <v/>
      </c>
      <c r="AX1451" s="374" t="str">
        <f t="array" ref="AX1451">IF($W1451, "", INDEX(閩拼韻母八聲調資料表, $AD1451, $AG1451))</f>
        <v/>
      </c>
    </row>
    <row r="1452" spans="2:50">
      <c r="B1452" s="380">
        <f t="shared" si="367"/>
        <v>1444</v>
      </c>
      <c r="C1452" s="314" t="str">
        <f>MID(文章!$D$4, B1452, 1)</f>
        <v/>
      </c>
      <c r="D1452" s="365"/>
      <c r="E1452" s="365"/>
      <c r="F1452" s="365"/>
      <c r="G1452" s="315" t="str">
        <f t="array" ref="G1452">IF( OR($T1452, NOT($U1452), $W1452), "", $AA1452 &amp; $AH1452 &amp; INDEX(中文數值資料表, $AG1452, 2) )</f>
        <v/>
      </c>
      <c r="H1452" s="321" t="str">
        <f t="shared" si="368"/>
        <v/>
      </c>
      <c r="I1452" s="322" t="str">
        <f t="shared" si="369"/>
        <v/>
      </c>
      <c r="J1452" s="323" t="str">
        <f t="shared" si="370"/>
        <v/>
      </c>
      <c r="K1452" s="316" t="str">
        <f t="shared" si="371"/>
        <v/>
      </c>
      <c r="L1452" s="317" t="str">
        <f t="shared" ca="1" si="422"/>
        <v xml:space="preserve">\ltjruby{}{}\
</v>
      </c>
      <c r="M1452" s="317" t="str">
        <f t="shared" ca="1" si="408"/>
        <v xml:space="preserve">&lt;ruby&gt;&lt;rt&gt;&lt;/rt&gt;&lt;/ruby&gt;
</v>
      </c>
      <c r="N1452" s="317" t="str">
        <f t="shared" ca="1" si="409"/>
        <v xml:space="preserve">&lt;ruby&gt;&lt;rt&gt;&lt;/rt&gt;&lt;/ruby&gt;
</v>
      </c>
      <c r="O1452" s="317" t="str">
        <f t="shared" ca="1" si="423"/>
        <v xml:space="preserve">&lt;ruby&gt;&lt;rt&gt;&lt;/rt&gt;&lt;/ruby&gt;
</v>
      </c>
      <c r="P1452" s="317" t="str">
        <f t="shared" ca="1" si="423"/>
        <v xml:space="preserve">&lt;ruby&gt;&lt;rt&gt;&lt;/rt&gt;&lt;/ruby&gt;
</v>
      </c>
      <c r="Q1452" s="318" t="str">
        <f t="shared" ca="1" si="411"/>
        <v xml:space="preserve">&lt;ruby&gt;&lt;rtc&gt;&lt;/rtc&gt;&lt;/ruby&gt;
</v>
      </c>
      <c r="R1452" s="318" t="str">
        <f t="shared" ca="1" si="412"/>
        <v xml:space="preserve">&lt;ruby&gt;&lt;rt&gt;&lt;/rt&gt;&lt;rtc&gt;&lt;/rtc&gt;&lt;/ruby&gt;
</v>
      </c>
      <c r="S1452" s="285"/>
      <c r="T1452" s="319" t="b">
        <f t="shared" si="406"/>
        <v>0</v>
      </c>
      <c r="U1452" s="319" t="b">
        <f t="shared" si="413"/>
        <v>0</v>
      </c>
      <c r="V1452" s="319" t="b">
        <f t="shared" si="414"/>
        <v>1</v>
      </c>
      <c r="W1452" s="319" t="b">
        <f t="shared" si="415"/>
        <v>1</v>
      </c>
      <c r="X1452" s="319" t="b">
        <f t="shared" si="416"/>
        <v>0</v>
      </c>
      <c r="Y1452" s="370"/>
      <c r="Z1452" s="377" t="str">
        <f t="shared" si="407"/>
        <v/>
      </c>
      <c r="AA1452" s="373" t="str">
        <f t="array" ref="AA1452">IF( $Z1452="", "", INDEX(白話字聲母資料表, $Z1452, $AA$5))</f>
        <v/>
      </c>
      <c r="AB1452" s="370"/>
      <c r="AC1452" s="377" t="str">
        <f t="shared" si="417"/>
        <v/>
      </c>
      <c r="AD1452" s="373" t="str">
        <f t="array" ref="AD1452">IF( $W1452, "", INDEX(白話字韻母資料表, AC1452, $AD$5))</f>
        <v/>
      </c>
      <c r="AE1452" s="373" t="str">
        <f t="array" ref="AE1452">IF( $W1452, "", IF( INDEX(白話字韻母資料表, AC1452, $AE$5) = "入聲", TRUE, FALSE) )</f>
        <v/>
      </c>
      <c r="AF1452" s="374" t="str">
        <f t="shared" si="418"/>
        <v/>
      </c>
      <c r="AG1452" s="374" t="str">
        <f t="shared" si="419"/>
        <v/>
      </c>
      <c r="AH1452" s="374" t="str">
        <f t="array" ref="AH1452">IF( $W1452, "", INDEX(白話字韻母資料表, $AC1452, $AH$5))</f>
        <v/>
      </c>
      <c r="AI1452" s="374" t="str">
        <f t="array" ref="AI1452">IF($W1452, "", INDEX(白話字韻母八聲調資料表, $AD1452, $AG1452))</f>
        <v/>
      </c>
      <c r="AJ1452" s="370"/>
      <c r="AK1452" s="373" t="b">
        <f t="shared" si="420"/>
        <v>0</v>
      </c>
      <c r="AL1452" s="373" t="str">
        <f>IF( $AK1452, IFERROR( IF(MATCH( $E1452, 顎音化聲母!$H$9:$H$37, 0), TRUE, FALSE), FALSE), "")</f>
        <v/>
      </c>
      <c r="AM1452" s="373" t="str">
        <f t="array" ref="AM1452">IF( AND($AK1452, $AL1452), INDEX(顎音化聲母資料表, MATCH( $D1452 &amp; $E1452, 顎音化聲母!$L$5:$L$136, 0), 3), "")</f>
        <v/>
      </c>
      <c r="AN1452" s="373" t="str">
        <f t="shared" si="421"/>
        <v/>
      </c>
      <c r="AO1452" s="374" t="str">
        <f t="array" ref="AO1452">IF($AN1452="", "", IF( $AM1452&lt;&gt;"", $AM1452,INDEX(白話字聲母資料表, $AN1452, $AO$5)))</f>
        <v/>
      </c>
      <c r="AP1452" s="374" t="str">
        <f t="array" ref="AP1452">IF($W1452, "", INDEX(方音八音反切資料表, $AD1452, $AG1452))</f>
        <v/>
      </c>
      <c r="AQ1452" s="370"/>
      <c r="AR1452" s="374" t="str">
        <f t="array" ref="AR1452">IF($V1452, "", INDEX(白話字聲母資料表, $Z1452, $AR$5))</f>
        <v/>
      </c>
      <c r="AS1452" s="375" t="str">
        <f t="array" ref="AS1452">IF($W1452, "", INDEX(白話字韻母資料表, $AC1452, $AR$5))</f>
        <v/>
      </c>
      <c r="AT1452" s="374" t="str">
        <f t="array" ref="AT1452">IF($W1452, "", INDEX(台羅韻母八聲調資料表, $AD1452, $AG1452))</f>
        <v/>
      </c>
      <c r="AU1452" s="370"/>
      <c r="AV1452" s="374" t="str">
        <f t="array" ref="AV1452">IF($V1452, "", INDEX(白話字聲母資料表, $Z1452, $AV$5))</f>
        <v/>
      </c>
      <c r="AW1452" s="375" t="str">
        <f t="array" ref="AW1452">IF($W1452, "", INDEX(白話字韻母資料表, $AC1452, $AW$5))</f>
        <v/>
      </c>
      <c r="AX1452" s="374" t="str">
        <f t="array" ref="AX1452">IF($W1452, "", INDEX(閩拼韻母八聲調資料表, $AD1452, $AG1452))</f>
        <v/>
      </c>
    </row>
    <row r="1453" spans="2:50">
      <c r="B1453" s="380">
        <f t="shared" si="367"/>
        <v>1445</v>
      </c>
      <c r="C1453" s="314" t="str">
        <f>MID(文章!$D$4, B1453, 1)</f>
        <v/>
      </c>
      <c r="D1453" s="365"/>
      <c r="E1453" s="365"/>
      <c r="F1453" s="365"/>
      <c r="G1453" s="315" t="str">
        <f t="array" ref="G1453">IF( OR($T1453, NOT($U1453), $W1453), "", $AA1453 &amp; $AH1453 &amp; INDEX(中文數值資料表, $AG1453, 2) )</f>
        <v/>
      </c>
      <c r="H1453" s="321" t="str">
        <f t="shared" si="368"/>
        <v/>
      </c>
      <c r="I1453" s="322" t="str">
        <f t="shared" si="369"/>
        <v/>
      </c>
      <c r="J1453" s="323" t="str">
        <f t="shared" si="370"/>
        <v/>
      </c>
      <c r="K1453" s="316" t="str">
        <f t="shared" si="371"/>
        <v/>
      </c>
      <c r="L1453" s="317" t="str">
        <f t="shared" ca="1" si="422"/>
        <v xml:space="preserve">\ltjruby{}{}\
</v>
      </c>
      <c r="M1453" s="317" t="str">
        <f t="shared" ca="1" si="408"/>
        <v xml:space="preserve">&lt;ruby&gt;&lt;rt&gt;&lt;/rt&gt;&lt;/ruby&gt;
</v>
      </c>
      <c r="N1453" s="317" t="str">
        <f t="shared" ca="1" si="409"/>
        <v xml:space="preserve">&lt;ruby&gt;&lt;rt&gt;&lt;/rt&gt;&lt;/ruby&gt;
</v>
      </c>
      <c r="O1453" s="317" t="str">
        <f t="shared" ca="1" si="423"/>
        <v xml:space="preserve">&lt;ruby&gt;&lt;rt&gt;&lt;/rt&gt;&lt;/ruby&gt;
</v>
      </c>
      <c r="P1453" s="317" t="str">
        <f t="shared" ca="1" si="423"/>
        <v xml:space="preserve">&lt;ruby&gt;&lt;rt&gt;&lt;/rt&gt;&lt;/ruby&gt;
</v>
      </c>
      <c r="Q1453" s="318" t="str">
        <f t="shared" ca="1" si="411"/>
        <v xml:space="preserve">&lt;ruby&gt;&lt;rtc&gt;&lt;/rtc&gt;&lt;/ruby&gt;
</v>
      </c>
      <c r="R1453" s="318" t="str">
        <f t="shared" ca="1" si="412"/>
        <v xml:space="preserve">&lt;ruby&gt;&lt;rt&gt;&lt;/rt&gt;&lt;rtc&gt;&lt;/rtc&gt;&lt;/ruby&gt;
</v>
      </c>
      <c r="S1453" s="285"/>
      <c r="T1453" s="319" t="b">
        <f t="shared" si="406"/>
        <v>0</v>
      </c>
      <c r="U1453" s="319" t="b">
        <f t="shared" si="413"/>
        <v>0</v>
      </c>
      <c r="V1453" s="319" t="b">
        <f t="shared" si="414"/>
        <v>1</v>
      </c>
      <c r="W1453" s="319" t="b">
        <f t="shared" si="415"/>
        <v>1</v>
      </c>
      <c r="X1453" s="319" t="b">
        <f t="shared" si="416"/>
        <v>0</v>
      </c>
      <c r="Y1453" s="370"/>
      <c r="Z1453" s="377" t="str">
        <f t="shared" si="407"/>
        <v/>
      </c>
      <c r="AA1453" s="373" t="str">
        <f t="array" ref="AA1453">IF( $Z1453="", "", INDEX(白話字聲母資料表, $Z1453, $AA$5))</f>
        <v/>
      </c>
      <c r="AB1453" s="370"/>
      <c r="AC1453" s="377" t="str">
        <f t="shared" si="417"/>
        <v/>
      </c>
      <c r="AD1453" s="373" t="str">
        <f t="array" ref="AD1453">IF( $W1453, "", INDEX(白話字韻母資料表, AC1453, $AD$5))</f>
        <v/>
      </c>
      <c r="AE1453" s="373" t="str">
        <f t="array" ref="AE1453">IF( $W1453, "", IF( INDEX(白話字韻母資料表, AC1453, $AE$5) = "入聲", TRUE, FALSE) )</f>
        <v/>
      </c>
      <c r="AF1453" s="374" t="str">
        <f t="shared" si="418"/>
        <v/>
      </c>
      <c r="AG1453" s="374" t="str">
        <f t="shared" si="419"/>
        <v/>
      </c>
      <c r="AH1453" s="374" t="str">
        <f t="array" ref="AH1453">IF( $W1453, "", INDEX(白話字韻母資料表, $AC1453, $AH$5))</f>
        <v/>
      </c>
      <c r="AI1453" s="374" t="str">
        <f t="array" ref="AI1453">IF($W1453, "", INDEX(白話字韻母八聲調資料表, $AD1453, $AG1453))</f>
        <v/>
      </c>
      <c r="AJ1453" s="370"/>
      <c r="AK1453" s="373" t="b">
        <f t="shared" si="420"/>
        <v>0</v>
      </c>
      <c r="AL1453" s="373" t="str">
        <f>IF( $AK1453, IFERROR( IF(MATCH( $E1453, 顎音化聲母!$H$9:$H$37, 0), TRUE, FALSE), FALSE), "")</f>
        <v/>
      </c>
      <c r="AM1453" s="373" t="str">
        <f t="array" ref="AM1453">IF( AND($AK1453, $AL1453), INDEX(顎音化聲母資料表, MATCH( $D1453 &amp; $E1453, 顎音化聲母!$L$5:$L$136, 0), 3), "")</f>
        <v/>
      </c>
      <c r="AN1453" s="373" t="str">
        <f t="shared" si="421"/>
        <v/>
      </c>
      <c r="AO1453" s="374" t="str">
        <f t="array" ref="AO1453">IF($AN1453="", "", IF( $AM1453&lt;&gt;"", $AM1453,INDEX(白話字聲母資料表, $AN1453, $AO$5)))</f>
        <v/>
      </c>
      <c r="AP1453" s="374" t="str">
        <f t="array" ref="AP1453">IF($W1453, "", INDEX(方音八音反切資料表, $AD1453, $AG1453))</f>
        <v/>
      </c>
      <c r="AQ1453" s="370"/>
      <c r="AR1453" s="374" t="str">
        <f t="array" ref="AR1453">IF($V1453, "", INDEX(白話字聲母資料表, $Z1453, $AR$5))</f>
        <v/>
      </c>
      <c r="AS1453" s="375" t="str">
        <f t="array" ref="AS1453">IF($W1453, "", INDEX(白話字韻母資料表, $AC1453, $AR$5))</f>
        <v/>
      </c>
      <c r="AT1453" s="374" t="str">
        <f t="array" ref="AT1453">IF($W1453, "", INDEX(台羅韻母八聲調資料表, $AD1453, $AG1453))</f>
        <v/>
      </c>
      <c r="AU1453" s="370"/>
      <c r="AV1453" s="374" t="str">
        <f t="array" ref="AV1453">IF($V1453, "", INDEX(白話字聲母資料表, $Z1453, $AV$5))</f>
        <v/>
      </c>
      <c r="AW1453" s="375" t="str">
        <f t="array" ref="AW1453">IF($W1453, "", INDEX(白話字韻母資料表, $AC1453, $AW$5))</f>
        <v/>
      </c>
      <c r="AX1453" s="374" t="str">
        <f t="array" ref="AX1453">IF($W1453, "", INDEX(閩拼韻母八聲調資料表, $AD1453, $AG1453))</f>
        <v/>
      </c>
    </row>
    <row r="1454" spans="2:50">
      <c r="B1454" s="380">
        <f t="shared" si="367"/>
        <v>1446</v>
      </c>
      <c r="C1454" s="314" t="str">
        <f>MID(文章!$D$4, B1454, 1)</f>
        <v/>
      </c>
      <c r="D1454" s="365"/>
      <c r="E1454" s="365"/>
      <c r="F1454" s="365"/>
      <c r="G1454" s="315" t="str">
        <f t="array" ref="G1454">IF( OR($T1454, NOT($U1454), $W1454), "", $AA1454 &amp; $AH1454 &amp; INDEX(中文數值資料表, $AG1454, 2) )</f>
        <v/>
      </c>
      <c r="H1454" s="321" t="str">
        <f t="shared" si="368"/>
        <v/>
      </c>
      <c r="I1454" s="322" t="str">
        <f t="shared" si="369"/>
        <v/>
      </c>
      <c r="J1454" s="323" t="str">
        <f t="shared" si="370"/>
        <v/>
      </c>
      <c r="K1454" s="316" t="str">
        <f t="shared" si="371"/>
        <v/>
      </c>
      <c r="L1454" s="317" t="str">
        <f t="shared" ca="1" si="422"/>
        <v xml:space="preserve">\ltjruby{}{}\
</v>
      </c>
      <c r="M1454" s="317" t="str">
        <f t="shared" ca="1" si="408"/>
        <v xml:space="preserve">&lt;ruby&gt;&lt;rt&gt;&lt;/rt&gt;&lt;/ruby&gt;
</v>
      </c>
      <c r="N1454" s="317" t="str">
        <f t="shared" ca="1" si="409"/>
        <v xml:space="preserve">&lt;ruby&gt;&lt;rt&gt;&lt;/rt&gt;&lt;/ruby&gt;
</v>
      </c>
      <c r="O1454" s="317" t="str">
        <f t="shared" ca="1" si="423"/>
        <v xml:space="preserve">&lt;ruby&gt;&lt;rt&gt;&lt;/rt&gt;&lt;/ruby&gt;
</v>
      </c>
      <c r="P1454" s="317" t="str">
        <f t="shared" ca="1" si="423"/>
        <v xml:space="preserve">&lt;ruby&gt;&lt;rt&gt;&lt;/rt&gt;&lt;/ruby&gt;
</v>
      </c>
      <c r="Q1454" s="318" t="str">
        <f t="shared" ca="1" si="411"/>
        <v xml:space="preserve">&lt;ruby&gt;&lt;rtc&gt;&lt;/rtc&gt;&lt;/ruby&gt;
</v>
      </c>
      <c r="R1454" s="318" t="str">
        <f t="shared" ca="1" si="412"/>
        <v xml:space="preserve">&lt;ruby&gt;&lt;rt&gt;&lt;/rt&gt;&lt;rtc&gt;&lt;/rtc&gt;&lt;/ruby&gt;
</v>
      </c>
      <c r="S1454" s="285"/>
      <c r="T1454" s="319" t="b">
        <f t="shared" si="406"/>
        <v>0</v>
      </c>
      <c r="U1454" s="319" t="b">
        <f t="shared" si="413"/>
        <v>0</v>
      </c>
      <c r="V1454" s="319" t="b">
        <f t="shared" si="414"/>
        <v>1</v>
      </c>
      <c r="W1454" s="319" t="b">
        <f t="shared" si="415"/>
        <v>1</v>
      </c>
      <c r="X1454" s="319" t="b">
        <f t="shared" si="416"/>
        <v>0</v>
      </c>
      <c r="Y1454" s="370"/>
      <c r="Z1454" s="377" t="str">
        <f t="shared" si="407"/>
        <v/>
      </c>
      <c r="AA1454" s="373" t="str">
        <f t="array" ref="AA1454">IF( $Z1454="", "", INDEX(白話字聲母資料表, $Z1454, $AA$5))</f>
        <v/>
      </c>
      <c r="AB1454" s="370"/>
      <c r="AC1454" s="377" t="str">
        <f t="shared" si="417"/>
        <v/>
      </c>
      <c r="AD1454" s="373" t="str">
        <f t="array" ref="AD1454">IF( $W1454, "", INDEX(白話字韻母資料表, AC1454, $AD$5))</f>
        <v/>
      </c>
      <c r="AE1454" s="373" t="str">
        <f t="array" ref="AE1454">IF( $W1454, "", IF( INDEX(白話字韻母資料表, AC1454, $AE$5) = "入聲", TRUE, FALSE) )</f>
        <v/>
      </c>
      <c r="AF1454" s="374" t="str">
        <f t="shared" si="418"/>
        <v/>
      </c>
      <c r="AG1454" s="374" t="str">
        <f t="shared" si="419"/>
        <v/>
      </c>
      <c r="AH1454" s="374" t="str">
        <f t="array" ref="AH1454">IF( $W1454, "", INDEX(白話字韻母資料表, $AC1454, $AH$5))</f>
        <v/>
      </c>
      <c r="AI1454" s="374" t="str">
        <f t="array" ref="AI1454">IF($W1454, "", INDEX(白話字韻母八聲調資料表, $AD1454, $AG1454))</f>
        <v/>
      </c>
      <c r="AJ1454" s="370"/>
      <c r="AK1454" s="373" t="b">
        <f t="shared" si="420"/>
        <v>0</v>
      </c>
      <c r="AL1454" s="373" t="str">
        <f>IF( $AK1454, IFERROR( IF(MATCH( $E1454, 顎音化聲母!$H$9:$H$37, 0), TRUE, FALSE), FALSE), "")</f>
        <v/>
      </c>
      <c r="AM1454" s="373" t="str">
        <f t="array" ref="AM1454">IF( AND($AK1454, $AL1454), INDEX(顎音化聲母資料表, MATCH( $D1454 &amp; $E1454, 顎音化聲母!$L$5:$L$136, 0), 3), "")</f>
        <v/>
      </c>
      <c r="AN1454" s="373" t="str">
        <f t="shared" si="421"/>
        <v/>
      </c>
      <c r="AO1454" s="374" t="str">
        <f t="array" ref="AO1454">IF($AN1454="", "", IF( $AM1454&lt;&gt;"", $AM1454,INDEX(白話字聲母資料表, $AN1454, $AO$5)))</f>
        <v/>
      </c>
      <c r="AP1454" s="374" t="str">
        <f t="array" ref="AP1454">IF($W1454, "", INDEX(方音八音反切資料表, $AD1454, $AG1454))</f>
        <v/>
      </c>
      <c r="AQ1454" s="370"/>
      <c r="AR1454" s="374" t="str">
        <f t="array" ref="AR1454">IF($V1454, "", INDEX(白話字聲母資料表, $Z1454, $AR$5))</f>
        <v/>
      </c>
      <c r="AS1454" s="375" t="str">
        <f t="array" ref="AS1454">IF($W1454, "", INDEX(白話字韻母資料表, $AC1454, $AR$5))</f>
        <v/>
      </c>
      <c r="AT1454" s="374" t="str">
        <f t="array" ref="AT1454">IF($W1454, "", INDEX(台羅韻母八聲調資料表, $AD1454, $AG1454))</f>
        <v/>
      </c>
      <c r="AU1454" s="370"/>
      <c r="AV1454" s="374" t="str">
        <f t="array" ref="AV1454">IF($V1454, "", INDEX(白話字聲母資料表, $Z1454, $AV$5))</f>
        <v/>
      </c>
      <c r="AW1454" s="375" t="str">
        <f t="array" ref="AW1454">IF($W1454, "", INDEX(白話字韻母資料表, $AC1454, $AW$5))</f>
        <v/>
      </c>
      <c r="AX1454" s="374" t="str">
        <f t="array" ref="AX1454">IF($W1454, "", INDEX(閩拼韻母八聲調資料表, $AD1454, $AG1454))</f>
        <v/>
      </c>
    </row>
    <row r="1455" spans="2:50">
      <c r="B1455" s="380">
        <f t="shared" si="367"/>
        <v>1447</v>
      </c>
      <c r="C1455" s="314" t="str">
        <f>MID(文章!$D$4, B1455, 1)</f>
        <v/>
      </c>
      <c r="D1455" s="365"/>
      <c r="E1455" s="365"/>
      <c r="F1455" s="365"/>
      <c r="G1455" s="315" t="str">
        <f t="array" ref="G1455">IF( OR($T1455, NOT($U1455), $W1455), "", $AA1455 &amp; $AH1455 &amp; INDEX(中文數值資料表, $AG1455, 2) )</f>
        <v/>
      </c>
      <c r="H1455" s="321" t="str">
        <f t="shared" si="368"/>
        <v/>
      </c>
      <c r="I1455" s="322" t="str">
        <f t="shared" si="369"/>
        <v/>
      </c>
      <c r="J1455" s="323" t="str">
        <f t="shared" si="370"/>
        <v/>
      </c>
      <c r="K1455" s="316" t="str">
        <f t="shared" si="371"/>
        <v/>
      </c>
      <c r="L1455" s="317" t="str">
        <f t="shared" ca="1" si="422"/>
        <v xml:space="preserve">\ltjruby{}{}\
</v>
      </c>
      <c r="M1455" s="317" t="str">
        <f t="shared" ca="1" si="408"/>
        <v xml:space="preserve">&lt;ruby&gt;&lt;rt&gt;&lt;/rt&gt;&lt;/ruby&gt;
</v>
      </c>
      <c r="N1455" s="317" t="str">
        <f t="shared" ca="1" si="409"/>
        <v xml:space="preserve">&lt;ruby&gt;&lt;rt&gt;&lt;/rt&gt;&lt;/ruby&gt;
</v>
      </c>
      <c r="O1455" s="317" t="str">
        <f t="shared" ca="1" si="423"/>
        <v xml:space="preserve">&lt;ruby&gt;&lt;rt&gt;&lt;/rt&gt;&lt;/ruby&gt;
</v>
      </c>
      <c r="P1455" s="317" t="str">
        <f t="shared" ca="1" si="423"/>
        <v xml:space="preserve">&lt;ruby&gt;&lt;rt&gt;&lt;/rt&gt;&lt;/ruby&gt;
</v>
      </c>
      <c r="Q1455" s="318" t="str">
        <f t="shared" ca="1" si="411"/>
        <v xml:space="preserve">&lt;ruby&gt;&lt;rtc&gt;&lt;/rtc&gt;&lt;/ruby&gt;
</v>
      </c>
      <c r="R1455" s="318" t="str">
        <f t="shared" ca="1" si="412"/>
        <v xml:space="preserve">&lt;ruby&gt;&lt;rt&gt;&lt;/rt&gt;&lt;rtc&gt;&lt;/rtc&gt;&lt;/ruby&gt;
</v>
      </c>
      <c r="S1455" s="285"/>
      <c r="T1455" s="319" t="b">
        <f t="shared" si="406"/>
        <v>0</v>
      </c>
      <c r="U1455" s="319" t="b">
        <f t="shared" si="413"/>
        <v>0</v>
      </c>
      <c r="V1455" s="319" t="b">
        <f t="shared" si="414"/>
        <v>1</v>
      </c>
      <c r="W1455" s="319" t="b">
        <f t="shared" si="415"/>
        <v>1</v>
      </c>
      <c r="X1455" s="319" t="b">
        <f t="shared" si="416"/>
        <v>0</v>
      </c>
      <c r="Y1455" s="370"/>
      <c r="Z1455" s="377" t="str">
        <f t="shared" si="407"/>
        <v/>
      </c>
      <c r="AA1455" s="373" t="str">
        <f t="array" ref="AA1455">IF( $Z1455="", "", INDEX(白話字聲母資料表, $Z1455, $AA$5))</f>
        <v/>
      </c>
      <c r="AB1455" s="370"/>
      <c r="AC1455" s="377" t="str">
        <f t="shared" si="417"/>
        <v/>
      </c>
      <c r="AD1455" s="373" t="str">
        <f t="array" ref="AD1455">IF( $W1455, "", INDEX(白話字韻母資料表, AC1455, $AD$5))</f>
        <v/>
      </c>
      <c r="AE1455" s="373" t="str">
        <f t="array" ref="AE1455">IF( $W1455, "", IF( INDEX(白話字韻母資料表, AC1455, $AE$5) = "入聲", TRUE, FALSE) )</f>
        <v/>
      </c>
      <c r="AF1455" s="374" t="str">
        <f t="shared" si="418"/>
        <v/>
      </c>
      <c r="AG1455" s="374" t="str">
        <f t="shared" si="419"/>
        <v/>
      </c>
      <c r="AH1455" s="374" t="str">
        <f t="array" ref="AH1455">IF( $W1455, "", INDEX(白話字韻母資料表, $AC1455, $AH$5))</f>
        <v/>
      </c>
      <c r="AI1455" s="374" t="str">
        <f t="array" ref="AI1455">IF($W1455, "", INDEX(白話字韻母八聲調資料表, $AD1455, $AG1455))</f>
        <v/>
      </c>
      <c r="AJ1455" s="370"/>
      <c r="AK1455" s="373" t="b">
        <f t="shared" si="420"/>
        <v>0</v>
      </c>
      <c r="AL1455" s="373" t="str">
        <f>IF( $AK1455, IFERROR( IF(MATCH( $E1455, 顎音化聲母!$H$9:$H$37, 0), TRUE, FALSE), FALSE), "")</f>
        <v/>
      </c>
      <c r="AM1455" s="373" t="str">
        <f t="array" ref="AM1455">IF( AND($AK1455, $AL1455), INDEX(顎音化聲母資料表, MATCH( $D1455 &amp; $E1455, 顎音化聲母!$L$5:$L$136, 0), 3), "")</f>
        <v/>
      </c>
      <c r="AN1455" s="373" t="str">
        <f t="shared" si="421"/>
        <v/>
      </c>
      <c r="AO1455" s="374" t="str">
        <f t="array" ref="AO1455">IF($AN1455="", "", IF( $AM1455&lt;&gt;"", $AM1455,INDEX(白話字聲母資料表, $AN1455, $AO$5)))</f>
        <v/>
      </c>
      <c r="AP1455" s="374" t="str">
        <f t="array" ref="AP1455">IF($W1455, "", INDEX(方音八音反切資料表, $AD1455, $AG1455))</f>
        <v/>
      </c>
      <c r="AQ1455" s="370"/>
      <c r="AR1455" s="374" t="str">
        <f t="array" ref="AR1455">IF($V1455, "", INDEX(白話字聲母資料表, $Z1455, $AR$5))</f>
        <v/>
      </c>
      <c r="AS1455" s="375" t="str">
        <f t="array" ref="AS1455">IF($W1455, "", INDEX(白話字韻母資料表, $AC1455, $AR$5))</f>
        <v/>
      </c>
      <c r="AT1455" s="374" t="str">
        <f t="array" ref="AT1455">IF($W1455, "", INDEX(台羅韻母八聲調資料表, $AD1455, $AG1455))</f>
        <v/>
      </c>
      <c r="AU1455" s="370"/>
      <c r="AV1455" s="374" t="str">
        <f t="array" ref="AV1455">IF($V1455, "", INDEX(白話字聲母資料表, $Z1455, $AV$5))</f>
        <v/>
      </c>
      <c r="AW1455" s="375" t="str">
        <f t="array" ref="AW1455">IF($W1455, "", INDEX(白話字韻母資料表, $AC1455, $AW$5))</f>
        <v/>
      </c>
      <c r="AX1455" s="374" t="str">
        <f t="array" ref="AX1455">IF($W1455, "", INDEX(閩拼韻母八聲調資料表, $AD1455, $AG1455))</f>
        <v/>
      </c>
    </row>
    <row r="1456" spans="2:50">
      <c r="B1456" s="380">
        <f t="shared" si="367"/>
        <v>1448</v>
      </c>
      <c r="C1456" s="314" t="str">
        <f>MID(文章!$D$4, B1456, 1)</f>
        <v/>
      </c>
      <c r="D1456" s="365"/>
      <c r="E1456" s="365"/>
      <c r="F1456" s="365"/>
      <c r="G1456" s="315" t="str">
        <f t="array" ref="G1456">IF( OR($T1456, NOT($U1456), $W1456), "", $AA1456 &amp; $AH1456 &amp; INDEX(中文數值資料表, $AG1456, 2) )</f>
        <v/>
      </c>
      <c r="H1456" s="321" t="str">
        <f t="shared" si="368"/>
        <v/>
      </c>
      <c r="I1456" s="322" t="str">
        <f t="shared" si="369"/>
        <v/>
      </c>
      <c r="J1456" s="323" t="str">
        <f t="shared" si="370"/>
        <v/>
      </c>
      <c r="K1456" s="316" t="str">
        <f t="shared" si="371"/>
        <v/>
      </c>
      <c r="L1456" s="317" t="str">
        <f t="shared" ca="1" si="422"/>
        <v xml:space="preserve">\ltjruby{}{}\
</v>
      </c>
      <c r="M1456" s="317" t="str">
        <f t="shared" ca="1" si="408"/>
        <v xml:space="preserve">&lt;ruby&gt;&lt;rt&gt;&lt;/rt&gt;&lt;/ruby&gt;
</v>
      </c>
      <c r="N1456" s="317" t="str">
        <f t="shared" ca="1" si="409"/>
        <v xml:space="preserve">&lt;ruby&gt;&lt;rt&gt;&lt;/rt&gt;&lt;/ruby&gt;
</v>
      </c>
      <c r="O1456" s="317" t="str">
        <f t="shared" ca="1" si="423"/>
        <v xml:space="preserve">&lt;ruby&gt;&lt;rt&gt;&lt;/rt&gt;&lt;/ruby&gt;
</v>
      </c>
      <c r="P1456" s="317" t="str">
        <f t="shared" ca="1" si="423"/>
        <v xml:space="preserve">&lt;ruby&gt;&lt;rt&gt;&lt;/rt&gt;&lt;/ruby&gt;
</v>
      </c>
      <c r="Q1456" s="318" t="str">
        <f t="shared" ca="1" si="411"/>
        <v xml:space="preserve">&lt;ruby&gt;&lt;rtc&gt;&lt;/rtc&gt;&lt;/ruby&gt;
</v>
      </c>
      <c r="R1456" s="318" t="str">
        <f t="shared" ca="1" si="412"/>
        <v xml:space="preserve">&lt;ruby&gt;&lt;rt&gt;&lt;/rt&gt;&lt;rtc&gt;&lt;/rtc&gt;&lt;/ruby&gt;
</v>
      </c>
      <c r="S1456" s="285"/>
      <c r="T1456" s="319" t="b">
        <f t="shared" si="406"/>
        <v>0</v>
      </c>
      <c r="U1456" s="319" t="b">
        <f t="shared" si="413"/>
        <v>0</v>
      </c>
      <c r="V1456" s="319" t="b">
        <f t="shared" si="414"/>
        <v>1</v>
      </c>
      <c r="W1456" s="319" t="b">
        <f t="shared" si="415"/>
        <v>1</v>
      </c>
      <c r="X1456" s="319" t="b">
        <f t="shared" si="416"/>
        <v>0</v>
      </c>
      <c r="Y1456" s="370"/>
      <c r="Z1456" s="377" t="str">
        <f t="shared" si="407"/>
        <v/>
      </c>
      <c r="AA1456" s="373" t="str">
        <f t="array" ref="AA1456">IF( $Z1456="", "", INDEX(白話字聲母資料表, $Z1456, $AA$5))</f>
        <v/>
      </c>
      <c r="AB1456" s="370"/>
      <c r="AC1456" s="377" t="str">
        <f t="shared" si="417"/>
        <v/>
      </c>
      <c r="AD1456" s="373" t="str">
        <f t="array" ref="AD1456">IF( $W1456, "", INDEX(白話字韻母資料表, AC1456, $AD$5))</f>
        <v/>
      </c>
      <c r="AE1456" s="373" t="str">
        <f t="array" ref="AE1456">IF( $W1456, "", IF( INDEX(白話字韻母資料表, AC1456, $AE$5) = "入聲", TRUE, FALSE) )</f>
        <v/>
      </c>
      <c r="AF1456" s="374" t="str">
        <f t="shared" si="418"/>
        <v/>
      </c>
      <c r="AG1456" s="374" t="str">
        <f t="shared" si="419"/>
        <v/>
      </c>
      <c r="AH1456" s="374" t="str">
        <f t="array" ref="AH1456">IF( $W1456, "", INDEX(白話字韻母資料表, $AC1456, $AH$5))</f>
        <v/>
      </c>
      <c r="AI1456" s="374" t="str">
        <f t="array" ref="AI1456">IF($W1456, "", INDEX(白話字韻母八聲調資料表, $AD1456, $AG1456))</f>
        <v/>
      </c>
      <c r="AJ1456" s="370"/>
      <c r="AK1456" s="373" t="b">
        <f t="shared" si="420"/>
        <v>0</v>
      </c>
      <c r="AL1456" s="373" t="str">
        <f>IF( $AK1456, IFERROR( IF(MATCH( $E1456, 顎音化聲母!$H$9:$H$37, 0), TRUE, FALSE), FALSE), "")</f>
        <v/>
      </c>
      <c r="AM1456" s="373" t="str">
        <f t="array" ref="AM1456">IF( AND($AK1456, $AL1456), INDEX(顎音化聲母資料表, MATCH( $D1456 &amp; $E1456, 顎音化聲母!$L$5:$L$136, 0), 3), "")</f>
        <v/>
      </c>
      <c r="AN1456" s="373" t="str">
        <f t="shared" si="421"/>
        <v/>
      </c>
      <c r="AO1456" s="374" t="str">
        <f t="array" ref="AO1456">IF($AN1456="", "", IF( $AM1456&lt;&gt;"", $AM1456,INDEX(白話字聲母資料表, $AN1456, $AO$5)))</f>
        <v/>
      </c>
      <c r="AP1456" s="374" t="str">
        <f t="array" ref="AP1456">IF($W1456, "", INDEX(方音八音反切資料表, $AD1456, $AG1456))</f>
        <v/>
      </c>
      <c r="AQ1456" s="370"/>
      <c r="AR1456" s="374" t="str">
        <f t="array" ref="AR1456">IF($V1456, "", INDEX(白話字聲母資料表, $Z1456, $AR$5))</f>
        <v/>
      </c>
      <c r="AS1456" s="375" t="str">
        <f t="array" ref="AS1456">IF($W1456, "", INDEX(白話字韻母資料表, $AC1456, $AR$5))</f>
        <v/>
      </c>
      <c r="AT1456" s="374" t="str">
        <f t="array" ref="AT1456">IF($W1456, "", INDEX(台羅韻母八聲調資料表, $AD1456, $AG1456))</f>
        <v/>
      </c>
      <c r="AU1456" s="370"/>
      <c r="AV1456" s="374" t="str">
        <f t="array" ref="AV1456">IF($V1456, "", INDEX(白話字聲母資料表, $Z1456, $AV$5))</f>
        <v/>
      </c>
      <c r="AW1456" s="375" t="str">
        <f t="array" ref="AW1456">IF($W1456, "", INDEX(白話字韻母資料表, $AC1456, $AW$5))</f>
        <v/>
      </c>
      <c r="AX1456" s="374" t="str">
        <f t="array" ref="AX1456">IF($W1456, "", INDEX(閩拼韻母八聲調資料表, $AD1456, $AG1456))</f>
        <v/>
      </c>
    </row>
    <row r="1457" spans="2:50">
      <c r="B1457" s="380">
        <f t="shared" si="367"/>
        <v>1449</v>
      </c>
      <c r="C1457" s="314" t="str">
        <f>MID(文章!$D$4, B1457, 1)</f>
        <v/>
      </c>
      <c r="D1457" s="365"/>
      <c r="E1457" s="365"/>
      <c r="F1457" s="365"/>
      <c r="G1457" s="315" t="str">
        <f t="array" ref="G1457">IF( OR($T1457, NOT($U1457), $W1457), "", $AA1457 &amp; $AH1457 &amp; INDEX(中文數值資料表, $AG1457, 2) )</f>
        <v/>
      </c>
      <c r="H1457" s="321" t="str">
        <f t="shared" si="368"/>
        <v/>
      </c>
      <c r="I1457" s="322" t="str">
        <f t="shared" si="369"/>
        <v/>
      </c>
      <c r="J1457" s="323" t="str">
        <f t="shared" si="370"/>
        <v/>
      </c>
      <c r="K1457" s="316" t="str">
        <f t="shared" si="371"/>
        <v/>
      </c>
      <c r="L1457" s="317" t="str">
        <f t="shared" ca="1" si="422"/>
        <v xml:space="preserve">\ltjruby{}{}\
</v>
      </c>
      <c r="M1457" s="317" t="str">
        <f t="shared" ca="1" si="408"/>
        <v xml:space="preserve">&lt;ruby&gt;&lt;rt&gt;&lt;/rt&gt;&lt;/ruby&gt;
</v>
      </c>
      <c r="N1457" s="317" t="str">
        <f t="shared" ca="1" si="409"/>
        <v xml:space="preserve">&lt;ruby&gt;&lt;rt&gt;&lt;/rt&gt;&lt;/ruby&gt;
</v>
      </c>
      <c r="O1457" s="317" t="str">
        <f t="shared" ca="1" si="423"/>
        <v xml:space="preserve">&lt;ruby&gt;&lt;rt&gt;&lt;/rt&gt;&lt;/ruby&gt;
</v>
      </c>
      <c r="P1457" s="317" t="str">
        <f t="shared" ca="1" si="423"/>
        <v xml:space="preserve">&lt;ruby&gt;&lt;rt&gt;&lt;/rt&gt;&lt;/ruby&gt;
</v>
      </c>
      <c r="Q1457" s="318" t="str">
        <f t="shared" ca="1" si="411"/>
        <v xml:space="preserve">&lt;ruby&gt;&lt;rtc&gt;&lt;/rtc&gt;&lt;/ruby&gt;
</v>
      </c>
      <c r="R1457" s="318" t="str">
        <f t="shared" ca="1" si="412"/>
        <v xml:space="preserve">&lt;ruby&gt;&lt;rt&gt;&lt;/rt&gt;&lt;rtc&gt;&lt;/rtc&gt;&lt;/ruby&gt;
</v>
      </c>
      <c r="S1457" s="285"/>
      <c r="T1457" s="319" t="b">
        <f t="shared" si="406"/>
        <v>0</v>
      </c>
      <c r="U1457" s="319" t="b">
        <f t="shared" si="413"/>
        <v>0</v>
      </c>
      <c r="V1457" s="319" t="b">
        <f t="shared" si="414"/>
        <v>1</v>
      </c>
      <c r="W1457" s="319" t="b">
        <f t="shared" si="415"/>
        <v>1</v>
      </c>
      <c r="X1457" s="319" t="b">
        <f t="shared" si="416"/>
        <v>0</v>
      </c>
      <c r="Y1457" s="370"/>
      <c r="Z1457" s="377" t="str">
        <f t="shared" si="407"/>
        <v/>
      </c>
      <c r="AA1457" s="373" t="str">
        <f t="array" ref="AA1457">IF( $Z1457="", "", INDEX(白話字聲母資料表, $Z1457, $AA$5))</f>
        <v/>
      </c>
      <c r="AB1457" s="370"/>
      <c r="AC1457" s="377" t="str">
        <f t="shared" si="417"/>
        <v/>
      </c>
      <c r="AD1457" s="373" t="str">
        <f t="array" ref="AD1457">IF( $W1457, "", INDEX(白話字韻母資料表, AC1457, $AD$5))</f>
        <v/>
      </c>
      <c r="AE1457" s="373" t="str">
        <f t="array" ref="AE1457">IF( $W1457, "", IF( INDEX(白話字韻母資料表, AC1457, $AE$5) = "入聲", TRUE, FALSE) )</f>
        <v/>
      </c>
      <c r="AF1457" s="374" t="str">
        <f t="shared" si="418"/>
        <v/>
      </c>
      <c r="AG1457" s="374" t="str">
        <f t="shared" si="419"/>
        <v/>
      </c>
      <c r="AH1457" s="374" t="str">
        <f t="array" ref="AH1457">IF( $W1457, "", INDEX(白話字韻母資料表, $AC1457, $AH$5))</f>
        <v/>
      </c>
      <c r="AI1457" s="374" t="str">
        <f t="array" ref="AI1457">IF($W1457, "", INDEX(白話字韻母八聲調資料表, $AD1457, $AG1457))</f>
        <v/>
      </c>
      <c r="AJ1457" s="370"/>
      <c r="AK1457" s="373" t="b">
        <f t="shared" si="420"/>
        <v>0</v>
      </c>
      <c r="AL1457" s="373" t="str">
        <f>IF( $AK1457, IFERROR( IF(MATCH( $E1457, 顎音化聲母!$H$9:$H$37, 0), TRUE, FALSE), FALSE), "")</f>
        <v/>
      </c>
      <c r="AM1457" s="373" t="str">
        <f t="array" ref="AM1457">IF( AND($AK1457, $AL1457), INDEX(顎音化聲母資料表, MATCH( $D1457 &amp; $E1457, 顎音化聲母!$L$5:$L$136, 0), 3), "")</f>
        <v/>
      </c>
      <c r="AN1457" s="373" t="str">
        <f t="shared" si="421"/>
        <v/>
      </c>
      <c r="AO1457" s="374" t="str">
        <f t="array" ref="AO1457">IF($AN1457="", "", IF( $AM1457&lt;&gt;"", $AM1457,INDEX(白話字聲母資料表, $AN1457, $AO$5)))</f>
        <v/>
      </c>
      <c r="AP1457" s="374" t="str">
        <f t="array" ref="AP1457">IF($W1457, "", INDEX(方音八音反切資料表, $AD1457, $AG1457))</f>
        <v/>
      </c>
      <c r="AQ1457" s="370"/>
      <c r="AR1457" s="374" t="str">
        <f t="array" ref="AR1457">IF($V1457, "", INDEX(白話字聲母資料表, $Z1457, $AR$5))</f>
        <v/>
      </c>
      <c r="AS1457" s="375" t="str">
        <f t="array" ref="AS1457">IF($W1457, "", INDEX(白話字韻母資料表, $AC1457, $AR$5))</f>
        <v/>
      </c>
      <c r="AT1457" s="374" t="str">
        <f t="array" ref="AT1457">IF($W1457, "", INDEX(台羅韻母八聲調資料表, $AD1457, $AG1457))</f>
        <v/>
      </c>
      <c r="AU1457" s="370"/>
      <c r="AV1457" s="374" t="str">
        <f t="array" ref="AV1457">IF($V1457, "", INDEX(白話字聲母資料表, $Z1457, $AV$5))</f>
        <v/>
      </c>
      <c r="AW1457" s="375" t="str">
        <f t="array" ref="AW1457">IF($W1457, "", INDEX(白話字韻母資料表, $AC1457, $AW$5))</f>
        <v/>
      </c>
      <c r="AX1457" s="374" t="str">
        <f t="array" ref="AX1457">IF($W1457, "", INDEX(閩拼韻母八聲調資料表, $AD1457, $AG1457))</f>
        <v/>
      </c>
    </row>
    <row r="1458" spans="2:50">
      <c r="B1458" s="380">
        <f t="shared" si="367"/>
        <v>1450</v>
      </c>
      <c r="C1458" s="314" t="str">
        <f>MID(文章!$D$4, B1458, 1)</f>
        <v/>
      </c>
      <c r="D1458" s="365"/>
      <c r="E1458" s="365"/>
      <c r="F1458" s="365"/>
      <c r="G1458" s="315" t="str">
        <f t="array" ref="G1458">IF( OR($T1458, NOT($U1458), $W1458), "", $AA1458 &amp; $AH1458 &amp; INDEX(中文數值資料表, $AG1458, 2) )</f>
        <v/>
      </c>
      <c r="H1458" s="321" t="str">
        <f t="shared" si="368"/>
        <v/>
      </c>
      <c r="I1458" s="322" t="str">
        <f t="shared" si="369"/>
        <v/>
      </c>
      <c r="J1458" s="323" t="str">
        <f t="shared" si="370"/>
        <v/>
      </c>
      <c r="K1458" s="316" t="str">
        <f t="shared" si="371"/>
        <v/>
      </c>
      <c r="L1458" s="317" t="str">
        <f t="shared" ca="1" si="422"/>
        <v xml:space="preserve">\ltjruby{}{}\
</v>
      </c>
      <c r="M1458" s="317" t="str">
        <f t="shared" ca="1" si="408"/>
        <v xml:space="preserve">&lt;ruby&gt;&lt;rt&gt;&lt;/rt&gt;&lt;/ruby&gt;
</v>
      </c>
      <c r="N1458" s="317" t="str">
        <f t="shared" ca="1" si="409"/>
        <v xml:space="preserve">&lt;ruby&gt;&lt;rt&gt;&lt;/rt&gt;&lt;/ruby&gt;
</v>
      </c>
      <c r="O1458" s="317" t="str">
        <f t="shared" ca="1" si="423"/>
        <v xml:space="preserve">&lt;ruby&gt;&lt;rt&gt;&lt;/rt&gt;&lt;/ruby&gt;
</v>
      </c>
      <c r="P1458" s="317" t="str">
        <f t="shared" ca="1" si="423"/>
        <v xml:space="preserve">&lt;ruby&gt;&lt;rt&gt;&lt;/rt&gt;&lt;/ruby&gt;
</v>
      </c>
      <c r="Q1458" s="318" t="str">
        <f t="shared" ca="1" si="411"/>
        <v xml:space="preserve">&lt;ruby&gt;&lt;rtc&gt;&lt;/rtc&gt;&lt;/ruby&gt;
</v>
      </c>
      <c r="R1458" s="318" t="str">
        <f t="shared" ca="1" si="412"/>
        <v xml:space="preserve">&lt;ruby&gt;&lt;rt&gt;&lt;/rt&gt;&lt;rtc&gt;&lt;/rtc&gt;&lt;/ruby&gt;
</v>
      </c>
      <c r="S1458" s="285"/>
      <c r="T1458" s="319" t="b">
        <f t="shared" si="406"/>
        <v>0</v>
      </c>
      <c r="U1458" s="319" t="b">
        <f t="shared" si="413"/>
        <v>0</v>
      </c>
      <c r="V1458" s="319" t="b">
        <f t="shared" si="414"/>
        <v>1</v>
      </c>
      <c r="W1458" s="319" t="b">
        <f t="shared" si="415"/>
        <v>1</v>
      </c>
      <c r="X1458" s="319" t="b">
        <f t="shared" si="416"/>
        <v>0</v>
      </c>
      <c r="Y1458" s="370"/>
      <c r="Z1458" s="377" t="str">
        <f t="shared" si="407"/>
        <v/>
      </c>
      <c r="AA1458" s="373" t="str">
        <f t="array" ref="AA1458">IF( $Z1458="", "", INDEX(白話字聲母資料表, $Z1458, $AA$5))</f>
        <v/>
      </c>
      <c r="AB1458" s="370"/>
      <c r="AC1458" s="377" t="str">
        <f t="shared" si="417"/>
        <v/>
      </c>
      <c r="AD1458" s="373" t="str">
        <f t="array" ref="AD1458">IF( $W1458, "", INDEX(白話字韻母資料表, AC1458, $AD$5))</f>
        <v/>
      </c>
      <c r="AE1458" s="373" t="str">
        <f t="array" ref="AE1458">IF( $W1458, "", IF( INDEX(白話字韻母資料表, AC1458, $AE$5) = "入聲", TRUE, FALSE) )</f>
        <v/>
      </c>
      <c r="AF1458" s="374" t="str">
        <f t="shared" si="418"/>
        <v/>
      </c>
      <c r="AG1458" s="374" t="str">
        <f t="shared" si="419"/>
        <v/>
      </c>
      <c r="AH1458" s="374" t="str">
        <f t="array" ref="AH1458">IF( $W1458, "", INDEX(白話字韻母資料表, $AC1458, $AH$5))</f>
        <v/>
      </c>
      <c r="AI1458" s="374" t="str">
        <f t="array" ref="AI1458">IF($W1458, "", INDEX(白話字韻母八聲調資料表, $AD1458, $AG1458))</f>
        <v/>
      </c>
      <c r="AJ1458" s="370"/>
      <c r="AK1458" s="373" t="b">
        <f t="shared" si="420"/>
        <v>0</v>
      </c>
      <c r="AL1458" s="373" t="str">
        <f>IF( $AK1458, IFERROR( IF(MATCH( $E1458, 顎音化聲母!$H$9:$H$37, 0), TRUE, FALSE), FALSE), "")</f>
        <v/>
      </c>
      <c r="AM1458" s="373" t="str">
        <f t="array" ref="AM1458">IF( AND($AK1458, $AL1458), INDEX(顎音化聲母資料表, MATCH( $D1458 &amp; $E1458, 顎音化聲母!$L$5:$L$136, 0), 3), "")</f>
        <v/>
      </c>
      <c r="AN1458" s="373" t="str">
        <f t="shared" si="421"/>
        <v/>
      </c>
      <c r="AO1458" s="374" t="str">
        <f t="array" ref="AO1458">IF($AN1458="", "", IF( $AM1458&lt;&gt;"", $AM1458,INDEX(白話字聲母資料表, $AN1458, $AO$5)))</f>
        <v/>
      </c>
      <c r="AP1458" s="374" t="str">
        <f t="array" ref="AP1458">IF($W1458, "", INDEX(方音八音反切資料表, $AD1458, $AG1458))</f>
        <v/>
      </c>
      <c r="AQ1458" s="370"/>
      <c r="AR1458" s="374" t="str">
        <f t="array" ref="AR1458">IF($V1458, "", INDEX(白話字聲母資料表, $Z1458, $AR$5))</f>
        <v/>
      </c>
      <c r="AS1458" s="375" t="str">
        <f t="array" ref="AS1458">IF($W1458, "", INDEX(白話字韻母資料表, $AC1458, $AR$5))</f>
        <v/>
      </c>
      <c r="AT1458" s="374" t="str">
        <f t="array" ref="AT1458">IF($W1458, "", INDEX(台羅韻母八聲調資料表, $AD1458, $AG1458))</f>
        <v/>
      </c>
      <c r="AU1458" s="370"/>
      <c r="AV1458" s="374" t="str">
        <f t="array" ref="AV1458">IF($V1458, "", INDEX(白話字聲母資料表, $Z1458, $AV$5))</f>
        <v/>
      </c>
      <c r="AW1458" s="375" t="str">
        <f t="array" ref="AW1458">IF($W1458, "", INDEX(白話字韻母資料表, $AC1458, $AW$5))</f>
        <v/>
      </c>
      <c r="AX1458" s="374" t="str">
        <f t="array" ref="AX1458">IF($W1458, "", INDEX(閩拼韻母八聲調資料表, $AD1458, $AG1458))</f>
        <v/>
      </c>
    </row>
    <row r="1459" spans="2:50">
      <c r="B1459" s="380">
        <f t="shared" si="367"/>
        <v>1451</v>
      </c>
      <c r="C1459" s="314" t="str">
        <f>MID(文章!$D$4, B1459, 1)</f>
        <v/>
      </c>
      <c r="D1459" s="365"/>
      <c r="E1459" s="365"/>
      <c r="F1459" s="365"/>
      <c r="G1459" s="315" t="str">
        <f t="array" ref="G1459">IF( OR($T1459, NOT($U1459), $W1459), "", $AA1459 &amp; $AH1459 &amp; INDEX(中文數值資料表, $AG1459, 2) )</f>
        <v/>
      </c>
      <c r="H1459" s="321" t="str">
        <f t="shared" si="368"/>
        <v/>
      </c>
      <c r="I1459" s="322" t="str">
        <f t="shared" si="369"/>
        <v/>
      </c>
      <c r="J1459" s="323" t="str">
        <f t="shared" si="370"/>
        <v/>
      </c>
      <c r="K1459" s="316" t="str">
        <f t="shared" si="371"/>
        <v/>
      </c>
      <c r="L1459" s="317" t="str">
        <f t="shared" ca="1" si="422"/>
        <v xml:space="preserve">\ltjruby{}{}\
</v>
      </c>
      <c r="M1459" s="317" t="str">
        <f t="shared" ca="1" si="408"/>
        <v xml:space="preserve">&lt;ruby&gt;&lt;rt&gt;&lt;/rt&gt;&lt;/ruby&gt;
</v>
      </c>
      <c r="N1459" s="317" t="str">
        <f t="shared" ca="1" si="409"/>
        <v xml:space="preserve">&lt;ruby&gt;&lt;rt&gt;&lt;/rt&gt;&lt;/ruby&gt;
</v>
      </c>
      <c r="O1459" s="317" t="str">
        <f t="shared" ca="1" si="423"/>
        <v xml:space="preserve">&lt;ruby&gt;&lt;rt&gt;&lt;/rt&gt;&lt;/ruby&gt;
</v>
      </c>
      <c r="P1459" s="317" t="str">
        <f t="shared" ca="1" si="423"/>
        <v xml:space="preserve">&lt;ruby&gt;&lt;rt&gt;&lt;/rt&gt;&lt;/ruby&gt;
</v>
      </c>
      <c r="Q1459" s="318" t="str">
        <f t="shared" ca="1" si="411"/>
        <v xml:space="preserve">&lt;ruby&gt;&lt;rtc&gt;&lt;/rtc&gt;&lt;/ruby&gt;
</v>
      </c>
      <c r="R1459" s="318" t="str">
        <f t="shared" ca="1" si="412"/>
        <v xml:space="preserve">&lt;ruby&gt;&lt;rt&gt;&lt;/rt&gt;&lt;rtc&gt;&lt;/rtc&gt;&lt;/ruby&gt;
</v>
      </c>
      <c r="S1459" s="285"/>
      <c r="T1459" s="319" t="b">
        <f t="shared" si="406"/>
        <v>0</v>
      </c>
      <c r="U1459" s="319" t="b">
        <f t="shared" si="413"/>
        <v>0</v>
      </c>
      <c r="V1459" s="319" t="b">
        <f t="shared" si="414"/>
        <v>1</v>
      </c>
      <c r="W1459" s="319" t="b">
        <f t="shared" si="415"/>
        <v>1</v>
      </c>
      <c r="X1459" s="319" t="b">
        <f t="shared" si="416"/>
        <v>0</v>
      </c>
      <c r="Y1459" s="370"/>
      <c r="Z1459" s="377" t="str">
        <f t="shared" si="407"/>
        <v/>
      </c>
      <c r="AA1459" s="373" t="str">
        <f t="array" ref="AA1459">IF( $Z1459="", "", INDEX(白話字聲母資料表, $Z1459, $AA$5))</f>
        <v/>
      </c>
      <c r="AB1459" s="370"/>
      <c r="AC1459" s="377" t="str">
        <f t="shared" si="417"/>
        <v/>
      </c>
      <c r="AD1459" s="373" t="str">
        <f t="array" ref="AD1459">IF( $W1459, "", INDEX(白話字韻母資料表, AC1459, $AD$5))</f>
        <v/>
      </c>
      <c r="AE1459" s="373" t="str">
        <f t="array" ref="AE1459">IF( $W1459, "", IF( INDEX(白話字韻母資料表, AC1459, $AE$5) = "入聲", TRUE, FALSE) )</f>
        <v/>
      </c>
      <c r="AF1459" s="374" t="str">
        <f t="shared" si="418"/>
        <v/>
      </c>
      <c r="AG1459" s="374" t="str">
        <f t="shared" si="419"/>
        <v/>
      </c>
      <c r="AH1459" s="374" t="str">
        <f t="array" ref="AH1459">IF( $W1459, "", INDEX(白話字韻母資料表, $AC1459, $AH$5))</f>
        <v/>
      </c>
      <c r="AI1459" s="374" t="str">
        <f t="array" ref="AI1459">IF($W1459, "", INDEX(白話字韻母八聲調資料表, $AD1459, $AG1459))</f>
        <v/>
      </c>
      <c r="AJ1459" s="370"/>
      <c r="AK1459" s="373" t="b">
        <f t="shared" si="420"/>
        <v>0</v>
      </c>
      <c r="AL1459" s="373" t="str">
        <f>IF( $AK1459, IFERROR( IF(MATCH( $E1459, 顎音化聲母!$H$9:$H$37, 0), TRUE, FALSE), FALSE), "")</f>
        <v/>
      </c>
      <c r="AM1459" s="373" t="str">
        <f t="array" ref="AM1459">IF( AND($AK1459, $AL1459), INDEX(顎音化聲母資料表, MATCH( $D1459 &amp; $E1459, 顎音化聲母!$L$5:$L$136, 0), 3), "")</f>
        <v/>
      </c>
      <c r="AN1459" s="373" t="str">
        <f t="shared" si="421"/>
        <v/>
      </c>
      <c r="AO1459" s="374" t="str">
        <f t="array" ref="AO1459">IF($AN1459="", "", IF( $AM1459&lt;&gt;"", $AM1459,INDEX(白話字聲母資料表, $AN1459, $AO$5)))</f>
        <v/>
      </c>
      <c r="AP1459" s="374" t="str">
        <f t="array" ref="AP1459">IF($W1459, "", INDEX(方音八音反切資料表, $AD1459, $AG1459))</f>
        <v/>
      </c>
      <c r="AQ1459" s="370"/>
      <c r="AR1459" s="374" t="str">
        <f t="array" ref="AR1459">IF($V1459, "", INDEX(白話字聲母資料表, $Z1459, $AR$5))</f>
        <v/>
      </c>
      <c r="AS1459" s="375" t="str">
        <f t="array" ref="AS1459">IF($W1459, "", INDEX(白話字韻母資料表, $AC1459, $AR$5))</f>
        <v/>
      </c>
      <c r="AT1459" s="374" t="str">
        <f t="array" ref="AT1459">IF($W1459, "", INDEX(台羅韻母八聲調資料表, $AD1459, $AG1459))</f>
        <v/>
      </c>
      <c r="AU1459" s="370"/>
      <c r="AV1459" s="374" t="str">
        <f t="array" ref="AV1459">IF($V1459, "", INDEX(白話字聲母資料表, $Z1459, $AV$5))</f>
        <v/>
      </c>
      <c r="AW1459" s="375" t="str">
        <f t="array" ref="AW1459">IF($W1459, "", INDEX(白話字韻母資料表, $AC1459, $AW$5))</f>
        <v/>
      </c>
      <c r="AX1459" s="374" t="str">
        <f t="array" ref="AX1459">IF($W1459, "", INDEX(閩拼韻母八聲調資料表, $AD1459, $AG1459))</f>
        <v/>
      </c>
    </row>
    <row r="1460" spans="2:50">
      <c r="B1460" s="380">
        <f t="shared" si="367"/>
        <v>1452</v>
      </c>
      <c r="C1460" s="314" t="str">
        <f>MID(文章!$D$4, B1460, 1)</f>
        <v/>
      </c>
      <c r="D1460" s="365"/>
      <c r="E1460" s="365"/>
      <c r="F1460" s="365"/>
      <c r="G1460" s="315" t="str">
        <f t="array" ref="G1460">IF( OR($T1460, NOT($U1460), $W1460), "", $AA1460 &amp; $AH1460 &amp; INDEX(中文數值資料表, $AG1460, 2) )</f>
        <v/>
      </c>
      <c r="H1460" s="321" t="str">
        <f t="shared" si="368"/>
        <v/>
      </c>
      <c r="I1460" s="322" t="str">
        <f t="shared" si="369"/>
        <v/>
      </c>
      <c r="J1460" s="323" t="str">
        <f t="shared" si="370"/>
        <v/>
      </c>
      <c r="K1460" s="316" t="str">
        <f t="shared" si="371"/>
        <v/>
      </c>
      <c r="L1460" s="317" t="str">
        <f t="shared" ca="1" si="422"/>
        <v xml:space="preserve">\ltjruby{}{}\
</v>
      </c>
      <c r="M1460" s="317" t="str">
        <f t="shared" ca="1" si="408"/>
        <v xml:space="preserve">&lt;ruby&gt;&lt;rt&gt;&lt;/rt&gt;&lt;/ruby&gt;
</v>
      </c>
      <c r="N1460" s="317" t="str">
        <f t="shared" ca="1" si="409"/>
        <v xml:space="preserve">&lt;ruby&gt;&lt;rt&gt;&lt;/rt&gt;&lt;/ruby&gt;
</v>
      </c>
      <c r="O1460" s="317" t="str">
        <f t="shared" ca="1" si="423"/>
        <v xml:space="preserve">&lt;ruby&gt;&lt;rt&gt;&lt;/rt&gt;&lt;/ruby&gt;
</v>
      </c>
      <c r="P1460" s="317" t="str">
        <f t="shared" ca="1" si="423"/>
        <v xml:space="preserve">&lt;ruby&gt;&lt;rt&gt;&lt;/rt&gt;&lt;/ruby&gt;
</v>
      </c>
      <c r="Q1460" s="318" t="str">
        <f t="shared" ca="1" si="411"/>
        <v xml:space="preserve">&lt;ruby&gt;&lt;rtc&gt;&lt;/rtc&gt;&lt;/ruby&gt;
</v>
      </c>
      <c r="R1460" s="318" t="str">
        <f t="shared" ca="1" si="412"/>
        <v xml:space="preserve">&lt;ruby&gt;&lt;rt&gt;&lt;/rt&gt;&lt;rtc&gt;&lt;/rtc&gt;&lt;/ruby&gt;
</v>
      </c>
      <c r="S1460" s="285"/>
      <c r="T1460" s="319" t="b">
        <f t="shared" si="406"/>
        <v>0</v>
      </c>
      <c r="U1460" s="319" t="b">
        <f t="shared" si="413"/>
        <v>0</v>
      </c>
      <c r="V1460" s="319" t="b">
        <f t="shared" si="414"/>
        <v>1</v>
      </c>
      <c r="W1460" s="319" t="b">
        <f t="shared" si="415"/>
        <v>1</v>
      </c>
      <c r="X1460" s="319" t="b">
        <f t="shared" si="416"/>
        <v>0</v>
      </c>
      <c r="Y1460" s="370"/>
      <c r="Z1460" s="377" t="str">
        <f t="shared" si="407"/>
        <v/>
      </c>
      <c r="AA1460" s="373" t="str">
        <f t="array" ref="AA1460">IF( $Z1460="", "", INDEX(白話字聲母資料表, $Z1460, $AA$5))</f>
        <v/>
      </c>
      <c r="AB1460" s="370"/>
      <c r="AC1460" s="377" t="str">
        <f t="shared" si="417"/>
        <v/>
      </c>
      <c r="AD1460" s="373" t="str">
        <f t="array" ref="AD1460">IF( $W1460, "", INDEX(白話字韻母資料表, AC1460, $AD$5))</f>
        <v/>
      </c>
      <c r="AE1460" s="373" t="str">
        <f t="array" ref="AE1460">IF( $W1460, "", IF( INDEX(白話字韻母資料表, AC1460, $AE$5) = "入聲", TRUE, FALSE) )</f>
        <v/>
      </c>
      <c r="AF1460" s="374" t="str">
        <f t="shared" si="418"/>
        <v/>
      </c>
      <c r="AG1460" s="374" t="str">
        <f t="shared" si="419"/>
        <v/>
      </c>
      <c r="AH1460" s="374" t="str">
        <f t="array" ref="AH1460">IF( $W1460, "", INDEX(白話字韻母資料表, $AC1460, $AH$5))</f>
        <v/>
      </c>
      <c r="AI1460" s="374" t="str">
        <f t="array" ref="AI1460">IF($W1460, "", INDEX(白話字韻母八聲調資料表, $AD1460, $AG1460))</f>
        <v/>
      </c>
      <c r="AJ1460" s="370"/>
      <c r="AK1460" s="373" t="b">
        <f t="shared" si="420"/>
        <v>0</v>
      </c>
      <c r="AL1460" s="373" t="str">
        <f>IF( $AK1460, IFERROR( IF(MATCH( $E1460, 顎音化聲母!$H$9:$H$37, 0), TRUE, FALSE), FALSE), "")</f>
        <v/>
      </c>
      <c r="AM1460" s="373" t="str">
        <f t="array" ref="AM1460">IF( AND($AK1460, $AL1460), INDEX(顎音化聲母資料表, MATCH( $D1460 &amp; $E1460, 顎音化聲母!$L$5:$L$136, 0), 3), "")</f>
        <v/>
      </c>
      <c r="AN1460" s="373" t="str">
        <f t="shared" si="421"/>
        <v/>
      </c>
      <c r="AO1460" s="374" t="str">
        <f t="array" ref="AO1460">IF($AN1460="", "", IF( $AM1460&lt;&gt;"", $AM1460,INDEX(白話字聲母資料表, $AN1460, $AO$5)))</f>
        <v/>
      </c>
      <c r="AP1460" s="374" t="str">
        <f t="array" ref="AP1460">IF($W1460, "", INDEX(方音八音反切資料表, $AD1460, $AG1460))</f>
        <v/>
      </c>
      <c r="AQ1460" s="370"/>
      <c r="AR1460" s="374" t="str">
        <f t="array" ref="AR1460">IF($V1460, "", INDEX(白話字聲母資料表, $Z1460, $AR$5))</f>
        <v/>
      </c>
      <c r="AS1460" s="375" t="str">
        <f t="array" ref="AS1460">IF($W1460, "", INDEX(白話字韻母資料表, $AC1460, $AR$5))</f>
        <v/>
      </c>
      <c r="AT1460" s="374" t="str">
        <f t="array" ref="AT1460">IF($W1460, "", INDEX(台羅韻母八聲調資料表, $AD1460, $AG1460))</f>
        <v/>
      </c>
      <c r="AU1460" s="370"/>
      <c r="AV1460" s="374" t="str">
        <f t="array" ref="AV1460">IF($V1460, "", INDEX(白話字聲母資料表, $Z1460, $AV$5))</f>
        <v/>
      </c>
      <c r="AW1460" s="375" t="str">
        <f t="array" ref="AW1460">IF($W1460, "", INDEX(白話字韻母資料表, $AC1460, $AW$5))</f>
        <v/>
      </c>
      <c r="AX1460" s="374" t="str">
        <f t="array" ref="AX1460">IF($W1460, "", INDEX(閩拼韻母八聲調資料表, $AD1460, $AG1460))</f>
        <v/>
      </c>
    </row>
    <row r="1461" spans="2:50">
      <c r="B1461" s="380">
        <f t="shared" si="367"/>
        <v>1453</v>
      </c>
      <c r="C1461" s="314" t="str">
        <f>MID(文章!$D$4, B1461, 1)</f>
        <v/>
      </c>
      <c r="D1461" s="365"/>
      <c r="E1461" s="365"/>
      <c r="F1461" s="365"/>
      <c r="G1461" s="315" t="str">
        <f t="array" ref="G1461">IF( OR($T1461, NOT($U1461), $W1461), "", $AA1461 &amp; $AH1461 &amp; INDEX(中文數值資料表, $AG1461, 2) )</f>
        <v/>
      </c>
      <c r="H1461" s="321" t="str">
        <f t="shared" si="368"/>
        <v/>
      </c>
      <c r="I1461" s="322" t="str">
        <f t="shared" si="369"/>
        <v/>
      </c>
      <c r="J1461" s="323" t="str">
        <f t="shared" si="370"/>
        <v/>
      </c>
      <c r="K1461" s="316" t="str">
        <f t="shared" si="371"/>
        <v/>
      </c>
      <c r="L1461" s="317" t="str">
        <f t="shared" ca="1" si="422"/>
        <v xml:space="preserve">\ltjruby{}{}\
</v>
      </c>
      <c r="M1461" s="317" t="str">
        <f t="shared" ca="1" si="408"/>
        <v xml:space="preserve">&lt;ruby&gt;&lt;rt&gt;&lt;/rt&gt;&lt;/ruby&gt;
</v>
      </c>
      <c r="N1461" s="317" t="str">
        <f t="shared" ca="1" si="409"/>
        <v xml:space="preserve">&lt;ruby&gt;&lt;rt&gt;&lt;/rt&gt;&lt;/ruby&gt;
</v>
      </c>
      <c r="O1461" s="317" t="str">
        <f t="shared" ca="1" si="423"/>
        <v xml:space="preserve">&lt;ruby&gt;&lt;rt&gt;&lt;/rt&gt;&lt;/ruby&gt;
</v>
      </c>
      <c r="P1461" s="317" t="str">
        <f t="shared" ca="1" si="423"/>
        <v xml:space="preserve">&lt;ruby&gt;&lt;rt&gt;&lt;/rt&gt;&lt;/ruby&gt;
</v>
      </c>
      <c r="Q1461" s="318" t="str">
        <f t="shared" ca="1" si="411"/>
        <v xml:space="preserve">&lt;ruby&gt;&lt;rtc&gt;&lt;/rtc&gt;&lt;/ruby&gt;
</v>
      </c>
      <c r="R1461" s="318" t="str">
        <f t="shared" ca="1" si="412"/>
        <v xml:space="preserve">&lt;ruby&gt;&lt;rt&gt;&lt;/rt&gt;&lt;rtc&gt;&lt;/rtc&gt;&lt;/ruby&gt;
</v>
      </c>
      <c r="S1461" s="285"/>
      <c r="T1461" s="319" t="b">
        <f t="shared" si="406"/>
        <v>0</v>
      </c>
      <c r="U1461" s="319" t="b">
        <f t="shared" si="413"/>
        <v>0</v>
      </c>
      <c r="V1461" s="319" t="b">
        <f t="shared" si="414"/>
        <v>1</v>
      </c>
      <c r="W1461" s="319" t="b">
        <f t="shared" si="415"/>
        <v>1</v>
      </c>
      <c r="X1461" s="319" t="b">
        <f t="shared" si="416"/>
        <v>0</v>
      </c>
      <c r="Y1461" s="370"/>
      <c r="Z1461" s="377" t="str">
        <f t="shared" si="407"/>
        <v/>
      </c>
      <c r="AA1461" s="373" t="str">
        <f t="array" ref="AA1461">IF( $Z1461="", "", INDEX(白話字聲母資料表, $Z1461, $AA$5))</f>
        <v/>
      </c>
      <c r="AB1461" s="370"/>
      <c r="AC1461" s="377" t="str">
        <f t="shared" si="417"/>
        <v/>
      </c>
      <c r="AD1461" s="373" t="str">
        <f t="array" ref="AD1461">IF( $W1461, "", INDEX(白話字韻母資料表, AC1461, $AD$5))</f>
        <v/>
      </c>
      <c r="AE1461" s="373" t="str">
        <f t="array" ref="AE1461">IF( $W1461, "", IF( INDEX(白話字韻母資料表, AC1461, $AE$5) = "入聲", TRUE, FALSE) )</f>
        <v/>
      </c>
      <c r="AF1461" s="374" t="str">
        <f t="shared" si="418"/>
        <v/>
      </c>
      <c r="AG1461" s="374" t="str">
        <f t="shared" si="419"/>
        <v/>
      </c>
      <c r="AH1461" s="374" t="str">
        <f t="array" ref="AH1461">IF( $W1461, "", INDEX(白話字韻母資料表, $AC1461, $AH$5))</f>
        <v/>
      </c>
      <c r="AI1461" s="374" t="str">
        <f t="array" ref="AI1461">IF($W1461, "", INDEX(白話字韻母八聲調資料表, $AD1461, $AG1461))</f>
        <v/>
      </c>
      <c r="AJ1461" s="370"/>
      <c r="AK1461" s="373" t="b">
        <f t="shared" si="420"/>
        <v>0</v>
      </c>
      <c r="AL1461" s="373" t="str">
        <f>IF( $AK1461, IFERROR( IF(MATCH( $E1461, 顎音化聲母!$H$9:$H$37, 0), TRUE, FALSE), FALSE), "")</f>
        <v/>
      </c>
      <c r="AM1461" s="373" t="str">
        <f t="array" ref="AM1461">IF( AND($AK1461, $AL1461), INDEX(顎音化聲母資料表, MATCH( $D1461 &amp; $E1461, 顎音化聲母!$L$5:$L$136, 0), 3), "")</f>
        <v/>
      </c>
      <c r="AN1461" s="373" t="str">
        <f t="shared" si="421"/>
        <v/>
      </c>
      <c r="AO1461" s="374" t="str">
        <f t="array" ref="AO1461">IF($AN1461="", "", IF( $AM1461&lt;&gt;"", $AM1461,INDEX(白話字聲母資料表, $AN1461, $AO$5)))</f>
        <v/>
      </c>
      <c r="AP1461" s="374" t="str">
        <f t="array" ref="AP1461">IF($W1461, "", INDEX(方音八音反切資料表, $AD1461, $AG1461))</f>
        <v/>
      </c>
      <c r="AQ1461" s="370"/>
      <c r="AR1461" s="374" t="str">
        <f t="array" ref="AR1461">IF($V1461, "", INDEX(白話字聲母資料表, $Z1461, $AR$5))</f>
        <v/>
      </c>
      <c r="AS1461" s="375" t="str">
        <f t="array" ref="AS1461">IF($W1461, "", INDEX(白話字韻母資料表, $AC1461, $AR$5))</f>
        <v/>
      </c>
      <c r="AT1461" s="374" t="str">
        <f t="array" ref="AT1461">IF($W1461, "", INDEX(台羅韻母八聲調資料表, $AD1461, $AG1461))</f>
        <v/>
      </c>
      <c r="AU1461" s="370"/>
      <c r="AV1461" s="374" t="str">
        <f t="array" ref="AV1461">IF($V1461, "", INDEX(白話字聲母資料表, $Z1461, $AV$5))</f>
        <v/>
      </c>
      <c r="AW1461" s="375" t="str">
        <f t="array" ref="AW1461">IF($W1461, "", INDEX(白話字韻母資料表, $AC1461, $AW$5))</f>
        <v/>
      </c>
      <c r="AX1461" s="374" t="str">
        <f t="array" ref="AX1461">IF($W1461, "", INDEX(閩拼韻母八聲調資料表, $AD1461, $AG1461))</f>
        <v/>
      </c>
    </row>
    <row r="1462" spans="2:50">
      <c r="B1462" s="380">
        <f t="shared" si="367"/>
        <v>1454</v>
      </c>
      <c r="C1462" s="314" t="str">
        <f>MID(文章!$D$4, B1462, 1)</f>
        <v/>
      </c>
      <c r="D1462" s="365"/>
      <c r="E1462" s="365"/>
      <c r="F1462" s="365"/>
      <c r="G1462" s="315" t="str">
        <f t="array" ref="G1462">IF( OR($T1462, NOT($U1462), $W1462), "", $AA1462 &amp; $AH1462 &amp; INDEX(中文數值資料表, $AG1462, 2) )</f>
        <v/>
      </c>
      <c r="H1462" s="321" t="str">
        <f t="shared" si="368"/>
        <v/>
      </c>
      <c r="I1462" s="322" t="str">
        <f t="shared" si="369"/>
        <v/>
      </c>
      <c r="J1462" s="323" t="str">
        <f t="shared" si="370"/>
        <v/>
      </c>
      <c r="K1462" s="316" t="str">
        <f t="shared" si="371"/>
        <v/>
      </c>
      <c r="L1462" s="317" t="str">
        <f t="shared" ca="1" si="422"/>
        <v xml:space="preserve">\ltjruby{}{}\
</v>
      </c>
      <c r="M1462" s="317" t="str">
        <f t="shared" ca="1" si="408"/>
        <v xml:space="preserve">&lt;ruby&gt;&lt;rt&gt;&lt;/rt&gt;&lt;/ruby&gt;
</v>
      </c>
      <c r="N1462" s="317" t="str">
        <f t="shared" ca="1" si="409"/>
        <v xml:space="preserve">&lt;ruby&gt;&lt;rt&gt;&lt;/rt&gt;&lt;/ruby&gt;
</v>
      </c>
      <c r="O1462" s="317" t="str">
        <f t="shared" ca="1" si="423"/>
        <v xml:space="preserve">&lt;ruby&gt;&lt;rt&gt;&lt;/rt&gt;&lt;/ruby&gt;
</v>
      </c>
      <c r="P1462" s="317" t="str">
        <f t="shared" ca="1" si="423"/>
        <v xml:space="preserve">&lt;ruby&gt;&lt;rt&gt;&lt;/rt&gt;&lt;/ruby&gt;
</v>
      </c>
      <c r="Q1462" s="318" t="str">
        <f t="shared" ca="1" si="411"/>
        <v xml:space="preserve">&lt;ruby&gt;&lt;rtc&gt;&lt;/rtc&gt;&lt;/ruby&gt;
</v>
      </c>
      <c r="R1462" s="318" t="str">
        <f t="shared" ca="1" si="412"/>
        <v xml:space="preserve">&lt;ruby&gt;&lt;rt&gt;&lt;/rt&gt;&lt;rtc&gt;&lt;/rtc&gt;&lt;/ruby&gt;
</v>
      </c>
      <c r="S1462" s="285"/>
      <c r="T1462" s="319" t="b">
        <f t="shared" si="406"/>
        <v>0</v>
      </c>
      <c r="U1462" s="319" t="b">
        <f t="shared" si="413"/>
        <v>0</v>
      </c>
      <c r="V1462" s="319" t="b">
        <f t="shared" si="414"/>
        <v>1</v>
      </c>
      <c r="W1462" s="319" t="b">
        <f t="shared" si="415"/>
        <v>1</v>
      </c>
      <c r="X1462" s="319" t="b">
        <f t="shared" si="416"/>
        <v>0</v>
      </c>
      <c r="Y1462" s="370"/>
      <c r="Z1462" s="377" t="str">
        <f t="shared" si="407"/>
        <v/>
      </c>
      <c r="AA1462" s="373" t="str">
        <f t="array" ref="AA1462">IF( $Z1462="", "", INDEX(白話字聲母資料表, $Z1462, $AA$5))</f>
        <v/>
      </c>
      <c r="AB1462" s="370"/>
      <c r="AC1462" s="377" t="str">
        <f t="shared" si="417"/>
        <v/>
      </c>
      <c r="AD1462" s="373" t="str">
        <f t="array" ref="AD1462">IF( $W1462, "", INDEX(白話字韻母資料表, AC1462, $AD$5))</f>
        <v/>
      </c>
      <c r="AE1462" s="373" t="str">
        <f t="array" ref="AE1462">IF( $W1462, "", IF( INDEX(白話字韻母資料表, AC1462, $AE$5) = "入聲", TRUE, FALSE) )</f>
        <v/>
      </c>
      <c r="AF1462" s="374" t="str">
        <f t="shared" si="418"/>
        <v/>
      </c>
      <c r="AG1462" s="374" t="str">
        <f t="shared" si="419"/>
        <v/>
      </c>
      <c r="AH1462" s="374" t="str">
        <f t="array" ref="AH1462">IF( $W1462, "", INDEX(白話字韻母資料表, $AC1462, $AH$5))</f>
        <v/>
      </c>
      <c r="AI1462" s="374" t="str">
        <f t="array" ref="AI1462">IF($W1462, "", INDEX(白話字韻母八聲調資料表, $AD1462, $AG1462))</f>
        <v/>
      </c>
      <c r="AJ1462" s="370"/>
      <c r="AK1462" s="373" t="b">
        <f t="shared" si="420"/>
        <v>0</v>
      </c>
      <c r="AL1462" s="373" t="str">
        <f>IF( $AK1462, IFERROR( IF(MATCH( $E1462, 顎音化聲母!$H$9:$H$37, 0), TRUE, FALSE), FALSE), "")</f>
        <v/>
      </c>
      <c r="AM1462" s="373" t="str">
        <f t="array" ref="AM1462">IF( AND($AK1462, $AL1462), INDEX(顎音化聲母資料表, MATCH( $D1462 &amp; $E1462, 顎音化聲母!$L$5:$L$136, 0), 3), "")</f>
        <v/>
      </c>
      <c r="AN1462" s="373" t="str">
        <f t="shared" si="421"/>
        <v/>
      </c>
      <c r="AO1462" s="374" t="str">
        <f t="array" ref="AO1462">IF($AN1462="", "", IF( $AM1462&lt;&gt;"", $AM1462,INDEX(白話字聲母資料表, $AN1462, $AO$5)))</f>
        <v/>
      </c>
      <c r="AP1462" s="374" t="str">
        <f t="array" ref="AP1462">IF($W1462, "", INDEX(方音八音反切資料表, $AD1462, $AG1462))</f>
        <v/>
      </c>
      <c r="AQ1462" s="370"/>
      <c r="AR1462" s="374" t="str">
        <f t="array" ref="AR1462">IF($V1462, "", INDEX(白話字聲母資料表, $Z1462, $AR$5))</f>
        <v/>
      </c>
      <c r="AS1462" s="375" t="str">
        <f t="array" ref="AS1462">IF($W1462, "", INDEX(白話字韻母資料表, $AC1462, $AR$5))</f>
        <v/>
      </c>
      <c r="AT1462" s="374" t="str">
        <f t="array" ref="AT1462">IF($W1462, "", INDEX(台羅韻母八聲調資料表, $AD1462, $AG1462))</f>
        <v/>
      </c>
      <c r="AU1462" s="370"/>
      <c r="AV1462" s="374" t="str">
        <f t="array" ref="AV1462">IF($V1462, "", INDEX(白話字聲母資料表, $Z1462, $AV$5))</f>
        <v/>
      </c>
      <c r="AW1462" s="375" t="str">
        <f t="array" ref="AW1462">IF($W1462, "", INDEX(白話字韻母資料表, $AC1462, $AW$5))</f>
        <v/>
      </c>
      <c r="AX1462" s="374" t="str">
        <f t="array" ref="AX1462">IF($W1462, "", INDEX(閩拼韻母八聲調資料表, $AD1462, $AG1462))</f>
        <v/>
      </c>
    </row>
    <row r="1463" spans="2:50">
      <c r="B1463" s="380">
        <f t="shared" si="367"/>
        <v>1455</v>
      </c>
      <c r="C1463" s="314" t="str">
        <f>MID(文章!$D$4, B1463, 1)</f>
        <v/>
      </c>
      <c r="D1463" s="365"/>
      <c r="E1463" s="365"/>
      <c r="F1463" s="365"/>
      <c r="G1463" s="315" t="str">
        <f t="array" ref="G1463">IF( OR($T1463, NOT($U1463), $W1463), "", $AA1463 &amp; $AH1463 &amp; INDEX(中文數值資料表, $AG1463, 2) )</f>
        <v/>
      </c>
      <c r="H1463" s="321" t="str">
        <f t="shared" si="368"/>
        <v/>
      </c>
      <c r="I1463" s="322" t="str">
        <f t="shared" si="369"/>
        <v/>
      </c>
      <c r="J1463" s="323" t="str">
        <f t="shared" si="370"/>
        <v/>
      </c>
      <c r="K1463" s="316" t="str">
        <f t="shared" si="371"/>
        <v/>
      </c>
      <c r="L1463" s="317" t="str">
        <f t="shared" ca="1" si="422"/>
        <v xml:space="preserve">\ltjruby{}{}\
</v>
      </c>
      <c r="M1463" s="317" t="str">
        <f t="shared" ca="1" si="408"/>
        <v xml:space="preserve">&lt;ruby&gt;&lt;rt&gt;&lt;/rt&gt;&lt;/ruby&gt;
</v>
      </c>
      <c r="N1463" s="317" t="str">
        <f t="shared" ca="1" si="409"/>
        <v xml:space="preserve">&lt;ruby&gt;&lt;rt&gt;&lt;/rt&gt;&lt;/ruby&gt;
</v>
      </c>
      <c r="O1463" s="317" t="str">
        <f t="shared" ca="1" si="423"/>
        <v xml:space="preserve">&lt;ruby&gt;&lt;rt&gt;&lt;/rt&gt;&lt;/ruby&gt;
</v>
      </c>
      <c r="P1463" s="317" t="str">
        <f t="shared" ca="1" si="423"/>
        <v xml:space="preserve">&lt;ruby&gt;&lt;rt&gt;&lt;/rt&gt;&lt;/ruby&gt;
</v>
      </c>
      <c r="Q1463" s="318" t="str">
        <f t="shared" ca="1" si="411"/>
        <v xml:space="preserve">&lt;ruby&gt;&lt;rtc&gt;&lt;/rtc&gt;&lt;/ruby&gt;
</v>
      </c>
      <c r="R1463" s="318" t="str">
        <f t="shared" ca="1" si="412"/>
        <v xml:space="preserve">&lt;ruby&gt;&lt;rt&gt;&lt;/rt&gt;&lt;rtc&gt;&lt;/rtc&gt;&lt;/ruby&gt;
</v>
      </c>
      <c r="S1463" s="285"/>
      <c r="T1463" s="319" t="b">
        <f t="shared" si="406"/>
        <v>0</v>
      </c>
      <c r="U1463" s="319" t="b">
        <f t="shared" si="413"/>
        <v>0</v>
      </c>
      <c r="V1463" s="319" t="b">
        <f t="shared" si="414"/>
        <v>1</v>
      </c>
      <c r="W1463" s="319" t="b">
        <f t="shared" si="415"/>
        <v>1</v>
      </c>
      <c r="X1463" s="319" t="b">
        <f t="shared" si="416"/>
        <v>0</v>
      </c>
      <c r="Y1463" s="370"/>
      <c r="Z1463" s="377" t="str">
        <f t="shared" si="407"/>
        <v/>
      </c>
      <c r="AA1463" s="373" t="str">
        <f t="array" ref="AA1463">IF( $Z1463="", "", INDEX(白話字聲母資料表, $Z1463, $AA$5))</f>
        <v/>
      </c>
      <c r="AB1463" s="370"/>
      <c r="AC1463" s="377" t="str">
        <f t="shared" si="417"/>
        <v/>
      </c>
      <c r="AD1463" s="373" t="str">
        <f t="array" ref="AD1463">IF( $W1463, "", INDEX(白話字韻母資料表, AC1463, $AD$5))</f>
        <v/>
      </c>
      <c r="AE1463" s="373" t="str">
        <f t="array" ref="AE1463">IF( $W1463, "", IF( INDEX(白話字韻母資料表, AC1463, $AE$5) = "入聲", TRUE, FALSE) )</f>
        <v/>
      </c>
      <c r="AF1463" s="374" t="str">
        <f t="shared" si="418"/>
        <v/>
      </c>
      <c r="AG1463" s="374" t="str">
        <f t="shared" si="419"/>
        <v/>
      </c>
      <c r="AH1463" s="374" t="str">
        <f t="array" ref="AH1463">IF( $W1463, "", INDEX(白話字韻母資料表, $AC1463, $AH$5))</f>
        <v/>
      </c>
      <c r="AI1463" s="374" t="str">
        <f t="array" ref="AI1463">IF($W1463, "", INDEX(白話字韻母八聲調資料表, $AD1463, $AG1463))</f>
        <v/>
      </c>
      <c r="AJ1463" s="370"/>
      <c r="AK1463" s="373" t="b">
        <f t="shared" si="420"/>
        <v>0</v>
      </c>
      <c r="AL1463" s="373" t="str">
        <f>IF( $AK1463, IFERROR( IF(MATCH( $E1463, 顎音化聲母!$H$9:$H$37, 0), TRUE, FALSE), FALSE), "")</f>
        <v/>
      </c>
      <c r="AM1463" s="373" t="str">
        <f t="array" ref="AM1463">IF( AND($AK1463, $AL1463), INDEX(顎音化聲母資料表, MATCH( $D1463 &amp; $E1463, 顎音化聲母!$L$5:$L$136, 0), 3), "")</f>
        <v/>
      </c>
      <c r="AN1463" s="373" t="str">
        <f t="shared" si="421"/>
        <v/>
      </c>
      <c r="AO1463" s="374" t="str">
        <f t="array" ref="AO1463">IF($AN1463="", "", IF( $AM1463&lt;&gt;"", $AM1463,INDEX(白話字聲母資料表, $AN1463, $AO$5)))</f>
        <v/>
      </c>
      <c r="AP1463" s="374" t="str">
        <f t="array" ref="AP1463">IF($W1463, "", INDEX(方音八音反切資料表, $AD1463, $AG1463))</f>
        <v/>
      </c>
      <c r="AQ1463" s="370"/>
      <c r="AR1463" s="374" t="str">
        <f t="array" ref="AR1463">IF($V1463, "", INDEX(白話字聲母資料表, $Z1463, $AR$5))</f>
        <v/>
      </c>
      <c r="AS1463" s="375" t="str">
        <f t="array" ref="AS1463">IF($W1463, "", INDEX(白話字韻母資料表, $AC1463, $AR$5))</f>
        <v/>
      </c>
      <c r="AT1463" s="374" t="str">
        <f t="array" ref="AT1463">IF($W1463, "", INDEX(台羅韻母八聲調資料表, $AD1463, $AG1463))</f>
        <v/>
      </c>
      <c r="AU1463" s="370"/>
      <c r="AV1463" s="374" t="str">
        <f t="array" ref="AV1463">IF($V1463, "", INDEX(白話字聲母資料表, $Z1463, $AV$5))</f>
        <v/>
      </c>
      <c r="AW1463" s="375" t="str">
        <f t="array" ref="AW1463">IF($W1463, "", INDEX(白話字韻母資料表, $AC1463, $AW$5))</f>
        <v/>
      </c>
      <c r="AX1463" s="374" t="str">
        <f t="array" ref="AX1463">IF($W1463, "", INDEX(閩拼韻母八聲調資料表, $AD1463, $AG1463))</f>
        <v/>
      </c>
    </row>
    <row r="1464" spans="2:50">
      <c r="B1464" s="380">
        <f t="shared" si="367"/>
        <v>1456</v>
      </c>
      <c r="C1464" s="314" t="str">
        <f>MID(文章!$D$4, B1464, 1)</f>
        <v/>
      </c>
      <c r="D1464" s="365"/>
      <c r="E1464" s="365"/>
      <c r="F1464" s="365"/>
      <c r="G1464" s="315" t="str">
        <f t="array" ref="G1464">IF( OR($T1464, NOT($U1464), $W1464), "", $AA1464 &amp; $AH1464 &amp; INDEX(中文數值資料表, $AG1464, 2) )</f>
        <v/>
      </c>
      <c r="H1464" s="321" t="str">
        <f t="shared" si="368"/>
        <v/>
      </c>
      <c r="I1464" s="322" t="str">
        <f t="shared" si="369"/>
        <v/>
      </c>
      <c r="J1464" s="323" t="str">
        <f t="shared" si="370"/>
        <v/>
      </c>
      <c r="K1464" s="316" t="str">
        <f t="shared" si="371"/>
        <v/>
      </c>
      <c r="L1464" s="317" t="str">
        <f t="shared" ca="1" si="422"/>
        <v xml:space="preserve">\ltjruby{}{}\
</v>
      </c>
      <c r="M1464" s="317" t="str">
        <f t="shared" ca="1" si="408"/>
        <v xml:space="preserve">&lt;ruby&gt;&lt;rt&gt;&lt;/rt&gt;&lt;/ruby&gt;
</v>
      </c>
      <c r="N1464" s="317" t="str">
        <f t="shared" ca="1" si="409"/>
        <v xml:space="preserve">&lt;ruby&gt;&lt;rt&gt;&lt;/rt&gt;&lt;/ruby&gt;
</v>
      </c>
      <c r="O1464" s="317" t="str">
        <f t="shared" ca="1" si="423"/>
        <v xml:space="preserve">&lt;ruby&gt;&lt;rt&gt;&lt;/rt&gt;&lt;/ruby&gt;
</v>
      </c>
      <c r="P1464" s="317" t="str">
        <f t="shared" ca="1" si="423"/>
        <v xml:space="preserve">&lt;ruby&gt;&lt;rt&gt;&lt;/rt&gt;&lt;/ruby&gt;
</v>
      </c>
      <c r="Q1464" s="318" t="str">
        <f t="shared" ca="1" si="411"/>
        <v xml:space="preserve">&lt;ruby&gt;&lt;rtc&gt;&lt;/rtc&gt;&lt;/ruby&gt;
</v>
      </c>
      <c r="R1464" s="318" t="str">
        <f t="shared" ca="1" si="412"/>
        <v xml:space="preserve">&lt;ruby&gt;&lt;rt&gt;&lt;/rt&gt;&lt;rtc&gt;&lt;/rtc&gt;&lt;/ruby&gt;
</v>
      </c>
      <c r="S1464" s="285"/>
      <c r="T1464" s="319" t="b">
        <f t="shared" si="406"/>
        <v>0</v>
      </c>
      <c r="U1464" s="319" t="b">
        <f t="shared" si="413"/>
        <v>0</v>
      </c>
      <c r="V1464" s="319" t="b">
        <f t="shared" si="414"/>
        <v>1</v>
      </c>
      <c r="W1464" s="319" t="b">
        <f t="shared" si="415"/>
        <v>1</v>
      </c>
      <c r="X1464" s="319" t="b">
        <f t="shared" si="416"/>
        <v>0</v>
      </c>
      <c r="Y1464" s="370"/>
      <c r="Z1464" s="377" t="str">
        <f t="shared" si="407"/>
        <v/>
      </c>
      <c r="AA1464" s="373" t="str">
        <f t="array" ref="AA1464">IF( $Z1464="", "", INDEX(白話字聲母資料表, $Z1464, $AA$5))</f>
        <v/>
      </c>
      <c r="AB1464" s="370"/>
      <c r="AC1464" s="377" t="str">
        <f t="shared" si="417"/>
        <v/>
      </c>
      <c r="AD1464" s="373" t="str">
        <f t="array" ref="AD1464">IF( $W1464, "", INDEX(白話字韻母資料表, AC1464, $AD$5))</f>
        <v/>
      </c>
      <c r="AE1464" s="373" t="str">
        <f t="array" ref="AE1464">IF( $W1464, "", IF( INDEX(白話字韻母資料表, AC1464, $AE$5) = "入聲", TRUE, FALSE) )</f>
        <v/>
      </c>
      <c r="AF1464" s="374" t="str">
        <f t="shared" si="418"/>
        <v/>
      </c>
      <c r="AG1464" s="374" t="str">
        <f t="shared" si="419"/>
        <v/>
      </c>
      <c r="AH1464" s="374" t="str">
        <f t="array" ref="AH1464">IF( $W1464, "", INDEX(白話字韻母資料表, $AC1464, $AH$5))</f>
        <v/>
      </c>
      <c r="AI1464" s="374" t="str">
        <f t="array" ref="AI1464">IF($W1464, "", INDEX(白話字韻母八聲調資料表, $AD1464, $AG1464))</f>
        <v/>
      </c>
      <c r="AJ1464" s="370"/>
      <c r="AK1464" s="373" t="b">
        <f t="shared" si="420"/>
        <v>0</v>
      </c>
      <c r="AL1464" s="373" t="str">
        <f>IF( $AK1464, IFERROR( IF(MATCH( $E1464, 顎音化聲母!$H$9:$H$37, 0), TRUE, FALSE), FALSE), "")</f>
        <v/>
      </c>
      <c r="AM1464" s="373" t="str">
        <f t="array" ref="AM1464">IF( AND($AK1464, $AL1464), INDEX(顎音化聲母資料表, MATCH( $D1464 &amp; $E1464, 顎音化聲母!$L$5:$L$136, 0), 3), "")</f>
        <v/>
      </c>
      <c r="AN1464" s="373" t="str">
        <f t="shared" si="421"/>
        <v/>
      </c>
      <c r="AO1464" s="374" t="str">
        <f t="array" ref="AO1464">IF($AN1464="", "", IF( $AM1464&lt;&gt;"", $AM1464,INDEX(白話字聲母資料表, $AN1464, $AO$5)))</f>
        <v/>
      </c>
      <c r="AP1464" s="374" t="str">
        <f t="array" ref="AP1464">IF($W1464, "", INDEX(方音八音反切資料表, $AD1464, $AG1464))</f>
        <v/>
      </c>
      <c r="AQ1464" s="370"/>
      <c r="AR1464" s="374" t="str">
        <f t="array" ref="AR1464">IF($V1464, "", INDEX(白話字聲母資料表, $Z1464, $AR$5))</f>
        <v/>
      </c>
      <c r="AS1464" s="375" t="str">
        <f t="array" ref="AS1464">IF($W1464, "", INDEX(白話字韻母資料表, $AC1464, $AR$5))</f>
        <v/>
      </c>
      <c r="AT1464" s="374" t="str">
        <f t="array" ref="AT1464">IF($W1464, "", INDEX(台羅韻母八聲調資料表, $AD1464, $AG1464))</f>
        <v/>
      </c>
      <c r="AU1464" s="370"/>
      <c r="AV1464" s="374" t="str">
        <f t="array" ref="AV1464">IF($V1464, "", INDEX(白話字聲母資料表, $Z1464, $AV$5))</f>
        <v/>
      </c>
      <c r="AW1464" s="375" t="str">
        <f t="array" ref="AW1464">IF($W1464, "", INDEX(白話字韻母資料表, $AC1464, $AW$5))</f>
        <v/>
      </c>
      <c r="AX1464" s="374" t="str">
        <f t="array" ref="AX1464">IF($W1464, "", INDEX(閩拼韻母八聲調資料表, $AD1464, $AG1464))</f>
        <v/>
      </c>
    </row>
    <row r="1465" spans="2:50">
      <c r="B1465" s="380">
        <f t="shared" si="367"/>
        <v>1457</v>
      </c>
      <c r="C1465" s="314" t="str">
        <f>MID(文章!$D$4, B1465, 1)</f>
        <v/>
      </c>
      <c r="D1465" s="365"/>
      <c r="E1465" s="365"/>
      <c r="F1465" s="365"/>
      <c r="G1465" s="315" t="str">
        <f t="array" ref="G1465">IF( OR($T1465, NOT($U1465), $W1465), "", $AA1465 &amp; $AH1465 &amp; INDEX(中文數值資料表, $AG1465, 2) )</f>
        <v/>
      </c>
      <c r="H1465" s="321" t="str">
        <f t="shared" si="368"/>
        <v/>
      </c>
      <c r="I1465" s="322" t="str">
        <f t="shared" si="369"/>
        <v/>
      </c>
      <c r="J1465" s="323" t="str">
        <f t="shared" si="370"/>
        <v/>
      </c>
      <c r="K1465" s="316" t="str">
        <f t="shared" si="371"/>
        <v/>
      </c>
      <c r="L1465" s="317" t="str">
        <f t="shared" ca="1" si="422"/>
        <v xml:space="preserve">\ltjruby{}{}\
</v>
      </c>
      <c r="M1465" s="317" t="str">
        <f t="shared" ca="1" si="408"/>
        <v xml:space="preserve">&lt;ruby&gt;&lt;rt&gt;&lt;/rt&gt;&lt;/ruby&gt;
</v>
      </c>
      <c r="N1465" s="317" t="str">
        <f t="shared" ca="1" si="409"/>
        <v xml:space="preserve">&lt;ruby&gt;&lt;rt&gt;&lt;/rt&gt;&lt;/ruby&gt;
</v>
      </c>
      <c r="O1465" s="317" t="str">
        <f t="shared" ca="1" si="423"/>
        <v xml:space="preserve">&lt;ruby&gt;&lt;rt&gt;&lt;/rt&gt;&lt;/ruby&gt;
</v>
      </c>
      <c r="P1465" s="317" t="str">
        <f t="shared" ca="1" si="423"/>
        <v xml:space="preserve">&lt;ruby&gt;&lt;rt&gt;&lt;/rt&gt;&lt;/ruby&gt;
</v>
      </c>
      <c r="Q1465" s="318" t="str">
        <f t="shared" ca="1" si="411"/>
        <v xml:space="preserve">&lt;ruby&gt;&lt;rtc&gt;&lt;/rtc&gt;&lt;/ruby&gt;
</v>
      </c>
      <c r="R1465" s="318" t="str">
        <f t="shared" ca="1" si="412"/>
        <v xml:space="preserve">&lt;ruby&gt;&lt;rt&gt;&lt;/rt&gt;&lt;rtc&gt;&lt;/rtc&gt;&lt;/ruby&gt;
</v>
      </c>
      <c r="S1465" s="285"/>
      <c r="T1465" s="319" t="b">
        <f t="shared" si="406"/>
        <v>0</v>
      </c>
      <c r="U1465" s="319" t="b">
        <f t="shared" si="413"/>
        <v>0</v>
      </c>
      <c r="V1465" s="319" t="b">
        <f t="shared" si="414"/>
        <v>1</v>
      </c>
      <c r="W1465" s="319" t="b">
        <f t="shared" si="415"/>
        <v>1</v>
      </c>
      <c r="X1465" s="319" t="b">
        <f t="shared" si="416"/>
        <v>0</v>
      </c>
      <c r="Y1465" s="370"/>
      <c r="Z1465" s="377" t="str">
        <f t="shared" si="407"/>
        <v/>
      </c>
      <c r="AA1465" s="373" t="str">
        <f t="array" ref="AA1465">IF( $Z1465="", "", INDEX(白話字聲母資料表, $Z1465, $AA$5))</f>
        <v/>
      </c>
      <c r="AB1465" s="370"/>
      <c r="AC1465" s="377" t="str">
        <f t="shared" si="417"/>
        <v/>
      </c>
      <c r="AD1465" s="373" t="str">
        <f t="array" ref="AD1465">IF( $W1465, "", INDEX(白話字韻母資料表, AC1465, $AD$5))</f>
        <v/>
      </c>
      <c r="AE1465" s="373" t="str">
        <f t="array" ref="AE1465">IF( $W1465, "", IF( INDEX(白話字韻母資料表, AC1465, $AE$5) = "入聲", TRUE, FALSE) )</f>
        <v/>
      </c>
      <c r="AF1465" s="374" t="str">
        <f t="shared" si="418"/>
        <v/>
      </c>
      <c r="AG1465" s="374" t="str">
        <f t="shared" si="419"/>
        <v/>
      </c>
      <c r="AH1465" s="374" t="str">
        <f t="array" ref="AH1465">IF( $W1465, "", INDEX(白話字韻母資料表, $AC1465, $AH$5))</f>
        <v/>
      </c>
      <c r="AI1465" s="374" t="str">
        <f t="array" ref="AI1465">IF($W1465, "", INDEX(白話字韻母八聲調資料表, $AD1465, $AG1465))</f>
        <v/>
      </c>
      <c r="AJ1465" s="370"/>
      <c r="AK1465" s="373" t="b">
        <f t="shared" si="420"/>
        <v>0</v>
      </c>
      <c r="AL1465" s="373" t="str">
        <f>IF( $AK1465, IFERROR( IF(MATCH( $E1465, 顎音化聲母!$H$9:$H$37, 0), TRUE, FALSE), FALSE), "")</f>
        <v/>
      </c>
      <c r="AM1465" s="373" t="str">
        <f t="array" ref="AM1465">IF( AND($AK1465, $AL1465), INDEX(顎音化聲母資料表, MATCH( $D1465 &amp; $E1465, 顎音化聲母!$L$5:$L$136, 0), 3), "")</f>
        <v/>
      </c>
      <c r="AN1465" s="373" t="str">
        <f t="shared" si="421"/>
        <v/>
      </c>
      <c r="AO1465" s="374" t="str">
        <f t="array" ref="AO1465">IF($AN1465="", "", IF( $AM1465&lt;&gt;"", $AM1465,INDEX(白話字聲母資料表, $AN1465, $AO$5)))</f>
        <v/>
      </c>
      <c r="AP1465" s="374" t="str">
        <f t="array" ref="AP1465">IF($W1465, "", INDEX(方音八音反切資料表, $AD1465, $AG1465))</f>
        <v/>
      </c>
      <c r="AQ1465" s="370"/>
      <c r="AR1465" s="374" t="str">
        <f t="array" ref="AR1465">IF($V1465, "", INDEX(白話字聲母資料表, $Z1465, $AR$5))</f>
        <v/>
      </c>
      <c r="AS1465" s="375" t="str">
        <f t="array" ref="AS1465">IF($W1465, "", INDEX(白話字韻母資料表, $AC1465, $AR$5))</f>
        <v/>
      </c>
      <c r="AT1465" s="374" t="str">
        <f t="array" ref="AT1465">IF($W1465, "", INDEX(台羅韻母八聲調資料表, $AD1465, $AG1465))</f>
        <v/>
      </c>
      <c r="AU1465" s="370"/>
      <c r="AV1465" s="374" t="str">
        <f t="array" ref="AV1465">IF($V1465, "", INDEX(白話字聲母資料表, $Z1465, $AV$5))</f>
        <v/>
      </c>
      <c r="AW1465" s="375" t="str">
        <f t="array" ref="AW1465">IF($W1465, "", INDEX(白話字韻母資料表, $AC1465, $AW$5))</f>
        <v/>
      </c>
      <c r="AX1465" s="374" t="str">
        <f t="array" ref="AX1465">IF($W1465, "", INDEX(閩拼韻母八聲調資料表, $AD1465, $AG1465))</f>
        <v/>
      </c>
    </row>
    <row r="1466" spans="2:50">
      <c r="B1466" s="380">
        <f t="shared" si="367"/>
        <v>1458</v>
      </c>
      <c r="C1466" s="314" t="str">
        <f>MID(文章!$D$4, B1466, 1)</f>
        <v/>
      </c>
      <c r="D1466" s="365"/>
      <c r="E1466" s="365"/>
      <c r="F1466" s="365"/>
      <c r="G1466" s="315" t="str">
        <f t="array" ref="G1466">IF( OR($T1466, NOT($U1466), $W1466), "", $AA1466 &amp; $AH1466 &amp; INDEX(中文數值資料表, $AG1466, 2) )</f>
        <v/>
      </c>
      <c r="H1466" s="321" t="str">
        <f t="shared" si="368"/>
        <v/>
      </c>
      <c r="I1466" s="322" t="str">
        <f t="shared" si="369"/>
        <v/>
      </c>
      <c r="J1466" s="323" t="str">
        <f t="shared" si="370"/>
        <v/>
      </c>
      <c r="K1466" s="316" t="str">
        <f t="shared" si="371"/>
        <v/>
      </c>
      <c r="L1466" s="317" t="str">
        <f t="shared" ca="1" si="422"/>
        <v xml:space="preserve">\ltjruby{}{}\
</v>
      </c>
      <c r="M1466" s="317" t="str">
        <f t="shared" ca="1" si="408"/>
        <v xml:space="preserve">&lt;ruby&gt;&lt;rt&gt;&lt;/rt&gt;&lt;/ruby&gt;
</v>
      </c>
      <c r="N1466" s="317" t="str">
        <f t="shared" ca="1" si="409"/>
        <v xml:space="preserve">&lt;ruby&gt;&lt;rt&gt;&lt;/rt&gt;&lt;/ruby&gt;
</v>
      </c>
      <c r="O1466" s="317" t="str">
        <f t="shared" ca="1" si="423"/>
        <v xml:space="preserve">&lt;ruby&gt;&lt;rt&gt;&lt;/rt&gt;&lt;/ruby&gt;
</v>
      </c>
      <c r="P1466" s="317" t="str">
        <f t="shared" ca="1" si="423"/>
        <v xml:space="preserve">&lt;ruby&gt;&lt;rt&gt;&lt;/rt&gt;&lt;/ruby&gt;
</v>
      </c>
      <c r="Q1466" s="318" t="str">
        <f t="shared" ca="1" si="411"/>
        <v xml:space="preserve">&lt;ruby&gt;&lt;rtc&gt;&lt;/rtc&gt;&lt;/ruby&gt;
</v>
      </c>
      <c r="R1466" s="318" t="str">
        <f t="shared" ca="1" si="412"/>
        <v xml:space="preserve">&lt;ruby&gt;&lt;rt&gt;&lt;/rt&gt;&lt;rtc&gt;&lt;/rtc&gt;&lt;/ruby&gt;
</v>
      </c>
      <c r="S1466" s="285"/>
      <c r="T1466" s="319" t="b">
        <f t="shared" si="406"/>
        <v>0</v>
      </c>
      <c r="U1466" s="319" t="b">
        <f t="shared" si="413"/>
        <v>0</v>
      </c>
      <c r="V1466" s="319" t="b">
        <f t="shared" si="414"/>
        <v>1</v>
      </c>
      <c r="W1466" s="319" t="b">
        <f t="shared" si="415"/>
        <v>1</v>
      </c>
      <c r="X1466" s="319" t="b">
        <f t="shared" si="416"/>
        <v>0</v>
      </c>
      <c r="Y1466" s="370"/>
      <c r="Z1466" s="377" t="str">
        <f t="shared" si="407"/>
        <v/>
      </c>
      <c r="AA1466" s="373" t="str">
        <f t="array" ref="AA1466">IF( $Z1466="", "", INDEX(白話字聲母資料表, $Z1466, $AA$5))</f>
        <v/>
      </c>
      <c r="AB1466" s="370"/>
      <c r="AC1466" s="377" t="str">
        <f t="shared" si="417"/>
        <v/>
      </c>
      <c r="AD1466" s="373" t="str">
        <f t="array" ref="AD1466">IF( $W1466, "", INDEX(白話字韻母資料表, AC1466, $AD$5))</f>
        <v/>
      </c>
      <c r="AE1466" s="373" t="str">
        <f t="array" ref="AE1466">IF( $W1466, "", IF( INDEX(白話字韻母資料表, AC1466, $AE$5) = "入聲", TRUE, FALSE) )</f>
        <v/>
      </c>
      <c r="AF1466" s="374" t="str">
        <f t="shared" si="418"/>
        <v/>
      </c>
      <c r="AG1466" s="374" t="str">
        <f t="shared" si="419"/>
        <v/>
      </c>
      <c r="AH1466" s="374" t="str">
        <f t="array" ref="AH1466">IF( $W1466, "", INDEX(白話字韻母資料表, $AC1466, $AH$5))</f>
        <v/>
      </c>
      <c r="AI1466" s="374" t="str">
        <f t="array" ref="AI1466">IF($W1466, "", INDEX(白話字韻母八聲調資料表, $AD1466, $AG1466))</f>
        <v/>
      </c>
      <c r="AJ1466" s="370"/>
      <c r="AK1466" s="373" t="b">
        <f t="shared" si="420"/>
        <v>0</v>
      </c>
      <c r="AL1466" s="373" t="str">
        <f>IF( $AK1466, IFERROR( IF(MATCH( $E1466, 顎音化聲母!$H$9:$H$37, 0), TRUE, FALSE), FALSE), "")</f>
        <v/>
      </c>
      <c r="AM1466" s="373" t="str">
        <f t="array" ref="AM1466">IF( AND($AK1466, $AL1466), INDEX(顎音化聲母資料表, MATCH( $D1466 &amp; $E1466, 顎音化聲母!$L$5:$L$136, 0), 3), "")</f>
        <v/>
      </c>
      <c r="AN1466" s="373" t="str">
        <f t="shared" si="421"/>
        <v/>
      </c>
      <c r="AO1466" s="374" t="str">
        <f t="array" ref="AO1466">IF($AN1466="", "", IF( $AM1466&lt;&gt;"", $AM1466,INDEX(白話字聲母資料表, $AN1466, $AO$5)))</f>
        <v/>
      </c>
      <c r="AP1466" s="374" t="str">
        <f t="array" ref="AP1466">IF($W1466, "", INDEX(方音八音反切資料表, $AD1466, $AG1466))</f>
        <v/>
      </c>
      <c r="AQ1466" s="370"/>
      <c r="AR1466" s="374" t="str">
        <f t="array" ref="AR1466">IF($V1466, "", INDEX(白話字聲母資料表, $Z1466, $AR$5))</f>
        <v/>
      </c>
      <c r="AS1466" s="375" t="str">
        <f t="array" ref="AS1466">IF($W1466, "", INDEX(白話字韻母資料表, $AC1466, $AR$5))</f>
        <v/>
      </c>
      <c r="AT1466" s="374" t="str">
        <f t="array" ref="AT1466">IF($W1466, "", INDEX(台羅韻母八聲調資料表, $AD1466, $AG1466))</f>
        <v/>
      </c>
      <c r="AU1466" s="370"/>
      <c r="AV1466" s="374" t="str">
        <f t="array" ref="AV1466">IF($V1466, "", INDEX(白話字聲母資料表, $Z1466, $AV$5))</f>
        <v/>
      </c>
      <c r="AW1466" s="375" t="str">
        <f t="array" ref="AW1466">IF($W1466, "", INDEX(白話字韻母資料表, $AC1466, $AW$5))</f>
        <v/>
      </c>
      <c r="AX1466" s="374" t="str">
        <f t="array" ref="AX1466">IF($W1466, "", INDEX(閩拼韻母八聲調資料表, $AD1466, $AG1466))</f>
        <v/>
      </c>
    </row>
    <row r="1467" spans="2:50">
      <c r="B1467" s="380">
        <f t="shared" si="367"/>
        <v>1459</v>
      </c>
      <c r="C1467" s="314" t="str">
        <f>MID(文章!$D$4, B1467, 1)</f>
        <v/>
      </c>
      <c r="D1467" s="365"/>
      <c r="E1467" s="365"/>
      <c r="F1467" s="365"/>
      <c r="G1467" s="315" t="str">
        <f t="array" ref="G1467">IF( OR($T1467, NOT($U1467), $W1467), "", $AA1467 &amp; $AH1467 &amp; INDEX(中文數值資料表, $AG1467, 2) )</f>
        <v/>
      </c>
      <c r="H1467" s="321" t="str">
        <f t="shared" si="368"/>
        <v/>
      </c>
      <c r="I1467" s="322" t="str">
        <f t="shared" si="369"/>
        <v/>
      </c>
      <c r="J1467" s="323" t="str">
        <f t="shared" si="370"/>
        <v/>
      </c>
      <c r="K1467" s="316" t="str">
        <f t="shared" si="371"/>
        <v/>
      </c>
      <c r="L1467" s="317" t="str">
        <f t="shared" ca="1" si="422"/>
        <v xml:space="preserve">\ltjruby{}{}\
</v>
      </c>
      <c r="M1467" s="317" t="str">
        <f t="shared" ca="1" si="408"/>
        <v xml:space="preserve">&lt;ruby&gt;&lt;rt&gt;&lt;/rt&gt;&lt;/ruby&gt;
</v>
      </c>
      <c r="N1467" s="317" t="str">
        <f t="shared" ca="1" si="409"/>
        <v xml:space="preserve">&lt;ruby&gt;&lt;rt&gt;&lt;/rt&gt;&lt;/ruby&gt;
</v>
      </c>
      <c r="O1467" s="317" t="str">
        <f t="shared" ca="1" si="423"/>
        <v xml:space="preserve">&lt;ruby&gt;&lt;rt&gt;&lt;/rt&gt;&lt;/ruby&gt;
</v>
      </c>
      <c r="P1467" s="317" t="str">
        <f t="shared" ca="1" si="423"/>
        <v xml:space="preserve">&lt;ruby&gt;&lt;rt&gt;&lt;/rt&gt;&lt;/ruby&gt;
</v>
      </c>
      <c r="Q1467" s="318" t="str">
        <f t="shared" ca="1" si="411"/>
        <v xml:space="preserve">&lt;ruby&gt;&lt;rtc&gt;&lt;/rtc&gt;&lt;/ruby&gt;
</v>
      </c>
      <c r="R1467" s="318" t="str">
        <f t="shared" ca="1" si="412"/>
        <v xml:space="preserve">&lt;ruby&gt;&lt;rt&gt;&lt;/rt&gt;&lt;rtc&gt;&lt;/rtc&gt;&lt;/ruby&gt;
</v>
      </c>
      <c r="S1467" s="285"/>
      <c r="T1467" s="319" t="b">
        <f t="shared" si="406"/>
        <v>0</v>
      </c>
      <c r="U1467" s="319" t="b">
        <f t="shared" si="413"/>
        <v>0</v>
      </c>
      <c r="V1467" s="319" t="b">
        <f t="shared" si="414"/>
        <v>1</v>
      </c>
      <c r="W1467" s="319" t="b">
        <f t="shared" si="415"/>
        <v>1</v>
      </c>
      <c r="X1467" s="319" t="b">
        <f t="shared" si="416"/>
        <v>0</v>
      </c>
      <c r="Y1467" s="370"/>
      <c r="Z1467" s="377" t="str">
        <f t="shared" si="407"/>
        <v/>
      </c>
      <c r="AA1467" s="373" t="str">
        <f t="array" ref="AA1467">IF( $Z1467="", "", INDEX(白話字聲母資料表, $Z1467, $AA$5))</f>
        <v/>
      </c>
      <c r="AB1467" s="370"/>
      <c r="AC1467" s="377" t="str">
        <f t="shared" si="417"/>
        <v/>
      </c>
      <c r="AD1467" s="373" t="str">
        <f t="array" ref="AD1467">IF( $W1467, "", INDEX(白話字韻母資料表, AC1467, $AD$5))</f>
        <v/>
      </c>
      <c r="AE1467" s="373" t="str">
        <f t="array" ref="AE1467">IF( $W1467, "", IF( INDEX(白話字韻母資料表, AC1467, $AE$5) = "入聲", TRUE, FALSE) )</f>
        <v/>
      </c>
      <c r="AF1467" s="374" t="str">
        <f t="shared" si="418"/>
        <v/>
      </c>
      <c r="AG1467" s="374" t="str">
        <f t="shared" si="419"/>
        <v/>
      </c>
      <c r="AH1467" s="374" t="str">
        <f t="array" ref="AH1467">IF( $W1467, "", INDEX(白話字韻母資料表, $AC1467, $AH$5))</f>
        <v/>
      </c>
      <c r="AI1467" s="374" t="str">
        <f t="array" ref="AI1467">IF($W1467, "", INDEX(白話字韻母八聲調資料表, $AD1467, $AG1467))</f>
        <v/>
      </c>
      <c r="AJ1467" s="370"/>
      <c r="AK1467" s="373" t="b">
        <f t="shared" si="420"/>
        <v>0</v>
      </c>
      <c r="AL1467" s="373" t="str">
        <f>IF( $AK1467, IFERROR( IF(MATCH( $E1467, 顎音化聲母!$H$9:$H$37, 0), TRUE, FALSE), FALSE), "")</f>
        <v/>
      </c>
      <c r="AM1467" s="373" t="str">
        <f t="array" ref="AM1467">IF( AND($AK1467, $AL1467), INDEX(顎音化聲母資料表, MATCH( $D1467 &amp; $E1467, 顎音化聲母!$L$5:$L$136, 0), 3), "")</f>
        <v/>
      </c>
      <c r="AN1467" s="373" t="str">
        <f t="shared" si="421"/>
        <v/>
      </c>
      <c r="AO1467" s="374" t="str">
        <f t="array" ref="AO1467">IF($AN1467="", "", IF( $AM1467&lt;&gt;"", $AM1467,INDEX(白話字聲母資料表, $AN1467, $AO$5)))</f>
        <v/>
      </c>
      <c r="AP1467" s="374" t="str">
        <f t="array" ref="AP1467">IF($W1467, "", INDEX(方音八音反切資料表, $AD1467, $AG1467))</f>
        <v/>
      </c>
      <c r="AQ1467" s="370"/>
      <c r="AR1467" s="374" t="str">
        <f t="array" ref="AR1467">IF($V1467, "", INDEX(白話字聲母資料表, $Z1467, $AR$5))</f>
        <v/>
      </c>
      <c r="AS1467" s="375" t="str">
        <f t="array" ref="AS1467">IF($W1467, "", INDEX(白話字韻母資料表, $AC1467, $AR$5))</f>
        <v/>
      </c>
      <c r="AT1467" s="374" t="str">
        <f t="array" ref="AT1467">IF($W1467, "", INDEX(台羅韻母八聲調資料表, $AD1467, $AG1467))</f>
        <v/>
      </c>
      <c r="AU1467" s="370"/>
      <c r="AV1467" s="374" t="str">
        <f t="array" ref="AV1467">IF($V1467, "", INDEX(白話字聲母資料表, $Z1467, $AV$5))</f>
        <v/>
      </c>
      <c r="AW1467" s="375" t="str">
        <f t="array" ref="AW1467">IF($W1467, "", INDEX(白話字韻母資料表, $AC1467, $AW$5))</f>
        <v/>
      </c>
      <c r="AX1467" s="374" t="str">
        <f t="array" ref="AX1467">IF($W1467, "", INDEX(閩拼韻母八聲調資料表, $AD1467, $AG1467))</f>
        <v/>
      </c>
    </row>
    <row r="1468" spans="2:50">
      <c r="B1468" s="380">
        <f t="shared" si="367"/>
        <v>1460</v>
      </c>
      <c r="C1468" s="314" t="str">
        <f>MID(文章!$D$4, B1468, 1)</f>
        <v/>
      </c>
      <c r="D1468" s="365"/>
      <c r="E1468" s="365"/>
      <c r="F1468" s="365"/>
      <c r="G1468" s="315" t="str">
        <f t="array" ref="G1468">IF( OR($T1468, NOT($U1468), $W1468), "", $AA1468 &amp; $AH1468 &amp; INDEX(中文數值資料表, $AG1468, 2) )</f>
        <v/>
      </c>
      <c r="H1468" s="321" t="str">
        <f t="shared" si="368"/>
        <v/>
      </c>
      <c r="I1468" s="322" t="str">
        <f t="shared" si="369"/>
        <v/>
      </c>
      <c r="J1468" s="323" t="str">
        <f t="shared" si="370"/>
        <v/>
      </c>
      <c r="K1468" s="316" t="str">
        <f t="shared" si="371"/>
        <v/>
      </c>
      <c r="L1468" s="317" t="str">
        <f t="shared" ca="1" si="422"/>
        <v xml:space="preserve">\ltjruby{}{}\
</v>
      </c>
      <c r="M1468" s="317" t="str">
        <f t="shared" ca="1" si="408"/>
        <v xml:space="preserve">&lt;ruby&gt;&lt;rt&gt;&lt;/rt&gt;&lt;/ruby&gt;
</v>
      </c>
      <c r="N1468" s="317" t="str">
        <f t="shared" ca="1" si="409"/>
        <v xml:space="preserve">&lt;ruby&gt;&lt;rt&gt;&lt;/rt&gt;&lt;/ruby&gt;
</v>
      </c>
      <c r="O1468" s="317" t="str">
        <f t="shared" ca="1" si="423"/>
        <v xml:space="preserve">&lt;ruby&gt;&lt;rt&gt;&lt;/rt&gt;&lt;/ruby&gt;
</v>
      </c>
      <c r="P1468" s="317" t="str">
        <f t="shared" ca="1" si="423"/>
        <v xml:space="preserve">&lt;ruby&gt;&lt;rt&gt;&lt;/rt&gt;&lt;/ruby&gt;
</v>
      </c>
      <c r="Q1468" s="318" t="str">
        <f t="shared" ca="1" si="411"/>
        <v xml:space="preserve">&lt;ruby&gt;&lt;rtc&gt;&lt;/rtc&gt;&lt;/ruby&gt;
</v>
      </c>
      <c r="R1468" s="318" t="str">
        <f t="shared" ca="1" si="412"/>
        <v xml:space="preserve">&lt;ruby&gt;&lt;rt&gt;&lt;/rt&gt;&lt;rtc&gt;&lt;/rtc&gt;&lt;/ruby&gt;
</v>
      </c>
      <c r="S1468" s="285"/>
      <c r="T1468" s="319" t="b">
        <f t="shared" si="406"/>
        <v>0</v>
      </c>
      <c r="U1468" s="319" t="b">
        <f t="shared" si="413"/>
        <v>0</v>
      </c>
      <c r="V1468" s="319" t="b">
        <f t="shared" si="414"/>
        <v>1</v>
      </c>
      <c r="W1468" s="319" t="b">
        <f t="shared" si="415"/>
        <v>1</v>
      </c>
      <c r="X1468" s="319" t="b">
        <f t="shared" si="416"/>
        <v>0</v>
      </c>
      <c r="Y1468" s="370"/>
      <c r="Z1468" s="377" t="str">
        <f t="shared" si="407"/>
        <v/>
      </c>
      <c r="AA1468" s="373" t="str">
        <f t="array" ref="AA1468">IF( $Z1468="", "", INDEX(白話字聲母資料表, $Z1468, $AA$5))</f>
        <v/>
      </c>
      <c r="AB1468" s="370"/>
      <c r="AC1468" s="377" t="str">
        <f t="shared" si="417"/>
        <v/>
      </c>
      <c r="AD1468" s="373" t="str">
        <f t="array" ref="AD1468">IF( $W1468, "", INDEX(白話字韻母資料表, AC1468, $AD$5))</f>
        <v/>
      </c>
      <c r="AE1468" s="373" t="str">
        <f t="array" ref="AE1468">IF( $W1468, "", IF( INDEX(白話字韻母資料表, AC1468, $AE$5) = "入聲", TRUE, FALSE) )</f>
        <v/>
      </c>
      <c r="AF1468" s="374" t="str">
        <f t="shared" si="418"/>
        <v/>
      </c>
      <c r="AG1468" s="374" t="str">
        <f t="shared" si="419"/>
        <v/>
      </c>
      <c r="AH1468" s="374" t="str">
        <f t="array" ref="AH1468">IF( $W1468, "", INDEX(白話字韻母資料表, $AC1468, $AH$5))</f>
        <v/>
      </c>
      <c r="AI1468" s="374" t="str">
        <f t="array" ref="AI1468">IF($W1468, "", INDEX(白話字韻母八聲調資料表, $AD1468, $AG1468))</f>
        <v/>
      </c>
      <c r="AJ1468" s="370"/>
      <c r="AK1468" s="373" t="b">
        <f t="shared" si="420"/>
        <v>0</v>
      </c>
      <c r="AL1468" s="373" t="str">
        <f>IF( $AK1468, IFERROR( IF(MATCH( $E1468, 顎音化聲母!$H$9:$H$37, 0), TRUE, FALSE), FALSE), "")</f>
        <v/>
      </c>
      <c r="AM1468" s="373" t="str">
        <f t="array" ref="AM1468">IF( AND($AK1468, $AL1468), INDEX(顎音化聲母資料表, MATCH( $D1468 &amp; $E1468, 顎音化聲母!$L$5:$L$136, 0), 3), "")</f>
        <v/>
      </c>
      <c r="AN1468" s="373" t="str">
        <f t="shared" si="421"/>
        <v/>
      </c>
      <c r="AO1468" s="374" t="str">
        <f t="array" ref="AO1468">IF($AN1468="", "", IF( $AM1468&lt;&gt;"", $AM1468,INDEX(白話字聲母資料表, $AN1468, $AO$5)))</f>
        <v/>
      </c>
      <c r="AP1468" s="374" t="str">
        <f t="array" ref="AP1468">IF($W1468, "", INDEX(方音八音反切資料表, $AD1468, $AG1468))</f>
        <v/>
      </c>
      <c r="AQ1468" s="370"/>
      <c r="AR1468" s="374" t="str">
        <f t="array" ref="AR1468">IF($V1468, "", INDEX(白話字聲母資料表, $Z1468, $AR$5))</f>
        <v/>
      </c>
      <c r="AS1468" s="375" t="str">
        <f t="array" ref="AS1468">IF($W1468, "", INDEX(白話字韻母資料表, $AC1468, $AR$5))</f>
        <v/>
      </c>
      <c r="AT1468" s="374" t="str">
        <f t="array" ref="AT1468">IF($W1468, "", INDEX(台羅韻母八聲調資料表, $AD1468, $AG1468))</f>
        <v/>
      </c>
      <c r="AU1468" s="370"/>
      <c r="AV1468" s="374" t="str">
        <f t="array" ref="AV1468">IF($V1468, "", INDEX(白話字聲母資料表, $Z1468, $AV$5))</f>
        <v/>
      </c>
      <c r="AW1468" s="375" t="str">
        <f t="array" ref="AW1468">IF($W1468, "", INDEX(白話字韻母資料表, $AC1468, $AW$5))</f>
        <v/>
      </c>
      <c r="AX1468" s="374" t="str">
        <f t="array" ref="AX1468">IF($W1468, "", INDEX(閩拼韻母八聲調資料表, $AD1468, $AG1468))</f>
        <v/>
      </c>
    </row>
    <row r="1469" spans="2:50">
      <c r="B1469" s="380">
        <f t="shared" si="367"/>
        <v>1461</v>
      </c>
      <c r="C1469" s="314" t="str">
        <f>MID(文章!$D$4, B1469, 1)</f>
        <v/>
      </c>
      <c r="D1469" s="365"/>
      <c r="E1469" s="365"/>
      <c r="F1469" s="365"/>
      <c r="G1469" s="315" t="str">
        <f t="array" ref="G1469">IF( OR($T1469, NOT($U1469), $W1469), "", $AA1469 &amp; $AH1469 &amp; INDEX(中文數值資料表, $AG1469, 2) )</f>
        <v/>
      </c>
      <c r="H1469" s="321" t="str">
        <f t="shared" si="368"/>
        <v/>
      </c>
      <c r="I1469" s="322" t="str">
        <f t="shared" si="369"/>
        <v/>
      </c>
      <c r="J1469" s="323" t="str">
        <f t="shared" si="370"/>
        <v/>
      </c>
      <c r="K1469" s="316" t="str">
        <f t="shared" si="371"/>
        <v/>
      </c>
      <c r="L1469" s="317" t="str">
        <f t="shared" ca="1" si="422"/>
        <v xml:space="preserve">\ltjruby{}{}\
</v>
      </c>
      <c r="M1469" s="317" t="str">
        <f t="shared" ca="1" si="408"/>
        <v xml:space="preserve">&lt;ruby&gt;&lt;rt&gt;&lt;/rt&gt;&lt;/ruby&gt;
</v>
      </c>
      <c r="N1469" s="317" t="str">
        <f t="shared" ca="1" si="409"/>
        <v xml:space="preserve">&lt;ruby&gt;&lt;rt&gt;&lt;/rt&gt;&lt;/ruby&gt;
</v>
      </c>
      <c r="O1469" s="317" t="str">
        <f t="shared" ca="1" si="423"/>
        <v xml:space="preserve">&lt;ruby&gt;&lt;rt&gt;&lt;/rt&gt;&lt;/ruby&gt;
</v>
      </c>
      <c r="P1469" s="317" t="str">
        <f t="shared" ca="1" si="423"/>
        <v xml:space="preserve">&lt;ruby&gt;&lt;rt&gt;&lt;/rt&gt;&lt;/ruby&gt;
</v>
      </c>
      <c r="Q1469" s="318" t="str">
        <f t="shared" ca="1" si="411"/>
        <v xml:space="preserve">&lt;ruby&gt;&lt;rtc&gt;&lt;/rtc&gt;&lt;/ruby&gt;
</v>
      </c>
      <c r="R1469" s="318" t="str">
        <f t="shared" ca="1" si="412"/>
        <v xml:space="preserve">&lt;ruby&gt;&lt;rt&gt;&lt;/rt&gt;&lt;rtc&gt;&lt;/rtc&gt;&lt;/ruby&gt;
</v>
      </c>
      <c r="S1469" s="285"/>
      <c r="T1469" s="319" t="b">
        <f t="shared" si="406"/>
        <v>0</v>
      </c>
      <c r="U1469" s="319" t="b">
        <f t="shared" si="413"/>
        <v>0</v>
      </c>
      <c r="V1469" s="319" t="b">
        <f t="shared" si="414"/>
        <v>1</v>
      </c>
      <c r="W1469" s="319" t="b">
        <f t="shared" si="415"/>
        <v>1</v>
      </c>
      <c r="X1469" s="319" t="b">
        <f t="shared" si="416"/>
        <v>0</v>
      </c>
      <c r="Y1469" s="370"/>
      <c r="Z1469" s="377" t="str">
        <f t="shared" si="407"/>
        <v/>
      </c>
      <c r="AA1469" s="373" t="str">
        <f t="array" ref="AA1469">IF( $Z1469="", "", INDEX(白話字聲母資料表, $Z1469, $AA$5))</f>
        <v/>
      </c>
      <c r="AB1469" s="370"/>
      <c r="AC1469" s="377" t="str">
        <f t="shared" si="417"/>
        <v/>
      </c>
      <c r="AD1469" s="373" t="str">
        <f t="array" ref="AD1469">IF( $W1469, "", INDEX(白話字韻母資料表, AC1469, $AD$5))</f>
        <v/>
      </c>
      <c r="AE1469" s="373" t="str">
        <f t="array" ref="AE1469">IF( $W1469, "", IF( INDEX(白話字韻母資料表, AC1469, $AE$5) = "入聲", TRUE, FALSE) )</f>
        <v/>
      </c>
      <c r="AF1469" s="374" t="str">
        <f t="shared" si="418"/>
        <v/>
      </c>
      <c r="AG1469" s="374" t="str">
        <f t="shared" si="419"/>
        <v/>
      </c>
      <c r="AH1469" s="374" t="str">
        <f t="array" ref="AH1469">IF( $W1469, "", INDEX(白話字韻母資料表, $AC1469, $AH$5))</f>
        <v/>
      </c>
      <c r="AI1469" s="374" t="str">
        <f t="array" ref="AI1469">IF($W1469, "", INDEX(白話字韻母八聲調資料表, $AD1469, $AG1469))</f>
        <v/>
      </c>
      <c r="AJ1469" s="370"/>
      <c r="AK1469" s="373" t="b">
        <f t="shared" si="420"/>
        <v>0</v>
      </c>
      <c r="AL1469" s="373" t="str">
        <f>IF( $AK1469, IFERROR( IF(MATCH( $E1469, 顎音化聲母!$H$9:$H$37, 0), TRUE, FALSE), FALSE), "")</f>
        <v/>
      </c>
      <c r="AM1469" s="373" t="str">
        <f t="array" ref="AM1469">IF( AND($AK1469, $AL1469), INDEX(顎音化聲母資料表, MATCH( $D1469 &amp; $E1469, 顎音化聲母!$L$5:$L$136, 0), 3), "")</f>
        <v/>
      </c>
      <c r="AN1469" s="373" t="str">
        <f t="shared" si="421"/>
        <v/>
      </c>
      <c r="AO1469" s="374" t="str">
        <f t="array" ref="AO1469">IF($AN1469="", "", IF( $AM1469&lt;&gt;"", $AM1469,INDEX(白話字聲母資料表, $AN1469, $AO$5)))</f>
        <v/>
      </c>
      <c r="AP1469" s="374" t="str">
        <f t="array" ref="AP1469">IF($W1469, "", INDEX(方音八音反切資料表, $AD1469, $AG1469))</f>
        <v/>
      </c>
      <c r="AQ1469" s="370"/>
      <c r="AR1469" s="374" t="str">
        <f t="array" ref="AR1469">IF($V1469, "", INDEX(白話字聲母資料表, $Z1469, $AR$5))</f>
        <v/>
      </c>
      <c r="AS1469" s="375" t="str">
        <f t="array" ref="AS1469">IF($W1469, "", INDEX(白話字韻母資料表, $AC1469, $AR$5))</f>
        <v/>
      </c>
      <c r="AT1469" s="374" t="str">
        <f t="array" ref="AT1469">IF($W1469, "", INDEX(台羅韻母八聲調資料表, $AD1469, $AG1469))</f>
        <v/>
      </c>
      <c r="AU1469" s="370"/>
      <c r="AV1469" s="374" t="str">
        <f t="array" ref="AV1469">IF($V1469, "", INDEX(白話字聲母資料表, $Z1469, $AV$5))</f>
        <v/>
      </c>
      <c r="AW1469" s="375" t="str">
        <f t="array" ref="AW1469">IF($W1469, "", INDEX(白話字韻母資料表, $AC1469, $AW$5))</f>
        <v/>
      </c>
      <c r="AX1469" s="374" t="str">
        <f t="array" ref="AX1469">IF($W1469, "", INDEX(閩拼韻母八聲調資料表, $AD1469, $AG1469))</f>
        <v/>
      </c>
    </row>
    <row r="1470" spans="2:50">
      <c r="B1470" s="380">
        <f t="shared" si="367"/>
        <v>1462</v>
      </c>
      <c r="C1470" s="314" t="str">
        <f>MID(文章!$D$4, B1470, 1)</f>
        <v/>
      </c>
      <c r="D1470" s="365"/>
      <c r="E1470" s="365"/>
      <c r="F1470" s="365"/>
      <c r="G1470" s="315" t="str">
        <f t="array" ref="G1470">IF( OR($T1470, NOT($U1470), $W1470), "", $AA1470 &amp; $AH1470 &amp; INDEX(中文數值資料表, $AG1470, 2) )</f>
        <v/>
      </c>
      <c r="H1470" s="321" t="str">
        <f t="shared" si="368"/>
        <v/>
      </c>
      <c r="I1470" s="322" t="str">
        <f t="shared" si="369"/>
        <v/>
      </c>
      <c r="J1470" s="323" t="str">
        <f t="shared" si="370"/>
        <v/>
      </c>
      <c r="K1470" s="316" t="str">
        <f t="shared" si="371"/>
        <v/>
      </c>
      <c r="L1470" s="317" t="str">
        <f t="shared" ca="1" si="422"/>
        <v xml:space="preserve">\ltjruby{}{}\
</v>
      </c>
      <c r="M1470" s="317" t="str">
        <f t="shared" ca="1" si="408"/>
        <v xml:space="preserve">&lt;ruby&gt;&lt;rt&gt;&lt;/rt&gt;&lt;/ruby&gt;
</v>
      </c>
      <c r="N1470" s="317" t="str">
        <f t="shared" ca="1" si="409"/>
        <v xml:space="preserve">&lt;ruby&gt;&lt;rt&gt;&lt;/rt&gt;&lt;/ruby&gt;
</v>
      </c>
      <c r="O1470" s="317" t="str">
        <f t="shared" ca="1" si="423"/>
        <v xml:space="preserve">&lt;ruby&gt;&lt;rt&gt;&lt;/rt&gt;&lt;/ruby&gt;
</v>
      </c>
      <c r="P1470" s="317" t="str">
        <f t="shared" ca="1" si="423"/>
        <v xml:space="preserve">&lt;ruby&gt;&lt;rt&gt;&lt;/rt&gt;&lt;/ruby&gt;
</v>
      </c>
      <c r="Q1470" s="318" t="str">
        <f t="shared" ca="1" si="411"/>
        <v xml:space="preserve">&lt;ruby&gt;&lt;rtc&gt;&lt;/rtc&gt;&lt;/ruby&gt;
</v>
      </c>
      <c r="R1470" s="318" t="str">
        <f t="shared" ca="1" si="412"/>
        <v xml:space="preserve">&lt;ruby&gt;&lt;rt&gt;&lt;/rt&gt;&lt;rtc&gt;&lt;/rtc&gt;&lt;/ruby&gt;
</v>
      </c>
      <c r="S1470" s="285"/>
      <c r="T1470" s="319" t="b">
        <f t="shared" si="406"/>
        <v>0</v>
      </c>
      <c r="U1470" s="319" t="b">
        <f t="shared" si="413"/>
        <v>0</v>
      </c>
      <c r="V1470" s="319" t="b">
        <f t="shared" si="414"/>
        <v>1</v>
      </c>
      <c r="W1470" s="319" t="b">
        <f t="shared" si="415"/>
        <v>1</v>
      </c>
      <c r="X1470" s="319" t="b">
        <f t="shared" si="416"/>
        <v>0</v>
      </c>
      <c r="Y1470" s="370"/>
      <c r="Z1470" s="377" t="str">
        <f t="shared" si="407"/>
        <v/>
      </c>
      <c r="AA1470" s="373" t="str">
        <f t="array" ref="AA1470">IF( $Z1470="", "", INDEX(白話字聲母資料表, $Z1470, $AA$5))</f>
        <v/>
      </c>
      <c r="AB1470" s="370"/>
      <c r="AC1470" s="377" t="str">
        <f t="shared" si="417"/>
        <v/>
      </c>
      <c r="AD1470" s="373" t="str">
        <f t="array" ref="AD1470">IF( $W1470, "", INDEX(白話字韻母資料表, AC1470, $AD$5))</f>
        <v/>
      </c>
      <c r="AE1470" s="373" t="str">
        <f t="array" ref="AE1470">IF( $W1470, "", IF( INDEX(白話字韻母資料表, AC1470, $AE$5) = "入聲", TRUE, FALSE) )</f>
        <v/>
      </c>
      <c r="AF1470" s="374" t="str">
        <f t="shared" si="418"/>
        <v/>
      </c>
      <c r="AG1470" s="374" t="str">
        <f t="shared" si="419"/>
        <v/>
      </c>
      <c r="AH1470" s="374" t="str">
        <f t="array" ref="AH1470">IF( $W1470, "", INDEX(白話字韻母資料表, $AC1470, $AH$5))</f>
        <v/>
      </c>
      <c r="AI1470" s="374" t="str">
        <f t="array" ref="AI1470">IF($W1470, "", INDEX(白話字韻母八聲調資料表, $AD1470, $AG1470))</f>
        <v/>
      </c>
      <c r="AJ1470" s="370"/>
      <c r="AK1470" s="373" t="b">
        <f t="shared" si="420"/>
        <v>0</v>
      </c>
      <c r="AL1470" s="373" t="str">
        <f>IF( $AK1470, IFERROR( IF(MATCH( $E1470, 顎音化聲母!$H$9:$H$37, 0), TRUE, FALSE), FALSE), "")</f>
        <v/>
      </c>
      <c r="AM1470" s="373" t="str">
        <f t="array" ref="AM1470">IF( AND($AK1470, $AL1470), INDEX(顎音化聲母資料表, MATCH( $D1470 &amp; $E1470, 顎音化聲母!$L$5:$L$136, 0), 3), "")</f>
        <v/>
      </c>
      <c r="AN1470" s="373" t="str">
        <f t="shared" si="421"/>
        <v/>
      </c>
      <c r="AO1470" s="374" t="str">
        <f t="array" ref="AO1470">IF($AN1470="", "", IF( $AM1470&lt;&gt;"", $AM1470,INDEX(白話字聲母資料表, $AN1470, $AO$5)))</f>
        <v/>
      </c>
      <c r="AP1470" s="374" t="str">
        <f t="array" ref="AP1470">IF($W1470, "", INDEX(方音八音反切資料表, $AD1470, $AG1470))</f>
        <v/>
      </c>
      <c r="AQ1470" s="370"/>
      <c r="AR1470" s="374" t="str">
        <f t="array" ref="AR1470">IF($V1470, "", INDEX(白話字聲母資料表, $Z1470, $AR$5))</f>
        <v/>
      </c>
      <c r="AS1470" s="375" t="str">
        <f t="array" ref="AS1470">IF($W1470, "", INDEX(白話字韻母資料表, $AC1470, $AR$5))</f>
        <v/>
      </c>
      <c r="AT1470" s="374" t="str">
        <f t="array" ref="AT1470">IF($W1470, "", INDEX(台羅韻母八聲調資料表, $AD1470, $AG1470))</f>
        <v/>
      </c>
      <c r="AU1470" s="370"/>
      <c r="AV1470" s="374" t="str">
        <f t="array" ref="AV1470">IF($V1470, "", INDEX(白話字聲母資料表, $Z1470, $AV$5))</f>
        <v/>
      </c>
      <c r="AW1470" s="375" t="str">
        <f t="array" ref="AW1470">IF($W1470, "", INDEX(白話字韻母資料表, $AC1470, $AW$5))</f>
        <v/>
      </c>
      <c r="AX1470" s="374" t="str">
        <f t="array" ref="AX1470">IF($W1470, "", INDEX(閩拼韻母八聲調資料表, $AD1470, $AG1470))</f>
        <v/>
      </c>
    </row>
    <row r="1471" spans="2:50">
      <c r="B1471" s="380">
        <f t="shared" si="367"/>
        <v>1463</v>
      </c>
      <c r="C1471" s="314" t="str">
        <f>MID(文章!$D$4, B1471, 1)</f>
        <v/>
      </c>
      <c r="D1471" s="365"/>
      <c r="E1471" s="365"/>
      <c r="F1471" s="365"/>
      <c r="G1471" s="315" t="str">
        <f t="array" ref="G1471">IF( OR($T1471, NOT($U1471), $W1471), "", $AA1471 &amp; $AH1471 &amp; INDEX(中文數值資料表, $AG1471, 2) )</f>
        <v/>
      </c>
      <c r="H1471" s="321" t="str">
        <f t="shared" si="368"/>
        <v/>
      </c>
      <c r="I1471" s="322" t="str">
        <f t="shared" si="369"/>
        <v/>
      </c>
      <c r="J1471" s="323" t="str">
        <f t="shared" si="370"/>
        <v/>
      </c>
      <c r="K1471" s="316" t="str">
        <f t="shared" si="371"/>
        <v/>
      </c>
      <c r="L1471" s="317" t="str">
        <f t="shared" ca="1" si="422"/>
        <v xml:space="preserve">\ltjruby{}{}\
</v>
      </c>
      <c r="M1471" s="317" t="str">
        <f t="shared" ca="1" si="408"/>
        <v xml:space="preserve">&lt;ruby&gt;&lt;rt&gt;&lt;/rt&gt;&lt;/ruby&gt;
</v>
      </c>
      <c r="N1471" s="317" t="str">
        <f t="shared" ca="1" si="409"/>
        <v xml:space="preserve">&lt;ruby&gt;&lt;rt&gt;&lt;/rt&gt;&lt;/ruby&gt;
</v>
      </c>
      <c r="O1471" s="317" t="str">
        <f t="shared" ca="1" si="423"/>
        <v xml:space="preserve">&lt;ruby&gt;&lt;rt&gt;&lt;/rt&gt;&lt;/ruby&gt;
</v>
      </c>
      <c r="P1471" s="317" t="str">
        <f t="shared" ca="1" si="423"/>
        <v xml:space="preserve">&lt;ruby&gt;&lt;rt&gt;&lt;/rt&gt;&lt;/ruby&gt;
</v>
      </c>
      <c r="Q1471" s="318" t="str">
        <f t="shared" ca="1" si="411"/>
        <v xml:space="preserve">&lt;ruby&gt;&lt;rtc&gt;&lt;/rtc&gt;&lt;/ruby&gt;
</v>
      </c>
      <c r="R1471" s="318" t="str">
        <f t="shared" ca="1" si="412"/>
        <v xml:space="preserve">&lt;ruby&gt;&lt;rt&gt;&lt;/rt&gt;&lt;rtc&gt;&lt;/rtc&gt;&lt;/ruby&gt;
</v>
      </c>
      <c r="S1471" s="285"/>
      <c r="T1471" s="319" t="b">
        <f t="shared" si="406"/>
        <v>0</v>
      </c>
      <c r="U1471" s="319" t="b">
        <f t="shared" si="413"/>
        <v>0</v>
      </c>
      <c r="V1471" s="319" t="b">
        <f t="shared" si="414"/>
        <v>1</v>
      </c>
      <c r="W1471" s="319" t="b">
        <f t="shared" si="415"/>
        <v>1</v>
      </c>
      <c r="X1471" s="319" t="b">
        <f t="shared" si="416"/>
        <v>0</v>
      </c>
      <c r="Y1471" s="370"/>
      <c r="Z1471" s="377" t="str">
        <f t="shared" si="407"/>
        <v/>
      </c>
      <c r="AA1471" s="373" t="str">
        <f t="array" ref="AA1471">IF( $Z1471="", "", INDEX(白話字聲母資料表, $Z1471, $AA$5))</f>
        <v/>
      </c>
      <c r="AB1471" s="370"/>
      <c r="AC1471" s="377" t="str">
        <f t="shared" si="417"/>
        <v/>
      </c>
      <c r="AD1471" s="373" t="str">
        <f t="array" ref="AD1471">IF( $W1471, "", INDEX(白話字韻母資料表, AC1471, $AD$5))</f>
        <v/>
      </c>
      <c r="AE1471" s="373" t="str">
        <f t="array" ref="AE1471">IF( $W1471, "", IF( INDEX(白話字韻母資料表, AC1471, $AE$5) = "入聲", TRUE, FALSE) )</f>
        <v/>
      </c>
      <c r="AF1471" s="374" t="str">
        <f t="shared" si="418"/>
        <v/>
      </c>
      <c r="AG1471" s="374" t="str">
        <f t="shared" si="419"/>
        <v/>
      </c>
      <c r="AH1471" s="374" t="str">
        <f t="array" ref="AH1471">IF( $W1471, "", INDEX(白話字韻母資料表, $AC1471, $AH$5))</f>
        <v/>
      </c>
      <c r="AI1471" s="374" t="str">
        <f t="array" ref="AI1471">IF($W1471, "", INDEX(白話字韻母八聲調資料表, $AD1471, $AG1471))</f>
        <v/>
      </c>
      <c r="AJ1471" s="370"/>
      <c r="AK1471" s="373" t="b">
        <f t="shared" si="420"/>
        <v>0</v>
      </c>
      <c r="AL1471" s="373" t="str">
        <f>IF( $AK1471, IFERROR( IF(MATCH( $E1471, 顎音化聲母!$H$9:$H$37, 0), TRUE, FALSE), FALSE), "")</f>
        <v/>
      </c>
      <c r="AM1471" s="373" t="str">
        <f t="array" ref="AM1471">IF( AND($AK1471, $AL1471), INDEX(顎音化聲母資料表, MATCH( $D1471 &amp; $E1471, 顎音化聲母!$L$5:$L$136, 0), 3), "")</f>
        <v/>
      </c>
      <c r="AN1471" s="373" t="str">
        <f t="shared" si="421"/>
        <v/>
      </c>
      <c r="AO1471" s="374" t="str">
        <f t="array" ref="AO1471">IF($AN1471="", "", IF( $AM1471&lt;&gt;"", $AM1471,INDEX(白話字聲母資料表, $AN1471, $AO$5)))</f>
        <v/>
      </c>
      <c r="AP1471" s="374" t="str">
        <f t="array" ref="AP1471">IF($W1471, "", INDEX(方音八音反切資料表, $AD1471, $AG1471))</f>
        <v/>
      </c>
      <c r="AQ1471" s="370"/>
      <c r="AR1471" s="374" t="str">
        <f t="array" ref="AR1471">IF($V1471, "", INDEX(白話字聲母資料表, $Z1471, $AR$5))</f>
        <v/>
      </c>
      <c r="AS1471" s="375" t="str">
        <f t="array" ref="AS1471">IF($W1471, "", INDEX(白話字韻母資料表, $AC1471, $AR$5))</f>
        <v/>
      </c>
      <c r="AT1471" s="374" t="str">
        <f t="array" ref="AT1471">IF($W1471, "", INDEX(台羅韻母八聲調資料表, $AD1471, $AG1471))</f>
        <v/>
      </c>
      <c r="AU1471" s="370"/>
      <c r="AV1471" s="374" t="str">
        <f t="array" ref="AV1471">IF($V1471, "", INDEX(白話字聲母資料表, $Z1471, $AV$5))</f>
        <v/>
      </c>
      <c r="AW1471" s="375" t="str">
        <f t="array" ref="AW1471">IF($W1471, "", INDEX(白話字韻母資料表, $AC1471, $AW$5))</f>
        <v/>
      </c>
      <c r="AX1471" s="374" t="str">
        <f t="array" ref="AX1471">IF($W1471, "", INDEX(閩拼韻母八聲調資料表, $AD1471, $AG1471))</f>
        <v/>
      </c>
    </row>
    <row r="1472" spans="2:50">
      <c r="B1472" s="380">
        <f t="shared" si="367"/>
        <v>1464</v>
      </c>
      <c r="C1472" s="314" t="str">
        <f>MID(文章!$D$4, B1472, 1)</f>
        <v/>
      </c>
      <c r="D1472" s="365"/>
      <c r="E1472" s="365"/>
      <c r="F1472" s="365"/>
      <c r="G1472" s="315" t="str">
        <f t="array" ref="G1472">IF( OR($T1472, NOT($U1472), $W1472), "", $AA1472 &amp; $AH1472 &amp; INDEX(中文數值資料表, $AG1472, 2) )</f>
        <v/>
      </c>
      <c r="H1472" s="321" t="str">
        <f t="shared" si="368"/>
        <v/>
      </c>
      <c r="I1472" s="322" t="str">
        <f t="shared" si="369"/>
        <v/>
      </c>
      <c r="J1472" s="323" t="str">
        <f t="shared" si="370"/>
        <v/>
      </c>
      <c r="K1472" s="316" t="str">
        <f t="shared" si="371"/>
        <v/>
      </c>
      <c r="L1472" s="317" t="str">
        <f t="shared" ca="1" si="422"/>
        <v xml:space="preserve">\ltjruby{}{}\
</v>
      </c>
      <c r="M1472" s="317" t="str">
        <f t="shared" ca="1" si="408"/>
        <v xml:space="preserve">&lt;ruby&gt;&lt;rt&gt;&lt;/rt&gt;&lt;/ruby&gt;
</v>
      </c>
      <c r="N1472" s="317" t="str">
        <f t="shared" ca="1" si="409"/>
        <v xml:space="preserve">&lt;ruby&gt;&lt;rt&gt;&lt;/rt&gt;&lt;/ruby&gt;
</v>
      </c>
      <c r="O1472" s="317" t="str">
        <f t="shared" ca="1" si="423"/>
        <v xml:space="preserve">&lt;ruby&gt;&lt;rt&gt;&lt;/rt&gt;&lt;/ruby&gt;
</v>
      </c>
      <c r="P1472" s="317" t="str">
        <f t="shared" ca="1" si="423"/>
        <v xml:space="preserve">&lt;ruby&gt;&lt;rt&gt;&lt;/rt&gt;&lt;/ruby&gt;
</v>
      </c>
      <c r="Q1472" s="318" t="str">
        <f t="shared" ca="1" si="411"/>
        <v xml:space="preserve">&lt;ruby&gt;&lt;rtc&gt;&lt;/rtc&gt;&lt;/ruby&gt;
</v>
      </c>
      <c r="R1472" s="318" t="str">
        <f t="shared" ca="1" si="412"/>
        <v xml:space="preserve">&lt;ruby&gt;&lt;rt&gt;&lt;/rt&gt;&lt;rtc&gt;&lt;/rtc&gt;&lt;/ruby&gt;
</v>
      </c>
      <c r="S1472" s="285"/>
      <c r="T1472" s="319" t="b">
        <f t="shared" si="406"/>
        <v>0</v>
      </c>
      <c r="U1472" s="319" t="b">
        <f t="shared" si="413"/>
        <v>0</v>
      </c>
      <c r="V1472" s="319" t="b">
        <f t="shared" si="414"/>
        <v>1</v>
      </c>
      <c r="W1472" s="319" t="b">
        <f t="shared" si="415"/>
        <v>1</v>
      </c>
      <c r="X1472" s="319" t="b">
        <f t="shared" si="416"/>
        <v>0</v>
      </c>
      <c r="Y1472" s="370"/>
      <c r="Z1472" s="377" t="str">
        <f t="shared" si="407"/>
        <v/>
      </c>
      <c r="AA1472" s="373" t="str">
        <f t="array" ref="AA1472">IF( $Z1472="", "", INDEX(白話字聲母資料表, $Z1472, $AA$5))</f>
        <v/>
      </c>
      <c r="AB1472" s="370"/>
      <c r="AC1472" s="377" t="str">
        <f t="shared" si="417"/>
        <v/>
      </c>
      <c r="AD1472" s="373" t="str">
        <f t="array" ref="AD1472">IF( $W1472, "", INDEX(白話字韻母資料表, AC1472, $AD$5))</f>
        <v/>
      </c>
      <c r="AE1472" s="373" t="str">
        <f t="array" ref="AE1472">IF( $W1472, "", IF( INDEX(白話字韻母資料表, AC1472, $AE$5) = "入聲", TRUE, FALSE) )</f>
        <v/>
      </c>
      <c r="AF1472" s="374" t="str">
        <f t="shared" si="418"/>
        <v/>
      </c>
      <c r="AG1472" s="374" t="str">
        <f t="shared" si="419"/>
        <v/>
      </c>
      <c r="AH1472" s="374" t="str">
        <f t="array" ref="AH1472">IF( $W1472, "", INDEX(白話字韻母資料表, $AC1472, $AH$5))</f>
        <v/>
      </c>
      <c r="AI1472" s="374" t="str">
        <f t="array" ref="AI1472">IF($W1472, "", INDEX(白話字韻母八聲調資料表, $AD1472, $AG1472))</f>
        <v/>
      </c>
      <c r="AJ1472" s="370"/>
      <c r="AK1472" s="373" t="b">
        <f t="shared" si="420"/>
        <v>0</v>
      </c>
      <c r="AL1472" s="373" t="str">
        <f>IF( $AK1472, IFERROR( IF(MATCH( $E1472, 顎音化聲母!$H$9:$H$37, 0), TRUE, FALSE), FALSE), "")</f>
        <v/>
      </c>
      <c r="AM1472" s="373" t="str">
        <f t="array" ref="AM1472">IF( AND($AK1472, $AL1472), INDEX(顎音化聲母資料表, MATCH( $D1472 &amp; $E1472, 顎音化聲母!$L$5:$L$136, 0), 3), "")</f>
        <v/>
      </c>
      <c r="AN1472" s="373" t="str">
        <f t="shared" si="421"/>
        <v/>
      </c>
      <c r="AO1472" s="374" t="str">
        <f t="array" ref="AO1472">IF($AN1472="", "", IF( $AM1472&lt;&gt;"", $AM1472,INDEX(白話字聲母資料表, $AN1472, $AO$5)))</f>
        <v/>
      </c>
      <c r="AP1472" s="374" t="str">
        <f t="array" ref="AP1472">IF($W1472, "", INDEX(方音八音反切資料表, $AD1472, $AG1472))</f>
        <v/>
      </c>
      <c r="AQ1472" s="370"/>
      <c r="AR1472" s="374" t="str">
        <f t="array" ref="AR1472">IF($V1472, "", INDEX(白話字聲母資料表, $Z1472, $AR$5))</f>
        <v/>
      </c>
      <c r="AS1472" s="375" t="str">
        <f t="array" ref="AS1472">IF($W1472, "", INDEX(白話字韻母資料表, $AC1472, $AR$5))</f>
        <v/>
      </c>
      <c r="AT1472" s="374" t="str">
        <f t="array" ref="AT1472">IF($W1472, "", INDEX(台羅韻母八聲調資料表, $AD1472, $AG1472))</f>
        <v/>
      </c>
      <c r="AU1472" s="370"/>
      <c r="AV1472" s="374" t="str">
        <f t="array" ref="AV1472">IF($V1472, "", INDEX(白話字聲母資料表, $Z1472, $AV$5))</f>
        <v/>
      </c>
      <c r="AW1472" s="375" t="str">
        <f t="array" ref="AW1472">IF($W1472, "", INDEX(白話字韻母資料表, $AC1472, $AW$5))</f>
        <v/>
      </c>
      <c r="AX1472" s="374" t="str">
        <f t="array" ref="AX1472">IF($W1472, "", INDEX(閩拼韻母八聲調資料表, $AD1472, $AG1472))</f>
        <v/>
      </c>
    </row>
    <row r="1473" spans="2:50">
      <c r="B1473" s="380">
        <f t="shared" si="367"/>
        <v>1465</v>
      </c>
      <c r="C1473" s="314" t="str">
        <f>MID(文章!$D$4, B1473, 1)</f>
        <v/>
      </c>
      <c r="D1473" s="365"/>
      <c r="E1473" s="365"/>
      <c r="F1473" s="365"/>
      <c r="G1473" s="315" t="str">
        <f t="array" ref="G1473">IF( OR($T1473, NOT($U1473), $W1473), "", $AA1473 &amp; $AH1473 &amp; INDEX(中文數值資料表, $AG1473, 2) )</f>
        <v/>
      </c>
      <c r="H1473" s="321" t="str">
        <f t="shared" si="368"/>
        <v/>
      </c>
      <c r="I1473" s="322" t="str">
        <f t="shared" si="369"/>
        <v/>
      </c>
      <c r="J1473" s="323" t="str">
        <f t="shared" si="370"/>
        <v/>
      </c>
      <c r="K1473" s="316" t="str">
        <f t="shared" si="371"/>
        <v/>
      </c>
      <c r="L1473" s="317" t="str">
        <f t="shared" ca="1" si="422"/>
        <v xml:space="preserve">\ltjruby{}{}\
</v>
      </c>
      <c r="M1473" s="317" t="str">
        <f t="shared" ca="1" si="408"/>
        <v xml:space="preserve">&lt;ruby&gt;&lt;rt&gt;&lt;/rt&gt;&lt;/ruby&gt;
</v>
      </c>
      <c r="N1473" s="317" t="str">
        <f t="shared" ca="1" si="409"/>
        <v xml:space="preserve">&lt;ruby&gt;&lt;rt&gt;&lt;/rt&gt;&lt;/ruby&gt;
</v>
      </c>
      <c r="O1473" s="317" t="str">
        <f t="shared" ca="1" si="423"/>
        <v xml:space="preserve">&lt;ruby&gt;&lt;rt&gt;&lt;/rt&gt;&lt;/ruby&gt;
</v>
      </c>
      <c r="P1473" s="317" t="str">
        <f t="shared" ca="1" si="423"/>
        <v xml:space="preserve">&lt;ruby&gt;&lt;rt&gt;&lt;/rt&gt;&lt;/ruby&gt;
</v>
      </c>
      <c r="Q1473" s="318" t="str">
        <f t="shared" ca="1" si="411"/>
        <v xml:space="preserve">&lt;ruby&gt;&lt;rtc&gt;&lt;/rtc&gt;&lt;/ruby&gt;
</v>
      </c>
      <c r="R1473" s="318" t="str">
        <f t="shared" ca="1" si="412"/>
        <v xml:space="preserve">&lt;ruby&gt;&lt;rt&gt;&lt;/rt&gt;&lt;rtc&gt;&lt;/rtc&gt;&lt;/ruby&gt;
</v>
      </c>
      <c r="S1473" s="285"/>
      <c r="T1473" s="319" t="b">
        <f t="shared" si="406"/>
        <v>0</v>
      </c>
      <c r="U1473" s="319" t="b">
        <f t="shared" si="413"/>
        <v>0</v>
      </c>
      <c r="V1473" s="319" t="b">
        <f t="shared" si="414"/>
        <v>1</v>
      </c>
      <c r="W1473" s="319" t="b">
        <f t="shared" si="415"/>
        <v>1</v>
      </c>
      <c r="X1473" s="319" t="b">
        <f t="shared" si="416"/>
        <v>0</v>
      </c>
      <c r="Y1473" s="370"/>
      <c r="Z1473" s="377" t="str">
        <f t="shared" si="407"/>
        <v/>
      </c>
      <c r="AA1473" s="373" t="str">
        <f t="array" ref="AA1473">IF( $Z1473="", "", INDEX(白話字聲母資料表, $Z1473, $AA$5))</f>
        <v/>
      </c>
      <c r="AB1473" s="370"/>
      <c r="AC1473" s="377" t="str">
        <f t="shared" si="417"/>
        <v/>
      </c>
      <c r="AD1473" s="373" t="str">
        <f t="array" ref="AD1473">IF( $W1473, "", INDEX(白話字韻母資料表, AC1473, $AD$5))</f>
        <v/>
      </c>
      <c r="AE1473" s="373" t="str">
        <f t="array" ref="AE1473">IF( $W1473, "", IF( INDEX(白話字韻母資料表, AC1473, $AE$5) = "入聲", TRUE, FALSE) )</f>
        <v/>
      </c>
      <c r="AF1473" s="374" t="str">
        <f t="shared" si="418"/>
        <v/>
      </c>
      <c r="AG1473" s="374" t="str">
        <f t="shared" si="419"/>
        <v/>
      </c>
      <c r="AH1473" s="374" t="str">
        <f t="array" ref="AH1473">IF( $W1473, "", INDEX(白話字韻母資料表, $AC1473, $AH$5))</f>
        <v/>
      </c>
      <c r="AI1473" s="374" t="str">
        <f t="array" ref="AI1473">IF($W1473, "", INDEX(白話字韻母八聲調資料表, $AD1473, $AG1473))</f>
        <v/>
      </c>
      <c r="AJ1473" s="370"/>
      <c r="AK1473" s="373" t="b">
        <f t="shared" si="420"/>
        <v>0</v>
      </c>
      <c r="AL1473" s="373" t="str">
        <f>IF( $AK1473, IFERROR( IF(MATCH( $E1473, 顎音化聲母!$H$9:$H$37, 0), TRUE, FALSE), FALSE), "")</f>
        <v/>
      </c>
      <c r="AM1473" s="373" t="str">
        <f t="array" ref="AM1473">IF( AND($AK1473, $AL1473), INDEX(顎音化聲母資料表, MATCH( $D1473 &amp; $E1473, 顎音化聲母!$L$5:$L$136, 0), 3), "")</f>
        <v/>
      </c>
      <c r="AN1473" s="373" t="str">
        <f t="shared" si="421"/>
        <v/>
      </c>
      <c r="AO1473" s="374" t="str">
        <f t="array" ref="AO1473">IF($AN1473="", "", IF( $AM1473&lt;&gt;"", $AM1473,INDEX(白話字聲母資料表, $AN1473, $AO$5)))</f>
        <v/>
      </c>
      <c r="AP1473" s="374" t="str">
        <f t="array" ref="AP1473">IF($W1473, "", INDEX(方音八音反切資料表, $AD1473, $AG1473))</f>
        <v/>
      </c>
      <c r="AQ1473" s="370"/>
      <c r="AR1473" s="374" t="str">
        <f t="array" ref="AR1473">IF($V1473, "", INDEX(白話字聲母資料表, $Z1473, $AR$5))</f>
        <v/>
      </c>
      <c r="AS1473" s="375" t="str">
        <f t="array" ref="AS1473">IF($W1473, "", INDEX(白話字韻母資料表, $AC1473, $AR$5))</f>
        <v/>
      </c>
      <c r="AT1473" s="374" t="str">
        <f t="array" ref="AT1473">IF($W1473, "", INDEX(台羅韻母八聲調資料表, $AD1473, $AG1473))</f>
        <v/>
      </c>
      <c r="AU1473" s="370"/>
      <c r="AV1473" s="374" t="str">
        <f t="array" ref="AV1473">IF($V1473, "", INDEX(白話字聲母資料表, $Z1473, $AV$5))</f>
        <v/>
      </c>
      <c r="AW1473" s="375" t="str">
        <f t="array" ref="AW1473">IF($W1473, "", INDEX(白話字韻母資料表, $AC1473, $AW$5))</f>
        <v/>
      </c>
      <c r="AX1473" s="374" t="str">
        <f t="array" ref="AX1473">IF($W1473, "", INDEX(閩拼韻母八聲調資料表, $AD1473, $AG1473))</f>
        <v/>
      </c>
    </row>
    <row r="1474" spans="2:50">
      <c r="B1474" s="380">
        <f t="shared" si="367"/>
        <v>1466</v>
      </c>
      <c r="C1474" s="314" t="str">
        <f>MID(文章!$D$4, B1474, 1)</f>
        <v/>
      </c>
      <c r="D1474" s="365"/>
      <c r="E1474" s="365"/>
      <c r="F1474" s="365"/>
      <c r="G1474" s="315" t="str">
        <f t="array" ref="G1474">IF( OR($T1474, NOT($U1474), $W1474), "", $AA1474 &amp; $AH1474 &amp; INDEX(中文數值資料表, $AG1474, 2) )</f>
        <v/>
      </c>
      <c r="H1474" s="321" t="str">
        <f t="shared" si="368"/>
        <v/>
      </c>
      <c r="I1474" s="322" t="str">
        <f t="shared" si="369"/>
        <v/>
      </c>
      <c r="J1474" s="323" t="str">
        <f t="shared" si="370"/>
        <v/>
      </c>
      <c r="K1474" s="316" t="str">
        <f t="shared" si="371"/>
        <v/>
      </c>
      <c r="L1474" s="317" t="str">
        <f t="shared" ca="1" si="422"/>
        <v xml:space="preserve">\ltjruby{}{}\
</v>
      </c>
      <c r="M1474" s="317" t="str">
        <f t="shared" ca="1" si="408"/>
        <v xml:space="preserve">&lt;ruby&gt;&lt;rt&gt;&lt;/rt&gt;&lt;/ruby&gt;
</v>
      </c>
      <c r="N1474" s="317" t="str">
        <f t="shared" ca="1" si="409"/>
        <v xml:space="preserve">&lt;ruby&gt;&lt;rt&gt;&lt;/rt&gt;&lt;/ruby&gt;
</v>
      </c>
      <c r="O1474" s="317" t="str">
        <f t="shared" ca="1" si="423"/>
        <v xml:space="preserve">&lt;ruby&gt;&lt;rt&gt;&lt;/rt&gt;&lt;/ruby&gt;
</v>
      </c>
      <c r="P1474" s="317" t="str">
        <f t="shared" ca="1" si="423"/>
        <v xml:space="preserve">&lt;ruby&gt;&lt;rt&gt;&lt;/rt&gt;&lt;/ruby&gt;
</v>
      </c>
      <c r="Q1474" s="318" t="str">
        <f t="shared" ca="1" si="411"/>
        <v xml:space="preserve">&lt;ruby&gt;&lt;rtc&gt;&lt;/rtc&gt;&lt;/ruby&gt;
</v>
      </c>
      <c r="R1474" s="318" t="str">
        <f t="shared" ca="1" si="412"/>
        <v xml:space="preserve">&lt;ruby&gt;&lt;rt&gt;&lt;/rt&gt;&lt;rtc&gt;&lt;/rtc&gt;&lt;/ruby&gt;
</v>
      </c>
      <c r="S1474" s="285"/>
      <c r="T1474" s="319" t="b">
        <f t="shared" si="406"/>
        <v>0</v>
      </c>
      <c r="U1474" s="319" t="b">
        <f t="shared" si="413"/>
        <v>0</v>
      </c>
      <c r="V1474" s="319" t="b">
        <f t="shared" si="414"/>
        <v>1</v>
      </c>
      <c r="W1474" s="319" t="b">
        <f t="shared" si="415"/>
        <v>1</v>
      </c>
      <c r="X1474" s="319" t="b">
        <f t="shared" si="416"/>
        <v>0</v>
      </c>
      <c r="Y1474" s="370"/>
      <c r="Z1474" s="377" t="str">
        <f t="shared" si="407"/>
        <v/>
      </c>
      <c r="AA1474" s="373" t="str">
        <f t="array" ref="AA1474">IF( $Z1474="", "", INDEX(白話字聲母資料表, $Z1474, $AA$5))</f>
        <v/>
      </c>
      <c r="AB1474" s="370"/>
      <c r="AC1474" s="377" t="str">
        <f t="shared" si="417"/>
        <v/>
      </c>
      <c r="AD1474" s="373" t="str">
        <f t="array" ref="AD1474">IF( $W1474, "", INDEX(白話字韻母資料表, AC1474, $AD$5))</f>
        <v/>
      </c>
      <c r="AE1474" s="373" t="str">
        <f t="array" ref="AE1474">IF( $W1474, "", IF( INDEX(白話字韻母資料表, AC1474, $AE$5) = "入聲", TRUE, FALSE) )</f>
        <v/>
      </c>
      <c r="AF1474" s="374" t="str">
        <f t="shared" si="418"/>
        <v/>
      </c>
      <c r="AG1474" s="374" t="str">
        <f t="shared" si="419"/>
        <v/>
      </c>
      <c r="AH1474" s="374" t="str">
        <f t="array" ref="AH1474">IF( $W1474, "", INDEX(白話字韻母資料表, $AC1474, $AH$5))</f>
        <v/>
      </c>
      <c r="AI1474" s="374" t="str">
        <f t="array" ref="AI1474">IF($W1474, "", INDEX(白話字韻母八聲調資料表, $AD1474, $AG1474))</f>
        <v/>
      </c>
      <c r="AJ1474" s="370"/>
      <c r="AK1474" s="373" t="b">
        <f t="shared" si="420"/>
        <v>0</v>
      </c>
      <c r="AL1474" s="373" t="str">
        <f>IF( $AK1474, IFERROR( IF(MATCH( $E1474, 顎音化聲母!$H$9:$H$37, 0), TRUE, FALSE), FALSE), "")</f>
        <v/>
      </c>
      <c r="AM1474" s="373" t="str">
        <f t="array" ref="AM1474">IF( AND($AK1474, $AL1474), INDEX(顎音化聲母資料表, MATCH( $D1474 &amp; $E1474, 顎音化聲母!$L$5:$L$136, 0), 3), "")</f>
        <v/>
      </c>
      <c r="AN1474" s="373" t="str">
        <f t="shared" si="421"/>
        <v/>
      </c>
      <c r="AO1474" s="374" t="str">
        <f t="array" ref="AO1474">IF($AN1474="", "", IF( $AM1474&lt;&gt;"", $AM1474,INDEX(白話字聲母資料表, $AN1474, $AO$5)))</f>
        <v/>
      </c>
      <c r="AP1474" s="374" t="str">
        <f t="array" ref="AP1474">IF($W1474, "", INDEX(方音八音反切資料表, $AD1474, $AG1474))</f>
        <v/>
      </c>
      <c r="AQ1474" s="370"/>
      <c r="AR1474" s="374" t="str">
        <f t="array" ref="AR1474">IF($V1474, "", INDEX(白話字聲母資料表, $Z1474, $AR$5))</f>
        <v/>
      </c>
      <c r="AS1474" s="375" t="str">
        <f t="array" ref="AS1474">IF($W1474, "", INDEX(白話字韻母資料表, $AC1474, $AR$5))</f>
        <v/>
      </c>
      <c r="AT1474" s="374" t="str">
        <f t="array" ref="AT1474">IF($W1474, "", INDEX(台羅韻母八聲調資料表, $AD1474, $AG1474))</f>
        <v/>
      </c>
      <c r="AU1474" s="370"/>
      <c r="AV1474" s="374" t="str">
        <f t="array" ref="AV1474">IF($V1474, "", INDEX(白話字聲母資料表, $Z1474, $AV$5))</f>
        <v/>
      </c>
      <c r="AW1474" s="375" t="str">
        <f t="array" ref="AW1474">IF($W1474, "", INDEX(白話字韻母資料表, $AC1474, $AW$5))</f>
        <v/>
      </c>
      <c r="AX1474" s="374" t="str">
        <f t="array" ref="AX1474">IF($W1474, "", INDEX(閩拼韻母八聲調資料表, $AD1474, $AG1474))</f>
        <v/>
      </c>
    </row>
    <row r="1475" spans="2:50">
      <c r="B1475" s="380">
        <f t="shared" si="367"/>
        <v>1467</v>
      </c>
      <c r="C1475" s="314" t="str">
        <f>MID(文章!$D$4, B1475, 1)</f>
        <v/>
      </c>
      <c r="D1475" s="365"/>
      <c r="E1475" s="365"/>
      <c r="F1475" s="365"/>
      <c r="G1475" s="315" t="str">
        <f t="array" ref="G1475">IF( OR($T1475, NOT($U1475), $W1475), "", $AA1475 &amp; $AH1475 &amp; INDEX(中文數值資料表, $AG1475, 2) )</f>
        <v/>
      </c>
      <c r="H1475" s="321" t="str">
        <f t="shared" si="368"/>
        <v/>
      </c>
      <c r="I1475" s="322" t="str">
        <f t="shared" si="369"/>
        <v/>
      </c>
      <c r="J1475" s="323" t="str">
        <f t="shared" si="370"/>
        <v/>
      </c>
      <c r="K1475" s="316" t="str">
        <f t="shared" si="371"/>
        <v/>
      </c>
      <c r="L1475" s="317" t="str">
        <f t="shared" ca="1" si="422"/>
        <v xml:space="preserve">\ltjruby{}{}\
</v>
      </c>
      <c r="M1475" s="317" t="str">
        <f t="shared" ca="1" si="408"/>
        <v xml:space="preserve">&lt;ruby&gt;&lt;rt&gt;&lt;/rt&gt;&lt;/ruby&gt;
</v>
      </c>
      <c r="N1475" s="317" t="str">
        <f t="shared" ca="1" si="409"/>
        <v xml:space="preserve">&lt;ruby&gt;&lt;rt&gt;&lt;/rt&gt;&lt;/ruby&gt;
</v>
      </c>
      <c r="O1475" s="317" t="str">
        <f t="shared" ca="1" si="423"/>
        <v xml:space="preserve">&lt;ruby&gt;&lt;rt&gt;&lt;/rt&gt;&lt;/ruby&gt;
</v>
      </c>
      <c r="P1475" s="317" t="str">
        <f t="shared" ca="1" si="423"/>
        <v xml:space="preserve">&lt;ruby&gt;&lt;rt&gt;&lt;/rt&gt;&lt;/ruby&gt;
</v>
      </c>
      <c r="Q1475" s="318" t="str">
        <f t="shared" ca="1" si="411"/>
        <v xml:space="preserve">&lt;ruby&gt;&lt;rtc&gt;&lt;/rtc&gt;&lt;/ruby&gt;
</v>
      </c>
      <c r="R1475" s="318" t="str">
        <f t="shared" ca="1" si="412"/>
        <v xml:space="preserve">&lt;ruby&gt;&lt;rt&gt;&lt;/rt&gt;&lt;rtc&gt;&lt;/rtc&gt;&lt;/ruby&gt;
</v>
      </c>
      <c r="S1475" s="285"/>
      <c r="T1475" s="319" t="b">
        <f t="shared" si="406"/>
        <v>0</v>
      </c>
      <c r="U1475" s="319" t="b">
        <f t="shared" si="413"/>
        <v>0</v>
      </c>
      <c r="V1475" s="319" t="b">
        <f t="shared" si="414"/>
        <v>1</v>
      </c>
      <c r="W1475" s="319" t="b">
        <f t="shared" si="415"/>
        <v>1</v>
      </c>
      <c r="X1475" s="319" t="b">
        <f t="shared" si="416"/>
        <v>0</v>
      </c>
      <c r="Y1475" s="370"/>
      <c r="Z1475" s="377" t="str">
        <f t="shared" si="407"/>
        <v/>
      </c>
      <c r="AA1475" s="373" t="str">
        <f t="array" ref="AA1475">IF( $Z1475="", "", INDEX(白話字聲母資料表, $Z1475, $AA$5))</f>
        <v/>
      </c>
      <c r="AB1475" s="370"/>
      <c r="AC1475" s="377" t="str">
        <f t="shared" si="417"/>
        <v/>
      </c>
      <c r="AD1475" s="373" t="str">
        <f t="array" ref="AD1475">IF( $W1475, "", INDEX(白話字韻母資料表, AC1475, $AD$5))</f>
        <v/>
      </c>
      <c r="AE1475" s="373" t="str">
        <f t="array" ref="AE1475">IF( $W1475, "", IF( INDEX(白話字韻母資料表, AC1475, $AE$5) = "入聲", TRUE, FALSE) )</f>
        <v/>
      </c>
      <c r="AF1475" s="374" t="str">
        <f t="shared" si="418"/>
        <v/>
      </c>
      <c r="AG1475" s="374" t="str">
        <f t="shared" si="419"/>
        <v/>
      </c>
      <c r="AH1475" s="374" t="str">
        <f t="array" ref="AH1475">IF( $W1475, "", INDEX(白話字韻母資料表, $AC1475, $AH$5))</f>
        <v/>
      </c>
      <c r="AI1475" s="374" t="str">
        <f t="array" ref="AI1475">IF($W1475, "", INDEX(白話字韻母八聲調資料表, $AD1475, $AG1475))</f>
        <v/>
      </c>
      <c r="AJ1475" s="370"/>
      <c r="AK1475" s="373" t="b">
        <f t="shared" si="420"/>
        <v>0</v>
      </c>
      <c r="AL1475" s="373" t="str">
        <f>IF( $AK1475, IFERROR( IF(MATCH( $E1475, 顎音化聲母!$H$9:$H$37, 0), TRUE, FALSE), FALSE), "")</f>
        <v/>
      </c>
      <c r="AM1475" s="373" t="str">
        <f t="array" ref="AM1475">IF( AND($AK1475, $AL1475), INDEX(顎音化聲母資料表, MATCH( $D1475 &amp; $E1475, 顎音化聲母!$L$5:$L$136, 0), 3), "")</f>
        <v/>
      </c>
      <c r="AN1475" s="373" t="str">
        <f t="shared" si="421"/>
        <v/>
      </c>
      <c r="AO1475" s="374" t="str">
        <f t="array" ref="AO1475">IF($AN1475="", "", IF( $AM1475&lt;&gt;"", $AM1475,INDEX(白話字聲母資料表, $AN1475, $AO$5)))</f>
        <v/>
      </c>
      <c r="AP1475" s="374" t="str">
        <f t="array" ref="AP1475">IF($W1475, "", INDEX(方音八音反切資料表, $AD1475, $AG1475))</f>
        <v/>
      </c>
      <c r="AQ1475" s="370"/>
      <c r="AR1475" s="374" t="str">
        <f t="array" ref="AR1475">IF($V1475, "", INDEX(白話字聲母資料表, $Z1475, $AR$5))</f>
        <v/>
      </c>
      <c r="AS1475" s="375" t="str">
        <f t="array" ref="AS1475">IF($W1475, "", INDEX(白話字韻母資料表, $AC1475, $AR$5))</f>
        <v/>
      </c>
      <c r="AT1475" s="374" t="str">
        <f t="array" ref="AT1475">IF($W1475, "", INDEX(台羅韻母八聲調資料表, $AD1475, $AG1475))</f>
        <v/>
      </c>
      <c r="AU1475" s="370"/>
      <c r="AV1475" s="374" t="str">
        <f t="array" ref="AV1475">IF($V1475, "", INDEX(白話字聲母資料表, $Z1475, $AV$5))</f>
        <v/>
      </c>
      <c r="AW1475" s="375" t="str">
        <f t="array" ref="AW1475">IF($W1475, "", INDEX(白話字韻母資料表, $AC1475, $AW$5))</f>
        <v/>
      </c>
      <c r="AX1475" s="374" t="str">
        <f t="array" ref="AX1475">IF($W1475, "", INDEX(閩拼韻母八聲調資料表, $AD1475, $AG1475))</f>
        <v/>
      </c>
    </row>
    <row r="1476" spans="2:50">
      <c r="B1476" s="380">
        <f t="shared" si="367"/>
        <v>1468</v>
      </c>
      <c r="C1476" s="314" t="str">
        <f>MID(文章!$D$4, B1476, 1)</f>
        <v/>
      </c>
      <c r="D1476" s="365"/>
      <c r="E1476" s="365"/>
      <c r="F1476" s="365"/>
      <c r="G1476" s="315" t="str">
        <f t="array" ref="G1476">IF( OR($T1476, NOT($U1476), $W1476), "", $AA1476 &amp; $AH1476 &amp; INDEX(中文數值資料表, $AG1476, 2) )</f>
        <v/>
      </c>
      <c r="H1476" s="321" t="str">
        <f t="shared" si="368"/>
        <v/>
      </c>
      <c r="I1476" s="322" t="str">
        <f t="shared" si="369"/>
        <v/>
      </c>
      <c r="J1476" s="323" t="str">
        <f t="shared" si="370"/>
        <v/>
      </c>
      <c r="K1476" s="316" t="str">
        <f t="shared" si="371"/>
        <v/>
      </c>
      <c r="L1476" s="317" t="str">
        <f t="shared" ca="1" si="422"/>
        <v xml:space="preserve">\ltjruby{}{}\
</v>
      </c>
      <c r="M1476" s="317" t="str">
        <f t="shared" ca="1" si="408"/>
        <v xml:space="preserve">&lt;ruby&gt;&lt;rt&gt;&lt;/rt&gt;&lt;/ruby&gt;
</v>
      </c>
      <c r="N1476" s="317" t="str">
        <f t="shared" ca="1" si="409"/>
        <v xml:space="preserve">&lt;ruby&gt;&lt;rt&gt;&lt;/rt&gt;&lt;/ruby&gt;
</v>
      </c>
      <c r="O1476" s="317" t="str">
        <f t="shared" ca="1" si="423"/>
        <v xml:space="preserve">&lt;ruby&gt;&lt;rt&gt;&lt;/rt&gt;&lt;/ruby&gt;
</v>
      </c>
      <c r="P1476" s="317" t="str">
        <f t="shared" ca="1" si="423"/>
        <v xml:space="preserve">&lt;ruby&gt;&lt;rt&gt;&lt;/rt&gt;&lt;/ruby&gt;
</v>
      </c>
      <c r="Q1476" s="318" t="str">
        <f t="shared" ca="1" si="411"/>
        <v xml:space="preserve">&lt;ruby&gt;&lt;rtc&gt;&lt;/rtc&gt;&lt;/ruby&gt;
</v>
      </c>
      <c r="R1476" s="318" t="str">
        <f t="shared" ca="1" si="412"/>
        <v xml:space="preserve">&lt;ruby&gt;&lt;rt&gt;&lt;/rt&gt;&lt;rtc&gt;&lt;/rtc&gt;&lt;/ruby&gt;
</v>
      </c>
      <c r="S1476" s="285"/>
      <c r="T1476" s="319" t="b">
        <f t="shared" si="406"/>
        <v>0</v>
      </c>
      <c r="U1476" s="319" t="b">
        <f t="shared" si="413"/>
        <v>0</v>
      </c>
      <c r="V1476" s="319" t="b">
        <f t="shared" si="414"/>
        <v>1</v>
      </c>
      <c r="W1476" s="319" t="b">
        <f t="shared" si="415"/>
        <v>1</v>
      </c>
      <c r="X1476" s="319" t="b">
        <f t="shared" si="416"/>
        <v>0</v>
      </c>
      <c r="Y1476" s="370"/>
      <c r="Z1476" s="377" t="str">
        <f t="shared" si="407"/>
        <v/>
      </c>
      <c r="AA1476" s="373" t="str">
        <f t="array" ref="AA1476">IF( $Z1476="", "", INDEX(白話字聲母資料表, $Z1476, $AA$5))</f>
        <v/>
      </c>
      <c r="AB1476" s="370"/>
      <c r="AC1476" s="377" t="str">
        <f t="shared" si="417"/>
        <v/>
      </c>
      <c r="AD1476" s="373" t="str">
        <f t="array" ref="AD1476">IF( $W1476, "", INDEX(白話字韻母資料表, AC1476, $AD$5))</f>
        <v/>
      </c>
      <c r="AE1476" s="373" t="str">
        <f t="array" ref="AE1476">IF( $W1476, "", IF( INDEX(白話字韻母資料表, AC1476, $AE$5) = "入聲", TRUE, FALSE) )</f>
        <v/>
      </c>
      <c r="AF1476" s="374" t="str">
        <f t="shared" si="418"/>
        <v/>
      </c>
      <c r="AG1476" s="374" t="str">
        <f t="shared" si="419"/>
        <v/>
      </c>
      <c r="AH1476" s="374" t="str">
        <f t="array" ref="AH1476">IF( $W1476, "", INDEX(白話字韻母資料表, $AC1476, $AH$5))</f>
        <v/>
      </c>
      <c r="AI1476" s="374" t="str">
        <f t="array" ref="AI1476">IF($W1476, "", INDEX(白話字韻母八聲調資料表, $AD1476, $AG1476))</f>
        <v/>
      </c>
      <c r="AJ1476" s="370"/>
      <c r="AK1476" s="373" t="b">
        <f t="shared" si="420"/>
        <v>0</v>
      </c>
      <c r="AL1476" s="373" t="str">
        <f>IF( $AK1476, IFERROR( IF(MATCH( $E1476, 顎音化聲母!$H$9:$H$37, 0), TRUE, FALSE), FALSE), "")</f>
        <v/>
      </c>
      <c r="AM1476" s="373" t="str">
        <f t="array" ref="AM1476">IF( AND($AK1476, $AL1476), INDEX(顎音化聲母資料表, MATCH( $D1476 &amp; $E1476, 顎音化聲母!$L$5:$L$136, 0), 3), "")</f>
        <v/>
      </c>
      <c r="AN1476" s="373" t="str">
        <f t="shared" si="421"/>
        <v/>
      </c>
      <c r="AO1476" s="374" t="str">
        <f t="array" ref="AO1476">IF($AN1476="", "", IF( $AM1476&lt;&gt;"", $AM1476,INDEX(白話字聲母資料表, $AN1476, $AO$5)))</f>
        <v/>
      </c>
      <c r="AP1476" s="374" t="str">
        <f t="array" ref="AP1476">IF($W1476, "", INDEX(方音八音反切資料表, $AD1476, $AG1476))</f>
        <v/>
      </c>
      <c r="AQ1476" s="370"/>
      <c r="AR1476" s="374" t="str">
        <f t="array" ref="AR1476">IF($V1476, "", INDEX(白話字聲母資料表, $Z1476, $AR$5))</f>
        <v/>
      </c>
      <c r="AS1476" s="375" t="str">
        <f t="array" ref="AS1476">IF($W1476, "", INDEX(白話字韻母資料表, $AC1476, $AR$5))</f>
        <v/>
      </c>
      <c r="AT1476" s="374" t="str">
        <f t="array" ref="AT1476">IF($W1476, "", INDEX(台羅韻母八聲調資料表, $AD1476, $AG1476))</f>
        <v/>
      </c>
      <c r="AU1476" s="370"/>
      <c r="AV1476" s="374" t="str">
        <f t="array" ref="AV1476">IF($V1476, "", INDEX(白話字聲母資料表, $Z1476, $AV$5))</f>
        <v/>
      </c>
      <c r="AW1476" s="375" t="str">
        <f t="array" ref="AW1476">IF($W1476, "", INDEX(白話字韻母資料表, $AC1476, $AW$5))</f>
        <v/>
      </c>
      <c r="AX1476" s="374" t="str">
        <f t="array" ref="AX1476">IF($W1476, "", INDEX(閩拼韻母八聲調資料表, $AD1476, $AG1476))</f>
        <v/>
      </c>
    </row>
    <row r="1477" spans="2:50">
      <c r="B1477" s="380">
        <f t="shared" si="367"/>
        <v>1469</v>
      </c>
      <c r="C1477" s="314" t="str">
        <f>MID(文章!$D$4, B1477, 1)</f>
        <v/>
      </c>
      <c r="D1477" s="365"/>
      <c r="E1477" s="365"/>
      <c r="F1477" s="365"/>
      <c r="G1477" s="315" t="str">
        <f t="array" ref="G1477">IF( OR($T1477, NOT($U1477), $W1477), "", $AA1477 &amp; $AH1477 &amp; INDEX(中文數值資料表, $AG1477, 2) )</f>
        <v/>
      </c>
      <c r="H1477" s="321" t="str">
        <f t="shared" si="368"/>
        <v/>
      </c>
      <c r="I1477" s="322" t="str">
        <f t="shared" si="369"/>
        <v/>
      </c>
      <c r="J1477" s="323" t="str">
        <f t="shared" si="370"/>
        <v/>
      </c>
      <c r="K1477" s="316" t="str">
        <f t="shared" si="371"/>
        <v/>
      </c>
      <c r="L1477" s="317" t="str">
        <f t="shared" ca="1" si="422"/>
        <v xml:space="preserve">\ltjruby{}{}\
</v>
      </c>
      <c r="M1477" s="317" t="str">
        <f t="shared" ca="1" si="408"/>
        <v xml:space="preserve">&lt;ruby&gt;&lt;rt&gt;&lt;/rt&gt;&lt;/ruby&gt;
</v>
      </c>
      <c r="N1477" s="317" t="str">
        <f t="shared" ca="1" si="409"/>
        <v xml:space="preserve">&lt;ruby&gt;&lt;rt&gt;&lt;/rt&gt;&lt;/ruby&gt;
</v>
      </c>
      <c r="O1477" s="317" t="str">
        <f t="shared" ca="1" si="423"/>
        <v xml:space="preserve">&lt;ruby&gt;&lt;rt&gt;&lt;/rt&gt;&lt;/ruby&gt;
</v>
      </c>
      <c r="P1477" s="317" t="str">
        <f t="shared" ca="1" si="423"/>
        <v xml:space="preserve">&lt;ruby&gt;&lt;rt&gt;&lt;/rt&gt;&lt;/ruby&gt;
</v>
      </c>
      <c r="Q1477" s="318" t="str">
        <f t="shared" ca="1" si="411"/>
        <v xml:space="preserve">&lt;ruby&gt;&lt;rtc&gt;&lt;/rtc&gt;&lt;/ruby&gt;
</v>
      </c>
      <c r="R1477" s="318" t="str">
        <f t="shared" ca="1" si="412"/>
        <v xml:space="preserve">&lt;ruby&gt;&lt;rt&gt;&lt;/rt&gt;&lt;rtc&gt;&lt;/rtc&gt;&lt;/ruby&gt;
</v>
      </c>
      <c r="S1477" s="285"/>
      <c r="T1477" s="319" t="b">
        <f t="shared" si="406"/>
        <v>0</v>
      </c>
      <c r="U1477" s="319" t="b">
        <f t="shared" si="413"/>
        <v>0</v>
      </c>
      <c r="V1477" s="319" t="b">
        <f t="shared" si="414"/>
        <v>1</v>
      </c>
      <c r="W1477" s="319" t="b">
        <f t="shared" si="415"/>
        <v>1</v>
      </c>
      <c r="X1477" s="319" t="b">
        <f t="shared" si="416"/>
        <v>0</v>
      </c>
      <c r="Y1477" s="370"/>
      <c r="Z1477" s="377" t="str">
        <f t="shared" si="407"/>
        <v/>
      </c>
      <c r="AA1477" s="373" t="str">
        <f t="array" ref="AA1477">IF( $Z1477="", "", INDEX(白話字聲母資料表, $Z1477, $AA$5))</f>
        <v/>
      </c>
      <c r="AB1477" s="370"/>
      <c r="AC1477" s="377" t="str">
        <f t="shared" si="417"/>
        <v/>
      </c>
      <c r="AD1477" s="373" t="str">
        <f t="array" ref="AD1477">IF( $W1477, "", INDEX(白話字韻母資料表, AC1477, $AD$5))</f>
        <v/>
      </c>
      <c r="AE1477" s="373" t="str">
        <f t="array" ref="AE1477">IF( $W1477, "", IF( INDEX(白話字韻母資料表, AC1477, $AE$5) = "入聲", TRUE, FALSE) )</f>
        <v/>
      </c>
      <c r="AF1477" s="374" t="str">
        <f t="shared" si="418"/>
        <v/>
      </c>
      <c r="AG1477" s="374" t="str">
        <f t="shared" si="419"/>
        <v/>
      </c>
      <c r="AH1477" s="374" t="str">
        <f t="array" ref="AH1477">IF( $W1477, "", INDEX(白話字韻母資料表, $AC1477, $AH$5))</f>
        <v/>
      </c>
      <c r="AI1477" s="374" t="str">
        <f t="array" ref="AI1477">IF($W1477, "", INDEX(白話字韻母八聲調資料表, $AD1477, $AG1477))</f>
        <v/>
      </c>
      <c r="AJ1477" s="370"/>
      <c r="AK1477" s="373" t="b">
        <f t="shared" si="420"/>
        <v>0</v>
      </c>
      <c r="AL1477" s="373" t="str">
        <f>IF( $AK1477, IFERROR( IF(MATCH( $E1477, 顎音化聲母!$H$9:$H$37, 0), TRUE, FALSE), FALSE), "")</f>
        <v/>
      </c>
      <c r="AM1477" s="373" t="str">
        <f t="array" ref="AM1477">IF( AND($AK1477, $AL1477), INDEX(顎音化聲母資料表, MATCH( $D1477 &amp; $E1477, 顎音化聲母!$L$5:$L$136, 0), 3), "")</f>
        <v/>
      </c>
      <c r="AN1477" s="373" t="str">
        <f t="shared" si="421"/>
        <v/>
      </c>
      <c r="AO1477" s="374" t="str">
        <f t="array" ref="AO1477">IF($AN1477="", "", IF( $AM1477&lt;&gt;"", $AM1477,INDEX(白話字聲母資料表, $AN1477, $AO$5)))</f>
        <v/>
      </c>
      <c r="AP1477" s="374" t="str">
        <f t="array" ref="AP1477">IF($W1477, "", INDEX(方音八音反切資料表, $AD1477, $AG1477))</f>
        <v/>
      </c>
      <c r="AQ1477" s="370"/>
      <c r="AR1477" s="374" t="str">
        <f t="array" ref="AR1477">IF($V1477, "", INDEX(白話字聲母資料表, $Z1477, $AR$5))</f>
        <v/>
      </c>
      <c r="AS1477" s="375" t="str">
        <f t="array" ref="AS1477">IF($W1477, "", INDEX(白話字韻母資料表, $AC1477, $AR$5))</f>
        <v/>
      </c>
      <c r="AT1477" s="374" t="str">
        <f t="array" ref="AT1477">IF($W1477, "", INDEX(台羅韻母八聲調資料表, $AD1477, $AG1477))</f>
        <v/>
      </c>
      <c r="AU1477" s="370"/>
      <c r="AV1477" s="374" t="str">
        <f t="array" ref="AV1477">IF($V1477, "", INDEX(白話字聲母資料表, $Z1477, $AV$5))</f>
        <v/>
      </c>
      <c r="AW1477" s="375" t="str">
        <f t="array" ref="AW1477">IF($W1477, "", INDEX(白話字韻母資料表, $AC1477, $AW$5))</f>
        <v/>
      </c>
      <c r="AX1477" s="374" t="str">
        <f t="array" ref="AX1477">IF($W1477, "", INDEX(閩拼韻母八聲調資料表, $AD1477, $AG1477))</f>
        <v/>
      </c>
    </row>
    <row r="1478" spans="2:50">
      <c r="B1478" s="380">
        <f t="shared" si="367"/>
        <v>1470</v>
      </c>
      <c r="C1478" s="314" t="str">
        <f>MID(文章!$D$4, B1478, 1)</f>
        <v/>
      </c>
      <c r="D1478" s="365"/>
      <c r="E1478" s="365"/>
      <c r="F1478" s="365"/>
      <c r="G1478" s="315" t="str">
        <f t="array" ref="G1478">IF( OR($T1478, NOT($U1478), $W1478), "", $AA1478 &amp; $AH1478 &amp; INDEX(中文數值資料表, $AG1478, 2) )</f>
        <v/>
      </c>
      <c r="H1478" s="321" t="str">
        <f t="shared" si="368"/>
        <v/>
      </c>
      <c r="I1478" s="322" t="str">
        <f t="shared" si="369"/>
        <v/>
      </c>
      <c r="J1478" s="323" t="str">
        <f t="shared" si="370"/>
        <v/>
      </c>
      <c r="K1478" s="316" t="str">
        <f t="shared" si="371"/>
        <v/>
      </c>
      <c r="L1478" s="317" t="str">
        <f t="shared" ca="1" si="422"/>
        <v xml:space="preserve">\ltjruby{}{}\
</v>
      </c>
      <c r="M1478" s="317" t="str">
        <f t="shared" ca="1" si="408"/>
        <v xml:space="preserve">&lt;ruby&gt;&lt;rt&gt;&lt;/rt&gt;&lt;/ruby&gt;
</v>
      </c>
      <c r="N1478" s="317" t="str">
        <f t="shared" ca="1" si="409"/>
        <v xml:space="preserve">&lt;ruby&gt;&lt;rt&gt;&lt;/rt&gt;&lt;/ruby&gt;
</v>
      </c>
      <c r="O1478" s="317" t="str">
        <f t="shared" ca="1" si="423"/>
        <v xml:space="preserve">&lt;ruby&gt;&lt;rt&gt;&lt;/rt&gt;&lt;/ruby&gt;
</v>
      </c>
      <c r="P1478" s="317" t="str">
        <f t="shared" ca="1" si="423"/>
        <v xml:space="preserve">&lt;ruby&gt;&lt;rt&gt;&lt;/rt&gt;&lt;/ruby&gt;
</v>
      </c>
      <c r="Q1478" s="318" t="str">
        <f t="shared" ca="1" si="411"/>
        <v xml:space="preserve">&lt;ruby&gt;&lt;rtc&gt;&lt;/rtc&gt;&lt;/ruby&gt;
</v>
      </c>
      <c r="R1478" s="318" t="str">
        <f t="shared" ca="1" si="412"/>
        <v xml:space="preserve">&lt;ruby&gt;&lt;rt&gt;&lt;/rt&gt;&lt;rtc&gt;&lt;/rtc&gt;&lt;/ruby&gt;
</v>
      </c>
      <c r="S1478" s="285"/>
      <c r="T1478" s="319" t="b">
        <f t="shared" si="406"/>
        <v>0</v>
      </c>
      <c r="U1478" s="319" t="b">
        <f t="shared" si="413"/>
        <v>0</v>
      </c>
      <c r="V1478" s="319" t="b">
        <f t="shared" si="414"/>
        <v>1</v>
      </c>
      <c r="W1478" s="319" t="b">
        <f t="shared" si="415"/>
        <v>1</v>
      </c>
      <c r="X1478" s="319" t="b">
        <f t="shared" si="416"/>
        <v>0</v>
      </c>
      <c r="Y1478" s="370"/>
      <c r="Z1478" s="377" t="str">
        <f t="shared" si="407"/>
        <v/>
      </c>
      <c r="AA1478" s="373" t="str">
        <f t="array" ref="AA1478">IF( $Z1478="", "", INDEX(白話字聲母資料表, $Z1478, $AA$5))</f>
        <v/>
      </c>
      <c r="AB1478" s="370"/>
      <c r="AC1478" s="377" t="str">
        <f t="shared" si="417"/>
        <v/>
      </c>
      <c r="AD1478" s="373" t="str">
        <f t="array" ref="AD1478">IF( $W1478, "", INDEX(白話字韻母資料表, AC1478, $AD$5))</f>
        <v/>
      </c>
      <c r="AE1478" s="373" t="str">
        <f t="array" ref="AE1478">IF( $W1478, "", IF( INDEX(白話字韻母資料表, AC1478, $AE$5) = "入聲", TRUE, FALSE) )</f>
        <v/>
      </c>
      <c r="AF1478" s="374" t="str">
        <f t="shared" si="418"/>
        <v/>
      </c>
      <c r="AG1478" s="374" t="str">
        <f t="shared" si="419"/>
        <v/>
      </c>
      <c r="AH1478" s="374" t="str">
        <f t="array" ref="AH1478">IF( $W1478, "", INDEX(白話字韻母資料表, $AC1478, $AH$5))</f>
        <v/>
      </c>
      <c r="AI1478" s="374" t="str">
        <f t="array" ref="AI1478">IF($W1478, "", INDEX(白話字韻母八聲調資料表, $AD1478, $AG1478))</f>
        <v/>
      </c>
      <c r="AJ1478" s="370"/>
      <c r="AK1478" s="373" t="b">
        <f t="shared" si="420"/>
        <v>0</v>
      </c>
      <c r="AL1478" s="373" t="str">
        <f>IF( $AK1478, IFERROR( IF(MATCH( $E1478, 顎音化聲母!$H$9:$H$37, 0), TRUE, FALSE), FALSE), "")</f>
        <v/>
      </c>
      <c r="AM1478" s="373" t="str">
        <f t="array" ref="AM1478">IF( AND($AK1478, $AL1478), INDEX(顎音化聲母資料表, MATCH( $D1478 &amp; $E1478, 顎音化聲母!$L$5:$L$136, 0), 3), "")</f>
        <v/>
      </c>
      <c r="AN1478" s="373" t="str">
        <f t="shared" si="421"/>
        <v/>
      </c>
      <c r="AO1478" s="374" t="str">
        <f t="array" ref="AO1478">IF($AN1478="", "", IF( $AM1478&lt;&gt;"", $AM1478,INDEX(白話字聲母資料表, $AN1478, $AO$5)))</f>
        <v/>
      </c>
      <c r="AP1478" s="374" t="str">
        <f t="array" ref="AP1478">IF($W1478, "", INDEX(方音八音反切資料表, $AD1478, $AG1478))</f>
        <v/>
      </c>
      <c r="AQ1478" s="370"/>
      <c r="AR1478" s="374" t="str">
        <f t="array" ref="AR1478">IF($V1478, "", INDEX(白話字聲母資料表, $Z1478, $AR$5))</f>
        <v/>
      </c>
      <c r="AS1478" s="375" t="str">
        <f t="array" ref="AS1478">IF($W1478, "", INDEX(白話字韻母資料表, $AC1478, $AR$5))</f>
        <v/>
      </c>
      <c r="AT1478" s="374" t="str">
        <f t="array" ref="AT1478">IF($W1478, "", INDEX(台羅韻母八聲調資料表, $AD1478, $AG1478))</f>
        <v/>
      </c>
      <c r="AU1478" s="370"/>
      <c r="AV1478" s="374" t="str">
        <f t="array" ref="AV1478">IF($V1478, "", INDEX(白話字聲母資料表, $Z1478, $AV$5))</f>
        <v/>
      </c>
      <c r="AW1478" s="375" t="str">
        <f t="array" ref="AW1478">IF($W1478, "", INDEX(白話字韻母資料表, $AC1478, $AW$5))</f>
        <v/>
      </c>
      <c r="AX1478" s="374" t="str">
        <f t="array" ref="AX1478">IF($W1478, "", INDEX(閩拼韻母八聲調資料表, $AD1478, $AG1478))</f>
        <v/>
      </c>
    </row>
    <row r="1479" spans="2:50">
      <c r="B1479" s="380">
        <f t="shared" si="367"/>
        <v>1471</v>
      </c>
      <c r="C1479" s="314" t="str">
        <f>MID(文章!$D$4, B1479, 1)</f>
        <v/>
      </c>
      <c r="D1479" s="365"/>
      <c r="E1479" s="365"/>
      <c r="F1479" s="365"/>
      <c r="G1479" s="315" t="str">
        <f t="array" ref="G1479">IF( OR($T1479, NOT($U1479), $W1479), "", $AA1479 &amp; $AH1479 &amp; INDEX(中文數值資料表, $AG1479, 2) )</f>
        <v/>
      </c>
      <c r="H1479" s="321" t="str">
        <f t="shared" si="368"/>
        <v/>
      </c>
      <c r="I1479" s="322" t="str">
        <f t="shared" si="369"/>
        <v/>
      </c>
      <c r="J1479" s="323" t="str">
        <f t="shared" si="370"/>
        <v/>
      </c>
      <c r="K1479" s="316" t="str">
        <f t="shared" si="371"/>
        <v/>
      </c>
      <c r="L1479" s="317" t="str">
        <f t="shared" ca="1" si="422"/>
        <v xml:space="preserve">\ltjruby{}{}\
</v>
      </c>
      <c r="M1479" s="317" t="str">
        <f t="shared" ca="1" si="408"/>
        <v xml:space="preserve">&lt;ruby&gt;&lt;rt&gt;&lt;/rt&gt;&lt;/ruby&gt;
</v>
      </c>
      <c r="N1479" s="317" t="str">
        <f t="shared" ca="1" si="409"/>
        <v xml:space="preserve">&lt;ruby&gt;&lt;rt&gt;&lt;/rt&gt;&lt;/ruby&gt;
</v>
      </c>
      <c r="O1479" s="317" t="str">
        <f t="shared" ca="1" si="423"/>
        <v xml:space="preserve">&lt;ruby&gt;&lt;rt&gt;&lt;/rt&gt;&lt;/ruby&gt;
</v>
      </c>
      <c r="P1479" s="317" t="str">
        <f t="shared" ca="1" si="423"/>
        <v xml:space="preserve">&lt;ruby&gt;&lt;rt&gt;&lt;/rt&gt;&lt;/ruby&gt;
</v>
      </c>
      <c r="Q1479" s="318" t="str">
        <f t="shared" ca="1" si="411"/>
        <v xml:space="preserve">&lt;ruby&gt;&lt;rtc&gt;&lt;/rtc&gt;&lt;/ruby&gt;
</v>
      </c>
      <c r="R1479" s="318" t="str">
        <f t="shared" ca="1" si="412"/>
        <v xml:space="preserve">&lt;ruby&gt;&lt;rt&gt;&lt;/rt&gt;&lt;rtc&gt;&lt;/rtc&gt;&lt;/ruby&gt;
</v>
      </c>
      <c r="S1479" s="285"/>
      <c r="T1479" s="319" t="b">
        <f t="shared" si="406"/>
        <v>0</v>
      </c>
      <c r="U1479" s="319" t="b">
        <f t="shared" si="413"/>
        <v>0</v>
      </c>
      <c r="V1479" s="319" t="b">
        <f t="shared" si="414"/>
        <v>1</v>
      </c>
      <c r="W1479" s="319" t="b">
        <f t="shared" si="415"/>
        <v>1</v>
      </c>
      <c r="X1479" s="319" t="b">
        <f t="shared" si="416"/>
        <v>0</v>
      </c>
      <c r="Y1479" s="370"/>
      <c r="Z1479" s="377" t="str">
        <f t="shared" si="407"/>
        <v/>
      </c>
      <c r="AA1479" s="373" t="str">
        <f t="array" ref="AA1479">IF( $Z1479="", "", INDEX(白話字聲母資料表, $Z1479, $AA$5))</f>
        <v/>
      </c>
      <c r="AB1479" s="370"/>
      <c r="AC1479" s="377" t="str">
        <f t="shared" si="417"/>
        <v/>
      </c>
      <c r="AD1479" s="373" t="str">
        <f t="array" ref="AD1479">IF( $W1479, "", INDEX(白話字韻母資料表, AC1479, $AD$5))</f>
        <v/>
      </c>
      <c r="AE1479" s="373" t="str">
        <f t="array" ref="AE1479">IF( $W1479, "", IF( INDEX(白話字韻母資料表, AC1479, $AE$5) = "入聲", TRUE, FALSE) )</f>
        <v/>
      </c>
      <c r="AF1479" s="374" t="str">
        <f t="shared" si="418"/>
        <v/>
      </c>
      <c r="AG1479" s="374" t="str">
        <f t="shared" si="419"/>
        <v/>
      </c>
      <c r="AH1479" s="374" t="str">
        <f t="array" ref="AH1479">IF( $W1479, "", INDEX(白話字韻母資料表, $AC1479, $AH$5))</f>
        <v/>
      </c>
      <c r="AI1479" s="374" t="str">
        <f t="array" ref="AI1479">IF($W1479, "", INDEX(白話字韻母八聲調資料表, $AD1479, $AG1479))</f>
        <v/>
      </c>
      <c r="AJ1479" s="370"/>
      <c r="AK1479" s="373" t="b">
        <f t="shared" si="420"/>
        <v>0</v>
      </c>
      <c r="AL1479" s="373" t="str">
        <f>IF( $AK1479, IFERROR( IF(MATCH( $E1479, 顎音化聲母!$H$9:$H$37, 0), TRUE, FALSE), FALSE), "")</f>
        <v/>
      </c>
      <c r="AM1479" s="373" t="str">
        <f t="array" ref="AM1479">IF( AND($AK1479, $AL1479), INDEX(顎音化聲母資料表, MATCH( $D1479 &amp; $E1479, 顎音化聲母!$L$5:$L$136, 0), 3), "")</f>
        <v/>
      </c>
      <c r="AN1479" s="373" t="str">
        <f t="shared" si="421"/>
        <v/>
      </c>
      <c r="AO1479" s="374" t="str">
        <f t="array" ref="AO1479">IF($AN1479="", "", IF( $AM1479&lt;&gt;"", $AM1479,INDEX(白話字聲母資料表, $AN1479, $AO$5)))</f>
        <v/>
      </c>
      <c r="AP1479" s="374" t="str">
        <f t="array" ref="AP1479">IF($W1479, "", INDEX(方音八音反切資料表, $AD1479, $AG1479))</f>
        <v/>
      </c>
      <c r="AQ1479" s="370"/>
      <c r="AR1479" s="374" t="str">
        <f t="array" ref="AR1479">IF($V1479, "", INDEX(白話字聲母資料表, $Z1479, $AR$5))</f>
        <v/>
      </c>
      <c r="AS1479" s="375" t="str">
        <f t="array" ref="AS1479">IF($W1479, "", INDEX(白話字韻母資料表, $AC1479, $AR$5))</f>
        <v/>
      </c>
      <c r="AT1479" s="374" t="str">
        <f t="array" ref="AT1479">IF($W1479, "", INDEX(台羅韻母八聲調資料表, $AD1479, $AG1479))</f>
        <v/>
      </c>
      <c r="AU1479" s="370"/>
      <c r="AV1479" s="374" t="str">
        <f t="array" ref="AV1479">IF($V1479, "", INDEX(白話字聲母資料表, $Z1479, $AV$5))</f>
        <v/>
      </c>
      <c r="AW1479" s="375" t="str">
        <f t="array" ref="AW1479">IF($W1479, "", INDEX(白話字韻母資料表, $AC1479, $AW$5))</f>
        <v/>
      </c>
      <c r="AX1479" s="374" t="str">
        <f t="array" ref="AX1479">IF($W1479, "", INDEX(閩拼韻母八聲調資料表, $AD1479, $AG1479))</f>
        <v/>
      </c>
    </row>
    <row r="1480" spans="2:50">
      <c r="B1480" s="380">
        <f t="shared" si="367"/>
        <v>1472</v>
      </c>
      <c r="C1480" s="314" t="str">
        <f>MID(文章!$D$4, B1480, 1)</f>
        <v/>
      </c>
      <c r="D1480" s="365"/>
      <c r="E1480" s="365"/>
      <c r="F1480" s="365"/>
      <c r="G1480" s="315" t="str">
        <f t="array" ref="G1480">IF( OR($T1480, NOT($U1480), $W1480), "", $AA1480 &amp; $AH1480 &amp; INDEX(中文數值資料表, $AG1480, 2) )</f>
        <v/>
      </c>
      <c r="H1480" s="321" t="str">
        <f t="shared" si="368"/>
        <v/>
      </c>
      <c r="I1480" s="322" t="str">
        <f t="shared" si="369"/>
        <v/>
      </c>
      <c r="J1480" s="323" t="str">
        <f t="shared" si="370"/>
        <v/>
      </c>
      <c r="K1480" s="316" t="str">
        <f t="shared" si="371"/>
        <v/>
      </c>
      <c r="L1480" s="317" t="str">
        <f t="shared" ca="1" si="422"/>
        <v xml:space="preserve">\ltjruby{}{}\
</v>
      </c>
      <c r="M1480" s="317" t="str">
        <f t="shared" ca="1" si="408"/>
        <v xml:space="preserve">&lt;ruby&gt;&lt;rt&gt;&lt;/rt&gt;&lt;/ruby&gt;
</v>
      </c>
      <c r="N1480" s="317" t="str">
        <f t="shared" ca="1" si="409"/>
        <v xml:space="preserve">&lt;ruby&gt;&lt;rt&gt;&lt;/rt&gt;&lt;/ruby&gt;
</v>
      </c>
      <c r="O1480" s="317" t="str">
        <f t="shared" ca="1" si="423"/>
        <v xml:space="preserve">&lt;ruby&gt;&lt;rt&gt;&lt;/rt&gt;&lt;/ruby&gt;
</v>
      </c>
      <c r="P1480" s="317" t="str">
        <f t="shared" ca="1" si="423"/>
        <v xml:space="preserve">&lt;ruby&gt;&lt;rt&gt;&lt;/rt&gt;&lt;/ruby&gt;
</v>
      </c>
      <c r="Q1480" s="318" t="str">
        <f t="shared" ca="1" si="411"/>
        <v xml:space="preserve">&lt;ruby&gt;&lt;rtc&gt;&lt;/rtc&gt;&lt;/ruby&gt;
</v>
      </c>
      <c r="R1480" s="318" t="str">
        <f t="shared" ca="1" si="412"/>
        <v xml:space="preserve">&lt;ruby&gt;&lt;rt&gt;&lt;/rt&gt;&lt;rtc&gt;&lt;/rtc&gt;&lt;/ruby&gt;
</v>
      </c>
      <c r="S1480" s="285"/>
      <c r="T1480" s="319" t="b">
        <f t="shared" si="406"/>
        <v>0</v>
      </c>
      <c r="U1480" s="319" t="b">
        <f t="shared" si="413"/>
        <v>0</v>
      </c>
      <c r="V1480" s="319" t="b">
        <f t="shared" si="414"/>
        <v>1</v>
      </c>
      <c r="W1480" s="319" t="b">
        <f t="shared" si="415"/>
        <v>1</v>
      </c>
      <c r="X1480" s="319" t="b">
        <f t="shared" si="416"/>
        <v>0</v>
      </c>
      <c r="Y1480" s="370"/>
      <c r="Z1480" s="377" t="str">
        <f t="shared" si="407"/>
        <v/>
      </c>
      <c r="AA1480" s="373" t="str">
        <f t="array" ref="AA1480">IF( $Z1480="", "", INDEX(白話字聲母資料表, $Z1480, $AA$5))</f>
        <v/>
      </c>
      <c r="AB1480" s="370"/>
      <c r="AC1480" s="377" t="str">
        <f t="shared" si="417"/>
        <v/>
      </c>
      <c r="AD1480" s="373" t="str">
        <f t="array" ref="AD1480">IF( $W1480, "", INDEX(白話字韻母資料表, AC1480, $AD$5))</f>
        <v/>
      </c>
      <c r="AE1480" s="373" t="str">
        <f t="array" ref="AE1480">IF( $W1480, "", IF( INDEX(白話字韻母資料表, AC1480, $AE$5) = "入聲", TRUE, FALSE) )</f>
        <v/>
      </c>
      <c r="AF1480" s="374" t="str">
        <f t="shared" si="418"/>
        <v/>
      </c>
      <c r="AG1480" s="374" t="str">
        <f t="shared" si="419"/>
        <v/>
      </c>
      <c r="AH1480" s="374" t="str">
        <f t="array" ref="AH1480">IF( $W1480, "", INDEX(白話字韻母資料表, $AC1480, $AH$5))</f>
        <v/>
      </c>
      <c r="AI1480" s="374" t="str">
        <f t="array" ref="AI1480">IF($W1480, "", INDEX(白話字韻母八聲調資料表, $AD1480, $AG1480))</f>
        <v/>
      </c>
      <c r="AJ1480" s="370"/>
      <c r="AK1480" s="373" t="b">
        <f t="shared" si="420"/>
        <v>0</v>
      </c>
      <c r="AL1480" s="373" t="str">
        <f>IF( $AK1480, IFERROR( IF(MATCH( $E1480, 顎音化聲母!$H$9:$H$37, 0), TRUE, FALSE), FALSE), "")</f>
        <v/>
      </c>
      <c r="AM1480" s="373" t="str">
        <f t="array" ref="AM1480">IF( AND($AK1480, $AL1480), INDEX(顎音化聲母資料表, MATCH( $D1480 &amp; $E1480, 顎音化聲母!$L$5:$L$136, 0), 3), "")</f>
        <v/>
      </c>
      <c r="AN1480" s="373" t="str">
        <f t="shared" si="421"/>
        <v/>
      </c>
      <c r="AO1480" s="374" t="str">
        <f t="array" ref="AO1480">IF($AN1480="", "", IF( $AM1480&lt;&gt;"", $AM1480,INDEX(白話字聲母資料表, $AN1480, $AO$5)))</f>
        <v/>
      </c>
      <c r="AP1480" s="374" t="str">
        <f t="array" ref="AP1480">IF($W1480, "", INDEX(方音八音反切資料表, $AD1480, $AG1480))</f>
        <v/>
      </c>
      <c r="AQ1480" s="370"/>
      <c r="AR1480" s="374" t="str">
        <f t="array" ref="AR1480">IF($V1480, "", INDEX(白話字聲母資料表, $Z1480, $AR$5))</f>
        <v/>
      </c>
      <c r="AS1480" s="375" t="str">
        <f t="array" ref="AS1480">IF($W1480, "", INDEX(白話字韻母資料表, $AC1480, $AR$5))</f>
        <v/>
      </c>
      <c r="AT1480" s="374" t="str">
        <f t="array" ref="AT1480">IF($W1480, "", INDEX(台羅韻母八聲調資料表, $AD1480, $AG1480))</f>
        <v/>
      </c>
      <c r="AU1480" s="370"/>
      <c r="AV1480" s="374" t="str">
        <f t="array" ref="AV1480">IF($V1480, "", INDEX(白話字聲母資料表, $Z1480, $AV$5))</f>
        <v/>
      </c>
      <c r="AW1480" s="375" t="str">
        <f t="array" ref="AW1480">IF($W1480, "", INDEX(白話字韻母資料表, $AC1480, $AW$5))</f>
        <v/>
      </c>
      <c r="AX1480" s="374" t="str">
        <f t="array" ref="AX1480">IF($W1480, "", INDEX(閩拼韻母八聲調資料表, $AD1480, $AG1480))</f>
        <v/>
      </c>
    </row>
    <row r="1481" spans="2:50">
      <c r="B1481" s="380">
        <f t="shared" si="367"/>
        <v>1473</v>
      </c>
      <c r="C1481" s="314" t="str">
        <f>MID(文章!$D$4, B1481, 1)</f>
        <v/>
      </c>
      <c r="D1481" s="365"/>
      <c r="E1481" s="365"/>
      <c r="F1481" s="365"/>
      <c r="G1481" s="315" t="str">
        <f t="array" ref="G1481">IF( OR($T1481, NOT($U1481), $W1481), "", $AA1481 &amp; $AH1481 &amp; INDEX(中文數值資料表, $AG1481, 2) )</f>
        <v/>
      </c>
      <c r="H1481" s="321" t="str">
        <f t="shared" si="368"/>
        <v/>
      </c>
      <c r="I1481" s="322" t="str">
        <f t="shared" si="369"/>
        <v/>
      </c>
      <c r="J1481" s="323" t="str">
        <f t="shared" si="370"/>
        <v/>
      </c>
      <c r="K1481" s="316" t="str">
        <f t="shared" si="371"/>
        <v/>
      </c>
      <c r="L1481" s="317" t="str">
        <f t="shared" ca="1" si="422"/>
        <v xml:space="preserve">\ltjruby{}{}\
</v>
      </c>
      <c r="M1481" s="317" t="str">
        <f t="shared" ca="1" si="408"/>
        <v xml:space="preserve">&lt;ruby&gt;&lt;rt&gt;&lt;/rt&gt;&lt;/ruby&gt;
</v>
      </c>
      <c r="N1481" s="317" t="str">
        <f t="shared" ca="1" si="409"/>
        <v xml:space="preserve">&lt;ruby&gt;&lt;rt&gt;&lt;/rt&gt;&lt;/ruby&gt;
</v>
      </c>
      <c r="O1481" s="317" t="str">
        <f t="shared" ca="1" si="423"/>
        <v xml:space="preserve">&lt;ruby&gt;&lt;rt&gt;&lt;/rt&gt;&lt;/ruby&gt;
</v>
      </c>
      <c r="P1481" s="317" t="str">
        <f t="shared" ca="1" si="423"/>
        <v xml:space="preserve">&lt;ruby&gt;&lt;rt&gt;&lt;/rt&gt;&lt;/ruby&gt;
</v>
      </c>
      <c r="Q1481" s="318" t="str">
        <f t="shared" ca="1" si="411"/>
        <v xml:space="preserve">&lt;ruby&gt;&lt;rtc&gt;&lt;/rtc&gt;&lt;/ruby&gt;
</v>
      </c>
      <c r="R1481" s="318" t="str">
        <f t="shared" ca="1" si="412"/>
        <v xml:space="preserve">&lt;ruby&gt;&lt;rt&gt;&lt;/rt&gt;&lt;rtc&gt;&lt;/rtc&gt;&lt;/ruby&gt;
</v>
      </c>
      <c r="S1481" s="285"/>
      <c r="T1481" s="319" t="b">
        <f t="shared" ref="T1481:T1544" si="424">IFERROR( IF( MATCH($C1481, 標題符號清單, 0) &gt; 0, TRUE, FALSE), FALSE)</f>
        <v>0</v>
      </c>
      <c r="U1481" s="319" t="b">
        <f t="shared" si="413"/>
        <v>0</v>
      </c>
      <c r="V1481" s="319" t="b">
        <f t="shared" si="414"/>
        <v>1</v>
      </c>
      <c r="W1481" s="319" t="b">
        <f t="shared" si="415"/>
        <v>1</v>
      </c>
      <c r="X1481" s="319" t="b">
        <f t="shared" si="416"/>
        <v>0</v>
      </c>
      <c r="Y1481" s="370"/>
      <c r="Z1481" s="377" t="str">
        <f t="shared" ref="Z1481:Z1544" si="425">IF(OR($T1481, NOT($U1481)), "", IF($D1481="", 18, MATCH($D1481, 白話字聲母清單, 0)) )</f>
        <v/>
      </c>
      <c r="AA1481" s="373" t="str">
        <f t="array" ref="AA1481">IF( $Z1481="", "", INDEX(白話字聲母資料表, $Z1481, $AA$5))</f>
        <v/>
      </c>
      <c r="AB1481" s="370"/>
      <c r="AC1481" s="377" t="str">
        <f t="shared" si="417"/>
        <v/>
      </c>
      <c r="AD1481" s="373" t="str">
        <f t="array" ref="AD1481">IF( $W1481, "", INDEX(白話字韻母資料表, AC1481, $AD$5))</f>
        <v/>
      </c>
      <c r="AE1481" s="373" t="str">
        <f t="array" ref="AE1481">IF( $W1481, "", IF( INDEX(白話字韻母資料表, AC1481, $AE$5) = "入聲", TRUE, FALSE) )</f>
        <v/>
      </c>
      <c r="AF1481" s="374" t="str">
        <f t="shared" si="418"/>
        <v/>
      </c>
      <c r="AG1481" s="374" t="str">
        <f t="shared" si="419"/>
        <v/>
      </c>
      <c r="AH1481" s="374" t="str">
        <f t="array" ref="AH1481">IF( $W1481, "", INDEX(白話字韻母資料表, $AC1481, $AH$5))</f>
        <v/>
      </c>
      <c r="AI1481" s="374" t="str">
        <f t="array" ref="AI1481">IF($W1481, "", INDEX(白話字韻母八聲調資料表, $AD1481, $AG1481))</f>
        <v/>
      </c>
      <c r="AJ1481" s="370"/>
      <c r="AK1481" s="373" t="b">
        <f t="shared" si="420"/>
        <v>0</v>
      </c>
      <c r="AL1481" s="373" t="str">
        <f>IF( $AK1481, IFERROR( IF(MATCH( $E1481, 顎音化聲母!$H$9:$H$37, 0), TRUE, FALSE), FALSE), "")</f>
        <v/>
      </c>
      <c r="AM1481" s="373" t="str">
        <f t="array" ref="AM1481">IF( AND($AK1481, $AL1481), INDEX(顎音化聲母資料表, MATCH( $D1481 &amp; $E1481, 顎音化聲母!$L$5:$L$136, 0), 3), "")</f>
        <v/>
      </c>
      <c r="AN1481" s="373" t="str">
        <f t="shared" si="421"/>
        <v/>
      </c>
      <c r="AO1481" s="374" t="str">
        <f t="array" ref="AO1481">IF($AN1481="", "", IF( $AM1481&lt;&gt;"", $AM1481,INDEX(白話字聲母資料表, $AN1481, $AO$5)))</f>
        <v/>
      </c>
      <c r="AP1481" s="374" t="str">
        <f t="array" ref="AP1481">IF($W1481, "", INDEX(方音八音反切資料表, $AD1481, $AG1481))</f>
        <v/>
      </c>
      <c r="AQ1481" s="370"/>
      <c r="AR1481" s="374" t="str">
        <f t="array" ref="AR1481">IF($V1481, "", INDEX(白話字聲母資料表, $Z1481, $AR$5))</f>
        <v/>
      </c>
      <c r="AS1481" s="375" t="str">
        <f t="array" ref="AS1481">IF($W1481, "", INDEX(白話字韻母資料表, $AC1481, $AR$5))</f>
        <v/>
      </c>
      <c r="AT1481" s="374" t="str">
        <f t="array" ref="AT1481">IF($W1481, "", INDEX(台羅韻母八聲調資料表, $AD1481, $AG1481))</f>
        <v/>
      </c>
      <c r="AU1481" s="370"/>
      <c r="AV1481" s="374" t="str">
        <f t="array" ref="AV1481">IF($V1481, "", INDEX(白話字聲母資料表, $Z1481, $AV$5))</f>
        <v/>
      </c>
      <c r="AW1481" s="375" t="str">
        <f t="array" ref="AW1481">IF($W1481, "", INDEX(白話字韻母資料表, $AC1481, $AW$5))</f>
        <v/>
      </c>
      <c r="AX1481" s="374" t="str">
        <f t="array" ref="AX1481">IF($W1481, "", INDEX(閩拼韻母八聲調資料表, $AD1481, $AG1481))</f>
        <v/>
      </c>
    </row>
    <row r="1482" spans="2:50">
      <c r="B1482" s="380">
        <f t="shared" si="367"/>
        <v>1474</v>
      </c>
      <c r="C1482" s="314" t="str">
        <f>MID(文章!$D$4, B1482, 1)</f>
        <v/>
      </c>
      <c r="D1482" s="365"/>
      <c r="E1482" s="365"/>
      <c r="F1482" s="365"/>
      <c r="G1482" s="315" t="str">
        <f t="array" ref="G1482">IF( OR($T1482, NOT($U1482), $W1482), "", $AA1482 &amp; $AH1482 &amp; INDEX(中文數值資料表, $AG1482, 2) )</f>
        <v/>
      </c>
      <c r="H1482" s="321" t="str">
        <f t="shared" si="368"/>
        <v/>
      </c>
      <c r="I1482" s="322" t="str">
        <f t="shared" si="369"/>
        <v/>
      </c>
      <c r="J1482" s="323" t="str">
        <f t="shared" si="370"/>
        <v/>
      </c>
      <c r="K1482" s="316" t="str">
        <f t="shared" si="371"/>
        <v/>
      </c>
      <c r="L1482" s="317" t="str">
        <f t="shared" ca="1" si="422"/>
        <v xml:space="preserve">\ltjruby{}{}\
</v>
      </c>
      <c r="M1482" s="317" t="str">
        <f t="shared" ref="M1482:M1545" ca="1" si="426">IF( $T1482, ($C1482 &amp; CHAR(10)), IF($C1482=CHAR(10), (CHAR(10) &amp; "&lt;/p&gt;" &amp; CHAR(10) &amp; "&lt;p&gt;" &amp; CHAR(10)), "&lt;ruby&gt;" &amp; $C1482 &amp; "&lt;rt&gt;" &amp; INDIRECT( ADDRESS(ROW(), COLUMN() - $O$5) ) &amp; "&lt;/rt&gt;&lt;/ruby&gt;" &amp; CHAR(10))
)</f>
        <v xml:space="preserve">&lt;ruby&gt;&lt;rt&gt;&lt;/rt&gt;&lt;/ruby&gt;
</v>
      </c>
      <c r="N1482" s="317" t="str">
        <f t="shared" ref="N1482:N1545" ca="1" si="427">IF( $T1482, ($C1482 &amp; CHAR(10)), IF($C1482=CHAR(10), (CHAR(10) &amp; "&lt;/p&gt;" &amp; CHAR(10) &amp; "&lt;p&gt;" &amp; CHAR(10)), "&lt;ruby&gt;" &amp; $C1482 &amp; "&lt;rt&gt;" &amp; INDIRECT( ADDRESS(ROW(), COLUMN() - $N$5) ) &amp; "&lt;/rt&gt;&lt;/ruby&gt;" &amp; CHAR(10)))</f>
        <v xml:space="preserve">&lt;ruby&gt;&lt;rt&gt;&lt;/rt&gt;&lt;/ruby&gt;
</v>
      </c>
      <c r="O1482" s="317" t="str">
        <f t="shared" ref="O1482:P1513" ca="1" si="428">IF( $T1482, ($C1482 &amp; CHAR(10)), IF($C1482=CHAR(10), (CHAR(10) &amp; "&lt;/p&gt;" &amp; CHAR(10) &amp; "&lt;p&gt;" &amp; CHAR(10)), "&lt;ruby&gt;" &amp; $C1482 &amp; "&lt;rt&gt;" &amp; INDIRECT( ADDRESS(ROW(), COLUMN() - $O$5) ) &amp; "&lt;/rt&gt;&lt;/ruby&gt;" &amp; CHAR(10)))</f>
        <v xml:space="preserve">&lt;ruby&gt;&lt;rt&gt;&lt;/rt&gt;&lt;/ruby&gt;
</v>
      </c>
      <c r="P1482" s="317" t="str">
        <f t="shared" ca="1" si="428"/>
        <v xml:space="preserve">&lt;ruby&gt;&lt;rt&gt;&lt;/rt&gt;&lt;/ruby&gt;
</v>
      </c>
      <c r="Q1482" s="318" t="str">
        <f t="shared" ref="Q1482:Q1545" ca="1" si="429">IF( $T1482, ($C1482 &amp; CHAR(10)), IF($C1482=CHAR(10), (CHAR(10) &amp; "&lt;/p&gt;" &amp; CHAR(10) &amp; "&lt;p&gt;" &amp; CHAR(10)), "&lt;ruby&gt;" &amp; $C1482 &amp; "&lt;rtc&gt;" &amp; INDIRECT( ADDRESS(ROW(), COLUMN() - $Q$5) ) &amp; "&lt;/rtc&gt;&lt;/ruby&gt;" &amp; CHAR(10)))</f>
        <v xml:space="preserve">&lt;ruby&gt;&lt;rtc&gt;&lt;/rtc&gt;&lt;/ruby&gt;
</v>
      </c>
      <c r="R1482" s="318" t="str">
        <f t="shared" ref="R1482:R1545" ca="1" si="430">IF( $T1482, ($C1482 &amp; CHAR(10)), IF($C1482=CHAR(10), (CHAR(10) &amp; "&lt;/p&gt;" &amp; CHAR(10) &amp; "&lt;p&gt;" &amp; CHAR(10)), "&lt;ruby&gt;" &amp; $C1482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482" s="285"/>
      <c r="T1482" s="319" t="b">
        <f t="shared" si="424"/>
        <v>0</v>
      </c>
      <c r="U1482" s="319" t="b">
        <f t="shared" ref="U1482:U1545" si="431">AND( NOT($T1482), $C1482&lt;&gt;"", $C1482&lt;&gt;CHAR(10) )</f>
        <v>0</v>
      </c>
      <c r="V1482" s="319" t="b">
        <f t="shared" ref="V1482:V1545" si="432">IF( OR($T1482, NOT($U1482)), TRUE, IF($D1482="", TRUE, FALSE) )</f>
        <v>1</v>
      </c>
      <c r="W1482" s="319" t="b">
        <f t="shared" ref="W1482:W1545" si="433">IF( OR($T1482, NOT($U1482)), TRUE, IF($E1482="", TRUE, FALSE))</f>
        <v>1</v>
      </c>
      <c r="X1482" s="319" t="b">
        <f t="shared" ref="X1482:X1545" si="434">AND($U1482, $F1482="")</f>
        <v>0</v>
      </c>
      <c r="Y1482" s="370"/>
      <c r="Z1482" s="377" t="str">
        <f t="shared" si="425"/>
        <v/>
      </c>
      <c r="AA1482" s="373" t="str">
        <f t="array" ref="AA1482">IF( $Z1482="", "", INDEX(白話字聲母資料表, $Z1482, $AA$5))</f>
        <v/>
      </c>
      <c r="AB1482" s="370"/>
      <c r="AC1482" s="377" t="str">
        <f t="shared" ref="AC1482:AC1545" si="435">IF( $W1482, "", MATCH(E1482, 白話字韻母清單, 0) )</f>
        <v/>
      </c>
      <c r="AD1482" s="373" t="str">
        <f t="array" ref="AD1482">IF( $W1482, "", INDEX(白話字韻母資料表, AC1482, $AD$5))</f>
        <v/>
      </c>
      <c r="AE1482" s="373" t="str">
        <f t="array" ref="AE1482">IF( $W1482, "", IF( INDEX(白話字韻母資料表, AC1482, $AE$5) = "入聲", TRUE, FALSE) )</f>
        <v/>
      </c>
      <c r="AF1482" s="374" t="str">
        <f t="shared" ref="AF1482:AF1545" si="436">IF($U1482=FALSE, "", IF($AE1482=TRUE, 4, 1))</f>
        <v/>
      </c>
      <c r="AG1482" s="374" t="str">
        <f t="shared" ref="AG1482:AG1545" si="437">IF($T1482, "", IF($F1482="", $AF1482, $F1482))</f>
        <v/>
      </c>
      <c r="AH1482" s="374" t="str">
        <f t="array" ref="AH1482">IF( $W1482, "", INDEX(白話字韻母資料表, $AC1482, $AH$5))</f>
        <v/>
      </c>
      <c r="AI1482" s="374" t="str">
        <f t="array" ref="AI1482">IF($W1482, "", INDEX(白話字韻母八聲調資料表, $AD1482, $AG1482))</f>
        <v/>
      </c>
      <c r="AJ1482" s="370"/>
      <c r="AK1482" s="373" t="b">
        <f t="shared" ref="AK1482:AK1545" si="438">IF( OR($D1482="ch", $D1482="chh", $D1482="j", $D1482="s"), TRUE, FALSE)</f>
        <v>0</v>
      </c>
      <c r="AL1482" s="373" t="str">
        <f>IF( $AK1482, IFERROR( IF(MATCH( $E1482, 顎音化聲母!$H$9:$H$37, 0), TRUE, FALSE), FALSE), "")</f>
        <v/>
      </c>
      <c r="AM1482" s="373" t="str">
        <f t="array" ref="AM1482">IF( AND($AK1482, $AL1482), INDEX(顎音化聲母資料表, MATCH( $D1482 &amp; $E1482, 顎音化聲母!$L$5:$L$136, 0), 3), "")</f>
        <v/>
      </c>
      <c r="AN1482" s="373" t="str">
        <f t="shared" ref="AN1482:AN1545" si="439">IF($V1482, "", Z1482)</f>
        <v/>
      </c>
      <c r="AO1482" s="374" t="str">
        <f t="array" ref="AO1482">IF($AN1482="", "", IF( $AM1482&lt;&gt;"", $AM1482,INDEX(白話字聲母資料表, $AN1482, $AO$5)))</f>
        <v/>
      </c>
      <c r="AP1482" s="374" t="str">
        <f t="array" ref="AP1482">IF($W1482, "", INDEX(方音八音反切資料表, $AD1482, $AG1482))</f>
        <v/>
      </c>
      <c r="AQ1482" s="370"/>
      <c r="AR1482" s="374" t="str">
        <f t="array" ref="AR1482">IF($V1482, "", INDEX(白話字聲母資料表, $Z1482, $AR$5))</f>
        <v/>
      </c>
      <c r="AS1482" s="375" t="str">
        <f t="array" ref="AS1482">IF($W1482, "", INDEX(白話字韻母資料表, $AC1482, $AR$5))</f>
        <v/>
      </c>
      <c r="AT1482" s="374" t="str">
        <f t="array" ref="AT1482">IF($W1482, "", INDEX(台羅韻母八聲調資料表, $AD1482, $AG1482))</f>
        <v/>
      </c>
      <c r="AU1482" s="370"/>
      <c r="AV1482" s="374" t="str">
        <f t="array" ref="AV1482">IF($V1482, "", INDEX(白話字聲母資料表, $Z1482, $AV$5))</f>
        <v/>
      </c>
      <c r="AW1482" s="375" t="str">
        <f t="array" ref="AW1482">IF($W1482, "", INDEX(白話字韻母資料表, $AC1482, $AW$5))</f>
        <v/>
      </c>
      <c r="AX1482" s="374" t="str">
        <f t="array" ref="AX1482">IF($W1482, "", INDEX(閩拼韻母八聲調資料表, $AD1482, $AG1482))</f>
        <v/>
      </c>
    </row>
    <row r="1483" spans="2:50">
      <c r="B1483" s="380">
        <f t="shared" si="367"/>
        <v>1475</v>
      </c>
      <c r="C1483" s="314" t="str">
        <f>MID(文章!$D$4, B1483, 1)</f>
        <v/>
      </c>
      <c r="D1483" s="365"/>
      <c r="E1483" s="365"/>
      <c r="F1483" s="365"/>
      <c r="G1483" s="315" t="str">
        <f t="array" ref="G1483">IF( OR($T1483, NOT($U1483), $W1483), "", $AA1483 &amp; $AH1483 &amp; INDEX(中文數值資料表, $AG1483, 2) )</f>
        <v/>
      </c>
      <c r="H1483" s="321" t="str">
        <f t="shared" si="368"/>
        <v/>
      </c>
      <c r="I1483" s="322" t="str">
        <f t="shared" si="369"/>
        <v/>
      </c>
      <c r="J1483" s="323" t="str">
        <f t="shared" si="370"/>
        <v/>
      </c>
      <c r="K1483" s="316" t="str">
        <f t="shared" si="371"/>
        <v/>
      </c>
      <c r="L1483" s="317" t="str">
        <f t="shared" ref="L1483:L1546" ca="1" si="440">IF( $T1483, "\ltjruby{" &amp; $C1483 &amp; "}{}\" &amp; CHAR(10), IF($C1483=CHAR(10), "\vskip 0.5 cm" &amp; CHAR(10), "\ltjruby{" &amp; $C1483 &amp; "}{" &amp; INDIRECT( ADDRESS(ROW(), COLUMN() - $L$5) ) &amp; "}\" &amp; CHAR(10)))</f>
        <v xml:space="preserve">\ltjruby{}{}\
</v>
      </c>
      <c r="M1483" s="317" t="str">
        <f t="shared" ca="1" si="426"/>
        <v xml:space="preserve">&lt;ruby&gt;&lt;rt&gt;&lt;/rt&gt;&lt;/ruby&gt;
</v>
      </c>
      <c r="N1483" s="317" t="str">
        <f t="shared" ca="1" si="427"/>
        <v xml:space="preserve">&lt;ruby&gt;&lt;rt&gt;&lt;/rt&gt;&lt;/ruby&gt;
</v>
      </c>
      <c r="O1483" s="317" t="str">
        <f t="shared" ca="1" si="428"/>
        <v xml:space="preserve">&lt;ruby&gt;&lt;rt&gt;&lt;/rt&gt;&lt;/ruby&gt;
</v>
      </c>
      <c r="P1483" s="317" t="str">
        <f t="shared" ca="1" si="428"/>
        <v xml:space="preserve">&lt;ruby&gt;&lt;rt&gt;&lt;/rt&gt;&lt;/ruby&gt;
</v>
      </c>
      <c r="Q1483" s="318" t="str">
        <f t="shared" ca="1" si="429"/>
        <v xml:space="preserve">&lt;ruby&gt;&lt;rtc&gt;&lt;/rtc&gt;&lt;/ruby&gt;
</v>
      </c>
      <c r="R1483" s="318" t="str">
        <f t="shared" ca="1" si="430"/>
        <v xml:space="preserve">&lt;ruby&gt;&lt;rt&gt;&lt;/rt&gt;&lt;rtc&gt;&lt;/rtc&gt;&lt;/ruby&gt;
</v>
      </c>
      <c r="S1483" s="285"/>
      <c r="T1483" s="319" t="b">
        <f t="shared" si="424"/>
        <v>0</v>
      </c>
      <c r="U1483" s="319" t="b">
        <f t="shared" si="431"/>
        <v>0</v>
      </c>
      <c r="V1483" s="319" t="b">
        <f t="shared" si="432"/>
        <v>1</v>
      </c>
      <c r="W1483" s="319" t="b">
        <f t="shared" si="433"/>
        <v>1</v>
      </c>
      <c r="X1483" s="319" t="b">
        <f t="shared" si="434"/>
        <v>0</v>
      </c>
      <c r="Y1483" s="370"/>
      <c r="Z1483" s="377" t="str">
        <f t="shared" si="425"/>
        <v/>
      </c>
      <c r="AA1483" s="373" t="str">
        <f t="array" ref="AA1483">IF( $Z1483="", "", INDEX(白話字聲母資料表, $Z1483, $AA$5))</f>
        <v/>
      </c>
      <c r="AB1483" s="370"/>
      <c r="AC1483" s="377" t="str">
        <f t="shared" si="435"/>
        <v/>
      </c>
      <c r="AD1483" s="373" t="str">
        <f t="array" ref="AD1483">IF( $W1483, "", INDEX(白話字韻母資料表, AC1483, $AD$5))</f>
        <v/>
      </c>
      <c r="AE1483" s="373" t="str">
        <f t="array" ref="AE1483">IF( $W1483, "", IF( INDEX(白話字韻母資料表, AC1483, $AE$5) = "入聲", TRUE, FALSE) )</f>
        <v/>
      </c>
      <c r="AF1483" s="374" t="str">
        <f t="shared" si="436"/>
        <v/>
      </c>
      <c r="AG1483" s="374" t="str">
        <f t="shared" si="437"/>
        <v/>
      </c>
      <c r="AH1483" s="374" t="str">
        <f t="array" ref="AH1483">IF( $W1483, "", INDEX(白話字韻母資料表, $AC1483, $AH$5))</f>
        <v/>
      </c>
      <c r="AI1483" s="374" t="str">
        <f t="array" ref="AI1483">IF($W1483, "", INDEX(白話字韻母八聲調資料表, $AD1483, $AG1483))</f>
        <v/>
      </c>
      <c r="AJ1483" s="370"/>
      <c r="AK1483" s="373" t="b">
        <f t="shared" si="438"/>
        <v>0</v>
      </c>
      <c r="AL1483" s="373" t="str">
        <f>IF( $AK1483, IFERROR( IF(MATCH( $E1483, 顎音化聲母!$H$9:$H$37, 0), TRUE, FALSE), FALSE), "")</f>
        <v/>
      </c>
      <c r="AM1483" s="373" t="str">
        <f t="array" ref="AM1483">IF( AND($AK1483, $AL1483), INDEX(顎音化聲母資料表, MATCH( $D1483 &amp; $E1483, 顎音化聲母!$L$5:$L$136, 0), 3), "")</f>
        <v/>
      </c>
      <c r="AN1483" s="373" t="str">
        <f t="shared" si="439"/>
        <v/>
      </c>
      <c r="AO1483" s="374" t="str">
        <f t="array" ref="AO1483">IF($AN1483="", "", IF( $AM1483&lt;&gt;"", $AM1483,INDEX(白話字聲母資料表, $AN1483, $AO$5)))</f>
        <v/>
      </c>
      <c r="AP1483" s="374" t="str">
        <f t="array" ref="AP1483">IF($W1483, "", INDEX(方音八音反切資料表, $AD1483, $AG1483))</f>
        <v/>
      </c>
      <c r="AQ1483" s="370"/>
      <c r="AR1483" s="374" t="str">
        <f t="array" ref="AR1483">IF($V1483, "", INDEX(白話字聲母資料表, $Z1483, $AR$5))</f>
        <v/>
      </c>
      <c r="AS1483" s="375" t="str">
        <f t="array" ref="AS1483">IF($W1483, "", INDEX(白話字韻母資料表, $AC1483, $AR$5))</f>
        <v/>
      </c>
      <c r="AT1483" s="374" t="str">
        <f t="array" ref="AT1483">IF($W1483, "", INDEX(台羅韻母八聲調資料表, $AD1483, $AG1483))</f>
        <v/>
      </c>
      <c r="AU1483" s="370"/>
      <c r="AV1483" s="374" t="str">
        <f t="array" ref="AV1483">IF($V1483, "", INDEX(白話字聲母資料表, $Z1483, $AV$5))</f>
        <v/>
      </c>
      <c r="AW1483" s="375" t="str">
        <f t="array" ref="AW1483">IF($W1483, "", INDEX(白話字韻母資料表, $AC1483, $AW$5))</f>
        <v/>
      </c>
      <c r="AX1483" s="374" t="str">
        <f t="array" ref="AX1483">IF($W1483, "", INDEX(閩拼韻母八聲調資料表, $AD1483, $AG1483))</f>
        <v/>
      </c>
    </row>
    <row r="1484" spans="2:50">
      <c r="B1484" s="380">
        <f t="shared" si="367"/>
        <v>1476</v>
      </c>
      <c r="C1484" s="314" t="str">
        <f>MID(文章!$D$4, B1484, 1)</f>
        <v/>
      </c>
      <c r="D1484" s="365"/>
      <c r="E1484" s="365"/>
      <c r="F1484" s="365"/>
      <c r="G1484" s="315" t="str">
        <f t="array" ref="G1484">IF( OR($T1484, NOT($U1484), $W1484), "", $AA1484 &amp; $AH1484 &amp; INDEX(中文數值資料表, $AG1484, 2) )</f>
        <v/>
      </c>
      <c r="H1484" s="321" t="str">
        <f t="shared" si="368"/>
        <v/>
      </c>
      <c r="I1484" s="322" t="str">
        <f t="shared" si="369"/>
        <v/>
      </c>
      <c r="J1484" s="323" t="str">
        <f t="shared" si="370"/>
        <v/>
      </c>
      <c r="K1484" s="316" t="str">
        <f t="shared" si="371"/>
        <v/>
      </c>
      <c r="L1484" s="317" t="str">
        <f t="shared" ca="1" si="440"/>
        <v xml:space="preserve">\ltjruby{}{}\
</v>
      </c>
      <c r="M1484" s="317" t="str">
        <f t="shared" ca="1" si="426"/>
        <v xml:space="preserve">&lt;ruby&gt;&lt;rt&gt;&lt;/rt&gt;&lt;/ruby&gt;
</v>
      </c>
      <c r="N1484" s="317" t="str">
        <f t="shared" ca="1" si="427"/>
        <v xml:space="preserve">&lt;ruby&gt;&lt;rt&gt;&lt;/rt&gt;&lt;/ruby&gt;
</v>
      </c>
      <c r="O1484" s="317" t="str">
        <f t="shared" ca="1" si="428"/>
        <v xml:space="preserve">&lt;ruby&gt;&lt;rt&gt;&lt;/rt&gt;&lt;/ruby&gt;
</v>
      </c>
      <c r="P1484" s="317" t="str">
        <f t="shared" ca="1" si="428"/>
        <v xml:space="preserve">&lt;ruby&gt;&lt;rt&gt;&lt;/rt&gt;&lt;/ruby&gt;
</v>
      </c>
      <c r="Q1484" s="318" t="str">
        <f t="shared" ca="1" si="429"/>
        <v xml:space="preserve">&lt;ruby&gt;&lt;rtc&gt;&lt;/rtc&gt;&lt;/ruby&gt;
</v>
      </c>
      <c r="R1484" s="318" t="str">
        <f t="shared" ca="1" si="430"/>
        <v xml:space="preserve">&lt;ruby&gt;&lt;rt&gt;&lt;/rt&gt;&lt;rtc&gt;&lt;/rtc&gt;&lt;/ruby&gt;
</v>
      </c>
      <c r="S1484" s="285"/>
      <c r="T1484" s="319" t="b">
        <f t="shared" si="424"/>
        <v>0</v>
      </c>
      <c r="U1484" s="319" t="b">
        <f t="shared" si="431"/>
        <v>0</v>
      </c>
      <c r="V1484" s="319" t="b">
        <f t="shared" si="432"/>
        <v>1</v>
      </c>
      <c r="W1484" s="319" t="b">
        <f t="shared" si="433"/>
        <v>1</v>
      </c>
      <c r="X1484" s="319" t="b">
        <f t="shared" si="434"/>
        <v>0</v>
      </c>
      <c r="Y1484" s="370"/>
      <c r="Z1484" s="377" t="str">
        <f t="shared" si="425"/>
        <v/>
      </c>
      <c r="AA1484" s="373" t="str">
        <f t="array" ref="AA1484">IF( $Z1484="", "", INDEX(白話字聲母資料表, $Z1484, $AA$5))</f>
        <v/>
      </c>
      <c r="AB1484" s="370"/>
      <c r="AC1484" s="377" t="str">
        <f t="shared" si="435"/>
        <v/>
      </c>
      <c r="AD1484" s="373" t="str">
        <f t="array" ref="AD1484">IF( $W1484, "", INDEX(白話字韻母資料表, AC1484, $AD$5))</f>
        <v/>
      </c>
      <c r="AE1484" s="373" t="str">
        <f t="array" ref="AE1484">IF( $W1484, "", IF( INDEX(白話字韻母資料表, AC1484, $AE$5) = "入聲", TRUE, FALSE) )</f>
        <v/>
      </c>
      <c r="AF1484" s="374" t="str">
        <f t="shared" si="436"/>
        <v/>
      </c>
      <c r="AG1484" s="374" t="str">
        <f t="shared" si="437"/>
        <v/>
      </c>
      <c r="AH1484" s="374" t="str">
        <f t="array" ref="AH1484">IF( $W1484, "", INDEX(白話字韻母資料表, $AC1484, $AH$5))</f>
        <v/>
      </c>
      <c r="AI1484" s="374" t="str">
        <f t="array" ref="AI1484">IF($W1484, "", INDEX(白話字韻母八聲調資料表, $AD1484, $AG1484))</f>
        <v/>
      </c>
      <c r="AJ1484" s="370"/>
      <c r="AK1484" s="373" t="b">
        <f t="shared" si="438"/>
        <v>0</v>
      </c>
      <c r="AL1484" s="373" t="str">
        <f>IF( $AK1484, IFERROR( IF(MATCH( $E1484, 顎音化聲母!$H$9:$H$37, 0), TRUE, FALSE), FALSE), "")</f>
        <v/>
      </c>
      <c r="AM1484" s="373" t="str">
        <f t="array" ref="AM1484">IF( AND($AK1484, $AL1484), INDEX(顎音化聲母資料表, MATCH( $D1484 &amp; $E1484, 顎音化聲母!$L$5:$L$136, 0), 3), "")</f>
        <v/>
      </c>
      <c r="AN1484" s="373" t="str">
        <f t="shared" si="439"/>
        <v/>
      </c>
      <c r="AO1484" s="374" t="str">
        <f t="array" ref="AO1484">IF($AN1484="", "", IF( $AM1484&lt;&gt;"", $AM1484,INDEX(白話字聲母資料表, $AN1484, $AO$5)))</f>
        <v/>
      </c>
      <c r="AP1484" s="374" t="str">
        <f t="array" ref="AP1484">IF($W1484, "", INDEX(方音八音反切資料表, $AD1484, $AG1484))</f>
        <v/>
      </c>
      <c r="AQ1484" s="370"/>
      <c r="AR1484" s="374" t="str">
        <f t="array" ref="AR1484">IF($V1484, "", INDEX(白話字聲母資料表, $Z1484, $AR$5))</f>
        <v/>
      </c>
      <c r="AS1484" s="375" t="str">
        <f t="array" ref="AS1484">IF($W1484, "", INDEX(白話字韻母資料表, $AC1484, $AR$5))</f>
        <v/>
      </c>
      <c r="AT1484" s="374" t="str">
        <f t="array" ref="AT1484">IF($W1484, "", INDEX(台羅韻母八聲調資料表, $AD1484, $AG1484))</f>
        <v/>
      </c>
      <c r="AU1484" s="370"/>
      <c r="AV1484" s="374" t="str">
        <f t="array" ref="AV1484">IF($V1484, "", INDEX(白話字聲母資料表, $Z1484, $AV$5))</f>
        <v/>
      </c>
      <c r="AW1484" s="375" t="str">
        <f t="array" ref="AW1484">IF($W1484, "", INDEX(白話字韻母資料表, $AC1484, $AW$5))</f>
        <v/>
      </c>
      <c r="AX1484" s="374" t="str">
        <f t="array" ref="AX1484">IF($W1484, "", INDEX(閩拼韻母八聲調資料表, $AD1484, $AG1484))</f>
        <v/>
      </c>
    </row>
    <row r="1485" spans="2:50">
      <c r="B1485" s="380">
        <f t="shared" si="367"/>
        <v>1477</v>
      </c>
      <c r="C1485" s="314" t="str">
        <f>MID(文章!$D$4, B1485, 1)</f>
        <v/>
      </c>
      <c r="D1485" s="365"/>
      <c r="E1485" s="365"/>
      <c r="F1485" s="365"/>
      <c r="G1485" s="315" t="str">
        <f t="array" ref="G1485">IF( OR($T1485, NOT($U1485), $W1485), "", $AA1485 &amp; $AH1485 &amp; INDEX(中文數值資料表, $AG1485, 2) )</f>
        <v/>
      </c>
      <c r="H1485" s="321" t="str">
        <f t="shared" si="368"/>
        <v/>
      </c>
      <c r="I1485" s="322" t="str">
        <f t="shared" si="369"/>
        <v/>
      </c>
      <c r="J1485" s="323" t="str">
        <f t="shared" si="370"/>
        <v/>
      </c>
      <c r="K1485" s="316" t="str">
        <f t="shared" si="371"/>
        <v/>
      </c>
      <c r="L1485" s="317" t="str">
        <f t="shared" ca="1" si="440"/>
        <v xml:space="preserve">\ltjruby{}{}\
</v>
      </c>
      <c r="M1485" s="317" t="str">
        <f t="shared" ca="1" si="426"/>
        <v xml:space="preserve">&lt;ruby&gt;&lt;rt&gt;&lt;/rt&gt;&lt;/ruby&gt;
</v>
      </c>
      <c r="N1485" s="317" t="str">
        <f t="shared" ca="1" si="427"/>
        <v xml:space="preserve">&lt;ruby&gt;&lt;rt&gt;&lt;/rt&gt;&lt;/ruby&gt;
</v>
      </c>
      <c r="O1485" s="317" t="str">
        <f t="shared" ca="1" si="428"/>
        <v xml:space="preserve">&lt;ruby&gt;&lt;rt&gt;&lt;/rt&gt;&lt;/ruby&gt;
</v>
      </c>
      <c r="P1485" s="317" t="str">
        <f t="shared" ca="1" si="428"/>
        <v xml:space="preserve">&lt;ruby&gt;&lt;rt&gt;&lt;/rt&gt;&lt;/ruby&gt;
</v>
      </c>
      <c r="Q1485" s="318" t="str">
        <f t="shared" ca="1" si="429"/>
        <v xml:space="preserve">&lt;ruby&gt;&lt;rtc&gt;&lt;/rtc&gt;&lt;/ruby&gt;
</v>
      </c>
      <c r="R1485" s="318" t="str">
        <f t="shared" ca="1" si="430"/>
        <v xml:space="preserve">&lt;ruby&gt;&lt;rt&gt;&lt;/rt&gt;&lt;rtc&gt;&lt;/rtc&gt;&lt;/ruby&gt;
</v>
      </c>
      <c r="S1485" s="285"/>
      <c r="T1485" s="319" t="b">
        <f t="shared" si="424"/>
        <v>0</v>
      </c>
      <c r="U1485" s="319" t="b">
        <f t="shared" si="431"/>
        <v>0</v>
      </c>
      <c r="V1485" s="319" t="b">
        <f t="shared" si="432"/>
        <v>1</v>
      </c>
      <c r="W1485" s="319" t="b">
        <f t="shared" si="433"/>
        <v>1</v>
      </c>
      <c r="X1485" s="319" t="b">
        <f t="shared" si="434"/>
        <v>0</v>
      </c>
      <c r="Y1485" s="370"/>
      <c r="Z1485" s="377" t="str">
        <f t="shared" si="425"/>
        <v/>
      </c>
      <c r="AA1485" s="373" t="str">
        <f t="array" ref="AA1485">IF( $Z1485="", "", INDEX(白話字聲母資料表, $Z1485, $AA$5))</f>
        <v/>
      </c>
      <c r="AB1485" s="370"/>
      <c r="AC1485" s="377" t="str">
        <f t="shared" si="435"/>
        <v/>
      </c>
      <c r="AD1485" s="373" t="str">
        <f t="array" ref="AD1485">IF( $W1485, "", INDEX(白話字韻母資料表, AC1485, $AD$5))</f>
        <v/>
      </c>
      <c r="AE1485" s="373" t="str">
        <f t="array" ref="AE1485">IF( $W1485, "", IF( INDEX(白話字韻母資料表, AC1485, $AE$5) = "入聲", TRUE, FALSE) )</f>
        <v/>
      </c>
      <c r="AF1485" s="374" t="str">
        <f t="shared" si="436"/>
        <v/>
      </c>
      <c r="AG1485" s="374" t="str">
        <f t="shared" si="437"/>
        <v/>
      </c>
      <c r="AH1485" s="374" t="str">
        <f t="array" ref="AH1485">IF( $W1485, "", INDEX(白話字韻母資料表, $AC1485, $AH$5))</f>
        <v/>
      </c>
      <c r="AI1485" s="374" t="str">
        <f t="array" ref="AI1485">IF($W1485, "", INDEX(白話字韻母八聲調資料表, $AD1485, $AG1485))</f>
        <v/>
      </c>
      <c r="AJ1485" s="370"/>
      <c r="AK1485" s="373" t="b">
        <f t="shared" si="438"/>
        <v>0</v>
      </c>
      <c r="AL1485" s="373" t="str">
        <f>IF( $AK1485, IFERROR( IF(MATCH( $E1485, 顎音化聲母!$H$9:$H$37, 0), TRUE, FALSE), FALSE), "")</f>
        <v/>
      </c>
      <c r="AM1485" s="373" t="str">
        <f t="array" ref="AM1485">IF( AND($AK1485, $AL1485), INDEX(顎音化聲母資料表, MATCH( $D1485 &amp; $E1485, 顎音化聲母!$L$5:$L$136, 0), 3), "")</f>
        <v/>
      </c>
      <c r="AN1485" s="373" t="str">
        <f t="shared" si="439"/>
        <v/>
      </c>
      <c r="AO1485" s="374" t="str">
        <f t="array" ref="AO1485">IF($AN1485="", "", IF( $AM1485&lt;&gt;"", $AM1485,INDEX(白話字聲母資料表, $AN1485, $AO$5)))</f>
        <v/>
      </c>
      <c r="AP1485" s="374" t="str">
        <f t="array" ref="AP1485">IF($W1485, "", INDEX(方音八音反切資料表, $AD1485, $AG1485))</f>
        <v/>
      </c>
      <c r="AQ1485" s="370"/>
      <c r="AR1485" s="374" t="str">
        <f t="array" ref="AR1485">IF($V1485, "", INDEX(白話字聲母資料表, $Z1485, $AR$5))</f>
        <v/>
      </c>
      <c r="AS1485" s="375" t="str">
        <f t="array" ref="AS1485">IF($W1485, "", INDEX(白話字韻母資料表, $AC1485, $AR$5))</f>
        <v/>
      </c>
      <c r="AT1485" s="374" t="str">
        <f t="array" ref="AT1485">IF($W1485, "", INDEX(台羅韻母八聲調資料表, $AD1485, $AG1485))</f>
        <v/>
      </c>
      <c r="AU1485" s="370"/>
      <c r="AV1485" s="374" t="str">
        <f t="array" ref="AV1485">IF($V1485, "", INDEX(白話字聲母資料表, $Z1485, $AV$5))</f>
        <v/>
      </c>
      <c r="AW1485" s="375" t="str">
        <f t="array" ref="AW1485">IF($W1485, "", INDEX(白話字韻母資料表, $AC1485, $AW$5))</f>
        <v/>
      </c>
      <c r="AX1485" s="374" t="str">
        <f t="array" ref="AX1485">IF($W1485, "", INDEX(閩拼韻母八聲調資料表, $AD1485, $AG1485))</f>
        <v/>
      </c>
    </row>
    <row r="1486" spans="2:50">
      <c r="B1486" s="380">
        <f t="shared" si="367"/>
        <v>1478</v>
      </c>
      <c r="C1486" s="314" t="str">
        <f>MID(文章!$D$4, B1486, 1)</f>
        <v/>
      </c>
      <c r="D1486" s="365"/>
      <c r="E1486" s="365"/>
      <c r="F1486" s="365"/>
      <c r="G1486" s="315" t="str">
        <f t="array" ref="G1486">IF( OR($T1486, NOT($U1486), $W1486), "", $AA1486 &amp; $AH1486 &amp; INDEX(中文數值資料表, $AG1486, 2) )</f>
        <v/>
      </c>
      <c r="H1486" s="321" t="str">
        <f t="shared" si="368"/>
        <v/>
      </c>
      <c r="I1486" s="322" t="str">
        <f t="shared" si="369"/>
        <v/>
      </c>
      <c r="J1486" s="323" t="str">
        <f t="shared" si="370"/>
        <v/>
      </c>
      <c r="K1486" s="316" t="str">
        <f t="shared" si="371"/>
        <v/>
      </c>
      <c r="L1486" s="317" t="str">
        <f t="shared" ca="1" si="440"/>
        <v xml:space="preserve">\ltjruby{}{}\
</v>
      </c>
      <c r="M1486" s="317" t="str">
        <f t="shared" ca="1" si="426"/>
        <v xml:space="preserve">&lt;ruby&gt;&lt;rt&gt;&lt;/rt&gt;&lt;/ruby&gt;
</v>
      </c>
      <c r="N1486" s="317" t="str">
        <f t="shared" ca="1" si="427"/>
        <v xml:space="preserve">&lt;ruby&gt;&lt;rt&gt;&lt;/rt&gt;&lt;/ruby&gt;
</v>
      </c>
      <c r="O1486" s="317" t="str">
        <f t="shared" ca="1" si="428"/>
        <v xml:space="preserve">&lt;ruby&gt;&lt;rt&gt;&lt;/rt&gt;&lt;/ruby&gt;
</v>
      </c>
      <c r="P1486" s="317" t="str">
        <f t="shared" ca="1" si="428"/>
        <v xml:space="preserve">&lt;ruby&gt;&lt;rt&gt;&lt;/rt&gt;&lt;/ruby&gt;
</v>
      </c>
      <c r="Q1486" s="318" t="str">
        <f t="shared" ca="1" si="429"/>
        <v xml:space="preserve">&lt;ruby&gt;&lt;rtc&gt;&lt;/rtc&gt;&lt;/ruby&gt;
</v>
      </c>
      <c r="R1486" s="318" t="str">
        <f t="shared" ca="1" si="430"/>
        <v xml:space="preserve">&lt;ruby&gt;&lt;rt&gt;&lt;/rt&gt;&lt;rtc&gt;&lt;/rtc&gt;&lt;/ruby&gt;
</v>
      </c>
      <c r="S1486" s="285"/>
      <c r="T1486" s="319" t="b">
        <f t="shared" si="424"/>
        <v>0</v>
      </c>
      <c r="U1486" s="319" t="b">
        <f t="shared" si="431"/>
        <v>0</v>
      </c>
      <c r="V1486" s="319" t="b">
        <f t="shared" si="432"/>
        <v>1</v>
      </c>
      <c r="W1486" s="319" t="b">
        <f t="shared" si="433"/>
        <v>1</v>
      </c>
      <c r="X1486" s="319" t="b">
        <f t="shared" si="434"/>
        <v>0</v>
      </c>
      <c r="Y1486" s="370"/>
      <c r="Z1486" s="377" t="str">
        <f t="shared" si="425"/>
        <v/>
      </c>
      <c r="AA1486" s="373" t="str">
        <f t="array" ref="AA1486">IF( $Z1486="", "", INDEX(白話字聲母資料表, $Z1486, $AA$5))</f>
        <v/>
      </c>
      <c r="AB1486" s="370"/>
      <c r="AC1486" s="377" t="str">
        <f t="shared" si="435"/>
        <v/>
      </c>
      <c r="AD1486" s="373" t="str">
        <f t="array" ref="AD1486">IF( $W1486, "", INDEX(白話字韻母資料表, AC1486, $AD$5))</f>
        <v/>
      </c>
      <c r="AE1486" s="373" t="str">
        <f t="array" ref="AE1486">IF( $W1486, "", IF( INDEX(白話字韻母資料表, AC1486, $AE$5) = "入聲", TRUE, FALSE) )</f>
        <v/>
      </c>
      <c r="AF1486" s="374" t="str">
        <f t="shared" si="436"/>
        <v/>
      </c>
      <c r="AG1486" s="374" t="str">
        <f t="shared" si="437"/>
        <v/>
      </c>
      <c r="AH1486" s="374" t="str">
        <f t="array" ref="AH1486">IF( $W1486, "", INDEX(白話字韻母資料表, $AC1486, $AH$5))</f>
        <v/>
      </c>
      <c r="AI1486" s="374" t="str">
        <f t="array" ref="AI1486">IF($W1486, "", INDEX(白話字韻母八聲調資料表, $AD1486, $AG1486))</f>
        <v/>
      </c>
      <c r="AJ1486" s="370"/>
      <c r="AK1486" s="373" t="b">
        <f t="shared" si="438"/>
        <v>0</v>
      </c>
      <c r="AL1486" s="373" t="str">
        <f>IF( $AK1486, IFERROR( IF(MATCH( $E1486, 顎音化聲母!$H$9:$H$37, 0), TRUE, FALSE), FALSE), "")</f>
        <v/>
      </c>
      <c r="AM1486" s="373" t="str">
        <f t="array" ref="AM1486">IF( AND($AK1486, $AL1486), INDEX(顎音化聲母資料表, MATCH( $D1486 &amp; $E1486, 顎音化聲母!$L$5:$L$136, 0), 3), "")</f>
        <v/>
      </c>
      <c r="AN1486" s="373" t="str">
        <f t="shared" si="439"/>
        <v/>
      </c>
      <c r="AO1486" s="374" t="str">
        <f t="array" ref="AO1486">IF($AN1486="", "", IF( $AM1486&lt;&gt;"", $AM1486,INDEX(白話字聲母資料表, $AN1486, $AO$5)))</f>
        <v/>
      </c>
      <c r="AP1486" s="374" t="str">
        <f t="array" ref="AP1486">IF($W1486, "", INDEX(方音八音反切資料表, $AD1486, $AG1486))</f>
        <v/>
      </c>
      <c r="AQ1486" s="370"/>
      <c r="AR1486" s="374" t="str">
        <f t="array" ref="AR1486">IF($V1486, "", INDEX(白話字聲母資料表, $Z1486, $AR$5))</f>
        <v/>
      </c>
      <c r="AS1486" s="375" t="str">
        <f t="array" ref="AS1486">IF($W1486, "", INDEX(白話字韻母資料表, $AC1486, $AR$5))</f>
        <v/>
      </c>
      <c r="AT1486" s="374" t="str">
        <f t="array" ref="AT1486">IF($W1486, "", INDEX(台羅韻母八聲調資料表, $AD1486, $AG1486))</f>
        <v/>
      </c>
      <c r="AU1486" s="370"/>
      <c r="AV1486" s="374" t="str">
        <f t="array" ref="AV1486">IF($V1486, "", INDEX(白話字聲母資料表, $Z1486, $AV$5))</f>
        <v/>
      </c>
      <c r="AW1486" s="375" t="str">
        <f t="array" ref="AW1486">IF($W1486, "", INDEX(白話字韻母資料表, $AC1486, $AW$5))</f>
        <v/>
      </c>
      <c r="AX1486" s="374" t="str">
        <f t="array" ref="AX1486">IF($W1486, "", INDEX(閩拼韻母八聲調資料表, $AD1486, $AG1486))</f>
        <v/>
      </c>
    </row>
    <row r="1487" spans="2:50">
      <c r="B1487" s="380">
        <f t="shared" si="367"/>
        <v>1479</v>
      </c>
      <c r="C1487" s="314" t="str">
        <f>MID(文章!$D$4, B1487, 1)</f>
        <v/>
      </c>
      <c r="D1487" s="365"/>
      <c r="E1487" s="365"/>
      <c r="F1487" s="365"/>
      <c r="G1487" s="315" t="str">
        <f t="array" ref="G1487">IF( OR($T1487, NOT($U1487), $W1487), "", $AA1487 &amp; $AH1487 &amp; INDEX(中文數值資料表, $AG1487, 2) )</f>
        <v/>
      </c>
      <c r="H1487" s="321" t="str">
        <f t="shared" si="368"/>
        <v/>
      </c>
      <c r="I1487" s="322" t="str">
        <f t="shared" si="369"/>
        <v/>
      </c>
      <c r="J1487" s="323" t="str">
        <f t="shared" si="370"/>
        <v/>
      </c>
      <c r="K1487" s="316" t="str">
        <f t="shared" si="371"/>
        <v/>
      </c>
      <c r="L1487" s="317" t="str">
        <f t="shared" ca="1" si="440"/>
        <v xml:space="preserve">\ltjruby{}{}\
</v>
      </c>
      <c r="M1487" s="317" t="str">
        <f t="shared" ca="1" si="426"/>
        <v xml:space="preserve">&lt;ruby&gt;&lt;rt&gt;&lt;/rt&gt;&lt;/ruby&gt;
</v>
      </c>
      <c r="N1487" s="317" t="str">
        <f t="shared" ca="1" si="427"/>
        <v xml:space="preserve">&lt;ruby&gt;&lt;rt&gt;&lt;/rt&gt;&lt;/ruby&gt;
</v>
      </c>
      <c r="O1487" s="317" t="str">
        <f t="shared" ca="1" si="428"/>
        <v xml:space="preserve">&lt;ruby&gt;&lt;rt&gt;&lt;/rt&gt;&lt;/ruby&gt;
</v>
      </c>
      <c r="P1487" s="317" t="str">
        <f t="shared" ca="1" si="428"/>
        <v xml:space="preserve">&lt;ruby&gt;&lt;rt&gt;&lt;/rt&gt;&lt;/ruby&gt;
</v>
      </c>
      <c r="Q1487" s="318" t="str">
        <f t="shared" ca="1" si="429"/>
        <v xml:space="preserve">&lt;ruby&gt;&lt;rtc&gt;&lt;/rtc&gt;&lt;/ruby&gt;
</v>
      </c>
      <c r="R1487" s="318" t="str">
        <f t="shared" ca="1" si="430"/>
        <v xml:space="preserve">&lt;ruby&gt;&lt;rt&gt;&lt;/rt&gt;&lt;rtc&gt;&lt;/rtc&gt;&lt;/ruby&gt;
</v>
      </c>
      <c r="S1487" s="285"/>
      <c r="T1487" s="319" t="b">
        <f t="shared" si="424"/>
        <v>0</v>
      </c>
      <c r="U1487" s="319" t="b">
        <f t="shared" si="431"/>
        <v>0</v>
      </c>
      <c r="V1487" s="319" t="b">
        <f t="shared" si="432"/>
        <v>1</v>
      </c>
      <c r="W1487" s="319" t="b">
        <f t="shared" si="433"/>
        <v>1</v>
      </c>
      <c r="X1487" s="319" t="b">
        <f t="shared" si="434"/>
        <v>0</v>
      </c>
      <c r="Y1487" s="370"/>
      <c r="Z1487" s="377" t="str">
        <f t="shared" si="425"/>
        <v/>
      </c>
      <c r="AA1487" s="373" t="str">
        <f t="array" ref="AA1487">IF( $Z1487="", "", INDEX(白話字聲母資料表, $Z1487, $AA$5))</f>
        <v/>
      </c>
      <c r="AB1487" s="370"/>
      <c r="AC1487" s="377" t="str">
        <f t="shared" si="435"/>
        <v/>
      </c>
      <c r="AD1487" s="373" t="str">
        <f t="array" ref="AD1487">IF( $W1487, "", INDEX(白話字韻母資料表, AC1487, $AD$5))</f>
        <v/>
      </c>
      <c r="AE1487" s="373" t="str">
        <f t="array" ref="AE1487">IF( $W1487, "", IF( INDEX(白話字韻母資料表, AC1487, $AE$5) = "入聲", TRUE, FALSE) )</f>
        <v/>
      </c>
      <c r="AF1487" s="374" t="str">
        <f t="shared" si="436"/>
        <v/>
      </c>
      <c r="AG1487" s="374" t="str">
        <f t="shared" si="437"/>
        <v/>
      </c>
      <c r="AH1487" s="374" t="str">
        <f t="array" ref="AH1487">IF( $W1487, "", INDEX(白話字韻母資料表, $AC1487, $AH$5))</f>
        <v/>
      </c>
      <c r="AI1487" s="374" t="str">
        <f t="array" ref="AI1487">IF($W1487, "", INDEX(白話字韻母八聲調資料表, $AD1487, $AG1487))</f>
        <v/>
      </c>
      <c r="AJ1487" s="370"/>
      <c r="AK1487" s="373" t="b">
        <f t="shared" si="438"/>
        <v>0</v>
      </c>
      <c r="AL1487" s="373" t="str">
        <f>IF( $AK1487, IFERROR( IF(MATCH( $E1487, 顎音化聲母!$H$9:$H$37, 0), TRUE, FALSE), FALSE), "")</f>
        <v/>
      </c>
      <c r="AM1487" s="373" t="str">
        <f t="array" ref="AM1487">IF( AND($AK1487, $AL1487), INDEX(顎音化聲母資料表, MATCH( $D1487 &amp; $E1487, 顎音化聲母!$L$5:$L$136, 0), 3), "")</f>
        <v/>
      </c>
      <c r="AN1487" s="373" t="str">
        <f t="shared" si="439"/>
        <v/>
      </c>
      <c r="AO1487" s="374" t="str">
        <f t="array" ref="AO1487">IF($AN1487="", "", IF( $AM1487&lt;&gt;"", $AM1487,INDEX(白話字聲母資料表, $AN1487, $AO$5)))</f>
        <v/>
      </c>
      <c r="AP1487" s="374" t="str">
        <f t="array" ref="AP1487">IF($W1487, "", INDEX(方音八音反切資料表, $AD1487, $AG1487))</f>
        <v/>
      </c>
      <c r="AQ1487" s="370"/>
      <c r="AR1487" s="374" t="str">
        <f t="array" ref="AR1487">IF($V1487, "", INDEX(白話字聲母資料表, $Z1487, $AR$5))</f>
        <v/>
      </c>
      <c r="AS1487" s="375" t="str">
        <f t="array" ref="AS1487">IF($W1487, "", INDEX(白話字韻母資料表, $AC1487, $AR$5))</f>
        <v/>
      </c>
      <c r="AT1487" s="374" t="str">
        <f t="array" ref="AT1487">IF($W1487, "", INDEX(台羅韻母八聲調資料表, $AD1487, $AG1487))</f>
        <v/>
      </c>
      <c r="AU1487" s="370"/>
      <c r="AV1487" s="374" t="str">
        <f t="array" ref="AV1487">IF($V1487, "", INDEX(白話字聲母資料表, $Z1487, $AV$5))</f>
        <v/>
      </c>
      <c r="AW1487" s="375" t="str">
        <f t="array" ref="AW1487">IF($W1487, "", INDEX(白話字韻母資料表, $AC1487, $AW$5))</f>
        <v/>
      </c>
      <c r="AX1487" s="374" t="str">
        <f t="array" ref="AX1487">IF($W1487, "", INDEX(閩拼韻母八聲調資料表, $AD1487, $AG1487))</f>
        <v/>
      </c>
    </row>
    <row r="1488" spans="2:50">
      <c r="B1488" s="380">
        <f t="shared" si="367"/>
        <v>1480</v>
      </c>
      <c r="C1488" s="314" t="str">
        <f>MID(文章!$D$4, B1488, 1)</f>
        <v/>
      </c>
      <c r="D1488" s="365"/>
      <c r="E1488" s="365"/>
      <c r="F1488" s="365"/>
      <c r="G1488" s="315" t="str">
        <f t="array" ref="G1488">IF( OR($T1488, NOT($U1488), $W1488), "", $AA1488 &amp; $AH1488 &amp; INDEX(中文數值資料表, $AG1488, 2) )</f>
        <v/>
      </c>
      <c r="H1488" s="321" t="str">
        <f t="shared" si="368"/>
        <v/>
      </c>
      <c r="I1488" s="322" t="str">
        <f t="shared" si="369"/>
        <v/>
      </c>
      <c r="J1488" s="323" t="str">
        <f t="shared" si="370"/>
        <v/>
      </c>
      <c r="K1488" s="316" t="str">
        <f t="shared" si="371"/>
        <v/>
      </c>
      <c r="L1488" s="317" t="str">
        <f t="shared" ca="1" si="440"/>
        <v xml:space="preserve">\ltjruby{}{}\
</v>
      </c>
      <c r="M1488" s="317" t="str">
        <f t="shared" ca="1" si="426"/>
        <v xml:space="preserve">&lt;ruby&gt;&lt;rt&gt;&lt;/rt&gt;&lt;/ruby&gt;
</v>
      </c>
      <c r="N1488" s="317" t="str">
        <f t="shared" ca="1" si="427"/>
        <v xml:space="preserve">&lt;ruby&gt;&lt;rt&gt;&lt;/rt&gt;&lt;/ruby&gt;
</v>
      </c>
      <c r="O1488" s="317" t="str">
        <f t="shared" ca="1" si="428"/>
        <v xml:space="preserve">&lt;ruby&gt;&lt;rt&gt;&lt;/rt&gt;&lt;/ruby&gt;
</v>
      </c>
      <c r="P1488" s="317" t="str">
        <f t="shared" ca="1" si="428"/>
        <v xml:space="preserve">&lt;ruby&gt;&lt;rt&gt;&lt;/rt&gt;&lt;/ruby&gt;
</v>
      </c>
      <c r="Q1488" s="318" t="str">
        <f t="shared" ca="1" si="429"/>
        <v xml:space="preserve">&lt;ruby&gt;&lt;rtc&gt;&lt;/rtc&gt;&lt;/ruby&gt;
</v>
      </c>
      <c r="R1488" s="318" t="str">
        <f t="shared" ca="1" si="430"/>
        <v xml:space="preserve">&lt;ruby&gt;&lt;rt&gt;&lt;/rt&gt;&lt;rtc&gt;&lt;/rtc&gt;&lt;/ruby&gt;
</v>
      </c>
      <c r="S1488" s="285"/>
      <c r="T1488" s="319" t="b">
        <f t="shared" si="424"/>
        <v>0</v>
      </c>
      <c r="U1488" s="319" t="b">
        <f t="shared" si="431"/>
        <v>0</v>
      </c>
      <c r="V1488" s="319" t="b">
        <f t="shared" si="432"/>
        <v>1</v>
      </c>
      <c r="W1488" s="319" t="b">
        <f t="shared" si="433"/>
        <v>1</v>
      </c>
      <c r="X1488" s="319" t="b">
        <f t="shared" si="434"/>
        <v>0</v>
      </c>
      <c r="Y1488" s="370"/>
      <c r="Z1488" s="377" t="str">
        <f t="shared" si="425"/>
        <v/>
      </c>
      <c r="AA1488" s="373" t="str">
        <f t="array" ref="AA1488">IF( $Z1488="", "", INDEX(白話字聲母資料表, $Z1488, $AA$5))</f>
        <v/>
      </c>
      <c r="AB1488" s="370"/>
      <c r="AC1488" s="377" t="str">
        <f t="shared" si="435"/>
        <v/>
      </c>
      <c r="AD1488" s="373" t="str">
        <f t="array" ref="AD1488">IF( $W1488, "", INDEX(白話字韻母資料表, AC1488, $AD$5))</f>
        <v/>
      </c>
      <c r="AE1488" s="373" t="str">
        <f t="array" ref="AE1488">IF( $W1488, "", IF( INDEX(白話字韻母資料表, AC1488, $AE$5) = "入聲", TRUE, FALSE) )</f>
        <v/>
      </c>
      <c r="AF1488" s="374" t="str">
        <f t="shared" si="436"/>
        <v/>
      </c>
      <c r="AG1488" s="374" t="str">
        <f t="shared" si="437"/>
        <v/>
      </c>
      <c r="AH1488" s="374" t="str">
        <f t="array" ref="AH1488">IF( $W1488, "", INDEX(白話字韻母資料表, $AC1488, $AH$5))</f>
        <v/>
      </c>
      <c r="AI1488" s="374" t="str">
        <f t="array" ref="AI1488">IF($W1488, "", INDEX(白話字韻母八聲調資料表, $AD1488, $AG1488))</f>
        <v/>
      </c>
      <c r="AJ1488" s="370"/>
      <c r="AK1488" s="373" t="b">
        <f t="shared" si="438"/>
        <v>0</v>
      </c>
      <c r="AL1488" s="373" t="str">
        <f>IF( $AK1488, IFERROR( IF(MATCH( $E1488, 顎音化聲母!$H$9:$H$37, 0), TRUE, FALSE), FALSE), "")</f>
        <v/>
      </c>
      <c r="AM1488" s="373" t="str">
        <f t="array" ref="AM1488">IF( AND($AK1488, $AL1488), INDEX(顎音化聲母資料表, MATCH( $D1488 &amp; $E1488, 顎音化聲母!$L$5:$L$136, 0), 3), "")</f>
        <v/>
      </c>
      <c r="AN1488" s="373" t="str">
        <f t="shared" si="439"/>
        <v/>
      </c>
      <c r="AO1488" s="374" t="str">
        <f t="array" ref="AO1488">IF($AN1488="", "", IF( $AM1488&lt;&gt;"", $AM1488,INDEX(白話字聲母資料表, $AN1488, $AO$5)))</f>
        <v/>
      </c>
      <c r="AP1488" s="374" t="str">
        <f t="array" ref="AP1488">IF($W1488, "", INDEX(方音八音反切資料表, $AD1488, $AG1488))</f>
        <v/>
      </c>
      <c r="AQ1488" s="370"/>
      <c r="AR1488" s="374" t="str">
        <f t="array" ref="AR1488">IF($V1488, "", INDEX(白話字聲母資料表, $Z1488, $AR$5))</f>
        <v/>
      </c>
      <c r="AS1488" s="375" t="str">
        <f t="array" ref="AS1488">IF($W1488, "", INDEX(白話字韻母資料表, $AC1488, $AR$5))</f>
        <v/>
      </c>
      <c r="AT1488" s="374" t="str">
        <f t="array" ref="AT1488">IF($W1488, "", INDEX(台羅韻母八聲調資料表, $AD1488, $AG1488))</f>
        <v/>
      </c>
      <c r="AU1488" s="370"/>
      <c r="AV1488" s="374" t="str">
        <f t="array" ref="AV1488">IF($V1488, "", INDEX(白話字聲母資料表, $Z1488, $AV$5))</f>
        <v/>
      </c>
      <c r="AW1488" s="375" t="str">
        <f t="array" ref="AW1488">IF($W1488, "", INDEX(白話字韻母資料表, $AC1488, $AW$5))</f>
        <v/>
      </c>
      <c r="AX1488" s="374" t="str">
        <f t="array" ref="AX1488">IF($W1488, "", INDEX(閩拼韻母八聲調資料表, $AD1488, $AG1488))</f>
        <v/>
      </c>
    </row>
    <row r="1489" spans="2:50">
      <c r="B1489" s="380">
        <f t="shared" si="367"/>
        <v>1481</v>
      </c>
      <c r="C1489" s="314" t="str">
        <f>MID(文章!$D$4, B1489, 1)</f>
        <v/>
      </c>
      <c r="D1489" s="365"/>
      <c r="E1489" s="365"/>
      <c r="F1489" s="365"/>
      <c r="G1489" s="315" t="str">
        <f t="array" ref="G1489">IF( OR($T1489, NOT($U1489), $W1489), "", $AA1489 &amp; $AH1489 &amp; INDEX(中文數值資料表, $AG1489, 2) )</f>
        <v/>
      </c>
      <c r="H1489" s="321" t="str">
        <f t="shared" si="368"/>
        <v/>
      </c>
      <c r="I1489" s="322" t="str">
        <f t="shared" si="369"/>
        <v/>
      </c>
      <c r="J1489" s="323" t="str">
        <f t="shared" si="370"/>
        <v/>
      </c>
      <c r="K1489" s="316" t="str">
        <f t="shared" si="371"/>
        <v/>
      </c>
      <c r="L1489" s="317" t="str">
        <f t="shared" ca="1" si="440"/>
        <v xml:space="preserve">\ltjruby{}{}\
</v>
      </c>
      <c r="M1489" s="317" t="str">
        <f t="shared" ca="1" si="426"/>
        <v xml:space="preserve">&lt;ruby&gt;&lt;rt&gt;&lt;/rt&gt;&lt;/ruby&gt;
</v>
      </c>
      <c r="N1489" s="317" t="str">
        <f t="shared" ca="1" si="427"/>
        <v xml:space="preserve">&lt;ruby&gt;&lt;rt&gt;&lt;/rt&gt;&lt;/ruby&gt;
</v>
      </c>
      <c r="O1489" s="317" t="str">
        <f t="shared" ca="1" si="428"/>
        <v xml:space="preserve">&lt;ruby&gt;&lt;rt&gt;&lt;/rt&gt;&lt;/ruby&gt;
</v>
      </c>
      <c r="P1489" s="317" t="str">
        <f t="shared" ca="1" si="428"/>
        <v xml:space="preserve">&lt;ruby&gt;&lt;rt&gt;&lt;/rt&gt;&lt;/ruby&gt;
</v>
      </c>
      <c r="Q1489" s="318" t="str">
        <f t="shared" ca="1" si="429"/>
        <v xml:space="preserve">&lt;ruby&gt;&lt;rtc&gt;&lt;/rtc&gt;&lt;/ruby&gt;
</v>
      </c>
      <c r="R1489" s="318" t="str">
        <f t="shared" ca="1" si="430"/>
        <v xml:space="preserve">&lt;ruby&gt;&lt;rt&gt;&lt;/rt&gt;&lt;rtc&gt;&lt;/rtc&gt;&lt;/ruby&gt;
</v>
      </c>
      <c r="S1489" s="285"/>
      <c r="T1489" s="319" t="b">
        <f t="shared" si="424"/>
        <v>0</v>
      </c>
      <c r="U1489" s="319" t="b">
        <f t="shared" si="431"/>
        <v>0</v>
      </c>
      <c r="V1489" s="319" t="b">
        <f t="shared" si="432"/>
        <v>1</v>
      </c>
      <c r="W1489" s="319" t="b">
        <f t="shared" si="433"/>
        <v>1</v>
      </c>
      <c r="X1489" s="319" t="b">
        <f t="shared" si="434"/>
        <v>0</v>
      </c>
      <c r="Y1489" s="370"/>
      <c r="Z1489" s="377" t="str">
        <f t="shared" si="425"/>
        <v/>
      </c>
      <c r="AA1489" s="373" t="str">
        <f t="array" ref="AA1489">IF( $Z1489="", "", INDEX(白話字聲母資料表, $Z1489, $AA$5))</f>
        <v/>
      </c>
      <c r="AB1489" s="370"/>
      <c r="AC1489" s="377" t="str">
        <f t="shared" si="435"/>
        <v/>
      </c>
      <c r="AD1489" s="373" t="str">
        <f t="array" ref="AD1489">IF( $W1489, "", INDEX(白話字韻母資料表, AC1489, $AD$5))</f>
        <v/>
      </c>
      <c r="AE1489" s="373" t="str">
        <f t="array" ref="AE1489">IF( $W1489, "", IF( INDEX(白話字韻母資料表, AC1489, $AE$5) = "入聲", TRUE, FALSE) )</f>
        <v/>
      </c>
      <c r="AF1489" s="374" t="str">
        <f t="shared" si="436"/>
        <v/>
      </c>
      <c r="AG1489" s="374" t="str">
        <f t="shared" si="437"/>
        <v/>
      </c>
      <c r="AH1489" s="374" t="str">
        <f t="array" ref="AH1489">IF( $W1489, "", INDEX(白話字韻母資料表, $AC1489, $AH$5))</f>
        <v/>
      </c>
      <c r="AI1489" s="374" t="str">
        <f t="array" ref="AI1489">IF($W1489, "", INDEX(白話字韻母八聲調資料表, $AD1489, $AG1489))</f>
        <v/>
      </c>
      <c r="AJ1489" s="370"/>
      <c r="AK1489" s="373" t="b">
        <f t="shared" si="438"/>
        <v>0</v>
      </c>
      <c r="AL1489" s="373" t="str">
        <f>IF( $AK1489, IFERROR( IF(MATCH( $E1489, 顎音化聲母!$H$9:$H$37, 0), TRUE, FALSE), FALSE), "")</f>
        <v/>
      </c>
      <c r="AM1489" s="373" t="str">
        <f t="array" ref="AM1489">IF( AND($AK1489, $AL1489), INDEX(顎音化聲母資料表, MATCH( $D1489 &amp; $E1489, 顎音化聲母!$L$5:$L$136, 0), 3), "")</f>
        <v/>
      </c>
      <c r="AN1489" s="373" t="str">
        <f t="shared" si="439"/>
        <v/>
      </c>
      <c r="AO1489" s="374" t="str">
        <f t="array" ref="AO1489">IF($AN1489="", "", IF( $AM1489&lt;&gt;"", $AM1489,INDEX(白話字聲母資料表, $AN1489, $AO$5)))</f>
        <v/>
      </c>
      <c r="AP1489" s="374" t="str">
        <f t="array" ref="AP1489">IF($W1489, "", INDEX(方音八音反切資料表, $AD1489, $AG1489))</f>
        <v/>
      </c>
      <c r="AQ1489" s="370"/>
      <c r="AR1489" s="374" t="str">
        <f t="array" ref="AR1489">IF($V1489, "", INDEX(白話字聲母資料表, $Z1489, $AR$5))</f>
        <v/>
      </c>
      <c r="AS1489" s="375" t="str">
        <f t="array" ref="AS1489">IF($W1489, "", INDEX(白話字韻母資料表, $AC1489, $AR$5))</f>
        <v/>
      </c>
      <c r="AT1489" s="374" t="str">
        <f t="array" ref="AT1489">IF($W1489, "", INDEX(台羅韻母八聲調資料表, $AD1489, $AG1489))</f>
        <v/>
      </c>
      <c r="AU1489" s="370"/>
      <c r="AV1489" s="374" t="str">
        <f t="array" ref="AV1489">IF($V1489, "", INDEX(白話字聲母資料表, $Z1489, $AV$5))</f>
        <v/>
      </c>
      <c r="AW1489" s="375" t="str">
        <f t="array" ref="AW1489">IF($W1489, "", INDEX(白話字韻母資料表, $AC1489, $AW$5))</f>
        <v/>
      </c>
      <c r="AX1489" s="374" t="str">
        <f t="array" ref="AX1489">IF($W1489, "", INDEX(閩拼韻母八聲調資料表, $AD1489, $AG1489))</f>
        <v/>
      </c>
    </row>
    <row r="1490" spans="2:50">
      <c r="B1490" s="380">
        <f t="shared" si="367"/>
        <v>1482</v>
      </c>
      <c r="C1490" s="314" t="str">
        <f>MID(文章!$D$4, B1490, 1)</f>
        <v/>
      </c>
      <c r="D1490" s="365"/>
      <c r="E1490" s="365"/>
      <c r="F1490" s="365"/>
      <c r="G1490" s="315" t="str">
        <f t="array" ref="G1490">IF( OR($T1490, NOT($U1490), $W1490), "", $AA1490 &amp; $AH1490 &amp; INDEX(中文數值資料表, $AG1490, 2) )</f>
        <v/>
      </c>
      <c r="H1490" s="321" t="str">
        <f t="shared" si="368"/>
        <v/>
      </c>
      <c r="I1490" s="322" t="str">
        <f t="shared" si="369"/>
        <v/>
      </c>
      <c r="J1490" s="323" t="str">
        <f t="shared" si="370"/>
        <v/>
      </c>
      <c r="K1490" s="316" t="str">
        <f t="shared" si="371"/>
        <v/>
      </c>
      <c r="L1490" s="317" t="str">
        <f t="shared" ca="1" si="440"/>
        <v xml:space="preserve">\ltjruby{}{}\
</v>
      </c>
      <c r="M1490" s="317" t="str">
        <f t="shared" ca="1" si="426"/>
        <v xml:space="preserve">&lt;ruby&gt;&lt;rt&gt;&lt;/rt&gt;&lt;/ruby&gt;
</v>
      </c>
      <c r="N1490" s="317" t="str">
        <f t="shared" ca="1" si="427"/>
        <v xml:space="preserve">&lt;ruby&gt;&lt;rt&gt;&lt;/rt&gt;&lt;/ruby&gt;
</v>
      </c>
      <c r="O1490" s="317" t="str">
        <f t="shared" ca="1" si="428"/>
        <v xml:space="preserve">&lt;ruby&gt;&lt;rt&gt;&lt;/rt&gt;&lt;/ruby&gt;
</v>
      </c>
      <c r="P1490" s="317" t="str">
        <f t="shared" ca="1" si="428"/>
        <v xml:space="preserve">&lt;ruby&gt;&lt;rt&gt;&lt;/rt&gt;&lt;/ruby&gt;
</v>
      </c>
      <c r="Q1490" s="318" t="str">
        <f t="shared" ca="1" si="429"/>
        <v xml:space="preserve">&lt;ruby&gt;&lt;rtc&gt;&lt;/rtc&gt;&lt;/ruby&gt;
</v>
      </c>
      <c r="R1490" s="318" t="str">
        <f t="shared" ca="1" si="430"/>
        <v xml:space="preserve">&lt;ruby&gt;&lt;rt&gt;&lt;/rt&gt;&lt;rtc&gt;&lt;/rtc&gt;&lt;/ruby&gt;
</v>
      </c>
      <c r="S1490" s="285"/>
      <c r="T1490" s="319" t="b">
        <f t="shared" si="424"/>
        <v>0</v>
      </c>
      <c r="U1490" s="319" t="b">
        <f t="shared" si="431"/>
        <v>0</v>
      </c>
      <c r="V1490" s="319" t="b">
        <f t="shared" si="432"/>
        <v>1</v>
      </c>
      <c r="W1490" s="319" t="b">
        <f t="shared" si="433"/>
        <v>1</v>
      </c>
      <c r="X1490" s="319" t="b">
        <f t="shared" si="434"/>
        <v>0</v>
      </c>
      <c r="Y1490" s="370"/>
      <c r="Z1490" s="377" t="str">
        <f t="shared" si="425"/>
        <v/>
      </c>
      <c r="AA1490" s="373" t="str">
        <f t="array" ref="AA1490">IF( $Z1490="", "", INDEX(白話字聲母資料表, $Z1490, $AA$5))</f>
        <v/>
      </c>
      <c r="AB1490" s="370"/>
      <c r="AC1490" s="377" t="str">
        <f t="shared" si="435"/>
        <v/>
      </c>
      <c r="AD1490" s="373" t="str">
        <f t="array" ref="AD1490">IF( $W1490, "", INDEX(白話字韻母資料表, AC1490, $AD$5))</f>
        <v/>
      </c>
      <c r="AE1490" s="373" t="str">
        <f t="array" ref="AE1490">IF( $W1490, "", IF( INDEX(白話字韻母資料表, AC1490, $AE$5) = "入聲", TRUE, FALSE) )</f>
        <v/>
      </c>
      <c r="AF1490" s="374" t="str">
        <f t="shared" si="436"/>
        <v/>
      </c>
      <c r="AG1490" s="374" t="str">
        <f t="shared" si="437"/>
        <v/>
      </c>
      <c r="AH1490" s="374" t="str">
        <f t="array" ref="AH1490">IF( $W1490, "", INDEX(白話字韻母資料表, $AC1490, $AH$5))</f>
        <v/>
      </c>
      <c r="AI1490" s="374" t="str">
        <f t="array" ref="AI1490">IF($W1490, "", INDEX(白話字韻母八聲調資料表, $AD1490, $AG1490))</f>
        <v/>
      </c>
      <c r="AJ1490" s="370"/>
      <c r="AK1490" s="373" t="b">
        <f t="shared" si="438"/>
        <v>0</v>
      </c>
      <c r="AL1490" s="373" t="str">
        <f>IF( $AK1490, IFERROR( IF(MATCH( $E1490, 顎音化聲母!$H$9:$H$37, 0), TRUE, FALSE), FALSE), "")</f>
        <v/>
      </c>
      <c r="AM1490" s="373" t="str">
        <f t="array" ref="AM1490">IF( AND($AK1490, $AL1490), INDEX(顎音化聲母資料表, MATCH( $D1490 &amp; $E1490, 顎音化聲母!$L$5:$L$136, 0), 3), "")</f>
        <v/>
      </c>
      <c r="AN1490" s="373" t="str">
        <f t="shared" si="439"/>
        <v/>
      </c>
      <c r="AO1490" s="374" t="str">
        <f t="array" ref="AO1490">IF($AN1490="", "", IF( $AM1490&lt;&gt;"", $AM1490,INDEX(白話字聲母資料表, $AN1490, $AO$5)))</f>
        <v/>
      </c>
      <c r="AP1490" s="374" t="str">
        <f t="array" ref="AP1490">IF($W1490, "", INDEX(方音八音反切資料表, $AD1490, $AG1490))</f>
        <v/>
      </c>
      <c r="AQ1490" s="370"/>
      <c r="AR1490" s="374" t="str">
        <f t="array" ref="AR1490">IF($V1490, "", INDEX(白話字聲母資料表, $Z1490, $AR$5))</f>
        <v/>
      </c>
      <c r="AS1490" s="375" t="str">
        <f t="array" ref="AS1490">IF($W1490, "", INDEX(白話字韻母資料表, $AC1490, $AR$5))</f>
        <v/>
      </c>
      <c r="AT1490" s="374" t="str">
        <f t="array" ref="AT1490">IF($W1490, "", INDEX(台羅韻母八聲調資料表, $AD1490, $AG1490))</f>
        <v/>
      </c>
      <c r="AU1490" s="370"/>
      <c r="AV1490" s="374" t="str">
        <f t="array" ref="AV1490">IF($V1490, "", INDEX(白話字聲母資料表, $Z1490, $AV$5))</f>
        <v/>
      </c>
      <c r="AW1490" s="375" t="str">
        <f t="array" ref="AW1490">IF($W1490, "", INDEX(白話字韻母資料表, $AC1490, $AW$5))</f>
        <v/>
      </c>
      <c r="AX1490" s="374" t="str">
        <f t="array" ref="AX1490">IF($W1490, "", INDEX(閩拼韻母八聲調資料表, $AD1490, $AG1490))</f>
        <v/>
      </c>
    </row>
    <row r="1491" spans="2:50">
      <c r="B1491" s="380">
        <f t="shared" si="367"/>
        <v>1483</v>
      </c>
      <c r="C1491" s="314" t="str">
        <f>MID(文章!$D$4, B1491, 1)</f>
        <v/>
      </c>
      <c r="D1491" s="365"/>
      <c r="E1491" s="365"/>
      <c r="F1491" s="365"/>
      <c r="G1491" s="315" t="str">
        <f t="array" ref="G1491">IF( OR($T1491, NOT($U1491), $W1491), "", $AA1491 &amp; $AH1491 &amp; INDEX(中文數值資料表, $AG1491, 2) )</f>
        <v/>
      </c>
      <c r="H1491" s="321" t="str">
        <f t="shared" si="368"/>
        <v/>
      </c>
      <c r="I1491" s="322" t="str">
        <f t="shared" si="369"/>
        <v/>
      </c>
      <c r="J1491" s="323" t="str">
        <f t="shared" si="370"/>
        <v/>
      </c>
      <c r="K1491" s="316" t="str">
        <f t="shared" si="371"/>
        <v/>
      </c>
      <c r="L1491" s="317" t="str">
        <f t="shared" ca="1" si="440"/>
        <v xml:space="preserve">\ltjruby{}{}\
</v>
      </c>
      <c r="M1491" s="317" t="str">
        <f t="shared" ca="1" si="426"/>
        <v xml:space="preserve">&lt;ruby&gt;&lt;rt&gt;&lt;/rt&gt;&lt;/ruby&gt;
</v>
      </c>
      <c r="N1491" s="317" t="str">
        <f t="shared" ca="1" si="427"/>
        <v xml:space="preserve">&lt;ruby&gt;&lt;rt&gt;&lt;/rt&gt;&lt;/ruby&gt;
</v>
      </c>
      <c r="O1491" s="317" t="str">
        <f t="shared" ca="1" si="428"/>
        <v xml:space="preserve">&lt;ruby&gt;&lt;rt&gt;&lt;/rt&gt;&lt;/ruby&gt;
</v>
      </c>
      <c r="P1491" s="317" t="str">
        <f t="shared" ca="1" si="428"/>
        <v xml:space="preserve">&lt;ruby&gt;&lt;rt&gt;&lt;/rt&gt;&lt;/ruby&gt;
</v>
      </c>
      <c r="Q1491" s="318" t="str">
        <f t="shared" ca="1" si="429"/>
        <v xml:space="preserve">&lt;ruby&gt;&lt;rtc&gt;&lt;/rtc&gt;&lt;/ruby&gt;
</v>
      </c>
      <c r="R1491" s="318" t="str">
        <f t="shared" ca="1" si="430"/>
        <v xml:space="preserve">&lt;ruby&gt;&lt;rt&gt;&lt;/rt&gt;&lt;rtc&gt;&lt;/rtc&gt;&lt;/ruby&gt;
</v>
      </c>
      <c r="S1491" s="285"/>
      <c r="T1491" s="319" t="b">
        <f t="shared" si="424"/>
        <v>0</v>
      </c>
      <c r="U1491" s="319" t="b">
        <f t="shared" si="431"/>
        <v>0</v>
      </c>
      <c r="V1491" s="319" t="b">
        <f t="shared" si="432"/>
        <v>1</v>
      </c>
      <c r="W1491" s="319" t="b">
        <f t="shared" si="433"/>
        <v>1</v>
      </c>
      <c r="X1491" s="319" t="b">
        <f t="shared" si="434"/>
        <v>0</v>
      </c>
      <c r="Y1491" s="370"/>
      <c r="Z1491" s="377" t="str">
        <f t="shared" si="425"/>
        <v/>
      </c>
      <c r="AA1491" s="373" t="str">
        <f t="array" ref="AA1491">IF( $Z1491="", "", INDEX(白話字聲母資料表, $Z1491, $AA$5))</f>
        <v/>
      </c>
      <c r="AB1491" s="370"/>
      <c r="AC1491" s="377" t="str">
        <f t="shared" si="435"/>
        <v/>
      </c>
      <c r="AD1491" s="373" t="str">
        <f t="array" ref="AD1491">IF( $W1491, "", INDEX(白話字韻母資料表, AC1491, $AD$5))</f>
        <v/>
      </c>
      <c r="AE1491" s="373" t="str">
        <f t="array" ref="AE1491">IF( $W1491, "", IF( INDEX(白話字韻母資料表, AC1491, $AE$5) = "入聲", TRUE, FALSE) )</f>
        <v/>
      </c>
      <c r="AF1491" s="374" t="str">
        <f t="shared" si="436"/>
        <v/>
      </c>
      <c r="AG1491" s="374" t="str">
        <f t="shared" si="437"/>
        <v/>
      </c>
      <c r="AH1491" s="374" t="str">
        <f t="array" ref="AH1491">IF( $W1491, "", INDEX(白話字韻母資料表, $AC1491, $AH$5))</f>
        <v/>
      </c>
      <c r="AI1491" s="374" t="str">
        <f t="array" ref="AI1491">IF($W1491, "", INDEX(白話字韻母八聲調資料表, $AD1491, $AG1491))</f>
        <v/>
      </c>
      <c r="AJ1491" s="370"/>
      <c r="AK1491" s="373" t="b">
        <f t="shared" si="438"/>
        <v>0</v>
      </c>
      <c r="AL1491" s="373" t="str">
        <f>IF( $AK1491, IFERROR( IF(MATCH( $E1491, 顎音化聲母!$H$9:$H$37, 0), TRUE, FALSE), FALSE), "")</f>
        <v/>
      </c>
      <c r="AM1491" s="373" t="str">
        <f t="array" ref="AM1491">IF( AND($AK1491, $AL1491), INDEX(顎音化聲母資料表, MATCH( $D1491 &amp; $E1491, 顎音化聲母!$L$5:$L$136, 0), 3), "")</f>
        <v/>
      </c>
      <c r="AN1491" s="373" t="str">
        <f t="shared" si="439"/>
        <v/>
      </c>
      <c r="AO1491" s="374" t="str">
        <f t="array" ref="AO1491">IF($AN1491="", "", IF( $AM1491&lt;&gt;"", $AM1491,INDEX(白話字聲母資料表, $AN1491, $AO$5)))</f>
        <v/>
      </c>
      <c r="AP1491" s="374" t="str">
        <f t="array" ref="AP1491">IF($W1491, "", INDEX(方音八音反切資料表, $AD1491, $AG1491))</f>
        <v/>
      </c>
      <c r="AQ1491" s="370"/>
      <c r="AR1491" s="374" t="str">
        <f t="array" ref="AR1491">IF($V1491, "", INDEX(白話字聲母資料表, $Z1491, $AR$5))</f>
        <v/>
      </c>
      <c r="AS1491" s="375" t="str">
        <f t="array" ref="AS1491">IF($W1491, "", INDEX(白話字韻母資料表, $AC1491, $AR$5))</f>
        <v/>
      </c>
      <c r="AT1491" s="374" t="str">
        <f t="array" ref="AT1491">IF($W1491, "", INDEX(台羅韻母八聲調資料表, $AD1491, $AG1491))</f>
        <v/>
      </c>
      <c r="AU1491" s="370"/>
      <c r="AV1491" s="374" t="str">
        <f t="array" ref="AV1491">IF($V1491, "", INDEX(白話字聲母資料表, $Z1491, $AV$5))</f>
        <v/>
      </c>
      <c r="AW1491" s="375" t="str">
        <f t="array" ref="AW1491">IF($W1491, "", INDEX(白話字韻母資料表, $AC1491, $AW$5))</f>
        <v/>
      </c>
      <c r="AX1491" s="374" t="str">
        <f t="array" ref="AX1491">IF($W1491, "", INDEX(閩拼韻母八聲調資料表, $AD1491, $AG1491))</f>
        <v/>
      </c>
    </row>
    <row r="1492" spans="2:50">
      <c r="B1492" s="380">
        <f t="shared" si="367"/>
        <v>1484</v>
      </c>
      <c r="C1492" s="314" t="str">
        <f>MID(文章!$D$4, B1492, 1)</f>
        <v/>
      </c>
      <c r="D1492" s="365"/>
      <c r="E1492" s="365"/>
      <c r="F1492" s="365"/>
      <c r="G1492" s="315" t="str">
        <f t="array" ref="G1492">IF( OR($T1492, NOT($U1492), $W1492), "", $AA1492 &amp; $AH1492 &amp; INDEX(中文數值資料表, $AG1492, 2) )</f>
        <v/>
      </c>
      <c r="H1492" s="321" t="str">
        <f t="shared" si="368"/>
        <v/>
      </c>
      <c r="I1492" s="322" t="str">
        <f t="shared" si="369"/>
        <v/>
      </c>
      <c r="J1492" s="323" t="str">
        <f t="shared" si="370"/>
        <v/>
      </c>
      <c r="K1492" s="316" t="str">
        <f t="shared" si="371"/>
        <v/>
      </c>
      <c r="L1492" s="317" t="str">
        <f t="shared" ca="1" si="440"/>
        <v xml:space="preserve">\ltjruby{}{}\
</v>
      </c>
      <c r="M1492" s="317" t="str">
        <f t="shared" ca="1" si="426"/>
        <v xml:space="preserve">&lt;ruby&gt;&lt;rt&gt;&lt;/rt&gt;&lt;/ruby&gt;
</v>
      </c>
      <c r="N1492" s="317" t="str">
        <f t="shared" ca="1" si="427"/>
        <v xml:space="preserve">&lt;ruby&gt;&lt;rt&gt;&lt;/rt&gt;&lt;/ruby&gt;
</v>
      </c>
      <c r="O1492" s="317" t="str">
        <f t="shared" ca="1" si="428"/>
        <v xml:space="preserve">&lt;ruby&gt;&lt;rt&gt;&lt;/rt&gt;&lt;/ruby&gt;
</v>
      </c>
      <c r="P1492" s="317" t="str">
        <f t="shared" ca="1" si="428"/>
        <v xml:space="preserve">&lt;ruby&gt;&lt;rt&gt;&lt;/rt&gt;&lt;/ruby&gt;
</v>
      </c>
      <c r="Q1492" s="318" t="str">
        <f t="shared" ca="1" si="429"/>
        <v xml:space="preserve">&lt;ruby&gt;&lt;rtc&gt;&lt;/rtc&gt;&lt;/ruby&gt;
</v>
      </c>
      <c r="R1492" s="318" t="str">
        <f t="shared" ca="1" si="430"/>
        <v xml:space="preserve">&lt;ruby&gt;&lt;rt&gt;&lt;/rt&gt;&lt;rtc&gt;&lt;/rtc&gt;&lt;/ruby&gt;
</v>
      </c>
      <c r="S1492" s="285"/>
      <c r="T1492" s="319" t="b">
        <f t="shared" si="424"/>
        <v>0</v>
      </c>
      <c r="U1492" s="319" t="b">
        <f t="shared" si="431"/>
        <v>0</v>
      </c>
      <c r="V1492" s="319" t="b">
        <f t="shared" si="432"/>
        <v>1</v>
      </c>
      <c r="W1492" s="319" t="b">
        <f t="shared" si="433"/>
        <v>1</v>
      </c>
      <c r="X1492" s="319" t="b">
        <f t="shared" si="434"/>
        <v>0</v>
      </c>
      <c r="Y1492" s="370"/>
      <c r="Z1492" s="377" t="str">
        <f t="shared" si="425"/>
        <v/>
      </c>
      <c r="AA1492" s="373" t="str">
        <f t="array" ref="AA1492">IF( $Z1492="", "", INDEX(白話字聲母資料表, $Z1492, $AA$5))</f>
        <v/>
      </c>
      <c r="AB1492" s="370"/>
      <c r="AC1492" s="377" t="str">
        <f t="shared" si="435"/>
        <v/>
      </c>
      <c r="AD1492" s="373" t="str">
        <f t="array" ref="AD1492">IF( $W1492, "", INDEX(白話字韻母資料表, AC1492, $AD$5))</f>
        <v/>
      </c>
      <c r="AE1492" s="373" t="str">
        <f t="array" ref="AE1492">IF( $W1492, "", IF( INDEX(白話字韻母資料表, AC1492, $AE$5) = "入聲", TRUE, FALSE) )</f>
        <v/>
      </c>
      <c r="AF1492" s="374" t="str">
        <f t="shared" si="436"/>
        <v/>
      </c>
      <c r="AG1492" s="374" t="str">
        <f t="shared" si="437"/>
        <v/>
      </c>
      <c r="AH1492" s="374" t="str">
        <f t="array" ref="AH1492">IF( $W1492, "", INDEX(白話字韻母資料表, $AC1492, $AH$5))</f>
        <v/>
      </c>
      <c r="AI1492" s="374" t="str">
        <f t="array" ref="AI1492">IF($W1492, "", INDEX(白話字韻母八聲調資料表, $AD1492, $AG1492))</f>
        <v/>
      </c>
      <c r="AJ1492" s="370"/>
      <c r="AK1492" s="373" t="b">
        <f t="shared" si="438"/>
        <v>0</v>
      </c>
      <c r="AL1492" s="373" t="str">
        <f>IF( $AK1492, IFERROR( IF(MATCH( $E1492, 顎音化聲母!$H$9:$H$37, 0), TRUE, FALSE), FALSE), "")</f>
        <v/>
      </c>
      <c r="AM1492" s="373" t="str">
        <f t="array" ref="AM1492">IF( AND($AK1492, $AL1492), INDEX(顎音化聲母資料表, MATCH( $D1492 &amp; $E1492, 顎音化聲母!$L$5:$L$136, 0), 3), "")</f>
        <v/>
      </c>
      <c r="AN1492" s="373" t="str">
        <f t="shared" si="439"/>
        <v/>
      </c>
      <c r="AO1492" s="374" t="str">
        <f t="array" ref="AO1492">IF($AN1492="", "", IF( $AM1492&lt;&gt;"", $AM1492,INDEX(白話字聲母資料表, $AN1492, $AO$5)))</f>
        <v/>
      </c>
      <c r="AP1492" s="374" t="str">
        <f t="array" ref="AP1492">IF($W1492, "", INDEX(方音八音反切資料表, $AD1492, $AG1492))</f>
        <v/>
      </c>
      <c r="AQ1492" s="370"/>
      <c r="AR1492" s="374" t="str">
        <f t="array" ref="AR1492">IF($V1492, "", INDEX(白話字聲母資料表, $Z1492, $AR$5))</f>
        <v/>
      </c>
      <c r="AS1492" s="375" t="str">
        <f t="array" ref="AS1492">IF($W1492, "", INDEX(白話字韻母資料表, $AC1492, $AR$5))</f>
        <v/>
      </c>
      <c r="AT1492" s="374" t="str">
        <f t="array" ref="AT1492">IF($W1492, "", INDEX(台羅韻母八聲調資料表, $AD1492, $AG1492))</f>
        <v/>
      </c>
      <c r="AU1492" s="370"/>
      <c r="AV1492" s="374" t="str">
        <f t="array" ref="AV1492">IF($V1492, "", INDEX(白話字聲母資料表, $Z1492, $AV$5))</f>
        <v/>
      </c>
      <c r="AW1492" s="375" t="str">
        <f t="array" ref="AW1492">IF($W1492, "", INDEX(白話字韻母資料表, $AC1492, $AW$5))</f>
        <v/>
      </c>
      <c r="AX1492" s="374" t="str">
        <f t="array" ref="AX1492">IF($W1492, "", INDEX(閩拼韻母八聲調資料表, $AD1492, $AG1492))</f>
        <v/>
      </c>
    </row>
    <row r="1493" spans="2:50">
      <c r="B1493" s="380">
        <f t="shared" si="367"/>
        <v>1485</v>
      </c>
      <c r="C1493" s="314" t="str">
        <f>MID(文章!$D$4, B1493, 1)</f>
        <v/>
      </c>
      <c r="D1493" s="365"/>
      <c r="E1493" s="365"/>
      <c r="F1493" s="365"/>
      <c r="G1493" s="315" t="str">
        <f t="array" ref="G1493">IF( OR($T1493, NOT($U1493), $W1493), "", $AA1493 &amp; $AH1493 &amp; INDEX(中文數值資料表, $AG1493, 2) )</f>
        <v/>
      </c>
      <c r="H1493" s="321" t="str">
        <f t="shared" si="368"/>
        <v/>
      </c>
      <c r="I1493" s="322" t="str">
        <f t="shared" si="369"/>
        <v/>
      </c>
      <c r="J1493" s="323" t="str">
        <f t="shared" si="370"/>
        <v/>
      </c>
      <c r="K1493" s="316" t="str">
        <f t="shared" si="371"/>
        <v/>
      </c>
      <c r="L1493" s="317" t="str">
        <f t="shared" ca="1" si="440"/>
        <v xml:space="preserve">\ltjruby{}{}\
</v>
      </c>
      <c r="M1493" s="317" t="str">
        <f t="shared" ca="1" si="426"/>
        <v xml:space="preserve">&lt;ruby&gt;&lt;rt&gt;&lt;/rt&gt;&lt;/ruby&gt;
</v>
      </c>
      <c r="N1493" s="317" t="str">
        <f t="shared" ca="1" si="427"/>
        <v xml:space="preserve">&lt;ruby&gt;&lt;rt&gt;&lt;/rt&gt;&lt;/ruby&gt;
</v>
      </c>
      <c r="O1493" s="317" t="str">
        <f t="shared" ca="1" si="428"/>
        <v xml:space="preserve">&lt;ruby&gt;&lt;rt&gt;&lt;/rt&gt;&lt;/ruby&gt;
</v>
      </c>
      <c r="P1493" s="317" t="str">
        <f t="shared" ca="1" si="428"/>
        <v xml:space="preserve">&lt;ruby&gt;&lt;rt&gt;&lt;/rt&gt;&lt;/ruby&gt;
</v>
      </c>
      <c r="Q1493" s="318" t="str">
        <f t="shared" ca="1" si="429"/>
        <v xml:space="preserve">&lt;ruby&gt;&lt;rtc&gt;&lt;/rtc&gt;&lt;/ruby&gt;
</v>
      </c>
      <c r="R1493" s="318" t="str">
        <f t="shared" ca="1" si="430"/>
        <v xml:space="preserve">&lt;ruby&gt;&lt;rt&gt;&lt;/rt&gt;&lt;rtc&gt;&lt;/rtc&gt;&lt;/ruby&gt;
</v>
      </c>
      <c r="S1493" s="285"/>
      <c r="T1493" s="319" t="b">
        <f t="shared" si="424"/>
        <v>0</v>
      </c>
      <c r="U1493" s="319" t="b">
        <f t="shared" si="431"/>
        <v>0</v>
      </c>
      <c r="V1493" s="319" t="b">
        <f t="shared" si="432"/>
        <v>1</v>
      </c>
      <c r="W1493" s="319" t="b">
        <f t="shared" si="433"/>
        <v>1</v>
      </c>
      <c r="X1493" s="319" t="b">
        <f t="shared" si="434"/>
        <v>0</v>
      </c>
      <c r="Y1493" s="370"/>
      <c r="Z1493" s="377" t="str">
        <f t="shared" si="425"/>
        <v/>
      </c>
      <c r="AA1493" s="373" t="str">
        <f t="array" ref="AA1493">IF( $Z1493="", "", INDEX(白話字聲母資料表, $Z1493, $AA$5))</f>
        <v/>
      </c>
      <c r="AB1493" s="370"/>
      <c r="AC1493" s="377" t="str">
        <f t="shared" si="435"/>
        <v/>
      </c>
      <c r="AD1493" s="373" t="str">
        <f t="array" ref="AD1493">IF( $W1493, "", INDEX(白話字韻母資料表, AC1493, $AD$5))</f>
        <v/>
      </c>
      <c r="AE1493" s="373" t="str">
        <f t="array" ref="AE1493">IF( $W1493, "", IF( INDEX(白話字韻母資料表, AC1493, $AE$5) = "入聲", TRUE, FALSE) )</f>
        <v/>
      </c>
      <c r="AF1493" s="374" t="str">
        <f t="shared" si="436"/>
        <v/>
      </c>
      <c r="AG1493" s="374" t="str">
        <f t="shared" si="437"/>
        <v/>
      </c>
      <c r="AH1493" s="374" t="str">
        <f t="array" ref="AH1493">IF( $W1493, "", INDEX(白話字韻母資料表, $AC1493, $AH$5))</f>
        <v/>
      </c>
      <c r="AI1493" s="374" t="str">
        <f t="array" ref="AI1493">IF($W1493, "", INDEX(白話字韻母八聲調資料表, $AD1493, $AG1493))</f>
        <v/>
      </c>
      <c r="AJ1493" s="370"/>
      <c r="AK1493" s="373" t="b">
        <f t="shared" si="438"/>
        <v>0</v>
      </c>
      <c r="AL1493" s="373" t="str">
        <f>IF( $AK1493, IFERROR( IF(MATCH( $E1493, 顎音化聲母!$H$9:$H$37, 0), TRUE, FALSE), FALSE), "")</f>
        <v/>
      </c>
      <c r="AM1493" s="373" t="str">
        <f t="array" ref="AM1493">IF( AND($AK1493, $AL1493), INDEX(顎音化聲母資料表, MATCH( $D1493 &amp; $E1493, 顎音化聲母!$L$5:$L$136, 0), 3), "")</f>
        <v/>
      </c>
      <c r="AN1493" s="373" t="str">
        <f t="shared" si="439"/>
        <v/>
      </c>
      <c r="AO1493" s="374" t="str">
        <f t="array" ref="AO1493">IF($AN1493="", "", IF( $AM1493&lt;&gt;"", $AM1493,INDEX(白話字聲母資料表, $AN1493, $AO$5)))</f>
        <v/>
      </c>
      <c r="AP1493" s="374" t="str">
        <f t="array" ref="AP1493">IF($W1493, "", INDEX(方音八音反切資料表, $AD1493, $AG1493))</f>
        <v/>
      </c>
      <c r="AQ1493" s="370"/>
      <c r="AR1493" s="374" t="str">
        <f t="array" ref="AR1493">IF($V1493, "", INDEX(白話字聲母資料表, $Z1493, $AR$5))</f>
        <v/>
      </c>
      <c r="AS1493" s="375" t="str">
        <f t="array" ref="AS1493">IF($W1493, "", INDEX(白話字韻母資料表, $AC1493, $AR$5))</f>
        <v/>
      </c>
      <c r="AT1493" s="374" t="str">
        <f t="array" ref="AT1493">IF($W1493, "", INDEX(台羅韻母八聲調資料表, $AD1493, $AG1493))</f>
        <v/>
      </c>
      <c r="AU1493" s="370"/>
      <c r="AV1493" s="374" t="str">
        <f t="array" ref="AV1493">IF($V1493, "", INDEX(白話字聲母資料表, $Z1493, $AV$5))</f>
        <v/>
      </c>
      <c r="AW1493" s="375" t="str">
        <f t="array" ref="AW1493">IF($W1493, "", INDEX(白話字韻母資料表, $AC1493, $AW$5))</f>
        <v/>
      </c>
      <c r="AX1493" s="374" t="str">
        <f t="array" ref="AX1493">IF($W1493, "", INDEX(閩拼韻母八聲調資料表, $AD1493, $AG1493))</f>
        <v/>
      </c>
    </row>
    <row r="1494" spans="2:50">
      <c r="B1494" s="380">
        <f t="shared" si="367"/>
        <v>1486</v>
      </c>
      <c r="C1494" s="314" t="str">
        <f>MID(文章!$D$4, B1494, 1)</f>
        <v/>
      </c>
      <c r="D1494" s="365"/>
      <c r="E1494" s="365"/>
      <c r="F1494" s="365"/>
      <c r="G1494" s="315" t="str">
        <f t="array" ref="G1494">IF( OR($T1494, NOT($U1494), $W1494), "", $AA1494 &amp; $AH1494 &amp; INDEX(中文數值資料表, $AG1494, 2) )</f>
        <v/>
      </c>
      <c r="H1494" s="321" t="str">
        <f t="shared" si="368"/>
        <v/>
      </c>
      <c r="I1494" s="322" t="str">
        <f t="shared" si="369"/>
        <v/>
      </c>
      <c r="J1494" s="323" t="str">
        <f t="shared" si="370"/>
        <v/>
      </c>
      <c r="K1494" s="316" t="str">
        <f t="shared" si="371"/>
        <v/>
      </c>
      <c r="L1494" s="317" t="str">
        <f t="shared" ca="1" si="440"/>
        <v xml:space="preserve">\ltjruby{}{}\
</v>
      </c>
      <c r="M1494" s="317" t="str">
        <f t="shared" ca="1" si="426"/>
        <v xml:space="preserve">&lt;ruby&gt;&lt;rt&gt;&lt;/rt&gt;&lt;/ruby&gt;
</v>
      </c>
      <c r="N1494" s="317" t="str">
        <f t="shared" ca="1" si="427"/>
        <v xml:space="preserve">&lt;ruby&gt;&lt;rt&gt;&lt;/rt&gt;&lt;/ruby&gt;
</v>
      </c>
      <c r="O1494" s="317" t="str">
        <f t="shared" ca="1" si="428"/>
        <v xml:space="preserve">&lt;ruby&gt;&lt;rt&gt;&lt;/rt&gt;&lt;/ruby&gt;
</v>
      </c>
      <c r="P1494" s="317" t="str">
        <f t="shared" ca="1" si="428"/>
        <v xml:space="preserve">&lt;ruby&gt;&lt;rt&gt;&lt;/rt&gt;&lt;/ruby&gt;
</v>
      </c>
      <c r="Q1494" s="318" t="str">
        <f t="shared" ca="1" si="429"/>
        <v xml:space="preserve">&lt;ruby&gt;&lt;rtc&gt;&lt;/rtc&gt;&lt;/ruby&gt;
</v>
      </c>
      <c r="R1494" s="318" t="str">
        <f t="shared" ca="1" si="430"/>
        <v xml:space="preserve">&lt;ruby&gt;&lt;rt&gt;&lt;/rt&gt;&lt;rtc&gt;&lt;/rtc&gt;&lt;/ruby&gt;
</v>
      </c>
      <c r="S1494" s="285"/>
      <c r="T1494" s="319" t="b">
        <f t="shared" si="424"/>
        <v>0</v>
      </c>
      <c r="U1494" s="319" t="b">
        <f t="shared" si="431"/>
        <v>0</v>
      </c>
      <c r="V1494" s="319" t="b">
        <f t="shared" si="432"/>
        <v>1</v>
      </c>
      <c r="W1494" s="319" t="b">
        <f t="shared" si="433"/>
        <v>1</v>
      </c>
      <c r="X1494" s="319" t="b">
        <f t="shared" si="434"/>
        <v>0</v>
      </c>
      <c r="Y1494" s="370"/>
      <c r="Z1494" s="377" t="str">
        <f t="shared" si="425"/>
        <v/>
      </c>
      <c r="AA1494" s="373" t="str">
        <f t="array" ref="AA1494">IF( $Z1494="", "", INDEX(白話字聲母資料表, $Z1494, $AA$5))</f>
        <v/>
      </c>
      <c r="AB1494" s="370"/>
      <c r="AC1494" s="377" t="str">
        <f t="shared" si="435"/>
        <v/>
      </c>
      <c r="AD1494" s="373" t="str">
        <f t="array" ref="AD1494">IF( $W1494, "", INDEX(白話字韻母資料表, AC1494, $AD$5))</f>
        <v/>
      </c>
      <c r="AE1494" s="373" t="str">
        <f t="array" ref="AE1494">IF( $W1494, "", IF( INDEX(白話字韻母資料表, AC1494, $AE$5) = "入聲", TRUE, FALSE) )</f>
        <v/>
      </c>
      <c r="AF1494" s="374" t="str">
        <f t="shared" si="436"/>
        <v/>
      </c>
      <c r="AG1494" s="374" t="str">
        <f t="shared" si="437"/>
        <v/>
      </c>
      <c r="AH1494" s="374" t="str">
        <f t="array" ref="AH1494">IF( $W1494, "", INDEX(白話字韻母資料表, $AC1494, $AH$5))</f>
        <v/>
      </c>
      <c r="AI1494" s="374" t="str">
        <f t="array" ref="AI1494">IF($W1494, "", INDEX(白話字韻母八聲調資料表, $AD1494, $AG1494))</f>
        <v/>
      </c>
      <c r="AJ1494" s="370"/>
      <c r="AK1494" s="373" t="b">
        <f t="shared" si="438"/>
        <v>0</v>
      </c>
      <c r="AL1494" s="373" t="str">
        <f>IF( $AK1494, IFERROR( IF(MATCH( $E1494, 顎音化聲母!$H$9:$H$37, 0), TRUE, FALSE), FALSE), "")</f>
        <v/>
      </c>
      <c r="AM1494" s="373" t="str">
        <f t="array" ref="AM1494">IF( AND($AK1494, $AL1494), INDEX(顎音化聲母資料表, MATCH( $D1494 &amp; $E1494, 顎音化聲母!$L$5:$L$136, 0), 3), "")</f>
        <v/>
      </c>
      <c r="AN1494" s="373" t="str">
        <f t="shared" si="439"/>
        <v/>
      </c>
      <c r="AO1494" s="374" t="str">
        <f t="array" ref="AO1494">IF($AN1494="", "", IF( $AM1494&lt;&gt;"", $AM1494,INDEX(白話字聲母資料表, $AN1494, $AO$5)))</f>
        <v/>
      </c>
      <c r="AP1494" s="374" t="str">
        <f t="array" ref="AP1494">IF($W1494, "", INDEX(方音八音反切資料表, $AD1494, $AG1494))</f>
        <v/>
      </c>
      <c r="AQ1494" s="370"/>
      <c r="AR1494" s="374" t="str">
        <f t="array" ref="AR1494">IF($V1494, "", INDEX(白話字聲母資料表, $Z1494, $AR$5))</f>
        <v/>
      </c>
      <c r="AS1494" s="375" t="str">
        <f t="array" ref="AS1494">IF($W1494, "", INDEX(白話字韻母資料表, $AC1494, $AR$5))</f>
        <v/>
      </c>
      <c r="AT1494" s="374" t="str">
        <f t="array" ref="AT1494">IF($W1494, "", INDEX(台羅韻母八聲調資料表, $AD1494, $AG1494))</f>
        <v/>
      </c>
      <c r="AU1494" s="370"/>
      <c r="AV1494" s="374" t="str">
        <f t="array" ref="AV1494">IF($V1494, "", INDEX(白話字聲母資料表, $Z1494, $AV$5))</f>
        <v/>
      </c>
      <c r="AW1494" s="375" t="str">
        <f t="array" ref="AW1494">IF($W1494, "", INDEX(白話字韻母資料表, $AC1494, $AW$5))</f>
        <v/>
      </c>
      <c r="AX1494" s="374" t="str">
        <f t="array" ref="AX1494">IF($W1494, "", INDEX(閩拼韻母八聲調資料表, $AD1494, $AG1494))</f>
        <v/>
      </c>
    </row>
    <row r="1495" spans="2:50">
      <c r="B1495" s="380">
        <f t="shared" si="367"/>
        <v>1487</v>
      </c>
      <c r="C1495" s="314" t="str">
        <f>MID(文章!$D$4, B1495, 1)</f>
        <v/>
      </c>
      <c r="D1495" s="365"/>
      <c r="E1495" s="365"/>
      <c r="F1495" s="365"/>
      <c r="G1495" s="315" t="str">
        <f t="array" ref="G1495">IF( OR($T1495, NOT($U1495), $W1495), "", $AA1495 &amp; $AH1495 &amp; INDEX(中文數值資料表, $AG1495, 2) )</f>
        <v/>
      </c>
      <c r="H1495" s="321" t="str">
        <f t="shared" si="368"/>
        <v/>
      </c>
      <c r="I1495" s="322" t="str">
        <f t="shared" si="369"/>
        <v/>
      </c>
      <c r="J1495" s="323" t="str">
        <f t="shared" si="370"/>
        <v/>
      </c>
      <c r="K1495" s="316" t="str">
        <f t="shared" si="371"/>
        <v/>
      </c>
      <c r="L1495" s="317" t="str">
        <f t="shared" ca="1" si="440"/>
        <v xml:space="preserve">\ltjruby{}{}\
</v>
      </c>
      <c r="M1495" s="317" t="str">
        <f t="shared" ca="1" si="426"/>
        <v xml:space="preserve">&lt;ruby&gt;&lt;rt&gt;&lt;/rt&gt;&lt;/ruby&gt;
</v>
      </c>
      <c r="N1495" s="317" t="str">
        <f t="shared" ca="1" si="427"/>
        <v xml:space="preserve">&lt;ruby&gt;&lt;rt&gt;&lt;/rt&gt;&lt;/ruby&gt;
</v>
      </c>
      <c r="O1495" s="317" t="str">
        <f t="shared" ca="1" si="428"/>
        <v xml:space="preserve">&lt;ruby&gt;&lt;rt&gt;&lt;/rt&gt;&lt;/ruby&gt;
</v>
      </c>
      <c r="P1495" s="317" t="str">
        <f t="shared" ca="1" si="428"/>
        <v xml:space="preserve">&lt;ruby&gt;&lt;rt&gt;&lt;/rt&gt;&lt;/ruby&gt;
</v>
      </c>
      <c r="Q1495" s="318" t="str">
        <f t="shared" ca="1" si="429"/>
        <v xml:space="preserve">&lt;ruby&gt;&lt;rtc&gt;&lt;/rtc&gt;&lt;/ruby&gt;
</v>
      </c>
      <c r="R1495" s="318" t="str">
        <f t="shared" ca="1" si="430"/>
        <v xml:space="preserve">&lt;ruby&gt;&lt;rt&gt;&lt;/rt&gt;&lt;rtc&gt;&lt;/rtc&gt;&lt;/ruby&gt;
</v>
      </c>
      <c r="S1495" s="285"/>
      <c r="T1495" s="319" t="b">
        <f t="shared" si="424"/>
        <v>0</v>
      </c>
      <c r="U1495" s="319" t="b">
        <f t="shared" si="431"/>
        <v>0</v>
      </c>
      <c r="V1495" s="319" t="b">
        <f t="shared" si="432"/>
        <v>1</v>
      </c>
      <c r="W1495" s="319" t="b">
        <f t="shared" si="433"/>
        <v>1</v>
      </c>
      <c r="X1495" s="319" t="b">
        <f t="shared" si="434"/>
        <v>0</v>
      </c>
      <c r="Y1495" s="370"/>
      <c r="Z1495" s="377" t="str">
        <f t="shared" si="425"/>
        <v/>
      </c>
      <c r="AA1495" s="373" t="str">
        <f t="array" ref="AA1495">IF( $Z1495="", "", INDEX(白話字聲母資料表, $Z1495, $AA$5))</f>
        <v/>
      </c>
      <c r="AB1495" s="370"/>
      <c r="AC1495" s="377" t="str">
        <f t="shared" si="435"/>
        <v/>
      </c>
      <c r="AD1495" s="373" t="str">
        <f t="array" ref="AD1495">IF( $W1495, "", INDEX(白話字韻母資料表, AC1495, $AD$5))</f>
        <v/>
      </c>
      <c r="AE1495" s="373" t="str">
        <f t="array" ref="AE1495">IF( $W1495, "", IF( INDEX(白話字韻母資料表, AC1495, $AE$5) = "入聲", TRUE, FALSE) )</f>
        <v/>
      </c>
      <c r="AF1495" s="374" t="str">
        <f t="shared" si="436"/>
        <v/>
      </c>
      <c r="AG1495" s="374" t="str">
        <f t="shared" si="437"/>
        <v/>
      </c>
      <c r="AH1495" s="374" t="str">
        <f t="array" ref="AH1495">IF( $W1495, "", INDEX(白話字韻母資料表, $AC1495, $AH$5))</f>
        <v/>
      </c>
      <c r="AI1495" s="374" t="str">
        <f t="array" ref="AI1495">IF($W1495, "", INDEX(白話字韻母八聲調資料表, $AD1495, $AG1495))</f>
        <v/>
      </c>
      <c r="AJ1495" s="370"/>
      <c r="AK1495" s="373" t="b">
        <f t="shared" si="438"/>
        <v>0</v>
      </c>
      <c r="AL1495" s="373" t="str">
        <f>IF( $AK1495, IFERROR( IF(MATCH( $E1495, 顎音化聲母!$H$9:$H$37, 0), TRUE, FALSE), FALSE), "")</f>
        <v/>
      </c>
      <c r="AM1495" s="373" t="str">
        <f t="array" ref="AM1495">IF( AND($AK1495, $AL1495), INDEX(顎音化聲母資料表, MATCH( $D1495 &amp; $E1495, 顎音化聲母!$L$5:$L$136, 0), 3), "")</f>
        <v/>
      </c>
      <c r="AN1495" s="373" t="str">
        <f t="shared" si="439"/>
        <v/>
      </c>
      <c r="AO1495" s="374" t="str">
        <f t="array" ref="AO1495">IF($AN1495="", "", IF( $AM1495&lt;&gt;"", $AM1495,INDEX(白話字聲母資料表, $AN1495, $AO$5)))</f>
        <v/>
      </c>
      <c r="AP1495" s="374" t="str">
        <f t="array" ref="AP1495">IF($W1495, "", INDEX(方音八音反切資料表, $AD1495, $AG1495))</f>
        <v/>
      </c>
      <c r="AQ1495" s="370"/>
      <c r="AR1495" s="374" t="str">
        <f t="array" ref="AR1495">IF($V1495, "", INDEX(白話字聲母資料表, $Z1495, $AR$5))</f>
        <v/>
      </c>
      <c r="AS1495" s="375" t="str">
        <f t="array" ref="AS1495">IF($W1495, "", INDEX(白話字韻母資料表, $AC1495, $AR$5))</f>
        <v/>
      </c>
      <c r="AT1495" s="374" t="str">
        <f t="array" ref="AT1495">IF($W1495, "", INDEX(台羅韻母八聲調資料表, $AD1495, $AG1495))</f>
        <v/>
      </c>
      <c r="AU1495" s="370"/>
      <c r="AV1495" s="374" t="str">
        <f t="array" ref="AV1495">IF($V1495, "", INDEX(白話字聲母資料表, $Z1495, $AV$5))</f>
        <v/>
      </c>
      <c r="AW1495" s="375" t="str">
        <f t="array" ref="AW1495">IF($W1495, "", INDEX(白話字韻母資料表, $AC1495, $AW$5))</f>
        <v/>
      </c>
      <c r="AX1495" s="374" t="str">
        <f t="array" ref="AX1495">IF($W1495, "", INDEX(閩拼韻母八聲調資料表, $AD1495, $AG1495))</f>
        <v/>
      </c>
    </row>
    <row r="1496" spans="2:50">
      <c r="B1496" s="380">
        <f t="shared" si="367"/>
        <v>1488</v>
      </c>
      <c r="C1496" s="314" t="str">
        <f>MID(文章!$D$4, B1496, 1)</f>
        <v/>
      </c>
      <c r="D1496" s="365"/>
      <c r="E1496" s="365"/>
      <c r="F1496" s="365"/>
      <c r="G1496" s="315" t="str">
        <f t="array" ref="G1496">IF( OR($T1496, NOT($U1496), $W1496), "", $AA1496 &amp; $AH1496 &amp; INDEX(中文數值資料表, $AG1496, 2) )</f>
        <v/>
      </c>
      <c r="H1496" s="321" t="str">
        <f t="shared" si="368"/>
        <v/>
      </c>
      <c r="I1496" s="322" t="str">
        <f t="shared" si="369"/>
        <v/>
      </c>
      <c r="J1496" s="323" t="str">
        <f t="shared" si="370"/>
        <v/>
      </c>
      <c r="K1496" s="316" t="str">
        <f t="shared" si="371"/>
        <v/>
      </c>
      <c r="L1496" s="317" t="str">
        <f t="shared" ca="1" si="440"/>
        <v xml:space="preserve">\ltjruby{}{}\
</v>
      </c>
      <c r="M1496" s="317" t="str">
        <f t="shared" ca="1" si="426"/>
        <v xml:space="preserve">&lt;ruby&gt;&lt;rt&gt;&lt;/rt&gt;&lt;/ruby&gt;
</v>
      </c>
      <c r="N1496" s="317" t="str">
        <f t="shared" ca="1" si="427"/>
        <v xml:space="preserve">&lt;ruby&gt;&lt;rt&gt;&lt;/rt&gt;&lt;/ruby&gt;
</v>
      </c>
      <c r="O1496" s="317" t="str">
        <f t="shared" ca="1" si="428"/>
        <v xml:space="preserve">&lt;ruby&gt;&lt;rt&gt;&lt;/rt&gt;&lt;/ruby&gt;
</v>
      </c>
      <c r="P1496" s="317" t="str">
        <f t="shared" ca="1" si="428"/>
        <v xml:space="preserve">&lt;ruby&gt;&lt;rt&gt;&lt;/rt&gt;&lt;/ruby&gt;
</v>
      </c>
      <c r="Q1496" s="318" t="str">
        <f t="shared" ca="1" si="429"/>
        <v xml:space="preserve">&lt;ruby&gt;&lt;rtc&gt;&lt;/rtc&gt;&lt;/ruby&gt;
</v>
      </c>
      <c r="R1496" s="318" t="str">
        <f t="shared" ca="1" si="430"/>
        <v xml:space="preserve">&lt;ruby&gt;&lt;rt&gt;&lt;/rt&gt;&lt;rtc&gt;&lt;/rtc&gt;&lt;/ruby&gt;
</v>
      </c>
      <c r="S1496" s="285"/>
      <c r="T1496" s="319" t="b">
        <f t="shared" si="424"/>
        <v>0</v>
      </c>
      <c r="U1496" s="319" t="b">
        <f t="shared" si="431"/>
        <v>0</v>
      </c>
      <c r="V1496" s="319" t="b">
        <f t="shared" si="432"/>
        <v>1</v>
      </c>
      <c r="W1496" s="319" t="b">
        <f t="shared" si="433"/>
        <v>1</v>
      </c>
      <c r="X1496" s="319" t="b">
        <f t="shared" si="434"/>
        <v>0</v>
      </c>
      <c r="Y1496" s="370"/>
      <c r="Z1496" s="377" t="str">
        <f t="shared" si="425"/>
        <v/>
      </c>
      <c r="AA1496" s="373" t="str">
        <f t="array" ref="AA1496">IF( $Z1496="", "", INDEX(白話字聲母資料表, $Z1496, $AA$5))</f>
        <v/>
      </c>
      <c r="AB1496" s="370"/>
      <c r="AC1496" s="377" t="str">
        <f t="shared" si="435"/>
        <v/>
      </c>
      <c r="AD1496" s="373" t="str">
        <f t="array" ref="AD1496">IF( $W1496, "", INDEX(白話字韻母資料表, AC1496, $AD$5))</f>
        <v/>
      </c>
      <c r="AE1496" s="373" t="str">
        <f t="array" ref="AE1496">IF( $W1496, "", IF( INDEX(白話字韻母資料表, AC1496, $AE$5) = "入聲", TRUE, FALSE) )</f>
        <v/>
      </c>
      <c r="AF1496" s="374" t="str">
        <f t="shared" si="436"/>
        <v/>
      </c>
      <c r="AG1496" s="374" t="str">
        <f t="shared" si="437"/>
        <v/>
      </c>
      <c r="AH1496" s="374" t="str">
        <f t="array" ref="AH1496">IF( $W1496, "", INDEX(白話字韻母資料表, $AC1496, $AH$5))</f>
        <v/>
      </c>
      <c r="AI1496" s="374" t="str">
        <f t="array" ref="AI1496">IF($W1496, "", INDEX(白話字韻母八聲調資料表, $AD1496, $AG1496))</f>
        <v/>
      </c>
      <c r="AJ1496" s="370"/>
      <c r="AK1496" s="373" t="b">
        <f t="shared" si="438"/>
        <v>0</v>
      </c>
      <c r="AL1496" s="373" t="str">
        <f>IF( $AK1496, IFERROR( IF(MATCH( $E1496, 顎音化聲母!$H$9:$H$37, 0), TRUE, FALSE), FALSE), "")</f>
        <v/>
      </c>
      <c r="AM1496" s="373" t="str">
        <f t="array" ref="AM1496">IF( AND($AK1496, $AL1496), INDEX(顎音化聲母資料表, MATCH( $D1496 &amp; $E1496, 顎音化聲母!$L$5:$L$136, 0), 3), "")</f>
        <v/>
      </c>
      <c r="AN1496" s="373" t="str">
        <f t="shared" si="439"/>
        <v/>
      </c>
      <c r="AO1496" s="374" t="str">
        <f t="array" ref="AO1496">IF($AN1496="", "", IF( $AM1496&lt;&gt;"", $AM1496,INDEX(白話字聲母資料表, $AN1496, $AO$5)))</f>
        <v/>
      </c>
      <c r="AP1496" s="374" t="str">
        <f t="array" ref="AP1496">IF($W1496, "", INDEX(方音八音反切資料表, $AD1496, $AG1496))</f>
        <v/>
      </c>
      <c r="AQ1496" s="370"/>
      <c r="AR1496" s="374" t="str">
        <f t="array" ref="AR1496">IF($V1496, "", INDEX(白話字聲母資料表, $Z1496, $AR$5))</f>
        <v/>
      </c>
      <c r="AS1496" s="375" t="str">
        <f t="array" ref="AS1496">IF($W1496, "", INDEX(白話字韻母資料表, $AC1496, $AR$5))</f>
        <v/>
      </c>
      <c r="AT1496" s="374" t="str">
        <f t="array" ref="AT1496">IF($W1496, "", INDEX(台羅韻母八聲調資料表, $AD1496, $AG1496))</f>
        <v/>
      </c>
      <c r="AU1496" s="370"/>
      <c r="AV1496" s="374" t="str">
        <f t="array" ref="AV1496">IF($V1496, "", INDEX(白話字聲母資料表, $Z1496, $AV$5))</f>
        <v/>
      </c>
      <c r="AW1496" s="375" t="str">
        <f t="array" ref="AW1496">IF($W1496, "", INDEX(白話字韻母資料表, $AC1496, $AW$5))</f>
        <v/>
      </c>
      <c r="AX1496" s="374" t="str">
        <f t="array" ref="AX1496">IF($W1496, "", INDEX(閩拼韻母八聲調資料表, $AD1496, $AG1496))</f>
        <v/>
      </c>
    </row>
    <row r="1497" spans="2:50">
      <c r="B1497" s="380">
        <f t="shared" si="367"/>
        <v>1489</v>
      </c>
      <c r="C1497" s="314" t="str">
        <f>MID(文章!$D$4, B1497, 1)</f>
        <v/>
      </c>
      <c r="D1497" s="365"/>
      <c r="E1497" s="365"/>
      <c r="F1497" s="365"/>
      <c r="G1497" s="315" t="str">
        <f t="array" ref="G1497">IF( OR($T1497, NOT($U1497), $W1497), "", $AA1497 &amp; $AH1497 &amp; INDEX(中文數值資料表, $AG1497, 2) )</f>
        <v/>
      </c>
      <c r="H1497" s="321" t="str">
        <f t="shared" si="368"/>
        <v/>
      </c>
      <c r="I1497" s="322" t="str">
        <f t="shared" si="369"/>
        <v/>
      </c>
      <c r="J1497" s="323" t="str">
        <f t="shared" si="370"/>
        <v/>
      </c>
      <c r="K1497" s="316" t="str">
        <f t="shared" si="371"/>
        <v/>
      </c>
      <c r="L1497" s="317" t="str">
        <f t="shared" ca="1" si="440"/>
        <v xml:space="preserve">\ltjruby{}{}\
</v>
      </c>
      <c r="M1497" s="317" t="str">
        <f t="shared" ca="1" si="426"/>
        <v xml:space="preserve">&lt;ruby&gt;&lt;rt&gt;&lt;/rt&gt;&lt;/ruby&gt;
</v>
      </c>
      <c r="N1497" s="317" t="str">
        <f t="shared" ca="1" si="427"/>
        <v xml:space="preserve">&lt;ruby&gt;&lt;rt&gt;&lt;/rt&gt;&lt;/ruby&gt;
</v>
      </c>
      <c r="O1497" s="317" t="str">
        <f t="shared" ca="1" si="428"/>
        <v xml:space="preserve">&lt;ruby&gt;&lt;rt&gt;&lt;/rt&gt;&lt;/ruby&gt;
</v>
      </c>
      <c r="P1497" s="317" t="str">
        <f t="shared" ca="1" si="428"/>
        <v xml:space="preserve">&lt;ruby&gt;&lt;rt&gt;&lt;/rt&gt;&lt;/ruby&gt;
</v>
      </c>
      <c r="Q1497" s="318" t="str">
        <f t="shared" ca="1" si="429"/>
        <v xml:space="preserve">&lt;ruby&gt;&lt;rtc&gt;&lt;/rtc&gt;&lt;/ruby&gt;
</v>
      </c>
      <c r="R1497" s="318" t="str">
        <f t="shared" ca="1" si="430"/>
        <v xml:space="preserve">&lt;ruby&gt;&lt;rt&gt;&lt;/rt&gt;&lt;rtc&gt;&lt;/rtc&gt;&lt;/ruby&gt;
</v>
      </c>
      <c r="S1497" s="285"/>
      <c r="T1497" s="319" t="b">
        <f t="shared" si="424"/>
        <v>0</v>
      </c>
      <c r="U1497" s="319" t="b">
        <f t="shared" si="431"/>
        <v>0</v>
      </c>
      <c r="V1497" s="319" t="b">
        <f t="shared" si="432"/>
        <v>1</v>
      </c>
      <c r="W1497" s="319" t="b">
        <f t="shared" si="433"/>
        <v>1</v>
      </c>
      <c r="X1497" s="319" t="b">
        <f t="shared" si="434"/>
        <v>0</v>
      </c>
      <c r="Y1497" s="370"/>
      <c r="Z1497" s="377" t="str">
        <f t="shared" si="425"/>
        <v/>
      </c>
      <c r="AA1497" s="373" t="str">
        <f t="array" ref="AA1497">IF( $Z1497="", "", INDEX(白話字聲母資料表, $Z1497, $AA$5))</f>
        <v/>
      </c>
      <c r="AB1497" s="370"/>
      <c r="AC1497" s="377" t="str">
        <f t="shared" si="435"/>
        <v/>
      </c>
      <c r="AD1497" s="373" t="str">
        <f t="array" ref="AD1497">IF( $W1497, "", INDEX(白話字韻母資料表, AC1497, $AD$5))</f>
        <v/>
      </c>
      <c r="AE1497" s="373" t="str">
        <f t="array" ref="AE1497">IF( $W1497, "", IF( INDEX(白話字韻母資料表, AC1497, $AE$5) = "入聲", TRUE, FALSE) )</f>
        <v/>
      </c>
      <c r="AF1497" s="374" t="str">
        <f t="shared" si="436"/>
        <v/>
      </c>
      <c r="AG1497" s="374" t="str">
        <f t="shared" si="437"/>
        <v/>
      </c>
      <c r="AH1497" s="374" t="str">
        <f t="array" ref="AH1497">IF( $W1497, "", INDEX(白話字韻母資料表, $AC1497, $AH$5))</f>
        <v/>
      </c>
      <c r="AI1497" s="374" t="str">
        <f t="array" ref="AI1497">IF($W1497, "", INDEX(白話字韻母八聲調資料表, $AD1497, $AG1497))</f>
        <v/>
      </c>
      <c r="AJ1497" s="370"/>
      <c r="AK1497" s="373" t="b">
        <f t="shared" si="438"/>
        <v>0</v>
      </c>
      <c r="AL1497" s="373" t="str">
        <f>IF( $AK1497, IFERROR( IF(MATCH( $E1497, 顎音化聲母!$H$9:$H$37, 0), TRUE, FALSE), FALSE), "")</f>
        <v/>
      </c>
      <c r="AM1497" s="373" t="str">
        <f t="array" ref="AM1497">IF( AND($AK1497, $AL1497), INDEX(顎音化聲母資料表, MATCH( $D1497 &amp; $E1497, 顎音化聲母!$L$5:$L$136, 0), 3), "")</f>
        <v/>
      </c>
      <c r="AN1497" s="373" t="str">
        <f t="shared" si="439"/>
        <v/>
      </c>
      <c r="AO1497" s="374" t="str">
        <f t="array" ref="AO1497">IF($AN1497="", "", IF( $AM1497&lt;&gt;"", $AM1497,INDEX(白話字聲母資料表, $AN1497, $AO$5)))</f>
        <v/>
      </c>
      <c r="AP1497" s="374" t="str">
        <f t="array" ref="AP1497">IF($W1497, "", INDEX(方音八音反切資料表, $AD1497, $AG1497))</f>
        <v/>
      </c>
      <c r="AQ1497" s="370"/>
      <c r="AR1497" s="374" t="str">
        <f t="array" ref="AR1497">IF($V1497, "", INDEX(白話字聲母資料表, $Z1497, $AR$5))</f>
        <v/>
      </c>
      <c r="AS1497" s="375" t="str">
        <f t="array" ref="AS1497">IF($W1497, "", INDEX(白話字韻母資料表, $AC1497, $AR$5))</f>
        <v/>
      </c>
      <c r="AT1497" s="374" t="str">
        <f t="array" ref="AT1497">IF($W1497, "", INDEX(台羅韻母八聲調資料表, $AD1497, $AG1497))</f>
        <v/>
      </c>
      <c r="AU1497" s="370"/>
      <c r="AV1497" s="374" t="str">
        <f t="array" ref="AV1497">IF($V1497, "", INDEX(白話字聲母資料表, $Z1497, $AV$5))</f>
        <v/>
      </c>
      <c r="AW1497" s="375" t="str">
        <f t="array" ref="AW1497">IF($W1497, "", INDEX(白話字韻母資料表, $AC1497, $AW$5))</f>
        <v/>
      </c>
      <c r="AX1497" s="374" t="str">
        <f t="array" ref="AX1497">IF($W1497, "", INDEX(閩拼韻母八聲調資料表, $AD1497, $AG1497))</f>
        <v/>
      </c>
    </row>
    <row r="1498" spans="2:50">
      <c r="B1498" s="380">
        <f t="shared" si="367"/>
        <v>1490</v>
      </c>
      <c r="C1498" s="314" t="str">
        <f>MID(文章!$D$4, B1498, 1)</f>
        <v/>
      </c>
      <c r="D1498" s="365"/>
      <c r="E1498" s="365"/>
      <c r="F1498" s="365"/>
      <c r="G1498" s="315" t="str">
        <f t="array" ref="G1498">IF( OR($T1498, NOT($U1498), $W1498), "", $AA1498 &amp; $AH1498 &amp; INDEX(中文數值資料表, $AG1498, 2) )</f>
        <v/>
      </c>
      <c r="H1498" s="321" t="str">
        <f t="shared" si="368"/>
        <v/>
      </c>
      <c r="I1498" s="322" t="str">
        <f t="shared" si="369"/>
        <v/>
      </c>
      <c r="J1498" s="323" t="str">
        <f t="shared" si="370"/>
        <v/>
      </c>
      <c r="K1498" s="316" t="str">
        <f t="shared" si="371"/>
        <v/>
      </c>
      <c r="L1498" s="317" t="str">
        <f t="shared" ca="1" si="440"/>
        <v xml:space="preserve">\ltjruby{}{}\
</v>
      </c>
      <c r="M1498" s="317" t="str">
        <f t="shared" ca="1" si="426"/>
        <v xml:space="preserve">&lt;ruby&gt;&lt;rt&gt;&lt;/rt&gt;&lt;/ruby&gt;
</v>
      </c>
      <c r="N1498" s="317" t="str">
        <f t="shared" ca="1" si="427"/>
        <v xml:space="preserve">&lt;ruby&gt;&lt;rt&gt;&lt;/rt&gt;&lt;/ruby&gt;
</v>
      </c>
      <c r="O1498" s="317" t="str">
        <f t="shared" ca="1" si="428"/>
        <v xml:space="preserve">&lt;ruby&gt;&lt;rt&gt;&lt;/rt&gt;&lt;/ruby&gt;
</v>
      </c>
      <c r="P1498" s="317" t="str">
        <f t="shared" ca="1" si="428"/>
        <v xml:space="preserve">&lt;ruby&gt;&lt;rt&gt;&lt;/rt&gt;&lt;/ruby&gt;
</v>
      </c>
      <c r="Q1498" s="318" t="str">
        <f t="shared" ca="1" si="429"/>
        <v xml:space="preserve">&lt;ruby&gt;&lt;rtc&gt;&lt;/rtc&gt;&lt;/ruby&gt;
</v>
      </c>
      <c r="R1498" s="318" t="str">
        <f t="shared" ca="1" si="430"/>
        <v xml:space="preserve">&lt;ruby&gt;&lt;rt&gt;&lt;/rt&gt;&lt;rtc&gt;&lt;/rtc&gt;&lt;/ruby&gt;
</v>
      </c>
      <c r="S1498" s="285"/>
      <c r="T1498" s="319" t="b">
        <f t="shared" si="424"/>
        <v>0</v>
      </c>
      <c r="U1498" s="319" t="b">
        <f t="shared" si="431"/>
        <v>0</v>
      </c>
      <c r="V1498" s="319" t="b">
        <f t="shared" si="432"/>
        <v>1</v>
      </c>
      <c r="W1498" s="319" t="b">
        <f t="shared" si="433"/>
        <v>1</v>
      </c>
      <c r="X1498" s="319" t="b">
        <f t="shared" si="434"/>
        <v>0</v>
      </c>
      <c r="Y1498" s="370"/>
      <c r="Z1498" s="377" t="str">
        <f t="shared" si="425"/>
        <v/>
      </c>
      <c r="AA1498" s="373" t="str">
        <f t="array" ref="AA1498">IF( $Z1498="", "", INDEX(白話字聲母資料表, $Z1498, $AA$5))</f>
        <v/>
      </c>
      <c r="AB1498" s="370"/>
      <c r="AC1498" s="377" t="str">
        <f t="shared" si="435"/>
        <v/>
      </c>
      <c r="AD1498" s="373" t="str">
        <f t="array" ref="AD1498">IF( $W1498, "", INDEX(白話字韻母資料表, AC1498, $AD$5))</f>
        <v/>
      </c>
      <c r="AE1498" s="373" t="str">
        <f t="array" ref="AE1498">IF( $W1498, "", IF( INDEX(白話字韻母資料表, AC1498, $AE$5) = "入聲", TRUE, FALSE) )</f>
        <v/>
      </c>
      <c r="AF1498" s="374" t="str">
        <f t="shared" si="436"/>
        <v/>
      </c>
      <c r="AG1498" s="374" t="str">
        <f t="shared" si="437"/>
        <v/>
      </c>
      <c r="AH1498" s="374" t="str">
        <f t="array" ref="AH1498">IF( $W1498, "", INDEX(白話字韻母資料表, $AC1498, $AH$5))</f>
        <v/>
      </c>
      <c r="AI1498" s="374" t="str">
        <f t="array" ref="AI1498">IF($W1498, "", INDEX(白話字韻母八聲調資料表, $AD1498, $AG1498))</f>
        <v/>
      </c>
      <c r="AJ1498" s="370"/>
      <c r="AK1498" s="373" t="b">
        <f t="shared" si="438"/>
        <v>0</v>
      </c>
      <c r="AL1498" s="373" t="str">
        <f>IF( $AK1498, IFERROR( IF(MATCH( $E1498, 顎音化聲母!$H$9:$H$37, 0), TRUE, FALSE), FALSE), "")</f>
        <v/>
      </c>
      <c r="AM1498" s="373" t="str">
        <f t="array" ref="AM1498">IF( AND($AK1498, $AL1498), INDEX(顎音化聲母資料表, MATCH( $D1498 &amp; $E1498, 顎音化聲母!$L$5:$L$136, 0), 3), "")</f>
        <v/>
      </c>
      <c r="AN1498" s="373" t="str">
        <f t="shared" si="439"/>
        <v/>
      </c>
      <c r="AO1498" s="374" t="str">
        <f t="array" ref="AO1498">IF($AN1498="", "", IF( $AM1498&lt;&gt;"", $AM1498,INDEX(白話字聲母資料表, $AN1498, $AO$5)))</f>
        <v/>
      </c>
      <c r="AP1498" s="374" t="str">
        <f t="array" ref="AP1498">IF($W1498, "", INDEX(方音八音反切資料表, $AD1498, $AG1498))</f>
        <v/>
      </c>
      <c r="AQ1498" s="370"/>
      <c r="AR1498" s="374" t="str">
        <f t="array" ref="AR1498">IF($V1498, "", INDEX(白話字聲母資料表, $Z1498, $AR$5))</f>
        <v/>
      </c>
      <c r="AS1498" s="375" t="str">
        <f t="array" ref="AS1498">IF($W1498, "", INDEX(白話字韻母資料表, $AC1498, $AR$5))</f>
        <v/>
      </c>
      <c r="AT1498" s="374" t="str">
        <f t="array" ref="AT1498">IF($W1498, "", INDEX(台羅韻母八聲調資料表, $AD1498, $AG1498))</f>
        <v/>
      </c>
      <c r="AU1498" s="370"/>
      <c r="AV1498" s="374" t="str">
        <f t="array" ref="AV1498">IF($V1498, "", INDEX(白話字聲母資料表, $Z1498, $AV$5))</f>
        <v/>
      </c>
      <c r="AW1498" s="375" t="str">
        <f t="array" ref="AW1498">IF($W1498, "", INDEX(白話字韻母資料表, $AC1498, $AW$5))</f>
        <v/>
      </c>
      <c r="AX1498" s="374" t="str">
        <f t="array" ref="AX1498">IF($W1498, "", INDEX(閩拼韻母八聲調資料表, $AD1498, $AG1498))</f>
        <v/>
      </c>
    </row>
    <row r="1499" spans="2:50">
      <c r="B1499" s="380">
        <f t="shared" si="367"/>
        <v>1491</v>
      </c>
      <c r="C1499" s="314" t="str">
        <f>MID(文章!$D$4, B1499, 1)</f>
        <v/>
      </c>
      <c r="D1499" s="365"/>
      <c r="E1499" s="365"/>
      <c r="F1499" s="365"/>
      <c r="G1499" s="315" t="str">
        <f t="array" ref="G1499">IF( OR($T1499, NOT($U1499), $W1499), "", $AA1499 &amp; $AH1499 &amp; INDEX(中文數值資料表, $AG1499, 2) )</f>
        <v/>
      </c>
      <c r="H1499" s="321" t="str">
        <f t="shared" si="368"/>
        <v/>
      </c>
      <c r="I1499" s="322" t="str">
        <f t="shared" si="369"/>
        <v/>
      </c>
      <c r="J1499" s="323" t="str">
        <f t="shared" si="370"/>
        <v/>
      </c>
      <c r="K1499" s="316" t="str">
        <f t="shared" si="371"/>
        <v/>
      </c>
      <c r="L1499" s="317" t="str">
        <f t="shared" ca="1" si="440"/>
        <v xml:space="preserve">\ltjruby{}{}\
</v>
      </c>
      <c r="M1499" s="317" t="str">
        <f t="shared" ca="1" si="426"/>
        <v xml:space="preserve">&lt;ruby&gt;&lt;rt&gt;&lt;/rt&gt;&lt;/ruby&gt;
</v>
      </c>
      <c r="N1499" s="317" t="str">
        <f t="shared" ca="1" si="427"/>
        <v xml:space="preserve">&lt;ruby&gt;&lt;rt&gt;&lt;/rt&gt;&lt;/ruby&gt;
</v>
      </c>
      <c r="O1499" s="317" t="str">
        <f t="shared" ca="1" si="428"/>
        <v xml:space="preserve">&lt;ruby&gt;&lt;rt&gt;&lt;/rt&gt;&lt;/ruby&gt;
</v>
      </c>
      <c r="P1499" s="317" t="str">
        <f t="shared" ca="1" si="428"/>
        <v xml:space="preserve">&lt;ruby&gt;&lt;rt&gt;&lt;/rt&gt;&lt;/ruby&gt;
</v>
      </c>
      <c r="Q1499" s="318" t="str">
        <f t="shared" ca="1" si="429"/>
        <v xml:space="preserve">&lt;ruby&gt;&lt;rtc&gt;&lt;/rtc&gt;&lt;/ruby&gt;
</v>
      </c>
      <c r="R1499" s="318" t="str">
        <f t="shared" ca="1" si="430"/>
        <v xml:space="preserve">&lt;ruby&gt;&lt;rt&gt;&lt;/rt&gt;&lt;rtc&gt;&lt;/rtc&gt;&lt;/ruby&gt;
</v>
      </c>
      <c r="S1499" s="285"/>
      <c r="T1499" s="319" t="b">
        <f t="shared" si="424"/>
        <v>0</v>
      </c>
      <c r="U1499" s="319" t="b">
        <f t="shared" si="431"/>
        <v>0</v>
      </c>
      <c r="V1499" s="319" t="b">
        <f t="shared" si="432"/>
        <v>1</v>
      </c>
      <c r="W1499" s="319" t="b">
        <f t="shared" si="433"/>
        <v>1</v>
      </c>
      <c r="X1499" s="319" t="b">
        <f t="shared" si="434"/>
        <v>0</v>
      </c>
      <c r="Y1499" s="370"/>
      <c r="Z1499" s="377" t="str">
        <f t="shared" si="425"/>
        <v/>
      </c>
      <c r="AA1499" s="373" t="str">
        <f t="array" ref="AA1499">IF( $Z1499="", "", INDEX(白話字聲母資料表, $Z1499, $AA$5))</f>
        <v/>
      </c>
      <c r="AB1499" s="370"/>
      <c r="AC1499" s="377" t="str">
        <f t="shared" si="435"/>
        <v/>
      </c>
      <c r="AD1499" s="373" t="str">
        <f t="array" ref="AD1499">IF( $W1499, "", INDEX(白話字韻母資料表, AC1499, $AD$5))</f>
        <v/>
      </c>
      <c r="AE1499" s="373" t="str">
        <f t="array" ref="AE1499">IF( $W1499, "", IF( INDEX(白話字韻母資料表, AC1499, $AE$5) = "入聲", TRUE, FALSE) )</f>
        <v/>
      </c>
      <c r="AF1499" s="374" t="str">
        <f t="shared" si="436"/>
        <v/>
      </c>
      <c r="AG1499" s="374" t="str">
        <f t="shared" si="437"/>
        <v/>
      </c>
      <c r="AH1499" s="374" t="str">
        <f t="array" ref="AH1499">IF( $W1499, "", INDEX(白話字韻母資料表, $AC1499, $AH$5))</f>
        <v/>
      </c>
      <c r="AI1499" s="374" t="str">
        <f t="array" ref="AI1499">IF($W1499, "", INDEX(白話字韻母八聲調資料表, $AD1499, $AG1499))</f>
        <v/>
      </c>
      <c r="AJ1499" s="370"/>
      <c r="AK1499" s="373" t="b">
        <f t="shared" si="438"/>
        <v>0</v>
      </c>
      <c r="AL1499" s="373" t="str">
        <f>IF( $AK1499, IFERROR( IF(MATCH( $E1499, 顎音化聲母!$H$9:$H$37, 0), TRUE, FALSE), FALSE), "")</f>
        <v/>
      </c>
      <c r="AM1499" s="373" t="str">
        <f t="array" ref="AM1499">IF( AND($AK1499, $AL1499), INDEX(顎音化聲母資料表, MATCH( $D1499 &amp; $E1499, 顎音化聲母!$L$5:$L$136, 0), 3), "")</f>
        <v/>
      </c>
      <c r="AN1499" s="373" t="str">
        <f t="shared" si="439"/>
        <v/>
      </c>
      <c r="AO1499" s="374" t="str">
        <f t="array" ref="AO1499">IF($AN1499="", "", IF( $AM1499&lt;&gt;"", $AM1499,INDEX(白話字聲母資料表, $AN1499, $AO$5)))</f>
        <v/>
      </c>
      <c r="AP1499" s="374" t="str">
        <f t="array" ref="AP1499">IF($W1499, "", INDEX(方音八音反切資料表, $AD1499, $AG1499))</f>
        <v/>
      </c>
      <c r="AQ1499" s="370"/>
      <c r="AR1499" s="374" t="str">
        <f t="array" ref="AR1499">IF($V1499, "", INDEX(白話字聲母資料表, $Z1499, $AR$5))</f>
        <v/>
      </c>
      <c r="AS1499" s="375" t="str">
        <f t="array" ref="AS1499">IF($W1499, "", INDEX(白話字韻母資料表, $AC1499, $AR$5))</f>
        <v/>
      </c>
      <c r="AT1499" s="374" t="str">
        <f t="array" ref="AT1499">IF($W1499, "", INDEX(台羅韻母八聲調資料表, $AD1499, $AG1499))</f>
        <v/>
      </c>
      <c r="AU1499" s="370"/>
      <c r="AV1499" s="374" t="str">
        <f t="array" ref="AV1499">IF($V1499, "", INDEX(白話字聲母資料表, $Z1499, $AV$5))</f>
        <v/>
      </c>
      <c r="AW1499" s="375" t="str">
        <f t="array" ref="AW1499">IF($W1499, "", INDEX(白話字韻母資料表, $AC1499, $AW$5))</f>
        <v/>
      </c>
      <c r="AX1499" s="374" t="str">
        <f t="array" ref="AX1499">IF($W1499, "", INDEX(閩拼韻母八聲調資料表, $AD1499, $AG1499))</f>
        <v/>
      </c>
    </row>
    <row r="1500" spans="2:50">
      <c r="B1500" s="380">
        <f t="shared" si="367"/>
        <v>1492</v>
      </c>
      <c r="C1500" s="314" t="str">
        <f>MID(文章!$D$4, B1500, 1)</f>
        <v/>
      </c>
      <c r="D1500" s="365"/>
      <c r="E1500" s="365"/>
      <c r="F1500" s="365"/>
      <c r="G1500" s="315" t="str">
        <f t="array" ref="G1500">IF( OR($T1500, NOT($U1500), $W1500), "", $AA1500 &amp; $AH1500 &amp; INDEX(中文數值資料表, $AG1500, 2) )</f>
        <v/>
      </c>
      <c r="H1500" s="321" t="str">
        <f t="shared" si="368"/>
        <v/>
      </c>
      <c r="I1500" s="322" t="str">
        <f t="shared" si="369"/>
        <v/>
      </c>
      <c r="J1500" s="323" t="str">
        <f t="shared" si="370"/>
        <v/>
      </c>
      <c r="K1500" s="316" t="str">
        <f t="shared" si="371"/>
        <v/>
      </c>
      <c r="L1500" s="317" t="str">
        <f t="shared" ca="1" si="440"/>
        <v xml:space="preserve">\ltjruby{}{}\
</v>
      </c>
      <c r="M1500" s="317" t="str">
        <f t="shared" ca="1" si="426"/>
        <v xml:space="preserve">&lt;ruby&gt;&lt;rt&gt;&lt;/rt&gt;&lt;/ruby&gt;
</v>
      </c>
      <c r="N1500" s="317" t="str">
        <f t="shared" ca="1" si="427"/>
        <v xml:space="preserve">&lt;ruby&gt;&lt;rt&gt;&lt;/rt&gt;&lt;/ruby&gt;
</v>
      </c>
      <c r="O1500" s="317" t="str">
        <f t="shared" ca="1" si="428"/>
        <v xml:space="preserve">&lt;ruby&gt;&lt;rt&gt;&lt;/rt&gt;&lt;/ruby&gt;
</v>
      </c>
      <c r="P1500" s="317" t="str">
        <f t="shared" ca="1" si="428"/>
        <v xml:space="preserve">&lt;ruby&gt;&lt;rt&gt;&lt;/rt&gt;&lt;/ruby&gt;
</v>
      </c>
      <c r="Q1500" s="318" t="str">
        <f t="shared" ca="1" si="429"/>
        <v xml:space="preserve">&lt;ruby&gt;&lt;rtc&gt;&lt;/rtc&gt;&lt;/ruby&gt;
</v>
      </c>
      <c r="R1500" s="318" t="str">
        <f t="shared" ca="1" si="430"/>
        <v xml:space="preserve">&lt;ruby&gt;&lt;rt&gt;&lt;/rt&gt;&lt;rtc&gt;&lt;/rtc&gt;&lt;/ruby&gt;
</v>
      </c>
      <c r="S1500" s="285"/>
      <c r="T1500" s="319" t="b">
        <f t="shared" si="424"/>
        <v>0</v>
      </c>
      <c r="U1500" s="319" t="b">
        <f t="shared" si="431"/>
        <v>0</v>
      </c>
      <c r="V1500" s="319" t="b">
        <f t="shared" si="432"/>
        <v>1</v>
      </c>
      <c r="W1500" s="319" t="b">
        <f t="shared" si="433"/>
        <v>1</v>
      </c>
      <c r="X1500" s="319" t="b">
        <f t="shared" si="434"/>
        <v>0</v>
      </c>
      <c r="Y1500" s="370"/>
      <c r="Z1500" s="377" t="str">
        <f t="shared" si="425"/>
        <v/>
      </c>
      <c r="AA1500" s="373" t="str">
        <f t="array" ref="AA1500">IF( $Z1500="", "", INDEX(白話字聲母資料表, $Z1500, $AA$5))</f>
        <v/>
      </c>
      <c r="AB1500" s="370"/>
      <c r="AC1500" s="377" t="str">
        <f t="shared" si="435"/>
        <v/>
      </c>
      <c r="AD1500" s="373" t="str">
        <f t="array" ref="AD1500">IF( $W1500, "", INDEX(白話字韻母資料表, AC1500, $AD$5))</f>
        <v/>
      </c>
      <c r="AE1500" s="373" t="str">
        <f t="array" ref="AE1500">IF( $W1500, "", IF( INDEX(白話字韻母資料表, AC1500, $AE$5) = "入聲", TRUE, FALSE) )</f>
        <v/>
      </c>
      <c r="AF1500" s="374" t="str">
        <f t="shared" si="436"/>
        <v/>
      </c>
      <c r="AG1500" s="374" t="str">
        <f t="shared" si="437"/>
        <v/>
      </c>
      <c r="AH1500" s="374" t="str">
        <f t="array" ref="AH1500">IF( $W1500, "", INDEX(白話字韻母資料表, $AC1500, $AH$5))</f>
        <v/>
      </c>
      <c r="AI1500" s="374" t="str">
        <f t="array" ref="AI1500">IF($W1500, "", INDEX(白話字韻母八聲調資料表, $AD1500, $AG1500))</f>
        <v/>
      </c>
      <c r="AJ1500" s="370"/>
      <c r="AK1500" s="373" t="b">
        <f t="shared" si="438"/>
        <v>0</v>
      </c>
      <c r="AL1500" s="373" t="str">
        <f>IF( $AK1500, IFERROR( IF(MATCH( $E1500, 顎音化聲母!$H$9:$H$37, 0), TRUE, FALSE), FALSE), "")</f>
        <v/>
      </c>
      <c r="AM1500" s="373" t="str">
        <f t="array" ref="AM1500">IF( AND($AK1500, $AL1500), INDEX(顎音化聲母資料表, MATCH( $D1500 &amp; $E1500, 顎音化聲母!$L$5:$L$136, 0), 3), "")</f>
        <v/>
      </c>
      <c r="AN1500" s="373" t="str">
        <f t="shared" si="439"/>
        <v/>
      </c>
      <c r="AO1500" s="374" t="str">
        <f t="array" ref="AO1500">IF($AN1500="", "", IF( $AM1500&lt;&gt;"", $AM1500,INDEX(白話字聲母資料表, $AN1500, $AO$5)))</f>
        <v/>
      </c>
      <c r="AP1500" s="374" t="str">
        <f t="array" ref="AP1500">IF($W1500, "", INDEX(方音八音反切資料表, $AD1500, $AG1500))</f>
        <v/>
      </c>
      <c r="AQ1500" s="370"/>
      <c r="AR1500" s="374" t="str">
        <f t="array" ref="AR1500">IF($V1500, "", INDEX(白話字聲母資料表, $Z1500, $AR$5))</f>
        <v/>
      </c>
      <c r="AS1500" s="375" t="str">
        <f t="array" ref="AS1500">IF($W1500, "", INDEX(白話字韻母資料表, $AC1500, $AR$5))</f>
        <v/>
      </c>
      <c r="AT1500" s="374" t="str">
        <f t="array" ref="AT1500">IF($W1500, "", INDEX(台羅韻母八聲調資料表, $AD1500, $AG1500))</f>
        <v/>
      </c>
      <c r="AU1500" s="370"/>
      <c r="AV1500" s="374" t="str">
        <f t="array" ref="AV1500">IF($V1500, "", INDEX(白話字聲母資料表, $Z1500, $AV$5))</f>
        <v/>
      </c>
      <c r="AW1500" s="375" t="str">
        <f t="array" ref="AW1500">IF($W1500, "", INDEX(白話字韻母資料表, $AC1500, $AW$5))</f>
        <v/>
      </c>
      <c r="AX1500" s="374" t="str">
        <f t="array" ref="AX1500">IF($W1500, "", INDEX(閩拼韻母八聲調資料表, $AD1500, $AG1500))</f>
        <v/>
      </c>
    </row>
    <row r="1501" spans="2:50">
      <c r="B1501" s="380">
        <f t="shared" si="367"/>
        <v>1493</v>
      </c>
      <c r="C1501" s="314" t="str">
        <f>MID(文章!$D$4, B1501, 1)</f>
        <v/>
      </c>
      <c r="D1501" s="365"/>
      <c r="E1501" s="365"/>
      <c r="F1501" s="365"/>
      <c r="G1501" s="315" t="str">
        <f t="array" ref="G1501">IF( OR($T1501, NOT($U1501), $W1501), "", $AA1501 &amp; $AH1501 &amp; INDEX(中文數值資料表, $AG1501, 2) )</f>
        <v/>
      </c>
      <c r="H1501" s="321" t="str">
        <f t="shared" si="368"/>
        <v/>
      </c>
      <c r="I1501" s="322" t="str">
        <f t="shared" si="369"/>
        <v/>
      </c>
      <c r="J1501" s="323" t="str">
        <f t="shared" si="370"/>
        <v/>
      </c>
      <c r="K1501" s="316" t="str">
        <f t="shared" si="371"/>
        <v/>
      </c>
      <c r="L1501" s="317" t="str">
        <f t="shared" ca="1" si="440"/>
        <v xml:space="preserve">\ltjruby{}{}\
</v>
      </c>
      <c r="M1501" s="317" t="str">
        <f t="shared" ca="1" si="426"/>
        <v xml:space="preserve">&lt;ruby&gt;&lt;rt&gt;&lt;/rt&gt;&lt;/ruby&gt;
</v>
      </c>
      <c r="N1501" s="317" t="str">
        <f t="shared" ca="1" si="427"/>
        <v xml:space="preserve">&lt;ruby&gt;&lt;rt&gt;&lt;/rt&gt;&lt;/ruby&gt;
</v>
      </c>
      <c r="O1501" s="317" t="str">
        <f t="shared" ca="1" si="428"/>
        <v xml:space="preserve">&lt;ruby&gt;&lt;rt&gt;&lt;/rt&gt;&lt;/ruby&gt;
</v>
      </c>
      <c r="P1501" s="317" t="str">
        <f t="shared" ca="1" si="428"/>
        <v xml:space="preserve">&lt;ruby&gt;&lt;rt&gt;&lt;/rt&gt;&lt;/ruby&gt;
</v>
      </c>
      <c r="Q1501" s="318" t="str">
        <f t="shared" ca="1" si="429"/>
        <v xml:space="preserve">&lt;ruby&gt;&lt;rtc&gt;&lt;/rtc&gt;&lt;/ruby&gt;
</v>
      </c>
      <c r="R1501" s="318" t="str">
        <f t="shared" ca="1" si="430"/>
        <v xml:space="preserve">&lt;ruby&gt;&lt;rt&gt;&lt;/rt&gt;&lt;rtc&gt;&lt;/rtc&gt;&lt;/ruby&gt;
</v>
      </c>
      <c r="S1501" s="285"/>
      <c r="T1501" s="319" t="b">
        <f t="shared" si="424"/>
        <v>0</v>
      </c>
      <c r="U1501" s="319" t="b">
        <f t="shared" si="431"/>
        <v>0</v>
      </c>
      <c r="V1501" s="319" t="b">
        <f t="shared" si="432"/>
        <v>1</v>
      </c>
      <c r="W1501" s="319" t="b">
        <f t="shared" si="433"/>
        <v>1</v>
      </c>
      <c r="X1501" s="319" t="b">
        <f t="shared" si="434"/>
        <v>0</v>
      </c>
      <c r="Y1501" s="370"/>
      <c r="Z1501" s="377" t="str">
        <f t="shared" si="425"/>
        <v/>
      </c>
      <c r="AA1501" s="373" t="str">
        <f t="array" ref="AA1501">IF( $Z1501="", "", INDEX(白話字聲母資料表, $Z1501, $AA$5))</f>
        <v/>
      </c>
      <c r="AB1501" s="370"/>
      <c r="AC1501" s="377" t="str">
        <f t="shared" si="435"/>
        <v/>
      </c>
      <c r="AD1501" s="373" t="str">
        <f t="array" ref="AD1501">IF( $W1501, "", INDEX(白話字韻母資料表, AC1501, $AD$5))</f>
        <v/>
      </c>
      <c r="AE1501" s="373" t="str">
        <f t="array" ref="AE1501">IF( $W1501, "", IF( INDEX(白話字韻母資料表, AC1501, $AE$5) = "入聲", TRUE, FALSE) )</f>
        <v/>
      </c>
      <c r="AF1501" s="374" t="str">
        <f t="shared" si="436"/>
        <v/>
      </c>
      <c r="AG1501" s="374" t="str">
        <f t="shared" si="437"/>
        <v/>
      </c>
      <c r="AH1501" s="374" t="str">
        <f t="array" ref="AH1501">IF( $W1501, "", INDEX(白話字韻母資料表, $AC1501, $AH$5))</f>
        <v/>
      </c>
      <c r="AI1501" s="374" t="str">
        <f t="array" ref="AI1501">IF($W1501, "", INDEX(白話字韻母八聲調資料表, $AD1501, $AG1501))</f>
        <v/>
      </c>
      <c r="AJ1501" s="370"/>
      <c r="AK1501" s="373" t="b">
        <f t="shared" si="438"/>
        <v>0</v>
      </c>
      <c r="AL1501" s="373" t="str">
        <f>IF( $AK1501, IFERROR( IF(MATCH( $E1501, 顎音化聲母!$H$9:$H$37, 0), TRUE, FALSE), FALSE), "")</f>
        <v/>
      </c>
      <c r="AM1501" s="373" t="str">
        <f t="array" ref="AM1501">IF( AND($AK1501, $AL1501), INDEX(顎音化聲母資料表, MATCH( $D1501 &amp; $E1501, 顎音化聲母!$L$5:$L$136, 0), 3), "")</f>
        <v/>
      </c>
      <c r="AN1501" s="373" t="str">
        <f t="shared" si="439"/>
        <v/>
      </c>
      <c r="AO1501" s="374" t="str">
        <f t="array" ref="AO1501">IF($AN1501="", "", IF( $AM1501&lt;&gt;"", $AM1501,INDEX(白話字聲母資料表, $AN1501, $AO$5)))</f>
        <v/>
      </c>
      <c r="AP1501" s="374" t="str">
        <f t="array" ref="AP1501">IF($W1501, "", INDEX(方音八音反切資料表, $AD1501, $AG1501))</f>
        <v/>
      </c>
      <c r="AQ1501" s="370"/>
      <c r="AR1501" s="374" t="str">
        <f t="array" ref="AR1501">IF($V1501, "", INDEX(白話字聲母資料表, $Z1501, $AR$5))</f>
        <v/>
      </c>
      <c r="AS1501" s="375" t="str">
        <f t="array" ref="AS1501">IF($W1501, "", INDEX(白話字韻母資料表, $AC1501, $AR$5))</f>
        <v/>
      </c>
      <c r="AT1501" s="374" t="str">
        <f t="array" ref="AT1501">IF($W1501, "", INDEX(台羅韻母八聲調資料表, $AD1501, $AG1501))</f>
        <v/>
      </c>
      <c r="AU1501" s="370"/>
      <c r="AV1501" s="374" t="str">
        <f t="array" ref="AV1501">IF($V1501, "", INDEX(白話字聲母資料表, $Z1501, $AV$5))</f>
        <v/>
      </c>
      <c r="AW1501" s="375" t="str">
        <f t="array" ref="AW1501">IF($W1501, "", INDEX(白話字韻母資料表, $AC1501, $AW$5))</f>
        <v/>
      </c>
      <c r="AX1501" s="374" t="str">
        <f t="array" ref="AX1501">IF($W1501, "", INDEX(閩拼韻母八聲調資料表, $AD1501, $AG1501))</f>
        <v/>
      </c>
    </row>
    <row r="1502" spans="2:50">
      <c r="B1502" s="380">
        <f t="shared" si="367"/>
        <v>1494</v>
      </c>
      <c r="C1502" s="314" t="str">
        <f>MID(文章!$D$4, B1502, 1)</f>
        <v/>
      </c>
      <c r="D1502" s="365"/>
      <c r="E1502" s="365"/>
      <c r="F1502" s="365"/>
      <c r="G1502" s="315" t="str">
        <f t="array" ref="G1502">IF( OR($T1502, NOT($U1502), $W1502), "", $AA1502 &amp; $AH1502 &amp; INDEX(中文數值資料表, $AG1502, 2) )</f>
        <v/>
      </c>
      <c r="H1502" s="321" t="str">
        <f t="shared" si="368"/>
        <v/>
      </c>
      <c r="I1502" s="322" t="str">
        <f t="shared" si="369"/>
        <v/>
      </c>
      <c r="J1502" s="323" t="str">
        <f t="shared" si="370"/>
        <v/>
      </c>
      <c r="K1502" s="316" t="str">
        <f t="shared" si="371"/>
        <v/>
      </c>
      <c r="L1502" s="317" t="str">
        <f t="shared" ca="1" si="440"/>
        <v xml:space="preserve">\ltjruby{}{}\
</v>
      </c>
      <c r="M1502" s="317" t="str">
        <f t="shared" ca="1" si="426"/>
        <v xml:space="preserve">&lt;ruby&gt;&lt;rt&gt;&lt;/rt&gt;&lt;/ruby&gt;
</v>
      </c>
      <c r="N1502" s="317" t="str">
        <f t="shared" ca="1" si="427"/>
        <v xml:space="preserve">&lt;ruby&gt;&lt;rt&gt;&lt;/rt&gt;&lt;/ruby&gt;
</v>
      </c>
      <c r="O1502" s="317" t="str">
        <f t="shared" ca="1" si="428"/>
        <v xml:space="preserve">&lt;ruby&gt;&lt;rt&gt;&lt;/rt&gt;&lt;/ruby&gt;
</v>
      </c>
      <c r="P1502" s="317" t="str">
        <f t="shared" ca="1" si="428"/>
        <v xml:space="preserve">&lt;ruby&gt;&lt;rt&gt;&lt;/rt&gt;&lt;/ruby&gt;
</v>
      </c>
      <c r="Q1502" s="318" t="str">
        <f t="shared" ca="1" si="429"/>
        <v xml:space="preserve">&lt;ruby&gt;&lt;rtc&gt;&lt;/rtc&gt;&lt;/ruby&gt;
</v>
      </c>
      <c r="R1502" s="318" t="str">
        <f t="shared" ca="1" si="430"/>
        <v xml:space="preserve">&lt;ruby&gt;&lt;rt&gt;&lt;/rt&gt;&lt;rtc&gt;&lt;/rtc&gt;&lt;/ruby&gt;
</v>
      </c>
      <c r="S1502" s="285"/>
      <c r="T1502" s="319" t="b">
        <f t="shared" si="424"/>
        <v>0</v>
      </c>
      <c r="U1502" s="319" t="b">
        <f t="shared" si="431"/>
        <v>0</v>
      </c>
      <c r="V1502" s="319" t="b">
        <f t="shared" si="432"/>
        <v>1</v>
      </c>
      <c r="W1502" s="319" t="b">
        <f t="shared" si="433"/>
        <v>1</v>
      </c>
      <c r="X1502" s="319" t="b">
        <f t="shared" si="434"/>
        <v>0</v>
      </c>
      <c r="Y1502" s="370"/>
      <c r="Z1502" s="377" t="str">
        <f t="shared" si="425"/>
        <v/>
      </c>
      <c r="AA1502" s="373" t="str">
        <f t="array" ref="AA1502">IF( $Z1502="", "", INDEX(白話字聲母資料表, $Z1502, $AA$5))</f>
        <v/>
      </c>
      <c r="AB1502" s="370"/>
      <c r="AC1502" s="377" t="str">
        <f t="shared" si="435"/>
        <v/>
      </c>
      <c r="AD1502" s="373" t="str">
        <f t="array" ref="AD1502">IF( $W1502, "", INDEX(白話字韻母資料表, AC1502, $AD$5))</f>
        <v/>
      </c>
      <c r="AE1502" s="373" t="str">
        <f t="array" ref="AE1502">IF( $W1502, "", IF( INDEX(白話字韻母資料表, AC1502, $AE$5) = "入聲", TRUE, FALSE) )</f>
        <v/>
      </c>
      <c r="AF1502" s="374" t="str">
        <f t="shared" si="436"/>
        <v/>
      </c>
      <c r="AG1502" s="374" t="str">
        <f t="shared" si="437"/>
        <v/>
      </c>
      <c r="AH1502" s="374" t="str">
        <f t="array" ref="AH1502">IF( $W1502, "", INDEX(白話字韻母資料表, $AC1502, $AH$5))</f>
        <v/>
      </c>
      <c r="AI1502" s="374" t="str">
        <f t="array" ref="AI1502">IF($W1502, "", INDEX(白話字韻母八聲調資料表, $AD1502, $AG1502))</f>
        <v/>
      </c>
      <c r="AJ1502" s="370"/>
      <c r="AK1502" s="373" t="b">
        <f t="shared" si="438"/>
        <v>0</v>
      </c>
      <c r="AL1502" s="373" t="str">
        <f>IF( $AK1502, IFERROR( IF(MATCH( $E1502, 顎音化聲母!$H$9:$H$37, 0), TRUE, FALSE), FALSE), "")</f>
        <v/>
      </c>
      <c r="AM1502" s="373" t="str">
        <f t="array" ref="AM1502">IF( AND($AK1502, $AL1502), INDEX(顎音化聲母資料表, MATCH( $D1502 &amp; $E1502, 顎音化聲母!$L$5:$L$136, 0), 3), "")</f>
        <v/>
      </c>
      <c r="AN1502" s="373" t="str">
        <f t="shared" si="439"/>
        <v/>
      </c>
      <c r="AO1502" s="374" t="str">
        <f t="array" ref="AO1502">IF($AN1502="", "", IF( $AM1502&lt;&gt;"", $AM1502,INDEX(白話字聲母資料表, $AN1502, $AO$5)))</f>
        <v/>
      </c>
      <c r="AP1502" s="374" t="str">
        <f t="array" ref="AP1502">IF($W1502, "", INDEX(方音八音反切資料表, $AD1502, $AG1502))</f>
        <v/>
      </c>
      <c r="AQ1502" s="370"/>
      <c r="AR1502" s="374" t="str">
        <f t="array" ref="AR1502">IF($V1502, "", INDEX(白話字聲母資料表, $Z1502, $AR$5))</f>
        <v/>
      </c>
      <c r="AS1502" s="375" t="str">
        <f t="array" ref="AS1502">IF($W1502, "", INDEX(白話字韻母資料表, $AC1502, $AR$5))</f>
        <v/>
      </c>
      <c r="AT1502" s="374" t="str">
        <f t="array" ref="AT1502">IF($W1502, "", INDEX(台羅韻母八聲調資料表, $AD1502, $AG1502))</f>
        <v/>
      </c>
      <c r="AU1502" s="370"/>
      <c r="AV1502" s="374" t="str">
        <f t="array" ref="AV1502">IF($V1502, "", INDEX(白話字聲母資料表, $Z1502, $AV$5))</f>
        <v/>
      </c>
      <c r="AW1502" s="375" t="str">
        <f t="array" ref="AW1502">IF($W1502, "", INDEX(白話字韻母資料表, $AC1502, $AW$5))</f>
        <v/>
      </c>
      <c r="AX1502" s="374" t="str">
        <f t="array" ref="AX1502">IF($W1502, "", INDEX(閩拼韻母八聲調資料表, $AD1502, $AG1502))</f>
        <v/>
      </c>
    </row>
    <row r="1503" spans="2:50">
      <c r="B1503" s="380">
        <f t="shared" si="367"/>
        <v>1495</v>
      </c>
      <c r="C1503" s="314" t="str">
        <f>MID(文章!$D$4, B1503, 1)</f>
        <v/>
      </c>
      <c r="D1503" s="365"/>
      <c r="E1503" s="365"/>
      <c r="F1503" s="365"/>
      <c r="G1503" s="315" t="str">
        <f t="array" ref="G1503">IF( OR($T1503, NOT($U1503), $W1503), "", $AA1503 &amp; $AH1503 &amp; INDEX(中文數值資料表, $AG1503, 2) )</f>
        <v/>
      </c>
      <c r="H1503" s="321" t="str">
        <f t="shared" si="368"/>
        <v/>
      </c>
      <c r="I1503" s="322" t="str">
        <f t="shared" si="369"/>
        <v/>
      </c>
      <c r="J1503" s="323" t="str">
        <f t="shared" si="370"/>
        <v/>
      </c>
      <c r="K1503" s="316" t="str">
        <f t="shared" si="371"/>
        <v/>
      </c>
      <c r="L1503" s="317" t="str">
        <f t="shared" ca="1" si="440"/>
        <v xml:space="preserve">\ltjruby{}{}\
</v>
      </c>
      <c r="M1503" s="317" t="str">
        <f t="shared" ca="1" si="426"/>
        <v xml:space="preserve">&lt;ruby&gt;&lt;rt&gt;&lt;/rt&gt;&lt;/ruby&gt;
</v>
      </c>
      <c r="N1503" s="317" t="str">
        <f t="shared" ca="1" si="427"/>
        <v xml:space="preserve">&lt;ruby&gt;&lt;rt&gt;&lt;/rt&gt;&lt;/ruby&gt;
</v>
      </c>
      <c r="O1503" s="317" t="str">
        <f t="shared" ca="1" si="428"/>
        <v xml:space="preserve">&lt;ruby&gt;&lt;rt&gt;&lt;/rt&gt;&lt;/ruby&gt;
</v>
      </c>
      <c r="P1503" s="317" t="str">
        <f t="shared" ca="1" si="428"/>
        <v xml:space="preserve">&lt;ruby&gt;&lt;rt&gt;&lt;/rt&gt;&lt;/ruby&gt;
</v>
      </c>
      <c r="Q1503" s="318" t="str">
        <f t="shared" ca="1" si="429"/>
        <v xml:space="preserve">&lt;ruby&gt;&lt;rtc&gt;&lt;/rtc&gt;&lt;/ruby&gt;
</v>
      </c>
      <c r="R1503" s="318" t="str">
        <f t="shared" ca="1" si="430"/>
        <v xml:space="preserve">&lt;ruby&gt;&lt;rt&gt;&lt;/rt&gt;&lt;rtc&gt;&lt;/rtc&gt;&lt;/ruby&gt;
</v>
      </c>
      <c r="S1503" s="285"/>
      <c r="T1503" s="319" t="b">
        <f t="shared" si="424"/>
        <v>0</v>
      </c>
      <c r="U1503" s="319" t="b">
        <f t="shared" si="431"/>
        <v>0</v>
      </c>
      <c r="V1503" s="319" t="b">
        <f t="shared" si="432"/>
        <v>1</v>
      </c>
      <c r="W1503" s="319" t="b">
        <f t="shared" si="433"/>
        <v>1</v>
      </c>
      <c r="X1503" s="319" t="b">
        <f t="shared" si="434"/>
        <v>0</v>
      </c>
      <c r="Y1503" s="370"/>
      <c r="Z1503" s="377" t="str">
        <f t="shared" si="425"/>
        <v/>
      </c>
      <c r="AA1503" s="373" t="str">
        <f t="array" ref="AA1503">IF( $Z1503="", "", INDEX(白話字聲母資料表, $Z1503, $AA$5))</f>
        <v/>
      </c>
      <c r="AB1503" s="370"/>
      <c r="AC1503" s="377" t="str">
        <f t="shared" si="435"/>
        <v/>
      </c>
      <c r="AD1503" s="373" t="str">
        <f t="array" ref="AD1503">IF( $W1503, "", INDEX(白話字韻母資料表, AC1503, $AD$5))</f>
        <v/>
      </c>
      <c r="AE1503" s="373" t="str">
        <f t="array" ref="AE1503">IF( $W1503, "", IF( INDEX(白話字韻母資料表, AC1503, $AE$5) = "入聲", TRUE, FALSE) )</f>
        <v/>
      </c>
      <c r="AF1503" s="374" t="str">
        <f t="shared" si="436"/>
        <v/>
      </c>
      <c r="AG1503" s="374" t="str">
        <f t="shared" si="437"/>
        <v/>
      </c>
      <c r="AH1503" s="374" t="str">
        <f t="array" ref="AH1503">IF( $W1503, "", INDEX(白話字韻母資料表, $AC1503, $AH$5))</f>
        <v/>
      </c>
      <c r="AI1503" s="374" t="str">
        <f t="array" ref="AI1503">IF($W1503, "", INDEX(白話字韻母八聲調資料表, $AD1503, $AG1503))</f>
        <v/>
      </c>
      <c r="AJ1503" s="370"/>
      <c r="AK1503" s="373" t="b">
        <f t="shared" si="438"/>
        <v>0</v>
      </c>
      <c r="AL1503" s="373" t="str">
        <f>IF( $AK1503, IFERROR( IF(MATCH( $E1503, 顎音化聲母!$H$9:$H$37, 0), TRUE, FALSE), FALSE), "")</f>
        <v/>
      </c>
      <c r="AM1503" s="373" t="str">
        <f t="array" ref="AM1503">IF( AND($AK1503, $AL1503), INDEX(顎音化聲母資料表, MATCH( $D1503 &amp; $E1503, 顎音化聲母!$L$5:$L$136, 0), 3), "")</f>
        <v/>
      </c>
      <c r="AN1503" s="373" t="str">
        <f t="shared" si="439"/>
        <v/>
      </c>
      <c r="AO1503" s="374" t="str">
        <f t="array" ref="AO1503">IF($AN1503="", "", IF( $AM1503&lt;&gt;"", $AM1503,INDEX(白話字聲母資料表, $AN1503, $AO$5)))</f>
        <v/>
      </c>
      <c r="AP1503" s="374" t="str">
        <f t="array" ref="AP1503">IF($W1503, "", INDEX(方音八音反切資料表, $AD1503, $AG1503))</f>
        <v/>
      </c>
      <c r="AQ1503" s="370"/>
      <c r="AR1503" s="374" t="str">
        <f t="array" ref="AR1503">IF($V1503, "", INDEX(白話字聲母資料表, $Z1503, $AR$5))</f>
        <v/>
      </c>
      <c r="AS1503" s="375" t="str">
        <f t="array" ref="AS1503">IF($W1503, "", INDEX(白話字韻母資料表, $AC1503, $AR$5))</f>
        <v/>
      </c>
      <c r="AT1503" s="374" t="str">
        <f t="array" ref="AT1503">IF($W1503, "", INDEX(台羅韻母八聲調資料表, $AD1503, $AG1503))</f>
        <v/>
      </c>
      <c r="AU1503" s="370"/>
      <c r="AV1503" s="374" t="str">
        <f t="array" ref="AV1503">IF($V1503, "", INDEX(白話字聲母資料表, $Z1503, $AV$5))</f>
        <v/>
      </c>
      <c r="AW1503" s="375" t="str">
        <f t="array" ref="AW1503">IF($W1503, "", INDEX(白話字韻母資料表, $AC1503, $AW$5))</f>
        <v/>
      </c>
      <c r="AX1503" s="374" t="str">
        <f t="array" ref="AX1503">IF($W1503, "", INDEX(閩拼韻母八聲調資料表, $AD1503, $AG1503))</f>
        <v/>
      </c>
    </row>
    <row r="1504" spans="2:50">
      <c r="B1504" s="380">
        <f t="shared" si="367"/>
        <v>1496</v>
      </c>
      <c r="C1504" s="314" t="str">
        <f>MID(文章!$D$4, B1504, 1)</f>
        <v/>
      </c>
      <c r="D1504" s="365"/>
      <c r="E1504" s="365"/>
      <c r="F1504" s="365"/>
      <c r="G1504" s="315" t="str">
        <f t="array" ref="G1504">IF( OR($T1504, NOT($U1504), $W1504), "", $AA1504 &amp; $AH1504 &amp; INDEX(中文數值資料表, $AG1504, 2) )</f>
        <v/>
      </c>
      <c r="H1504" s="321" t="str">
        <f t="shared" si="368"/>
        <v/>
      </c>
      <c r="I1504" s="322" t="str">
        <f t="shared" si="369"/>
        <v/>
      </c>
      <c r="J1504" s="323" t="str">
        <f t="shared" si="370"/>
        <v/>
      </c>
      <c r="K1504" s="316" t="str">
        <f t="shared" si="371"/>
        <v/>
      </c>
      <c r="L1504" s="317" t="str">
        <f t="shared" ca="1" si="440"/>
        <v xml:space="preserve">\ltjruby{}{}\
</v>
      </c>
      <c r="M1504" s="317" t="str">
        <f t="shared" ca="1" si="426"/>
        <v xml:space="preserve">&lt;ruby&gt;&lt;rt&gt;&lt;/rt&gt;&lt;/ruby&gt;
</v>
      </c>
      <c r="N1504" s="317" t="str">
        <f t="shared" ca="1" si="427"/>
        <v xml:space="preserve">&lt;ruby&gt;&lt;rt&gt;&lt;/rt&gt;&lt;/ruby&gt;
</v>
      </c>
      <c r="O1504" s="317" t="str">
        <f t="shared" ca="1" si="428"/>
        <v xml:space="preserve">&lt;ruby&gt;&lt;rt&gt;&lt;/rt&gt;&lt;/ruby&gt;
</v>
      </c>
      <c r="P1504" s="317" t="str">
        <f t="shared" ca="1" si="428"/>
        <v xml:space="preserve">&lt;ruby&gt;&lt;rt&gt;&lt;/rt&gt;&lt;/ruby&gt;
</v>
      </c>
      <c r="Q1504" s="318" t="str">
        <f t="shared" ca="1" si="429"/>
        <v xml:space="preserve">&lt;ruby&gt;&lt;rtc&gt;&lt;/rtc&gt;&lt;/ruby&gt;
</v>
      </c>
      <c r="R1504" s="318" t="str">
        <f t="shared" ca="1" si="430"/>
        <v xml:space="preserve">&lt;ruby&gt;&lt;rt&gt;&lt;/rt&gt;&lt;rtc&gt;&lt;/rtc&gt;&lt;/ruby&gt;
</v>
      </c>
      <c r="S1504" s="285"/>
      <c r="T1504" s="319" t="b">
        <f t="shared" si="424"/>
        <v>0</v>
      </c>
      <c r="U1504" s="319" t="b">
        <f t="shared" si="431"/>
        <v>0</v>
      </c>
      <c r="V1504" s="319" t="b">
        <f t="shared" si="432"/>
        <v>1</v>
      </c>
      <c r="W1504" s="319" t="b">
        <f t="shared" si="433"/>
        <v>1</v>
      </c>
      <c r="X1504" s="319" t="b">
        <f t="shared" si="434"/>
        <v>0</v>
      </c>
      <c r="Y1504" s="370"/>
      <c r="Z1504" s="377" t="str">
        <f t="shared" si="425"/>
        <v/>
      </c>
      <c r="AA1504" s="373" t="str">
        <f t="array" ref="AA1504">IF( $Z1504="", "", INDEX(白話字聲母資料表, $Z1504, $AA$5))</f>
        <v/>
      </c>
      <c r="AB1504" s="370"/>
      <c r="AC1504" s="377" t="str">
        <f t="shared" si="435"/>
        <v/>
      </c>
      <c r="AD1504" s="373" t="str">
        <f t="array" ref="AD1504">IF( $W1504, "", INDEX(白話字韻母資料表, AC1504, $AD$5))</f>
        <v/>
      </c>
      <c r="AE1504" s="373" t="str">
        <f t="array" ref="AE1504">IF( $W1504, "", IF( INDEX(白話字韻母資料表, AC1504, $AE$5) = "入聲", TRUE, FALSE) )</f>
        <v/>
      </c>
      <c r="AF1504" s="374" t="str">
        <f t="shared" si="436"/>
        <v/>
      </c>
      <c r="AG1504" s="374" t="str">
        <f t="shared" si="437"/>
        <v/>
      </c>
      <c r="AH1504" s="374" t="str">
        <f t="array" ref="AH1504">IF( $W1504, "", INDEX(白話字韻母資料表, $AC1504, $AH$5))</f>
        <v/>
      </c>
      <c r="AI1504" s="374" t="str">
        <f t="array" ref="AI1504">IF($W1504, "", INDEX(白話字韻母八聲調資料表, $AD1504, $AG1504))</f>
        <v/>
      </c>
      <c r="AJ1504" s="370"/>
      <c r="AK1504" s="373" t="b">
        <f t="shared" si="438"/>
        <v>0</v>
      </c>
      <c r="AL1504" s="373" t="str">
        <f>IF( $AK1504, IFERROR( IF(MATCH( $E1504, 顎音化聲母!$H$9:$H$37, 0), TRUE, FALSE), FALSE), "")</f>
        <v/>
      </c>
      <c r="AM1504" s="373" t="str">
        <f t="array" ref="AM1504">IF( AND($AK1504, $AL1504), INDEX(顎音化聲母資料表, MATCH( $D1504 &amp; $E1504, 顎音化聲母!$L$5:$L$136, 0), 3), "")</f>
        <v/>
      </c>
      <c r="AN1504" s="373" t="str">
        <f t="shared" si="439"/>
        <v/>
      </c>
      <c r="AO1504" s="374" t="str">
        <f t="array" ref="AO1504">IF($AN1504="", "", IF( $AM1504&lt;&gt;"", $AM1504,INDEX(白話字聲母資料表, $AN1504, $AO$5)))</f>
        <v/>
      </c>
      <c r="AP1504" s="374" t="str">
        <f t="array" ref="AP1504">IF($W1504, "", INDEX(方音八音反切資料表, $AD1504, $AG1504))</f>
        <v/>
      </c>
      <c r="AQ1504" s="370"/>
      <c r="AR1504" s="374" t="str">
        <f t="array" ref="AR1504">IF($V1504, "", INDEX(白話字聲母資料表, $Z1504, $AR$5))</f>
        <v/>
      </c>
      <c r="AS1504" s="375" t="str">
        <f t="array" ref="AS1504">IF($W1504, "", INDEX(白話字韻母資料表, $AC1504, $AR$5))</f>
        <v/>
      </c>
      <c r="AT1504" s="374" t="str">
        <f t="array" ref="AT1504">IF($W1504, "", INDEX(台羅韻母八聲調資料表, $AD1504, $AG1504))</f>
        <v/>
      </c>
      <c r="AU1504" s="370"/>
      <c r="AV1504" s="374" t="str">
        <f t="array" ref="AV1504">IF($V1504, "", INDEX(白話字聲母資料表, $Z1504, $AV$5))</f>
        <v/>
      </c>
      <c r="AW1504" s="375" t="str">
        <f t="array" ref="AW1504">IF($W1504, "", INDEX(白話字韻母資料表, $AC1504, $AW$5))</f>
        <v/>
      </c>
      <c r="AX1504" s="374" t="str">
        <f t="array" ref="AX1504">IF($W1504, "", INDEX(閩拼韻母八聲調資料表, $AD1504, $AG1504))</f>
        <v/>
      </c>
    </row>
    <row r="1505" spans="2:50">
      <c r="B1505" s="380">
        <f t="shared" si="367"/>
        <v>1497</v>
      </c>
      <c r="C1505" s="314" t="str">
        <f>MID(文章!$D$4, B1505, 1)</f>
        <v/>
      </c>
      <c r="D1505" s="365"/>
      <c r="E1505" s="365"/>
      <c r="F1505" s="365"/>
      <c r="G1505" s="315" t="str">
        <f t="array" ref="G1505">IF( OR($T1505, NOT($U1505), $W1505), "", $AA1505 &amp; $AH1505 &amp; INDEX(中文數值資料表, $AG1505, 2) )</f>
        <v/>
      </c>
      <c r="H1505" s="321" t="str">
        <f t="shared" si="368"/>
        <v/>
      </c>
      <c r="I1505" s="322" t="str">
        <f t="shared" si="369"/>
        <v/>
      </c>
      <c r="J1505" s="323" t="str">
        <f t="shared" si="370"/>
        <v/>
      </c>
      <c r="K1505" s="316" t="str">
        <f t="shared" si="371"/>
        <v/>
      </c>
      <c r="L1505" s="317" t="str">
        <f t="shared" ca="1" si="440"/>
        <v xml:space="preserve">\ltjruby{}{}\
</v>
      </c>
      <c r="M1505" s="317" t="str">
        <f t="shared" ca="1" si="426"/>
        <v xml:space="preserve">&lt;ruby&gt;&lt;rt&gt;&lt;/rt&gt;&lt;/ruby&gt;
</v>
      </c>
      <c r="N1505" s="317" t="str">
        <f t="shared" ca="1" si="427"/>
        <v xml:space="preserve">&lt;ruby&gt;&lt;rt&gt;&lt;/rt&gt;&lt;/ruby&gt;
</v>
      </c>
      <c r="O1505" s="317" t="str">
        <f t="shared" ca="1" si="428"/>
        <v xml:space="preserve">&lt;ruby&gt;&lt;rt&gt;&lt;/rt&gt;&lt;/ruby&gt;
</v>
      </c>
      <c r="P1505" s="317" t="str">
        <f t="shared" ca="1" si="428"/>
        <v xml:space="preserve">&lt;ruby&gt;&lt;rt&gt;&lt;/rt&gt;&lt;/ruby&gt;
</v>
      </c>
      <c r="Q1505" s="318" t="str">
        <f t="shared" ca="1" si="429"/>
        <v xml:space="preserve">&lt;ruby&gt;&lt;rtc&gt;&lt;/rtc&gt;&lt;/ruby&gt;
</v>
      </c>
      <c r="R1505" s="318" t="str">
        <f t="shared" ca="1" si="430"/>
        <v xml:space="preserve">&lt;ruby&gt;&lt;rt&gt;&lt;/rt&gt;&lt;rtc&gt;&lt;/rtc&gt;&lt;/ruby&gt;
</v>
      </c>
      <c r="S1505" s="285"/>
      <c r="T1505" s="319" t="b">
        <f t="shared" si="424"/>
        <v>0</v>
      </c>
      <c r="U1505" s="319" t="b">
        <f t="shared" si="431"/>
        <v>0</v>
      </c>
      <c r="V1505" s="319" t="b">
        <f t="shared" si="432"/>
        <v>1</v>
      </c>
      <c r="W1505" s="319" t="b">
        <f t="shared" si="433"/>
        <v>1</v>
      </c>
      <c r="X1505" s="319" t="b">
        <f t="shared" si="434"/>
        <v>0</v>
      </c>
      <c r="Y1505" s="370"/>
      <c r="Z1505" s="377" t="str">
        <f t="shared" si="425"/>
        <v/>
      </c>
      <c r="AA1505" s="373" t="str">
        <f t="array" ref="AA1505">IF( $Z1505="", "", INDEX(白話字聲母資料表, $Z1505, $AA$5))</f>
        <v/>
      </c>
      <c r="AB1505" s="370"/>
      <c r="AC1505" s="377" t="str">
        <f t="shared" si="435"/>
        <v/>
      </c>
      <c r="AD1505" s="373" t="str">
        <f t="array" ref="AD1505">IF( $W1505, "", INDEX(白話字韻母資料表, AC1505, $AD$5))</f>
        <v/>
      </c>
      <c r="AE1505" s="373" t="str">
        <f t="array" ref="AE1505">IF( $W1505, "", IF( INDEX(白話字韻母資料表, AC1505, $AE$5) = "入聲", TRUE, FALSE) )</f>
        <v/>
      </c>
      <c r="AF1505" s="374" t="str">
        <f t="shared" si="436"/>
        <v/>
      </c>
      <c r="AG1505" s="374" t="str">
        <f t="shared" si="437"/>
        <v/>
      </c>
      <c r="AH1505" s="374" t="str">
        <f t="array" ref="AH1505">IF( $W1505, "", INDEX(白話字韻母資料表, $AC1505, $AH$5))</f>
        <v/>
      </c>
      <c r="AI1505" s="374" t="str">
        <f t="array" ref="AI1505">IF($W1505, "", INDEX(白話字韻母八聲調資料表, $AD1505, $AG1505))</f>
        <v/>
      </c>
      <c r="AJ1505" s="370"/>
      <c r="AK1505" s="373" t="b">
        <f t="shared" si="438"/>
        <v>0</v>
      </c>
      <c r="AL1505" s="373" t="str">
        <f>IF( $AK1505, IFERROR( IF(MATCH( $E1505, 顎音化聲母!$H$9:$H$37, 0), TRUE, FALSE), FALSE), "")</f>
        <v/>
      </c>
      <c r="AM1505" s="373" t="str">
        <f t="array" ref="AM1505">IF( AND($AK1505, $AL1505), INDEX(顎音化聲母資料表, MATCH( $D1505 &amp; $E1505, 顎音化聲母!$L$5:$L$136, 0), 3), "")</f>
        <v/>
      </c>
      <c r="AN1505" s="373" t="str">
        <f t="shared" si="439"/>
        <v/>
      </c>
      <c r="AO1505" s="374" t="str">
        <f t="array" ref="AO1505">IF($AN1505="", "", IF( $AM1505&lt;&gt;"", $AM1505,INDEX(白話字聲母資料表, $AN1505, $AO$5)))</f>
        <v/>
      </c>
      <c r="AP1505" s="374" t="str">
        <f t="array" ref="AP1505">IF($W1505, "", INDEX(方音八音反切資料表, $AD1505, $AG1505))</f>
        <v/>
      </c>
      <c r="AQ1505" s="370"/>
      <c r="AR1505" s="374" t="str">
        <f t="array" ref="AR1505">IF($V1505, "", INDEX(白話字聲母資料表, $Z1505, $AR$5))</f>
        <v/>
      </c>
      <c r="AS1505" s="375" t="str">
        <f t="array" ref="AS1505">IF($W1505, "", INDEX(白話字韻母資料表, $AC1505, $AR$5))</f>
        <v/>
      </c>
      <c r="AT1505" s="374" t="str">
        <f t="array" ref="AT1505">IF($W1505, "", INDEX(台羅韻母八聲調資料表, $AD1505, $AG1505))</f>
        <v/>
      </c>
      <c r="AU1505" s="370"/>
      <c r="AV1505" s="374" t="str">
        <f t="array" ref="AV1505">IF($V1505, "", INDEX(白話字聲母資料表, $Z1505, $AV$5))</f>
        <v/>
      </c>
      <c r="AW1505" s="375" t="str">
        <f t="array" ref="AW1505">IF($W1505, "", INDEX(白話字韻母資料表, $AC1505, $AW$5))</f>
        <v/>
      </c>
      <c r="AX1505" s="374" t="str">
        <f t="array" ref="AX1505">IF($W1505, "", INDEX(閩拼韻母八聲調資料表, $AD1505, $AG1505))</f>
        <v/>
      </c>
    </row>
    <row r="1506" spans="2:50">
      <c r="B1506" s="380">
        <f t="shared" si="367"/>
        <v>1498</v>
      </c>
      <c r="C1506" s="314" t="str">
        <f>MID(文章!$D$4, B1506, 1)</f>
        <v/>
      </c>
      <c r="D1506" s="365"/>
      <c r="E1506" s="365"/>
      <c r="F1506" s="365"/>
      <c r="G1506" s="315" t="str">
        <f t="array" ref="G1506">IF( OR($T1506, NOT($U1506), $W1506), "", $AA1506 &amp; $AH1506 &amp; INDEX(中文數值資料表, $AG1506, 2) )</f>
        <v/>
      </c>
      <c r="H1506" s="321" t="str">
        <f t="shared" si="368"/>
        <v/>
      </c>
      <c r="I1506" s="322" t="str">
        <f t="shared" si="369"/>
        <v/>
      </c>
      <c r="J1506" s="323" t="str">
        <f t="shared" si="370"/>
        <v/>
      </c>
      <c r="K1506" s="316" t="str">
        <f t="shared" si="371"/>
        <v/>
      </c>
      <c r="L1506" s="317" t="str">
        <f t="shared" ca="1" si="440"/>
        <v xml:space="preserve">\ltjruby{}{}\
</v>
      </c>
      <c r="M1506" s="317" t="str">
        <f t="shared" ca="1" si="426"/>
        <v xml:space="preserve">&lt;ruby&gt;&lt;rt&gt;&lt;/rt&gt;&lt;/ruby&gt;
</v>
      </c>
      <c r="N1506" s="317" t="str">
        <f t="shared" ca="1" si="427"/>
        <v xml:space="preserve">&lt;ruby&gt;&lt;rt&gt;&lt;/rt&gt;&lt;/ruby&gt;
</v>
      </c>
      <c r="O1506" s="317" t="str">
        <f t="shared" ca="1" si="428"/>
        <v xml:space="preserve">&lt;ruby&gt;&lt;rt&gt;&lt;/rt&gt;&lt;/ruby&gt;
</v>
      </c>
      <c r="P1506" s="317" t="str">
        <f t="shared" ca="1" si="428"/>
        <v xml:space="preserve">&lt;ruby&gt;&lt;rt&gt;&lt;/rt&gt;&lt;/ruby&gt;
</v>
      </c>
      <c r="Q1506" s="318" t="str">
        <f t="shared" ca="1" si="429"/>
        <v xml:space="preserve">&lt;ruby&gt;&lt;rtc&gt;&lt;/rtc&gt;&lt;/ruby&gt;
</v>
      </c>
      <c r="R1506" s="318" t="str">
        <f t="shared" ca="1" si="430"/>
        <v xml:space="preserve">&lt;ruby&gt;&lt;rt&gt;&lt;/rt&gt;&lt;rtc&gt;&lt;/rtc&gt;&lt;/ruby&gt;
</v>
      </c>
      <c r="S1506" s="285"/>
      <c r="T1506" s="319" t="b">
        <f t="shared" si="424"/>
        <v>0</v>
      </c>
      <c r="U1506" s="319" t="b">
        <f t="shared" si="431"/>
        <v>0</v>
      </c>
      <c r="V1506" s="319" t="b">
        <f t="shared" si="432"/>
        <v>1</v>
      </c>
      <c r="W1506" s="319" t="b">
        <f t="shared" si="433"/>
        <v>1</v>
      </c>
      <c r="X1506" s="319" t="b">
        <f t="shared" si="434"/>
        <v>0</v>
      </c>
      <c r="Y1506" s="370"/>
      <c r="Z1506" s="377" t="str">
        <f t="shared" si="425"/>
        <v/>
      </c>
      <c r="AA1506" s="373" t="str">
        <f t="array" ref="AA1506">IF( $Z1506="", "", INDEX(白話字聲母資料表, $Z1506, $AA$5))</f>
        <v/>
      </c>
      <c r="AB1506" s="370"/>
      <c r="AC1506" s="377" t="str">
        <f t="shared" si="435"/>
        <v/>
      </c>
      <c r="AD1506" s="373" t="str">
        <f t="array" ref="AD1506">IF( $W1506, "", INDEX(白話字韻母資料表, AC1506, $AD$5))</f>
        <v/>
      </c>
      <c r="AE1506" s="373" t="str">
        <f t="array" ref="AE1506">IF( $W1506, "", IF( INDEX(白話字韻母資料表, AC1506, $AE$5) = "入聲", TRUE, FALSE) )</f>
        <v/>
      </c>
      <c r="AF1506" s="374" t="str">
        <f t="shared" si="436"/>
        <v/>
      </c>
      <c r="AG1506" s="374" t="str">
        <f t="shared" si="437"/>
        <v/>
      </c>
      <c r="AH1506" s="374" t="str">
        <f t="array" ref="AH1506">IF( $W1506, "", INDEX(白話字韻母資料表, $AC1506, $AH$5))</f>
        <v/>
      </c>
      <c r="AI1506" s="374" t="str">
        <f t="array" ref="AI1506">IF($W1506, "", INDEX(白話字韻母八聲調資料表, $AD1506, $AG1506))</f>
        <v/>
      </c>
      <c r="AJ1506" s="370"/>
      <c r="AK1506" s="373" t="b">
        <f t="shared" si="438"/>
        <v>0</v>
      </c>
      <c r="AL1506" s="373" t="str">
        <f>IF( $AK1506, IFERROR( IF(MATCH( $E1506, 顎音化聲母!$H$9:$H$37, 0), TRUE, FALSE), FALSE), "")</f>
        <v/>
      </c>
      <c r="AM1506" s="373" t="str">
        <f t="array" ref="AM1506">IF( AND($AK1506, $AL1506), INDEX(顎音化聲母資料表, MATCH( $D1506 &amp; $E1506, 顎音化聲母!$L$5:$L$136, 0), 3), "")</f>
        <v/>
      </c>
      <c r="AN1506" s="373" t="str">
        <f t="shared" si="439"/>
        <v/>
      </c>
      <c r="AO1506" s="374" t="str">
        <f t="array" ref="AO1506">IF($AN1506="", "", IF( $AM1506&lt;&gt;"", $AM1506,INDEX(白話字聲母資料表, $AN1506, $AO$5)))</f>
        <v/>
      </c>
      <c r="AP1506" s="374" t="str">
        <f t="array" ref="AP1506">IF($W1506, "", INDEX(方音八音反切資料表, $AD1506, $AG1506))</f>
        <v/>
      </c>
      <c r="AQ1506" s="370"/>
      <c r="AR1506" s="374" t="str">
        <f t="array" ref="AR1506">IF($V1506, "", INDEX(白話字聲母資料表, $Z1506, $AR$5))</f>
        <v/>
      </c>
      <c r="AS1506" s="375" t="str">
        <f t="array" ref="AS1506">IF($W1506, "", INDEX(白話字韻母資料表, $AC1506, $AR$5))</f>
        <v/>
      </c>
      <c r="AT1506" s="374" t="str">
        <f t="array" ref="AT1506">IF($W1506, "", INDEX(台羅韻母八聲調資料表, $AD1506, $AG1506))</f>
        <v/>
      </c>
      <c r="AU1506" s="370"/>
      <c r="AV1506" s="374" t="str">
        <f t="array" ref="AV1506">IF($V1506, "", INDEX(白話字聲母資料表, $Z1506, $AV$5))</f>
        <v/>
      </c>
      <c r="AW1506" s="375" t="str">
        <f t="array" ref="AW1506">IF($W1506, "", INDEX(白話字韻母資料表, $AC1506, $AW$5))</f>
        <v/>
      </c>
      <c r="AX1506" s="374" t="str">
        <f t="array" ref="AX1506">IF($W1506, "", INDEX(閩拼韻母八聲調資料表, $AD1506, $AG1506))</f>
        <v/>
      </c>
    </row>
    <row r="1507" spans="2:50">
      <c r="B1507" s="380">
        <f t="shared" si="367"/>
        <v>1499</v>
      </c>
      <c r="C1507" s="314" t="str">
        <f>MID(文章!$D$4, B1507, 1)</f>
        <v/>
      </c>
      <c r="D1507" s="365"/>
      <c r="E1507" s="365"/>
      <c r="F1507" s="365"/>
      <c r="G1507" s="315" t="str">
        <f t="array" ref="G1507">IF( OR($T1507, NOT($U1507), $W1507), "", $AA1507 &amp; $AH1507 &amp; INDEX(中文數值資料表, $AG1507, 2) )</f>
        <v/>
      </c>
      <c r="H1507" s="321" t="str">
        <f t="shared" si="368"/>
        <v/>
      </c>
      <c r="I1507" s="322" t="str">
        <f t="shared" si="369"/>
        <v/>
      </c>
      <c r="J1507" s="323" t="str">
        <f t="shared" si="370"/>
        <v/>
      </c>
      <c r="K1507" s="316" t="str">
        <f t="shared" si="371"/>
        <v/>
      </c>
      <c r="L1507" s="317" t="str">
        <f t="shared" ca="1" si="440"/>
        <v xml:space="preserve">\ltjruby{}{}\
</v>
      </c>
      <c r="M1507" s="317" t="str">
        <f t="shared" ca="1" si="426"/>
        <v xml:space="preserve">&lt;ruby&gt;&lt;rt&gt;&lt;/rt&gt;&lt;/ruby&gt;
</v>
      </c>
      <c r="N1507" s="317" t="str">
        <f t="shared" ca="1" si="427"/>
        <v xml:space="preserve">&lt;ruby&gt;&lt;rt&gt;&lt;/rt&gt;&lt;/ruby&gt;
</v>
      </c>
      <c r="O1507" s="317" t="str">
        <f t="shared" ca="1" si="428"/>
        <v xml:space="preserve">&lt;ruby&gt;&lt;rt&gt;&lt;/rt&gt;&lt;/ruby&gt;
</v>
      </c>
      <c r="P1507" s="317" t="str">
        <f t="shared" ca="1" si="428"/>
        <v xml:space="preserve">&lt;ruby&gt;&lt;rt&gt;&lt;/rt&gt;&lt;/ruby&gt;
</v>
      </c>
      <c r="Q1507" s="318" t="str">
        <f t="shared" ca="1" si="429"/>
        <v xml:space="preserve">&lt;ruby&gt;&lt;rtc&gt;&lt;/rtc&gt;&lt;/ruby&gt;
</v>
      </c>
      <c r="R1507" s="318" t="str">
        <f t="shared" ca="1" si="430"/>
        <v xml:space="preserve">&lt;ruby&gt;&lt;rt&gt;&lt;/rt&gt;&lt;rtc&gt;&lt;/rtc&gt;&lt;/ruby&gt;
</v>
      </c>
      <c r="S1507" s="285"/>
      <c r="T1507" s="319" t="b">
        <f t="shared" si="424"/>
        <v>0</v>
      </c>
      <c r="U1507" s="319" t="b">
        <f t="shared" si="431"/>
        <v>0</v>
      </c>
      <c r="V1507" s="319" t="b">
        <f t="shared" si="432"/>
        <v>1</v>
      </c>
      <c r="W1507" s="319" t="b">
        <f t="shared" si="433"/>
        <v>1</v>
      </c>
      <c r="X1507" s="319" t="b">
        <f t="shared" si="434"/>
        <v>0</v>
      </c>
      <c r="Y1507" s="370"/>
      <c r="Z1507" s="377" t="str">
        <f t="shared" si="425"/>
        <v/>
      </c>
      <c r="AA1507" s="373" t="str">
        <f t="array" ref="AA1507">IF( $Z1507="", "", INDEX(白話字聲母資料表, $Z1507, $AA$5))</f>
        <v/>
      </c>
      <c r="AB1507" s="370"/>
      <c r="AC1507" s="377" t="str">
        <f t="shared" si="435"/>
        <v/>
      </c>
      <c r="AD1507" s="373" t="str">
        <f t="array" ref="AD1507">IF( $W1507, "", INDEX(白話字韻母資料表, AC1507, $AD$5))</f>
        <v/>
      </c>
      <c r="AE1507" s="373" t="str">
        <f t="array" ref="AE1507">IF( $W1507, "", IF( INDEX(白話字韻母資料表, AC1507, $AE$5) = "入聲", TRUE, FALSE) )</f>
        <v/>
      </c>
      <c r="AF1507" s="374" t="str">
        <f t="shared" si="436"/>
        <v/>
      </c>
      <c r="AG1507" s="374" t="str">
        <f t="shared" si="437"/>
        <v/>
      </c>
      <c r="AH1507" s="374" t="str">
        <f t="array" ref="AH1507">IF( $W1507, "", INDEX(白話字韻母資料表, $AC1507, $AH$5))</f>
        <v/>
      </c>
      <c r="AI1507" s="374" t="str">
        <f t="array" ref="AI1507">IF($W1507, "", INDEX(白話字韻母八聲調資料表, $AD1507, $AG1507))</f>
        <v/>
      </c>
      <c r="AJ1507" s="370"/>
      <c r="AK1507" s="373" t="b">
        <f t="shared" si="438"/>
        <v>0</v>
      </c>
      <c r="AL1507" s="373" t="str">
        <f>IF( $AK1507, IFERROR( IF(MATCH( $E1507, 顎音化聲母!$H$9:$H$37, 0), TRUE, FALSE), FALSE), "")</f>
        <v/>
      </c>
      <c r="AM1507" s="373" t="str">
        <f t="array" ref="AM1507">IF( AND($AK1507, $AL1507), INDEX(顎音化聲母資料表, MATCH( $D1507 &amp; $E1507, 顎音化聲母!$L$5:$L$136, 0), 3), "")</f>
        <v/>
      </c>
      <c r="AN1507" s="373" t="str">
        <f t="shared" si="439"/>
        <v/>
      </c>
      <c r="AO1507" s="374" t="str">
        <f t="array" ref="AO1507">IF($AN1507="", "", IF( $AM1507&lt;&gt;"", $AM1507,INDEX(白話字聲母資料表, $AN1507, $AO$5)))</f>
        <v/>
      </c>
      <c r="AP1507" s="374" t="str">
        <f t="array" ref="AP1507">IF($W1507, "", INDEX(方音八音反切資料表, $AD1507, $AG1507))</f>
        <v/>
      </c>
      <c r="AQ1507" s="370"/>
      <c r="AR1507" s="374" t="str">
        <f t="array" ref="AR1507">IF($V1507, "", INDEX(白話字聲母資料表, $Z1507, $AR$5))</f>
        <v/>
      </c>
      <c r="AS1507" s="375" t="str">
        <f t="array" ref="AS1507">IF($W1507, "", INDEX(白話字韻母資料表, $AC1507, $AR$5))</f>
        <v/>
      </c>
      <c r="AT1507" s="374" t="str">
        <f t="array" ref="AT1507">IF($W1507, "", INDEX(台羅韻母八聲調資料表, $AD1507, $AG1507))</f>
        <v/>
      </c>
      <c r="AU1507" s="370"/>
      <c r="AV1507" s="374" t="str">
        <f t="array" ref="AV1507">IF($V1507, "", INDEX(白話字聲母資料表, $Z1507, $AV$5))</f>
        <v/>
      </c>
      <c r="AW1507" s="375" t="str">
        <f t="array" ref="AW1507">IF($W1507, "", INDEX(白話字韻母資料表, $AC1507, $AW$5))</f>
        <v/>
      </c>
      <c r="AX1507" s="374" t="str">
        <f t="array" ref="AX1507">IF($W1507, "", INDEX(閩拼韻母八聲調資料表, $AD1507, $AG1507))</f>
        <v/>
      </c>
    </row>
    <row r="1508" spans="2:50">
      <c r="B1508" s="380">
        <f t="shared" si="367"/>
        <v>1500</v>
      </c>
      <c r="C1508" s="314" t="str">
        <f>MID(文章!$D$4, B1508, 1)</f>
        <v/>
      </c>
      <c r="D1508" s="365"/>
      <c r="E1508" s="365"/>
      <c r="F1508" s="365"/>
      <c r="G1508" s="315" t="str">
        <f t="array" ref="G1508">IF( OR($T1508, NOT($U1508), $W1508), "", $AA1508 &amp; $AH1508 &amp; INDEX(中文數值資料表, $AG1508, 2) )</f>
        <v/>
      </c>
      <c r="H1508" s="321" t="str">
        <f t="shared" si="368"/>
        <v/>
      </c>
      <c r="I1508" s="322" t="str">
        <f t="shared" si="369"/>
        <v/>
      </c>
      <c r="J1508" s="323" t="str">
        <f t="shared" si="370"/>
        <v/>
      </c>
      <c r="K1508" s="316" t="str">
        <f t="shared" si="371"/>
        <v/>
      </c>
      <c r="L1508" s="317" t="str">
        <f t="shared" ca="1" si="440"/>
        <v xml:space="preserve">\ltjruby{}{}\
</v>
      </c>
      <c r="M1508" s="317" t="str">
        <f t="shared" ca="1" si="426"/>
        <v xml:space="preserve">&lt;ruby&gt;&lt;rt&gt;&lt;/rt&gt;&lt;/ruby&gt;
</v>
      </c>
      <c r="N1508" s="317" t="str">
        <f t="shared" ca="1" si="427"/>
        <v xml:space="preserve">&lt;ruby&gt;&lt;rt&gt;&lt;/rt&gt;&lt;/ruby&gt;
</v>
      </c>
      <c r="O1508" s="317" t="str">
        <f t="shared" ca="1" si="428"/>
        <v xml:space="preserve">&lt;ruby&gt;&lt;rt&gt;&lt;/rt&gt;&lt;/ruby&gt;
</v>
      </c>
      <c r="P1508" s="317" t="str">
        <f t="shared" ca="1" si="428"/>
        <v xml:space="preserve">&lt;ruby&gt;&lt;rt&gt;&lt;/rt&gt;&lt;/ruby&gt;
</v>
      </c>
      <c r="Q1508" s="318" t="str">
        <f t="shared" ca="1" si="429"/>
        <v xml:space="preserve">&lt;ruby&gt;&lt;rtc&gt;&lt;/rtc&gt;&lt;/ruby&gt;
</v>
      </c>
      <c r="R1508" s="318" t="str">
        <f t="shared" ca="1" si="430"/>
        <v xml:space="preserve">&lt;ruby&gt;&lt;rt&gt;&lt;/rt&gt;&lt;rtc&gt;&lt;/rtc&gt;&lt;/ruby&gt;
</v>
      </c>
      <c r="S1508" s="285"/>
      <c r="T1508" s="319" t="b">
        <f t="shared" si="424"/>
        <v>0</v>
      </c>
      <c r="U1508" s="319" t="b">
        <f t="shared" si="431"/>
        <v>0</v>
      </c>
      <c r="V1508" s="319" t="b">
        <f t="shared" si="432"/>
        <v>1</v>
      </c>
      <c r="W1508" s="319" t="b">
        <f t="shared" si="433"/>
        <v>1</v>
      </c>
      <c r="X1508" s="319" t="b">
        <f t="shared" si="434"/>
        <v>0</v>
      </c>
      <c r="Y1508" s="370"/>
      <c r="Z1508" s="377" t="str">
        <f t="shared" si="425"/>
        <v/>
      </c>
      <c r="AA1508" s="373" t="str">
        <f t="array" ref="AA1508">IF( $Z1508="", "", INDEX(白話字聲母資料表, $Z1508, $AA$5))</f>
        <v/>
      </c>
      <c r="AB1508" s="370"/>
      <c r="AC1508" s="377" t="str">
        <f t="shared" si="435"/>
        <v/>
      </c>
      <c r="AD1508" s="373" t="str">
        <f t="array" ref="AD1508">IF( $W1508, "", INDEX(白話字韻母資料表, AC1508, $AD$5))</f>
        <v/>
      </c>
      <c r="AE1508" s="373" t="str">
        <f t="array" ref="AE1508">IF( $W1508, "", IF( INDEX(白話字韻母資料表, AC1508, $AE$5) = "入聲", TRUE, FALSE) )</f>
        <v/>
      </c>
      <c r="AF1508" s="374" t="str">
        <f t="shared" si="436"/>
        <v/>
      </c>
      <c r="AG1508" s="374" t="str">
        <f t="shared" si="437"/>
        <v/>
      </c>
      <c r="AH1508" s="374" t="str">
        <f t="array" ref="AH1508">IF( $W1508, "", INDEX(白話字韻母資料表, $AC1508, $AH$5))</f>
        <v/>
      </c>
      <c r="AI1508" s="374" t="str">
        <f t="array" ref="AI1508">IF($W1508, "", INDEX(白話字韻母八聲調資料表, $AD1508, $AG1508))</f>
        <v/>
      </c>
      <c r="AJ1508" s="370"/>
      <c r="AK1508" s="373" t="b">
        <f t="shared" si="438"/>
        <v>0</v>
      </c>
      <c r="AL1508" s="373" t="str">
        <f>IF( $AK1508, IFERROR( IF(MATCH( $E1508, 顎音化聲母!$H$9:$H$37, 0), TRUE, FALSE), FALSE), "")</f>
        <v/>
      </c>
      <c r="AM1508" s="373" t="str">
        <f t="array" ref="AM1508">IF( AND($AK1508, $AL1508), INDEX(顎音化聲母資料表, MATCH( $D1508 &amp; $E1508, 顎音化聲母!$L$5:$L$136, 0), 3), "")</f>
        <v/>
      </c>
      <c r="AN1508" s="373" t="str">
        <f t="shared" si="439"/>
        <v/>
      </c>
      <c r="AO1508" s="374" t="str">
        <f t="array" ref="AO1508">IF($AN1508="", "", IF( $AM1508&lt;&gt;"", $AM1508,INDEX(白話字聲母資料表, $AN1508, $AO$5)))</f>
        <v/>
      </c>
      <c r="AP1508" s="374" t="str">
        <f t="array" ref="AP1508">IF($W1508, "", INDEX(方音八音反切資料表, $AD1508, $AG1508))</f>
        <v/>
      </c>
      <c r="AQ1508" s="370"/>
      <c r="AR1508" s="374" t="str">
        <f t="array" ref="AR1508">IF($V1508, "", INDEX(白話字聲母資料表, $Z1508, $AR$5))</f>
        <v/>
      </c>
      <c r="AS1508" s="375" t="str">
        <f t="array" ref="AS1508">IF($W1508, "", INDEX(白話字韻母資料表, $AC1508, $AR$5))</f>
        <v/>
      </c>
      <c r="AT1508" s="374" t="str">
        <f t="array" ref="AT1508">IF($W1508, "", INDEX(台羅韻母八聲調資料表, $AD1508, $AG1508))</f>
        <v/>
      </c>
      <c r="AU1508" s="370"/>
      <c r="AV1508" s="374" t="str">
        <f t="array" ref="AV1508">IF($V1508, "", INDEX(白話字聲母資料表, $Z1508, $AV$5))</f>
        <v/>
      </c>
      <c r="AW1508" s="375" t="str">
        <f t="array" ref="AW1508">IF($W1508, "", INDEX(白話字韻母資料表, $AC1508, $AW$5))</f>
        <v/>
      </c>
      <c r="AX1508" s="374" t="str">
        <f t="array" ref="AX1508">IF($W1508, "", INDEX(閩拼韻母八聲調資料表, $AD1508, $AG1508))</f>
        <v/>
      </c>
    </row>
    <row r="1509" spans="2:50">
      <c r="B1509" s="380">
        <f t="shared" si="367"/>
        <v>1501</v>
      </c>
      <c r="C1509" s="314" t="str">
        <f>MID(文章!$D$4, B1509, 1)</f>
        <v/>
      </c>
      <c r="D1509" s="365"/>
      <c r="E1509" s="365"/>
      <c r="F1509" s="365"/>
      <c r="G1509" s="315" t="str">
        <f t="array" ref="G1509">IF( OR($T1509, NOT($U1509), $W1509), "", $AA1509 &amp; $AH1509 &amp; INDEX(中文數值資料表, $AG1509, 2) )</f>
        <v/>
      </c>
      <c r="H1509" s="321" t="str">
        <f t="shared" si="368"/>
        <v/>
      </c>
      <c r="I1509" s="322" t="str">
        <f t="shared" si="369"/>
        <v/>
      </c>
      <c r="J1509" s="323" t="str">
        <f t="shared" si="370"/>
        <v/>
      </c>
      <c r="K1509" s="316" t="str">
        <f t="shared" si="371"/>
        <v/>
      </c>
      <c r="L1509" s="317" t="str">
        <f t="shared" ca="1" si="440"/>
        <v xml:space="preserve">\ltjruby{}{}\
</v>
      </c>
      <c r="M1509" s="317" t="str">
        <f t="shared" ca="1" si="426"/>
        <v xml:space="preserve">&lt;ruby&gt;&lt;rt&gt;&lt;/rt&gt;&lt;/ruby&gt;
</v>
      </c>
      <c r="N1509" s="317" t="str">
        <f t="shared" ca="1" si="427"/>
        <v xml:space="preserve">&lt;ruby&gt;&lt;rt&gt;&lt;/rt&gt;&lt;/ruby&gt;
</v>
      </c>
      <c r="O1509" s="317" t="str">
        <f t="shared" ca="1" si="428"/>
        <v xml:space="preserve">&lt;ruby&gt;&lt;rt&gt;&lt;/rt&gt;&lt;/ruby&gt;
</v>
      </c>
      <c r="P1509" s="317" t="str">
        <f t="shared" ca="1" si="428"/>
        <v xml:space="preserve">&lt;ruby&gt;&lt;rt&gt;&lt;/rt&gt;&lt;/ruby&gt;
</v>
      </c>
      <c r="Q1509" s="318" t="str">
        <f t="shared" ca="1" si="429"/>
        <v xml:space="preserve">&lt;ruby&gt;&lt;rtc&gt;&lt;/rtc&gt;&lt;/ruby&gt;
</v>
      </c>
      <c r="R1509" s="318" t="str">
        <f t="shared" ca="1" si="430"/>
        <v xml:space="preserve">&lt;ruby&gt;&lt;rt&gt;&lt;/rt&gt;&lt;rtc&gt;&lt;/rtc&gt;&lt;/ruby&gt;
</v>
      </c>
      <c r="S1509" s="285"/>
      <c r="T1509" s="319" t="b">
        <f t="shared" si="424"/>
        <v>0</v>
      </c>
      <c r="U1509" s="319" t="b">
        <f t="shared" si="431"/>
        <v>0</v>
      </c>
      <c r="V1509" s="319" t="b">
        <f t="shared" si="432"/>
        <v>1</v>
      </c>
      <c r="W1509" s="319" t="b">
        <f t="shared" si="433"/>
        <v>1</v>
      </c>
      <c r="X1509" s="319" t="b">
        <f t="shared" si="434"/>
        <v>0</v>
      </c>
      <c r="Y1509" s="370"/>
      <c r="Z1509" s="377" t="str">
        <f t="shared" si="425"/>
        <v/>
      </c>
      <c r="AA1509" s="373" t="str">
        <f t="array" ref="AA1509">IF( $Z1509="", "", INDEX(白話字聲母資料表, $Z1509, $AA$5))</f>
        <v/>
      </c>
      <c r="AB1509" s="370"/>
      <c r="AC1509" s="377" t="str">
        <f t="shared" si="435"/>
        <v/>
      </c>
      <c r="AD1509" s="373" t="str">
        <f t="array" ref="AD1509">IF( $W1509, "", INDEX(白話字韻母資料表, AC1509, $AD$5))</f>
        <v/>
      </c>
      <c r="AE1509" s="373" t="str">
        <f t="array" ref="AE1509">IF( $W1509, "", IF( INDEX(白話字韻母資料表, AC1509, $AE$5) = "入聲", TRUE, FALSE) )</f>
        <v/>
      </c>
      <c r="AF1509" s="374" t="str">
        <f t="shared" si="436"/>
        <v/>
      </c>
      <c r="AG1509" s="374" t="str">
        <f t="shared" si="437"/>
        <v/>
      </c>
      <c r="AH1509" s="374" t="str">
        <f t="array" ref="AH1509">IF( $W1509, "", INDEX(白話字韻母資料表, $AC1509, $AH$5))</f>
        <v/>
      </c>
      <c r="AI1509" s="374" t="str">
        <f t="array" ref="AI1509">IF($W1509, "", INDEX(白話字韻母八聲調資料表, $AD1509, $AG1509))</f>
        <v/>
      </c>
      <c r="AJ1509" s="370"/>
      <c r="AK1509" s="373" t="b">
        <f t="shared" si="438"/>
        <v>0</v>
      </c>
      <c r="AL1509" s="373" t="str">
        <f>IF( $AK1509, IFERROR( IF(MATCH( $E1509, 顎音化聲母!$H$9:$H$37, 0), TRUE, FALSE), FALSE), "")</f>
        <v/>
      </c>
      <c r="AM1509" s="373" t="str">
        <f t="array" ref="AM1509">IF( AND($AK1509, $AL1509), INDEX(顎音化聲母資料表, MATCH( $D1509 &amp; $E1509, 顎音化聲母!$L$5:$L$136, 0), 3), "")</f>
        <v/>
      </c>
      <c r="AN1509" s="373" t="str">
        <f t="shared" si="439"/>
        <v/>
      </c>
      <c r="AO1509" s="374" t="str">
        <f t="array" ref="AO1509">IF($AN1509="", "", IF( $AM1509&lt;&gt;"", $AM1509,INDEX(白話字聲母資料表, $AN1509, $AO$5)))</f>
        <v/>
      </c>
      <c r="AP1509" s="374" t="str">
        <f t="array" ref="AP1509">IF($W1509, "", INDEX(方音八音反切資料表, $AD1509, $AG1509))</f>
        <v/>
      </c>
      <c r="AQ1509" s="370"/>
      <c r="AR1509" s="374" t="str">
        <f t="array" ref="AR1509">IF($V1509, "", INDEX(白話字聲母資料表, $Z1509, $AR$5))</f>
        <v/>
      </c>
      <c r="AS1509" s="375" t="str">
        <f t="array" ref="AS1509">IF($W1509, "", INDEX(白話字韻母資料表, $AC1509, $AR$5))</f>
        <v/>
      </c>
      <c r="AT1509" s="374" t="str">
        <f t="array" ref="AT1509">IF($W1509, "", INDEX(台羅韻母八聲調資料表, $AD1509, $AG1509))</f>
        <v/>
      </c>
      <c r="AU1509" s="370"/>
      <c r="AV1509" s="374" t="str">
        <f t="array" ref="AV1509">IF($V1509, "", INDEX(白話字聲母資料表, $Z1509, $AV$5))</f>
        <v/>
      </c>
      <c r="AW1509" s="375" t="str">
        <f t="array" ref="AW1509">IF($W1509, "", INDEX(白話字韻母資料表, $AC1509, $AW$5))</f>
        <v/>
      </c>
      <c r="AX1509" s="374" t="str">
        <f t="array" ref="AX1509">IF($W1509, "", INDEX(閩拼韻母八聲調資料表, $AD1509, $AG1509))</f>
        <v/>
      </c>
    </row>
    <row r="1510" spans="2:50">
      <c r="B1510" s="380">
        <f t="shared" si="367"/>
        <v>1502</v>
      </c>
      <c r="C1510" s="314" t="str">
        <f>MID(文章!$D$4, B1510, 1)</f>
        <v/>
      </c>
      <c r="D1510" s="365"/>
      <c r="E1510" s="365"/>
      <c r="F1510" s="365"/>
      <c r="G1510" s="315" t="str">
        <f t="array" ref="G1510">IF( OR($T1510, NOT($U1510), $W1510), "", $AA1510 &amp; $AH1510 &amp; INDEX(中文數值資料表, $AG1510, 2) )</f>
        <v/>
      </c>
      <c r="H1510" s="321" t="str">
        <f t="shared" si="368"/>
        <v/>
      </c>
      <c r="I1510" s="322" t="str">
        <f t="shared" si="369"/>
        <v/>
      </c>
      <c r="J1510" s="323" t="str">
        <f t="shared" si="370"/>
        <v/>
      </c>
      <c r="K1510" s="316" t="str">
        <f t="shared" si="371"/>
        <v/>
      </c>
      <c r="L1510" s="317" t="str">
        <f t="shared" ca="1" si="440"/>
        <v xml:space="preserve">\ltjruby{}{}\
</v>
      </c>
      <c r="M1510" s="317" t="str">
        <f t="shared" ca="1" si="426"/>
        <v xml:space="preserve">&lt;ruby&gt;&lt;rt&gt;&lt;/rt&gt;&lt;/ruby&gt;
</v>
      </c>
      <c r="N1510" s="317" t="str">
        <f t="shared" ca="1" si="427"/>
        <v xml:space="preserve">&lt;ruby&gt;&lt;rt&gt;&lt;/rt&gt;&lt;/ruby&gt;
</v>
      </c>
      <c r="O1510" s="317" t="str">
        <f t="shared" ca="1" si="428"/>
        <v xml:space="preserve">&lt;ruby&gt;&lt;rt&gt;&lt;/rt&gt;&lt;/ruby&gt;
</v>
      </c>
      <c r="P1510" s="317" t="str">
        <f t="shared" ca="1" si="428"/>
        <v xml:space="preserve">&lt;ruby&gt;&lt;rt&gt;&lt;/rt&gt;&lt;/ruby&gt;
</v>
      </c>
      <c r="Q1510" s="318" t="str">
        <f t="shared" ca="1" si="429"/>
        <v xml:space="preserve">&lt;ruby&gt;&lt;rtc&gt;&lt;/rtc&gt;&lt;/ruby&gt;
</v>
      </c>
      <c r="R1510" s="318" t="str">
        <f t="shared" ca="1" si="430"/>
        <v xml:space="preserve">&lt;ruby&gt;&lt;rt&gt;&lt;/rt&gt;&lt;rtc&gt;&lt;/rtc&gt;&lt;/ruby&gt;
</v>
      </c>
      <c r="S1510" s="285"/>
      <c r="T1510" s="319" t="b">
        <f t="shared" si="424"/>
        <v>0</v>
      </c>
      <c r="U1510" s="319" t="b">
        <f t="shared" si="431"/>
        <v>0</v>
      </c>
      <c r="V1510" s="319" t="b">
        <f t="shared" si="432"/>
        <v>1</v>
      </c>
      <c r="W1510" s="319" t="b">
        <f t="shared" si="433"/>
        <v>1</v>
      </c>
      <c r="X1510" s="319" t="b">
        <f t="shared" si="434"/>
        <v>0</v>
      </c>
      <c r="Y1510" s="370"/>
      <c r="Z1510" s="377" t="str">
        <f t="shared" si="425"/>
        <v/>
      </c>
      <c r="AA1510" s="373" t="str">
        <f t="array" ref="AA1510">IF( $Z1510="", "", INDEX(白話字聲母資料表, $Z1510, $AA$5))</f>
        <v/>
      </c>
      <c r="AB1510" s="370"/>
      <c r="AC1510" s="377" t="str">
        <f t="shared" si="435"/>
        <v/>
      </c>
      <c r="AD1510" s="373" t="str">
        <f t="array" ref="AD1510">IF( $W1510, "", INDEX(白話字韻母資料表, AC1510, $AD$5))</f>
        <v/>
      </c>
      <c r="AE1510" s="373" t="str">
        <f t="array" ref="AE1510">IF( $W1510, "", IF( INDEX(白話字韻母資料表, AC1510, $AE$5) = "入聲", TRUE, FALSE) )</f>
        <v/>
      </c>
      <c r="AF1510" s="374" t="str">
        <f t="shared" si="436"/>
        <v/>
      </c>
      <c r="AG1510" s="374" t="str">
        <f t="shared" si="437"/>
        <v/>
      </c>
      <c r="AH1510" s="374" t="str">
        <f t="array" ref="AH1510">IF( $W1510, "", INDEX(白話字韻母資料表, $AC1510, $AH$5))</f>
        <v/>
      </c>
      <c r="AI1510" s="374" t="str">
        <f t="array" ref="AI1510">IF($W1510, "", INDEX(白話字韻母八聲調資料表, $AD1510, $AG1510))</f>
        <v/>
      </c>
      <c r="AJ1510" s="370"/>
      <c r="AK1510" s="373" t="b">
        <f t="shared" si="438"/>
        <v>0</v>
      </c>
      <c r="AL1510" s="373" t="str">
        <f>IF( $AK1510, IFERROR( IF(MATCH( $E1510, 顎音化聲母!$H$9:$H$37, 0), TRUE, FALSE), FALSE), "")</f>
        <v/>
      </c>
      <c r="AM1510" s="373" t="str">
        <f t="array" ref="AM1510">IF( AND($AK1510, $AL1510), INDEX(顎音化聲母資料表, MATCH( $D1510 &amp; $E1510, 顎音化聲母!$L$5:$L$136, 0), 3), "")</f>
        <v/>
      </c>
      <c r="AN1510" s="373" t="str">
        <f t="shared" si="439"/>
        <v/>
      </c>
      <c r="AO1510" s="374" t="str">
        <f t="array" ref="AO1510">IF($AN1510="", "", IF( $AM1510&lt;&gt;"", $AM1510,INDEX(白話字聲母資料表, $AN1510, $AO$5)))</f>
        <v/>
      </c>
      <c r="AP1510" s="374" t="str">
        <f t="array" ref="AP1510">IF($W1510, "", INDEX(方音八音反切資料表, $AD1510, $AG1510))</f>
        <v/>
      </c>
      <c r="AQ1510" s="370"/>
      <c r="AR1510" s="374" t="str">
        <f t="array" ref="AR1510">IF($V1510, "", INDEX(白話字聲母資料表, $Z1510, $AR$5))</f>
        <v/>
      </c>
      <c r="AS1510" s="375" t="str">
        <f t="array" ref="AS1510">IF($W1510, "", INDEX(白話字韻母資料表, $AC1510, $AR$5))</f>
        <v/>
      </c>
      <c r="AT1510" s="374" t="str">
        <f t="array" ref="AT1510">IF($W1510, "", INDEX(台羅韻母八聲調資料表, $AD1510, $AG1510))</f>
        <v/>
      </c>
      <c r="AU1510" s="370"/>
      <c r="AV1510" s="374" t="str">
        <f t="array" ref="AV1510">IF($V1510, "", INDEX(白話字聲母資料表, $Z1510, $AV$5))</f>
        <v/>
      </c>
      <c r="AW1510" s="375" t="str">
        <f t="array" ref="AW1510">IF($W1510, "", INDEX(白話字韻母資料表, $AC1510, $AW$5))</f>
        <v/>
      </c>
      <c r="AX1510" s="374" t="str">
        <f t="array" ref="AX1510">IF($W1510, "", INDEX(閩拼韻母八聲調資料表, $AD1510, $AG1510))</f>
        <v/>
      </c>
    </row>
    <row r="1511" spans="2:50">
      <c r="B1511" s="380">
        <f t="shared" si="367"/>
        <v>1503</v>
      </c>
      <c r="C1511" s="314" t="str">
        <f>MID(文章!$D$4, B1511, 1)</f>
        <v/>
      </c>
      <c r="D1511" s="365"/>
      <c r="E1511" s="365"/>
      <c r="F1511" s="365"/>
      <c r="G1511" s="315" t="str">
        <f t="array" ref="G1511">IF( OR($T1511, NOT($U1511), $W1511), "", $AA1511 &amp; $AH1511 &amp; INDEX(中文數值資料表, $AG1511, 2) )</f>
        <v/>
      </c>
      <c r="H1511" s="321" t="str">
        <f t="shared" si="368"/>
        <v/>
      </c>
      <c r="I1511" s="322" t="str">
        <f t="shared" si="369"/>
        <v/>
      </c>
      <c r="J1511" s="323" t="str">
        <f t="shared" si="370"/>
        <v/>
      </c>
      <c r="K1511" s="316" t="str">
        <f t="shared" si="371"/>
        <v/>
      </c>
      <c r="L1511" s="317" t="str">
        <f t="shared" ca="1" si="440"/>
        <v xml:space="preserve">\ltjruby{}{}\
</v>
      </c>
      <c r="M1511" s="317" t="str">
        <f t="shared" ca="1" si="426"/>
        <v xml:space="preserve">&lt;ruby&gt;&lt;rt&gt;&lt;/rt&gt;&lt;/ruby&gt;
</v>
      </c>
      <c r="N1511" s="317" t="str">
        <f t="shared" ca="1" si="427"/>
        <v xml:space="preserve">&lt;ruby&gt;&lt;rt&gt;&lt;/rt&gt;&lt;/ruby&gt;
</v>
      </c>
      <c r="O1511" s="317" t="str">
        <f t="shared" ca="1" si="428"/>
        <v xml:space="preserve">&lt;ruby&gt;&lt;rt&gt;&lt;/rt&gt;&lt;/ruby&gt;
</v>
      </c>
      <c r="P1511" s="317" t="str">
        <f t="shared" ca="1" si="428"/>
        <v xml:space="preserve">&lt;ruby&gt;&lt;rt&gt;&lt;/rt&gt;&lt;/ruby&gt;
</v>
      </c>
      <c r="Q1511" s="318" t="str">
        <f t="shared" ca="1" si="429"/>
        <v xml:space="preserve">&lt;ruby&gt;&lt;rtc&gt;&lt;/rtc&gt;&lt;/ruby&gt;
</v>
      </c>
      <c r="R1511" s="318" t="str">
        <f t="shared" ca="1" si="430"/>
        <v xml:space="preserve">&lt;ruby&gt;&lt;rt&gt;&lt;/rt&gt;&lt;rtc&gt;&lt;/rtc&gt;&lt;/ruby&gt;
</v>
      </c>
      <c r="S1511" s="285"/>
      <c r="T1511" s="319" t="b">
        <f t="shared" si="424"/>
        <v>0</v>
      </c>
      <c r="U1511" s="319" t="b">
        <f t="shared" si="431"/>
        <v>0</v>
      </c>
      <c r="V1511" s="319" t="b">
        <f t="shared" si="432"/>
        <v>1</v>
      </c>
      <c r="W1511" s="319" t="b">
        <f t="shared" si="433"/>
        <v>1</v>
      </c>
      <c r="X1511" s="319" t="b">
        <f t="shared" si="434"/>
        <v>0</v>
      </c>
      <c r="Y1511" s="370"/>
      <c r="Z1511" s="377" t="str">
        <f t="shared" si="425"/>
        <v/>
      </c>
      <c r="AA1511" s="373" t="str">
        <f t="array" ref="AA1511">IF( $Z1511="", "", INDEX(白話字聲母資料表, $Z1511, $AA$5))</f>
        <v/>
      </c>
      <c r="AB1511" s="370"/>
      <c r="AC1511" s="377" t="str">
        <f t="shared" si="435"/>
        <v/>
      </c>
      <c r="AD1511" s="373" t="str">
        <f t="array" ref="AD1511">IF( $W1511, "", INDEX(白話字韻母資料表, AC1511, $AD$5))</f>
        <v/>
      </c>
      <c r="AE1511" s="373" t="str">
        <f t="array" ref="AE1511">IF( $W1511, "", IF( INDEX(白話字韻母資料表, AC1511, $AE$5) = "入聲", TRUE, FALSE) )</f>
        <v/>
      </c>
      <c r="AF1511" s="374" t="str">
        <f t="shared" si="436"/>
        <v/>
      </c>
      <c r="AG1511" s="374" t="str">
        <f t="shared" si="437"/>
        <v/>
      </c>
      <c r="AH1511" s="374" t="str">
        <f t="array" ref="AH1511">IF( $W1511, "", INDEX(白話字韻母資料表, $AC1511, $AH$5))</f>
        <v/>
      </c>
      <c r="AI1511" s="374" t="str">
        <f t="array" ref="AI1511">IF($W1511, "", INDEX(白話字韻母八聲調資料表, $AD1511, $AG1511))</f>
        <v/>
      </c>
      <c r="AJ1511" s="370"/>
      <c r="AK1511" s="373" t="b">
        <f t="shared" si="438"/>
        <v>0</v>
      </c>
      <c r="AL1511" s="373" t="str">
        <f>IF( $AK1511, IFERROR( IF(MATCH( $E1511, 顎音化聲母!$H$9:$H$37, 0), TRUE, FALSE), FALSE), "")</f>
        <v/>
      </c>
      <c r="AM1511" s="373" t="str">
        <f t="array" ref="AM1511">IF( AND($AK1511, $AL1511), INDEX(顎音化聲母資料表, MATCH( $D1511 &amp; $E1511, 顎音化聲母!$L$5:$L$136, 0), 3), "")</f>
        <v/>
      </c>
      <c r="AN1511" s="373" t="str">
        <f t="shared" si="439"/>
        <v/>
      </c>
      <c r="AO1511" s="374" t="str">
        <f t="array" ref="AO1511">IF($AN1511="", "", IF( $AM1511&lt;&gt;"", $AM1511,INDEX(白話字聲母資料表, $AN1511, $AO$5)))</f>
        <v/>
      </c>
      <c r="AP1511" s="374" t="str">
        <f t="array" ref="AP1511">IF($W1511, "", INDEX(方音八音反切資料表, $AD1511, $AG1511))</f>
        <v/>
      </c>
      <c r="AQ1511" s="370"/>
      <c r="AR1511" s="374" t="str">
        <f t="array" ref="AR1511">IF($V1511, "", INDEX(白話字聲母資料表, $Z1511, $AR$5))</f>
        <v/>
      </c>
      <c r="AS1511" s="375" t="str">
        <f t="array" ref="AS1511">IF($W1511, "", INDEX(白話字韻母資料表, $AC1511, $AR$5))</f>
        <v/>
      </c>
      <c r="AT1511" s="374" t="str">
        <f t="array" ref="AT1511">IF($W1511, "", INDEX(台羅韻母八聲調資料表, $AD1511, $AG1511))</f>
        <v/>
      </c>
      <c r="AU1511" s="370"/>
      <c r="AV1511" s="374" t="str">
        <f t="array" ref="AV1511">IF($V1511, "", INDEX(白話字聲母資料表, $Z1511, $AV$5))</f>
        <v/>
      </c>
      <c r="AW1511" s="375" t="str">
        <f t="array" ref="AW1511">IF($W1511, "", INDEX(白話字韻母資料表, $AC1511, $AW$5))</f>
        <v/>
      </c>
      <c r="AX1511" s="374" t="str">
        <f t="array" ref="AX1511">IF($W1511, "", INDEX(閩拼韻母八聲調資料表, $AD1511, $AG1511))</f>
        <v/>
      </c>
    </row>
    <row r="1512" spans="2:50">
      <c r="B1512" s="380">
        <f t="shared" si="367"/>
        <v>1504</v>
      </c>
      <c r="C1512" s="314" t="str">
        <f>MID(文章!$D$4, B1512, 1)</f>
        <v/>
      </c>
      <c r="D1512" s="365"/>
      <c r="E1512" s="365"/>
      <c r="F1512" s="365"/>
      <c r="G1512" s="315" t="str">
        <f t="array" ref="G1512">IF( OR($T1512, NOT($U1512), $W1512), "", $AA1512 &amp; $AH1512 &amp; INDEX(中文數值資料表, $AG1512, 2) )</f>
        <v/>
      </c>
      <c r="H1512" s="321" t="str">
        <f t="shared" si="368"/>
        <v/>
      </c>
      <c r="I1512" s="322" t="str">
        <f t="shared" si="369"/>
        <v/>
      </c>
      <c r="J1512" s="323" t="str">
        <f t="shared" si="370"/>
        <v/>
      </c>
      <c r="K1512" s="316" t="str">
        <f t="shared" si="371"/>
        <v/>
      </c>
      <c r="L1512" s="317" t="str">
        <f t="shared" ca="1" si="440"/>
        <v xml:space="preserve">\ltjruby{}{}\
</v>
      </c>
      <c r="M1512" s="317" t="str">
        <f t="shared" ca="1" si="426"/>
        <v xml:space="preserve">&lt;ruby&gt;&lt;rt&gt;&lt;/rt&gt;&lt;/ruby&gt;
</v>
      </c>
      <c r="N1512" s="317" t="str">
        <f t="shared" ca="1" si="427"/>
        <v xml:space="preserve">&lt;ruby&gt;&lt;rt&gt;&lt;/rt&gt;&lt;/ruby&gt;
</v>
      </c>
      <c r="O1512" s="317" t="str">
        <f t="shared" ca="1" si="428"/>
        <v xml:space="preserve">&lt;ruby&gt;&lt;rt&gt;&lt;/rt&gt;&lt;/ruby&gt;
</v>
      </c>
      <c r="P1512" s="317" t="str">
        <f t="shared" ca="1" si="428"/>
        <v xml:space="preserve">&lt;ruby&gt;&lt;rt&gt;&lt;/rt&gt;&lt;/ruby&gt;
</v>
      </c>
      <c r="Q1512" s="318" t="str">
        <f t="shared" ca="1" si="429"/>
        <v xml:space="preserve">&lt;ruby&gt;&lt;rtc&gt;&lt;/rtc&gt;&lt;/ruby&gt;
</v>
      </c>
      <c r="R1512" s="318" t="str">
        <f t="shared" ca="1" si="430"/>
        <v xml:space="preserve">&lt;ruby&gt;&lt;rt&gt;&lt;/rt&gt;&lt;rtc&gt;&lt;/rtc&gt;&lt;/ruby&gt;
</v>
      </c>
      <c r="S1512" s="285"/>
      <c r="T1512" s="319" t="b">
        <f t="shared" si="424"/>
        <v>0</v>
      </c>
      <c r="U1512" s="319" t="b">
        <f t="shared" si="431"/>
        <v>0</v>
      </c>
      <c r="V1512" s="319" t="b">
        <f t="shared" si="432"/>
        <v>1</v>
      </c>
      <c r="W1512" s="319" t="b">
        <f t="shared" si="433"/>
        <v>1</v>
      </c>
      <c r="X1512" s="319" t="b">
        <f t="shared" si="434"/>
        <v>0</v>
      </c>
      <c r="Y1512" s="370"/>
      <c r="Z1512" s="377" t="str">
        <f t="shared" si="425"/>
        <v/>
      </c>
      <c r="AA1512" s="373" t="str">
        <f t="array" ref="AA1512">IF( $Z1512="", "", INDEX(白話字聲母資料表, $Z1512, $AA$5))</f>
        <v/>
      </c>
      <c r="AB1512" s="370"/>
      <c r="AC1512" s="377" t="str">
        <f t="shared" si="435"/>
        <v/>
      </c>
      <c r="AD1512" s="373" t="str">
        <f t="array" ref="AD1512">IF( $W1512, "", INDEX(白話字韻母資料表, AC1512, $AD$5))</f>
        <v/>
      </c>
      <c r="AE1512" s="373" t="str">
        <f t="array" ref="AE1512">IF( $W1512, "", IF( INDEX(白話字韻母資料表, AC1512, $AE$5) = "入聲", TRUE, FALSE) )</f>
        <v/>
      </c>
      <c r="AF1512" s="374" t="str">
        <f t="shared" si="436"/>
        <v/>
      </c>
      <c r="AG1512" s="374" t="str">
        <f t="shared" si="437"/>
        <v/>
      </c>
      <c r="AH1512" s="374" t="str">
        <f t="array" ref="AH1512">IF( $W1512, "", INDEX(白話字韻母資料表, $AC1512, $AH$5))</f>
        <v/>
      </c>
      <c r="AI1512" s="374" t="str">
        <f t="array" ref="AI1512">IF($W1512, "", INDEX(白話字韻母八聲調資料表, $AD1512, $AG1512))</f>
        <v/>
      </c>
      <c r="AJ1512" s="370"/>
      <c r="AK1512" s="373" t="b">
        <f t="shared" si="438"/>
        <v>0</v>
      </c>
      <c r="AL1512" s="373" t="str">
        <f>IF( $AK1512, IFERROR( IF(MATCH( $E1512, 顎音化聲母!$H$9:$H$37, 0), TRUE, FALSE), FALSE), "")</f>
        <v/>
      </c>
      <c r="AM1512" s="373" t="str">
        <f t="array" ref="AM1512">IF( AND($AK1512, $AL1512), INDEX(顎音化聲母資料表, MATCH( $D1512 &amp; $E1512, 顎音化聲母!$L$5:$L$136, 0), 3), "")</f>
        <v/>
      </c>
      <c r="AN1512" s="373" t="str">
        <f t="shared" si="439"/>
        <v/>
      </c>
      <c r="AO1512" s="374" t="str">
        <f t="array" ref="AO1512">IF($AN1512="", "", IF( $AM1512&lt;&gt;"", $AM1512,INDEX(白話字聲母資料表, $AN1512, $AO$5)))</f>
        <v/>
      </c>
      <c r="AP1512" s="374" t="str">
        <f t="array" ref="AP1512">IF($W1512, "", INDEX(方音八音反切資料表, $AD1512, $AG1512))</f>
        <v/>
      </c>
      <c r="AQ1512" s="370"/>
      <c r="AR1512" s="374" t="str">
        <f t="array" ref="AR1512">IF($V1512, "", INDEX(白話字聲母資料表, $Z1512, $AR$5))</f>
        <v/>
      </c>
      <c r="AS1512" s="375" t="str">
        <f t="array" ref="AS1512">IF($W1512, "", INDEX(白話字韻母資料表, $AC1512, $AR$5))</f>
        <v/>
      </c>
      <c r="AT1512" s="374" t="str">
        <f t="array" ref="AT1512">IF($W1512, "", INDEX(台羅韻母八聲調資料表, $AD1512, $AG1512))</f>
        <v/>
      </c>
      <c r="AU1512" s="370"/>
      <c r="AV1512" s="374" t="str">
        <f t="array" ref="AV1512">IF($V1512, "", INDEX(白話字聲母資料表, $Z1512, $AV$5))</f>
        <v/>
      </c>
      <c r="AW1512" s="375" t="str">
        <f t="array" ref="AW1512">IF($W1512, "", INDEX(白話字韻母資料表, $AC1512, $AW$5))</f>
        <v/>
      </c>
      <c r="AX1512" s="374" t="str">
        <f t="array" ref="AX1512">IF($W1512, "", INDEX(閩拼韻母八聲調資料表, $AD1512, $AG1512))</f>
        <v/>
      </c>
    </row>
    <row r="1513" spans="2:50">
      <c r="B1513" s="380">
        <f t="shared" si="367"/>
        <v>1505</v>
      </c>
      <c r="C1513" s="314" t="str">
        <f>MID(文章!$D$4, B1513, 1)</f>
        <v/>
      </c>
      <c r="D1513" s="365"/>
      <c r="E1513" s="365"/>
      <c r="F1513" s="365"/>
      <c r="G1513" s="315" t="str">
        <f t="array" ref="G1513">IF( OR($T1513, NOT($U1513), $W1513), "", $AA1513 &amp; $AH1513 &amp; INDEX(中文數值資料表, $AG1513, 2) )</f>
        <v/>
      </c>
      <c r="H1513" s="321" t="str">
        <f t="shared" si="368"/>
        <v/>
      </c>
      <c r="I1513" s="322" t="str">
        <f t="shared" si="369"/>
        <v/>
      </c>
      <c r="J1513" s="323" t="str">
        <f t="shared" si="370"/>
        <v/>
      </c>
      <c r="K1513" s="316" t="str">
        <f t="shared" si="371"/>
        <v/>
      </c>
      <c r="L1513" s="317" t="str">
        <f t="shared" ca="1" si="440"/>
        <v xml:space="preserve">\ltjruby{}{}\
</v>
      </c>
      <c r="M1513" s="317" t="str">
        <f t="shared" ca="1" si="426"/>
        <v xml:space="preserve">&lt;ruby&gt;&lt;rt&gt;&lt;/rt&gt;&lt;/ruby&gt;
</v>
      </c>
      <c r="N1513" s="317" t="str">
        <f t="shared" ca="1" si="427"/>
        <v xml:space="preserve">&lt;ruby&gt;&lt;rt&gt;&lt;/rt&gt;&lt;/ruby&gt;
</v>
      </c>
      <c r="O1513" s="317" t="str">
        <f t="shared" ca="1" si="428"/>
        <v xml:space="preserve">&lt;ruby&gt;&lt;rt&gt;&lt;/rt&gt;&lt;/ruby&gt;
</v>
      </c>
      <c r="P1513" s="317" t="str">
        <f t="shared" ca="1" si="428"/>
        <v xml:space="preserve">&lt;ruby&gt;&lt;rt&gt;&lt;/rt&gt;&lt;/ruby&gt;
</v>
      </c>
      <c r="Q1513" s="318" t="str">
        <f t="shared" ca="1" si="429"/>
        <v xml:space="preserve">&lt;ruby&gt;&lt;rtc&gt;&lt;/rtc&gt;&lt;/ruby&gt;
</v>
      </c>
      <c r="R1513" s="318" t="str">
        <f t="shared" ca="1" si="430"/>
        <v xml:space="preserve">&lt;ruby&gt;&lt;rt&gt;&lt;/rt&gt;&lt;rtc&gt;&lt;/rtc&gt;&lt;/ruby&gt;
</v>
      </c>
      <c r="S1513" s="285"/>
      <c r="T1513" s="319" t="b">
        <f t="shared" si="424"/>
        <v>0</v>
      </c>
      <c r="U1513" s="319" t="b">
        <f t="shared" si="431"/>
        <v>0</v>
      </c>
      <c r="V1513" s="319" t="b">
        <f t="shared" si="432"/>
        <v>1</v>
      </c>
      <c r="W1513" s="319" t="b">
        <f t="shared" si="433"/>
        <v>1</v>
      </c>
      <c r="X1513" s="319" t="b">
        <f t="shared" si="434"/>
        <v>0</v>
      </c>
      <c r="Y1513" s="370"/>
      <c r="Z1513" s="377" t="str">
        <f t="shared" si="425"/>
        <v/>
      </c>
      <c r="AA1513" s="373" t="str">
        <f t="array" ref="AA1513">IF( $Z1513="", "", INDEX(白話字聲母資料表, $Z1513, $AA$5))</f>
        <v/>
      </c>
      <c r="AB1513" s="370"/>
      <c r="AC1513" s="377" t="str">
        <f t="shared" si="435"/>
        <v/>
      </c>
      <c r="AD1513" s="373" t="str">
        <f t="array" ref="AD1513">IF( $W1513, "", INDEX(白話字韻母資料表, AC1513, $AD$5))</f>
        <v/>
      </c>
      <c r="AE1513" s="373" t="str">
        <f t="array" ref="AE1513">IF( $W1513, "", IF( INDEX(白話字韻母資料表, AC1513, $AE$5) = "入聲", TRUE, FALSE) )</f>
        <v/>
      </c>
      <c r="AF1513" s="374" t="str">
        <f t="shared" si="436"/>
        <v/>
      </c>
      <c r="AG1513" s="374" t="str">
        <f t="shared" si="437"/>
        <v/>
      </c>
      <c r="AH1513" s="374" t="str">
        <f t="array" ref="AH1513">IF( $W1513, "", INDEX(白話字韻母資料表, $AC1513, $AH$5))</f>
        <v/>
      </c>
      <c r="AI1513" s="374" t="str">
        <f t="array" ref="AI1513">IF($W1513, "", INDEX(白話字韻母八聲調資料表, $AD1513, $AG1513))</f>
        <v/>
      </c>
      <c r="AJ1513" s="370"/>
      <c r="AK1513" s="373" t="b">
        <f t="shared" si="438"/>
        <v>0</v>
      </c>
      <c r="AL1513" s="373" t="str">
        <f>IF( $AK1513, IFERROR( IF(MATCH( $E1513, 顎音化聲母!$H$9:$H$37, 0), TRUE, FALSE), FALSE), "")</f>
        <v/>
      </c>
      <c r="AM1513" s="373" t="str">
        <f t="array" ref="AM1513">IF( AND($AK1513, $AL1513), INDEX(顎音化聲母資料表, MATCH( $D1513 &amp; $E1513, 顎音化聲母!$L$5:$L$136, 0), 3), "")</f>
        <v/>
      </c>
      <c r="AN1513" s="373" t="str">
        <f t="shared" si="439"/>
        <v/>
      </c>
      <c r="AO1513" s="374" t="str">
        <f t="array" ref="AO1513">IF($AN1513="", "", IF( $AM1513&lt;&gt;"", $AM1513,INDEX(白話字聲母資料表, $AN1513, $AO$5)))</f>
        <v/>
      </c>
      <c r="AP1513" s="374" t="str">
        <f t="array" ref="AP1513">IF($W1513, "", INDEX(方音八音反切資料表, $AD1513, $AG1513))</f>
        <v/>
      </c>
      <c r="AQ1513" s="370"/>
      <c r="AR1513" s="374" t="str">
        <f t="array" ref="AR1513">IF($V1513, "", INDEX(白話字聲母資料表, $Z1513, $AR$5))</f>
        <v/>
      </c>
      <c r="AS1513" s="375" t="str">
        <f t="array" ref="AS1513">IF($W1513, "", INDEX(白話字韻母資料表, $AC1513, $AR$5))</f>
        <v/>
      </c>
      <c r="AT1513" s="374" t="str">
        <f t="array" ref="AT1513">IF($W1513, "", INDEX(台羅韻母八聲調資料表, $AD1513, $AG1513))</f>
        <v/>
      </c>
      <c r="AU1513" s="370"/>
      <c r="AV1513" s="374" t="str">
        <f t="array" ref="AV1513">IF($V1513, "", INDEX(白話字聲母資料表, $Z1513, $AV$5))</f>
        <v/>
      </c>
      <c r="AW1513" s="375" t="str">
        <f t="array" ref="AW1513">IF($W1513, "", INDEX(白話字韻母資料表, $AC1513, $AW$5))</f>
        <v/>
      </c>
      <c r="AX1513" s="374" t="str">
        <f t="array" ref="AX1513">IF($W1513, "", INDEX(閩拼韻母八聲調資料表, $AD1513, $AG1513))</f>
        <v/>
      </c>
    </row>
    <row r="1514" spans="2:50">
      <c r="B1514" s="380">
        <f t="shared" si="367"/>
        <v>1506</v>
      </c>
      <c r="C1514" s="314" t="str">
        <f>MID(文章!$D$4, B1514, 1)</f>
        <v/>
      </c>
      <c r="D1514" s="365"/>
      <c r="E1514" s="365"/>
      <c r="F1514" s="365"/>
      <c r="G1514" s="315" t="str">
        <f t="array" ref="G1514">IF( OR($T1514, NOT($U1514), $W1514), "", $AA1514 &amp; $AH1514 &amp; INDEX(中文數值資料表, $AG1514, 2) )</f>
        <v/>
      </c>
      <c r="H1514" s="321" t="str">
        <f t="shared" si="368"/>
        <v/>
      </c>
      <c r="I1514" s="322" t="str">
        <f t="shared" si="369"/>
        <v/>
      </c>
      <c r="J1514" s="323" t="str">
        <f t="shared" si="370"/>
        <v/>
      </c>
      <c r="K1514" s="316" t="str">
        <f t="shared" si="371"/>
        <v/>
      </c>
      <c r="L1514" s="317" t="str">
        <f t="shared" ca="1" si="440"/>
        <v xml:space="preserve">\ltjruby{}{}\
</v>
      </c>
      <c r="M1514" s="317" t="str">
        <f t="shared" ca="1" si="426"/>
        <v xml:space="preserve">&lt;ruby&gt;&lt;rt&gt;&lt;/rt&gt;&lt;/ruby&gt;
</v>
      </c>
      <c r="N1514" s="317" t="str">
        <f t="shared" ca="1" si="427"/>
        <v xml:space="preserve">&lt;ruby&gt;&lt;rt&gt;&lt;/rt&gt;&lt;/ruby&gt;
</v>
      </c>
      <c r="O1514" s="317" t="str">
        <f t="shared" ref="O1514:P1545" ca="1" si="441">IF( $T1514, ($C1514 &amp; CHAR(10)), IF($C1514=CHAR(10), (CHAR(10) &amp; "&lt;/p&gt;" &amp; CHAR(10) &amp; "&lt;p&gt;" &amp; CHAR(10)), "&lt;ruby&gt;" &amp; $C1514 &amp; "&lt;rt&gt;" &amp; INDIRECT( ADDRESS(ROW(), COLUMN() - $O$5) ) &amp; "&lt;/rt&gt;&lt;/ruby&gt;" &amp; CHAR(10)))</f>
        <v xml:space="preserve">&lt;ruby&gt;&lt;rt&gt;&lt;/rt&gt;&lt;/ruby&gt;
</v>
      </c>
      <c r="P1514" s="317" t="str">
        <f t="shared" ca="1" si="441"/>
        <v xml:space="preserve">&lt;ruby&gt;&lt;rt&gt;&lt;/rt&gt;&lt;/ruby&gt;
</v>
      </c>
      <c r="Q1514" s="318" t="str">
        <f t="shared" ca="1" si="429"/>
        <v xml:space="preserve">&lt;ruby&gt;&lt;rtc&gt;&lt;/rtc&gt;&lt;/ruby&gt;
</v>
      </c>
      <c r="R1514" s="318" t="str">
        <f t="shared" ca="1" si="430"/>
        <v xml:space="preserve">&lt;ruby&gt;&lt;rt&gt;&lt;/rt&gt;&lt;rtc&gt;&lt;/rtc&gt;&lt;/ruby&gt;
</v>
      </c>
      <c r="S1514" s="285"/>
      <c r="T1514" s="319" t="b">
        <f t="shared" si="424"/>
        <v>0</v>
      </c>
      <c r="U1514" s="319" t="b">
        <f t="shared" si="431"/>
        <v>0</v>
      </c>
      <c r="V1514" s="319" t="b">
        <f t="shared" si="432"/>
        <v>1</v>
      </c>
      <c r="W1514" s="319" t="b">
        <f t="shared" si="433"/>
        <v>1</v>
      </c>
      <c r="X1514" s="319" t="b">
        <f t="shared" si="434"/>
        <v>0</v>
      </c>
      <c r="Y1514" s="370"/>
      <c r="Z1514" s="377" t="str">
        <f t="shared" si="425"/>
        <v/>
      </c>
      <c r="AA1514" s="373" t="str">
        <f t="array" ref="AA1514">IF( $Z1514="", "", INDEX(白話字聲母資料表, $Z1514, $AA$5))</f>
        <v/>
      </c>
      <c r="AB1514" s="370"/>
      <c r="AC1514" s="377" t="str">
        <f t="shared" si="435"/>
        <v/>
      </c>
      <c r="AD1514" s="373" t="str">
        <f t="array" ref="AD1514">IF( $W1514, "", INDEX(白話字韻母資料表, AC1514, $AD$5))</f>
        <v/>
      </c>
      <c r="AE1514" s="373" t="str">
        <f t="array" ref="AE1514">IF( $W1514, "", IF( INDEX(白話字韻母資料表, AC1514, $AE$5) = "入聲", TRUE, FALSE) )</f>
        <v/>
      </c>
      <c r="AF1514" s="374" t="str">
        <f t="shared" si="436"/>
        <v/>
      </c>
      <c r="AG1514" s="374" t="str">
        <f t="shared" si="437"/>
        <v/>
      </c>
      <c r="AH1514" s="374" t="str">
        <f t="array" ref="AH1514">IF( $W1514, "", INDEX(白話字韻母資料表, $AC1514, $AH$5))</f>
        <v/>
      </c>
      <c r="AI1514" s="374" t="str">
        <f t="array" ref="AI1514">IF($W1514, "", INDEX(白話字韻母八聲調資料表, $AD1514, $AG1514))</f>
        <v/>
      </c>
      <c r="AJ1514" s="370"/>
      <c r="AK1514" s="373" t="b">
        <f t="shared" si="438"/>
        <v>0</v>
      </c>
      <c r="AL1514" s="373" t="str">
        <f>IF( $AK1514, IFERROR( IF(MATCH( $E1514, 顎音化聲母!$H$9:$H$37, 0), TRUE, FALSE), FALSE), "")</f>
        <v/>
      </c>
      <c r="AM1514" s="373" t="str">
        <f t="array" ref="AM1514">IF( AND($AK1514, $AL1514), INDEX(顎音化聲母資料表, MATCH( $D1514 &amp; $E1514, 顎音化聲母!$L$5:$L$136, 0), 3), "")</f>
        <v/>
      </c>
      <c r="AN1514" s="373" t="str">
        <f t="shared" si="439"/>
        <v/>
      </c>
      <c r="AO1514" s="374" t="str">
        <f t="array" ref="AO1514">IF($AN1514="", "", IF( $AM1514&lt;&gt;"", $AM1514,INDEX(白話字聲母資料表, $AN1514, $AO$5)))</f>
        <v/>
      </c>
      <c r="AP1514" s="374" t="str">
        <f t="array" ref="AP1514">IF($W1514, "", INDEX(方音八音反切資料表, $AD1514, $AG1514))</f>
        <v/>
      </c>
      <c r="AQ1514" s="370"/>
      <c r="AR1514" s="374" t="str">
        <f t="array" ref="AR1514">IF($V1514, "", INDEX(白話字聲母資料表, $Z1514, $AR$5))</f>
        <v/>
      </c>
      <c r="AS1514" s="375" t="str">
        <f t="array" ref="AS1514">IF($W1514, "", INDEX(白話字韻母資料表, $AC1514, $AR$5))</f>
        <v/>
      </c>
      <c r="AT1514" s="374" t="str">
        <f t="array" ref="AT1514">IF($W1514, "", INDEX(台羅韻母八聲調資料表, $AD1514, $AG1514))</f>
        <v/>
      </c>
      <c r="AU1514" s="370"/>
      <c r="AV1514" s="374" t="str">
        <f t="array" ref="AV1514">IF($V1514, "", INDEX(白話字聲母資料表, $Z1514, $AV$5))</f>
        <v/>
      </c>
      <c r="AW1514" s="375" t="str">
        <f t="array" ref="AW1514">IF($W1514, "", INDEX(白話字韻母資料表, $AC1514, $AW$5))</f>
        <v/>
      </c>
      <c r="AX1514" s="374" t="str">
        <f t="array" ref="AX1514">IF($W1514, "", INDEX(閩拼韻母八聲調資料表, $AD1514, $AG1514))</f>
        <v/>
      </c>
    </row>
    <row r="1515" spans="2:50">
      <c r="B1515" s="380">
        <f t="shared" si="367"/>
        <v>1507</v>
      </c>
      <c r="C1515" s="314" t="str">
        <f>MID(文章!$D$4, B1515, 1)</f>
        <v/>
      </c>
      <c r="D1515" s="365"/>
      <c r="E1515" s="365"/>
      <c r="F1515" s="365"/>
      <c r="G1515" s="315" t="str">
        <f t="array" ref="G1515">IF( OR($T1515, NOT($U1515), $W1515), "", $AA1515 &amp; $AH1515 &amp; INDEX(中文數值資料表, $AG1515, 2) )</f>
        <v/>
      </c>
      <c r="H1515" s="321" t="str">
        <f t="shared" si="368"/>
        <v/>
      </c>
      <c r="I1515" s="322" t="str">
        <f t="shared" si="369"/>
        <v/>
      </c>
      <c r="J1515" s="323" t="str">
        <f t="shared" si="370"/>
        <v/>
      </c>
      <c r="K1515" s="316" t="str">
        <f t="shared" si="371"/>
        <v/>
      </c>
      <c r="L1515" s="317" t="str">
        <f t="shared" ca="1" si="440"/>
        <v xml:space="preserve">\ltjruby{}{}\
</v>
      </c>
      <c r="M1515" s="317" t="str">
        <f t="shared" ca="1" si="426"/>
        <v xml:space="preserve">&lt;ruby&gt;&lt;rt&gt;&lt;/rt&gt;&lt;/ruby&gt;
</v>
      </c>
      <c r="N1515" s="317" t="str">
        <f t="shared" ca="1" si="427"/>
        <v xml:space="preserve">&lt;ruby&gt;&lt;rt&gt;&lt;/rt&gt;&lt;/ruby&gt;
</v>
      </c>
      <c r="O1515" s="317" t="str">
        <f t="shared" ca="1" si="441"/>
        <v xml:space="preserve">&lt;ruby&gt;&lt;rt&gt;&lt;/rt&gt;&lt;/ruby&gt;
</v>
      </c>
      <c r="P1515" s="317" t="str">
        <f t="shared" ca="1" si="441"/>
        <v xml:space="preserve">&lt;ruby&gt;&lt;rt&gt;&lt;/rt&gt;&lt;/ruby&gt;
</v>
      </c>
      <c r="Q1515" s="318" t="str">
        <f t="shared" ca="1" si="429"/>
        <v xml:space="preserve">&lt;ruby&gt;&lt;rtc&gt;&lt;/rtc&gt;&lt;/ruby&gt;
</v>
      </c>
      <c r="R1515" s="318" t="str">
        <f t="shared" ca="1" si="430"/>
        <v xml:space="preserve">&lt;ruby&gt;&lt;rt&gt;&lt;/rt&gt;&lt;rtc&gt;&lt;/rtc&gt;&lt;/ruby&gt;
</v>
      </c>
      <c r="S1515" s="285"/>
      <c r="T1515" s="319" t="b">
        <f t="shared" si="424"/>
        <v>0</v>
      </c>
      <c r="U1515" s="319" t="b">
        <f t="shared" si="431"/>
        <v>0</v>
      </c>
      <c r="V1515" s="319" t="b">
        <f t="shared" si="432"/>
        <v>1</v>
      </c>
      <c r="W1515" s="319" t="b">
        <f t="shared" si="433"/>
        <v>1</v>
      </c>
      <c r="X1515" s="319" t="b">
        <f t="shared" si="434"/>
        <v>0</v>
      </c>
      <c r="Y1515" s="370"/>
      <c r="Z1515" s="377" t="str">
        <f t="shared" si="425"/>
        <v/>
      </c>
      <c r="AA1515" s="373" t="str">
        <f t="array" ref="AA1515">IF( $Z1515="", "", INDEX(白話字聲母資料表, $Z1515, $AA$5))</f>
        <v/>
      </c>
      <c r="AB1515" s="370"/>
      <c r="AC1515" s="377" t="str">
        <f t="shared" si="435"/>
        <v/>
      </c>
      <c r="AD1515" s="373" t="str">
        <f t="array" ref="AD1515">IF( $W1515, "", INDEX(白話字韻母資料表, AC1515, $AD$5))</f>
        <v/>
      </c>
      <c r="AE1515" s="373" t="str">
        <f t="array" ref="AE1515">IF( $W1515, "", IF( INDEX(白話字韻母資料表, AC1515, $AE$5) = "入聲", TRUE, FALSE) )</f>
        <v/>
      </c>
      <c r="AF1515" s="374" t="str">
        <f t="shared" si="436"/>
        <v/>
      </c>
      <c r="AG1515" s="374" t="str">
        <f t="shared" si="437"/>
        <v/>
      </c>
      <c r="AH1515" s="374" t="str">
        <f t="array" ref="AH1515">IF( $W1515, "", INDEX(白話字韻母資料表, $AC1515, $AH$5))</f>
        <v/>
      </c>
      <c r="AI1515" s="374" t="str">
        <f t="array" ref="AI1515">IF($W1515, "", INDEX(白話字韻母八聲調資料表, $AD1515, $AG1515))</f>
        <v/>
      </c>
      <c r="AJ1515" s="370"/>
      <c r="AK1515" s="373" t="b">
        <f t="shared" si="438"/>
        <v>0</v>
      </c>
      <c r="AL1515" s="373" t="str">
        <f>IF( $AK1515, IFERROR( IF(MATCH( $E1515, 顎音化聲母!$H$9:$H$37, 0), TRUE, FALSE), FALSE), "")</f>
        <v/>
      </c>
      <c r="AM1515" s="373" t="str">
        <f t="array" ref="AM1515">IF( AND($AK1515, $AL1515), INDEX(顎音化聲母資料表, MATCH( $D1515 &amp; $E1515, 顎音化聲母!$L$5:$L$136, 0), 3), "")</f>
        <v/>
      </c>
      <c r="AN1515" s="373" t="str">
        <f t="shared" si="439"/>
        <v/>
      </c>
      <c r="AO1515" s="374" t="str">
        <f t="array" ref="AO1515">IF($AN1515="", "", IF( $AM1515&lt;&gt;"", $AM1515,INDEX(白話字聲母資料表, $AN1515, $AO$5)))</f>
        <v/>
      </c>
      <c r="AP1515" s="374" t="str">
        <f t="array" ref="AP1515">IF($W1515, "", INDEX(方音八音反切資料表, $AD1515, $AG1515))</f>
        <v/>
      </c>
      <c r="AQ1515" s="370"/>
      <c r="AR1515" s="374" t="str">
        <f t="array" ref="AR1515">IF($V1515, "", INDEX(白話字聲母資料表, $Z1515, $AR$5))</f>
        <v/>
      </c>
      <c r="AS1515" s="375" t="str">
        <f t="array" ref="AS1515">IF($W1515, "", INDEX(白話字韻母資料表, $AC1515, $AR$5))</f>
        <v/>
      </c>
      <c r="AT1515" s="374" t="str">
        <f t="array" ref="AT1515">IF($W1515, "", INDEX(台羅韻母八聲調資料表, $AD1515, $AG1515))</f>
        <v/>
      </c>
      <c r="AU1515" s="370"/>
      <c r="AV1515" s="374" t="str">
        <f t="array" ref="AV1515">IF($V1515, "", INDEX(白話字聲母資料表, $Z1515, $AV$5))</f>
        <v/>
      </c>
      <c r="AW1515" s="375" t="str">
        <f t="array" ref="AW1515">IF($W1515, "", INDEX(白話字韻母資料表, $AC1515, $AW$5))</f>
        <v/>
      </c>
      <c r="AX1515" s="374" t="str">
        <f t="array" ref="AX1515">IF($W1515, "", INDEX(閩拼韻母八聲調資料表, $AD1515, $AG1515))</f>
        <v/>
      </c>
    </row>
    <row r="1516" spans="2:50">
      <c r="B1516" s="380">
        <f t="shared" si="367"/>
        <v>1508</v>
      </c>
      <c r="C1516" s="314" t="str">
        <f>MID(文章!$D$4, B1516, 1)</f>
        <v/>
      </c>
      <c r="D1516" s="365"/>
      <c r="E1516" s="365"/>
      <c r="F1516" s="365"/>
      <c r="G1516" s="315" t="str">
        <f t="array" ref="G1516">IF( OR($T1516, NOT($U1516), $W1516), "", $AA1516 &amp; $AH1516 &amp; INDEX(中文數值資料表, $AG1516, 2) )</f>
        <v/>
      </c>
      <c r="H1516" s="321" t="str">
        <f t="shared" si="368"/>
        <v/>
      </c>
      <c r="I1516" s="322" t="str">
        <f t="shared" si="369"/>
        <v/>
      </c>
      <c r="J1516" s="323" t="str">
        <f t="shared" si="370"/>
        <v/>
      </c>
      <c r="K1516" s="316" t="str">
        <f t="shared" si="371"/>
        <v/>
      </c>
      <c r="L1516" s="317" t="str">
        <f t="shared" ca="1" si="440"/>
        <v xml:space="preserve">\ltjruby{}{}\
</v>
      </c>
      <c r="M1516" s="317" t="str">
        <f t="shared" ca="1" si="426"/>
        <v xml:space="preserve">&lt;ruby&gt;&lt;rt&gt;&lt;/rt&gt;&lt;/ruby&gt;
</v>
      </c>
      <c r="N1516" s="317" t="str">
        <f t="shared" ca="1" si="427"/>
        <v xml:space="preserve">&lt;ruby&gt;&lt;rt&gt;&lt;/rt&gt;&lt;/ruby&gt;
</v>
      </c>
      <c r="O1516" s="317" t="str">
        <f t="shared" ca="1" si="441"/>
        <v xml:space="preserve">&lt;ruby&gt;&lt;rt&gt;&lt;/rt&gt;&lt;/ruby&gt;
</v>
      </c>
      <c r="P1516" s="317" t="str">
        <f t="shared" ca="1" si="441"/>
        <v xml:space="preserve">&lt;ruby&gt;&lt;rt&gt;&lt;/rt&gt;&lt;/ruby&gt;
</v>
      </c>
      <c r="Q1516" s="318" t="str">
        <f t="shared" ca="1" si="429"/>
        <v xml:space="preserve">&lt;ruby&gt;&lt;rtc&gt;&lt;/rtc&gt;&lt;/ruby&gt;
</v>
      </c>
      <c r="R1516" s="318" t="str">
        <f t="shared" ca="1" si="430"/>
        <v xml:space="preserve">&lt;ruby&gt;&lt;rt&gt;&lt;/rt&gt;&lt;rtc&gt;&lt;/rtc&gt;&lt;/ruby&gt;
</v>
      </c>
      <c r="S1516" s="285"/>
      <c r="T1516" s="319" t="b">
        <f t="shared" si="424"/>
        <v>0</v>
      </c>
      <c r="U1516" s="319" t="b">
        <f t="shared" si="431"/>
        <v>0</v>
      </c>
      <c r="V1516" s="319" t="b">
        <f t="shared" si="432"/>
        <v>1</v>
      </c>
      <c r="W1516" s="319" t="b">
        <f t="shared" si="433"/>
        <v>1</v>
      </c>
      <c r="X1516" s="319" t="b">
        <f t="shared" si="434"/>
        <v>0</v>
      </c>
      <c r="Y1516" s="370"/>
      <c r="Z1516" s="377" t="str">
        <f t="shared" si="425"/>
        <v/>
      </c>
      <c r="AA1516" s="373" t="str">
        <f t="array" ref="AA1516">IF( $Z1516="", "", INDEX(白話字聲母資料表, $Z1516, $AA$5))</f>
        <v/>
      </c>
      <c r="AB1516" s="370"/>
      <c r="AC1516" s="377" t="str">
        <f t="shared" si="435"/>
        <v/>
      </c>
      <c r="AD1516" s="373" t="str">
        <f t="array" ref="AD1516">IF( $W1516, "", INDEX(白話字韻母資料表, AC1516, $AD$5))</f>
        <v/>
      </c>
      <c r="AE1516" s="373" t="str">
        <f t="array" ref="AE1516">IF( $W1516, "", IF( INDEX(白話字韻母資料表, AC1516, $AE$5) = "入聲", TRUE, FALSE) )</f>
        <v/>
      </c>
      <c r="AF1516" s="374" t="str">
        <f t="shared" si="436"/>
        <v/>
      </c>
      <c r="AG1516" s="374" t="str">
        <f t="shared" si="437"/>
        <v/>
      </c>
      <c r="AH1516" s="374" t="str">
        <f t="array" ref="AH1516">IF( $W1516, "", INDEX(白話字韻母資料表, $AC1516, $AH$5))</f>
        <v/>
      </c>
      <c r="AI1516" s="374" t="str">
        <f t="array" ref="AI1516">IF($W1516, "", INDEX(白話字韻母八聲調資料表, $AD1516, $AG1516))</f>
        <v/>
      </c>
      <c r="AJ1516" s="370"/>
      <c r="AK1516" s="373" t="b">
        <f t="shared" si="438"/>
        <v>0</v>
      </c>
      <c r="AL1516" s="373" t="str">
        <f>IF( $AK1516, IFERROR( IF(MATCH( $E1516, 顎音化聲母!$H$9:$H$37, 0), TRUE, FALSE), FALSE), "")</f>
        <v/>
      </c>
      <c r="AM1516" s="373" t="str">
        <f t="array" ref="AM1516">IF( AND($AK1516, $AL1516), INDEX(顎音化聲母資料表, MATCH( $D1516 &amp; $E1516, 顎音化聲母!$L$5:$L$136, 0), 3), "")</f>
        <v/>
      </c>
      <c r="AN1516" s="373" t="str">
        <f t="shared" si="439"/>
        <v/>
      </c>
      <c r="AO1516" s="374" t="str">
        <f t="array" ref="AO1516">IF($AN1516="", "", IF( $AM1516&lt;&gt;"", $AM1516,INDEX(白話字聲母資料表, $AN1516, $AO$5)))</f>
        <v/>
      </c>
      <c r="AP1516" s="374" t="str">
        <f t="array" ref="AP1516">IF($W1516, "", INDEX(方音八音反切資料表, $AD1516, $AG1516))</f>
        <v/>
      </c>
      <c r="AQ1516" s="370"/>
      <c r="AR1516" s="374" t="str">
        <f t="array" ref="AR1516">IF($V1516, "", INDEX(白話字聲母資料表, $Z1516, $AR$5))</f>
        <v/>
      </c>
      <c r="AS1516" s="375" t="str">
        <f t="array" ref="AS1516">IF($W1516, "", INDEX(白話字韻母資料表, $AC1516, $AR$5))</f>
        <v/>
      </c>
      <c r="AT1516" s="374" t="str">
        <f t="array" ref="AT1516">IF($W1516, "", INDEX(台羅韻母八聲調資料表, $AD1516, $AG1516))</f>
        <v/>
      </c>
      <c r="AU1516" s="370"/>
      <c r="AV1516" s="374" t="str">
        <f t="array" ref="AV1516">IF($V1516, "", INDEX(白話字聲母資料表, $Z1516, $AV$5))</f>
        <v/>
      </c>
      <c r="AW1516" s="375" t="str">
        <f t="array" ref="AW1516">IF($W1516, "", INDEX(白話字韻母資料表, $AC1516, $AW$5))</f>
        <v/>
      </c>
      <c r="AX1516" s="374" t="str">
        <f t="array" ref="AX1516">IF($W1516, "", INDEX(閩拼韻母八聲調資料表, $AD1516, $AG1516))</f>
        <v/>
      </c>
    </row>
    <row r="1517" spans="2:50">
      <c r="B1517" s="380">
        <f t="shared" si="367"/>
        <v>1509</v>
      </c>
      <c r="C1517" s="314" t="str">
        <f>MID(文章!$D$4, B1517, 1)</f>
        <v/>
      </c>
      <c r="D1517" s="365"/>
      <c r="E1517" s="365"/>
      <c r="F1517" s="365"/>
      <c r="G1517" s="315" t="str">
        <f t="array" ref="G1517">IF( OR($T1517, NOT($U1517), $W1517), "", $AA1517 &amp; $AH1517 &amp; INDEX(中文數值資料表, $AG1517, 2) )</f>
        <v/>
      </c>
      <c r="H1517" s="321" t="str">
        <f t="shared" si="368"/>
        <v/>
      </c>
      <c r="I1517" s="322" t="str">
        <f t="shared" si="369"/>
        <v/>
      </c>
      <c r="J1517" s="323" t="str">
        <f t="shared" si="370"/>
        <v/>
      </c>
      <c r="K1517" s="316" t="str">
        <f t="shared" si="371"/>
        <v/>
      </c>
      <c r="L1517" s="317" t="str">
        <f t="shared" ca="1" si="440"/>
        <v xml:space="preserve">\ltjruby{}{}\
</v>
      </c>
      <c r="M1517" s="317" t="str">
        <f t="shared" ca="1" si="426"/>
        <v xml:space="preserve">&lt;ruby&gt;&lt;rt&gt;&lt;/rt&gt;&lt;/ruby&gt;
</v>
      </c>
      <c r="N1517" s="317" t="str">
        <f t="shared" ca="1" si="427"/>
        <v xml:space="preserve">&lt;ruby&gt;&lt;rt&gt;&lt;/rt&gt;&lt;/ruby&gt;
</v>
      </c>
      <c r="O1517" s="317" t="str">
        <f t="shared" ca="1" si="441"/>
        <v xml:space="preserve">&lt;ruby&gt;&lt;rt&gt;&lt;/rt&gt;&lt;/ruby&gt;
</v>
      </c>
      <c r="P1517" s="317" t="str">
        <f t="shared" ca="1" si="441"/>
        <v xml:space="preserve">&lt;ruby&gt;&lt;rt&gt;&lt;/rt&gt;&lt;/ruby&gt;
</v>
      </c>
      <c r="Q1517" s="318" t="str">
        <f t="shared" ca="1" si="429"/>
        <v xml:space="preserve">&lt;ruby&gt;&lt;rtc&gt;&lt;/rtc&gt;&lt;/ruby&gt;
</v>
      </c>
      <c r="R1517" s="318" t="str">
        <f t="shared" ca="1" si="430"/>
        <v xml:space="preserve">&lt;ruby&gt;&lt;rt&gt;&lt;/rt&gt;&lt;rtc&gt;&lt;/rtc&gt;&lt;/ruby&gt;
</v>
      </c>
      <c r="S1517" s="285"/>
      <c r="T1517" s="319" t="b">
        <f t="shared" si="424"/>
        <v>0</v>
      </c>
      <c r="U1517" s="319" t="b">
        <f t="shared" si="431"/>
        <v>0</v>
      </c>
      <c r="V1517" s="319" t="b">
        <f t="shared" si="432"/>
        <v>1</v>
      </c>
      <c r="W1517" s="319" t="b">
        <f t="shared" si="433"/>
        <v>1</v>
      </c>
      <c r="X1517" s="319" t="b">
        <f t="shared" si="434"/>
        <v>0</v>
      </c>
      <c r="Y1517" s="370"/>
      <c r="Z1517" s="377" t="str">
        <f t="shared" si="425"/>
        <v/>
      </c>
      <c r="AA1517" s="373" t="str">
        <f t="array" ref="AA1517">IF( $Z1517="", "", INDEX(白話字聲母資料表, $Z1517, $AA$5))</f>
        <v/>
      </c>
      <c r="AB1517" s="370"/>
      <c r="AC1517" s="377" t="str">
        <f t="shared" si="435"/>
        <v/>
      </c>
      <c r="AD1517" s="373" t="str">
        <f t="array" ref="AD1517">IF( $W1517, "", INDEX(白話字韻母資料表, AC1517, $AD$5))</f>
        <v/>
      </c>
      <c r="AE1517" s="373" t="str">
        <f t="array" ref="AE1517">IF( $W1517, "", IF( INDEX(白話字韻母資料表, AC1517, $AE$5) = "入聲", TRUE, FALSE) )</f>
        <v/>
      </c>
      <c r="AF1517" s="374" t="str">
        <f t="shared" si="436"/>
        <v/>
      </c>
      <c r="AG1517" s="374" t="str">
        <f t="shared" si="437"/>
        <v/>
      </c>
      <c r="AH1517" s="374" t="str">
        <f t="array" ref="AH1517">IF( $W1517, "", INDEX(白話字韻母資料表, $AC1517, $AH$5))</f>
        <v/>
      </c>
      <c r="AI1517" s="374" t="str">
        <f t="array" ref="AI1517">IF($W1517, "", INDEX(白話字韻母八聲調資料表, $AD1517, $AG1517))</f>
        <v/>
      </c>
      <c r="AJ1517" s="370"/>
      <c r="AK1517" s="373" t="b">
        <f t="shared" si="438"/>
        <v>0</v>
      </c>
      <c r="AL1517" s="373" t="str">
        <f>IF( $AK1517, IFERROR( IF(MATCH( $E1517, 顎音化聲母!$H$9:$H$37, 0), TRUE, FALSE), FALSE), "")</f>
        <v/>
      </c>
      <c r="AM1517" s="373" t="str">
        <f t="array" ref="AM1517">IF( AND($AK1517, $AL1517), INDEX(顎音化聲母資料表, MATCH( $D1517 &amp; $E1517, 顎音化聲母!$L$5:$L$136, 0), 3), "")</f>
        <v/>
      </c>
      <c r="AN1517" s="373" t="str">
        <f t="shared" si="439"/>
        <v/>
      </c>
      <c r="AO1517" s="374" t="str">
        <f t="array" ref="AO1517">IF($AN1517="", "", IF( $AM1517&lt;&gt;"", $AM1517,INDEX(白話字聲母資料表, $AN1517, $AO$5)))</f>
        <v/>
      </c>
      <c r="AP1517" s="374" t="str">
        <f t="array" ref="AP1517">IF($W1517, "", INDEX(方音八音反切資料表, $AD1517, $AG1517))</f>
        <v/>
      </c>
      <c r="AQ1517" s="370"/>
      <c r="AR1517" s="374" t="str">
        <f t="array" ref="AR1517">IF($V1517, "", INDEX(白話字聲母資料表, $Z1517, $AR$5))</f>
        <v/>
      </c>
      <c r="AS1517" s="375" t="str">
        <f t="array" ref="AS1517">IF($W1517, "", INDEX(白話字韻母資料表, $AC1517, $AR$5))</f>
        <v/>
      </c>
      <c r="AT1517" s="374" t="str">
        <f t="array" ref="AT1517">IF($W1517, "", INDEX(台羅韻母八聲調資料表, $AD1517, $AG1517))</f>
        <v/>
      </c>
      <c r="AU1517" s="370"/>
      <c r="AV1517" s="374" t="str">
        <f t="array" ref="AV1517">IF($V1517, "", INDEX(白話字聲母資料表, $Z1517, $AV$5))</f>
        <v/>
      </c>
      <c r="AW1517" s="375" t="str">
        <f t="array" ref="AW1517">IF($W1517, "", INDEX(白話字韻母資料表, $AC1517, $AW$5))</f>
        <v/>
      </c>
      <c r="AX1517" s="374" t="str">
        <f t="array" ref="AX1517">IF($W1517, "", INDEX(閩拼韻母八聲調資料表, $AD1517, $AG1517))</f>
        <v/>
      </c>
    </row>
    <row r="1518" spans="2:50">
      <c r="B1518" s="380">
        <f t="shared" si="367"/>
        <v>1510</v>
      </c>
      <c r="C1518" s="314" t="str">
        <f>MID(文章!$D$4, B1518, 1)</f>
        <v/>
      </c>
      <c r="D1518" s="365"/>
      <c r="E1518" s="365"/>
      <c r="F1518" s="365"/>
      <c r="G1518" s="315" t="str">
        <f t="array" ref="G1518">IF( OR($T1518, NOT($U1518), $W1518), "", $AA1518 &amp; $AH1518 &amp; INDEX(中文數值資料表, $AG1518, 2) )</f>
        <v/>
      </c>
      <c r="H1518" s="321" t="str">
        <f t="shared" si="368"/>
        <v/>
      </c>
      <c r="I1518" s="322" t="str">
        <f t="shared" si="369"/>
        <v/>
      </c>
      <c r="J1518" s="323" t="str">
        <f t="shared" si="370"/>
        <v/>
      </c>
      <c r="K1518" s="316" t="str">
        <f t="shared" si="371"/>
        <v/>
      </c>
      <c r="L1518" s="317" t="str">
        <f t="shared" ca="1" si="440"/>
        <v xml:space="preserve">\ltjruby{}{}\
</v>
      </c>
      <c r="M1518" s="317" t="str">
        <f t="shared" ca="1" si="426"/>
        <v xml:space="preserve">&lt;ruby&gt;&lt;rt&gt;&lt;/rt&gt;&lt;/ruby&gt;
</v>
      </c>
      <c r="N1518" s="317" t="str">
        <f t="shared" ca="1" si="427"/>
        <v xml:space="preserve">&lt;ruby&gt;&lt;rt&gt;&lt;/rt&gt;&lt;/ruby&gt;
</v>
      </c>
      <c r="O1518" s="317" t="str">
        <f t="shared" ca="1" si="441"/>
        <v xml:space="preserve">&lt;ruby&gt;&lt;rt&gt;&lt;/rt&gt;&lt;/ruby&gt;
</v>
      </c>
      <c r="P1518" s="317" t="str">
        <f t="shared" ca="1" si="441"/>
        <v xml:space="preserve">&lt;ruby&gt;&lt;rt&gt;&lt;/rt&gt;&lt;/ruby&gt;
</v>
      </c>
      <c r="Q1518" s="318" t="str">
        <f t="shared" ca="1" si="429"/>
        <v xml:space="preserve">&lt;ruby&gt;&lt;rtc&gt;&lt;/rtc&gt;&lt;/ruby&gt;
</v>
      </c>
      <c r="R1518" s="318" t="str">
        <f t="shared" ca="1" si="430"/>
        <v xml:space="preserve">&lt;ruby&gt;&lt;rt&gt;&lt;/rt&gt;&lt;rtc&gt;&lt;/rtc&gt;&lt;/ruby&gt;
</v>
      </c>
      <c r="S1518" s="285"/>
      <c r="T1518" s="319" t="b">
        <f t="shared" si="424"/>
        <v>0</v>
      </c>
      <c r="U1518" s="319" t="b">
        <f t="shared" si="431"/>
        <v>0</v>
      </c>
      <c r="V1518" s="319" t="b">
        <f t="shared" si="432"/>
        <v>1</v>
      </c>
      <c r="W1518" s="319" t="b">
        <f t="shared" si="433"/>
        <v>1</v>
      </c>
      <c r="X1518" s="319" t="b">
        <f t="shared" si="434"/>
        <v>0</v>
      </c>
      <c r="Y1518" s="370"/>
      <c r="Z1518" s="377" t="str">
        <f t="shared" si="425"/>
        <v/>
      </c>
      <c r="AA1518" s="373" t="str">
        <f t="array" ref="AA1518">IF( $Z1518="", "", INDEX(白話字聲母資料表, $Z1518, $AA$5))</f>
        <v/>
      </c>
      <c r="AB1518" s="370"/>
      <c r="AC1518" s="377" t="str">
        <f t="shared" si="435"/>
        <v/>
      </c>
      <c r="AD1518" s="373" t="str">
        <f t="array" ref="AD1518">IF( $W1518, "", INDEX(白話字韻母資料表, AC1518, $AD$5))</f>
        <v/>
      </c>
      <c r="AE1518" s="373" t="str">
        <f t="array" ref="AE1518">IF( $W1518, "", IF( INDEX(白話字韻母資料表, AC1518, $AE$5) = "入聲", TRUE, FALSE) )</f>
        <v/>
      </c>
      <c r="AF1518" s="374" t="str">
        <f t="shared" si="436"/>
        <v/>
      </c>
      <c r="AG1518" s="374" t="str">
        <f t="shared" si="437"/>
        <v/>
      </c>
      <c r="AH1518" s="374" t="str">
        <f t="array" ref="AH1518">IF( $W1518, "", INDEX(白話字韻母資料表, $AC1518, $AH$5))</f>
        <v/>
      </c>
      <c r="AI1518" s="374" t="str">
        <f t="array" ref="AI1518">IF($W1518, "", INDEX(白話字韻母八聲調資料表, $AD1518, $AG1518))</f>
        <v/>
      </c>
      <c r="AJ1518" s="370"/>
      <c r="AK1518" s="373" t="b">
        <f t="shared" si="438"/>
        <v>0</v>
      </c>
      <c r="AL1518" s="373" t="str">
        <f>IF( $AK1518, IFERROR( IF(MATCH( $E1518, 顎音化聲母!$H$9:$H$37, 0), TRUE, FALSE), FALSE), "")</f>
        <v/>
      </c>
      <c r="AM1518" s="373" t="str">
        <f t="array" ref="AM1518">IF( AND($AK1518, $AL1518), INDEX(顎音化聲母資料表, MATCH( $D1518 &amp; $E1518, 顎音化聲母!$L$5:$L$136, 0), 3), "")</f>
        <v/>
      </c>
      <c r="AN1518" s="373" t="str">
        <f t="shared" si="439"/>
        <v/>
      </c>
      <c r="AO1518" s="374" t="str">
        <f t="array" ref="AO1518">IF($AN1518="", "", IF( $AM1518&lt;&gt;"", $AM1518,INDEX(白話字聲母資料表, $AN1518, $AO$5)))</f>
        <v/>
      </c>
      <c r="AP1518" s="374" t="str">
        <f t="array" ref="AP1518">IF($W1518, "", INDEX(方音八音反切資料表, $AD1518, $AG1518))</f>
        <v/>
      </c>
      <c r="AQ1518" s="370"/>
      <c r="AR1518" s="374" t="str">
        <f t="array" ref="AR1518">IF($V1518, "", INDEX(白話字聲母資料表, $Z1518, $AR$5))</f>
        <v/>
      </c>
      <c r="AS1518" s="375" t="str">
        <f t="array" ref="AS1518">IF($W1518, "", INDEX(白話字韻母資料表, $AC1518, $AR$5))</f>
        <v/>
      </c>
      <c r="AT1518" s="374" t="str">
        <f t="array" ref="AT1518">IF($W1518, "", INDEX(台羅韻母八聲調資料表, $AD1518, $AG1518))</f>
        <v/>
      </c>
      <c r="AU1518" s="370"/>
      <c r="AV1518" s="374" t="str">
        <f t="array" ref="AV1518">IF($V1518, "", INDEX(白話字聲母資料表, $Z1518, $AV$5))</f>
        <v/>
      </c>
      <c r="AW1518" s="375" t="str">
        <f t="array" ref="AW1518">IF($W1518, "", INDEX(白話字韻母資料表, $AC1518, $AW$5))</f>
        <v/>
      </c>
      <c r="AX1518" s="374" t="str">
        <f t="array" ref="AX1518">IF($W1518, "", INDEX(閩拼韻母八聲調資料表, $AD1518, $AG1518))</f>
        <v/>
      </c>
    </row>
    <row r="1519" spans="2:50">
      <c r="B1519" s="380">
        <f t="shared" si="367"/>
        <v>1511</v>
      </c>
      <c r="C1519" s="314" t="str">
        <f>MID(文章!$D$4, B1519, 1)</f>
        <v/>
      </c>
      <c r="D1519" s="365"/>
      <c r="E1519" s="365"/>
      <c r="F1519" s="365"/>
      <c r="G1519" s="315" t="str">
        <f t="array" ref="G1519">IF( OR($T1519, NOT($U1519), $W1519), "", $AA1519 &amp; $AH1519 &amp; INDEX(中文數值資料表, $AG1519, 2) )</f>
        <v/>
      </c>
      <c r="H1519" s="321" t="str">
        <f t="shared" si="368"/>
        <v/>
      </c>
      <c r="I1519" s="322" t="str">
        <f t="shared" si="369"/>
        <v/>
      </c>
      <c r="J1519" s="323" t="str">
        <f t="shared" si="370"/>
        <v/>
      </c>
      <c r="K1519" s="316" t="str">
        <f t="shared" si="371"/>
        <v/>
      </c>
      <c r="L1519" s="317" t="str">
        <f t="shared" ca="1" si="440"/>
        <v xml:space="preserve">\ltjruby{}{}\
</v>
      </c>
      <c r="M1519" s="317" t="str">
        <f t="shared" ca="1" si="426"/>
        <v xml:space="preserve">&lt;ruby&gt;&lt;rt&gt;&lt;/rt&gt;&lt;/ruby&gt;
</v>
      </c>
      <c r="N1519" s="317" t="str">
        <f t="shared" ca="1" si="427"/>
        <v xml:space="preserve">&lt;ruby&gt;&lt;rt&gt;&lt;/rt&gt;&lt;/ruby&gt;
</v>
      </c>
      <c r="O1519" s="317" t="str">
        <f t="shared" ca="1" si="441"/>
        <v xml:space="preserve">&lt;ruby&gt;&lt;rt&gt;&lt;/rt&gt;&lt;/ruby&gt;
</v>
      </c>
      <c r="P1519" s="317" t="str">
        <f t="shared" ca="1" si="441"/>
        <v xml:space="preserve">&lt;ruby&gt;&lt;rt&gt;&lt;/rt&gt;&lt;/ruby&gt;
</v>
      </c>
      <c r="Q1519" s="318" t="str">
        <f t="shared" ca="1" si="429"/>
        <v xml:space="preserve">&lt;ruby&gt;&lt;rtc&gt;&lt;/rtc&gt;&lt;/ruby&gt;
</v>
      </c>
      <c r="R1519" s="318" t="str">
        <f t="shared" ca="1" si="430"/>
        <v xml:space="preserve">&lt;ruby&gt;&lt;rt&gt;&lt;/rt&gt;&lt;rtc&gt;&lt;/rtc&gt;&lt;/ruby&gt;
</v>
      </c>
      <c r="S1519" s="285"/>
      <c r="T1519" s="319" t="b">
        <f t="shared" si="424"/>
        <v>0</v>
      </c>
      <c r="U1519" s="319" t="b">
        <f t="shared" si="431"/>
        <v>0</v>
      </c>
      <c r="V1519" s="319" t="b">
        <f t="shared" si="432"/>
        <v>1</v>
      </c>
      <c r="W1519" s="319" t="b">
        <f t="shared" si="433"/>
        <v>1</v>
      </c>
      <c r="X1519" s="319" t="b">
        <f t="shared" si="434"/>
        <v>0</v>
      </c>
      <c r="Y1519" s="370"/>
      <c r="Z1519" s="377" t="str">
        <f t="shared" si="425"/>
        <v/>
      </c>
      <c r="AA1519" s="373" t="str">
        <f t="array" ref="AA1519">IF( $Z1519="", "", INDEX(白話字聲母資料表, $Z1519, $AA$5))</f>
        <v/>
      </c>
      <c r="AB1519" s="370"/>
      <c r="AC1519" s="377" t="str">
        <f t="shared" si="435"/>
        <v/>
      </c>
      <c r="AD1519" s="373" t="str">
        <f t="array" ref="AD1519">IF( $W1519, "", INDEX(白話字韻母資料表, AC1519, $AD$5))</f>
        <v/>
      </c>
      <c r="AE1519" s="373" t="str">
        <f t="array" ref="AE1519">IF( $W1519, "", IF( INDEX(白話字韻母資料表, AC1519, $AE$5) = "入聲", TRUE, FALSE) )</f>
        <v/>
      </c>
      <c r="AF1519" s="374" t="str">
        <f t="shared" si="436"/>
        <v/>
      </c>
      <c r="AG1519" s="374" t="str">
        <f t="shared" si="437"/>
        <v/>
      </c>
      <c r="AH1519" s="374" t="str">
        <f t="array" ref="AH1519">IF( $W1519, "", INDEX(白話字韻母資料表, $AC1519, $AH$5))</f>
        <v/>
      </c>
      <c r="AI1519" s="374" t="str">
        <f t="array" ref="AI1519">IF($W1519, "", INDEX(白話字韻母八聲調資料表, $AD1519, $AG1519))</f>
        <v/>
      </c>
      <c r="AJ1519" s="370"/>
      <c r="AK1519" s="373" t="b">
        <f t="shared" si="438"/>
        <v>0</v>
      </c>
      <c r="AL1519" s="373" t="str">
        <f>IF( $AK1519, IFERROR( IF(MATCH( $E1519, 顎音化聲母!$H$9:$H$37, 0), TRUE, FALSE), FALSE), "")</f>
        <v/>
      </c>
      <c r="AM1519" s="373" t="str">
        <f t="array" ref="AM1519">IF( AND($AK1519, $AL1519), INDEX(顎音化聲母資料表, MATCH( $D1519 &amp; $E1519, 顎音化聲母!$L$5:$L$136, 0), 3), "")</f>
        <v/>
      </c>
      <c r="AN1519" s="373" t="str">
        <f t="shared" si="439"/>
        <v/>
      </c>
      <c r="AO1519" s="374" t="str">
        <f t="array" ref="AO1519">IF($AN1519="", "", IF( $AM1519&lt;&gt;"", $AM1519,INDEX(白話字聲母資料表, $AN1519, $AO$5)))</f>
        <v/>
      </c>
      <c r="AP1519" s="374" t="str">
        <f t="array" ref="AP1519">IF($W1519, "", INDEX(方音八音反切資料表, $AD1519, $AG1519))</f>
        <v/>
      </c>
      <c r="AQ1519" s="370"/>
      <c r="AR1519" s="374" t="str">
        <f t="array" ref="AR1519">IF($V1519, "", INDEX(白話字聲母資料表, $Z1519, $AR$5))</f>
        <v/>
      </c>
      <c r="AS1519" s="375" t="str">
        <f t="array" ref="AS1519">IF($W1519, "", INDEX(白話字韻母資料表, $AC1519, $AR$5))</f>
        <v/>
      </c>
      <c r="AT1519" s="374" t="str">
        <f t="array" ref="AT1519">IF($W1519, "", INDEX(台羅韻母八聲調資料表, $AD1519, $AG1519))</f>
        <v/>
      </c>
      <c r="AU1519" s="370"/>
      <c r="AV1519" s="374" t="str">
        <f t="array" ref="AV1519">IF($V1519, "", INDEX(白話字聲母資料表, $Z1519, $AV$5))</f>
        <v/>
      </c>
      <c r="AW1519" s="375" t="str">
        <f t="array" ref="AW1519">IF($W1519, "", INDEX(白話字韻母資料表, $AC1519, $AW$5))</f>
        <v/>
      </c>
      <c r="AX1519" s="374" t="str">
        <f t="array" ref="AX1519">IF($W1519, "", INDEX(閩拼韻母八聲調資料表, $AD1519, $AG1519))</f>
        <v/>
      </c>
    </row>
    <row r="1520" spans="2:50">
      <c r="B1520" s="380">
        <f t="shared" si="367"/>
        <v>1512</v>
      </c>
      <c r="C1520" s="314" t="str">
        <f>MID(文章!$D$4, B1520, 1)</f>
        <v/>
      </c>
      <c r="D1520" s="365"/>
      <c r="E1520" s="365"/>
      <c r="F1520" s="365"/>
      <c r="G1520" s="315" t="str">
        <f t="array" ref="G1520">IF( OR($T1520, NOT($U1520), $W1520), "", $AA1520 &amp; $AH1520 &amp; INDEX(中文數值資料表, $AG1520, 2) )</f>
        <v/>
      </c>
      <c r="H1520" s="321" t="str">
        <f t="shared" si="368"/>
        <v/>
      </c>
      <c r="I1520" s="322" t="str">
        <f t="shared" si="369"/>
        <v/>
      </c>
      <c r="J1520" s="323" t="str">
        <f t="shared" si="370"/>
        <v/>
      </c>
      <c r="K1520" s="316" t="str">
        <f t="shared" si="371"/>
        <v/>
      </c>
      <c r="L1520" s="317" t="str">
        <f t="shared" ca="1" si="440"/>
        <v xml:space="preserve">\ltjruby{}{}\
</v>
      </c>
      <c r="M1520" s="317" t="str">
        <f t="shared" ca="1" si="426"/>
        <v xml:space="preserve">&lt;ruby&gt;&lt;rt&gt;&lt;/rt&gt;&lt;/ruby&gt;
</v>
      </c>
      <c r="N1520" s="317" t="str">
        <f t="shared" ca="1" si="427"/>
        <v xml:space="preserve">&lt;ruby&gt;&lt;rt&gt;&lt;/rt&gt;&lt;/ruby&gt;
</v>
      </c>
      <c r="O1520" s="317" t="str">
        <f t="shared" ca="1" si="441"/>
        <v xml:space="preserve">&lt;ruby&gt;&lt;rt&gt;&lt;/rt&gt;&lt;/ruby&gt;
</v>
      </c>
      <c r="P1520" s="317" t="str">
        <f t="shared" ca="1" si="441"/>
        <v xml:space="preserve">&lt;ruby&gt;&lt;rt&gt;&lt;/rt&gt;&lt;/ruby&gt;
</v>
      </c>
      <c r="Q1520" s="318" t="str">
        <f t="shared" ca="1" si="429"/>
        <v xml:space="preserve">&lt;ruby&gt;&lt;rtc&gt;&lt;/rtc&gt;&lt;/ruby&gt;
</v>
      </c>
      <c r="R1520" s="318" t="str">
        <f t="shared" ca="1" si="430"/>
        <v xml:space="preserve">&lt;ruby&gt;&lt;rt&gt;&lt;/rt&gt;&lt;rtc&gt;&lt;/rtc&gt;&lt;/ruby&gt;
</v>
      </c>
      <c r="S1520" s="285"/>
      <c r="T1520" s="319" t="b">
        <f t="shared" si="424"/>
        <v>0</v>
      </c>
      <c r="U1520" s="319" t="b">
        <f t="shared" si="431"/>
        <v>0</v>
      </c>
      <c r="V1520" s="319" t="b">
        <f t="shared" si="432"/>
        <v>1</v>
      </c>
      <c r="W1520" s="319" t="b">
        <f t="shared" si="433"/>
        <v>1</v>
      </c>
      <c r="X1520" s="319" t="b">
        <f t="shared" si="434"/>
        <v>0</v>
      </c>
      <c r="Y1520" s="370"/>
      <c r="Z1520" s="377" t="str">
        <f t="shared" si="425"/>
        <v/>
      </c>
      <c r="AA1520" s="373" t="str">
        <f t="array" ref="AA1520">IF( $Z1520="", "", INDEX(白話字聲母資料表, $Z1520, $AA$5))</f>
        <v/>
      </c>
      <c r="AB1520" s="370"/>
      <c r="AC1520" s="377" t="str">
        <f t="shared" si="435"/>
        <v/>
      </c>
      <c r="AD1520" s="373" t="str">
        <f t="array" ref="AD1520">IF( $W1520, "", INDEX(白話字韻母資料表, AC1520, $AD$5))</f>
        <v/>
      </c>
      <c r="AE1520" s="373" t="str">
        <f t="array" ref="AE1520">IF( $W1520, "", IF( INDEX(白話字韻母資料表, AC1520, $AE$5) = "入聲", TRUE, FALSE) )</f>
        <v/>
      </c>
      <c r="AF1520" s="374" t="str">
        <f t="shared" si="436"/>
        <v/>
      </c>
      <c r="AG1520" s="374" t="str">
        <f t="shared" si="437"/>
        <v/>
      </c>
      <c r="AH1520" s="374" t="str">
        <f t="array" ref="AH1520">IF( $W1520, "", INDEX(白話字韻母資料表, $AC1520, $AH$5))</f>
        <v/>
      </c>
      <c r="AI1520" s="374" t="str">
        <f t="array" ref="AI1520">IF($W1520, "", INDEX(白話字韻母八聲調資料表, $AD1520, $AG1520))</f>
        <v/>
      </c>
      <c r="AJ1520" s="370"/>
      <c r="AK1520" s="373" t="b">
        <f t="shared" si="438"/>
        <v>0</v>
      </c>
      <c r="AL1520" s="373" t="str">
        <f>IF( $AK1520, IFERROR( IF(MATCH( $E1520, 顎音化聲母!$H$9:$H$37, 0), TRUE, FALSE), FALSE), "")</f>
        <v/>
      </c>
      <c r="AM1520" s="373" t="str">
        <f t="array" ref="AM1520">IF( AND($AK1520, $AL1520), INDEX(顎音化聲母資料表, MATCH( $D1520 &amp; $E1520, 顎音化聲母!$L$5:$L$136, 0), 3), "")</f>
        <v/>
      </c>
      <c r="AN1520" s="373" t="str">
        <f t="shared" si="439"/>
        <v/>
      </c>
      <c r="AO1520" s="374" t="str">
        <f t="array" ref="AO1520">IF($AN1520="", "", IF( $AM1520&lt;&gt;"", $AM1520,INDEX(白話字聲母資料表, $AN1520, $AO$5)))</f>
        <v/>
      </c>
      <c r="AP1520" s="374" t="str">
        <f t="array" ref="AP1520">IF($W1520, "", INDEX(方音八音反切資料表, $AD1520, $AG1520))</f>
        <v/>
      </c>
      <c r="AQ1520" s="370"/>
      <c r="AR1520" s="374" t="str">
        <f t="array" ref="AR1520">IF($V1520, "", INDEX(白話字聲母資料表, $Z1520, $AR$5))</f>
        <v/>
      </c>
      <c r="AS1520" s="375" t="str">
        <f t="array" ref="AS1520">IF($W1520, "", INDEX(白話字韻母資料表, $AC1520, $AR$5))</f>
        <v/>
      </c>
      <c r="AT1520" s="374" t="str">
        <f t="array" ref="AT1520">IF($W1520, "", INDEX(台羅韻母八聲調資料表, $AD1520, $AG1520))</f>
        <v/>
      </c>
      <c r="AU1520" s="370"/>
      <c r="AV1520" s="374" t="str">
        <f t="array" ref="AV1520">IF($V1520, "", INDEX(白話字聲母資料表, $Z1520, $AV$5))</f>
        <v/>
      </c>
      <c r="AW1520" s="375" t="str">
        <f t="array" ref="AW1520">IF($W1520, "", INDEX(白話字韻母資料表, $AC1520, $AW$5))</f>
        <v/>
      </c>
      <c r="AX1520" s="374" t="str">
        <f t="array" ref="AX1520">IF($W1520, "", INDEX(閩拼韻母八聲調資料表, $AD1520, $AG1520))</f>
        <v/>
      </c>
    </row>
    <row r="1521" spans="2:50">
      <c r="B1521" s="380">
        <f t="shared" si="367"/>
        <v>1513</v>
      </c>
      <c r="C1521" s="314" t="str">
        <f>MID(文章!$D$4, B1521, 1)</f>
        <v/>
      </c>
      <c r="D1521" s="365"/>
      <c r="E1521" s="365"/>
      <c r="F1521" s="365"/>
      <c r="G1521" s="315" t="str">
        <f t="array" ref="G1521">IF( OR($T1521, NOT($U1521), $W1521), "", $AA1521 &amp; $AH1521 &amp; INDEX(中文數值資料表, $AG1521, 2) )</f>
        <v/>
      </c>
      <c r="H1521" s="321" t="str">
        <f t="shared" si="368"/>
        <v/>
      </c>
      <c r="I1521" s="322" t="str">
        <f t="shared" si="369"/>
        <v/>
      </c>
      <c r="J1521" s="323" t="str">
        <f t="shared" si="370"/>
        <v/>
      </c>
      <c r="K1521" s="316" t="str">
        <f t="shared" si="371"/>
        <v/>
      </c>
      <c r="L1521" s="317" t="str">
        <f t="shared" ca="1" si="440"/>
        <v xml:space="preserve">\ltjruby{}{}\
</v>
      </c>
      <c r="M1521" s="317" t="str">
        <f t="shared" ca="1" si="426"/>
        <v xml:space="preserve">&lt;ruby&gt;&lt;rt&gt;&lt;/rt&gt;&lt;/ruby&gt;
</v>
      </c>
      <c r="N1521" s="317" t="str">
        <f t="shared" ca="1" si="427"/>
        <v xml:space="preserve">&lt;ruby&gt;&lt;rt&gt;&lt;/rt&gt;&lt;/ruby&gt;
</v>
      </c>
      <c r="O1521" s="317" t="str">
        <f t="shared" ca="1" si="441"/>
        <v xml:space="preserve">&lt;ruby&gt;&lt;rt&gt;&lt;/rt&gt;&lt;/ruby&gt;
</v>
      </c>
      <c r="P1521" s="317" t="str">
        <f t="shared" ca="1" si="441"/>
        <v xml:space="preserve">&lt;ruby&gt;&lt;rt&gt;&lt;/rt&gt;&lt;/ruby&gt;
</v>
      </c>
      <c r="Q1521" s="318" t="str">
        <f t="shared" ca="1" si="429"/>
        <v xml:space="preserve">&lt;ruby&gt;&lt;rtc&gt;&lt;/rtc&gt;&lt;/ruby&gt;
</v>
      </c>
      <c r="R1521" s="318" t="str">
        <f t="shared" ca="1" si="430"/>
        <v xml:space="preserve">&lt;ruby&gt;&lt;rt&gt;&lt;/rt&gt;&lt;rtc&gt;&lt;/rtc&gt;&lt;/ruby&gt;
</v>
      </c>
      <c r="S1521" s="285"/>
      <c r="T1521" s="319" t="b">
        <f t="shared" si="424"/>
        <v>0</v>
      </c>
      <c r="U1521" s="319" t="b">
        <f t="shared" si="431"/>
        <v>0</v>
      </c>
      <c r="V1521" s="319" t="b">
        <f t="shared" si="432"/>
        <v>1</v>
      </c>
      <c r="W1521" s="319" t="b">
        <f t="shared" si="433"/>
        <v>1</v>
      </c>
      <c r="X1521" s="319" t="b">
        <f t="shared" si="434"/>
        <v>0</v>
      </c>
      <c r="Y1521" s="370"/>
      <c r="Z1521" s="377" t="str">
        <f t="shared" si="425"/>
        <v/>
      </c>
      <c r="AA1521" s="373" t="str">
        <f t="array" ref="AA1521">IF( $Z1521="", "", INDEX(白話字聲母資料表, $Z1521, $AA$5))</f>
        <v/>
      </c>
      <c r="AB1521" s="370"/>
      <c r="AC1521" s="377" t="str">
        <f t="shared" si="435"/>
        <v/>
      </c>
      <c r="AD1521" s="373" t="str">
        <f t="array" ref="AD1521">IF( $W1521, "", INDEX(白話字韻母資料表, AC1521, $AD$5))</f>
        <v/>
      </c>
      <c r="AE1521" s="373" t="str">
        <f t="array" ref="AE1521">IF( $W1521, "", IF( INDEX(白話字韻母資料表, AC1521, $AE$5) = "入聲", TRUE, FALSE) )</f>
        <v/>
      </c>
      <c r="AF1521" s="374" t="str">
        <f t="shared" si="436"/>
        <v/>
      </c>
      <c r="AG1521" s="374" t="str">
        <f t="shared" si="437"/>
        <v/>
      </c>
      <c r="AH1521" s="374" t="str">
        <f t="array" ref="AH1521">IF( $W1521, "", INDEX(白話字韻母資料表, $AC1521, $AH$5))</f>
        <v/>
      </c>
      <c r="AI1521" s="374" t="str">
        <f t="array" ref="AI1521">IF($W1521, "", INDEX(白話字韻母八聲調資料表, $AD1521, $AG1521))</f>
        <v/>
      </c>
      <c r="AJ1521" s="370"/>
      <c r="AK1521" s="373" t="b">
        <f t="shared" si="438"/>
        <v>0</v>
      </c>
      <c r="AL1521" s="373" t="str">
        <f>IF( $AK1521, IFERROR( IF(MATCH( $E1521, 顎音化聲母!$H$9:$H$37, 0), TRUE, FALSE), FALSE), "")</f>
        <v/>
      </c>
      <c r="AM1521" s="373" t="str">
        <f t="array" ref="AM1521">IF( AND($AK1521, $AL1521), INDEX(顎音化聲母資料表, MATCH( $D1521 &amp; $E1521, 顎音化聲母!$L$5:$L$136, 0), 3), "")</f>
        <v/>
      </c>
      <c r="AN1521" s="373" t="str">
        <f t="shared" si="439"/>
        <v/>
      </c>
      <c r="AO1521" s="374" t="str">
        <f t="array" ref="AO1521">IF($AN1521="", "", IF( $AM1521&lt;&gt;"", $AM1521,INDEX(白話字聲母資料表, $AN1521, $AO$5)))</f>
        <v/>
      </c>
      <c r="AP1521" s="374" t="str">
        <f t="array" ref="AP1521">IF($W1521, "", INDEX(方音八音反切資料表, $AD1521, $AG1521))</f>
        <v/>
      </c>
      <c r="AQ1521" s="370"/>
      <c r="AR1521" s="374" t="str">
        <f t="array" ref="AR1521">IF($V1521, "", INDEX(白話字聲母資料表, $Z1521, $AR$5))</f>
        <v/>
      </c>
      <c r="AS1521" s="375" t="str">
        <f t="array" ref="AS1521">IF($W1521, "", INDEX(白話字韻母資料表, $AC1521, $AR$5))</f>
        <v/>
      </c>
      <c r="AT1521" s="374" t="str">
        <f t="array" ref="AT1521">IF($W1521, "", INDEX(台羅韻母八聲調資料表, $AD1521, $AG1521))</f>
        <v/>
      </c>
      <c r="AU1521" s="370"/>
      <c r="AV1521" s="374" t="str">
        <f t="array" ref="AV1521">IF($V1521, "", INDEX(白話字聲母資料表, $Z1521, $AV$5))</f>
        <v/>
      </c>
      <c r="AW1521" s="375" t="str">
        <f t="array" ref="AW1521">IF($W1521, "", INDEX(白話字韻母資料表, $AC1521, $AW$5))</f>
        <v/>
      </c>
      <c r="AX1521" s="374" t="str">
        <f t="array" ref="AX1521">IF($W1521, "", INDEX(閩拼韻母八聲調資料表, $AD1521, $AG1521))</f>
        <v/>
      </c>
    </row>
    <row r="1522" spans="2:50">
      <c r="B1522" s="380">
        <f t="shared" si="367"/>
        <v>1514</v>
      </c>
      <c r="C1522" s="314" t="str">
        <f>MID(文章!$D$4, B1522, 1)</f>
        <v/>
      </c>
      <c r="D1522" s="365"/>
      <c r="E1522" s="365"/>
      <c r="F1522" s="365"/>
      <c r="G1522" s="315" t="str">
        <f t="array" ref="G1522">IF( OR($T1522, NOT($U1522), $W1522), "", $AA1522 &amp; $AH1522 &amp; INDEX(中文數值資料表, $AG1522, 2) )</f>
        <v/>
      </c>
      <c r="H1522" s="321" t="str">
        <f t="shared" si="368"/>
        <v/>
      </c>
      <c r="I1522" s="322" t="str">
        <f t="shared" si="369"/>
        <v/>
      </c>
      <c r="J1522" s="323" t="str">
        <f t="shared" si="370"/>
        <v/>
      </c>
      <c r="K1522" s="316" t="str">
        <f t="shared" si="371"/>
        <v/>
      </c>
      <c r="L1522" s="317" t="str">
        <f t="shared" ca="1" si="440"/>
        <v xml:space="preserve">\ltjruby{}{}\
</v>
      </c>
      <c r="M1522" s="317" t="str">
        <f t="shared" ca="1" si="426"/>
        <v xml:space="preserve">&lt;ruby&gt;&lt;rt&gt;&lt;/rt&gt;&lt;/ruby&gt;
</v>
      </c>
      <c r="N1522" s="317" t="str">
        <f t="shared" ca="1" si="427"/>
        <v xml:space="preserve">&lt;ruby&gt;&lt;rt&gt;&lt;/rt&gt;&lt;/ruby&gt;
</v>
      </c>
      <c r="O1522" s="317" t="str">
        <f t="shared" ca="1" si="441"/>
        <v xml:space="preserve">&lt;ruby&gt;&lt;rt&gt;&lt;/rt&gt;&lt;/ruby&gt;
</v>
      </c>
      <c r="P1522" s="317" t="str">
        <f t="shared" ca="1" si="441"/>
        <v xml:space="preserve">&lt;ruby&gt;&lt;rt&gt;&lt;/rt&gt;&lt;/ruby&gt;
</v>
      </c>
      <c r="Q1522" s="318" t="str">
        <f t="shared" ca="1" si="429"/>
        <v xml:space="preserve">&lt;ruby&gt;&lt;rtc&gt;&lt;/rtc&gt;&lt;/ruby&gt;
</v>
      </c>
      <c r="R1522" s="318" t="str">
        <f t="shared" ca="1" si="430"/>
        <v xml:space="preserve">&lt;ruby&gt;&lt;rt&gt;&lt;/rt&gt;&lt;rtc&gt;&lt;/rtc&gt;&lt;/ruby&gt;
</v>
      </c>
      <c r="S1522" s="285"/>
      <c r="T1522" s="319" t="b">
        <f t="shared" si="424"/>
        <v>0</v>
      </c>
      <c r="U1522" s="319" t="b">
        <f t="shared" si="431"/>
        <v>0</v>
      </c>
      <c r="V1522" s="319" t="b">
        <f t="shared" si="432"/>
        <v>1</v>
      </c>
      <c r="W1522" s="319" t="b">
        <f t="shared" si="433"/>
        <v>1</v>
      </c>
      <c r="X1522" s="319" t="b">
        <f t="shared" si="434"/>
        <v>0</v>
      </c>
      <c r="Y1522" s="370"/>
      <c r="Z1522" s="377" t="str">
        <f t="shared" si="425"/>
        <v/>
      </c>
      <c r="AA1522" s="373" t="str">
        <f t="array" ref="AA1522">IF( $Z1522="", "", INDEX(白話字聲母資料表, $Z1522, $AA$5))</f>
        <v/>
      </c>
      <c r="AB1522" s="370"/>
      <c r="AC1522" s="377" t="str">
        <f t="shared" si="435"/>
        <v/>
      </c>
      <c r="AD1522" s="373" t="str">
        <f t="array" ref="AD1522">IF( $W1522, "", INDEX(白話字韻母資料表, AC1522, $AD$5))</f>
        <v/>
      </c>
      <c r="AE1522" s="373" t="str">
        <f t="array" ref="AE1522">IF( $W1522, "", IF( INDEX(白話字韻母資料表, AC1522, $AE$5) = "入聲", TRUE, FALSE) )</f>
        <v/>
      </c>
      <c r="AF1522" s="374" t="str">
        <f t="shared" si="436"/>
        <v/>
      </c>
      <c r="AG1522" s="374" t="str">
        <f t="shared" si="437"/>
        <v/>
      </c>
      <c r="AH1522" s="374" t="str">
        <f t="array" ref="AH1522">IF( $W1522, "", INDEX(白話字韻母資料表, $AC1522, $AH$5))</f>
        <v/>
      </c>
      <c r="AI1522" s="374" t="str">
        <f t="array" ref="AI1522">IF($W1522, "", INDEX(白話字韻母八聲調資料表, $AD1522, $AG1522))</f>
        <v/>
      </c>
      <c r="AJ1522" s="370"/>
      <c r="AK1522" s="373" t="b">
        <f t="shared" si="438"/>
        <v>0</v>
      </c>
      <c r="AL1522" s="373" t="str">
        <f>IF( $AK1522, IFERROR( IF(MATCH( $E1522, 顎音化聲母!$H$9:$H$37, 0), TRUE, FALSE), FALSE), "")</f>
        <v/>
      </c>
      <c r="AM1522" s="373" t="str">
        <f t="array" ref="AM1522">IF( AND($AK1522, $AL1522), INDEX(顎音化聲母資料表, MATCH( $D1522 &amp; $E1522, 顎音化聲母!$L$5:$L$136, 0), 3), "")</f>
        <v/>
      </c>
      <c r="AN1522" s="373" t="str">
        <f t="shared" si="439"/>
        <v/>
      </c>
      <c r="AO1522" s="374" t="str">
        <f t="array" ref="AO1522">IF($AN1522="", "", IF( $AM1522&lt;&gt;"", $AM1522,INDEX(白話字聲母資料表, $AN1522, $AO$5)))</f>
        <v/>
      </c>
      <c r="AP1522" s="374" t="str">
        <f t="array" ref="AP1522">IF($W1522, "", INDEX(方音八音反切資料表, $AD1522, $AG1522))</f>
        <v/>
      </c>
      <c r="AQ1522" s="370"/>
      <c r="AR1522" s="374" t="str">
        <f t="array" ref="AR1522">IF($V1522, "", INDEX(白話字聲母資料表, $Z1522, $AR$5))</f>
        <v/>
      </c>
      <c r="AS1522" s="375" t="str">
        <f t="array" ref="AS1522">IF($W1522, "", INDEX(白話字韻母資料表, $AC1522, $AR$5))</f>
        <v/>
      </c>
      <c r="AT1522" s="374" t="str">
        <f t="array" ref="AT1522">IF($W1522, "", INDEX(台羅韻母八聲調資料表, $AD1522, $AG1522))</f>
        <v/>
      </c>
      <c r="AU1522" s="370"/>
      <c r="AV1522" s="374" t="str">
        <f t="array" ref="AV1522">IF($V1522, "", INDEX(白話字聲母資料表, $Z1522, $AV$5))</f>
        <v/>
      </c>
      <c r="AW1522" s="375" t="str">
        <f t="array" ref="AW1522">IF($W1522, "", INDEX(白話字韻母資料表, $AC1522, $AW$5))</f>
        <v/>
      </c>
      <c r="AX1522" s="374" t="str">
        <f t="array" ref="AX1522">IF($W1522, "", INDEX(閩拼韻母八聲調資料表, $AD1522, $AG1522))</f>
        <v/>
      </c>
    </row>
    <row r="1523" spans="2:50">
      <c r="B1523" s="380">
        <f t="shared" si="367"/>
        <v>1515</v>
      </c>
      <c r="C1523" s="314" t="str">
        <f>MID(文章!$D$4, B1523, 1)</f>
        <v/>
      </c>
      <c r="D1523" s="365"/>
      <c r="E1523" s="365"/>
      <c r="F1523" s="365"/>
      <c r="G1523" s="315" t="str">
        <f t="array" ref="G1523">IF( OR($T1523, NOT($U1523), $W1523), "", $AA1523 &amp; $AH1523 &amp; INDEX(中文數值資料表, $AG1523, 2) )</f>
        <v/>
      </c>
      <c r="H1523" s="321" t="str">
        <f t="shared" si="368"/>
        <v/>
      </c>
      <c r="I1523" s="322" t="str">
        <f t="shared" si="369"/>
        <v/>
      </c>
      <c r="J1523" s="323" t="str">
        <f t="shared" si="370"/>
        <v/>
      </c>
      <c r="K1523" s="316" t="str">
        <f t="shared" si="371"/>
        <v/>
      </c>
      <c r="L1523" s="317" t="str">
        <f t="shared" ca="1" si="440"/>
        <v xml:space="preserve">\ltjruby{}{}\
</v>
      </c>
      <c r="M1523" s="317" t="str">
        <f t="shared" ca="1" si="426"/>
        <v xml:space="preserve">&lt;ruby&gt;&lt;rt&gt;&lt;/rt&gt;&lt;/ruby&gt;
</v>
      </c>
      <c r="N1523" s="317" t="str">
        <f t="shared" ca="1" si="427"/>
        <v xml:space="preserve">&lt;ruby&gt;&lt;rt&gt;&lt;/rt&gt;&lt;/ruby&gt;
</v>
      </c>
      <c r="O1523" s="317" t="str">
        <f t="shared" ca="1" si="441"/>
        <v xml:space="preserve">&lt;ruby&gt;&lt;rt&gt;&lt;/rt&gt;&lt;/ruby&gt;
</v>
      </c>
      <c r="P1523" s="317" t="str">
        <f t="shared" ca="1" si="441"/>
        <v xml:space="preserve">&lt;ruby&gt;&lt;rt&gt;&lt;/rt&gt;&lt;/ruby&gt;
</v>
      </c>
      <c r="Q1523" s="318" t="str">
        <f t="shared" ca="1" si="429"/>
        <v xml:space="preserve">&lt;ruby&gt;&lt;rtc&gt;&lt;/rtc&gt;&lt;/ruby&gt;
</v>
      </c>
      <c r="R1523" s="318" t="str">
        <f t="shared" ca="1" si="430"/>
        <v xml:space="preserve">&lt;ruby&gt;&lt;rt&gt;&lt;/rt&gt;&lt;rtc&gt;&lt;/rtc&gt;&lt;/ruby&gt;
</v>
      </c>
      <c r="S1523" s="285"/>
      <c r="T1523" s="319" t="b">
        <f t="shared" si="424"/>
        <v>0</v>
      </c>
      <c r="U1523" s="319" t="b">
        <f t="shared" si="431"/>
        <v>0</v>
      </c>
      <c r="V1523" s="319" t="b">
        <f t="shared" si="432"/>
        <v>1</v>
      </c>
      <c r="W1523" s="319" t="b">
        <f t="shared" si="433"/>
        <v>1</v>
      </c>
      <c r="X1523" s="319" t="b">
        <f t="shared" si="434"/>
        <v>0</v>
      </c>
      <c r="Y1523" s="370"/>
      <c r="Z1523" s="377" t="str">
        <f t="shared" si="425"/>
        <v/>
      </c>
      <c r="AA1523" s="373" t="str">
        <f t="array" ref="AA1523">IF( $Z1523="", "", INDEX(白話字聲母資料表, $Z1523, $AA$5))</f>
        <v/>
      </c>
      <c r="AB1523" s="370"/>
      <c r="AC1523" s="377" t="str">
        <f t="shared" si="435"/>
        <v/>
      </c>
      <c r="AD1523" s="373" t="str">
        <f t="array" ref="AD1523">IF( $W1523, "", INDEX(白話字韻母資料表, AC1523, $AD$5))</f>
        <v/>
      </c>
      <c r="AE1523" s="373" t="str">
        <f t="array" ref="AE1523">IF( $W1523, "", IF( INDEX(白話字韻母資料表, AC1523, $AE$5) = "入聲", TRUE, FALSE) )</f>
        <v/>
      </c>
      <c r="AF1523" s="374" t="str">
        <f t="shared" si="436"/>
        <v/>
      </c>
      <c r="AG1523" s="374" t="str">
        <f t="shared" si="437"/>
        <v/>
      </c>
      <c r="AH1523" s="374" t="str">
        <f t="array" ref="AH1523">IF( $W1523, "", INDEX(白話字韻母資料表, $AC1523, $AH$5))</f>
        <v/>
      </c>
      <c r="AI1523" s="374" t="str">
        <f t="array" ref="AI1523">IF($W1523, "", INDEX(白話字韻母八聲調資料表, $AD1523, $AG1523))</f>
        <v/>
      </c>
      <c r="AJ1523" s="370"/>
      <c r="AK1523" s="373" t="b">
        <f t="shared" si="438"/>
        <v>0</v>
      </c>
      <c r="AL1523" s="373" t="str">
        <f>IF( $AK1523, IFERROR( IF(MATCH( $E1523, 顎音化聲母!$H$9:$H$37, 0), TRUE, FALSE), FALSE), "")</f>
        <v/>
      </c>
      <c r="AM1523" s="373" t="str">
        <f t="array" ref="AM1523">IF( AND($AK1523, $AL1523), INDEX(顎音化聲母資料表, MATCH( $D1523 &amp; $E1523, 顎音化聲母!$L$5:$L$136, 0), 3), "")</f>
        <v/>
      </c>
      <c r="AN1523" s="373" t="str">
        <f t="shared" si="439"/>
        <v/>
      </c>
      <c r="AO1523" s="374" t="str">
        <f t="array" ref="AO1523">IF($AN1523="", "", IF( $AM1523&lt;&gt;"", $AM1523,INDEX(白話字聲母資料表, $AN1523, $AO$5)))</f>
        <v/>
      </c>
      <c r="AP1523" s="374" t="str">
        <f t="array" ref="AP1523">IF($W1523, "", INDEX(方音八音反切資料表, $AD1523, $AG1523))</f>
        <v/>
      </c>
      <c r="AQ1523" s="370"/>
      <c r="AR1523" s="374" t="str">
        <f t="array" ref="AR1523">IF($V1523, "", INDEX(白話字聲母資料表, $Z1523, $AR$5))</f>
        <v/>
      </c>
      <c r="AS1523" s="375" t="str">
        <f t="array" ref="AS1523">IF($W1523, "", INDEX(白話字韻母資料表, $AC1523, $AR$5))</f>
        <v/>
      </c>
      <c r="AT1523" s="374" t="str">
        <f t="array" ref="AT1523">IF($W1523, "", INDEX(台羅韻母八聲調資料表, $AD1523, $AG1523))</f>
        <v/>
      </c>
      <c r="AU1523" s="370"/>
      <c r="AV1523" s="374" t="str">
        <f t="array" ref="AV1523">IF($V1523, "", INDEX(白話字聲母資料表, $Z1523, $AV$5))</f>
        <v/>
      </c>
      <c r="AW1523" s="375" t="str">
        <f t="array" ref="AW1523">IF($W1523, "", INDEX(白話字韻母資料表, $AC1523, $AW$5))</f>
        <v/>
      </c>
      <c r="AX1523" s="374" t="str">
        <f t="array" ref="AX1523">IF($W1523, "", INDEX(閩拼韻母八聲調資料表, $AD1523, $AG1523))</f>
        <v/>
      </c>
    </row>
    <row r="1524" spans="2:50">
      <c r="B1524" s="380">
        <f t="shared" si="367"/>
        <v>1516</v>
      </c>
      <c r="C1524" s="314" t="str">
        <f>MID(文章!$D$4, B1524, 1)</f>
        <v/>
      </c>
      <c r="D1524" s="365"/>
      <c r="E1524" s="365"/>
      <c r="F1524" s="365"/>
      <c r="G1524" s="315" t="str">
        <f t="array" ref="G1524">IF( OR($T1524, NOT($U1524), $W1524), "", $AA1524 &amp; $AH1524 &amp; INDEX(中文數值資料表, $AG1524, 2) )</f>
        <v/>
      </c>
      <c r="H1524" s="321" t="str">
        <f t="shared" si="368"/>
        <v/>
      </c>
      <c r="I1524" s="322" t="str">
        <f t="shared" si="369"/>
        <v/>
      </c>
      <c r="J1524" s="323" t="str">
        <f t="shared" si="370"/>
        <v/>
      </c>
      <c r="K1524" s="316" t="str">
        <f t="shared" si="371"/>
        <v/>
      </c>
      <c r="L1524" s="317" t="str">
        <f t="shared" ca="1" si="440"/>
        <v xml:space="preserve">\ltjruby{}{}\
</v>
      </c>
      <c r="M1524" s="317" t="str">
        <f t="shared" ca="1" si="426"/>
        <v xml:space="preserve">&lt;ruby&gt;&lt;rt&gt;&lt;/rt&gt;&lt;/ruby&gt;
</v>
      </c>
      <c r="N1524" s="317" t="str">
        <f t="shared" ca="1" si="427"/>
        <v xml:space="preserve">&lt;ruby&gt;&lt;rt&gt;&lt;/rt&gt;&lt;/ruby&gt;
</v>
      </c>
      <c r="O1524" s="317" t="str">
        <f t="shared" ca="1" si="441"/>
        <v xml:space="preserve">&lt;ruby&gt;&lt;rt&gt;&lt;/rt&gt;&lt;/ruby&gt;
</v>
      </c>
      <c r="P1524" s="317" t="str">
        <f t="shared" ca="1" si="441"/>
        <v xml:space="preserve">&lt;ruby&gt;&lt;rt&gt;&lt;/rt&gt;&lt;/ruby&gt;
</v>
      </c>
      <c r="Q1524" s="318" t="str">
        <f t="shared" ca="1" si="429"/>
        <v xml:space="preserve">&lt;ruby&gt;&lt;rtc&gt;&lt;/rtc&gt;&lt;/ruby&gt;
</v>
      </c>
      <c r="R1524" s="318" t="str">
        <f t="shared" ca="1" si="430"/>
        <v xml:space="preserve">&lt;ruby&gt;&lt;rt&gt;&lt;/rt&gt;&lt;rtc&gt;&lt;/rtc&gt;&lt;/ruby&gt;
</v>
      </c>
      <c r="S1524" s="285"/>
      <c r="T1524" s="319" t="b">
        <f t="shared" si="424"/>
        <v>0</v>
      </c>
      <c r="U1524" s="319" t="b">
        <f t="shared" si="431"/>
        <v>0</v>
      </c>
      <c r="V1524" s="319" t="b">
        <f t="shared" si="432"/>
        <v>1</v>
      </c>
      <c r="W1524" s="319" t="b">
        <f t="shared" si="433"/>
        <v>1</v>
      </c>
      <c r="X1524" s="319" t="b">
        <f t="shared" si="434"/>
        <v>0</v>
      </c>
      <c r="Y1524" s="370"/>
      <c r="Z1524" s="377" t="str">
        <f t="shared" si="425"/>
        <v/>
      </c>
      <c r="AA1524" s="373" t="str">
        <f t="array" ref="AA1524">IF( $Z1524="", "", INDEX(白話字聲母資料表, $Z1524, $AA$5))</f>
        <v/>
      </c>
      <c r="AB1524" s="370"/>
      <c r="AC1524" s="377" t="str">
        <f t="shared" si="435"/>
        <v/>
      </c>
      <c r="AD1524" s="373" t="str">
        <f t="array" ref="AD1524">IF( $W1524, "", INDEX(白話字韻母資料表, AC1524, $AD$5))</f>
        <v/>
      </c>
      <c r="AE1524" s="373" t="str">
        <f t="array" ref="AE1524">IF( $W1524, "", IF( INDEX(白話字韻母資料表, AC1524, $AE$5) = "入聲", TRUE, FALSE) )</f>
        <v/>
      </c>
      <c r="AF1524" s="374" t="str">
        <f t="shared" si="436"/>
        <v/>
      </c>
      <c r="AG1524" s="374" t="str">
        <f t="shared" si="437"/>
        <v/>
      </c>
      <c r="AH1524" s="374" t="str">
        <f t="array" ref="AH1524">IF( $W1524, "", INDEX(白話字韻母資料表, $AC1524, $AH$5))</f>
        <v/>
      </c>
      <c r="AI1524" s="374" t="str">
        <f t="array" ref="AI1524">IF($W1524, "", INDEX(白話字韻母八聲調資料表, $AD1524, $AG1524))</f>
        <v/>
      </c>
      <c r="AJ1524" s="370"/>
      <c r="AK1524" s="373" t="b">
        <f t="shared" si="438"/>
        <v>0</v>
      </c>
      <c r="AL1524" s="373" t="str">
        <f>IF( $AK1524, IFERROR( IF(MATCH( $E1524, 顎音化聲母!$H$9:$H$37, 0), TRUE, FALSE), FALSE), "")</f>
        <v/>
      </c>
      <c r="AM1524" s="373" t="str">
        <f t="array" ref="AM1524">IF( AND($AK1524, $AL1524), INDEX(顎音化聲母資料表, MATCH( $D1524 &amp; $E1524, 顎音化聲母!$L$5:$L$136, 0), 3), "")</f>
        <v/>
      </c>
      <c r="AN1524" s="373" t="str">
        <f t="shared" si="439"/>
        <v/>
      </c>
      <c r="AO1524" s="374" t="str">
        <f t="array" ref="AO1524">IF($AN1524="", "", IF( $AM1524&lt;&gt;"", $AM1524,INDEX(白話字聲母資料表, $AN1524, $AO$5)))</f>
        <v/>
      </c>
      <c r="AP1524" s="374" t="str">
        <f t="array" ref="AP1524">IF($W1524, "", INDEX(方音八音反切資料表, $AD1524, $AG1524))</f>
        <v/>
      </c>
      <c r="AQ1524" s="370"/>
      <c r="AR1524" s="374" t="str">
        <f t="array" ref="AR1524">IF($V1524, "", INDEX(白話字聲母資料表, $Z1524, $AR$5))</f>
        <v/>
      </c>
      <c r="AS1524" s="375" t="str">
        <f t="array" ref="AS1524">IF($W1524, "", INDEX(白話字韻母資料表, $AC1524, $AR$5))</f>
        <v/>
      </c>
      <c r="AT1524" s="374" t="str">
        <f t="array" ref="AT1524">IF($W1524, "", INDEX(台羅韻母八聲調資料表, $AD1524, $AG1524))</f>
        <v/>
      </c>
      <c r="AU1524" s="370"/>
      <c r="AV1524" s="374" t="str">
        <f t="array" ref="AV1524">IF($V1524, "", INDEX(白話字聲母資料表, $Z1524, $AV$5))</f>
        <v/>
      </c>
      <c r="AW1524" s="375" t="str">
        <f t="array" ref="AW1524">IF($W1524, "", INDEX(白話字韻母資料表, $AC1524, $AW$5))</f>
        <v/>
      </c>
      <c r="AX1524" s="374" t="str">
        <f t="array" ref="AX1524">IF($W1524, "", INDEX(閩拼韻母八聲調資料表, $AD1524, $AG1524))</f>
        <v/>
      </c>
    </row>
    <row r="1525" spans="2:50">
      <c r="B1525" s="380">
        <f t="shared" si="367"/>
        <v>1517</v>
      </c>
      <c r="C1525" s="314" t="str">
        <f>MID(文章!$D$4, B1525, 1)</f>
        <v/>
      </c>
      <c r="D1525" s="365"/>
      <c r="E1525" s="365"/>
      <c r="F1525" s="365"/>
      <c r="G1525" s="315" t="str">
        <f t="array" ref="G1525">IF( OR($T1525, NOT($U1525), $W1525), "", $AA1525 &amp; $AH1525 &amp; INDEX(中文數值資料表, $AG1525, 2) )</f>
        <v/>
      </c>
      <c r="H1525" s="321" t="str">
        <f t="shared" si="368"/>
        <v/>
      </c>
      <c r="I1525" s="322" t="str">
        <f t="shared" si="369"/>
        <v/>
      </c>
      <c r="J1525" s="323" t="str">
        <f t="shared" si="370"/>
        <v/>
      </c>
      <c r="K1525" s="316" t="str">
        <f t="shared" si="371"/>
        <v/>
      </c>
      <c r="L1525" s="317" t="str">
        <f t="shared" ca="1" si="440"/>
        <v xml:space="preserve">\ltjruby{}{}\
</v>
      </c>
      <c r="M1525" s="317" t="str">
        <f t="shared" ca="1" si="426"/>
        <v xml:space="preserve">&lt;ruby&gt;&lt;rt&gt;&lt;/rt&gt;&lt;/ruby&gt;
</v>
      </c>
      <c r="N1525" s="317" t="str">
        <f t="shared" ca="1" si="427"/>
        <v xml:space="preserve">&lt;ruby&gt;&lt;rt&gt;&lt;/rt&gt;&lt;/ruby&gt;
</v>
      </c>
      <c r="O1525" s="317" t="str">
        <f t="shared" ca="1" si="441"/>
        <v xml:space="preserve">&lt;ruby&gt;&lt;rt&gt;&lt;/rt&gt;&lt;/ruby&gt;
</v>
      </c>
      <c r="P1525" s="317" t="str">
        <f t="shared" ca="1" si="441"/>
        <v xml:space="preserve">&lt;ruby&gt;&lt;rt&gt;&lt;/rt&gt;&lt;/ruby&gt;
</v>
      </c>
      <c r="Q1525" s="318" t="str">
        <f t="shared" ca="1" si="429"/>
        <v xml:space="preserve">&lt;ruby&gt;&lt;rtc&gt;&lt;/rtc&gt;&lt;/ruby&gt;
</v>
      </c>
      <c r="R1525" s="318" t="str">
        <f t="shared" ca="1" si="430"/>
        <v xml:space="preserve">&lt;ruby&gt;&lt;rt&gt;&lt;/rt&gt;&lt;rtc&gt;&lt;/rtc&gt;&lt;/ruby&gt;
</v>
      </c>
      <c r="S1525" s="285"/>
      <c r="T1525" s="319" t="b">
        <f t="shared" si="424"/>
        <v>0</v>
      </c>
      <c r="U1525" s="319" t="b">
        <f t="shared" si="431"/>
        <v>0</v>
      </c>
      <c r="V1525" s="319" t="b">
        <f t="shared" si="432"/>
        <v>1</v>
      </c>
      <c r="W1525" s="319" t="b">
        <f t="shared" si="433"/>
        <v>1</v>
      </c>
      <c r="X1525" s="319" t="b">
        <f t="shared" si="434"/>
        <v>0</v>
      </c>
      <c r="Y1525" s="370"/>
      <c r="Z1525" s="377" t="str">
        <f t="shared" si="425"/>
        <v/>
      </c>
      <c r="AA1525" s="373" t="str">
        <f t="array" ref="AA1525">IF( $Z1525="", "", INDEX(白話字聲母資料表, $Z1525, $AA$5))</f>
        <v/>
      </c>
      <c r="AB1525" s="370"/>
      <c r="AC1525" s="377" t="str">
        <f t="shared" si="435"/>
        <v/>
      </c>
      <c r="AD1525" s="373" t="str">
        <f t="array" ref="AD1525">IF( $W1525, "", INDEX(白話字韻母資料表, AC1525, $AD$5))</f>
        <v/>
      </c>
      <c r="AE1525" s="373" t="str">
        <f t="array" ref="AE1525">IF( $W1525, "", IF( INDEX(白話字韻母資料表, AC1525, $AE$5) = "入聲", TRUE, FALSE) )</f>
        <v/>
      </c>
      <c r="AF1525" s="374" t="str">
        <f t="shared" si="436"/>
        <v/>
      </c>
      <c r="AG1525" s="374" t="str">
        <f t="shared" si="437"/>
        <v/>
      </c>
      <c r="AH1525" s="374" t="str">
        <f t="array" ref="AH1525">IF( $W1525, "", INDEX(白話字韻母資料表, $AC1525, $AH$5))</f>
        <v/>
      </c>
      <c r="AI1525" s="374" t="str">
        <f t="array" ref="AI1525">IF($W1525, "", INDEX(白話字韻母八聲調資料表, $AD1525, $AG1525))</f>
        <v/>
      </c>
      <c r="AJ1525" s="370"/>
      <c r="AK1525" s="373" t="b">
        <f t="shared" si="438"/>
        <v>0</v>
      </c>
      <c r="AL1525" s="373" t="str">
        <f>IF( $AK1525, IFERROR( IF(MATCH( $E1525, 顎音化聲母!$H$9:$H$37, 0), TRUE, FALSE), FALSE), "")</f>
        <v/>
      </c>
      <c r="AM1525" s="373" t="str">
        <f t="array" ref="AM1525">IF( AND($AK1525, $AL1525), INDEX(顎音化聲母資料表, MATCH( $D1525 &amp; $E1525, 顎音化聲母!$L$5:$L$136, 0), 3), "")</f>
        <v/>
      </c>
      <c r="AN1525" s="373" t="str">
        <f t="shared" si="439"/>
        <v/>
      </c>
      <c r="AO1525" s="374" t="str">
        <f t="array" ref="AO1525">IF($AN1525="", "", IF( $AM1525&lt;&gt;"", $AM1525,INDEX(白話字聲母資料表, $AN1525, $AO$5)))</f>
        <v/>
      </c>
      <c r="AP1525" s="374" t="str">
        <f t="array" ref="AP1525">IF($W1525, "", INDEX(方音八音反切資料表, $AD1525, $AG1525))</f>
        <v/>
      </c>
      <c r="AQ1525" s="370"/>
      <c r="AR1525" s="374" t="str">
        <f t="array" ref="AR1525">IF($V1525, "", INDEX(白話字聲母資料表, $Z1525, $AR$5))</f>
        <v/>
      </c>
      <c r="AS1525" s="375" t="str">
        <f t="array" ref="AS1525">IF($W1525, "", INDEX(白話字韻母資料表, $AC1525, $AR$5))</f>
        <v/>
      </c>
      <c r="AT1525" s="374" t="str">
        <f t="array" ref="AT1525">IF($W1525, "", INDEX(台羅韻母八聲調資料表, $AD1525, $AG1525))</f>
        <v/>
      </c>
      <c r="AU1525" s="370"/>
      <c r="AV1525" s="374" t="str">
        <f t="array" ref="AV1525">IF($V1525, "", INDEX(白話字聲母資料表, $Z1525, $AV$5))</f>
        <v/>
      </c>
      <c r="AW1525" s="375" t="str">
        <f t="array" ref="AW1525">IF($W1525, "", INDEX(白話字韻母資料表, $AC1525, $AW$5))</f>
        <v/>
      </c>
      <c r="AX1525" s="374" t="str">
        <f t="array" ref="AX1525">IF($W1525, "", INDEX(閩拼韻母八聲調資料表, $AD1525, $AG1525))</f>
        <v/>
      </c>
    </row>
    <row r="1526" spans="2:50">
      <c r="B1526" s="380">
        <f t="shared" si="367"/>
        <v>1518</v>
      </c>
      <c r="C1526" s="314" t="str">
        <f>MID(文章!$D$4, B1526, 1)</f>
        <v/>
      </c>
      <c r="D1526" s="365"/>
      <c r="E1526" s="365"/>
      <c r="F1526" s="365"/>
      <c r="G1526" s="315" t="str">
        <f t="array" ref="G1526">IF( OR($T1526, NOT($U1526), $W1526), "", $AA1526 &amp; $AH1526 &amp; INDEX(中文數值資料表, $AG1526, 2) )</f>
        <v/>
      </c>
      <c r="H1526" s="321" t="str">
        <f t="shared" si="368"/>
        <v/>
      </c>
      <c r="I1526" s="322" t="str">
        <f t="shared" si="369"/>
        <v/>
      </c>
      <c r="J1526" s="323" t="str">
        <f t="shared" si="370"/>
        <v/>
      </c>
      <c r="K1526" s="316" t="str">
        <f t="shared" si="371"/>
        <v/>
      </c>
      <c r="L1526" s="317" t="str">
        <f t="shared" ca="1" si="440"/>
        <v xml:space="preserve">\ltjruby{}{}\
</v>
      </c>
      <c r="M1526" s="317" t="str">
        <f t="shared" ca="1" si="426"/>
        <v xml:space="preserve">&lt;ruby&gt;&lt;rt&gt;&lt;/rt&gt;&lt;/ruby&gt;
</v>
      </c>
      <c r="N1526" s="317" t="str">
        <f t="shared" ca="1" si="427"/>
        <v xml:space="preserve">&lt;ruby&gt;&lt;rt&gt;&lt;/rt&gt;&lt;/ruby&gt;
</v>
      </c>
      <c r="O1526" s="317" t="str">
        <f t="shared" ca="1" si="441"/>
        <v xml:space="preserve">&lt;ruby&gt;&lt;rt&gt;&lt;/rt&gt;&lt;/ruby&gt;
</v>
      </c>
      <c r="P1526" s="317" t="str">
        <f t="shared" ca="1" si="441"/>
        <v xml:space="preserve">&lt;ruby&gt;&lt;rt&gt;&lt;/rt&gt;&lt;/ruby&gt;
</v>
      </c>
      <c r="Q1526" s="318" t="str">
        <f t="shared" ca="1" si="429"/>
        <v xml:space="preserve">&lt;ruby&gt;&lt;rtc&gt;&lt;/rtc&gt;&lt;/ruby&gt;
</v>
      </c>
      <c r="R1526" s="318" t="str">
        <f t="shared" ca="1" si="430"/>
        <v xml:space="preserve">&lt;ruby&gt;&lt;rt&gt;&lt;/rt&gt;&lt;rtc&gt;&lt;/rtc&gt;&lt;/ruby&gt;
</v>
      </c>
      <c r="S1526" s="285"/>
      <c r="T1526" s="319" t="b">
        <f t="shared" si="424"/>
        <v>0</v>
      </c>
      <c r="U1526" s="319" t="b">
        <f t="shared" si="431"/>
        <v>0</v>
      </c>
      <c r="V1526" s="319" t="b">
        <f t="shared" si="432"/>
        <v>1</v>
      </c>
      <c r="W1526" s="319" t="b">
        <f t="shared" si="433"/>
        <v>1</v>
      </c>
      <c r="X1526" s="319" t="b">
        <f t="shared" si="434"/>
        <v>0</v>
      </c>
      <c r="Y1526" s="370"/>
      <c r="Z1526" s="377" t="str">
        <f t="shared" si="425"/>
        <v/>
      </c>
      <c r="AA1526" s="373" t="str">
        <f t="array" ref="AA1526">IF( $Z1526="", "", INDEX(白話字聲母資料表, $Z1526, $AA$5))</f>
        <v/>
      </c>
      <c r="AB1526" s="370"/>
      <c r="AC1526" s="377" t="str">
        <f t="shared" si="435"/>
        <v/>
      </c>
      <c r="AD1526" s="373" t="str">
        <f t="array" ref="AD1526">IF( $W1526, "", INDEX(白話字韻母資料表, AC1526, $AD$5))</f>
        <v/>
      </c>
      <c r="AE1526" s="373" t="str">
        <f t="array" ref="AE1526">IF( $W1526, "", IF( INDEX(白話字韻母資料表, AC1526, $AE$5) = "入聲", TRUE, FALSE) )</f>
        <v/>
      </c>
      <c r="AF1526" s="374" t="str">
        <f t="shared" si="436"/>
        <v/>
      </c>
      <c r="AG1526" s="374" t="str">
        <f t="shared" si="437"/>
        <v/>
      </c>
      <c r="AH1526" s="374" t="str">
        <f t="array" ref="AH1526">IF( $W1526, "", INDEX(白話字韻母資料表, $AC1526, $AH$5))</f>
        <v/>
      </c>
      <c r="AI1526" s="374" t="str">
        <f t="array" ref="AI1526">IF($W1526, "", INDEX(白話字韻母八聲調資料表, $AD1526, $AG1526))</f>
        <v/>
      </c>
      <c r="AJ1526" s="370"/>
      <c r="AK1526" s="373" t="b">
        <f t="shared" si="438"/>
        <v>0</v>
      </c>
      <c r="AL1526" s="373" t="str">
        <f>IF( $AK1526, IFERROR( IF(MATCH( $E1526, 顎音化聲母!$H$9:$H$37, 0), TRUE, FALSE), FALSE), "")</f>
        <v/>
      </c>
      <c r="AM1526" s="373" t="str">
        <f t="array" ref="AM1526">IF( AND($AK1526, $AL1526), INDEX(顎音化聲母資料表, MATCH( $D1526 &amp; $E1526, 顎音化聲母!$L$5:$L$136, 0), 3), "")</f>
        <v/>
      </c>
      <c r="AN1526" s="373" t="str">
        <f t="shared" si="439"/>
        <v/>
      </c>
      <c r="AO1526" s="374" t="str">
        <f t="array" ref="AO1526">IF($AN1526="", "", IF( $AM1526&lt;&gt;"", $AM1526,INDEX(白話字聲母資料表, $AN1526, $AO$5)))</f>
        <v/>
      </c>
      <c r="AP1526" s="374" t="str">
        <f t="array" ref="AP1526">IF($W1526, "", INDEX(方音八音反切資料表, $AD1526, $AG1526))</f>
        <v/>
      </c>
      <c r="AQ1526" s="370"/>
      <c r="AR1526" s="374" t="str">
        <f t="array" ref="AR1526">IF($V1526, "", INDEX(白話字聲母資料表, $Z1526, $AR$5))</f>
        <v/>
      </c>
      <c r="AS1526" s="375" t="str">
        <f t="array" ref="AS1526">IF($W1526, "", INDEX(白話字韻母資料表, $AC1526, $AR$5))</f>
        <v/>
      </c>
      <c r="AT1526" s="374" t="str">
        <f t="array" ref="AT1526">IF($W1526, "", INDEX(台羅韻母八聲調資料表, $AD1526, $AG1526))</f>
        <v/>
      </c>
      <c r="AU1526" s="370"/>
      <c r="AV1526" s="374" t="str">
        <f t="array" ref="AV1526">IF($V1526, "", INDEX(白話字聲母資料表, $Z1526, $AV$5))</f>
        <v/>
      </c>
      <c r="AW1526" s="375" t="str">
        <f t="array" ref="AW1526">IF($W1526, "", INDEX(白話字韻母資料表, $AC1526, $AW$5))</f>
        <v/>
      </c>
      <c r="AX1526" s="374" t="str">
        <f t="array" ref="AX1526">IF($W1526, "", INDEX(閩拼韻母八聲調資料表, $AD1526, $AG1526))</f>
        <v/>
      </c>
    </row>
    <row r="1527" spans="2:50">
      <c r="B1527" s="380">
        <f t="shared" si="367"/>
        <v>1519</v>
      </c>
      <c r="C1527" s="314" t="str">
        <f>MID(文章!$D$4, B1527, 1)</f>
        <v/>
      </c>
      <c r="D1527" s="365"/>
      <c r="E1527" s="365"/>
      <c r="F1527" s="365"/>
      <c r="G1527" s="315" t="str">
        <f t="array" ref="G1527">IF( OR($T1527, NOT($U1527), $W1527), "", $AA1527 &amp; $AH1527 &amp; INDEX(中文數值資料表, $AG1527, 2) )</f>
        <v/>
      </c>
      <c r="H1527" s="321" t="str">
        <f t="shared" si="368"/>
        <v/>
      </c>
      <c r="I1527" s="322" t="str">
        <f t="shared" si="369"/>
        <v/>
      </c>
      <c r="J1527" s="323" t="str">
        <f t="shared" si="370"/>
        <v/>
      </c>
      <c r="K1527" s="316" t="str">
        <f t="shared" si="371"/>
        <v/>
      </c>
      <c r="L1527" s="317" t="str">
        <f t="shared" ca="1" si="440"/>
        <v xml:space="preserve">\ltjruby{}{}\
</v>
      </c>
      <c r="M1527" s="317" t="str">
        <f t="shared" ca="1" si="426"/>
        <v xml:space="preserve">&lt;ruby&gt;&lt;rt&gt;&lt;/rt&gt;&lt;/ruby&gt;
</v>
      </c>
      <c r="N1527" s="317" t="str">
        <f t="shared" ca="1" si="427"/>
        <v xml:space="preserve">&lt;ruby&gt;&lt;rt&gt;&lt;/rt&gt;&lt;/ruby&gt;
</v>
      </c>
      <c r="O1527" s="317" t="str">
        <f t="shared" ca="1" si="441"/>
        <v xml:space="preserve">&lt;ruby&gt;&lt;rt&gt;&lt;/rt&gt;&lt;/ruby&gt;
</v>
      </c>
      <c r="P1527" s="317" t="str">
        <f t="shared" ca="1" si="441"/>
        <v xml:space="preserve">&lt;ruby&gt;&lt;rt&gt;&lt;/rt&gt;&lt;/ruby&gt;
</v>
      </c>
      <c r="Q1527" s="318" t="str">
        <f t="shared" ca="1" si="429"/>
        <v xml:space="preserve">&lt;ruby&gt;&lt;rtc&gt;&lt;/rtc&gt;&lt;/ruby&gt;
</v>
      </c>
      <c r="R1527" s="318" t="str">
        <f t="shared" ca="1" si="430"/>
        <v xml:space="preserve">&lt;ruby&gt;&lt;rt&gt;&lt;/rt&gt;&lt;rtc&gt;&lt;/rtc&gt;&lt;/ruby&gt;
</v>
      </c>
      <c r="S1527" s="285"/>
      <c r="T1527" s="319" t="b">
        <f t="shared" si="424"/>
        <v>0</v>
      </c>
      <c r="U1527" s="319" t="b">
        <f t="shared" si="431"/>
        <v>0</v>
      </c>
      <c r="V1527" s="319" t="b">
        <f t="shared" si="432"/>
        <v>1</v>
      </c>
      <c r="W1527" s="319" t="b">
        <f t="shared" si="433"/>
        <v>1</v>
      </c>
      <c r="X1527" s="319" t="b">
        <f t="shared" si="434"/>
        <v>0</v>
      </c>
      <c r="Y1527" s="370"/>
      <c r="Z1527" s="377" t="str">
        <f t="shared" si="425"/>
        <v/>
      </c>
      <c r="AA1527" s="373" t="str">
        <f t="array" ref="AA1527">IF( $Z1527="", "", INDEX(白話字聲母資料表, $Z1527, $AA$5))</f>
        <v/>
      </c>
      <c r="AB1527" s="370"/>
      <c r="AC1527" s="377" t="str">
        <f t="shared" si="435"/>
        <v/>
      </c>
      <c r="AD1527" s="373" t="str">
        <f t="array" ref="AD1527">IF( $W1527, "", INDEX(白話字韻母資料表, AC1527, $AD$5))</f>
        <v/>
      </c>
      <c r="AE1527" s="373" t="str">
        <f t="array" ref="AE1527">IF( $W1527, "", IF( INDEX(白話字韻母資料表, AC1527, $AE$5) = "入聲", TRUE, FALSE) )</f>
        <v/>
      </c>
      <c r="AF1527" s="374" t="str">
        <f t="shared" si="436"/>
        <v/>
      </c>
      <c r="AG1527" s="374" t="str">
        <f t="shared" si="437"/>
        <v/>
      </c>
      <c r="AH1527" s="374" t="str">
        <f t="array" ref="AH1527">IF( $W1527, "", INDEX(白話字韻母資料表, $AC1527, $AH$5))</f>
        <v/>
      </c>
      <c r="AI1527" s="374" t="str">
        <f t="array" ref="AI1527">IF($W1527, "", INDEX(白話字韻母八聲調資料表, $AD1527, $AG1527))</f>
        <v/>
      </c>
      <c r="AJ1527" s="370"/>
      <c r="AK1527" s="373" t="b">
        <f t="shared" si="438"/>
        <v>0</v>
      </c>
      <c r="AL1527" s="373" t="str">
        <f>IF( $AK1527, IFERROR( IF(MATCH( $E1527, 顎音化聲母!$H$9:$H$37, 0), TRUE, FALSE), FALSE), "")</f>
        <v/>
      </c>
      <c r="AM1527" s="373" t="str">
        <f t="array" ref="AM1527">IF( AND($AK1527, $AL1527), INDEX(顎音化聲母資料表, MATCH( $D1527 &amp; $E1527, 顎音化聲母!$L$5:$L$136, 0), 3), "")</f>
        <v/>
      </c>
      <c r="AN1527" s="373" t="str">
        <f t="shared" si="439"/>
        <v/>
      </c>
      <c r="AO1527" s="374" t="str">
        <f t="array" ref="AO1527">IF($AN1527="", "", IF( $AM1527&lt;&gt;"", $AM1527,INDEX(白話字聲母資料表, $AN1527, $AO$5)))</f>
        <v/>
      </c>
      <c r="AP1527" s="374" t="str">
        <f t="array" ref="AP1527">IF($W1527, "", INDEX(方音八音反切資料表, $AD1527, $AG1527))</f>
        <v/>
      </c>
      <c r="AQ1527" s="370"/>
      <c r="AR1527" s="374" t="str">
        <f t="array" ref="AR1527">IF($V1527, "", INDEX(白話字聲母資料表, $Z1527, $AR$5))</f>
        <v/>
      </c>
      <c r="AS1527" s="375" t="str">
        <f t="array" ref="AS1527">IF($W1527, "", INDEX(白話字韻母資料表, $AC1527, $AR$5))</f>
        <v/>
      </c>
      <c r="AT1527" s="374" t="str">
        <f t="array" ref="AT1527">IF($W1527, "", INDEX(台羅韻母八聲調資料表, $AD1527, $AG1527))</f>
        <v/>
      </c>
      <c r="AU1527" s="370"/>
      <c r="AV1527" s="374" t="str">
        <f t="array" ref="AV1527">IF($V1527, "", INDEX(白話字聲母資料表, $Z1527, $AV$5))</f>
        <v/>
      </c>
      <c r="AW1527" s="375" t="str">
        <f t="array" ref="AW1527">IF($W1527, "", INDEX(白話字韻母資料表, $AC1527, $AW$5))</f>
        <v/>
      </c>
      <c r="AX1527" s="374" t="str">
        <f t="array" ref="AX1527">IF($W1527, "", INDEX(閩拼韻母八聲調資料表, $AD1527, $AG1527))</f>
        <v/>
      </c>
    </row>
    <row r="1528" spans="2:50">
      <c r="B1528" s="380">
        <f t="shared" si="367"/>
        <v>1520</v>
      </c>
      <c r="C1528" s="314" t="str">
        <f>MID(文章!$D$4, B1528, 1)</f>
        <v/>
      </c>
      <c r="D1528" s="365"/>
      <c r="E1528" s="365"/>
      <c r="F1528" s="365"/>
      <c r="G1528" s="315" t="str">
        <f t="array" ref="G1528">IF( OR($T1528, NOT($U1528), $W1528), "", $AA1528 &amp; $AH1528 &amp; INDEX(中文數值資料表, $AG1528, 2) )</f>
        <v/>
      </c>
      <c r="H1528" s="321" t="str">
        <f t="shared" si="368"/>
        <v/>
      </c>
      <c r="I1528" s="322" t="str">
        <f t="shared" si="369"/>
        <v/>
      </c>
      <c r="J1528" s="323" t="str">
        <f t="shared" si="370"/>
        <v/>
      </c>
      <c r="K1528" s="316" t="str">
        <f t="shared" si="371"/>
        <v/>
      </c>
      <c r="L1528" s="317" t="str">
        <f t="shared" ca="1" si="440"/>
        <v xml:space="preserve">\ltjruby{}{}\
</v>
      </c>
      <c r="M1528" s="317" t="str">
        <f t="shared" ca="1" si="426"/>
        <v xml:space="preserve">&lt;ruby&gt;&lt;rt&gt;&lt;/rt&gt;&lt;/ruby&gt;
</v>
      </c>
      <c r="N1528" s="317" t="str">
        <f t="shared" ca="1" si="427"/>
        <v xml:space="preserve">&lt;ruby&gt;&lt;rt&gt;&lt;/rt&gt;&lt;/ruby&gt;
</v>
      </c>
      <c r="O1528" s="317" t="str">
        <f t="shared" ca="1" si="441"/>
        <v xml:space="preserve">&lt;ruby&gt;&lt;rt&gt;&lt;/rt&gt;&lt;/ruby&gt;
</v>
      </c>
      <c r="P1528" s="317" t="str">
        <f t="shared" ca="1" si="441"/>
        <v xml:space="preserve">&lt;ruby&gt;&lt;rt&gt;&lt;/rt&gt;&lt;/ruby&gt;
</v>
      </c>
      <c r="Q1528" s="318" t="str">
        <f t="shared" ca="1" si="429"/>
        <v xml:space="preserve">&lt;ruby&gt;&lt;rtc&gt;&lt;/rtc&gt;&lt;/ruby&gt;
</v>
      </c>
      <c r="R1528" s="318" t="str">
        <f t="shared" ca="1" si="430"/>
        <v xml:space="preserve">&lt;ruby&gt;&lt;rt&gt;&lt;/rt&gt;&lt;rtc&gt;&lt;/rtc&gt;&lt;/ruby&gt;
</v>
      </c>
      <c r="S1528" s="285"/>
      <c r="T1528" s="319" t="b">
        <f t="shared" si="424"/>
        <v>0</v>
      </c>
      <c r="U1528" s="319" t="b">
        <f t="shared" si="431"/>
        <v>0</v>
      </c>
      <c r="V1528" s="319" t="b">
        <f t="shared" si="432"/>
        <v>1</v>
      </c>
      <c r="W1528" s="319" t="b">
        <f t="shared" si="433"/>
        <v>1</v>
      </c>
      <c r="X1528" s="319" t="b">
        <f t="shared" si="434"/>
        <v>0</v>
      </c>
      <c r="Y1528" s="370"/>
      <c r="Z1528" s="377" t="str">
        <f t="shared" si="425"/>
        <v/>
      </c>
      <c r="AA1528" s="373" t="str">
        <f t="array" ref="AA1528">IF( $Z1528="", "", INDEX(白話字聲母資料表, $Z1528, $AA$5))</f>
        <v/>
      </c>
      <c r="AB1528" s="370"/>
      <c r="AC1528" s="377" t="str">
        <f t="shared" si="435"/>
        <v/>
      </c>
      <c r="AD1528" s="373" t="str">
        <f t="array" ref="AD1528">IF( $W1528, "", INDEX(白話字韻母資料表, AC1528, $AD$5))</f>
        <v/>
      </c>
      <c r="AE1528" s="373" t="str">
        <f t="array" ref="AE1528">IF( $W1528, "", IF( INDEX(白話字韻母資料表, AC1528, $AE$5) = "入聲", TRUE, FALSE) )</f>
        <v/>
      </c>
      <c r="AF1528" s="374" t="str">
        <f t="shared" si="436"/>
        <v/>
      </c>
      <c r="AG1528" s="374" t="str">
        <f t="shared" si="437"/>
        <v/>
      </c>
      <c r="AH1528" s="374" t="str">
        <f t="array" ref="AH1528">IF( $W1528, "", INDEX(白話字韻母資料表, $AC1528, $AH$5))</f>
        <v/>
      </c>
      <c r="AI1528" s="374" t="str">
        <f t="array" ref="AI1528">IF($W1528, "", INDEX(白話字韻母八聲調資料表, $AD1528, $AG1528))</f>
        <v/>
      </c>
      <c r="AJ1528" s="370"/>
      <c r="AK1528" s="373" t="b">
        <f t="shared" si="438"/>
        <v>0</v>
      </c>
      <c r="AL1528" s="373" t="str">
        <f>IF( $AK1528, IFERROR( IF(MATCH( $E1528, 顎音化聲母!$H$9:$H$37, 0), TRUE, FALSE), FALSE), "")</f>
        <v/>
      </c>
      <c r="AM1528" s="373" t="str">
        <f t="array" ref="AM1528">IF( AND($AK1528, $AL1528), INDEX(顎音化聲母資料表, MATCH( $D1528 &amp; $E1528, 顎音化聲母!$L$5:$L$136, 0), 3), "")</f>
        <v/>
      </c>
      <c r="AN1528" s="373" t="str">
        <f t="shared" si="439"/>
        <v/>
      </c>
      <c r="AO1528" s="374" t="str">
        <f t="array" ref="AO1528">IF($AN1528="", "", IF( $AM1528&lt;&gt;"", $AM1528,INDEX(白話字聲母資料表, $AN1528, $AO$5)))</f>
        <v/>
      </c>
      <c r="AP1528" s="374" t="str">
        <f t="array" ref="AP1528">IF($W1528, "", INDEX(方音八音反切資料表, $AD1528, $AG1528))</f>
        <v/>
      </c>
      <c r="AQ1528" s="370"/>
      <c r="AR1528" s="374" t="str">
        <f t="array" ref="AR1528">IF($V1528, "", INDEX(白話字聲母資料表, $Z1528, $AR$5))</f>
        <v/>
      </c>
      <c r="AS1528" s="375" t="str">
        <f t="array" ref="AS1528">IF($W1528, "", INDEX(白話字韻母資料表, $AC1528, $AR$5))</f>
        <v/>
      </c>
      <c r="AT1528" s="374" t="str">
        <f t="array" ref="AT1528">IF($W1528, "", INDEX(台羅韻母八聲調資料表, $AD1528, $AG1528))</f>
        <v/>
      </c>
      <c r="AU1528" s="370"/>
      <c r="AV1528" s="374" t="str">
        <f t="array" ref="AV1528">IF($V1528, "", INDEX(白話字聲母資料表, $Z1528, $AV$5))</f>
        <v/>
      </c>
      <c r="AW1528" s="375" t="str">
        <f t="array" ref="AW1528">IF($W1528, "", INDEX(白話字韻母資料表, $AC1528, $AW$5))</f>
        <v/>
      </c>
      <c r="AX1528" s="374" t="str">
        <f t="array" ref="AX1528">IF($W1528, "", INDEX(閩拼韻母八聲調資料表, $AD1528, $AG1528))</f>
        <v/>
      </c>
    </row>
    <row r="1529" spans="2:50">
      <c r="B1529" s="380">
        <f t="shared" si="367"/>
        <v>1521</v>
      </c>
      <c r="C1529" s="314" t="str">
        <f>MID(文章!$D$4, B1529, 1)</f>
        <v/>
      </c>
      <c r="D1529" s="365"/>
      <c r="E1529" s="365"/>
      <c r="F1529" s="365"/>
      <c r="G1529" s="315" t="str">
        <f t="array" ref="G1529">IF( OR($T1529, NOT($U1529), $W1529), "", $AA1529 &amp; $AH1529 &amp; INDEX(中文數值資料表, $AG1529, 2) )</f>
        <v/>
      </c>
      <c r="H1529" s="321" t="str">
        <f t="shared" si="368"/>
        <v/>
      </c>
      <c r="I1529" s="322" t="str">
        <f t="shared" si="369"/>
        <v/>
      </c>
      <c r="J1529" s="323" t="str">
        <f t="shared" si="370"/>
        <v/>
      </c>
      <c r="K1529" s="316" t="str">
        <f t="shared" si="371"/>
        <v/>
      </c>
      <c r="L1529" s="317" t="str">
        <f t="shared" ca="1" si="440"/>
        <v xml:space="preserve">\ltjruby{}{}\
</v>
      </c>
      <c r="M1529" s="317" t="str">
        <f t="shared" ca="1" si="426"/>
        <v xml:space="preserve">&lt;ruby&gt;&lt;rt&gt;&lt;/rt&gt;&lt;/ruby&gt;
</v>
      </c>
      <c r="N1529" s="317" t="str">
        <f t="shared" ca="1" si="427"/>
        <v xml:space="preserve">&lt;ruby&gt;&lt;rt&gt;&lt;/rt&gt;&lt;/ruby&gt;
</v>
      </c>
      <c r="O1529" s="317" t="str">
        <f t="shared" ca="1" si="441"/>
        <v xml:space="preserve">&lt;ruby&gt;&lt;rt&gt;&lt;/rt&gt;&lt;/ruby&gt;
</v>
      </c>
      <c r="P1529" s="317" t="str">
        <f t="shared" ca="1" si="441"/>
        <v xml:space="preserve">&lt;ruby&gt;&lt;rt&gt;&lt;/rt&gt;&lt;/ruby&gt;
</v>
      </c>
      <c r="Q1529" s="318" t="str">
        <f t="shared" ca="1" si="429"/>
        <v xml:space="preserve">&lt;ruby&gt;&lt;rtc&gt;&lt;/rtc&gt;&lt;/ruby&gt;
</v>
      </c>
      <c r="R1529" s="318" t="str">
        <f t="shared" ca="1" si="430"/>
        <v xml:space="preserve">&lt;ruby&gt;&lt;rt&gt;&lt;/rt&gt;&lt;rtc&gt;&lt;/rtc&gt;&lt;/ruby&gt;
</v>
      </c>
      <c r="S1529" s="285"/>
      <c r="T1529" s="319" t="b">
        <f t="shared" si="424"/>
        <v>0</v>
      </c>
      <c r="U1529" s="319" t="b">
        <f t="shared" si="431"/>
        <v>0</v>
      </c>
      <c r="V1529" s="319" t="b">
        <f t="shared" si="432"/>
        <v>1</v>
      </c>
      <c r="W1529" s="319" t="b">
        <f t="shared" si="433"/>
        <v>1</v>
      </c>
      <c r="X1529" s="319" t="b">
        <f t="shared" si="434"/>
        <v>0</v>
      </c>
      <c r="Y1529" s="370"/>
      <c r="Z1529" s="377" t="str">
        <f t="shared" si="425"/>
        <v/>
      </c>
      <c r="AA1529" s="373" t="str">
        <f t="array" ref="AA1529">IF( $Z1529="", "", INDEX(白話字聲母資料表, $Z1529, $AA$5))</f>
        <v/>
      </c>
      <c r="AB1529" s="370"/>
      <c r="AC1529" s="377" t="str">
        <f t="shared" si="435"/>
        <v/>
      </c>
      <c r="AD1529" s="373" t="str">
        <f t="array" ref="AD1529">IF( $W1529, "", INDEX(白話字韻母資料表, AC1529, $AD$5))</f>
        <v/>
      </c>
      <c r="AE1529" s="373" t="str">
        <f t="array" ref="AE1529">IF( $W1529, "", IF( INDEX(白話字韻母資料表, AC1529, $AE$5) = "入聲", TRUE, FALSE) )</f>
        <v/>
      </c>
      <c r="AF1529" s="374" t="str">
        <f t="shared" si="436"/>
        <v/>
      </c>
      <c r="AG1529" s="374" t="str">
        <f t="shared" si="437"/>
        <v/>
      </c>
      <c r="AH1529" s="374" t="str">
        <f t="array" ref="AH1529">IF( $W1529, "", INDEX(白話字韻母資料表, $AC1529, $AH$5))</f>
        <v/>
      </c>
      <c r="AI1529" s="374" t="str">
        <f t="array" ref="AI1529">IF($W1529, "", INDEX(白話字韻母八聲調資料表, $AD1529, $AG1529))</f>
        <v/>
      </c>
      <c r="AJ1529" s="370"/>
      <c r="AK1529" s="373" t="b">
        <f t="shared" si="438"/>
        <v>0</v>
      </c>
      <c r="AL1529" s="373" t="str">
        <f>IF( $AK1529, IFERROR( IF(MATCH( $E1529, 顎音化聲母!$H$9:$H$37, 0), TRUE, FALSE), FALSE), "")</f>
        <v/>
      </c>
      <c r="AM1529" s="373" t="str">
        <f t="array" ref="AM1529">IF( AND($AK1529, $AL1529), INDEX(顎音化聲母資料表, MATCH( $D1529 &amp; $E1529, 顎音化聲母!$L$5:$L$136, 0), 3), "")</f>
        <v/>
      </c>
      <c r="AN1529" s="373" t="str">
        <f t="shared" si="439"/>
        <v/>
      </c>
      <c r="AO1529" s="374" t="str">
        <f t="array" ref="AO1529">IF($AN1529="", "", IF( $AM1529&lt;&gt;"", $AM1529,INDEX(白話字聲母資料表, $AN1529, $AO$5)))</f>
        <v/>
      </c>
      <c r="AP1529" s="374" t="str">
        <f t="array" ref="AP1529">IF($W1529, "", INDEX(方音八音反切資料表, $AD1529, $AG1529))</f>
        <v/>
      </c>
      <c r="AQ1529" s="370"/>
      <c r="AR1529" s="374" t="str">
        <f t="array" ref="AR1529">IF($V1529, "", INDEX(白話字聲母資料表, $Z1529, $AR$5))</f>
        <v/>
      </c>
      <c r="AS1529" s="375" t="str">
        <f t="array" ref="AS1529">IF($W1529, "", INDEX(白話字韻母資料表, $AC1529, $AR$5))</f>
        <v/>
      </c>
      <c r="AT1529" s="374" t="str">
        <f t="array" ref="AT1529">IF($W1529, "", INDEX(台羅韻母八聲調資料表, $AD1529, $AG1529))</f>
        <v/>
      </c>
      <c r="AU1529" s="370"/>
      <c r="AV1529" s="374" t="str">
        <f t="array" ref="AV1529">IF($V1529, "", INDEX(白話字聲母資料表, $Z1529, $AV$5))</f>
        <v/>
      </c>
      <c r="AW1529" s="375" t="str">
        <f t="array" ref="AW1529">IF($W1529, "", INDEX(白話字韻母資料表, $AC1529, $AW$5))</f>
        <v/>
      </c>
      <c r="AX1529" s="374" t="str">
        <f t="array" ref="AX1529">IF($W1529, "", INDEX(閩拼韻母八聲調資料表, $AD1529, $AG1529))</f>
        <v/>
      </c>
    </row>
    <row r="1530" spans="2:50">
      <c r="B1530" s="380">
        <f t="shared" si="367"/>
        <v>1522</v>
      </c>
      <c r="C1530" s="314" t="str">
        <f>MID(文章!$D$4, B1530, 1)</f>
        <v/>
      </c>
      <c r="D1530" s="365"/>
      <c r="E1530" s="365"/>
      <c r="F1530" s="365"/>
      <c r="G1530" s="315" t="str">
        <f t="array" ref="G1530">IF( OR($T1530, NOT($U1530), $W1530), "", $AA1530 &amp; $AH1530 &amp; INDEX(中文數值資料表, $AG1530, 2) )</f>
        <v/>
      </c>
      <c r="H1530" s="321" t="str">
        <f t="shared" si="368"/>
        <v/>
      </c>
      <c r="I1530" s="322" t="str">
        <f t="shared" si="369"/>
        <v/>
      </c>
      <c r="J1530" s="323" t="str">
        <f t="shared" si="370"/>
        <v/>
      </c>
      <c r="K1530" s="316" t="str">
        <f t="shared" si="371"/>
        <v/>
      </c>
      <c r="L1530" s="317" t="str">
        <f t="shared" ca="1" si="440"/>
        <v xml:space="preserve">\ltjruby{}{}\
</v>
      </c>
      <c r="M1530" s="317" t="str">
        <f t="shared" ca="1" si="426"/>
        <v xml:space="preserve">&lt;ruby&gt;&lt;rt&gt;&lt;/rt&gt;&lt;/ruby&gt;
</v>
      </c>
      <c r="N1530" s="317" t="str">
        <f t="shared" ca="1" si="427"/>
        <v xml:space="preserve">&lt;ruby&gt;&lt;rt&gt;&lt;/rt&gt;&lt;/ruby&gt;
</v>
      </c>
      <c r="O1530" s="317" t="str">
        <f t="shared" ca="1" si="441"/>
        <v xml:space="preserve">&lt;ruby&gt;&lt;rt&gt;&lt;/rt&gt;&lt;/ruby&gt;
</v>
      </c>
      <c r="P1530" s="317" t="str">
        <f t="shared" ca="1" si="441"/>
        <v xml:space="preserve">&lt;ruby&gt;&lt;rt&gt;&lt;/rt&gt;&lt;/ruby&gt;
</v>
      </c>
      <c r="Q1530" s="318" t="str">
        <f t="shared" ca="1" si="429"/>
        <v xml:space="preserve">&lt;ruby&gt;&lt;rtc&gt;&lt;/rtc&gt;&lt;/ruby&gt;
</v>
      </c>
      <c r="R1530" s="318" t="str">
        <f t="shared" ca="1" si="430"/>
        <v xml:space="preserve">&lt;ruby&gt;&lt;rt&gt;&lt;/rt&gt;&lt;rtc&gt;&lt;/rtc&gt;&lt;/ruby&gt;
</v>
      </c>
      <c r="S1530" s="285"/>
      <c r="T1530" s="319" t="b">
        <f t="shared" si="424"/>
        <v>0</v>
      </c>
      <c r="U1530" s="319" t="b">
        <f t="shared" si="431"/>
        <v>0</v>
      </c>
      <c r="V1530" s="319" t="b">
        <f t="shared" si="432"/>
        <v>1</v>
      </c>
      <c r="W1530" s="319" t="b">
        <f t="shared" si="433"/>
        <v>1</v>
      </c>
      <c r="X1530" s="319" t="b">
        <f t="shared" si="434"/>
        <v>0</v>
      </c>
      <c r="Y1530" s="370"/>
      <c r="Z1530" s="377" t="str">
        <f t="shared" si="425"/>
        <v/>
      </c>
      <c r="AA1530" s="373" t="str">
        <f t="array" ref="AA1530">IF( $Z1530="", "", INDEX(白話字聲母資料表, $Z1530, $AA$5))</f>
        <v/>
      </c>
      <c r="AB1530" s="370"/>
      <c r="AC1530" s="377" t="str">
        <f t="shared" si="435"/>
        <v/>
      </c>
      <c r="AD1530" s="373" t="str">
        <f t="array" ref="AD1530">IF( $W1530, "", INDEX(白話字韻母資料表, AC1530, $AD$5))</f>
        <v/>
      </c>
      <c r="AE1530" s="373" t="str">
        <f t="array" ref="AE1530">IF( $W1530, "", IF( INDEX(白話字韻母資料表, AC1530, $AE$5) = "入聲", TRUE, FALSE) )</f>
        <v/>
      </c>
      <c r="AF1530" s="374" t="str">
        <f t="shared" si="436"/>
        <v/>
      </c>
      <c r="AG1530" s="374" t="str">
        <f t="shared" si="437"/>
        <v/>
      </c>
      <c r="AH1530" s="374" t="str">
        <f t="array" ref="AH1530">IF( $W1530, "", INDEX(白話字韻母資料表, $AC1530, $AH$5))</f>
        <v/>
      </c>
      <c r="AI1530" s="374" t="str">
        <f t="array" ref="AI1530">IF($W1530, "", INDEX(白話字韻母八聲調資料表, $AD1530, $AG1530))</f>
        <v/>
      </c>
      <c r="AJ1530" s="370"/>
      <c r="AK1530" s="373" t="b">
        <f t="shared" si="438"/>
        <v>0</v>
      </c>
      <c r="AL1530" s="373" t="str">
        <f>IF( $AK1530, IFERROR( IF(MATCH( $E1530, 顎音化聲母!$H$9:$H$37, 0), TRUE, FALSE), FALSE), "")</f>
        <v/>
      </c>
      <c r="AM1530" s="373" t="str">
        <f t="array" ref="AM1530">IF( AND($AK1530, $AL1530), INDEX(顎音化聲母資料表, MATCH( $D1530 &amp; $E1530, 顎音化聲母!$L$5:$L$136, 0), 3), "")</f>
        <v/>
      </c>
      <c r="AN1530" s="373" t="str">
        <f t="shared" si="439"/>
        <v/>
      </c>
      <c r="AO1530" s="374" t="str">
        <f t="array" ref="AO1530">IF($AN1530="", "", IF( $AM1530&lt;&gt;"", $AM1530,INDEX(白話字聲母資料表, $AN1530, $AO$5)))</f>
        <v/>
      </c>
      <c r="AP1530" s="374" t="str">
        <f t="array" ref="AP1530">IF($W1530, "", INDEX(方音八音反切資料表, $AD1530, $AG1530))</f>
        <v/>
      </c>
      <c r="AQ1530" s="370"/>
      <c r="AR1530" s="374" t="str">
        <f t="array" ref="AR1530">IF($V1530, "", INDEX(白話字聲母資料表, $Z1530, $AR$5))</f>
        <v/>
      </c>
      <c r="AS1530" s="375" t="str">
        <f t="array" ref="AS1530">IF($W1530, "", INDEX(白話字韻母資料表, $AC1530, $AR$5))</f>
        <v/>
      </c>
      <c r="AT1530" s="374" t="str">
        <f t="array" ref="AT1530">IF($W1530, "", INDEX(台羅韻母八聲調資料表, $AD1530, $AG1530))</f>
        <v/>
      </c>
      <c r="AU1530" s="370"/>
      <c r="AV1530" s="374" t="str">
        <f t="array" ref="AV1530">IF($V1530, "", INDEX(白話字聲母資料表, $Z1530, $AV$5))</f>
        <v/>
      </c>
      <c r="AW1530" s="375" t="str">
        <f t="array" ref="AW1530">IF($W1530, "", INDEX(白話字韻母資料表, $AC1530, $AW$5))</f>
        <v/>
      </c>
      <c r="AX1530" s="374" t="str">
        <f t="array" ref="AX1530">IF($W1530, "", INDEX(閩拼韻母八聲調資料表, $AD1530, $AG1530))</f>
        <v/>
      </c>
    </row>
    <row r="1531" spans="2:50">
      <c r="B1531" s="380">
        <f t="shared" si="367"/>
        <v>1523</v>
      </c>
      <c r="C1531" s="314" t="str">
        <f>MID(文章!$D$4, B1531, 1)</f>
        <v/>
      </c>
      <c r="D1531" s="365"/>
      <c r="E1531" s="365"/>
      <c r="F1531" s="365"/>
      <c r="G1531" s="315" t="str">
        <f t="array" ref="G1531">IF( OR($T1531, NOT($U1531), $W1531), "", $AA1531 &amp; $AH1531 &amp; INDEX(中文數值資料表, $AG1531, 2) )</f>
        <v/>
      </c>
      <c r="H1531" s="321" t="str">
        <f t="shared" si="368"/>
        <v/>
      </c>
      <c r="I1531" s="322" t="str">
        <f t="shared" si="369"/>
        <v/>
      </c>
      <c r="J1531" s="323" t="str">
        <f t="shared" si="370"/>
        <v/>
      </c>
      <c r="K1531" s="316" t="str">
        <f t="shared" si="371"/>
        <v/>
      </c>
      <c r="L1531" s="317" t="str">
        <f t="shared" ca="1" si="440"/>
        <v xml:space="preserve">\ltjruby{}{}\
</v>
      </c>
      <c r="M1531" s="317" t="str">
        <f t="shared" ca="1" si="426"/>
        <v xml:space="preserve">&lt;ruby&gt;&lt;rt&gt;&lt;/rt&gt;&lt;/ruby&gt;
</v>
      </c>
      <c r="N1531" s="317" t="str">
        <f t="shared" ca="1" si="427"/>
        <v xml:space="preserve">&lt;ruby&gt;&lt;rt&gt;&lt;/rt&gt;&lt;/ruby&gt;
</v>
      </c>
      <c r="O1531" s="317" t="str">
        <f t="shared" ca="1" si="441"/>
        <v xml:space="preserve">&lt;ruby&gt;&lt;rt&gt;&lt;/rt&gt;&lt;/ruby&gt;
</v>
      </c>
      <c r="P1531" s="317" t="str">
        <f t="shared" ca="1" si="441"/>
        <v xml:space="preserve">&lt;ruby&gt;&lt;rt&gt;&lt;/rt&gt;&lt;/ruby&gt;
</v>
      </c>
      <c r="Q1531" s="318" t="str">
        <f t="shared" ca="1" si="429"/>
        <v xml:space="preserve">&lt;ruby&gt;&lt;rtc&gt;&lt;/rtc&gt;&lt;/ruby&gt;
</v>
      </c>
      <c r="R1531" s="318" t="str">
        <f t="shared" ca="1" si="430"/>
        <v xml:space="preserve">&lt;ruby&gt;&lt;rt&gt;&lt;/rt&gt;&lt;rtc&gt;&lt;/rtc&gt;&lt;/ruby&gt;
</v>
      </c>
      <c r="S1531" s="285"/>
      <c r="T1531" s="319" t="b">
        <f t="shared" si="424"/>
        <v>0</v>
      </c>
      <c r="U1531" s="319" t="b">
        <f t="shared" si="431"/>
        <v>0</v>
      </c>
      <c r="V1531" s="319" t="b">
        <f t="shared" si="432"/>
        <v>1</v>
      </c>
      <c r="W1531" s="319" t="b">
        <f t="shared" si="433"/>
        <v>1</v>
      </c>
      <c r="X1531" s="319" t="b">
        <f t="shared" si="434"/>
        <v>0</v>
      </c>
      <c r="Y1531" s="370"/>
      <c r="Z1531" s="377" t="str">
        <f t="shared" si="425"/>
        <v/>
      </c>
      <c r="AA1531" s="373" t="str">
        <f t="array" ref="AA1531">IF( $Z1531="", "", INDEX(白話字聲母資料表, $Z1531, $AA$5))</f>
        <v/>
      </c>
      <c r="AB1531" s="370"/>
      <c r="AC1531" s="377" t="str">
        <f t="shared" si="435"/>
        <v/>
      </c>
      <c r="AD1531" s="373" t="str">
        <f t="array" ref="AD1531">IF( $W1531, "", INDEX(白話字韻母資料表, AC1531, $AD$5))</f>
        <v/>
      </c>
      <c r="AE1531" s="373" t="str">
        <f t="array" ref="AE1531">IF( $W1531, "", IF( INDEX(白話字韻母資料表, AC1531, $AE$5) = "入聲", TRUE, FALSE) )</f>
        <v/>
      </c>
      <c r="AF1531" s="374" t="str">
        <f t="shared" si="436"/>
        <v/>
      </c>
      <c r="AG1531" s="374" t="str">
        <f t="shared" si="437"/>
        <v/>
      </c>
      <c r="AH1531" s="374" t="str">
        <f t="array" ref="AH1531">IF( $W1531, "", INDEX(白話字韻母資料表, $AC1531, $AH$5))</f>
        <v/>
      </c>
      <c r="AI1531" s="374" t="str">
        <f t="array" ref="AI1531">IF($W1531, "", INDEX(白話字韻母八聲調資料表, $AD1531, $AG1531))</f>
        <v/>
      </c>
      <c r="AJ1531" s="370"/>
      <c r="AK1531" s="373" t="b">
        <f t="shared" si="438"/>
        <v>0</v>
      </c>
      <c r="AL1531" s="373" t="str">
        <f>IF( $AK1531, IFERROR( IF(MATCH( $E1531, 顎音化聲母!$H$9:$H$37, 0), TRUE, FALSE), FALSE), "")</f>
        <v/>
      </c>
      <c r="AM1531" s="373" t="str">
        <f t="array" ref="AM1531">IF( AND($AK1531, $AL1531), INDEX(顎音化聲母資料表, MATCH( $D1531 &amp; $E1531, 顎音化聲母!$L$5:$L$136, 0), 3), "")</f>
        <v/>
      </c>
      <c r="AN1531" s="373" t="str">
        <f t="shared" si="439"/>
        <v/>
      </c>
      <c r="AO1531" s="374" t="str">
        <f t="array" ref="AO1531">IF($AN1531="", "", IF( $AM1531&lt;&gt;"", $AM1531,INDEX(白話字聲母資料表, $AN1531, $AO$5)))</f>
        <v/>
      </c>
      <c r="AP1531" s="374" t="str">
        <f t="array" ref="AP1531">IF($W1531, "", INDEX(方音八音反切資料表, $AD1531, $AG1531))</f>
        <v/>
      </c>
      <c r="AQ1531" s="370"/>
      <c r="AR1531" s="374" t="str">
        <f t="array" ref="AR1531">IF($V1531, "", INDEX(白話字聲母資料表, $Z1531, $AR$5))</f>
        <v/>
      </c>
      <c r="AS1531" s="375" t="str">
        <f t="array" ref="AS1531">IF($W1531, "", INDEX(白話字韻母資料表, $AC1531, $AR$5))</f>
        <v/>
      </c>
      <c r="AT1531" s="374" t="str">
        <f t="array" ref="AT1531">IF($W1531, "", INDEX(台羅韻母八聲調資料表, $AD1531, $AG1531))</f>
        <v/>
      </c>
      <c r="AU1531" s="370"/>
      <c r="AV1531" s="374" t="str">
        <f t="array" ref="AV1531">IF($V1531, "", INDEX(白話字聲母資料表, $Z1531, $AV$5))</f>
        <v/>
      </c>
      <c r="AW1531" s="375" t="str">
        <f t="array" ref="AW1531">IF($W1531, "", INDEX(白話字韻母資料表, $AC1531, $AW$5))</f>
        <v/>
      </c>
      <c r="AX1531" s="374" t="str">
        <f t="array" ref="AX1531">IF($W1531, "", INDEX(閩拼韻母八聲調資料表, $AD1531, $AG1531))</f>
        <v/>
      </c>
    </row>
    <row r="1532" spans="2:50">
      <c r="B1532" s="380">
        <f t="shared" si="367"/>
        <v>1524</v>
      </c>
      <c r="C1532" s="314" t="str">
        <f>MID(文章!$D$4, B1532, 1)</f>
        <v/>
      </c>
      <c r="D1532" s="365"/>
      <c r="E1532" s="365"/>
      <c r="F1532" s="365"/>
      <c r="G1532" s="315" t="str">
        <f t="array" ref="G1532">IF( OR($T1532, NOT($U1532), $W1532), "", $AA1532 &amp; $AH1532 &amp; INDEX(中文數值資料表, $AG1532, 2) )</f>
        <v/>
      </c>
      <c r="H1532" s="321" t="str">
        <f t="shared" si="368"/>
        <v/>
      </c>
      <c r="I1532" s="322" t="str">
        <f t="shared" si="369"/>
        <v/>
      </c>
      <c r="J1532" s="323" t="str">
        <f t="shared" si="370"/>
        <v/>
      </c>
      <c r="K1532" s="316" t="str">
        <f t="shared" si="371"/>
        <v/>
      </c>
      <c r="L1532" s="317" t="str">
        <f t="shared" ca="1" si="440"/>
        <v xml:space="preserve">\ltjruby{}{}\
</v>
      </c>
      <c r="M1532" s="317" t="str">
        <f t="shared" ca="1" si="426"/>
        <v xml:space="preserve">&lt;ruby&gt;&lt;rt&gt;&lt;/rt&gt;&lt;/ruby&gt;
</v>
      </c>
      <c r="N1532" s="317" t="str">
        <f t="shared" ca="1" si="427"/>
        <v xml:space="preserve">&lt;ruby&gt;&lt;rt&gt;&lt;/rt&gt;&lt;/ruby&gt;
</v>
      </c>
      <c r="O1532" s="317" t="str">
        <f t="shared" ca="1" si="441"/>
        <v xml:space="preserve">&lt;ruby&gt;&lt;rt&gt;&lt;/rt&gt;&lt;/ruby&gt;
</v>
      </c>
      <c r="P1532" s="317" t="str">
        <f t="shared" ca="1" si="441"/>
        <v xml:space="preserve">&lt;ruby&gt;&lt;rt&gt;&lt;/rt&gt;&lt;/ruby&gt;
</v>
      </c>
      <c r="Q1532" s="318" t="str">
        <f t="shared" ca="1" si="429"/>
        <v xml:space="preserve">&lt;ruby&gt;&lt;rtc&gt;&lt;/rtc&gt;&lt;/ruby&gt;
</v>
      </c>
      <c r="R1532" s="318" t="str">
        <f t="shared" ca="1" si="430"/>
        <v xml:space="preserve">&lt;ruby&gt;&lt;rt&gt;&lt;/rt&gt;&lt;rtc&gt;&lt;/rtc&gt;&lt;/ruby&gt;
</v>
      </c>
      <c r="S1532" s="285"/>
      <c r="T1532" s="319" t="b">
        <f t="shared" si="424"/>
        <v>0</v>
      </c>
      <c r="U1532" s="319" t="b">
        <f t="shared" si="431"/>
        <v>0</v>
      </c>
      <c r="V1532" s="319" t="b">
        <f t="shared" si="432"/>
        <v>1</v>
      </c>
      <c r="W1532" s="319" t="b">
        <f t="shared" si="433"/>
        <v>1</v>
      </c>
      <c r="X1532" s="319" t="b">
        <f t="shared" si="434"/>
        <v>0</v>
      </c>
      <c r="Y1532" s="370"/>
      <c r="Z1532" s="377" t="str">
        <f t="shared" si="425"/>
        <v/>
      </c>
      <c r="AA1532" s="373" t="str">
        <f t="array" ref="AA1532">IF( $Z1532="", "", INDEX(白話字聲母資料表, $Z1532, $AA$5))</f>
        <v/>
      </c>
      <c r="AB1532" s="370"/>
      <c r="AC1532" s="377" t="str">
        <f t="shared" si="435"/>
        <v/>
      </c>
      <c r="AD1532" s="373" t="str">
        <f t="array" ref="AD1532">IF( $W1532, "", INDEX(白話字韻母資料表, AC1532, $AD$5))</f>
        <v/>
      </c>
      <c r="AE1532" s="373" t="str">
        <f t="array" ref="AE1532">IF( $W1532, "", IF( INDEX(白話字韻母資料表, AC1532, $AE$5) = "入聲", TRUE, FALSE) )</f>
        <v/>
      </c>
      <c r="AF1532" s="374" t="str">
        <f t="shared" si="436"/>
        <v/>
      </c>
      <c r="AG1532" s="374" t="str">
        <f t="shared" si="437"/>
        <v/>
      </c>
      <c r="AH1532" s="374" t="str">
        <f t="array" ref="AH1532">IF( $W1532, "", INDEX(白話字韻母資料表, $AC1532, $AH$5))</f>
        <v/>
      </c>
      <c r="AI1532" s="374" t="str">
        <f t="array" ref="AI1532">IF($W1532, "", INDEX(白話字韻母八聲調資料表, $AD1532, $AG1532))</f>
        <v/>
      </c>
      <c r="AJ1532" s="370"/>
      <c r="AK1532" s="373" t="b">
        <f t="shared" si="438"/>
        <v>0</v>
      </c>
      <c r="AL1532" s="373" t="str">
        <f>IF( $AK1532, IFERROR( IF(MATCH( $E1532, 顎音化聲母!$H$9:$H$37, 0), TRUE, FALSE), FALSE), "")</f>
        <v/>
      </c>
      <c r="AM1532" s="373" t="str">
        <f t="array" ref="AM1532">IF( AND($AK1532, $AL1532), INDEX(顎音化聲母資料表, MATCH( $D1532 &amp; $E1532, 顎音化聲母!$L$5:$L$136, 0), 3), "")</f>
        <v/>
      </c>
      <c r="AN1532" s="373" t="str">
        <f t="shared" si="439"/>
        <v/>
      </c>
      <c r="AO1532" s="374" t="str">
        <f t="array" ref="AO1532">IF($AN1532="", "", IF( $AM1532&lt;&gt;"", $AM1532,INDEX(白話字聲母資料表, $AN1532, $AO$5)))</f>
        <v/>
      </c>
      <c r="AP1532" s="374" t="str">
        <f t="array" ref="AP1532">IF($W1532, "", INDEX(方音八音反切資料表, $AD1532, $AG1532))</f>
        <v/>
      </c>
      <c r="AQ1532" s="370"/>
      <c r="AR1532" s="374" t="str">
        <f t="array" ref="AR1532">IF($V1532, "", INDEX(白話字聲母資料表, $Z1532, $AR$5))</f>
        <v/>
      </c>
      <c r="AS1532" s="375" t="str">
        <f t="array" ref="AS1532">IF($W1532, "", INDEX(白話字韻母資料表, $AC1532, $AR$5))</f>
        <v/>
      </c>
      <c r="AT1532" s="374" t="str">
        <f t="array" ref="AT1532">IF($W1532, "", INDEX(台羅韻母八聲調資料表, $AD1532, $AG1532))</f>
        <v/>
      </c>
      <c r="AU1532" s="370"/>
      <c r="AV1532" s="374" t="str">
        <f t="array" ref="AV1532">IF($V1532, "", INDEX(白話字聲母資料表, $Z1532, $AV$5))</f>
        <v/>
      </c>
      <c r="AW1532" s="375" t="str">
        <f t="array" ref="AW1532">IF($W1532, "", INDEX(白話字韻母資料表, $AC1532, $AW$5))</f>
        <v/>
      </c>
      <c r="AX1532" s="374" t="str">
        <f t="array" ref="AX1532">IF($W1532, "", INDEX(閩拼韻母八聲調資料表, $AD1532, $AG1532))</f>
        <v/>
      </c>
    </row>
    <row r="1533" spans="2:50">
      <c r="B1533" s="380">
        <f t="shared" si="367"/>
        <v>1525</v>
      </c>
      <c r="C1533" s="314" t="str">
        <f>MID(文章!$D$4, B1533, 1)</f>
        <v/>
      </c>
      <c r="D1533" s="365"/>
      <c r="E1533" s="365"/>
      <c r="F1533" s="365"/>
      <c r="G1533" s="315" t="str">
        <f t="array" ref="G1533">IF( OR($T1533, NOT($U1533), $W1533), "", $AA1533 &amp; $AH1533 &amp; INDEX(中文數值資料表, $AG1533, 2) )</f>
        <v/>
      </c>
      <c r="H1533" s="321" t="str">
        <f t="shared" si="368"/>
        <v/>
      </c>
      <c r="I1533" s="322" t="str">
        <f t="shared" si="369"/>
        <v/>
      </c>
      <c r="J1533" s="323" t="str">
        <f t="shared" si="370"/>
        <v/>
      </c>
      <c r="K1533" s="316" t="str">
        <f t="shared" si="371"/>
        <v/>
      </c>
      <c r="L1533" s="317" t="str">
        <f t="shared" ca="1" si="440"/>
        <v xml:space="preserve">\ltjruby{}{}\
</v>
      </c>
      <c r="M1533" s="317" t="str">
        <f t="shared" ca="1" si="426"/>
        <v xml:space="preserve">&lt;ruby&gt;&lt;rt&gt;&lt;/rt&gt;&lt;/ruby&gt;
</v>
      </c>
      <c r="N1533" s="317" t="str">
        <f t="shared" ca="1" si="427"/>
        <v xml:space="preserve">&lt;ruby&gt;&lt;rt&gt;&lt;/rt&gt;&lt;/ruby&gt;
</v>
      </c>
      <c r="O1533" s="317" t="str">
        <f t="shared" ca="1" si="441"/>
        <v xml:space="preserve">&lt;ruby&gt;&lt;rt&gt;&lt;/rt&gt;&lt;/ruby&gt;
</v>
      </c>
      <c r="P1533" s="317" t="str">
        <f t="shared" ca="1" si="441"/>
        <v xml:space="preserve">&lt;ruby&gt;&lt;rt&gt;&lt;/rt&gt;&lt;/ruby&gt;
</v>
      </c>
      <c r="Q1533" s="318" t="str">
        <f t="shared" ca="1" si="429"/>
        <v xml:space="preserve">&lt;ruby&gt;&lt;rtc&gt;&lt;/rtc&gt;&lt;/ruby&gt;
</v>
      </c>
      <c r="R1533" s="318" t="str">
        <f t="shared" ca="1" si="430"/>
        <v xml:space="preserve">&lt;ruby&gt;&lt;rt&gt;&lt;/rt&gt;&lt;rtc&gt;&lt;/rtc&gt;&lt;/ruby&gt;
</v>
      </c>
      <c r="S1533" s="285"/>
      <c r="T1533" s="319" t="b">
        <f t="shared" si="424"/>
        <v>0</v>
      </c>
      <c r="U1533" s="319" t="b">
        <f t="shared" si="431"/>
        <v>0</v>
      </c>
      <c r="V1533" s="319" t="b">
        <f t="shared" si="432"/>
        <v>1</v>
      </c>
      <c r="W1533" s="319" t="b">
        <f t="shared" si="433"/>
        <v>1</v>
      </c>
      <c r="X1533" s="319" t="b">
        <f t="shared" si="434"/>
        <v>0</v>
      </c>
      <c r="Y1533" s="370"/>
      <c r="Z1533" s="377" t="str">
        <f t="shared" si="425"/>
        <v/>
      </c>
      <c r="AA1533" s="373" t="str">
        <f t="array" ref="AA1533">IF( $Z1533="", "", INDEX(白話字聲母資料表, $Z1533, $AA$5))</f>
        <v/>
      </c>
      <c r="AB1533" s="370"/>
      <c r="AC1533" s="377" t="str">
        <f t="shared" si="435"/>
        <v/>
      </c>
      <c r="AD1533" s="373" t="str">
        <f t="array" ref="AD1533">IF( $W1533, "", INDEX(白話字韻母資料表, AC1533, $AD$5))</f>
        <v/>
      </c>
      <c r="AE1533" s="373" t="str">
        <f t="array" ref="AE1533">IF( $W1533, "", IF( INDEX(白話字韻母資料表, AC1533, $AE$5) = "入聲", TRUE, FALSE) )</f>
        <v/>
      </c>
      <c r="AF1533" s="374" t="str">
        <f t="shared" si="436"/>
        <v/>
      </c>
      <c r="AG1533" s="374" t="str">
        <f t="shared" si="437"/>
        <v/>
      </c>
      <c r="AH1533" s="374" t="str">
        <f t="array" ref="AH1533">IF( $W1533, "", INDEX(白話字韻母資料表, $AC1533, $AH$5))</f>
        <v/>
      </c>
      <c r="AI1533" s="374" t="str">
        <f t="array" ref="AI1533">IF($W1533, "", INDEX(白話字韻母八聲調資料表, $AD1533, $AG1533))</f>
        <v/>
      </c>
      <c r="AJ1533" s="370"/>
      <c r="AK1533" s="373" t="b">
        <f t="shared" si="438"/>
        <v>0</v>
      </c>
      <c r="AL1533" s="373" t="str">
        <f>IF( $AK1533, IFERROR( IF(MATCH( $E1533, 顎音化聲母!$H$9:$H$37, 0), TRUE, FALSE), FALSE), "")</f>
        <v/>
      </c>
      <c r="AM1533" s="373" t="str">
        <f t="array" ref="AM1533">IF( AND($AK1533, $AL1533), INDEX(顎音化聲母資料表, MATCH( $D1533 &amp; $E1533, 顎音化聲母!$L$5:$L$136, 0), 3), "")</f>
        <v/>
      </c>
      <c r="AN1533" s="373" t="str">
        <f t="shared" si="439"/>
        <v/>
      </c>
      <c r="AO1533" s="374" t="str">
        <f t="array" ref="AO1533">IF($AN1533="", "", IF( $AM1533&lt;&gt;"", $AM1533,INDEX(白話字聲母資料表, $AN1533, $AO$5)))</f>
        <v/>
      </c>
      <c r="AP1533" s="374" t="str">
        <f t="array" ref="AP1533">IF($W1533, "", INDEX(方音八音反切資料表, $AD1533, $AG1533))</f>
        <v/>
      </c>
      <c r="AQ1533" s="370"/>
      <c r="AR1533" s="374" t="str">
        <f t="array" ref="AR1533">IF($V1533, "", INDEX(白話字聲母資料表, $Z1533, $AR$5))</f>
        <v/>
      </c>
      <c r="AS1533" s="375" t="str">
        <f t="array" ref="AS1533">IF($W1533, "", INDEX(白話字韻母資料表, $AC1533, $AR$5))</f>
        <v/>
      </c>
      <c r="AT1533" s="374" t="str">
        <f t="array" ref="AT1533">IF($W1533, "", INDEX(台羅韻母八聲調資料表, $AD1533, $AG1533))</f>
        <v/>
      </c>
      <c r="AU1533" s="370"/>
      <c r="AV1533" s="374" t="str">
        <f t="array" ref="AV1533">IF($V1533, "", INDEX(白話字聲母資料表, $Z1533, $AV$5))</f>
        <v/>
      </c>
      <c r="AW1533" s="375" t="str">
        <f t="array" ref="AW1533">IF($W1533, "", INDEX(白話字韻母資料表, $AC1533, $AW$5))</f>
        <v/>
      </c>
      <c r="AX1533" s="374" t="str">
        <f t="array" ref="AX1533">IF($W1533, "", INDEX(閩拼韻母八聲調資料表, $AD1533, $AG1533))</f>
        <v/>
      </c>
    </row>
    <row r="1534" spans="2:50">
      <c r="B1534" s="380">
        <f t="shared" si="367"/>
        <v>1526</v>
      </c>
      <c r="C1534" s="314" t="str">
        <f>MID(文章!$D$4, B1534, 1)</f>
        <v/>
      </c>
      <c r="D1534" s="365"/>
      <c r="E1534" s="365"/>
      <c r="F1534" s="365"/>
      <c r="G1534" s="315" t="str">
        <f t="array" ref="G1534">IF( OR($T1534, NOT($U1534), $W1534), "", $AA1534 &amp; $AH1534 &amp; INDEX(中文數值資料表, $AG1534, 2) )</f>
        <v/>
      </c>
      <c r="H1534" s="321" t="str">
        <f t="shared" si="368"/>
        <v/>
      </c>
      <c r="I1534" s="322" t="str">
        <f t="shared" si="369"/>
        <v/>
      </c>
      <c r="J1534" s="323" t="str">
        <f t="shared" si="370"/>
        <v/>
      </c>
      <c r="K1534" s="316" t="str">
        <f t="shared" si="371"/>
        <v/>
      </c>
      <c r="L1534" s="317" t="str">
        <f t="shared" ca="1" si="440"/>
        <v xml:space="preserve">\ltjruby{}{}\
</v>
      </c>
      <c r="M1534" s="317" t="str">
        <f t="shared" ca="1" si="426"/>
        <v xml:space="preserve">&lt;ruby&gt;&lt;rt&gt;&lt;/rt&gt;&lt;/ruby&gt;
</v>
      </c>
      <c r="N1534" s="317" t="str">
        <f t="shared" ca="1" si="427"/>
        <v xml:space="preserve">&lt;ruby&gt;&lt;rt&gt;&lt;/rt&gt;&lt;/ruby&gt;
</v>
      </c>
      <c r="O1534" s="317" t="str">
        <f t="shared" ca="1" si="441"/>
        <v xml:space="preserve">&lt;ruby&gt;&lt;rt&gt;&lt;/rt&gt;&lt;/ruby&gt;
</v>
      </c>
      <c r="P1534" s="317" t="str">
        <f t="shared" ca="1" si="441"/>
        <v xml:space="preserve">&lt;ruby&gt;&lt;rt&gt;&lt;/rt&gt;&lt;/ruby&gt;
</v>
      </c>
      <c r="Q1534" s="318" t="str">
        <f t="shared" ca="1" si="429"/>
        <v xml:space="preserve">&lt;ruby&gt;&lt;rtc&gt;&lt;/rtc&gt;&lt;/ruby&gt;
</v>
      </c>
      <c r="R1534" s="318" t="str">
        <f t="shared" ca="1" si="430"/>
        <v xml:space="preserve">&lt;ruby&gt;&lt;rt&gt;&lt;/rt&gt;&lt;rtc&gt;&lt;/rtc&gt;&lt;/ruby&gt;
</v>
      </c>
      <c r="S1534" s="285"/>
      <c r="T1534" s="319" t="b">
        <f t="shared" si="424"/>
        <v>0</v>
      </c>
      <c r="U1534" s="319" t="b">
        <f t="shared" si="431"/>
        <v>0</v>
      </c>
      <c r="V1534" s="319" t="b">
        <f t="shared" si="432"/>
        <v>1</v>
      </c>
      <c r="W1534" s="319" t="b">
        <f t="shared" si="433"/>
        <v>1</v>
      </c>
      <c r="X1534" s="319" t="b">
        <f t="shared" si="434"/>
        <v>0</v>
      </c>
      <c r="Y1534" s="370"/>
      <c r="Z1534" s="377" t="str">
        <f t="shared" si="425"/>
        <v/>
      </c>
      <c r="AA1534" s="373" t="str">
        <f t="array" ref="AA1534">IF( $Z1534="", "", INDEX(白話字聲母資料表, $Z1534, $AA$5))</f>
        <v/>
      </c>
      <c r="AB1534" s="370"/>
      <c r="AC1534" s="377" t="str">
        <f t="shared" si="435"/>
        <v/>
      </c>
      <c r="AD1534" s="373" t="str">
        <f t="array" ref="AD1534">IF( $W1534, "", INDEX(白話字韻母資料表, AC1534, $AD$5))</f>
        <v/>
      </c>
      <c r="AE1534" s="373" t="str">
        <f t="array" ref="AE1534">IF( $W1534, "", IF( INDEX(白話字韻母資料表, AC1534, $AE$5) = "入聲", TRUE, FALSE) )</f>
        <v/>
      </c>
      <c r="AF1534" s="374" t="str">
        <f t="shared" si="436"/>
        <v/>
      </c>
      <c r="AG1534" s="374" t="str">
        <f t="shared" si="437"/>
        <v/>
      </c>
      <c r="AH1534" s="374" t="str">
        <f t="array" ref="AH1534">IF( $W1534, "", INDEX(白話字韻母資料表, $AC1534, $AH$5))</f>
        <v/>
      </c>
      <c r="AI1534" s="374" t="str">
        <f t="array" ref="AI1534">IF($W1534, "", INDEX(白話字韻母八聲調資料表, $AD1534, $AG1534))</f>
        <v/>
      </c>
      <c r="AJ1534" s="370"/>
      <c r="AK1534" s="373" t="b">
        <f t="shared" si="438"/>
        <v>0</v>
      </c>
      <c r="AL1534" s="373" t="str">
        <f>IF( $AK1534, IFERROR( IF(MATCH( $E1534, 顎音化聲母!$H$9:$H$37, 0), TRUE, FALSE), FALSE), "")</f>
        <v/>
      </c>
      <c r="AM1534" s="373" t="str">
        <f t="array" ref="AM1534">IF( AND($AK1534, $AL1534), INDEX(顎音化聲母資料表, MATCH( $D1534 &amp; $E1534, 顎音化聲母!$L$5:$L$136, 0), 3), "")</f>
        <v/>
      </c>
      <c r="AN1534" s="373" t="str">
        <f t="shared" si="439"/>
        <v/>
      </c>
      <c r="AO1534" s="374" t="str">
        <f t="array" ref="AO1534">IF($AN1534="", "", IF( $AM1534&lt;&gt;"", $AM1534,INDEX(白話字聲母資料表, $AN1534, $AO$5)))</f>
        <v/>
      </c>
      <c r="AP1534" s="374" t="str">
        <f t="array" ref="AP1534">IF($W1534, "", INDEX(方音八音反切資料表, $AD1534, $AG1534))</f>
        <v/>
      </c>
      <c r="AQ1534" s="370"/>
      <c r="AR1534" s="374" t="str">
        <f t="array" ref="AR1534">IF($V1534, "", INDEX(白話字聲母資料表, $Z1534, $AR$5))</f>
        <v/>
      </c>
      <c r="AS1534" s="375" t="str">
        <f t="array" ref="AS1534">IF($W1534, "", INDEX(白話字韻母資料表, $AC1534, $AR$5))</f>
        <v/>
      </c>
      <c r="AT1534" s="374" t="str">
        <f t="array" ref="AT1534">IF($W1534, "", INDEX(台羅韻母八聲調資料表, $AD1534, $AG1534))</f>
        <v/>
      </c>
      <c r="AU1534" s="370"/>
      <c r="AV1534" s="374" t="str">
        <f t="array" ref="AV1534">IF($V1534, "", INDEX(白話字聲母資料表, $Z1534, $AV$5))</f>
        <v/>
      </c>
      <c r="AW1534" s="375" t="str">
        <f t="array" ref="AW1534">IF($W1534, "", INDEX(白話字韻母資料表, $AC1534, $AW$5))</f>
        <v/>
      </c>
      <c r="AX1534" s="374" t="str">
        <f t="array" ref="AX1534">IF($W1534, "", INDEX(閩拼韻母八聲調資料表, $AD1534, $AG1534))</f>
        <v/>
      </c>
    </row>
    <row r="1535" spans="2:50">
      <c r="B1535" s="380">
        <f t="shared" si="367"/>
        <v>1527</v>
      </c>
      <c r="C1535" s="314" t="str">
        <f>MID(文章!$D$4, B1535, 1)</f>
        <v/>
      </c>
      <c r="D1535" s="365"/>
      <c r="E1535" s="365"/>
      <c r="F1535" s="365"/>
      <c r="G1535" s="315" t="str">
        <f t="array" ref="G1535">IF( OR($T1535, NOT($U1535), $W1535), "", $AA1535 &amp; $AH1535 &amp; INDEX(中文數值資料表, $AG1535, 2) )</f>
        <v/>
      </c>
      <c r="H1535" s="321" t="str">
        <f t="shared" si="368"/>
        <v/>
      </c>
      <c r="I1535" s="322" t="str">
        <f t="shared" si="369"/>
        <v/>
      </c>
      <c r="J1535" s="323" t="str">
        <f t="shared" si="370"/>
        <v/>
      </c>
      <c r="K1535" s="316" t="str">
        <f t="shared" si="371"/>
        <v/>
      </c>
      <c r="L1535" s="317" t="str">
        <f t="shared" ca="1" si="440"/>
        <v xml:space="preserve">\ltjruby{}{}\
</v>
      </c>
      <c r="M1535" s="317" t="str">
        <f t="shared" ca="1" si="426"/>
        <v xml:space="preserve">&lt;ruby&gt;&lt;rt&gt;&lt;/rt&gt;&lt;/ruby&gt;
</v>
      </c>
      <c r="N1535" s="317" t="str">
        <f t="shared" ca="1" si="427"/>
        <v xml:space="preserve">&lt;ruby&gt;&lt;rt&gt;&lt;/rt&gt;&lt;/ruby&gt;
</v>
      </c>
      <c r="O1535" s="317" t="str">
        <f t="shared" ca="1" si="441"/>
        <v xml:space="preserve">&lt;ruby&gt;&lt;rt&gt;&lt;/rt&gt;&lt;/ruby&gt;
</v>
      </c>
      <c r="P1535" s="317" t="str">
        <f t="shared" ca="1" si="441"/>
        <v xml:space="preserve">&lt;ruby&gt;&lt;rt&gt;&lt;/rt&gt;&lt;/ruby&gt;
</v>
      </c>
      <c r="Q1535" s="318" t="str">
        <f t="shared" ca="1" si="429"/>
        <v xml:space="preserve">&lt;ruby&gt;&lt;rtc&gt;&lt;/rtc&gt;&lt;/ruby&gt;
</v>
      </c>
      <c r="R1535" s="318" t="str">
        <f t="shared" ca="1" si="430"/>
        <v xml:space="preserve">&lt;ruby&gt;&lt;rt&gt;&lt;/rt&gt;&lt;rtc&gt;&lt;/rtc&gt;&lt;/ruby&gt;
</v>
      </c>
      <c r="S1535" s="285"/>
      <c r="T1535" s="319" t="b">
        <f t="shared" si="424"/>
        <v>0</v>
      </c>
      <c r="U1535" s="319" t="b">
        <f t="shared" si="431"/>
        <v>0</v>
      </c>
      <c r="V1535" s="319" t="b">
        <f t="shared" si="432"/>
        <v>1</v>
      </c>
      <c r="W1535" s="319" t="b">
        <f t="shared" si="433"/>
        <v>1</v>
      </c>
      <c r="X1535" s="319" t="b">
        <f t="shared" si="434"/>
        <v>0</v>
      </c>
      <c r="Y1535" s="370"/>
      <c r="Z1535" s="377" t="str">
        <f t="shared" si="425"/>
        <v/>
      </c>
      <c r="AA1535" s="373" t="str">
        <f t="array" ref="AA1535">IF( $Z1535="", "", INDEX(白話字聲母資料表, $Z1535, $AA$5))</f>
        <v/>
      </c>
      <c r="AB1535" s="370"/>
      <c r="AC1535" s="377" t="str">
        <f t="shared" si="435"/>
        <v/>
      </c>
      <c r="AD1535" s="373" t="str">
        <f t="array" ref="AD1535">IF( $W1535, "", INDEX(白話字韻母資料表, AC1535, $AD$5))</f>
        <v/>
      </c>
      <c r="AE1535" s="373" t="str">
        <f t="array" ref="AE1535">IF( $W1535, "", IF( INDEX(白話字韻母資料表, AC1535, $AE$5) = "入聲", TRUE, FALSE) )</f>
        <v/>
      </c>
      <c r="AF1535" s="374" t="str">
        <f t="shared" si="436"/>
        <v/>
      </c>
      <c r="AG1535" s="374" t="str">
        <f t="shared" si="437"/>
        <v/>
      </c>
      <c r="AH1535" s="374" t="str">
        <f t="array" ref="AH1535">IF( $W1535, "", INDEX(白話字韻母資料表, $AC1535, $AH$5))</f>
        <v/>
      </c>
      <c r="AI1535" s="374" t="str">
        <f t="array" ref="AI1535">IF($W1535, "", INDEX(白話字韻母八聲調資料表, $AD1535, $AG1535))</f>
        <v/>
      </c>
      <c r="AJ1535" s="370"/>
      <c r="AK1535" s="373" t="b">
        <f t="shared" si="438"/>
        <v>0</v>
      </c>
      <c r="AL1535" s="373" t="str">
        <f>IF( $AK1535, IFERROR( IF(MATCH( $E1535, 顎音化聲母!$H$9:$H$37, 0), TRUE, FALSE), FALSE), "")</f>
        <v/>
      </c>
      <c r="AM1535" s="373" t="str">
        <f t="array" ref="AM1535">IF( AND($AK1535, $AL1535), INDEX(顎音化聲母資料表, MATCH( $D1535 &amp; $E1535, 顎音化聲母!$L$5:$L$136, 0), 3), "")</f>
        <v/>
      </c>
      <c r="AN1535" s="373" t="str">
        <f t="shared" si="439"/>
        <v/>
      </c>
      <c r="AO1535" s="374" t="str">
        <f t="array" ref="AO1535">IF($AN1535="", "", IF( $AM1535&lt;&gt;"", $AM1535,INDEX(白話字聲母資料表, $AN1535, $AO$5)))</f>
        <v/>
      </c>
      <c r="AP1535" s="374" t="str">
        <f t="array" ref="AP1535">IF($W1535, "", INDEX(方音八音反切資料表, $AD1535, $AG1535))</f>
        <v/>
      </c>
      <c r="AQ1535" s="370"/>
      <c r="AR1535" s="374" t="str">
        <f t="array" ref="AR1535">IF($V1535, "", INDEX(白話字聲母資料表, $Z1535, $AR$5))</f>
        <v/>
      </c>
      <c r="AS1535" s="375" t="str">
        <f t="array" ref="AS1535">IF($W1535, "", INDEX(白話字韻母資料表, $AC1535, $AR$5))</f>
        <v/>
      </c>
      <c r="AT1535" s="374" t="str">
        <f t="array" ref="AT1535">IF($W1535, "", INDEX(台羅韻母八聲調資料表, $AD1535, $AG1535))</f>
        <v/>
      </c>
      <c r="AU1535" s="370"/>
      <c r="AV1535" s="374" t="str">
        <f t="array" ref="AV1535">IF($V1535, "", INDEX(白話字聲母資料表, $Z1535, $AV$5))</f>
        <v/>
      </c>
      <c r="AW1535" s="375" t="str">
        <f t="array" ref="AW1535">IF($W1535, "", INDEX(白話字韻母資料表, $AC1535, $AW$5))</f>
        <v/>
      </c>
      <c r="AX1535" s="374" t="str">
        <f t="array" ref="AX1535">IF($W1535, "", INDEX(閩拼韻母八聲調資料表, $AD1535, $AG1535))</f>
        <v/>
      </c>
    </row>
    <row r="1536" spans="2:50">
      <c r="B1536" s="380">
        <f t="shared" si="367"/>
        <v>1528</v>
      </c>
      <c r="C1536" s="314" t="str">
        <f>MID(文章!$D$4, B1536, 1)</f>
        <v/>
      </c>
      <c r="D1536" s="365"/>
      <c r="E1536" s="365"/>
      <c r="F1536" s="365"/>
      <c r="G1536" s="315" t="str">
        <f t="array" ref="G1536">IF( OR($T1536, NOT($U1536), $W1536), "", $AA1536 &amp; $AH1536 &amp; INDEX(中文數值資料表, $AG1536, 2) )</f>
        <v/>
      </c>
      <c r="H1536" s="321" t="str">
        <f t="shared" si="368"/>
        <v/>
      </c>
      <c r="I1536" s="322" t="str">
        <f t="shared" si="369"/>
        <v/>
      </c>
      <c r="J1536" s="323" t="str">
        <f t="shared" si="370"/>
        <v/>
      </c>
      <c r="K1536" s="316" t="str">
        <f t="shared" si="371"/>
        <v/>
      </c>
      <c r="L1536" s="317" t="str">
        <f t="shared" ca="1" si="440"/>
        <v xml:space="preserve">\ltjruby{}{}\
</v>
      </c>
      <c r="M1536" s="317" t="str">
        <f t="shared" ca="1" si="426"/>
        <v xml:space="preserve">&lt;ruby&gt;&lt;rt&gt;&lt;/rt&gt;&lt;/ruby&gt;
</v>
      </c>
      <c r="N1536" s="317" t="str">
        <f t="shared" ca="1" si="427"/>
        <v xml:space="preserve">&lt;ruby&gt;&lt;rt&gt;&lt;/rt&gt;&lt;/ruby&gt;
</v>
      </c>
      <c r="O1536" s="317" t="str">
        <f t="shared" ca="1" si="441"/>
        <v xml:space="preserve">&lt;ruby&gt;&lt;rt&gt;&lt;/rt&gt;&lt;/ruby&gt;
</v>
      </c>
      <c r="P1536" s="317" t="str">
        <f t="shared" ca="1" si="441"/>
        <v xml:space="preserve">&lt;ruby&gt;&lt;rt&gt;&lt;/rt&gt;&lt;/ruby&gt;
</v>
      </c>
      <c r="Q1536" s="318" t="str">
        <f t="shared" ca="1" si="429"/>
        <v xml:space="preserve">&lt;ruby&gt;&lt;rtc&gt;&lt;/rtc&gt;&lt;/ruby&gt;
</v>
      </c>
      <c r="R1536" s="318" t="str">
        <f t="shared" ca="1" si="430"/>
        <v xml:space="preserve">&lt;ruby&gt;&lt;rt&gt;&lt;/rt&gt;&lt;rtc&gt;&lt;/rtc&gt;&lt;/ruby&gt;
</v>
      </c>
      <c r="S1536" s="285"/>
      <c r="T1536" s="319" t="b">
        <f t="shared" si="424"/>
        <v>0</v>
      </c>
      <c r="U1536" s="319" t="b">
        <f t="shared" si="431"/>
        <v>0</v>
      </c>
      <c r="V1536" s="319" t="b">
        <f t="shared" si="432"/>
        <v>1</v>
      </c>
      <c r="W1536" s="319" t="b">
        <f t="shared" si="433"/>
        <v>1</v>
      </c>
      <c r="X1536" s="319" t="b">
        <f t="shared" si="434"/>
        <v>0</v>
      </c>
      <c r="Y1536" s="370"/>
      <c r="Z1536" s="377" t="str">
        <f t="shared" si="425"/>
        <v/>
      </c>
      <c r="AA1536" s="373" t="str">
        <f t="array" ref="AA1536">IF( $Z1536="", "", INDEX(白話字聲母資料表, $Z1536, $AA$5))</f>
        <v/>
      </c>
      <c r="AB1536" s="370"/>
      <c r="AC1536" s="377" t="str">
        <f t="shared" si="435"/>
        <v/>
      </c>
      <c r="AD1536" s="373" t="str">
        <f t="array" ref="AD1536">IF( $W1536, "", INDEX(白話字韻母資料表, AC1536, $AD$5))</f>
        <v/>
      </c>
      <c r="AE1536" s="373" t="str">
        <f t="array" ref="AE1536">IF( $W1536, "", IF( INDEX(白話字韻母資料表, AC1536, $AE$5) = "入聲", TRUE, FALSE) )</f>
        <v/>
      </c>
      <c r="AF1536" s="374" t="str">
        <f t="shared" si="436"/>
        <v/>
      </c>
      <c r="AG1536" s="374" t="str">
        <f t="shared" si="437"/>
        <v/>
      </c>
      <c r="AH1536" s="374" t="str">
        <f t="array" ref="AH1536">IF( $W1536, "", INDEX(白話字韻母資料表, $AC1536, $AH$5))</f>
        <v/>
      </c>
      <c r="AI1536" s="374" t="str">
        <f t="array" ref="AI1536">IF($W1536, "", INDEX(白話字韻母八聲調資料表, $AD1536, $AG1536))</f>
        <v/>
      </c>
      <c r="AJ1536" s="370"/>
      <c r="AK1536" s="373" t="b">
        <f t="shared" si="438"/>
        <v>0</v>
      </c>
      <c r="AL1536" s="373" t="str">
        <f>IF( $AK1536, IFERROR( IF(MATCH( $E1536, 顎音化聲母!$H$9:$H$37, 0), TRUE, FALSE), FALSE), "")</f>
        <v/>
      </c>
      <c r="AM1536" s="373" t="str">
        <f t="array" ref="AM1536">IF( AND($AK1536, $AL1536), INDEX(顎音化聲母資料表, MATCH( $D1536 &amp; $E1536, 顎音化聲母!$L$5:$L$136, 0), 3), "")</f>
        <v/>
      </c>
      <c r="AN1536" s="373" t="str">
        <f t="shared" si="439"/>
        <v/>
      </c>
      <c r="AO1536" s="374" t="str">
        <f t="array" ref="AO1536">IF($AN1536="", "", IF( $AM1536&lt;&gt;"", $AM1536,INDEX(白話字聲母資料表, $AN1536, $AO$5)))</f>
        <v/>
      </c>
      <c r="AP1536" s="374" t="str">
        <f t="array" ref="AP1536">IF($W1536, "", INDEX(方音八音反切資料表, $AD1536, $AG1536))</f>
        <v/>
      </c>
      <c r="AQ1536" s="370"/>
      <c r="AR1536" s="374" t="str">
        <f t="array" ref="AR1536">IF($V1536, "", INDEX(白話字聲母資料表, $Z1536, $AR$5))</f>
        <v/>
      </c>
      <c r="AS1536" s="375" t="str">
        <f t="array" ref="AS1536">IF($W1536, "", INDEX(白話字韻母資料表, $AC1536, $AR$5))</f>
        <v/>
      </c>
      <c r="AT1536" s="374" t="str">
        <f t="array" ref="AT1536">IF($W1536, "", INDEX(台羅韻母八聲調資料表, $AD1536, $AG1536))</f>
        <v/>
      </c>
      <c r="AU1536" s="370"/>
      <c r="AV1536" s="374" t="str">
        <f t="array" ref="AV1536">IF($V1536, "", INDEX(白話字聲母資料表, $Z1536, $AV$5))</f>
        <v/>
      </c>
      <c r="AW1536" s="375" t="str">
        <f t="array" ref="AW1536">IF($W1536, "", INDEX(白話字韻母資料表, $AC1536, $AW$5))</f>
        <v/>
      </c>
      <c r="AX1536" s="374" t="str">
        <f t="array" ref="AX1536">IF($W1536, "", INDEX(閩拼韻母八聲調資料表, $AD1536, $AG1536))</f>
        <v/>
      </c>
    </row>
    <row r="1537" spans="2:50">
      <c r="B1537" s="380">
        <f t="shared" si="367"/>
        <v>1529</v>
      </c>
      <c r="C1537" s="314" t="str">
        <f>MID(文章!$D$4, B1537, 1)</f>
        <v/>
      </c>
      <c r="D1537" s="365"/>
      <c r="E1537" s="365"/>
      <c r="F1537" s="365"/>
      <c r="G1537" s="315" t="str">
        <f t="array" ref="G1537">IF( OR($T1537, NOT($U1537), $W1537), "", $AA1537 &amp; $AH1537 &amp; INDEX(中文數值資料表, $AG1537, 2) )</f>
        <v/>
      </c>
      <c r="H1537" s="321" t="str">
        <f t="shared" si="368"/>
        <v/>
      </c>
      <c r="I1537" s="322" t="str">
        <f t="shared" si="369"/>
        <v/>
      </c>
      <c r="J1537" s="323" t="str">
        <f t="shared" si="370"/>
        <v/>
      </c>
      <c r="K1537" s="316" t="str">
        <f t="shared" si="371"/>
        <v/>
      </c>
      <c r="L1537" s="317" t="str">
        <f t="shared" ca="1" si="440"/>
        <v xml:space="preserve">\ltjruby{}{}\
</v>
      </c>
      <c r="M1537" s="317" t="str">
        <f t="shared" ca="1" si="426"/>
        <v xml:space="preserve">&lt;ruby&gt;&lt;rt&gt;&lt;/rt&gt;&lt;/ruby&gt;
</v>
      </c>
      <c r="N1537" s="317" t="str">
        <f t="shared" ca="1" si="427"/>
        <v xml:space="preserve">&lt;ruby&gt;&lt;rt&gt;&lt;/rt&gt;&lt;/ruby&gt;
</v>
      </c>
      <c r="O1537" s="317" t="str">
        <f t="shared" ca="1" si="441"/>
        <v xml:space="preserve">&lt;ruby&gt;&lt;rt&gt;&lt;/rt&gt;&lt;/ruby&gt;
</v>
      </c>
      <c r="P1537" s="317" t="str">
        <f t="shared" ca="1" si="441"/>
        <v xml:space="preserve">&lt;ruby&gt;&lt;rt&gt;&lt;/rt&gt;&lt;/ruby&gt;
</v>
      </c>
      <c r="Q1537" s="318" t="str">
        <f t="shared" ca="1" si="429"/>
        <v xml:space="preserve">&lt;ruby&gt;&lt;rtc&gt;&lt;/rtc&gt;&lt;/ruby&gt;
</v>
      </c>
      <c r="R1537" s="318" t="str">
        <f t="shared" ca="1" si="430"/>
        <v xml:space="preserve">&lt;ruby&gt;&lt;rt&gt;&lt;/rt&gt;&lt;rtc&gt;&lt;/rtc&gt;&lt;/ruby&gt;
</v>
      </c>
      <c r="S1537" s="285"/>
      <c r="T1537" s="319" t="b">
        <f t="shared" si="424"/>
        <v>0</v>
      </c>
      <c r="U1537" s="319" t="b">
        <f t="shared" si="431"/>
        <v>0</v>
      </c>
      <c r="V1537" s="319" t="b">
        <f t="shared" si="432"/>
        <v>1</v>
      </c>
      <c r="W1537" s="319" t="b">
        <f t="shared" si="433"/>
        <v>1</v>
      </c>
      <c r="X1537" s="319" t="b">
        <f t="shared" si="434"/>
        <v>0</v>
      </c>
      <c r="Y1537" s="370"/>
      <c r="Z1537" s="377" t="str">
        <f t="shared" si="425"/>
        <v/>
      </c>
      <c r="AA1537" s="373" t="str">
        <f t="array" ref="AA1537">IF( $Z1537="", "", INDEX(白話字聲母資料表, $Z1537, $AA$5))</f>
        <v/>
      </c>
      <c r="AB1537" s="370"/>
      <c r="AC1537" s="377" t="str">
        <f t="shared" si="435"/>
        <v/>
      </c>
      <c r="AD1537" s="373" t="str">
        <f t="array" ref="AD1537">IF( $W1537, "", INDEX(白話字韻母資料表, AC1537, $AD$5))</f>
        <v/>
      </c>
      <c r="AE1537" s="373" t="str">
        <f t="array" ref="AE1537">IF( $W1537, "", IF( INDEX(白話字韻母資料表, AC1537, $AE$5) = "入聲", TRUE, FALSE) )</f>
        <v/>
      </c>
      <c r="AF1537" s="374" t="str">
        <f t="shared" si="436"/>
        <v/>
      </c>
      <c r="AG1537" s="374" t="str">
        <f t="shared" si="437"/>
        <v/>
      </c>
      <c r="AH1537" s="374" t="str">
        <f t="array" ref="AH1537">IF( $W1537, "", INDEX(白話字韻母資料表, $AC1537, $AH$5))</f>
        <v/>
      </c>
      <c r="AI1537" s="374" t="str">
        <f t="array" ref="AI1537">IF($W1537, "", INDEX(白話字韻母八聲調資料表, $AD1537, $AG1537))</f>
        <v/>
      </c>
      <c r="AJ1537" s="370"/>
      <c r="AK1537" s="373" t="b">
        <f t="shared" si="438"/>
        <v>0</v>
      </c>
      <c r="AL1537" s="373" t="str">
        <f>IF( $AK1537, IFERROR( IF(MATCH( $E1537, 顎音化聲母!$H$9:$H$37, 0), TRUE, FALSE), FALSE), "")</f>
        <v/>
      </c>
      <c r="AM1537" s="373" t="str">
        <f t="array" ref="AM1537">IF( AND($AK1537, $AL1537), INDEX(顎音化聲母資料表, MATCH( $D1537 &amp; $E1537, 顎音化聲母!$L$5:$L$136, 0), 3), "")</f>
        <v/>
      </c>
      <c r="AN1537" s="373" t="str">
        <f t="shared" si="439"/>
        <v/>
      </c>
      <c r="AO1537" s="374" t="str">
        <f t="array" ref="AO1537">IF($AN1537="", "", IF( $AM1537&lt;&gt;"", $AM1537,INDEX(白話字聲母資料表, $AN1537, $AO$5)))</f>
        <v/>
      </c>
      <c r="AP1537" s="374" t="str">
        <f t="array" ref="AP1537">IF($W1537, "", INDEX(方音八音反切資料表, $AD1537, $AG1537))</f>
        <v/>
      </c>
      <c r="AQ1537" s="370"/>
      <c r="AR1537" s="374" t="str">
        <f t="array" ref="AR1537">IF($V1537, "", INDEX(白話字聲母資料表, $Z1537, $AR$5))</f>
        <v/>
      </c>
      <c r="AS1537" s="375" t="str">
        <f t="array" ref="AS1537">IF($W1537, "", INDEX(白話字韻母資料表, $AC1537, $AR$5))</f>
        <v/>
      </c>
      <c r="AT1537" s="374" t="str">
        <f t="array" ref="AT1537">IF($W1537, "", INDEX(台羅韻母八聲調資料表, $AD1537, $AG1537))</f>
        <v/>
      </c>
      <c r="AU1537" s="370"/>
      <c r="AV1537" s="374" t="str">
        <f t="array" ref="AV1537">IF($V1537, "", INDEX(白話字聲母資料表, $Z1537, $AV$5))</f>
        <v/>
      </c>
      <c r="AW1537" s="375" t="str">
        <f t="array" ref="AW1537">IF($W1537, "", INDEX(白話字韻母資料表, $AC1537, $AW$5))</f>
        <v/>
      </c>
      <c r="AX1537" s="374" t="str">
        <f t="array" ref="AX1537">IF($W1537, "", INDEX(閩拼韻母八聲調資料表, $AD1537, $AG1537))</f>
        <v/>
      </c>
    </row>
    <row r="1538" spans="2:50">
      <c r="B1538" s="380">
        <f t="shared" si="367"/>
        <v>1530</v>
      </c>
      <c r="C1538" s="314" t="str">
        <f>MID(文章!$D$4, B1538, 1)</f>
        <v/>
      </c>
      <c r="D1538" s="365"/>
      <c r="E1538" s="365"/>
      <c r="F1538" s="365"/>
      <c r="G1538" s="315" t="str">
        <f t="array" ref="G1538">IF( OR($T1538, NOT($U1538), $W1538), "", $AA1538 &amp; $AH1538 &amp; INDEX(中文數值資料表, $AG1538, 2) )</f>
        <v/>
      </c>
      <c r="H1538" s="321" t="str">
        <f t="shared" si="368"/>
        <v/>
      </c>
      <c r="I1538" s="322" t="str">
        <f t="shared" si="369"/>
        <v/>
      </c>
      <c r="J1538" s="323" t="str">
        <f t="shared" si="370"/>
        <v/>
      </c>
      <c r="K1538" s="316" t="str">
        <f t="shared" si="371"/>
        <v/>
      </c>
      <c r="L1538" s="317" t="str">
        <f t="shared" ca="1" si="440"/>
        <v xml:space="preserve">\ltjruby{}{}\
</v>
      </c>
      <c r="M1538" s="317" t="str">
        <f t="shared" ca="1" si="426"/>
        <v xml:space="preserve">&lt;ruby&gt;&lt;rt&gt;&lt;/rt&gt;&lt;/ruby&gt;
</v>
      </c>
      <c r="N1538" s="317" t="str">
        <f t="shared" ca="1" si="427"/>
        <v xml:space="preserve">&lt;ruby&gt;&lt;rt&gt;&lt;/rt&gt;&lt;/ruby&gt;
</v>
      </c>
      <c r="O1538" s="317" t="str">
        <f t="shared" ca="1" si="441"/>
        <v xml:space="preserve">&lt;ruby&gt;&lt;rt&gt;&lt;/rt&gt;&lt;/ruby&gt;
</v>
      </c>
      <c r="P1538" s="317" t="str">
        <f t="shared" ca="1" si="441"/>
        <v xml:space="preserve">&lt;ruby&gt;&lt;rt&gt;&lt;/rt&gt;&lt;/ruby&gt;
</v>
      </c>
      <c r="Q1538" s="318" t="str">
        <f t="shared" ca="1" si="429"/>
        <v xml:space="preserve">&lt;ruby&gt;&lt;rtc&gt;&lt;/rtc&gt;&lt;/ruby&gt;
</v>
      </c>
      <c r="R1538" s="318" t="str">
        <f t="shared" ca="1" si="430"/>
        <v xml:space="preserve">&lt;ruby&gt;&lt;rt&gt;&lt;/rt&gt;&lt;rtc&gt;&lt;/rtc&gt;&lt;/ruby&gt;
</v>
      </c>
      <c r="S1538" s="285"/>
      <c r="T1538" s="319" t="b">
        <f t="shared" si="424"/>
        <v>0</v>
      </c>
      <c r="U1538" s="319" t="b">
        <f t="shared" si="431"/>
        <v>0</v>
      </c>
      <c r="V1538" s="319" t="b">
        <f t="shared" si="432"/>
        <v>1</v>
      </c>
      <c r="W1538" s="319" t="b">
        <f t="shared" si="433"/>
        <v>1</v>
      </c>
      <c r="X1538" s="319" t="b">
        <f t="shared" si="434"/>
        <v>0</v>
      </c>
      <c r="Y1538" s="370"/>
      <c r="Z1538" s="377" t="str">
        <f t="shared" si="425"/>
        <v/>
      </c>
      <c r="AA1538" s="373" t="str">
        <f t="array" ref="AA1538">IF( $Z1538="", "", INDEX(白話字聲母資料表, $Z1538, $AA$5))</f>
        <v/>
      </c>
      <c r="AB1538" s="370"/>
      <c r="AC1538" s="377" t="str">
        <f t="shared" si="435"/>
        <v/>
      </c>
      <c r="AD1538" s="373" t="str">
        <f t="array" ref="AD1538">IF( $W1538, "", INDEX(白話字韻母資料表, AC1538, $AD$5))</f>
        <v/>
      </c>
      <c r="AE1538" s="373" t="str">
        <f t="array" ref="AE1538">IF( $W1538, "", IF( INDEX(白話字韻母資料表, AC1538, $AE$5) = "入聲", TRUE, FALSE) )</f>
        <v/>
      </c>
      <c r="AF1538" s="374" t="str">
        <f t="shared" si="436"/>
        <v/>
      </c>
      <c r="AG1538" s="374" t="str">
        <f t="shared" si="437"/>
        <v/>
      </c>
      <c r="AH1538" s="374" t="str">
        <f t="array" ref="AH1538">IF( $W1538, "", INDEX(白話字韻母資料表, $AC1538, $AH$5))</f>
        <v/>
      </c>
      <c r="AI1538" s="374" t="str">
        <f t="array" ref="AI1538">IF($W1538, "", INDEX(白話字韻母八聲調資料表, $AD1538, $AG1538))</f>
        <v/>
      </c>
      <c r="AJ1538" s="370"/>
      <c r="AK1538" s="373" t="b">
        <f t="shared" si="438"/>
        <v>0</v>
      </c>
      <c r="AL1538" s="373" t="str">
        <f>IF( $AK1538, IFERROR( IF(MATCH( $E1538, 顎音化聲母!$H$9:$H$37, 0), TRUE, FALSE), FALSE), "")</f>
        <v/>
      </c>
      <c r="AM1538" s="373" t="str">
        <f t="array" ref="AM1538">IF( AND($AK1538, $AL1538), INDEX(顎音化聲母資料表, MATCH( $D1538 &amp; $E1538, 顎音化聲母!$L$5:$L$136, 0), 3), "")</f>
        <v/>
      </c>
      <c r="AN1538" s="373" t="str">
        <f t="shared" si="439"/>
        <v/>
      </c>
      <c r="AO1538" s="374" t="str">
        <f t="array" ref="AO1538">IF($AN1538="", "", IF( $AM1538&lt;&gt;"", $AM1538,INDEX(白話字聲母資料表, $AN1538, $AO$5)))</f>
        <v/>
      </c>
      <c r="AP1538" s="374" t="str">
        <f t="array" ref="AP1538">IF($W1538, "", INDEX(方音八音反切資料表, $AD1538, $AG1538))</f>
        <v/>
      </c>
      <c r="AQ1538" s="370"/>
      <c r="AR1538" s="374" t="str">
        <f t="array" ref="AR1538">IF($V1538, "", INDEX(白話字聲母資料表, $Z1538, $AR$5))</f>
        <v/>
      </c>
      <c r="AS1538" s="375" t="str">
        <f t="array" ref="AS1538">IF($W1538, "", INDEX(白話字韻母資料表, $AC1538, $AR$5))</f>
        <v/>
      </c>
      <c r="AT1538" s="374" t="str">
        <f t="array" ref="AT1538">IF($W1538, "", INDEX(台羅韻母八聲調資料表, $AD1538, $AG1538))</f>
        <v/>
      </c>
      <c r="AU1538" s="370"/>
      <c r="AV1538" s="374" t="str">
        <f t="array" ref="AV1538">IF($V1538, "", INDEX(白話字聲母資料表, $Z1538, $AV$5))</f>
        <v/>
      </c>
      <c r="AW1538" s="375" t="str">
        <f t="array" ref="AW1538">IF($W1538, "", INDEX(白話字韻母資料表, $AC1538, $AW$5))</f>
        <v/>
      </c>
      <c r="AX1538" s="374" t="str">
        <f t="array" ref="AX1538">IF($W1538, "", INDEX(閩拼韻母八聲調資料表, $AD1538, $AG1538))</f>
        <v/>
      </c>
    </row>
    <row r="1539" spans="2:50">
      <c r="B1539" s="380">
        <f t="shared" ref="B1539:B1588" si="442">ROW() - ROW($8:$8)</f>
        <v>1531</v>
      </c>
      <c r="C1539" s="314" t="str">
        <f>MID(文章!$D$4, B1539, 1)</f>
        <v/>
      </c>
      <c r="D1539" s="365"/>
      <c r="E1539" s="365"/>
      <c r="F1539" s="365"/>
      <c r="G1539" s="315" t="str">
        <f t="array" ref="G1539">IF( OR($T1539, NOT($U1539), $W1539), "", $AA1539 &amp; $AH1539 &amp; INDEX(中文數值資料表, $AG1539, 2) )</f>
        <v/>
      </c>
      <c r="H1539" s="321" t="str">
        <f t="shared" ref="H1539:H1588" si="443">IF( NOT($T1539), TRIM( $D1539 &amp; $AI1539), "")</f>
        <v/>
      </c>
      <c r="I1539" s="322" t="str">
        <f t="shared" ref="I1539:I1588" si="444">IF( NOT($T1539), TRIM( $AR1539 &amp; $AT1539 ), "")</f>
        <v/>
      </c>
      <c r="J1539" s="323" t="str">
        <f t="shared" ref="J1539:J1588" si="445">IF( NOT($T1539), TRIM($AV1539 &amp; $AX1539), "")</f>
        <v/>
      </c>
      <c r="K1539" s="316" t="str">
        <f t="shared" ref="K1539:K1588" si="446">IF( NOT($T1539), TRIM($AO1539 &amp; $AP1539), "")</f>
        <v/>
      </c>
      <c r="L1539" s="317" t="str">
        <f t="shared" ca="1" si="440"/>
        <v xml:space="preserve">\ltjruby{}{}\
</v>
      </c>
      <c r="M1539" s="317" t="str">
        <f t="shared" ca="1" si="426"/>
        <v xml:space="preserve">&lt;ruby&gt;&lt;rt&gt;&lt;/rt&gt;&lt;/ruby&gt;
</v>
      </c>
      <c r="N1539" s="317" t="str">
        <f t="shared" ca="1" si="427"/>
        <v xml:space="preserve">&lt;ruby&gt;&lt;rt&gt;&lt;/rt&gt;&lt;/ruby&gt;
</v>
      </c>
      <c r="O1539" s="317" t="str">
        <f t="shared" ca="1" si="441"/>
        <v xml:space="preserve">&lt;ruby&gt;&lt;rt&gt;&lt;/rt&gt;&lt;/ruby&gt;
</v>
      </c>
      <c r="P1539" s="317" t="str">
        <f t="shared" ca="1" si="441"/>
        <v xml:space="preserve">&lt;ruby&gt;&lt;rt&gt;&lt;/rt&gt;&lt;/ruby&gt;
</v>
      </c>
      <c r="Q1539" s="318" t="str">
        <f t="shared" ca="1" si="429"/>
        <v xml:space="preserve">&lt;ruby&gt;&lt;rtc&gt;&lt;/rtc&gt;&lt;/ruby&gt;
</v>
      </c>
      <c r="R1539" s="318" t="str">
        <f t="shared" ca="1" si="430"/>
        <v xml:space="preserve">&lt;ruby&gt;&lt;rt&gt;&lt;/rt&gt;&lt;rtc&gt;&lt;/rtc&gt;&lt;/ruby&gt;
</v>
      </c>
      <c r="S1539" s="285"/>
      <c r="T1539" s="319" t="b">
        <f t="shared" si="424"/>
        <v>0</v>
      </c>
      <c r="U1539" s="319" t="b">
        <f t="shared" si="431"/>
        <v>0</v>
      </c>
      <c r="V1539" s="319" t="b">
        <f t="shared" si="432"/>
        <v>1</v>
      </c>
      <c r="W1539" s="319" t="b">
        <f t="shared" si="433"/>
        <v>1</v>
      </c>
      <c r="X1539" s="319" t="b">
        <f t="shared" si="434"/>
        <v>0</v>
      </c>
      <c r="Y1539" s="370"/>
      <c r="Z1539" s="377" t="str">
        <f t="shared" si="425"/>
        <v/>
      </c>
      <c r="AA1539" s="373" t="str">
        <f t="array" ref="AA1539">IF( $Z1539="", "", INDEX(白話字聲母資料表, $Z1539, $AA$5))</f>
        <v/>
      </c>
      <c r="AB1539" s="370"/>
      <c r="AC1539" s="377" t="str">
        <f t="shared" si="435"/>
        <v/>
      </c>
      <c r="AD1539" s="373" t="str">
        <f t="array" ref="AD1539">IF( $W1539, "", INDEX(白話字韻母資料表, AC1539, $AD$5))</f>
        <v/>
      </c>
      <c r="AE1539" s="373" t="str">
        <f t="array" ref="AE1539">IF( $W1539, "", IF( INDEX(白話字韻母資料表, AC1539, $AE$5) = "入聲", TRUE, FALSE) )</f>
        <v/>
      </c>
      <c r="AF1539" s="374" t="str">
        <f t="shared" si="436"/>
        <v/>
      </c>
      <c r="AG1539" s="374" t="str">
        <f t="shared" si="437"/>
        <v/>
      </c>
      <c r="AH1539" s="374" t="str">
        <f t="array" ref="AH1539">IF( $W1539, "", INDEX(白話字韻母資料表, $AC1539, $AH$5))</f>
        <v/>
      </c>
      <c r="AI1539" s="374" t="str">
        <f t="array" ref="AI1539">IF($W1539, "", INDEX(白話字韻母八聲調資料表, $AD1539, $AG1539))</f>
        <v/>
      </c>
      <c r="AJ1539" s="370"/>
      <c r="AK1539" s="373" t="b">
        <f t="shared" si="438"/>
        <v>0</v>
      </c>
      <c r="AL1539" s="373" t="str">
        <f>IF( $AK1539, IFERROR( IF(MATCH( $E1539, 顎音化聲母!$H$9:$H$37, 0), TRUE, FALSE), FALSE), "")</f>
        <v/>
      </c>
      <c r="AM1539" s="373" t="str">
        <f t="array" ref="AM1539">IF( AND($AK1539, $AL1539), INDEX(顎音化聲母資料表, MATCH( $D1539 &amp; $E1539, 顎音化聲母!$L$5:$L$136, 0), 3), "")</f>
        <v/>
      </c>
      <c r="AN1539" s="373" t="str">
        <f t="shared" si="439"/>
        <v/>
      </c>
      <c r="AO1539" s="374" t="str">
        <f t="array" ref="AO1539">IF($AN1539="", "", IF( $AM1539&lt;&gt;"", $AM1539,INDEX(白話字聲母資料表, $AN1539, $AO$5)))</f>
        <v/>
      </c>
      <c r="AP1539" s="374" t="str">
        <f t="array" ref="AP1539">IF($W1539, "", INDEX(方音八音反切資料表, $AD1539, $AG1539))</f>
        <v/>
      </c>
      <c r="AQ1539" s="370"/>
      <c r="AR1539" s="374" t="str">
        <f t="array" ref="AR1539">IF($V1539, "", INDEX(白話字聲母資料表, $Z1539, $AR$5))</f>
        <v/>
      </c>
      <c r="AS1539" s="375" t="str">
        <f t="array" ref="AS1539">IF($W1539, "", INDEX(白話字韻母資料表, $AC1539, $AR$5))</f>
        <v/>
      </c>
      <c r="AT1539" s="374" t="str">
        <f t="array" ref="AT1539">IF($W1539, "", INDEX(台羅韻母八聲調資料表, $AD1539, $AG1539))</f>
        <v/>
      </c>
      <c r="AU1539" s="370"/>
      <c r="AV1539" s="374" t="str">
        <f t="array" ref="AV1539">IF($V1539, "", INDEX(白話字聲母資料表, $Z1539, $AV$5))</f>
        <v/>
      </c>
      <c r="AW1539" s="375" t="str">
        <f t="array" ref="AW1539">IF($W1539, "", INDEX(白話字韻母資料表, $AC1539, $AW$5))</f>
        <v/>
      </c>
      <c r="AX1539" s="374" t="str">
        <f t="array" ref="AX1539">IF($W1539, "", INDEX(閩拼韻母八聲調資料表, $AD1539, $AG1539))</f>
        <v/>
      </c>
    </row>
    <row r="1540" spans="2:50">
      <c r="B1540" s="380">
        <f t="shared" si="442"/>
        <v>1532</v>
      </c>
      <c r="C1540" s="314" t="str">
        <f>MID(文章!$D$4, B1540, 1)</f>
        <v/>
      </c>
      <c r="D1540" s="365"/>
      <c r="E1540" s="365"/>
      <c r="F1540" s="365"/>
      <c r="G1540" s="315" t="str">
        <f t="array" ref="G1540">IF( OR($T1540, NOT($U1540), $W1540), "", $AA1540 &amp; $AH1540 &amp; INDEX(中文數值資料表, $AG1540, 2) )</f>
        <v/>
      </c>
      <c r="H1540" s="321" t="str">
        <f t="shared" si="443"/>
        <v/>
      </c>
      <c r="I1540" s="322" t="str">
        <f t="shared" si="444"/>
        <v/>
      </c>
      <c r="J1540" s="323" t="str">
        <f t="shared" si="445"/>
        <v/>
      </c>
      <c r="K1540" s="316" t="str">
        <f t="shared" si="446"/>
        <v/>
      </c>
      <c r="L1540" s="317" t="str">
        <f t="shared" ca="1" si="440"/>
        <v xml:space="preserve">\ltjruby{}{}\
</v>
      </c>
      <c r="M1540" s="317" t="str">
        <f t="shared" ca="1" si="426"/>
        <v xml:space="preserve">&lt;ruby&gt;&lt;rt&gt;&lt;/rt&gt;&lt;/ruby&gt;
</v>
      </c>
      <c r="N1540" s="317" t="str">
        <f t="shared" ca="1" si="427"/>
        <v xml:space="preserve">&lt;ruby&gt;&lt;rt&gt;&lt;/rt&gt;&lt;/ruby&gt;
</v>
      </c>
      <c r="O1540" s="317" t="str">
        <f t="shared" ca="1" si="441"/>
        <v xml:space="preserve">&lt;ruby&gt;&lt;rt&gt;&lt;/rt&gt;&lt;/ruby&gt;
</v>
      </c>
      <c r="P1540" s="317" t="str">
        <f t="shared" ca="1" si="441"/>
        <v xml:space="preserve">&lt;ruby&gt;&lt;rt&gt;&lt;/rt&gt;&lt;/ruby&gt;
</v>
      </c>
      <c r="Q1540" s="318" t="str">
        <f t="shared" ca="1" si="429"/>
        <v xml:space="preserve">&lt;ruby&gt;&lt;rtc&gt;&lt;/rtc&gt;&lt;/ruby&gt;
</v>
      </c>
      <c r="R1540" s="318" t="str">
        <f t="shared" ca="1" si="430"/>
        <v xml:space="preserve">&lt;ruby&gt;&lt;rt&gt;&lt;/rt&gt;&lt;rtc&gt;&lt;/rtc&gt;&lt;/ruby&gt;
</v>
      </c>
      <c r="S1540" s="285"/>
      <c r="T1540" s="319" t="b">
        <f t="shared" si="424"/>
        <v>0</v>
      </c>
      <c r="U1540" s="319" t="b">
        <f t="shared" si="431"/>
        <v>0</v>
      </c>
      <c r="V1540" s="319" t="b">
        <f t="shared" si="432"/>
        <v>1</v>
      </c>
      <c r="W1540" s="319" t="b">
        <f t="shared" si="433"/>
        <v>1</v>
      </c>
      <c r="X1540" s="319" t="b">
        <f t="shared" si="434"/>
        <v>0</v>
      </c>
      <c r="Y1540" s="370"/>
      <c r="Z1540" s="377" t="str">
        <f t="shared" si="425"/>
        <v/>
      </c>
      <c r="AA1540" s="373" t="str">
        <f t="array" ref="AA1540">IF( $Z1540="", "", INDEX(白話字聲母資料表, $Z1540, $AA$5))</f>
        <v/>
      </c>
      <c r="AB1540" s="370"/>
      <c r="AC1540" s="377" t="str">
        <f t="shared" si="435"/>
        <v/>
      </c>
      <c r="AD1540" s="373" t="str">
        <f t="array" ref="AD1540">IF( $W1540, "", INDEX(白話字韻母資料表, AC1540, $AD$5))</f>
        <v/>
      </c>
      <c r="AE1540" s="373" t="str">
        <f t="array" ref="AE1540">IF( $W1540, "", IF( INDEX(白話字韻母資料表, AC1540, $AE$5) = "入聲", TRUE, FALSE) )</f>
        <v/>
      </c>
      <c r="AF1540" s="374" t="str">
        <f t="shared" si="436"/>
        <v/>
      </c>
      <c r="AG1540" s="374" t="str">
        <f t="shared" si="437"/>
        <v/>
      </c>
      <c r="AH1540" s="374" t="str">
        <f t="array" ref="AH1540">IF( $W1540, "", INDEX(白話字韻母資料表, $AC1540, $AH$5))</f>
        <v/>
      </c>
      <c r="AI1540" s="374" t="str">
        <f t="array" ref="AI1540">IF($W1540, "", INDEX(白話字韻母八聲調資料表, $AD1540, $AG1540))</f>
        <v/>
      </c>
      <c r="AJ1540" s="370"/>
      <c r="AK1540" s="373" t="b">
        <f t="shared" si="438"/>
        <v>0</v>
      </c>
      <c r="AL1540" s="373" t="str">
        <f>IF( $AK1540, IFERROR( IF(MATCH( $E1540, 顎音化聲母!$H$9:$H$37, 0), TRUE, FALSE), FALSE), "")</f>
        <v/>
      </c>
      <c r="AM1540" s="373" t="str">
        <f t="array" ref="AM1540">IF( AND($AK1540, $AL1540), INDEX(顎音化聲母資料表, MATCH( $D1540 &amp; $E1540, 顎音化聲母!$L$5:$L$136, 0), 3), "")</f>
        <v/>
      </c>
      <c r="AN1540" s="373" t="str">
        <f t="shared" si="439"/>
        <v/>
      </c>
      <c r="AO1540" s="374" t="str">
        <f t="array" ref="AO1540">IF($AN1540="", "", IF( $AM1540&lt;&gt;"", $AM1540,INDEX(白話字聲母資料表, $AN1540, $AO$5)))</f>
        <v/>
      </c>
      <c r="AP1540" s="374" t="str">
        <f t="array" ref="AP1540">IF($W1540, "", INDEX(方音八音反切資料表, $AD1540, $AG1540))</f>
        <v/>
      </c>
      <c r="AQ1540" s="370"/>
      <c r="AR1540" s="374" t="str">
        <f t="array" ref="AR1540">IF($V1540, "", INDEX(白話字聲母資料表, $Z1540, $AR$5))</f>
        <v/>
      </c>
      <c r="AS1540" s="375" t="str">
        <f t="array" ref="AS1540">IF($W1540, "", INDEX(白話字韻母資料表, $AC1540, $AR$5))</f>
        <v/>
      </c>
      <c r="AT1540" s="374" t="str">
        <f t="array" ref="AT1540">IF($W1540, "", INDEX(台羅韻母八聲調資料表, $AD1540, $AG1540))</f>
        <v/>
      </c>
      <c r="AU1540" s="370"/>
      <c r="AV1540" s="374" t="str">
        <f t="array" ref="AV1540">IF($V1540, "", INDEX(白話字聲母資料表, $Z1540, $AV$5))</f>
        <v/>
      </c>
      <c r="AW1540" s="375" t="str">
        <f t="array" ref="AW1540">IF($W1540, "", INDEX(白話字韻母資料表, $AC1540, $AW$5))</f>
        <v/>
      </c>
      <c r="AX1540" s="374" t="str">
        <f t="array" ref="AX1540">IF($W1540, "", INDEX(閩拼韻母八聲調資料表, $AD1540, $AG1540))</f>
        <v/>
      </c>
    </row>
    <row r="1541" spans="2:50">
      <c r="B1541" s="380">
        <f t="shared" si="442"/>
        <v>1533</v>
      </c>
      <c r="C1541" s="314" t="str">
        <f>MID(文章!$D$4, B1541, 1)</f>
        <v/>
      </c>
      <c r="D1541" s="365"/>
      <c r="E1541" s="365"/>
      <c r="F1541" s="365"/>
      <c r="G1541" s="315" t="str">
        <f t="array" ref="G1541">IF( OR($T1541, NOT($U1541), $W1541), "", $AA1541 &amp; $AH1541 &amp; INDEX(中文數值資料表, $AG1541, 2) )</f>
        <v/>
      </c>
      <c r="H1541" s="321" t="str">
        <f t="shared" si="443"/>
        <v/>
      </c>
      <c r="I1541" s="322" t="str">
        <f t="shared" si="444"/>
        <v/>
      </c>
      <c r="J1541" s="323" t="str">
        <f t="shared" si="445"/>
        <v/>
      </c>
      <c r="K1541" s="316" t="str">
        <f t="shared" si="446"/>
        <v/>
      </c>
      <c r="L1541" s="317" t="str">
        <f t="shared" ca="1" si="440"/>
        <v xml:space="preserve">\ltjruby{}{}\
</v>
      </c>
      <c r="M1541" s="317" t="str">
        <f t="shared" ca="1" si="426"/>
        <v xml:space="preserve">&lt;ruby&gt;&lt;rt&gt;&lt;/rt&gt;&lt;/ruby&gt;
</v>
      </c>
      <c r="N1541" s="317" t="str">
        <f t="shared" ca="1" si="427"/>
        <v xml:space="preserve">&lt;ruby&gt;&lt;rt&gt;&lt;/rt&gt;&lt;/ruby&gt;
</v>
      </c>
      <c r="O1541" s="317" t="str">
        <f t="shared" ca="1" si="441"/>
        <v xml:space="preserve">&lt;ruby&gt;&lt;rt&gt;&lt;/rt&gt;&lt;/ruby&gt;
</v>
      </c>
      <c r="P1541" s="317" t="str">
        <f t="shared" ca="1" si="441"/>
        <v xml:space="preserve">&lt;ruby&gt;&lt;rt&gt;&lt;/rt&gt;&lt;/ruby&gt;
</v>
      </c>
      <c r="Q1541" s="318" t="str">
        <f t="shared" ca="1" si="429"/>
        <v xml:space="preserve">&lt;ruby&gt;&lt;rtc&gt;&lt;/rtc&gt;&lt;/ruby&gt;
</v>
      </c>
      <c r="R1541" s="318" t="str">
        <f t="shared" ca="1" si="430"/>
        <v xml:space="preserve">&lt;ruby&gt;&lt;rt&gt;&lt;/rt&gt;&lt;rtc&gt;&lt;/rtc&gt;&lt;/ruby&gt;
</v>
      </c>
      <c r="S1541" s="285"/>
      <c r="T1541" s="319" t="b">
        <f t="shared" si="424"/>
        <v>0</v>
      </c>
      <c r="U1541" s="319" t="b">
        <f t="shared" si="431"/>
        <v>0</v>
      </c>
      <c r="V1541" s="319" t="b">
        <f t="shared" si="432"/>
        <v>1</v>
      </c>
      <c r="W1541" s="319" t="b">
        <f t="shared" si="433"/>
        <v>1</v>
      </c>
      <c r="X1541" s="319" t="b">
        <f t="shared" si="434"/>
        <v>0</v>
      </c>
      <c r="Y1541" s="370"/>
      <c r="Z1541" s="377" t="str">
        <f t="shared" si="425"/>
        <v/>
      </c>
      <c r="AA1541" s="373" t="str">
        <f t="array" ref="AA1541">IF( $Z1541="", "", INDEX(白話字聲母資料表, $Z1541, $AA$5))</f>
        <v/>
      </c>
      <c r="AB1541" s="370"/>
      <c r="AC1541" s="377" t="str">
        <f t="shared" si="435"/>
        <v/>
      </c>
      <c r="AD1541" s="373" t="str">
        <f t="array" ref="AD1541">IF( $W1541, "", INDEX(白話字韻母資料表, AC1541, $AD$5))</f>
        <v/>
      </c>
      <c r="AE1541" s="373" t="str">
        <f t="array" ref="AE1541">IF( $W1541, "", IF( INDEX(白話字韻母資料表, AC1541, $AE$5) = "入聲", TRUE, FALSE) )</f>
        <v/>
      </c>
      <c r="AF1541" s="374" t="str">
        <f t="shared" si="436"/>
        <v/>
      </c>
      <c r="AG1541" s="374" t="str">
        <f t="shared" si="437"/>
        <v/>
      </c>
      <c r="AH1541" s="374" t="str">
        <f t="array" ref="AH1541">IF( $W1541, "", INDEX(白話字韻母資料表, $AC1541, $AH$5))</f>
        <v/>
      </c>
      <c r="AI1541" s="374" t="str">
        <f t="array" ref="AI1541">IF($W1541, "", INDEX(白話字韻母八聲調資料表, $AD1541, $AG1541))</f>
        <v/>
      </c>
      <c r="AJ1541" s="370"/>
      <c r="AK1541" s="373" t="b">
        <f t="shared" si="438"/>
        <v>0</v>
      </c>
      <c r="AL1541" s="373" t="str">
        <f>IF( $AK1541, IFERROR( IF(MATCH( $E1541, 顎音化聲母!$H$9:$H$37, 0), TRUE, FALSE), FALSE), "")</f>
        <v/>
      </c>
      <c r="AM1541" s="373" t="str">
        <f t="array" ref="AM1541">IF( AND($AK1541, $AL1541), INDEX(顎音化聲母資料表, MATCH( $D1541 &amp; $E1541, 顎音化聲母!$L$5:$L$136, 0), 3), "")</f>
        <v/>
      </c>
      <c r="AN1541" s="373" t="str">
        <f t="shared" si="439"/>
        <v/>
      </c>
      <c r="AO1541" s="374" t="str">
        <f t="array" ref="AO1541">IF($AN1541="", "", IF( $AM1541&lt;&gt;"", $AM1541,INDEX(白話字聲母資料表, $AN1541, $AO$5)))</f>
        <v/>
      </c>
      <c r="AP1541" s="374" t="str">
        <f t="array" ref="AP1541">IF($W1541, "", INDEX(方音八音反切資料表, $AD1541, $AG1541))</f>
        <v/>
      </c>
      <c r="AQ1541" s="370"/>
      <c r="AR1541" s="374" t="str">
        <f t="array" ref="AR1541">IF($V1541, "", INDEX(白話字聲母資料表, $Z1541, $AR$5))</f>
        <v/>
      </c>
      <c r="AS1541" s="375" t="str">
        <f t="array" ref="AS1541">IF($W1541, "", INDEX(白話字韻母資料表, $AC1541, $AR$5))</f>
        <v/>
      </c>
      <c r="AT1541" s="374" t="str">
        <f t="array" ref="AT1541">IF($W1541, "", INDEX(台羅韻母八聲調資料表, $AD1541, $AG1541))</f>
        <v/>
      </c>
      <c r="AU1541" s="370"/>
      <c r="AV1541" s="374" t="str">
        <f t="array" ref="AV1541">IF($V1541, "", INDEX(白話字聲母資料表, $Z1541, $AV$5))</f>
        <v/>
      </c>
      <c r="AW1541" s="375" t="str">
        <f t="array" ref="AW1541">IF($W1541, "", INDEX(白話字韻母資料表, $AC1541, $AW$5))</f>
        <v/>
      </c>
      <c r="AX1541" s="374" t="str">
        <f t="array" ref="AX1541">IF($W1541, "", INDEX(閩拼韻母八聲調資料表, $AD1541, $AG1541))</f>
        <v/>
      </c>
    </row>
    <row r="1542" spans="2:50">
      <c r="B1542" s="380">
        <f t="shared" si="442"/>
        <v>1534</v>
      </c>
      <c r="C1542" s="314" t="str">
        <f>MID(文章!$D$4, B1542, 1)</f>
        <v/>
      </c>
      <c r="D1542" s="365"/>
      <c r="E1542" s="365"/>
      <c r="F1542" s="365"/>
      <c r="G1542" s="315" t="str">
        <f t="array" ref="G1542">IF( OR($T1542, NOT($U1542), $W1542), "", $AA1542 &amp; $AH1542 &amp; INDEX(中文數值資料表, $AG1542, 2) )</f>
        <v/>
      </c>
      <c r="H1542" s="321" t="str">
        <f t="shared" si="443"/>
        <v/>
      </c>
      <c r="I1542" s="322" t="str">
        <f t="shared" si="444"/>
        <v/>
      </c>
      <c r="J1542" s="323" t="str">
        <f t="shared" si="445"/>
        <v/>
      </c>
      <c r="K1542" s="316" t="str">
        <f t="shared" si="446"/>
        <v/>
      </c>
      <c r="L1542" s="317" t="str">
        <f t="shared" ca="1" si="440"/>
        <v xml:space="preserve">\ltjruby{}{}\
</v>
      </c>
      <c r="M1542" s="317" t="str">
        <f t="shared" ca="1" si="426"/>
        <v xml:space="preserve">&lt;ruby&gt;&lt;rt&gt;&lt;/rt&gt;&lt;/ruby&gt;
</v>
      </c>
      <c r="N1542" s="317" t="str">
        <f t="shared" ca="1" si="427"/>
        <v xml:space="preserve">&lt;ruby&gt;&lt;rt&gt;&lt;/rt&gt;&lt;/ruby&gt;
</v>
      </c>
      <c r="O1542" s="317" t="str">
        <f t="shared" ca="1" si="441"/>
        <v xml:space="preserve">&lt;ruby&gt;&lt;rt&gt;&lt;/rt&gt;&lt;/ruby&gt;
</v>
      </c>
      <c r="P1542" s="317" t="str">
        <f t="shared" ca="1" si="441"/>
        <v xml:space="preserve">&lt;ruby&gt;&lt;rt&gt;&lt;/rt&gt;&lt;/ruby&gt;
</v>
      </c>
      <c r="Q1542" s="318" t="str">
        <f t="shared" ca="1" si="429"/>
        <v xml:space="preserve">&lt;ruby&gt;&lt;rtc&gt;&lt;/rtc&gt;&lt;/ruby&gt;
</v>
      </c>
      <c r="R1542" s="318" t="str">
        <f t="shared" ca="1" si="430"/>
        <v xml:space="preserve">&lt;ruby&gt;&lt;rt&gt;&lt;/rt&gt;&lt;rtc&gt;&lt;/rtc&gt;&lt;/ruby&gt;
</v>
      </c>
      <c r="S1542" s="285"/>
      <c r="T1542" s="319" t="b">
        <f t="shared" si="424"/>
        <v>0</v>
      </c>
      <c r="U1542" s="319" t="b">
        <f t="shared" si="431"/>
        <v>0</v>
      </c>
      <c r="V1542" s="319" t="b">
        <f t="shared" si="432"/>
        <v>1</v>
      </c>
      <c r="W1542" s="319" t="b">
        <f t="shared" si="433"/>
        <v>1</v>
      </c>
      <c r="X1542" s="319" t="b">
        <f t="shared" si="434"/>
        <v>0</v>
      </c>
      <c r="Y1542" s="370"/>
      <c r="Z1542" s="377" t="str">
        <f t="shared" si="425"/>
        <v/>
      </c>
      <c r="AA1542" s="373" t="str">
        <f t="array" ref="AA1542">IF( $Z1542="", "", INDEX(白話字聲母資料表, $Z1542, $AA$5))</f>
        <v/>
      </c>
      <c r="AB1542" s="370"/>
      <c r="AC1542" s="377" t="str">
        <f t="shared" si="435"/>
        <v/>
      </c>
      <c r="AD1542" s="373" t="str">
        <f t="array" ref="AD1542">IF( $W1542, "", INDEX(白話字韻母資料表, AC1542, $AD$5))</f>
        <v/>
      </c>
      <c r="AE1542" s="373" t="str">
        <f t="array" ref="AE1542">IF( $W1542, "", IF( INDEX(白話字韻母資料表, AC1542, $AE$5) = "入聲", TRUE, FALSE) )</f>
        <v/>
      </c>
      <c r="AF1542" s="374" t="str">
        <f t="shared" si="436"/>
        <v/>
      </c>
      <c r="AG1542" s="374" t="str">
        <f t="shared" si="437"/>
        <v/>
      </c>
      <c r="AH1542" s="374" t="str">
        <f t="array" ref="AH1542">IF( $W1542, "", INDEX(白話字韻母資料表, $AC1542, $AH$5))</f>
        <v/>
      </c>
      <c r="AI1542" s="374" t="str">
        <f t="array" ref="AI1542">IF($W1542, "", INDEX(白話字韻母八聲調資料表, $AD1542, $AG1542))</f>
        <v/>
      </c>
      <c r="AJ1542" s="370"/>
      <c r="AK1542" s="373" t="b">
        <f t="shared" si="438"/>
        <v>0</v>
      </c>
      <c r="AL1542" s="373" t="str">
        <f>IF( $AK1542, IFERROR( IF(MATCH( $E1542, 顎音化聲母!$H$9:$H$37, 0), TRUE, FALSE), FALSE), "")</f>
        <v/>
      </c>
      <c r="AM1542" s="373" t="str">
        <f t="array" ref="AM1542">IF( AND($AK1542, $AL1542), INDEX(顎音化聲母資料表, MATCH( $D1542 &amp; $E1542, 顎音化聲母!$L$5:$L$136, 0), 3), "")</f>
        <v/>
      </c>
      <c r="AN1542" s="373" t="str">
        <f t="shared" si="439"/>
        <v/>
      </c>
      <c r="AO1542" s="374" t="str">
        <f t="array" ref="AO1542">IF($AN1542="", "", IF( $AM1542&lt;&gt;"", $AM1542,INDEX(白話字聲母資料表, $AN1542, $AO$5)))</f>
        <v/>
      </c>
      <c r="AP1542" s="374" t="str">
        <f t="array" ref="AP1542">IF($W1542, "", INDEX(方音八音反切資料表, $AD1542, $AG1542))</f>
        <v/>
      </c>
      <c r="AQ1542" s="370"/>
      <c r="AR1542" s="374" t="str">
        <f t="array" ref="AR1542">IF($V1542, "", INDEX(白話字聲母資料表, $Z1542, $AR$5))</f>
        <v/>
      </c>
      <c r="AS1542" s="375" t="str">
        <f t="array" ref="AS1542">IF($W1542, "", INDEX(白話字韻母資料表, $AC1542, $AR$5))</f>
        <v/>
      </c>
      <c r="AT1542" s="374" t="str">
        <f t="array" ref="AT1542">IF($W1542, "", INDEX(台羅韻母八聲調資料表, $AD1542, $AG1542))</f>
        <v/>
      </c>
      <c r="AU1542" s="370"/>
      <c r="AV1542" s="374" t="str">
        <f t="array" ref="AV1542">IF($V1542, "", INDEX(白話字聲母資料表, $Z1542, $AV$5))</f>
        <v/>
      </c>
      <c r="AW1542" s="375" t="str">
        <f t="array" ref="AW1542">IF($W1542, "", INDEX(白話字韻母資料表, $AC1542, $AW$5))</f>
        <v/>
      </c>
      <c r="AX1542" s="374" t="str">
        <f t="array" ref="AX1542">IF($W1542, "", INDEX(閩拼韻母八聲調資料表, $AD1542, $AG1542))</f>
        <v/>
      </c>
    </row>
    <row r="1543" spans="2:50">
      <c r="B1543" s="380">
        <f t="shared" si="442"/>
        <v>1535</v>
      </c>
      <c r="C1543" s="314" t="str">
        <f>MID(文章!$D$4, B1543, 1)</f>
        <v/>
      </c>
      <c r="D1543" s="365"/>
      <c r="E1543" s="365"/>
      <c r="F1543" s="365"/>
      <c r="G1543" s="315" t="str">
        <f t="array" ref="G1543">IF( OR($T1543, NOT($U1543), $W1543), "", $AA1543 &amp; $AH1543 &amp; INDEX(中文數值資料表, $AG1543, 2) )</f>
        <v/>
      </c>
      <c r="H1543" s="321" t="str">
        <f t="shared" si="443"/>
        <v/>
      </c>
      <c r="I1543" s="322" t="str">
        <f t="shared" si="444"/>
        <v/>
      </c>
      <c r="J1543" s="323" t="str">
        <f t="shared" si="445"/>
        <v/>
      </c>
      <c r="K1543" s="316" t="str">
        <f t="shared" si="446"/>
        <v/>
      </c>
      <c r="L1543" s="317" t="str">
        <f t="shared" ca="1" si="440"/>
        <v xml:space="preserve">\ltjruby{}{}\
</v>
      </c>
      <c r="M1543" s="317" t="str">
        <f t="shared" ca="1" si="426"/>
        <v xml:space="preserve">&lt;ruby&gt;&lt;rt&gt;&lt;/rt&gt;&lt;/ruby&gt;
</v>
      </c>
      <c r="N1543" s="317" t="str">
        <f t="shared" ca="1" si="427"/>
        <v xml:space="preserve">&lt;ruby&gt;&lt;rt&gt;&lt;/rt&gt;&lt;/ruby&gt;
</v>
      </c>
      <c r="O1543" s="317" t="str">
        <f t="shared" ca="1" si="441"/>
        <v xml:space="preserve">&lt;ruby&gt;&lt;rt&gt;&lt;/rt&gt;&lt;/ruby&gt;
</v>
      </c>
      <c r="P1543" s="317" t="str">
        <f t="shared" ca="1" si="441"/>
        <v xml:space="preserve">&lt;ruby&gt;&lt;rt&gt;&lt;/rt&gt;&lt;/ruby&gt;
</v>
      </c>
      <c r="Q1543" s="318" t="str">
        <f t="shared" ca="1" si="429"/>
        <v xml:space="preserve">&lt;ruby&gt;&lt;rtc&gt;&lt;/rtc&gt;&lt;/ruby&gt;
</v>
      </c>
      <c r="R1543" s="318" t="str">
        <f t="shared" ca="1" si="430"/>
        <v xml:space="preserve">&lt;ruby&gt;&lt;rt&gt;&lt;/rt&gt;&lt;rtc&gt;&lt;/rtc&gt;&lt;/ruby&gt;
</v>
      </c>
      <c r="S1543" s="285"/>
      <c r="T1543" s="319" t="b">
        <f t="shared" si="424"/>
        <v>0</v>
      </c>
      <c r="U1543" s="319" t="b">
        <f t="shared" si="431"/>
        <v>0</v>
      </c>
      <c r="V1543" s="319" t="b">
        <f t="shared" si="432"/>
        <v>1</v>
      </c>
      <c r="W1543" s="319" t="b">
        <f t="shared" si="433"/>
        <v>1</v>
      </c>
      <c r="X1543" s="319" t="b">
        <f t="shared" si="434"/>
        <v>0</v>
      </c>
      <c r="Y1543" s="370"/>
      <c r="Z1543" s="377" t="str">
        <f t="shared" si="425"/>
        <v/>
      </c>
      <c r="AA1543" s="373" t="str">
        <f t="array" ref="AA1543">IF( $Z1543="", "", INDEX(白話字聲母資料表, $Z1543, $AA$5))</f>
        <v/>
      </c>
      <c r="AB1543" s="370"/>
      <c r="AC1543" s="377" t="str">
        <f t="shared" si="435"/>
        <v/>
      </c>
      <c r="AD1543" s="373" t="str">
        <f t="array" ref="AD1543">IF( $W1543, "", INDEX(白話字韻母資料表, AC1543, $AD$5))</f>
        <v/>
      </c>
      <c r="AE1543" s="373" t="str">
        <f t="array" ref="AE1543">IF( $W1543, "", IF( INDEX(白話字韻母資料表, AC1543, $AE$5) = "入聲", TRUE, FALSE) )</f>
        <v/>
      </c>
      <c r="AF1543" s="374" t="str">
        <f t="shared" si="436"/>
        <v/>
      </c>
      <c r="AG1543" s="374" t="str">
        <f t="shared" si="437"/>
        <v/>
      </c>
      <c r="AH1543" s="374" t="str">
        <f t="array" ref="AH1543">IF( $W1543, "", INDEX(白話字韻母資料表, $AC1543, $AH$5))</f>
        <v/>
      </c>
      <c r="AI1543" s="374" t="str">
        <f t="array" ref="AI1543">IF($W1543, "", INDEX(白話字韻母八聲調資料表, $AD1543, $AG1543))</f>
        <v/>
      </c>
      <c r="AJ1543" s="370"/>
      <c r="AK1543" s="373" t="b">
        <f t="shared" si="438"/>
        <v>0</v>
      </c>
      <c r="AL1543" s="373" t="str">
        <f>IF( $AK1543, IFERROR( IF(MATCH( $E1543, 顎音化聲母!$H$9:$H$37, 0), TRUE, FALSE), FALSE), "")</f>
        <v/>
      </c>
      <c r="AM1543" s="373" t="str">
        <f t="array" ref="AM1543">IF( AND($AK1543, $AL1543), INDEX(顎音化聲母資料表, MATCH( $D1543 &amp; $E1543, 顎音化聲母!$L$5:$L$136, 0), 3), "")</f>
        <v/>
      </c>
      <c r="AN1543" s="373" t="str">
        <f t="shared" si="439"/>
        <v/>
      </c>
      <c r="AO1543" s="374" t="str">
        <f t="array" ref="AO1543">IF($AN1543="", "", IF( $AM1543&lt;&gt;"", $AM1543,INDEX(白話字聲母資料表, $AN1543, $AO$5)))</f>
        <v/>
      </c>
      <c r="AP1543" s="374" t="str">
        <f t="array" ref="AP1543">IF($W1543, "", INDEX(方音八音反切資料表, $AD1543, $AG1543))</f>
        <v/>
      </c>
      <c r="AQ1543" s="370"/>
      <c r="AR1543" s="374" t="str">
        <f t="array" ref="AR1543">IF($V1543, "", INDEX(白話字聲母資料表, $Z1543, $AR$5))</f>
        <v/>
      </c>
      <c r="AS1543" s="375" t="str">
        <f t="array" ref="AS1543">IF($W1543, "", INDEX(白話字韻母資料表, $AC1543, $AR$5))</f>
        <v/>
      </c>
      <c r="AT1543" s="374" t="str">
        <f t="array" ref="AT1543">IF($W1543, "", INDEX(台羅韻母八聲調資料表, $AD1543, $AG1543))</f>
        <v/>
      </c>
      <c r="AU1543" s="370"/>
      <c r="AV1543" s="374" t="str">
        <f t="array" ref="AV1543">IF($V1543, "", INDEX(白話字聲母資料表, $Z1543, $AV$5))</f>
        <v/>
      </c>
      <c r="AW1543" s="375" t="str">
        <f t="array" ref="AW1543">IF($W1543, "", INDEX(白話字韻母資料表, $AC1543, $AW$5))</f>
        <v/>
      </c>
      <c r="AX1543" s="374" t="str">
        <f t="array" ref="AX1543">IF($W1543, "", INDEX(閩拼韻母八聲調資料表, $AD1543, $AG1543))</f>
        <v/>
      </c>
    </row>
    <row r="1544" spans="2:50">
      <c r="B1544" s="380">
        <f t="shared" si="442"/>
        <v>1536</v>
      </c>
      <c r="C1544" s="314" t="str">
        <f>MID(文章!$D$4, B1544, 1)</f>
        <v/>
      </c>
      <c r="D1544" s="365"/>
      <c r="E1544" s="365"/>
      <c r="F1544" s="365"/>
      <c r="G1544" s="315" t="str">
        <f t="array" ref="G1544">IF( OR($T1544, NOT($U1544), $W1544), "", $AA1544 &amp; $AH1544 &amp; INDEX(中文數值資料表, $AG1544, 2) )</f>
        <v/>
      </c>
      <c r="H1544" s="321" t="str">
        <f t="shared" si="443"/>
        <v/>
      </c>
      <c r="I1544" s="322" t="str">
        <f t="shared" si="444"/>
        <v/>
      </c>
      <c r="J1544" s="323" t="str">
        <f t="shared" si="445"/>
        <v/>
      </c>
      <c r="K1544" s="316" t="str">
        <f t="shared" si="446"/>
        <v/>
      </c>
      <c r="L1544" s="317" t="str">
        <f t="shared" ca="1" si="440"/>
        <v xml:space="preserve">\ltjruby{}{}\
</v>
      </c>
      <c r="M1544" s="317" t="str">
        <f t="shared" ca="1" si="426"/>
        <v xml:space="preserve">&lt;ruby&gt;&lt;rt&gt;&lt;/rt&gt;&lt;/ruby&gt;
</v>
      </c>
      <c r="N1544" s="317" t="str">
        <f t="shared" ca="1" si="427"/>
        <v xml:space="preserve">&lt;ruby&gt;&lt;rt&gt;&lt;/rt&gt;&lt;/ruby&gt;
</v>
      </c>
      <c r="O1544" s="317" t="str">
        <f t="shared" ca="1" si="441"/>
        <v xml:space="preserve">&lt;ruby&gt;&lt;rt&gt;&lt;/rt&gt;&lt;/ruby&gt;
</v>
      </c>
      <c r="P1544" s="317" t="str">
        <f t="shared" ca="1" si="441"/>
        <v xml:space="preserve">&lt;ruby&gt;&lt;rt&gt;&lt;/rt&gt;&lt;/ruby&gt;
</v>
      </c>
      <c r="Q1544" s="318" t="str">
        <f t="shared" ca="1" si="429"/>
        <v xml:space="preserve">&lt;ruby&gt;&lt;rtc&gt;&lt;/rtc&gt;&lt;/ruby&gt;
</v>
      </c>
      <c r="R1544" s="318" t="str">
        <f t="shared" ca="1" si="430"/>
        <v xml:space="preserve">&lt;ruby&gt;&lt;rt&gt;&lt;/rt&gt;&lt;rtc&gt;&lt;/rtc&gt;&lt;/ruby&gt;
</v>
      </c>
      <c r="S1544" s="285"/>
      <c r="T1544" s="319" t="b">
        <f t="shared" si="424"/>
        <v>0</v>
      </c>
      <c r="U1544" s="319" t="b">
        <f t="shared" si="431"/>
        <v>0</v>
      </c>
      <c r="V1544" s="319" t="b">
        <f t="shared" si="432"/>
        <v>1</v>
      </c>
      <c r="W1544" s="319" t="b">
        <f t="shared" si="433"/>
        <v>1</v>
      </c>
      <c r="X1544" s="319" t="b">
        <f t="shared" si="434"/>
        <v>0</v>
      </c>
      <c r="Y1544" s="370"/>
      <c r="Z1544" s="377" t="str">
        <f t="shared" si="425"/>
        <v/>
      </c>
      <c r="AA1544" s="373" t="str">
        <f t="array" ref="AA1544">IF( $Z1544="", "", INDEX(白話字聲母資料表, $Z1544, $AA$5))</f>
        <v/>
      </c>
      <c r="AB1544" s="370"/>
      <c r="AC1544" s="377" t="str">
        <f t="shared" si="435"/>
        <v/>
      </c>
      <c r="AD1544" s="373" t="str">
        <f t="array" ref="AD1544">IF( $W1544, "", INDEX(白話字韻母資料表, AC1544, $AD$5))</f>
        <v/>
      </c>
      <c r="AE1544" s="373" t="str">
        <f t="array" ref="AE1544">IF( $W1544, "", IF( INDEX(白話字韻母資料表, AC1544, $AE$5) = "入聲", TRUE, FALSE) )</f>
        <v/>
      </c>
      <c r="AF1544" s="374" t="str">
        <f t="shared" si="436"/>
        <v/>
      </c>
      <c r="AG1544" s="374" t="str">
        <f t="shared" si="437"/>
        <v/>
      </c>
      <c r="AH1544" s="374" t="str">
        <f t="array" ref="AH1544">IF( $W1544, "", INDEX(白話字韻母資料表, $AC1544, $AH$5))</f>
        <v/>
      </c>
      <c r="AI1544" s="374" t="str">
        <f t="array" ref="AI1544">IF($W1544, "", INDEX(白話字韻母八聲調資料表, $AD1544, $AG1544))</f>
        <v/>
      </c>
      <c r="AJ1544" s="370"/>
      <c r="AK1544" s="373" t="b">
        <f t="shared" si="438"/>
        <v>0</v>
      </c>
      <c r="AL1544" s="373" t="str">
        <f>IF( $AK1544, IFERROR( IF(MATCH( $E1544, 顎音化聲母!$H$9:$H$37, 0), TRUE, FALSE), FALSE), "")</f>
        <v/>
      </c>
      <c r="AM1544" s="373" t="str">
        <f t="array" ref="AM1544">IF( AND($AK1544, $AL1544), INDEX(顎音化聲母資料表, MATCH( $D1544 &amp; $E1544, 顎音化聲母!$L$5:$L$136, 0), 3), "")</f>
        <v/>
      </c>
      <c r="AN1544" s="373" t="str">
        <f t="shared" si="439"/>
        <v/>
      </c>
      <c r="AO1544" s="374" t="str">
        <f t="array" ref="AO1544">IF($AN1544="", "", IF( $AM1544&lt;&gt;"", $AM1544,INDEX(白話字聲母資料表, $AN1544, $AO$5)))</f>
        <v/>
      </c>
      <c r="AP1544" s="374" t="str">
        <f t="array" ref="AP1544">IF($W1544, "", INDEX(方音八音反切資料表, $AD1544, $AG1544))</f>
        <v/>
      </c>
      <c r="AQ1544" s="370"/>
      <c r="AR1544" s="374" t="str">
        <f t="array" ref="AR1544">IF($V1544, "", INDEX(白話字聲母資料表, $Z1544, $AR$5))</f>
        <v/>
      </c>
      <c r="AS1544" s="375" t="str">
        <f t="array" ref="AS1544">IF($W1544, "", INDEX(白話字韻母資料表, $AC1544, $AR$5))</f>
        <v/>
      </c>
      <c r="AT1544" s="374" t="str">
        <f t="array" ref="AT1544">IF($W1544, "", INDEX(台羅韻母八聲調資料表, $AD1544, $AG1544))</f>
        <v/>
      </c>
      <c r="AU1544" s="370"/>
      <c r="AV1544" s="374" t="str">
        <f t="array" ref="AV1544">IF($V1544, "", INDEX(白話字聲母資料表, $Z1544, $AV$5))</f>
        <v/>
      </c>
      <c r="AW1544" s="375" t="str">
        <f t="array" ref="AW1544">IF($W1544, "", INDEX(白話字韻母資料表, $AC1544, $AW$5))</f>
        <v/>
      </c>
      <c r="AX1544" s="374" t="str">
        <f t="array" ref="AX1544">IF($W1544, "", INDEX(閩拼韻母八聲調資料表, $AD1544, $AG1544))</f>
        <v/>
      </c>
    </row>
    <row r="1545" spans="2:50">
      <c r="B1545" s="380">
        <f t="shared" si="442"/>
        <v>1537</v>
      </c>
      <c r="C1545" s="314" t="str">
        <f>MID(文章!$D$4, B1545, 1)</f>
        <v/>
      </c>
      <c r="D1545" s="365"/>
      <c r="E1545" s="365"/>
      <c r="F1545" s="365"/>
      <c r="G1545" s="315" t="str">
        <f t="array" ref="G1545">IF( OR($T1545, NOT($U1545), $W1545), "", $AA1545 &amp; $AH1545 &amp; INDEX(中文數值資料表, $AG1545, 2) )</f>
        <v/>
      </c>
      <c r="H1545" s="321" t="str">
        <f t="shared" si="443"/>
        <v/>
      </c>
      <c r="I1545" s="322" t="str">
        <f t="shared" si="444"/>
        <v/>
      </c>
      <c r="J1545" s="323" t="str">
        <f t="shared" si="445"/>
        <v/>
      </c>
      <c r="K1545" s="316" t="str">
        <f t="shared" si="446"/>
        <v/>
      </c>
      <c r="L1545" s="317" t="str">
        <f t="shared" ca="1" si="440"/>
        <v xml:space="preserve">\ltjruby{}{}\
</v>
      </c>
      <c r="M1545" s="317" t="str">
        <f t="shared" ca="1" si="426"/>
        <v xml:space="preserve">&lt;ruby&gt;&lt;rt&gt;&lt;/rt&gt;&lt;/ruby&gt;
</v>
      </c>
      <c r="N1545" s="317" t="str">
        <f t="shared" ca="1" si="427"/>
        <v xml:space="preserve">&lt;ruby&gt;&lt;rt&gt;&lt;/rt&gt;&lt;/ruby&gt;
</v>
      </c>
      <c r="O1545" s="317" t="str">
        <f t="shared" ca="1" si="441"/>
        <v xml:space="preserve">&lt;ruby&gt;&lt;rt&gt;&lt;/rt&gt;&lt;/ruby&gt;
</v>
      </c>
      <c r="P1545" s="317" t="str">
        <f t="shared" ca="1" si="441"/>
        <v xml:space="preserve">&lt;ruby&gt;&lt;rt&gt;&lt;/rt&gt;&lt;/ruby&gt;
</v>
      </c>
      <c r="Q1545" s="318" t="str">
        <f t="shared" ca="1" si="429"/>
        <v xml:space="preserve">&lt;ruby&gt;&lt;rtc&gt;&lt;/rtc&gt;&lt;/ruby&gt;
</v>
      </c>
      <c r="R1545" s="318" t="str">
        <f t="shared" ca="1" si="430"/>
        <v xml:space="preserve">&lt;ruby&gt;&lt;rt&gt;&lt;/rt&gt;&lt;rtc&gt;&lt;/rtc&gt;&lt;/ruby&gt;
</v>
      </c>
      <c r="S1545" s="285"/>
      <c r="T1545" s="319" t="b">
        <f t="shared" ref="T1545:T1588" si="447">IFERROR( IF( MATCH($C1545, 標題符號清單, 0) &gt; 0, TRUE, FALSE), FALSE)</f>
        <v>0</v>
      </c>
      <c r="U1545" s="319" t="b">
        <f t="shared" si="431"/>
        <v>0</v>
      </c>
      <c r="V1545" s="319" t="b">
        <f t="shared" si="432"/>
        <v>1</v>
      </c>
      <c r="W1545" s="319" t="b">
        <f t="shared" si="433"/>
        <v>1</v>
      </c>
      <c r="X1545" s="319" t="b">
        <f t="shared" si="434"/>
        <v>0</v>
      </c>
      <c r="Y1545" s="370"/>
      <c r="Z1545" s="377" t="str">
        <f t="shared" ref="Z1545:Z1588" si="448">IF(OR($T1545, NOT($U1545)), "", IF($D1545="", 18, MATCH($D1545, 白話字聲母清單, 0)) )</f>
        <v/>
      </c>
      <c r="AA1545" s="373" t="str">
        <f t="array" ref="AA1545">IF( $Z1545="", "", INDEX(白話字聲母資料表, $Z1545, $AA$5))</f>
        <v/>
      </c>
      <c r="AB1545" s="370"/>
      <c r="AC1545" s="377" t="str">
        <f t="shared" si="435"/>
        <v/>
      </c>
      <c r="AD1545" s="373" t="str">
        <f t="array" ref="AD1545">IF( $W1545, "", INDEX(白話字韻母資料表, AC1545, $AD$5))</f>
        <v/>
      </c>
      <c r="AE1545" s="373" t="str">
        <f t="array" ref="AE1545">IF( $W1545, "", IF( INDEX(白話字韻母資料表, AC1545, $AE$5) = "入聲", TRUE, FALSE) )</f>
        <v/>
      </c>
      <c r="AF1545" s="374" t="str">
        <f t="shared" si="436"/>
        <v/>
      </c>
      <c r="AG1545" s="374" t="str">
        <f t="shared" si="437"/>
        <v/>
      </c>
      <c r="AH1545" s="374" t="str">
        <f t="array" ref="AH1545">IF( $W1545, "", INDEX(白話字韻母資料表, $AC1545, $AH$5))</f>
        <v/>
      </c>
      <c r="AI1545" s="374" t="str">
        <f t="array" ref="AI1545">IF($W1545, "", INDEX(白話字韻母八聲調資料表, $AD1545, $AG1545))</f>
        <v/>
      </c>
      <c r="AJ1545" s="370"/>
      <c r="AK1545" s="373" t="b">
        <f t="shared" si="438"/>
        <v>0</v>
      </c>
      <c r="AL1545" s="373" t="str">
        <f>IF( $AK1545, IFERROR( IF(MATCH( $E1545, 顎音化聲母!$H$9:$H$37, 0), TRUE, FALSE), FALSE), "")</f>
        <v/>
      </c>
      <c r="AM1545" s="373" t="str">
        <f t="array" ref="AM1545">IF( AND($AK1545, $AL1545), INDEX(顎音化聲母資料表, MATCH( $D1545 &amp; $E1545, 顎音化聲母!$L$5:$L$136, 0), 3), "")</f>
        <v/>
      </c>
      <c r="AN1545" s="373" t="str">
        <f t="shared" si="439"/>
        <v/>
      </c>
      <c r="AO1545" s="374" t="str">
        <f t="array" ref="AO1545">IF($AN1545="", "", IF( $AM1545&lt;&gt;"", $AM1545,INDEX(白話字聲母資料表, $AN1545, $AO$5)))</f>
        <v/>
      </c>
      <c r="AP1545" s="374" t="str">
        <f t="array" ref="AP1545">IF($W1545, "", INDEX(方音八音反切資料表, $AD1545, $AG1545))</f>
        <v/>
      </c>
      <c r="AQ1545" s="370"/>
      <c r="AR1545" s="374" t="str">
        <f t="array" ref="AR1545">IF($V1545, "", INDEX(白話字聲母資料表, $Z1545, $AR$5))</f>
        <v/>
      </c>
      <c r="AS1545" s="375" t="str">
        <f t="array" ref="AS1545">IF($W1545, "", INDEX(白話字韻母資料表, $AC1545, $AR$5))</f>
        <v/>
      </c>
      <c r="AT1545" s="374" t="str">
        <f t="array" ref="AT1545">IF($W1545, "", INDEX(台羅韻母八聲調資料表, $AD1545, $AG1545))</f>
        <v/>
      </c>
      <c r="AU1545" s="370"/>
      <c r="AV1545" s="374" t="str">
        <f t="array" ref="AV1545">IF($V1545, "", INDEX(白話字聲母資料表, $Z1545, $AV$5))</f>
        <v/>
      </c>
      <c r="AW1545" s="375" t="str">
        <f t="array" ref="AW1545">IF($W1545, "", INDEX(白話字韻母資料表, $AC1545, $AW$5))</f>
        <v/>
      </c>
      <c r="AX1545" s="374" t="str">
        <f t="array" ref="AX1545">IF($W1545, "", INDEX(閩拼韻母八聲調資料表, $AD1545, $AG1545))</f>
        <v/>
      </c>
    </row>
    <row r="1546" spans="2:50">
      <c r="B1546" s="380">
        <f t="shared" si="442"/>
        <v>1538</v>
      </c>
      <c r="C1546" s="314" t="str">
        <f>MID(文章!$D$4, B1546, 1)</f>
        <v/>
      </c>
      <c r="D1546" s="365"/>
      <c r="E1546" s="365"/>
      <c r="F1546" s="365"/>
      <c r="G1546" s="315" t="str">
        <f t="array" ref="G1546">IF( OR($T1546, NOT($U1546), $W1546), "", $AA1546 &amp; $AH1546 &amp; INDEX(中文數值資料表, $AG1546, 2) )</f>
        <v/>
      </c>
      <c r="H1546" s="321" t="str">
        <f t="shared" si="443"/>
        <v/>
      </c>
      <c r="I1546" s="322" t="str">
        <f t="shared" si="444"/>
        <v/>
      </c>
      <c r="J1546" s="323" t="str">
        <f t="shared" si="445"/>
        <v/>
      </c>
      <c r="K1546" s="316" t="str">
        <f t="shared" si="446"/>
        <v/>
      </c>
      <c r="L1546" s="317" t="str">
        <f t="shared" ca="1" si="440"/>
        <v xml:space="preserve">\ltjruby{}{}\
</v>
      </c>
      <c r="M1546" s="317" t="str">
        <f t="shared" ref="M1546:M1588" ca="1" si="449">IF( $T1546, ($C1546 &amp; CHAR(10)), IF($C1546=CHAR(10), (CHAR(10) &amp; "&lt;/p&gt;" &amp; CHAR(10) &amp; "&lt;p&gt;" &amp; CHAR(10)), "&lt;ruby&gt;" &amp; $C1546 &amp; "&lt;rt&gt;" &amp; INDIRECT( ADDRESS(ROW(), COLUMN() - $O$5) ) &amp; "&lt;/rt&gt;&lt;/ruby&gt;" &amp; CHAR(10))
)</f>
        <v xml:space="preserve">&lt;ruby&gt;&lt;rt&gt;&lt;/rt&gt;&lt;/ruby&gt;
</v>
      </c>
      <c r="N1546" s="317" t="str">
        <f t="shared" ref="N1546:N1588" ca="1" si="450">IF( $T1546, ($C1546 &amp; CHAR(10)), IF($C1546=CHAR(10), (CHAR(10) &amp; "&lt;/p&gt;" &amp; CHAR(10) &amp; "&lt;p&gt;" &amp; CHAR(10)), "&lt;ruby&gt;" &amp; $C1546 &amp; "&lt;rt&gt;" &amp; INDIRECT( ADDRESS(ROW(), COLUMN() - $N$5) ) &amp; "&lt;/rt&gt;&lt;/ruby&gt;" &amp; CHAR(10)))</f>
        <v xml:space="preserve">&lt;ruby&gt;&lt;rt&gt;&lt;/rt&gt;&lt;/ruby&gt;
</v>
      </c>
      <c r="O1546" s="317" t="str">
        <f t="shared" ref="O1546:P1588" ca="1" si="451">IF( $T1546, ($C1546 &amp; CHAR(10)), IF($C1546=CHAR(10), (CHAR(10) &amp; "&lt;/p&gt;" &amp; CHAR(10) &amp; "&lt;p&gt;" &amp; CHAR(10)), "&lt;ruby&gt;" &amp; $C1546 &amp; "&lt;rt&gt;" &amp; INDIRECT( ADDRESS(ROW(), COLUMN() - $O$5) ) &amp; "&lt;/rt&gt;&lt;/ruby&gt;" &amp; CHAR(10)))</f>
        <v xml:space="preserve">&lt;ruby&gt;&lt;rt&gt;&lt;/rt&gt;&lt;/ruby&gt;
</v>
      </c>
      <c r="P1546" s="317" t="str">
        <f t="shared" ca="1" si="451"/>
        <v xml:space="preserve">&lt;ruby&gt;&lt;rt&gt;&lt;/rt&gt;&lt;/ruby&gt;
</v>
      </c>
      <c r="Q1546" s="318" t="str">
        <f t="shared" ref="Q1546:Q1588" ca="1" si="452">IF( $T1546, ($C1546 &amp; CHAR(10)), IF($C1546=CHAR(10), (CHAR(10) &amp; "&lt;/p&gt;" &amp; CHAR(10) &amp; "&lt;p&gt;" &amp; CHAR(10)), "&lt;ruby&gt;" &amp; $C1546 &amp; "&lt;rtc&gt;" &amp; INDIRECT( ADDRESS(ROW(), COLUMN() - $Q$5) ) &amp; "&lt;/rtc&gt;&lt;/ruby&gt;" &amp; CHAR(10)))</f>
        <v xml:space="preserve">&lt;ruby&gt;&lt;rtc&gt;&lt;/rtc&gt;&lt;/ruby&gt;
</v>
      </c>
      <c r="R1546" s="318" t="str">
        <f t="shared" ref="R1546:R1588" ca="1" si="453">IF( $T1546, ($C1546 &amp; CHAR(10)), IF($C1546=CHAR(10), (CHAR(10) &amp; "&lt;/p&gt;" &amp; CHAR(10) &amp; "&lt;p&gt;" &amp; CHAR(10)), "&lt;ruby&gt;" &amp; $C1546  &amp; "&lt;rt&gt;" &amp; INDIRECT( ADDRESS(ROW(), COLUMN() - $R$4) ) &amp; "&lt;/rt&gt;" &amp; "&lt;rtc&gt;" &amp; INDIRECT( ADDRESS(ROW(), COLUMN() - $R$5) ) &amp; "&lt;/rtc&gt;&lt;/ruby&gt;"&amp; CHAR(10)))</f>
        <v xml:space="preserve">&lt;ruby&gt;&lt;rt&gt;&lt;/rt&gt;&lt;rtc&gt;&lt;/rtc&gt;&lt;/ruby&gt;
</v>
      </c>
      <c r="S1546" s="285"/>
      <c r="T1546" s="319" t="b">
        <f t="shared" si="447"/>
        <v>0</v>
      </c>
      <c r="U1546" s="319" t="b">
        <f t="shared" ref="U1546:U1588" si="454">AND( NOT($T1546), $C1546&lt;&gt;"", $C1546&lt;&gt;CHAR(10) )</f>
        <v>0</v>
      </c>
      <c r="V1546" s="319" t="b">
        <f t="shared" ref="V1546:V1588" si="455">IF( OR($T1546, NOT($U1546)), TRUE, IF($D1546="", TRUE, FALSE) )</f>
        <v>1</v>
      </c>
      <c r="W1546" s="319" t="b">
        <f t="shared" ref="W1546:W1588" si="456">IF( OR($T1546, NOT($U1546)), TRUE, IF($E1546="", TRUE, FALSE))</f>
        <v>1</v>
      </c>
      <c r="X1546" s="319" t="b">
        <f t="shared" ref="X1546:X1588" si="457">AND($U1546, $F1546="")</f>
        <v>0</v>
      </c>
      <c r="Y1546" s="370"/>
      <c r="Z1546" s="377" t="str">
        <f t="shared" si="448"/>
        <v/>
      </c>
      <c r="AA1546" s="373" t="str">
        <f t="array" ref="AA1546">IF( $Z1546="", "", INDEX(白話字聲母資料表, $Z1546, $AA$5))</f>
        <v/>
      </c>
      <c r="AB1546" s="370"/>
      <c r="AC1546" s="377" t="str">
        <f t="shared" ref="AC1546:AC1588" si="458">IF( $W1546, "", MATCH(E1546, 白話字韻母清單, 0) )</f>
        <v/>
      </c>
      <c r="AD1546" s="373" t="str">
        <f t="array" ref="AD1546">IF( $W1546, "", INDEX(白話字韻母資料表, AC1546, $AD$5))</f>
        <v/>
      </c>
      <c r="AE1546" s="373" t="str">
        <f t="array" ref="AE1546">IF( $W1546, "", IF( INDEX(白話字韻母資料表, AC1546, $AE$5) = "入聲", TRUE, FALSE) )</f>
        <v/>
      </c>
      <c r="AF1546" s="374" t="str">
        <f t="shared" ref="AF1546:AF1588" si="459">IF($U1546=FALSE, "", IF($AE1546=TRUE, 4, 1))</f>
        <v/>
      </c>
      <c r="AG1546" s="374" t="str">
        <f t="shared" ref="AG1546:AG1588" si="460">IF($T1546, "", IF($F1546="", $AF1546, $F1546))</f>
        <v/>
      </c>
      <c r="AH1546" s="374" t="str">
        <f t="array" ref="AH1546">IF( $W1546, "", INDEX(白話字韻母資料表, $AC1546, $AH$5))</f>
        <v/>
      </c>
      <c r="AI1546" s="374" t="str">
        <f t="array" ref="AI1546">IF($W1546, "", INDEX(白話字韻母八聲調資料表, $AD1546, $AG1546))</f>
        <v/>
      </c>
      <c r="AJ1546" s="370"/>
      <c r="AK1546" s="373" t="b">
        <f t="shared" ref="AK1546:AK1588" si="461">IF( OR($D1546="ch", $D1546="chh", $D1546="j", $D1546="s"), TRUE, FALSE)</f>
        <v>0</v>
      </c>
      <c r="AL1546" s="373" t="str">
        <f>IF( $AK1546, IFERROR( IF(MATCH( $E1546, 顎音化聲母!$H$9:$H$37, 0), TRUE, FALSE), FALSE), "")</f>
        <v/>
      </c>
      <c r="AM1546" s="373" t="str">
        <f t="array" ref="AM1546">IF( AND($AK1546, $AL1546), INDEX(顎音化聲母資料表, MATCH( $D1546 &amp; $E1546, 顎音化聲母!$L$5:$L$136, 0), 3), "")</f>
        <v/>
      </c>
      <c r="AN1546" s="373" t="str">
        <f t="shared" ref="AN1546:AN1588" si="462">IF($V1546, "", Z1546)</f>
        <v/>
      </c>
      <c r="AO1546" s="374" t="str">
        <f t="array" ref="AO1546">IF($AN1546="", "", IF( $AM1546&lt;&gt;"", $AM1546,INDEX(白話字聲母資料表, $AN1546, $AO$5)))</f>
        <v/>
      </c>
      <c r="AP1546" s="374" t="str">
        <f t="array" ref="AP1546">IF($W1546, "", INDEX(方音八音反切資料表, $AD1546, $AG1546))</f>
        <v/>
      </c>
      <c r="AQ1546" s="370"/>
      <c r="AR1546" s="374" t="str">
        <f t="array" ref="AR1546">IF($V1546, "", INDEX(白話字聲母資料表, $Z1546, $AR$5))</f>
        <v/>
      </c>
      <c r="AS1546" s="375" t="str">
        <f t="array" ref="AS1546">IF($W1546, "", INDEX(白話字韻母資料表, $AC1546, $AR$5))</f>
        <v/>
      </c>
      <c r="AT1546" s="374" t="str">
        <f t="array" ref="AT1546">IF($W1546, "", INDEX(台羅韻母八聲調資料表, $AD1546, $AG1546))</f>
        <v/>
      </c>
      <c r="AU1546" s="370"/>
      <c r="AV1546" s="374" t="str">
        <f t="array" ref="AV1546">IF($V1546, "", INDEX(白話字聲母資料表, $Z1546, $AV$5))</f>
        <v/>
      </c>
      <c r="AW1546" s="375" t="str">
        <f t="array" ref="AW1546">IF($W1546, "", INDEX(白話字韻母資料表, $AC1546, $AW$5))</f>
        <v/>
      </c>
      <c r="AX1546" s="374" t="str">
        <f t="array" ref="AX1546">IF($W1546, "", INDEX(閩拼韻母八聲調資料表, $AD1546, $AG1546))</f>
        <v/>
      </c>
    </row>
    <row r="1547" spans="2:50">
      <c r="B1547" s="380">
        <f t="shared" si="442"/>
        <v>1539</v>
      </c>
      <c r="C1547" s="314" t="str">
        <f>MID(文章!$D$4, B1547, 1)</f>
        <v/>
      </c>
      <c r="D1547" s="365"/>
      <c r="E1547" s="365"/>
      <c r="F1547" s="365"/>
      <c r="G1547" s="315" t="str">
        <f t="array" ref="G1547">IF( OR($T1547, NOT($U1547), $W1547), "", $AA1547 &amp; $AH1547 &amp; INDEX(中文數值資料表, $AG1547, 2) )</f>
        <v/>
      </c>
      <c r="H1547" s="321" t="str">
        <f t="shared" si="443"/>
        <v/>
      </c>
      <c r="I1547" s="322" t="str">
        <f t="shared" si="444"/>
        <v/>
      </c>
      <c r="J1547" s="323" t="str">
        <f t="shared" si="445"/>
        <v/>
      </c>
      <c r="K1547" s="316" t="str">
        <f t="shared" si="446"/>
        <v/>
      </c>
      <c r="L1547" s="317" t="str">
        <f t="shared" ref="L1547:L1588" ca="1" si="463">IF( $T1547, "\ltjruby{" &amp; $C1547 &amp; "}{}\" &amp; CHAR(10), IF($C1547=CHAR(10), "\vskip 0.5 cm" &amp; CHAR(10), "\ltjruby{" &amp; $C1547 &amp; "}{" &amp; INDIRECT( ADDRESS(ROW(), COLUMN() - $L$5) ) &amp; "}\" &amp; CHAR(10)))</f>
        <v xml:space="preserve">\ltjruby{}{}\
</v>
      </c>
      <c r="M1547" s="317" t="str">
        <f t="shared" ca="1" si="449"/>
        <v xml:space="preserve">&lt;ruby&gt;&lt;rt&gt;&lt;/rt&gt;&lt;/ruby&gt;
</v>
      </c>
      <c r="N1547" s="317" t="str">
        <f t="shared" ca="1" si="450"/>
        <v xml:space="preserve">&lt;ruby&gt;&lt;rt&gt;&lt;/rt&gt;&lt;/ruby&gt;
</v>
      </c>
      <c r="O1547" s="317" t="str">
        <f t="shared" ca="1" si="451"/>
        <v xml:space="preserve">&lt;ruby&gt;&lt;rt&gt;&lt;/rt&gt;&lt;/ruby&gt;
</v>
      </c>
      <c r="P1547" s="317" t="str">
        <f t="shared" ca="1" si="451"/>
        <v xml:space="preserve">&lt;ruby&gt;&lt;rt&gt;&lt;/rt&gt;&lt;/ruby&gt;
</v>
      </c>
      <c r="Q1547" s="318" t="str">
        <f t="shared" ca="1" si="452"/>
        <v xml:space="preserve">&lt;ruby&gt;&lt;rtc&gt;&lt;/rtc&gt;&lt;/ruby&gt;
</v>
      </c>
      <c r="R1547" s="318" t="str">
        <f t="shared" ca="1" si="453"/>
        <v xml:space="preserve">&lt;ruby&gt;&lt;rt&gt;&lt;/rt&gt;&lt;rtc&gt;&lt;/rtc&gt;&lt;/ruby&gt;
</v>
      </c>
      <c r="S1547" s="285"/>
      <c r="T1547" s="319" t="b">
        <f t="shared" si="447"/>
        <v>0</v>
      </c>
      <c r="U1547" s="319" t="b">
        <f t="shared" si="454"/>
        <v>0</v>
      </c>
      <c r="V1547" s="319" t="b">
        <f t="shared" si="455"/>
        <v>1</v>
      </c>
      <c r="W1547" s="319" t="b">
        <f t="shared" si="456"/>
        <v>1</v>
      </c>
      <c r="X1547" s="319" t="b">
        <f t="shared" si="457"/>
        <v>0</v>
      </c>
      <c r="Y1547" s="370"/>
      <c r="Z1547" s="377" t="str">
        <f t="shared" si="448"/>
        <v/>
      </c>
      <c r="AA1547" s="373" t="str">
        <f t="array" ref="AA1547">IF( $Z1547="", "", INDEX(白話字聲母資料表, $Z1547, $AA$5))</f>
        <v/>
      </c>
      <c r="AB1547" s="370"/>
      <c r="AC1547" s="377" t="str">
        <f t="shared" si="458"/>
        <v/>
      </c>
      <c r="AD1547" s="373" t="str">
        <f t="array" ref="AD1547">IF( $W1547, "", INDEX(白話字韻母資料表, AC1547, $AD$5))</f>
        <v/>
      </c>
      <c r="AE1547" s="373" t="str">
        <f t="array" ref="AE1547">IF( $W1547, "", IF( INDEX(白話字韻母資料表, AC1547, $AE$5) = "入聲", TRUE, FALSE) )</f>
        <v/>
      </c>
      <c r="AF1547" s="374" t="str">
        <f t="shared" si="459"/>
        <v/>
      </c>
      <c r="AG1547" s="374" t="str">
        <f t="shared" si="460"/>
        <v/>
      </c>
      <c r="AH1547" s="374" t="str">
        <f t="array" ref="AH1547">IF( $W1547, "", INDEX(白話字韻母資料表, $AC1547, $AH$5))</f>
        <v/>
      </c>
      <c r="AI1547" s="374" t="str">
        <f t="array" ref="AI1547">IF($W1547, "", INDEX(白話字韻母八聲調資料表, $AD1547, $AG1547))</f>
        <v/>
      </c>
      <c r="AJ1547" s="370"/>
      <c r="AK1547" s="373" t="b">
        <f t="shared" si="461"/>
        <v>0</v>
      </c>
      <c r="AL1547" s="373" t="str">
        <f>IF( $AK1547, IFERROR( IF(MATCH( $E1547, 顎音化聲母!$H$9:$H$37, 0), TRUE, FALSE), FALSE), "")</f>
        <v/>
      </c>
      <c r="AM1547" s="373" t="str">
        <f t="array" ref="AM1547">IF( AND($AK1547, $AL1547), INDEX(顎音化聲母資料表, MATCH( $D1547 &amp; $E1547, 顎音化聲母!$L$5:$L$136, 0), 3), "")</f>
        <v/>
      </c>
      <c r="AN1547" s="373" t="str">
        <f t="shared" si="462"/>
        <v/>
      </c>
      <c r="AO1547" s="374" t="str">
        <f t="array" ref="AO1547">IF($AN1547="", "", IF( $AM1547&lt;&gt;"", $AM1547,INDEX(白話字聲母資料表, $AN1547, $AO$5)))</f>
        <v/>
      </c>
      <c r="AP1547" s="374" t="str">
        <f t="array" ref="AP1547">IF($W1547, "", INDEX(方音八音反切資料表, $AD1547, $AG1547))</f>
        <v/>
      </c>
      <c r="AQ1547" s="370"/>
      <c r="AR1547" s="374" t="str">
        <f t="array" ref="AR1547">IF($V1547, "", INDEX(白話字聲母資料表, $Z1547, $AR$5))</f>
        <v/>
      </c>
      <c r="AS1547" s="375" t="str">
        <f t="array" ref="AS1547">IF($W1547, "", INDEX(白話字韻母資料表, $AC1547, $AR$5))</f>
        <v/>
      </c>
      <c r="AT1547" s="374" t="str">
        <f t="array" ref="AT1547">IF($W1547, "", INDEX(台羅韻母八聲調資料表, $AD1547, $AG1547))</f>
        <v/>
      </c>
      <c r="AU1547" s="370"/>
      <c r="AV1547" s="374" t="str">
        <f t="array" ref="AV1547">IF($V1547, "", INDEX(白話字聲母資料表, $Z1547, $AV$5))</f>
        <v/>
      </c>
      <c r="AW1547" s="375" t="str">
        <f t="array" ref="AW1547">IF($W1547, "", INDEX(白話字韻母資料表, $AC1547, $AW$5))</f>
        <v/>
      </c>
      <c r="AX1547" s="374" t="str">
        <f t="array" ref="AX1547">IF($W1547, "", INDEX(閩拼韻母八聲調資料表, $AD1547, $AG1547))</f>
        <v/>
      </c>
    </row>
    <row r="1548" spans="2:50">
      <c r="B1548" s="380">
        <f t="shared" si="442"/>
        <v>1540</v>
      </c>
      <c r="C1548" s="314" t="str">
        <f>MID(文章!$D$4, B1548, 1)</f>
        <v/>
      </c>
      <c r="D1548" s="365"/>
      <c r="E1548" s="365"/>
      <c r="F1548" s="365"/>
      <c r="G1548" s="315" t="str">
        <f t="array" ref="G1548">IF( OR($T1548, NOT($U1548), $W1548), "", $AA1548 &amp; $AH1548 &amp; INDEX(中文數值資料表, $AG1548, 2) )</f>
        <v/>
      </c>
      <c r="H1548" s="321" t="str">
        <f t="shared" si="443"/>
        <v/>
      </c>
      <c r="I1548" s="322" t="str">
        <f t="shared" si="444"/>
        <v/>
      </c>
      <c r="J1548" s="323" t="str">
        <f t="shared" si="445"/>
        <v/>
      </c>
      <c r="K1548" s="316" t="str">
        <f t="shared" si="446"/>
        <v/>
      </c>
      <c r="L1548" s="317" t="str">
        <f t="shared" ca="1" si="463"/>
        <v xml:space="preserve">\ltjruby{}{}\
</v>
      </c>
      <c r="M1548" s="317" t="str">
        <f t="shared" ca="1" si="449"/>
        <v xml:space="preserve">&lt;ruby&gt;&lt;rt&gt;&lt;/rt&gt;&lt;/ruby&gt;
</v>
      </c>
      <c r="N1548" s="317" t="str">
        <f t="shared" ca="1" si="450"/>
        <v xml:space="preserve">&lt;ruby&gt;&lt;rt&gt;&lt;/rt&gt;&lt;/ruby&gt;
</v>
      </c>
      <c r="O1548" s="317" t="str">
        <f t="shared" ca="1" si="451"/>
        <v xml:space="preserve">&lt;ruby&gt;&lt;rt&gt;&lt;/rt&gt;&lt;/ruby&gt;
</v>
      </c>
      <c r="P1548" s="317" t="str">
        <f t="shared" ca="1" si="451"/>
        <v xml:space="preserve">&lt;ruby&gt;&lt;rt&gt;&lt;/rt&gt;&lt;/ruby&gt;
</v>
      </c>
      <c r="Q1548" s="318" t="str">
        <f t="shared" ca="1" si="452"/>
        <v xml:space="preserve">&lt;ruby&gt;&lt;rtc&gt;&lt;/rtc&gt;&lt;/ruby&gt;
</v>
      </c>
      <c r="R1548" s="318" t="str">
        <f t="shared" ca="1" si="453"/>
        <v xml:space="preserve">&lt;ruby&gt;&lt;rt&gt;&lt;/rt&gt;&lt;rtc&gt;&lt;/rtc&gt;&lt;/ruby&gt;
</v>
      </c>
      <c r="S1548" s="285"/>
      <c r="T1548" s="319" t="b">
        <f t="shared" si="447"/>
        <v>0</v>
      </c>
      <c r="U1548" s="319" t="b">
        <f t="shared" si="454"/>
        <v>0</v>
      </c>
      <c r="V1548" s="319" t="b">
        <f t="shared" si="455"/>
        <v>1</v>
      </c>
      <c r="W1548" s="319" t="b">
        <f t="shared" si="456"/>
        <v>1</v>
      </c>
      <c r="X1548" s="319" t="b">
        <f t="shared" si="457"/>
        <v>0</v>
      </c>
      <c r="Y1548" s="370"/>
      <c r="Z1548" s="377" t="str">
        <f t="shared" si="448"/>
        <v/>
      </c>
      <c r="AA1548" s="373" t="str">
        <f t="array" ref="AA1548">IF( $Z1548="", "", INDEX(白話字聲母資料表, $Z1548, $AA$5))</f>
        <v/>
      </c>
      <c r="AB1548" s="370"/>
      <c r="AC1548" s="377" t="str">
        <f t="shared" si="458"/>
        <v/>
      </c>
      <c r="AD1548" s="373" t="str">
        <f t="array" ref="AD1548">IF( $W1548, "", INDEX(白話字韻母資料表, AC1548, $AD$5))</f>
        <v/>
      </c>
      <c r="AE1548" s="373" t="str">
        <f t="array" ref="AE1548">IF( $W1548, "", IF( INDEX(白話字韻母資料表, AC1548, $AE$5) = "入聲", TRUE, FALSE) )</f>
        <v/>
      </c>
      <c r="AF1548" s="374" t="str">
        <f t="shared" si="459"/>
        <v/>
      </c>
      <c r="AG1548" s="374" t="str">
        <f t="shared" si="460"/>
        <v/>
      </c>
      <c r="AH1548" s="374" t="str">
        <f t="array" ref="AH1548">IF( $W1548, "", INDEX(白話字韻母資料表, $AC1548, $AH$5))</f>
        <v/>
      </c>
      <c r="AI1548" s="374" t="str">
        <f t="array" ref="AI1548">IF($W1548, "", INDEX(白話字韻母八聲調資料表, $AD1548, $AG1548))</f>
        <v/>
      </c>
      <c r="AJ1548" s="370"/>
      <c r="AK1548" s="373" t="b">
        <f t="shared" si="461"/>
        <v>0</v>
      </c>
      <c r="AL1548" s="373" t="str">
        <f>IF( $AK1548, IFERROR( IF(MATCH( $E1548, 顎音化聲母!$H$9:$H$37, 0), TRUE, FALSE), FALSE), "")</f>
        <v/>
      </c>
      <c r="AM1548" s="373" t="str">
        <f t="array" ref="AM1548">IF( AND($AK1548, $AL1548), INDEX(顎音化聲母資料表, MATCH( $D1548 &amp; $E1548, 顎音化聲母!$L$5:$L$136, 0), 3), "")</f>
        <v/>
      </c>
      <c r="AN1548" s="373" t="str">
        <f t="shared" si="462"/>
        <v/>
      </c>
      <c r="AO1548" s="374" t="str">
        <f t="array" ref="AO1548">IF($AN1548="", "", IF( $AM1548&lt;&gt;"", $AM1548,INDEX(白話字聲母資料表, $AN1548, $AO$5)))</f>
        <v/>
      </c>
      <c r="AP1548" s="374" t="str">
        <f t="array" ref="AP1548">IF($W1548, "", INDEX(方音八音反切資料表, $AD1548, $AG1548))</f>
        <v/>
      </c>
      <c r="AQ1548" s="370"/>
      <c r="AR1548" s="374" t="str">
        <f t="array" ref="AR1548">IF($V1548, "", INDEX(白話字聲母資料表, $Z1548, $AR$5))</f>
        <v/>
      </c>
      <c r="AS1548" s="375" t="str">
        <f t="array" ref="AS1548">IF($W1548, "", INDEX(白話字韻母資料表, $AC1548, $AR$5))</f>
        <v/>
      </c>
      <c r="AT1548" s="374" t="str">
        <f t="array" ref="AT1548">IF($W1548, "", INDEX(台羅韻母八聲調資料表, $AD1548, $AG1548))</f>
        <v/>
      </c>
      <c r="AU1548" s="370"/>
      <c r="AV1548" s="374" t="str">
        <f t="array" ref="AV1548">IF($V1548, "", INDEX(白話字聲母資料表, $Z1548, $AV$5))</f>
        <v/>
      </c>
      <c r="AW1548" s="375" t="str">
        <f t="array" ref="AW1548">IF($W1548, "", INDEX(白話字韻母資料表, $AC1548, $AW$5))</f>
        <v/>
      </c>
      <c r="AX1548" s="374" t="str">
        <f t="array" ref="AX1548">IF($W1548, "", INDEX(閩拼韻母八聲調資料表, $AD1548, $AG1548))</f>
        <v/>
      </c>
    </row>
    <row r="1549" spans="2:50">
      <c r="B1549" s="380">
        <f t="shared" si="442"/>
        <v>1541</v>
      </c>
      <c r="C1549" s="314" t="str">
        <f>MID(文章!$D$4, B1549, 1)</f>
        <v/>
      </c>
      <c r="D1549" s="365"/>
      <c r="E1549" s="365"/>
      <c r="F1549" s="365"/>
      <c r="G1549" s="315" t="str">
        <f t="array" ref="G1549">IF( OR($T1549, NOT($U1549), $W1549), "", $AA1549 &amp; $AH1549 &amp; INDEX(中文數值資料表, $AG1549, 2) )</f>
        <v/>
      </c>
      <c r="H1549" s="321" t="str">
        <f t="shared" si="443"/>
        <v/>
      </c>
      <c r="I1549" s="322" t="str">
        <f t="shared" si="444"/>
        <v/>
      </c>
      <c r="J1549" s="323" t="str">
        <f t="shared" si="445"/>
        <v/>
      </c>
      <c r="K1549" s="316" t="str">
        <f t="shared" si="446"/>
        <v/>
      </c>
      <c r="L1549" s="317" t="str">
        <f t="shared" ca="1" si="463"/>
        <v xml:space="preserve">\ltjruby{}{}\
</v>
      </c>
      <c r="M1549" s="317" t="str">
        <f t="shared" ca="1" si="449"/>
        <v xml:space="preserve">&lt;ruby&gt;&lt;rt&gt;&lt;/rt&gt;&lt;/ruby&gt;
</v>
      </c>
      <c r="N1549" s="317" t="str">
        <f t="shared" ca="1" si="450"/>
        <v xml:space="preserve">&lt;ruby&gt;&lt;rt&gt;&lt;/rt&gt;&lt;/ruby&gt;
</v>
      </c>
      <c r="O1549" s="317" t="str">
        <f t="shared" ca="1" si="451"/>
        <v xml:space="preserve">&lt;ruby&gt;&lt;rt&gt;&lt;/rt&gt;&lt;/ruby&gt;
</v>
      </c>
      <c r="P1549" s="317" t="str">
        <f t="shared" ca="1" si="451"/>
        <v xml:space="preserve">&lt;ruby&gt;&lt;rt&gt;&lt;/rt&gt;&lt;/ruby&gt;
</v>
      </c>
      <c r="Q1549" s="318" t="str">
        <f t="shared" ca="1" si="452"/>
        <v xml:space="preserve">&lt;ruby&gt;&lt;rtc&gt;&lt;/rtc&gt;&lt;/ruby&gt;
</v>
      </c>
      <c r="R1549" s="318" t="str">
        <f t="shared" ca="1" si="453"/>
        <v xml:space="preserve">&lt;ruby&gt;&lt;rt&gt;&lt;/rt&gt;&lt;rtc&gt;&lt;/rtc&gt;&lt;/ruby&gt;
</v>
      </c>
      <c r="S1549" s="285"/>
      <c r="T1549" s="319" t="b">
        <f t="shared" si="447"/>
        <v>0</v>
      </c>
      <c r="U1549" s="319" t="b">
        <f t="shared" si="454"/>
        <v>0</v>
      </c>
      <c r="V1549" s="319" t="b">
        <f t="shared" si="455"/>
        <v>1</v>
      </c>
      <c r="W1549" s="319" t="b">
        <f t="shared" si="456"/>
        <v>1</v>
      </c>
      <c r="X1549" s="319" t="b">
        <f t="shared" si="457"/>
        <v>0</v>
      </c>
      <c r="Y1549" s="370"/>
      <c r="Z1549" s="377" t="str">
        <f t="shared" si="448"/>
        <v/>
      </c>
      <c r="AA1549" s="373" t="str">
        <f t="array" ref="AA1549">IF( $Z1549="", "", INDEX(白話字聲母資料表, $Z1549, $AA$5))</f>
        <v/>
      </c>
      <c r="AB1549" s="370"/>
      <c r="AC1549" s="377" t="str">
        <f t="shared" si="458"/>
        <v/>
      </c>
      <c r="AD1549" s="373" t="str">
        <f t="array" ref="AD1549">IF( $W1549, "", INDEX(白話字韻母資料表, AC1549, $AD$5))</f>
        <v/>
      </c>
      <c r="AE1549" s="373" t="str">
        <f t="array" ref="AE1549">IF( $W1549, "", IF( INDEX(白話字韻母資料表, AC1549, $AE$5) = "入聲", TRUE, FALSE) )</f>
        <v/>
      </c>
      <c r="AF1549" s="374" t="str">
        <f t="shared" si="459"/>
        <v/>
      </c>
      <c r="AG1549" s="374" t="str">
        <f t="shared" si="460"/>
        <v/>
      </c>
      <c r="AH1549" s="374" t="str">
        <f t="array" ref="AH1549">IF( $W1549, "", INDEX(白話字韻母資料表, $AC1549, $AH$5))</f>
        <v/>
      </c>
      <c r="AI1549" s="374" t="str">
        <f t="array" ref="AI1549">IF($W1549, "", INDEX(白話字韻母八聲調資料表, $AD1549, $AG1549))</f>
        <v/>
      </c>
      <c r="AJ1549" s="370"/>
      <c r="AK1549" s="373" t="b">
        <f t="shared" si="461"/>
        <v>0</v>
      </c>
      <c r="AL1549" s="373" t="str">
        <f>IF( $AK1549, IFERROR( IF(MATCH( $E1549, 顎音化聲母!$H$9:$H$37, 0), TRUE, FALSE), FALSE), "")</f>
        <v/>
      </c>
      <c r="AM1549" s="373" t="str">
        <f t="array" ref="AM1549">IF( AND($AK1549, $AL1549), INDEX(顎音化聲母資料表, MATCH( $D1549 &amp; $E1549, 顎音化聲母!$L$5:$L$136, 0), 3), "")</f>
        <v/>
      </c>
      <c r="AN1549" s="373" t="str">
        <f t="shared" si="462"/>
        <v/>
      </c>
      <c r="AO1549" s="374" t="str">
        <f t="array" ref="AO1549">IF($AN1549="", "", IF( $AM1549&lt;&gt;"", $AM1549,INDEX(白話字聲母資料表, $AN1549, $AO$5)))</f>
        <v/>
      </c>
      <c r="AP1549" s="374" t="str">
        <f t="array" ref="AP1549">IF($W1549, "", INDEX(方音八音反切資料表, $AD1549, $AG1549))</f>
        <v/>
      </c>
      <c r="AQ1549" s="370"/>
      <c r="AR1549" s="374" t="str">
        <f t="array" ref="AR1549">IF($V1549, "", INDEX(白話字聲母資料表, $Z1549, $AR$5))</f>
        <v/>
      </c>
      <c r="AS1549" s="375" t="str">
        <f t="array" ref="AS1549">IF($W1549, "", INDEX(白話字韻母資料表, $AC1549, $AR$5))</f>
        <v/>
      </c>
      <c r="AT1549" s="374" t="str">
        <f t="array" ref="AT1549">IF($W1549, "", INDEX(台羅韻母八聲調資料表, $AD1549, $AG1549))</f>
        <v/>
      </c>
      <c r="AU1549" s="370"/>
      <c r="AV1549" s="374" t="str">
        <f t="array" ref="AV1549">IF($V1549, "", INDEX(白話字聲母資料表, $Z1549, $AV$5))</f>
        <v/>
      </c>
      <c r="AW1549" s="375" t="str">
        <f t="array" ref="AW1549">IF($W1549, "", INDEX(白話字韻母資料表, $AC1549, $AW$5))</f>
        <v/>
      </c>
      <c r="AX1549" s="374" t="str">
        <f t="array" ref="AX1549">IF($W1549, "", INDEX(閩拼韻母八聲調資料表, $AD1549, $AG1549))</f>
        <v/>
      </c>
    </row>
    <row r="1550" spans="2:50">
      <c r="B1550" s="380">
        <f t="shared" si="442"/>
        <v>1542</v>
      </c>
      <c r="C1550" s="314" t="str">
        <f>MID(文章!$D$4, B1550, 1)</f>
        <v/>
      </c>
      <c r="D1550" s="365"/>
      <c r="E1550" s="365"/>
      <c r="F1550" s="365"/>
      <c r="G1550" s="315" t="str">
        <f t="array" ref="G1550">IF( OR($T1550, NOT($U1550), $W1550), "", $AA1550 &amp; $AH1550 &amp; INDEX(中文數值資料表, $AG1550, 2) )</f>
        <v/>
      </c>
      <c r="H1550" s="321" t="str">
        <f t="shared" si="443"/>
        <v/>
      </c>
      <c r="I1550" s="322" t="str">
        <f t="shared" si="444"/>
        <v/>
      </c>
      <c r="J1550" s="323" t="str">
        <f t="shared" si="445"/>
        <v/>
      </c>
      <c r="K1550" s="316" t="str">
        <f t="shared" si="446"/>
        <v/>
      </c>
      <c r="L1550" s="317" t="str">
        <f t="shared" ca="1" si="463"/>
        <v xml:space="preserve">\ltjruby{}{}\
</v>
      </c>
      <c r="M1550" s="317" t="str">
        <f t="shared" ca="1" si="449"/>
        <v xml:space="preserve">&lt;ruby&gt;&lt;rt&gt;&lt;/rt&gt;&lt;/ruby&gt;
</v>
      </c>
      <c r="N1550" s="317" t="str">
        <f t="shared" ca="1" si="450"/>
        <v xml:space="preserve">&lt;ruby&gt;&lt;rt&gt;&lt;/rt&gt;&lt;/ruby&gt;
</v>
      </c>
      <c r="O1550" s="317" t="str">
        <f t="shared" ca="1" si="451"/>
        <v xml:space="preserve">&lt;ruby&gt;&lt;rt&gt;&lt;/rt&gt;&lt;/ruby&gt;
</v>
      </c>
      <c r="P1550" s="317" t="str">
        <f t="shared" ca="1" si="451"/>
        <v xml:space="preserve">&lt;ruby&gt;&lt;rt&gt;&lt;/rt&gt;&lt;/ruby&gt;
</v>
      </c>
      <c r="Q1550" s="318" t="str">
        <f t="shared" ca="1" si="452"/>
        <v xml:space="preserve">&lt;ruby&gt;&lt;rtc&gt;&lt;/rtc&gt;&lt;/ruby&gt;
</v>
      </c>
      <c r="R1550" s="318" t="str">
        <f t="shared" ca="1" si="453"/>
        <v xml:space="preserve">&lt;ruby&gt;&lt;rt&gt;&lt;/rt&gt;&lt;rtc&gt;&lt;/rtc&gt;&lt;/ruby&gt;
</v>
      </c>
      <c r="S1550" s="285"/>
      <c r="T1550" s="319" t="b">
        <f t="shared" si="447"/>
        <v>0</v>
      </c>
      <c r="U1550" s="319" t="b">
        <f t="shared" si="454"/>
        <v>0</v>
      </c>
      <c r="V1550" s="319" t="b">
        <f t="shared" si="455"/>
        <v>1</v>
      </c>
      <c r="W1550" s="319" t="b">
        <f t="shared" si="456"/>
        <v>1</v>
      </c>
      <c r="X1550" s="319" t="b">
        <f t="shared" si="457"/>
        <v>0</v>
      </c>
      <c r="Y1550" s="370"/>
      <c r="Z1550" s="377" t="str">
        <f t="shared" si="448"/>
        <v/>
      </c>
      <c r="AA1550" s="373" t="str">
        <f t="array" ref="AA1550">IF( $Z1550="", "", INDEX(白話字聲母資料表, $Z1550, $AA$5))</f>
        <v/>
      </c>
      <c r="AB1550" s="370"/>
      <c r="AC1550" s="377" t="str">
        <f t="shared" si="458"/>
        <v/>
      </c>
      <c r="AD1550" s="373" t="str">
        <f t="array" ref="AD1550">IF( $W1550, "", INDEX(白話字韻母資料表, AC1550, $AD$5))</f>
        <v/>
      </c>
      <c r="AE1550" s="373" t="str">
        <f t="array" ref="AE1550">IF( $W1550, "", IF( INDEX(白話字韻母資料表, AC1550, $AE$5) = "入聲", TRUE, FALSE) )</f>
        <v/>
      </c>
      <c r="AF1550" s="374" t="str">
        <f t="shared" si="459"/>
        <v/>
      </c>
      <c r="AG1550" s="374" t="str">
        <f t="shared" si="460"/>
        <v/>
      </c>
      <c r="AH1550" s="374" t="str">
        <f t="array" ref="AH1550">IF( $W1550, "", INDEX(白話字韻母資料表, $AC1550, $AH$5))</f>
        <v/>
      </c>
      <c r="AI1550" s="374" t="str">
        <f t="array" ref="AI1550">IF($W1550, "", INDEX(白話字韻母八聲調資料表, $AD1550, $AG1550))</f>
        <v/>
      </c>
      <c r="AJ1550" s="370"/>
      <c r="AK1550" s="373" t="b">
        <f t="shared" si="461"/>
        <v>0</v>
      </c>
      <c r="AL1550" s="373" t="str">
        <f>IF( $AK1550, IFERROR( IF(MATCH( $E1550, 顎音化聲母!$H$9:$H$37, 0), TRUE, FALSE), FALSE), "")</f>
        <v/>
      </c>
      <c r="AM1550" s="373" t="str">
        <f t="array" ref="AM1550">IF( AND($AK1550, $AL1550), INDEX(顎音化聲母資料表, MATCH( $D1550 &amp; $E1550, 顎音化聲母!$L$5:$L$136, 0), 3), "")</f>
        <v/>
      </c>
      <c r="AN1550" s="373" t="str">
        <f t="shared" si="462"/>
        <v/>
      </c>
      <c r="AO1550" s="374" t="str">
        <f t="array" ref="AO1550">IF($AN1550="", "", IF( $AM1550&lt;&gt;"", $AM1550,INDEX(白話字聲母資料表, $AN1550, $AO$5)))</f>
        <v/>
      </c>
      <c r="AP1550" s="374" t="str">
        <f t="array" ref="AP1550">IF($W1550, "", INDEX(方音八音反切資料表, $AD1550, $AG1550))</f>
        <v/>
      </c>
      <c r="AQ1550" s="370"/>
      <c r="AR1550" s="374" t="str">
        <f t="array" ref="AR1550">IF($V1550, "", INDEX(白話字聲母資料表, $Z1550, $AR$5))</f>
        <v/>
      </c>
      <c r="AS1550" s="375" t="str">
        <f t="array" ref="AS1550">IF($W1550, "", INDEX(白話字韻母資料表, $AC1550, $AR$5))</f>
        <v/>
      </c>
      <c r="AT1550" s="374" t="str">
        <f t="array" ref="AT1550">IF($W1550, "", INDEX(台羅韻母八聲調資料表, $AD1550, $AG1550))</f>
        <v/>
      </c>
      <c r="AU1550" s="370"/>
      <c r="AV1550" s="374" t="str">
        <f t="array" ref="AV1550">IF($V1550, "", INDEX(白話字聲母資料表, $Z1550, $AV$5))</f>
        <v/>
      </c>
      <c r="AW1550" s="375" t="str">
        <f t="array" ref="AW1550">IF($W1550, "", INDEX(白話字韻母資料表, $AC1550, $AW$5))</f>
        <v/>
      </c>
      <c r="AX1550" s="374" t="str">
        <f t="array" ref="AX1550">IF($W1550, "", INDEX(閩拼韻母八聲調資料表, $AD1550, $AG1550))</f>
        <v/>
      </c>
    </row>
    <row r="1551" spans="2:50">
      <c r="B1551" s="380">
        <f t="shared" si="442"/>
        <v>1543</v>
      </c>
      <c r="C1551" s="314" t="str">
        <f>MID(文章!$D$4, B1551, 1)</f>
        <v/>
      </c>
      <c r="D1551" s="365"/>
      <c r="E1551" s="365"/>
      <c r="F1551" s="365"/>
      <c r="G1551" s="315" t="str">
        <f t="array" ref="G1551">IF( OR($T1551, NOT($U1551), $W1551), "", $AA1551 &amp; $AH1551 &amp; INDEX(中文數值資料表, $AG1551, 2) )</f>
        <v/>
      </c>
      <c r="H1551" s="321" t="str">
        <f t="shared" si="443"/>
        <v/>
      </c>
      <c r="I1551" s="322" t="str">
        <f t="shared" si="444"/>
        <v/>
      </c>
      <c r="J1551" s="323" t="str">
        <f t="shared" si="445"/>
        <v/>
      </c>
      <c r="K1551" s="316" t="str">
        <f t="shared" si="446"/>
        <v/>
      </c>
      <c r="L1551" s="317" t="str">
        <f t="shared" ca="1" si="463"/>
        <v xml:space="preserve">\ltjruby{}{}\
</v>
      </c>
      <c r="M1551" s="317" t="str">
        <f t="shared" ca="1" si="449"/>
        <v xml:space="preserve">&lt;ruby&gt;&lt;rt&gt;&lt;/rt&gt;&lt;/ruby&gt;
</v>
      </c>
      <c r="N1551" s="317" t="str">
        <f t="shared" ca="1" si="450"/>
        <v xml:space="preserve">&lt;ruby&gt;&lt;rt&gt;&lt;/rt&gt;&lt;/ruby&gt;
</v>
      </c>
      <c r="O1551" s="317" t="str">
        <f t="shared" ca="1" si="451"/>
        <v xml:space="preserve">&lt;ruby&gt;&lt;rt&gt;&lt;/rt&gt;&lt;/ruby&gt;
</v>
      </c>
      <c r="P1551" s="317" t="str">
        <f t="shared" ca="1" si="451"/>
        <v xml:space="preserve">&lt;ruby&gt;&lt;rt&gt;&lt;/rt&gt;&lt;/ruby&gt;
</v>
      </c>
      <c r="Q1551" s="318" t="str">
        <f t="shared" ca="1" si="452"/>
        <v xml:space="preserve">&lt;ruby&gt;&lt;rtc&gt;&lt;/rtc&gt;&lt;/ruby&gt;
</v>
      </c>
      <c r="R1551" s="318" t="str">
        <f t="shared" ca="1" si="453"/>
        <v xml:space="preserve">&lt;ruby&gt;&lt;rt&gt;&lt;/rt&gt;&lt;rtc&gt;&lt;/rtc&gt;&lt;/ruby&gt;
</v>
      </c>
      <c r="S1551" s="285"/>
      <c r="T1551" s="319" t="b">
        <f t="shared" si="447"/>
        <v>0</v>
      </c>
      <c r="U1551" s="319" t="b">
        <f t="shared" si="454"/>
        <v>0</v>
      </c>
      <c r="V1551" s="319" t="b">
        <f t="shared" si="455"/>
        <v>1</v>
      </c>
      <c r="W1551" s="319" t="b">
        <f t="shared" si="456"/>
        <v>1</v>
      </c>
      <c r="X1551" s="319" t="b">
        <f t="shared" si="457"/>
        <v>0</v>
      </c>
      <c r="Y1551" s="370"/>
      <c r="Z1551" s="377" t="str">
        <f t="shared" si="448"/>
        <v/>
      </c>
      <c r="AA1551" s="373" t="str">
        <f t="array" ref="AA1551">IF( $Z1551="", "", INDEX(白話字聲母資料表, $Z1551, $AA$5))</f>
        <v/>
      </c>
      <c r="AB1551" s="370"/>
      <c r="AC1551" s="377" t="str">
        <f t="shared" si="458"/>
        <v/>
      </c>
      <c r="AD1551" s="373" t="str">
        <f t="array" ref="AD1551">IF( $W1551, "", INDEX(白話字韻母資料表, AC1551, $AD$5))</f>
        <v/>
      </c>
      <c r="AE1551" s="373" t="str">
        <f t="array" ref="AE1551">IF( $W1551, "", IF( INDEX(白話字韻母資料表, AC1551, $AE$5) = "入聲", TRUE, FALSE) )</f>
        <v/>
      </c>
      <c r="AF1551" s="374" t="str">
        <f t="shared" si="459"/>
        <v/>
      </c>
      <c r="AG1551" s="374" t="str">
        <f t="shared" si="460"/>
        <v/>
      </c>
      <c r="AH1551" s="374" t="str">
        <f t="array" ref="AH1551">IF( $W1551, "", INDEX(白話字韻母資料表, $AC1551, $AH$5))</f>
        <v/>
      </c>
      <c r="AI1551" s="374" t="str">
        <f t="array" ref="AI1551">IF($W1551, "", INDEX(白話字韻母八聲調資料表, $AD1551, $AG1551))</f>
        <v/>
      </c>
      <c r="AJ1551" s="370"/>
      <c r="AK1551" s="373" t="b">
        <f t="shared" si="461"/>
        <v>0</v>
      </c>
      <c r="AL1551" s="373" t="str">
        <f>IF( $AK1551, IFERROR( IF(MATCH( $E1551, 顎音化聲母!$H$9:$H$37, 0), TRUE, FALSE), FALSE), "")</f>
        <v/>
      </c>
      <c r="AM1551" s="373" t="str">
        <f t="array" ref="AM1551">IF( AND($AK1551, $AL1551), INDEX(顎音化聲母資料表, MATCH( $D1551 &amp; $E1551, 顎音化聲母!$L$5:$L$136, 0), 3), "")</f>
        <v/>
      </c>
      <c r="AN1551" s="373" t="str">
        <f t="shared" si="462"/>
        <v/>
      </c>
      <c r="AO1551" s="374" t="str">
        <f t="array" ref="AO1551">IF($AN1551="", "", IF( $AM1551&lt;&gt;"", $AM1551,INDEX(白話字聲母資料表, $AN1551, $AO$5)))</f>
        <v/>
      </c>
      <c r="AP1551" s="374" t="str">
        <f t="array" ref="AP1551">IF($W1551, "", INDEX(方音八音反切資料表, $AD1551, $AG1551))</f>
        <v/>
      </c>
      <c r="AQ1551" s="370"/>
      <c r="AR1551" s="374" t="str">
        <f t="array" ref="AR1551">IF($V1551, "", INDEX(白話字聲母資料表, $Z1551, $AR$5))</f>
        <v/>
      </c>
      <c r="AS1551" s="375" t="str">
        <f t="array" ref="AS1551">IF($W1551, "", INDEX(白話字韻母資料表, $AC1551, $AR$5))</f>
        <v/>
      </c>
      <c r="AT1551" s="374" t="str">
        <f t="array" ref="AT1551">IF($W1551, "", INDEX(台羅韻母八聲調資料表, $AD1551, $AG1551))</f>
        <v/>
      </c>
      <c r="AU1551" s="370"/>
      <c r="AV1551" s="374" t="str">
        <f t="array" ref="AV1551">IF($V1551, "", INDEX(白話字聲母資料表, $Z1551, $AV$5))</f>
        <v/>
      </c>
      <c r="AW1551" s="375" t="str">
        <f t="array" ref="AW1551">IF($W1551, "", INDEX(白話字韻母資料表, $AC1551, $AW$5))</f>
        <v/>
      </c>
      <c r="AX1551" s="374" t="str">
        <f t="array" ref="AX1551">IF($W1551, "", INDEX(閩拼韻母八聲調資料表, $AD1551, $AG1551))</f>
        <v/>
      </c>
    </row>
    <row r="1552" spans="2:50">
      <c r="B1552" s="380">
        <f t="shared" si="442"/>
        <v>1544</v>
      </c>
      <c r="C1552" s="314" t="str">
        <f>MID(文章!$D$4, B1552, 1)</f>
        <v/>
      </c>
      <c r="D1552" s="365"/>
      <c r="E1552" s="365"/>
      <c r="F1552" s="365"/>
      <c r="G1552" s="315" t="str">
        <f t="array" ref="G1552">IF( OR($T1552, NOT($U1552), $W1552), "", $AA1552 &amp; $AH1552 &amp; INDEX(中文數值資料表, $AG1552, 2) )</f>
        <v/>
      </c>
      <c r="H1552" s="321" t="str">
        <f t="shared" si="443"/>
        <v/>
      </c>
      <c r="I1552" s="322" t="str">
        <f t="shared" si="444"/>
        <v/>
      </c>
      <c r="J1552" s="323" t="str">
        <f t="shared" si="445"/>
        <v/>
      </c>
      <c r="K1552" s="316" t="str">
        <f t="shared" si="446"/>
        <v/>
      </c>
      <c r="L1552" s="317" t="str">
        <f t="shared" ca="1" si="463"/>
        <v xml:space="preserve">\ltjruby{}{}\
</v>
      </c>
      <c r="M1552" s="317" t="str">
        <f t="shared" ca="1" si="449"/>
        <v xml:space="preserve">&lt;ruby&gt;&lt;rt&gt;&lt;/rt&gt;&lt;/ruby&gt;
</v>
      </c>
      <c r="N1552" s="317" t="str">
        <f t="shared" ca="1" si="450"/>
        <v xml:space="preserve">&lt;ruby&gt;&lt;rt&gt;&lt;/rt&gt;&lt;/ruby&gt;
</v>
      </c>
      <c r="O1552" s="317" t="str">
        <f t="shared" ca="1" si="451"/>
        <v xml:space="preserve">&lt;ruby&gt;&lt;rt&gt;&lt;/rt&gt;&lt;/ruby&gt;
</v>
      </c>
      <c r="P1552" s="317" t="str">
        <f t="shared" ca="1" si="451"/>
        <v xml:space="preserve">&lt;ruby&gt;&lt;rt&gt;&lt;/rt&gt;&lt;/ruby&gt;
</v>
      </c>
      <c r="Q1552" s="318" t="str">
        <f t="shared" ca="1" si="452"/>
        <v xml:space="preserve">&lt;ruby&gt;&lt;rtc&gt;&lt;/rtc&gt;&lt;/ruby&gt;
</v>
      </c>
      <c r="R1552" s="318" t="str">
        <f t="shared" ca="1" si="453"/>
        <v xml:space="preserve">&lt;ruby&gt;&lt;rt&gt;&lt;/rt&gt;&lt;rtc&gt;&lt;/rtc&gt;&lt;/ruby&gt;
</v>
      </c>
      <c r="S1552" s="285"/>
      <c r="T1552" s="319" t="b">
        <f t="shared" si="447"/>
        <v>0</v>
      </c>
      <c r="U1552" s="319" t="b">
        <f t="shared" si="454"/>
        <v>0</v>
      </c>
      <c r="V1552" s="319" t="b">
        <f t="shared" si="455"/>
        <v>1</v>
      </c>
      <c r="W1552" s="319" t="b">
        <f t="shared" si="456"/>
        <v>1</v>
      </c>
      <c r="X1552" s="319" t="b">
        <f t="shared" si="457"/>
        <v>0</v>
      </c>
      <c r="Y1552" s="370"/>
      <c r="Z1552" s="377" t="str">
        <f t="shared" si="448"/>
        <v/>
      </c>
      <c r="AA1552" s="373" t="str">
        <f t="array" ref="AA1552">IF( $Z1552="", "", INDEX(白話字聲母資料表, $Z1552, $AA$5))</f>
        <v/>
      </c>
      <c r="AB1552" s="370"/>
      <c r="AC1552" s="377" t="str">
        <f t="shared" si="458"/>
        <v/>
      </c>
      <c r="AD1552" s="373" t="str">
        <f t="array" ref="AD1552">IF( $W1552, "", INDEX(白話字韻母資料表, AC1552, $AD$5))</f>
        <v/>
      </c>
      <c r="AE1552" s="373" t="str">
        <f t="array" ref="AE1552">IF( $W1552, "", IF( INDEX(白話字韻母資料表, AC1552, $AE$5) = "入聲", TRUE, FALSE) )</f>
        <v/>
      </c>
      <c r="AF1552" s="374" t="str">
        <f t="shared" si="459"/>
        <v/>
      </c>
      <c r="AG1552" s="374" t="str">
        <f t="shared" si="460"/>
        <v/>
      </c>
      <c r="AH1552" s="374" t="str">
        <f t="array" ref="AH1552">IF( $W1552, "", INDEX(白話字韻母資料表, $AC1552, $AH$5))</f>
        <v/>
      </c>
      <c r="AI1552" s="374" t="str">
        <f t="array" ref="AI1552">IF($W1552, "", INDEX(白話字韻母八聲調資料表, $AD1552, $AG1552))</f>
        <v/>
      </c>
      <c r="AJ1552" s="370"/>
      <c r="AK1552" s="373" t="b">
        <f t="shared" si="461"/>
        <v>0</v>
      </c>
      <c r="AL1552" s="373" t="str">
        <f>IF( $AK1552, IFERROR( IF(MATCH( $E1552, 顎音化聲母!$H$9:$H$37, 0), TRUE, FALSE), FALSE), "")</f>
        <v/>
      </c>
      <c r="AM1552" s="373" t="str">
        <f t="array" ref="AM1552">IF( AND($AK1552, $AL1552), INDEX(顎音化聲母資料表, MATCH( $D1552 &amp; $E1552, 顎音化聲母!$L$5:$L$136, 0), 3), "")</f>
        <v/>
      </c>
      <c r="AN1552" s="373" t="str">
        <f t="shared" si="462"/>
        <v/>
      </c>
      <c r="AO1552" s="374" t="str">
        <f t="array" ref="AO1552">IF($AN1552="", "", IF( $AM1552&lt;&gt;"", $AM1552,INDEX(白話字聲母資料表, $AN1552, $AO$5)))</f>
        <v/>
      </c>
      <c r="AP1552" s="374" t="str">
        <f t="array" ref="AP1552">IF($W1552, "", INDEX(方音八音反切資料表, $AD1552, $AG1552))</f>
        <v/>
      </c>
      <c r="AQ1552" s="370"/>
      <c r="AR1552" s="374" t="str">
        <f t="array" ref="AR1552">IF($V1552, "", INDEX(白話字聲母資料表, $Z1552, $AR$5))</f>
        <v/>
      </c>
      <c r="AS1552" s="375" t="str">
        <f t="array" ref="AS1552">IF($W1552, "", INDEX(白話字韻母資料表, $AC1552, $AR$5))</f>
        <v/>
      </c>
      <c r="AT1552" s="374" t="str">
        <f t="array" ref="AT1552">IF($W1552, "", INDEX(台羅韻母八聲調資料表, $AD1552, $AG1552))</f>
        <v/>
      </c>
      <c r="AU1552" s="370"/>
      <c r="AV1552" s="374" t="str">
        <f t="array" ref="AV1552">IF($V1552, "", INDEX(白話字聲母資料表, $Z1552, $AV$5))</f>
        <v/>
      </c>
      <c r="AW1552" s="375" t="str">
        <f t="array" ref="AW1552">IF($W1552, "", INDEX(白話字韻母資料表, $AC1552, $AW$5))</f>
        <v/>
      </c>
      <c r="AX1552" s="374" t="str">
        <f t="array" ref="AX1552">IF($W1552, "", INDEX(閩拼韻母八聲調資料表, $AD1552, $AG1552))</f>
        <v/>
      </c>
    </row>
    <row r="1553" spans="2:50">
      <c r="B1553" s="380">
        <f t="shared" si="442"/>
        <v>1545</v>
      </c>
      <c r="C1553" s="314" t="str">
        <f>MID(文章!$D$4, B1553, 1)</f>
        <v/>
      </c>
      <c r="D1553" s="365"/>
      <c r="E1553" s="365"/>
      <c r="F1553" s="365"/>
      <c r="G1553" s="315" t="str">
        <f t="array" ref="G1553">IF( OR($T1553, NOT($U1553), $W1553), "", $AA1553 &amp; $AH1553 &amp; INDEX(中文數值資料表, $AG1553, 2) )</f>
        <v/>
      </c>
      <c r="H1553" s="321" t="str">
        <f t="shared" si="443"/>
        <v/>
      </c>
      <c r="I1553" s="322" t="str">
        <f t="shared" si="444"/>
        <v/>
      </c>
      <c r="J1553" s="323" t="str">
        <f t="shared" si="445"/>
        <v/>
      </c>
      <c r="K1553" s="316" t="str">
        <f t="shared" si="446"/>
        <v/>
      </c>
      <c r="L1553" s="317" t="str">
        <f t="shared" ca="1" si="463"/>
        <v xml:space="preserve">\ltjruby{}{}\
</v>
      </c>
      <c r="M1553" s="317" t="str">
        <f t="shared" ca="1" si="449"/>
        <v xml:space="preserve">&lt;ruby&gt;&lt;rt&gt;&lt;/rt&gt;&lt;/ruby&gt;
</v>
      </c>
      <c r="N1553" s="317" t="str">
        <f t="shared" ca="1" si="450"/>
        <v xml:space="preserve">&lt;ruby&gt;&lt;rt&gt;&lt;/rt&gt;&lt;/ruby&gt;
</v>
      </c>
      <c r="O1553" s="317" t="str">
        <f t="shared" ca="1" si="451"/>
        <v xml:space="preserve">&lt;ruby&gt;&lt;rt&gt;&lt;/rt&gt;&lt;/ruby&gt;
</v>
      </c>
      <c r="P1553" s="317" t="str">
        <f t="shared" ca="1" si="451"/>
        <v xml:space="preserve">&lt;ruby&gt;&lt;rt&gt;&lt;/rt&gt;&lt;/ruby&gt;
</v>
      </c>
      <c r="Q1553" s="318" t="str">
        <f t="shared" ca="1" si="452"/>
        <v xml:space="preserve">&lt;ruby&gt;&lt;rtc&gt;&lt;/rtc&gt;&lt;/ruby&gt;
</v>
      </c>
      <c r="R1553" s="318" t="str">
        <f t="shared" ca="1" si="453"/>
        <v xml:space="preserve">&lt;ruby&gt;&lt;rt&gt;&lt;/rt&gt;&lt;rtc&gt;&lt;/rtc&gt;&lt;/ruby&gt;
</v>
      </c>
      <c r="S1553" s="285"/>
      <c r="T1553" s="319" t="b">
        <f t="shared" si="447"/>
        <v>0</v>
      </c>
      <c r="U1553" s="319" t="b">
        <f t="shared" si="454"/>
        <v>0</v>
      </c>
      <c r="V1553" s="319" t="b">
        <f t="shared" si="455"/>
        <v>1</v>
      </c>
      <c r="W1553" s="319" t="b">
        <f t="shared" si="456"/>
        <v>1</v>
      </c>
      <c r="X1553" s="319" t="b">
        <f t="shared" si="457"/>
        <v>0</v>
      </c>
      <c r="Y1553" s="370"/>
      <c r="Z1553" s="377" t="str">
        <f t="shared" si="448"/>
        <v/>
      </c>
      <c r="AA1553" s="373" t="str">
        <f t="array" ref="AA1553">IF( $Z1553="", "", INDEX(白話字聲母資料表, $Z1553, $AA$5))</f>
        <v/>
      </c>
      <c r="AB1553" s="370"/>
      <c r="AC1553" s="377" t="str">
        <f t="shared" si="458"/>
        <v/>
      </c>
      <c r="AD1553" s="373" t="str">
        <f t="array" ref="AD1553">IF( $W1553, "", INDEX(白話字韻母資料表, AC1553, $AD$5))</f>
        <v/>
      </c>
      <c r="AE1553" s="373" t="str">
        <f t="array" ref="AE1553">IF( $W1553, "", IF( INDEX(白話字韻母資料表, AC1553, $AE$5) = "入聲", TRUE, FALSE) )</f>
        <v/>
      </c>
      <c r="AF1553" s="374" t="str">
        <f t="shared" si="459"/>
        <v/>
      </c>
      <c r="AG1553" s="374" t="str">
        <f t="shared" si="460"/>
        <v/>
      </c>
      <c r="AH1553" s="374" t="str">
        <f t="array" ref="AH1553">IF( $W1553, "", INDEX(白話字韻母資料表, $AC1553, $AH$5))</f>
        <v/>
      </c>
      <c r="AI1553" s="374" t="str">
        <f t="array" ref="AI1553">IF($W1553, "", INDEX(白話字韻母八聲調資料表, $AD1553, $AG1553))</f>
        <v/>
      </c>
      <c r="AJ1553" s="370"/>
      <c r="AK1553" s="373" t="b">
        <f t="shared" si="461"/>
        <v>0</v>
      </c>
      <c r="AL1553" s="373" t="str">
        <f>IF( $AK1553, IFERROR( IF(MATCH( $E1553, 顎音化聲母!$H$9:$H$37, 0), TRUE, FALSE), FALSE), "")</f>
        <v/>
      </c>
      <c r="AM1553" s="373" t="str">
        <f t="array" ref="AM1553">IF( AND($AK1553, $AL1553), INDEX(顎音化聲母資料表, MATCH( $D1553 &amp; $E1553, 顎音化聲母!$L$5:$L$136, 0), 3), "")</f>
        <v/>
      </c>
      <c r="AN1553" s="373" t="str">
        <f t="shared" si="462"/>
        <v/>
      </c>
      <c r="AO1553" s="374" t="str">
        <f t="array" ref="AO1553">IF($AN1553="", "", IF( $AM1553&lt;&gt;"", $AM1553,INDEX(白話字聲母資料表, $AN1553, $AO$5)))</f>
        <v/>
      </c>
      <c r="AP1553" s="374" t="str">
        <f t="array" ref="AP1553">IF($W1553, "", INDEX(方音八音反切資料表, $AD1553, $AG1553))</f>
        <v/>
      </c>
      <c r="AQ1553" s="370"/>
      <c r="AR1553" s="374" t="str">
        <f t="array" ref="AR1553">IF($V1553, "", INDEX(白話字聲母資料表, $Z1553, $AR$5))</f>
        <v/>
      </c>
      <c r="AS1553" s="375" t="str">
        <f t="array" ref="AS1553">IF($W1553, "", INDEX(白話字韻母資料表, $AC1553, $AR$5))</f>
        <v/>
      </c>
      <c r="AT1553" s="374" t="str">
        <f t="array" ref="AT1553">IF($W1553, "", INDEX(台羅韻母八聲調資料表, $AD1553, $AG1553))</f>
        <v/>
      </c>
      <c r="AU1553" s="370"/>
      <c r="AV1553" s="374" t="str">
        <f t="array" ref="AV1553">IF($V1553, "", INDEX(白話字聲母資料表, $Z1553, $AV$5))</f>
        <v/>
      </c>
      <c r="AW1553" s="375" t="str">
        <f t="array" ref="AW1553">IF($W1553, "", INDEX(白話字韻母資料表, $AC1553, $AW$5))</f>
        <v/>
      </c>
      <c r="AX1553" s="374" t="str">
        <f t="array" ref="AX1553">IF($W1553, "", INDEX(閩拼韻母八聲調資料表, $AD1553, $AG1553))</f>
        <v/>
      </c>
    </row>
    <row r="1554" spans="2:50">
      <c r="B1554" s="380">
        <f t="shared" si="442"/>
        <v>1546</v>
      </c>
      <c r="C1554" s="314" t="str">
        <f>MID(文章!$D$4, B1554, 1)</f>
        <v/>
      </c>
      <c r="D1554" s="365"/>
      <c r="E1554" s="365"/>
      <c r="F1554" s="365"/>
      <c r="G1554" s="315" t="str">
        <f t="array" ref="G1554">IF( OR($T1554, NOT($U1554), $W1554), "", $AA1554 &amp; $AH1554 &amp; INDEX(中文數值資料表, $AG1554, 2) )</f>
        <v/>
      </c>
      <c r="H1554" s="321" t="str">
        <f t="shared" si="443"/>
        <v/>
      </c>
      <c r="I1554" s="322" t="str">
        <f t="shared" si="444"/>
        <v/>
      </c>
      <c r="J1554" s="323" t="str">
        <f t="shared" si="445"/>
        <v/>
      </c>
      <c r="K1554" s="316" t="str">
        <f t="shared" si="446"/>
        <v/>
      </c>
      <c r="L1554" s="317" t="str">
        <f t="shared" ca="1" si="463"/>
        <v xml:space="preserve">\ltjruby{}{}\
</v>
      </c>
      <c r="M1554" s="317" t="str">
        <f t="shared" ca="1" si="449"/>
        <v xml:space="preserve">&lt;ruby&gt;&lt;rt&gt;&lt;/rt&gt;&lt;/ruby&gt;
</v>
      </c>
      <c r="N1554" s="317" t="str">
        <f t="shared" ca="1" si="450"/>
        <v xml:space="preserve">&lt;ruby&gt;&lt;rt&gt;&lt;/rt&gt;&lt;/ruby&gt;
</v>
      </c>
      <c r="O1554" s="317" t="str">
        <f t="shared" ca="1" si="451"/>
        <v xml:space="preserve">&lt;ruby&gt;&lt;rt&gt;&lt;/rt&gt;&lt;/ruby&gt;
</v>
      </c>
      <c r="P1554" s="317" t="str">
        <f t="shared" ca="1" si="451"/>
        <v xml:space="preserve">&lt;ruby&gt;&lt;rt&gt;&lt;/rt&gt;&lt;/ruby&gt;
</v>
      </c>
      <c r="Q1554" s="318" t="str">
        <f t="shared" ca="1" si="452"/>
        <v xml:space="preserve">&lt;ruby&gt;&lt;rtc&gt;&lt;/rtc&gt;&lt;/ruby&gt;
</v>
      </c>
      <c r="R1554" s="318" t="str">
        <f t="shared" ca="1" si="453"/>
        <v xml:space="preserve">&lt;ruby&gt;&lt;rt&gt;&lt;/rt&gt;&lt;rtc&gt;&lt;/rtc&gt;&lt;/ruby&gt;
</v>
      </c>
      <c r="S1554" s="285"/>
      <c r="T1554" s="319" t="b">
        <f t="shared" si="447"/>
        <v>0</v>
      </c>
      <c r="U1554" s="319" t="b">
        <f t="shared" si="454"/>
        <v>0</v>
      </c>
      <c r="V1554" s="319" t="b">
        <f t="shared" si="455"/>
        <v>1</v>
      </c>
      <c r="W1554" s="319" t="b">
        <f t="shared" si="456"/>
        <v>1</v>
      </c>
      <c r="X1554" s="319" t="b">
        <f t="shared" si="457"/>
        <v>0</v>
      </c>
      <c r="Y1554" s="370"/>
      <c r="Z1554" s="377" t="str">
        <f t="shared" si="448"/>
        <v/>
      </c>
      <c r="AA1554" s="373" t="str">
        <f t="array" ref="AA1554">IF( $Z1554="", "", INDEX(白話字聲母資料表, $Z1554, $AA$5))</f>
        <v/>
      </c>
      <c r="AB1554" s="370"/>
      <c r="AC1554" s="377" t="str">
        <f t="shared" si="458"/>
        <v/>
      </c>
      <c r="AD1554" s="373" t="str">
        <f t="array" ref="AD1554">IF( $W1554, "", INDEX(白話字韻母資料表, AC1554, $AD$5))</f>
        <v/>
      </c>
      <c r="AE1554" s="373" t="str">
        <f t="array" ref="AE1554">IF( $W1554, "", IF( INDEX(白話字韻母資料表, AC1554, $AE$5) = "入聲", TRUE, FALSE) )</f>
        <v/>
      </c>
      <c r="AF1554" s="374" t="str">
        <f t="shared" si="459"/>
        <v/>
      </c>
      <c r="AG1554" s="374" t="str">
        <f t="shared" si="460"/>
        <v/>
      </c>
      <c r="AH1554" s="374" t="str">
        <f t="array" ref="AH1554">IF( $W1554, "", INDEX(白話字韻母資料表, $AC1554, $AH$5))</f>
        <v/>
      </c>
      <c r="AI1554" s="374" t="str">
        <f t="array" ref="AI1554">IF($W1554, "", INDEX(白話字韻母八聲調資料表, $AD1554, $AG1554))</f>
        <v/>
      </c>
      <c r="AJ1554" s="370"/>
      <c r="AK1554" s="373" t="b">
        <f t="shared" si="461"/>
        <v>0</v>
      </c>
      <c r="AL1554" s="373" t="str">
        <f>IF( $AK1554, IFERROR( IF(MATCH( $E1554, 顎音化聲母!$H$9:$H$37, 0), TRUE, FALSE), FALSE), "")</f>
        <v/>
      </c>
      <c r="AM1554" s="373" t="str">
        <f t="array" ref="AM1554">IF( AND($AK1554, $AL1554), INDEX(顎音化聲母資料表, MATCH( $D1554 &amp; $E1554, 顎音化聲母!$L$5:$L$136, 0), 3), "")</f>
        <v/>
      </c>
      <c r="AN1554" s="373" t="str">
        <f t="shared" si="462"/>
        <v/>
      </c>
      <c r="AO1554" s="374" t="str">
        <f t="array" ref="AO1554">IF($AN1554="", "", IF( $AM1554&lt;&gt;"", $AM1554,INDEX(白話字聲母資料表, $AN1554, $AO$5)))</f>
        <v/>
      </c>
      <c r="AP1554" s="374" t="str">
        <f t="array" ref="AP1554">IF($W1554, "", INDEX(方音八音反切資料表, $AD1554, $AG1554))</f>
        <v/>
      </c>
      <c r="AQ1554" s="370"/>
      <c r="AR1554" s="374" t="str">
        <f t="array" ref="AR1554">IF($V1554, "", INDEX(白話字聲母資料表, $Z1554, $AR$5))</f>
        <v/>
      </c>
      <c r="AS1554" s="375" t="str">
        <f t="array" ref="AS1554">IF($W1554, "", INDEX(白話字韻母資料表, $AC1554, $AR$5))</f>
        <v/>
      </c>
      <c r="AT1554" s="374" t="str">
        <f t="array" ref="AT1554">IF($W1554, "", INDEX(台羅韻母八聲調資料表, $AD1554, $AG1554))</f>
        <v/>
      </c>
      <c r="AU1554" s="370"/>
      <c r="AV1554" s="374" t="str">
        <f t="array" ref="AV1554">IF($V1554, "", INDEX(白話字聲母資料表, $Z1554, $AV$5))</f>
        <v/>
      </c>
      <c r="AW1554" s="375" t="str">
        <f t="array" ref="AW1554">IF($W1554, "", INDEX(白話字韻母資料表, $AC1554, $AW$5))</f>
        <v/>
      </c>
      <c r="AX1554" s="374" t="str">
        <f t="array" ref="AX1554">IF($W1554, "", INDEX(閩拼韻母八聲調資料表, $AD1554, $AG1554))</f>
        <v/>
      </c>
    </row>
    <row r="1555" spans="2:50">
      <c r="B1555" s="380">
        <f t="shared" si="442"/>
        <v>1547</v>
      </c>
      <c r="C1555" s="314" t="str">
        <f>MID(文章!$D$4, B1555, 1)</f>
        <v/>
      </c>
      <c r="D1555" s="365"/>
      <c r="E1555" s="365"/>
      <c r="F1555" s="365"/>
      <c r="G1555" s="315" t="str">
        <f t="array" ref="G1555">IF( OR($T1555, NOT($U1555), $W1555), "", $AA1555 &amp; $AH1555 &amp; INDEX(中文數值資料表, $AG1555, 2) )</f>
        <v/>
      </c>
      <c r="H1555" s="321" t="str">
        <f t="shared" si="443"/>
        <v/>
      </c>
      <c r="I1555" s="322" t="str">
        <f t="shared" si="444"/>
        <v/>
      </c>
      <c r="J1555" s="323" t="str">
        <f t="shared" si="445"/>
        <v/>
      </c>
      <c r="K1555" s="316" t="str">
        <f t="shared" si="446"/>
        <v/>
      </c>
      <c r="L1555" s="317" t="str">
        <f t="shared" ca="1" si="463"/>
        <v xml:space="preserve">\ltjruby{}{}\
</v>
      </c>
      <c r="M1555" s="317" t="str">
        <f t="shared" ca="1" si="449"/>
        <v xml:space="preserve">&lt;ruby&gt;&lt;rt&gt;&lt;/rt&gt;&lt;/ruby&gt;
</v>
      </c>
      <c r="N1555" s="317" t="str">
        <f t="shared" ca="1" si="450"/>
        <v xml:space="preserve">&lt;ruby&gt;&lt;rt&gt;&lt;/rt&gt;&lt;/ruby&gt;
</v>
      </c>
      <c r="O1555" s="317" t="str">
        <f t="shared" ca="1" si="451"/>
        <v xml:space="preserve">&lt;ruby&gt;&lt;rt&gt;&lt;/rt&gt;&lt;/ruby&gt;
</v>
      </c>
      <c r="P1555" s="317" t="str">
        <f t="shared" ca="1" si="451"/>
        <v xml:space="preserve">&lt;ruby&gt;&lt;rt&gt;&lt;/rt&gt;&lt;/ruby&gt;
</v>
      </c>
      <c r="Q1555" s="318" t="str">
        <f t="shared" ca="1" si="452"/>
        <v xml:space="preserve">&lt;ruby&gt;&lt;rtc&gt;&lt;/rtc&gt;&lt;/ruby&gt;
</v>
      </c>
      <c r="R1555" s="318" t="str">
        <f t="shared" ca="1" si="453"/>
        <v xml:space="preserve">&lt;ruby&gt;&lt;rt&gt;&lt;/rt&gt;&lt;rtc&gt;&lt;/rtc&gt;&lt;/ruby&gt;
</v>
      </c>
      <c r="S1555" s="285"/>
      <c r="T1555" s="319" t="b">
        <f t="shared" si="447"/>
        <v>0</v>
      </c>
      <c r="U1555" s="319" t="b">
        <f t="shared" si="454"/>
        <v>0</v>
      </c>
      <c r="V1555" s="319" t="b">
        <f t="shared" si="455"/>
        <v>1</v>
      </c>
      <c r="W1555" s="319" t="b">
        <f t="shared" si="456"/>
        <v>1</v>
      </c>
      <c r="X1555" s="319" t="b">
        <f t="shared" si="457"/>
        <v>0</v>
      </c>
      <c r="Y1555" s="370"/>
      <c r="Z1555" s="377" t="str">
        <f t="shared" si="448"/>
        <v/>
      </c>
      <c r="AA1555" s="373" t="str">
        <f t="array" ref="AA1555">IF( $Z1555="", "", INDEX(白話字聲母資料表, $Z1555, $AA$5))</f>
        <v/>
      </c>
      <c r="AB1555" s="370"/>
      <c r="AC1555" s="377" t="str">
        <f t="shared" si="458"/>
        <v/>
      </c>
      <c r="AD1555" s="373" t="str">
        <f t="array" ref="AD1555">IF( $W1555, "", INDEX(白話字韻母資料表, AC1555, $AD$5))</f>
        <v/>
      </c>
      <c r="AE1555" s="373" t="str">
        <f t="array" ref="AE1555">IF( $W1555, "", IF( INDEX(白話字韻母資料表, AC1555, $AE$5) = "入聲", TRUE, FALSE) )</f>
        <v/>
      </c>
      <c r="AF1555" s="374" t="str">
        <f t="shared" si="459"/>
        <v/>
      </c>
      <c r="AG1555" s="374" t="str">
        <f t="shared" si="460"/>
        <v/>
      </c>
      <c r="AH1555" s="374" t="str">
        <f t="array" ref="AH1555">IF( $W1555, "", INDEX(白話字韻母資料表, $AC1555, $AH$5))</f>
        <v/>
      </c>
      <c r="AI1555" s="374" t="str">
        <f t="array" ref="AI1555">IF($W1555, "", INDEX(白話字韻母八聲調資料表, $AD1555, $AG1555))</f>
        <v/>
      </c>
      <c r="AJ1555" s="370"/>
      <c r="AK1555" s="373" t="b">
        <f t="shared" si="461"/>
        <v>0</v>
      </c>
      <c r="AL1555" s="373" t="str">
        <f>IF( $AK1555, IFERROR( IF(MATCH( $E1555, 顎音化聲母!$H$9:$H$37, 0), TRUE, FALSE), FALSE), "")</f>
        <v/>
      </c>
      <c r="AM1555" s="373" t="str">
        <f t="array" ref="AM1555">IF( AND($AK1555, $AL1555), INDEX(顎音化聲母資料表, MATCH( $D1555 &amp; $E1555, 顎音化聲母!$L$5:$L$136, 0), 3), "")</f>
        <v/>
      </c>
      <c r="AN1555" s="373" t="str">
        <f t="shared" si="462"/>
        <v/>
      </c>
      <c r="AO1555" s="374" t="str">
        <f t="array" ref="AO1555">IF($AN1555="", "", IF( $AM1555&lt;&gt;"", $AM1555,INDEX(白話字聲母資料表, $AN1555, $AO$5)))</f>
        <v/>
      </c>
      <c r="AP1555" s="374" t="str">
        <f t="array" ref="AP1555">IF($W1555, "", INDEX(方音八音反切資料表, $AD1555, $AG1555))</f>
        <v/>
      </c>
      <c r="AQ1555" s="370"/>
      <c r="AR1555" s="374" t="str">
        <f t="array" ref="AR1555">IF($V1555, "", INDEX(白話字聲母資料表, $Z1555, $AR$5))</f>
        <v/>
      </c>
      <c r="AS1555" s="375" t="str">
        <f t="array" ref="AS1555">IF($W1555, "", INDEX(白話字韻母資料表, $AC1555, $AR$5))</f>
        <v/>
      </c>
      <c r="AT1555" s="374" t="str">
        <f t="array" ref="AT1555">IF($W1555, "", INDEX(台羅韻母八聲調資料表, $AD1555, $AG1555))</f>
        <v/>
      </c>
      <c r="AU1555" s="370"/>
      <c r="AV1555" s="374" t="str">
        <f t="array" ref="AV1555">IF($V1555, "", INDEX(白話字聲母資料表, $Z1555, $AV$5))</f>
        <v/>
      </c>
      <c r="AW1555" s="375" t="str">
        <f t="array" ref="AW1555">IF($W1555, "", INDEX(白話字韻母資料表, $AC1555, $AW$5))</f>
        <v/>
      </c>
      <c r="AX1555" s="374" t="str">
        <f t="array" ref="AX1555">IF($W1555, "", INDEX(閩拼韻母八聲調資料表, $AD1555, $AG1555))</f>
        <v/>
      </c>
    </row>
    <row r="1556" spans="2:50">
      <c r="B1556" s="380">
        <f t="shared" si="442"/>
        <v>1548</v>
      </c>
      <c r="C1556" s="314" t="str">
        <f>MID(文章!$D$4, B1556, 1)</f>
        <v/>
      </c>
      <c r="D1556" s="365"/>
      <c r="E1556" s="365"/>
      <c r="F1556" s="365"/>
      <c r="G1556" s="315" t="str">
        <f t="array" ref="G1556">IF( OR($T1556, NOT($U1556), $W1556), "", $AA1556 &amp; $AH1556 &amp; INDEX(中文數值資料表, $AG1556, 2) )</f>
        <v/>
      </c>
      <c r="H1556" s="321" t="str">
        <f t="shared" si="443"/>
        <v/>
      </c>
      <c r="I1556" s="322" t="str">
        <f t="shared" si="444"/>
        <v/>
      </c>
      <c r="J1556" s="323" t="str">
        <f t="shared" si="445"/>
        <v/>
      </c>
      <c r="K1556" s="316" t="str">
        <f t="shared" si="446"/>
        <v/>
      </c>
      <c r="L1556" s="317" t="str">
        <f t="shared" ca="1" si="463"/>
        <v xml:space="preserve">\ltjruby{}{}\
</v>
      </c>
      <c r="M1556" s="317" t="str">
        <f t="shared" ca="1" si="449"/>
        <v xml:space="preserve">&lt;ruby&gt;&lt;rt&gt;&lt;/rt&gt;&lt;/ruby&gt;
</v>
      </c>
      <c r="N1556" s="317" t="str">
        <f t="shared" ca="1" si="450"/>
        <v xml:space="preserve">&lt;ruby&gt;&lt;rt&gt;&lt;/rt&gt;&lt;/ruby&gt;
</v>
      </c>
      <c r="O1556" s="317" t="str">
        <f t="shared" ca="1" si="451"/>
        <v xml:space="preserve">&lt;ruby&gt;&lt;rt&gt;&lt;/rt&gt;&lt;/ruby&gt;
</v>
      </c>
      <c r="P1556" s="317" t="str">
        <f t="shared" ca="1" si="451"/>
        <v xml:space="preserve">&lt;ruby&gt;&lt;rt&gt;&lt;/rt&gt;&lt;/ruby&gt;
</v>
      </c>
      <c r="Q1556" s="318" t="str">
        <f t="shared" ca="1" si="452"/>
        <v xml:space="preserve">&lt;ruby&gt;&lt;rtc&gt;&lt;/rtc&gt;&lt;/ruby&gt;
</v>
      </c>
      <c r="R1556" s="318" t="str">
        <f t="shared" ca="1" si="453"/>
        <v xml:space="preserve">&lt;ruby&gt;&lt;rt&gt;&lt;/rt&gt;&lt;rtc&gt;&lt;/rtc&gt;&lt;/ruby&gt;
</v>
      </c>
      <c r="S1556" s="285"/>
      <c r="T1556" s="319" t="b">
        <f t="shared" si="447"/>
        <v>0</v>
      </c>
      <c r="U1556" s="319" t="b">
        <f t="shared" si="454"/>
        <v>0</v>
      </c>
      <c r="V1556" s="319" t="b">
        <f t="shared" si="455"/>
        <v>1</v>
      </c>
      <c r="W1556" s="319" t="b">
        <f t="shared" si="456"/>
        <v>1</v>
      </c>
      <c r="X1556" s="319" t="b">
        <f t="shared" si="457"/>
        <v>0</v>
      </c>
      <c r="Y1556" s="370"/>
      <c r="Z1556" s="377" t="str">
        <f t="shared" si="448"/>
        <v/>
      </c>
      <c r="AA1556" s="373" t="str">
        <f t="array" ref="AA1556">IF( $Z1556="", "", INDEX(白話字聲母資料表, $Z1556, $AA$5))</f>
        <v/>
      </c>
      <c r="AB1556" s="370"/>
      <c r="AC1556" s="377" t="str">
        <f t="shared" si="458"/>
        <v/>
      </c>
      <c r="AD1556" s="373" t="str">
        <f t="array" ref="AD1556">IF( $W1556, "", INDEX(白話字韻母資料表, AC1556, $AD$5))</f>
        <v/>
      </c>
      <c r="AE1556" s="373" t="str">
        <f t="array" ref="AE1556">IF( $W1556, "", IF( INDEX(白話字韻母資料表, AC1556, $AE$5) = "入聲", TRUE, FALSE) )</f>
        <v/>
      </c>
      <c r="AF1556" s="374" t="str">
        <f t="shared" si="459"/>
        <v/>
      </c>
      <c r="AG1556" s="374" t="str">
        <f t="shared" si="460"/>
        <v/>
      </c>
      <c r="AH1556" s="374" t="str">
        <f t="array" ref="AH1556">IF( $W1556, "", INDEX(白話字韻母資料表, $AC1556, $AH$5))</f>
        <v/>
      </c>
      <c r="AI1556" s="374" t="str">
        <f t="array" ref="AI1556">IF($W1556, "", INDEX(白話字韻母八聲調資料表, $AD1556, $AG1556))</f>
        <v/>
      </c>
      <c r="AJ1556" s="370"/>
      <c r="AK1556" s="373" t="b">
        <f t="shared" si="461"/>
        <v>0</v>
      </c>
      <c r="AL1556" s="373" t="str">
        <f>IF( $AK1556, IFERROR( IF(MATCH( $E1556, 顎音化聲母!$H$9:$H$37, 0), TRUE, FALSE), FALSE), "")</f>
        <v/>
      </c>
      <c r="AM1556" s="373" t="str">
        <f t="array" ref="AM1556">IF( AND($AK1556, $AL1556), INDEX(顎音化聲母資料表, MATCH( $D1556 &amp; $E1556, 顎音化聲母!$L$5:$L$136, 0), 3), "")</f>
        <v/>
      </c>
      <c r="AN1556" s="373" t="str">
        <f t="shared" si="462"/>
        <v/>
      </c>
      <c r="AO1556" s="374" t="str">
        <f t="array" ref="AO1556">IF($AN1556="", "", IF( $AM1556&lt;&gt;"", $AM1556,INDEX(白話字聲母資料表, $AN1556, $AO$5)))</f>
        <v/>
      </c>
      <c r="AP1556" s="374" t="str">
        <f t="array" ref="AP1556">IF($W1556, "", INDEX(方音八音反切資料表, $AD1556, $AG1556))</f>
        <v/>
      </c>
      <c r="AQ1556" s="370"/>
      <c r="AR1556" s="374" t="str">
        <f t="array" ref="AR1556">IF($V1556, "", INDEX(白話字聲母資料表, $Z1556, $AR$5))</f>
        <v/>
      </c>
      <c r="AS1556" s="375" t="str">
        <f t="array" ref="AS1556">IF($W1556, "", INDEX(白話字韻母資料表, $AC1556, $AR$5))</f>
        <v/>
      </c>
      <c r="AT1556" s="374" t="str">
        <f t="array" ref="AT1556">IF($W1556, "", INDEX(台羅韻母八聲調資料表, $AD1556, $AG1556))</f>
        <v/>
      </c>
      <c r="AU1556" s="370"/>
      <c r="AV1556" s="374" t="str">
        <f t="array" ref="AV1556">IF($V1556, "", INDEX(白話字聲母資料表, $Z1556, $AV$5))</f>
        <v/>
      </c>
      <c r="AW1556" s="375" t="str">
        <f t="array" ref="AW1556">IF($W1556, "", INDEX(白話字韻母資料表, $AC1556, $AW$5))</f>
        <v/>
      </c>
      <c r="AX1556" s="374" t="str">
        <f t="array" ref="AX1556">IF($W1556, "", INDEX(閩拼韻母八聲調資料表, $AD1556, $AG1556))</f>
        <v/>
      </c>
    </row>
    <row r="1557" spans="2:50">
      <c r="B1557" s="380">
        <f t="shared" si="442"/>
        <v>1549</v>
      </c>
      <c r="C1557" s="314" t="str">
        <f>MID(文章!$D$4, B1557, 1)</f>
        <v/>
      </c>
      <c r="D1557" s="365"/>
      <c r="E1557" s="365"/>
      <c r="F1557" s="365"/>
      <c r="G1557" s="315" t="str">
        <f t="array" ref="G1557">IF( OR($T1557, NOT($U1557), $W1557), "", $AA1557 &amp; $AH1557 &amp; INDEX(中文數值資料表, $AG1557, 2) )</f>
        <v/>
      </c>
      <c r="H1557" s="321" t="str">
        <f t="shared" si="443"/>
        <v/>
      </c>
      <c r="I1557" s="322" t="str">
        <f t="shared" si="444"/>
        <v/>
      </c>
      <c r="J1557" s="323" t="str">
        <f t="shared" si="445"/>
        <v/>
      </c>
      <c r="K1557" s="316" t="str">
        <f t="shared" si="446"/>
        <v/>
      </c>
      <c r="L1557" s="317" t="str">
        <f t="shared" ca="1" si="463"/>
        <v xml:space="preserve">\ltjruby{}{}\
</v>
      </c>
      <c r="M1557" s="317" t="str">
        <f t="shared" ca="1" si="449"/>
        <v xml:space="preserve">&lt;ruby&gt;&lt;rt&gt;&lt;/rt&gt;&lt;/ruby&gt;
</v>
      </c>
      <c r="N1557" s="317" t="str">
        <f t="shared" ca="1" si="450"/>
        <v xml:space="preserve">&lt;ruby&gt;&lt;rt&gt;&lt;/rt&gt;&lt;/ruby&gt;
</v>
      </c>
      <c r="O1557" s="317" t="str">
        <f t="shared" ca="1" si="451"/>
        <v xml:space="preserve">&lt;ruby&gt;&lt;rt&gt;&lt;/rt&gt;&lt;/ruby&gt;
</v>
      </c>
      <c r="P1557" s="317" t="str">
        <f t="shared" ca="1" si="451"/>
        <v xml:space="preserve">&lt;ruby&gt;&lt;rt&gt;&lt;/rt&gt;&lt;/ruby&gt;
</v>
      </c>
      <c r="Q1557" s="318" t="str">
        <f t="shared" ca="1" si="452"/>
        <v xml:space="preserve">&lt;ruby&gt;&lt;rtc&gt;&lt;/rtc&gt;&lt;/ruby&gt;
</v>
      </c>
      <c r="R1557" s="318" t="str">
        <f t="shared" ca="1" si="453"/>
        <v xml:space="preserve">&lt;ruby&gt;&lt;rt&gt;&lt;/rt&gt;&lt;rtc&gt;&lt;/rtc&gt;&lt;/ruby&gt;
</v>
      </c>
      <c r="S1557" s="285"/>
      <c r="T1557" s="319" t="b">
        <f t="shared" si="447"/>
        <v>0</v>
      </c>
      <c r="U1557" s="319" t="b">
        <f t="shared" si="454"/>
        <v>0</v>
      </c>
      <c r="V1557" s="319" t="b">
        <f t="shared" si="455"/>
        <v>1</v>
      </c>
      <c r="W1557" s="319" t="b">
        <f t="shared" si="456"/>
        <v>1</v>
      </c>
      <c r="X1557" s="319" t="b">
        <f t="shared" si="457"/>
        <v>0</v>
      </c>
      <c r="Y1557" s="370"/>
      <c r="Z1557" s="377" t="str">
        <f t="shared" si="448"/>
        <v/>
      </c>
      <c r="AA1557" s="373" t="str">
        <f t="array" ref="AA1557">IF( $Z1557="", "", INDEX(白話字聲母資料表, $Z1557, $AA$5))</f>
        <v/>
      </c>
      <c r="AB1557" s="370"/>
      <c r="AC1557" s="377" t="str">
        <f t="shared" si="458"/>
        <v/>
      </c>
      <c r="AD1557" s="373" t="str">
        <f t="array" ref="AD1557">IF( $W1557, "", INDEX(白話字韻母資料表, AC1557, $AD$5))</f>
        <v/>
      </c>
      <c r="AE1557" s="373" t="str">
        <f t="array" ref="AE1557">IF( $W1557, "", IF( INDEX(白話字韻母資料表, AC1557, $AE$5) = "入聲", TRUE, FALSE) )</f>
        <v/>
      </c>
      <c r="AF1557" s="374" t="str">
        <f t="shared" si="459"/>
        <v/>
      </c>
      <c r="AG1557" s="374" t="str">
        <f t="shared" si="460"/>
        <v/>
      </c>
      <c r="AH1557" s="374" t="str">
        <f t="array" ref="AH1557">IF( $W1557, "", INDEX(白話字韻母資料表, $AC1557, $AH$5))</f>
        <v/>
      </c>
      <c r="AI1557" s="374" t="str">
        <f t="array" ref="AI1557">IF($W1557, "", INDEX(白話字韻母八聲調資料表, $AD1557, $AG1557))</f>
        <v/>
      </c>
      <c r="AJ1557" s="370"/>
      <c r="AK1557" s="373" t="b">
        <f t="shared" si="461"/>
        <v>0</v>
      </c>
      <c r="AL1557" s="373" t="str">
        <f>IF( $AK1557, IFERROR( IF(MATCH( $E1557, 顎音化聲母!$H$9:$H$37, 0), TRUE, FALSE), FALSE), "")</f>
        <v/>
      </c>
      <c r="AM1557" s="373" t="str">
        <f t="array" ref="AM1557">IF( AND($AK1557, $AL1557), INDEX(顎音化聲母資料表, MATCH( $D1557 &amp; $E1557, 顎音化聲母!$L$5:$L$136, 0), 3), "")</f>
        <v/>
      </c>
      <c r="AN1557" s="373" t="str">
        <f t="shared" si="462"/>
        <v/>
      </c>
      <c r="AO1557" s="374" t="str">
        <f t="array" ref="AO1557">IF($AN1557="", "", IF( $AM1557&lt;&gt;"", $AM1557,INDEX(白話字聲母資料表, $AN1557, $AO$5)))</f>
        <v/>
      </c>
      <c r="AP1557" s="374" t="str">
        <f t="array" ref="AP1557">IF($W1557, "", INDEX(方音八音反切資料表, $AD1557, $AG1557))</f>
        <v/>
      </c>
      <c r="AQ1557" s="370"/>
      <c r="AR1557" s="374" t="str">
        <f t="array" ref="AR1557">IF($V1557, "", INDEX(白話字聲母資料表, $Z1557, $AR$5))</f>
        <v/>
      </c>
      <c r="AS1557" s="375" t="str">
        <f t="array" ref="AS1557">IF($W1557, "", INDEX(白話字韻母資料表, $AC1557, $AR$5))</f>
        <v/>
      </c>
      <c r="AT1557" s="374" t="str">
        <f t="array" ref="AT1557">IF($W1557, "", INDEX(台羅韻母八聲調資料表, $AD1557, $AG1557))</f>
        <v/>
      </c>
      <c r="AU1557" s="370"/>
      <c r="AV1557" s="374" t="str">
        <f t="array" ref="AV1557">IF($V1557, "", INDEX(白話字聲母資料表, $Z1557, $AV$5))</f>
        <v/>
      </c>
      <c r="AW1557" s="375" t="str">
        <f t="array" ref="AW1557">IF($W1557, "", INDEX(白話字韻母資料表, $AC1557, $AW$5))</f>
        <v/>
      </c>
      <c r="AX1557" s="374" t="str">
        <f t="array" ref="AX1557">IF($W1557, "", INDEX(閩拼韻母八聲調資料表, $AD1557, $AG1557))</f>
        <v/>
      </c>
    </row>
    <row r="1558" spans="2:50">
      <c r="B1558" s="380">
        <f t="shared" si="442"/>
        <v>1550</v>
      </c>
      <c r="C1558" s="314" t="str">
        <f>MID(文章!$D$4, B1558, 1)</f>
        <v/>
      </c>
      <c r="D1558" s="365"/>
      <c r="E1558" s="365"/>
      <c r="F1558" s="365"/>
      <c r="G1558" s="315" t="str">
        <f t="array" ref="G1558">IF( OR($T1558, NOT($U1558), $W1558), "", $AA1558 &amp; $AH1558 &amp; INDEX(中文數值資料表, $AG1558, 2) )</f>
        <v/>
      </c>
      <c r="H1558" s="321" t="str">
        <f t="shared" si="443"/>
        <v/>
      </c>
      <c r="I1558" s="322" t="str">
        <f t="shared" si="444"/>
        <v/>
      </c>
      <c r="J1558" s="323" t="str">
        <f t="shared" si="445"/>
        <v/>
      </c>
      <c r="K1558" s="316" t="str">
        <f t="shared" si="446"/>
        <v/>
      </c>
      <c r="L1558" s="317" t="str">
        <f t="shared" ca="1" si="463"/>
        <v xml:space="preserve">\ltjruby{}{}\
</v>
      </c>
      <c r="M1558" s="317" t="str">
        <f t="shared" ca="1" si="449"/>
        <v xml:space="preserve">&lt;ruby&gt;&lt;rt&gt;&lt;/rt&gt;&lt;/ruby&gt;
</v>
      </c>
      <c r="N1558" s="317" t="str">
        <f t="shared" ca="1" si="450"/>
        <v xml:space="preserve">&lt;ruby&gt;&lt;rt&gt;&lt;/rt&gt;&lt;/ruby&gt;
</v>
      </c>
      <c r="O1558" s="317" t="str">
        <f t="shared" ca="1" si="451"/>
        <v xml:space="preserve">&lt;ruby&gt;&lt;rt&gt;&lt;/rt&gt;&lt;/ruby&gt;
</v>
      </c>
      <c r="P1558" s="317" t="str">
        <f t="shared" ca="1" si="451"/>
        <v xml:space="preserve">&lt;ruby&gt;&lt;rt&gt;&lt;/rt&gt;&lt;/ruby&gt;
</v>
      </c>
      <c r="Q1558" s="318" t="str">
        <f t="shared" ca="1" si="452"/>
        <v xml:space="preserve">&lt;ruby&gt;&lt;rtc&gt;&lt;/rtc&gt;&lt;/ruby&gt;
</v>
      </c>
      <c r="R1558" s="318" t="str">
        <f t="shared" ca="1" si="453"/>
        <v xml:space="preserve">&lt;ruby&gt;&lt;rt&gt;&lt;/rt&gt;&lt;rtc&gt;&lt;/rtc&gt;&lt;/ruby&gt;
</v>
      </c>
      <c r="S1558" s="285"/>
      <c r="T1558" s="319" t="b">
        <f t="shared" si="447"/>
        <v>0</v>
      </c>
      <c r="U1558" s="319" t="b">
        <f t="shared" si="454"/>
        <v>0</v>
      </c>
      <c r="V1558" s="319" t="b">
        <f t="shared" si="455"/>
        <v>1</v>
      </c>
      <c r="W1558" s="319" t="b">
        <f t="shared" si="456"/>
        <v>1</v>
      </c>
      <c r="X1558" s="319" t="b">
        <f t="shared" si="457"/>
        <v>0</v>
      </c>
      <c r="Y1558" s="370"/>
      <c r="Z1558" s="377" t="str">
        <f t="shared" si="448"/>
        <v/>
      </c>
      <c r="AA1558" s="373" t="str">
        <f t="array" ref="AA1558">IF( $Z1558="", "", INDEX(白話字聲母資料表, $Z1558, $AA$5))</f>
        <v/>
      </c>
      <c r="AB1558" s="370"/>
      <c r="AC1558" s="377" t="str">
        <f t="shared" si="458"/>
        <v/>
      </c>
      <c r="AD1558" s="373" t="str">
        <f t="array" ref="AD1558">IF( $W1558, "", INDEX(白話字韻母資料表, AC1558, $AD$5))</f>
        <v/>
      </c>
      <c r="AE1558" s="373" t="str">
        <f t="array" ref="AE1558">IF( $W1558, "", IF( INDEX(白話字韻母資料表, AC1558, $AE$5) = "入聲", TRUE, FALSE) )</f>
        <v/>
      </c>
      <c r="AF1558" s="374" t="str">
        <f t="shared" si="459"/>
        <v/>
      </c>
      <c r="AG1558" s="374" t="str">
        <f t="shared" si="460"/>
        <v/>
      </c>
      <c r="AH1558" s="374" t="str">
        <f t="array" ref="AH1558">IF( $W1558, "", INDEX(白話字韻母資料表, $AC1558, $AH$5))</f>
        <v/>
      </c>
      <c r="AI1558" s="374" t="str">
        <f t="array" ref="AI1558">IF($W1558, "", INDEX(白話字韻母八聲調資料表, $AD1558, $AG1558))</f>
        <v/>
      </c>
      <c r="AJ1558" s="370"/>
      <c r="AK1558" s="373" t="b">
        <f t="shared" si="461"/>
        <v>0</v>
      </c>
      <c r="AL1558" s="373" t="str">
        <f>IF( $AK1558, IFERROR( IF(MATCH( $E1558, 顎音化聲母!$H$9:$H$37, 0), TRUE, FALSE), FALSE), "")</f>
        <v/>
      </c>
      <c r="AM1558" s="373" t="str">
        <f t="array" ref="AM1558">IF( AND($AK1558, $AL1558), INDEX(顎音化聲母資料表, MATCH( $D1558 &amp; $E1558, 顎音化聲母!$L$5:$L$136, 0), 3), "")</f>
        <v/>
      </c>
      <c r="AN1558" s="373" t="str">
        <f t="shared" si="462"/>
        <v/>
      </c>
      <c r="AO1558" s="374" t="str">
        <f t="array" ref="AO1558">IF($AN1558="", "", IF( $AM1558&lt;&gt;"", $AM1558,INDEX(白話字聲母資料表, $AN1558, $AO$5)))</f>
        <v/>
      </c>
      <c r="AP1558" s="374" t="str">
        <f t="array" ref="AP1558">IF($W1558, "", INDEX(方音八音反切資料表, $AD1558, $AG1558))</f>
        <v/>
      </c>
      <c r="AQ1558" s="370"/>
      <c r="AR1558" s="374" t="str">
        <f t="array" ref="AR1558">IF($V1558, "", INDEX(白話字聲母資料表, $Z1558, $AR$5))</f>
        <v/>
      </c>
      <c r="AS1558" s="375" t="str">
        <f t="array" ref="AS1558">IF($W1558, "", INDEX(白話字韻母資料表, $AC1558, $AR$5))</f>
        <v/>
      </c>
      <c r="AT1558" s="374" t="str">
        <f t="array" ref="AT1558">IF($W1558, "", INDEX(台羅韻母八聲調資料表, $AD1558, $AG1558))</f>
        <v/>
      </c>
      <c r="AU1558" s="370"/>
      <c r="AV1558" s="374" t="str">
        <f t="array" ref="AV1558">IF($V1558, "", INDEX(白話字聲母資料表, $Z1558, $AV$5))</f>
        <v/>
      </c>
      <c r="AW1558" s="375" t="str">
        <f t="array" ref="AW1558">IF($W1558, "", INDEX(白話字韻母資料表, $AC1558, $AW$5))</f>
        <v/>
      </c>
      <c r="AX1558" s="374" t="str">
        <f t="array" ref="AX1558">IF($W1558, "", INDEX(閩拼韻母八聲調資料表, $AD1558, $AG1558))</f>
        <v/>
      </c>
    </row>
    <row r="1559" spans="2:50">
      <c r="B1559" s="380">
        <f t="shared" si="442"/>
        <v>1551</v>
      </c>
      <c r="C1559" s="314" t="str">
        <f>MID(文章!$D$4, B1559, 1)</f>
        <v/>
      </c>
      <c r="D1559" s="365"/>
      <c r="E1559" s="365"/>
      <c r="F1559" s="365"/>
      <c r="G1559" s="315" t="str">
        <f t="array" ref="G1559">IF( OR($T1559, NOT($U1559), $W1559), "", $AA1559 &amp; $AH1559 &amp; INDEX(中文數值資料表, $AG1559, 2) )</f>
        <v/>
      </c>
      <c r="H1559" s="321" t="str">
        <f t="shared" si="443"/>
        <v/>
      </c>
      <c r="I1559" s="322" t="str">
        <f t="shared" si="444"/>
        <v/>
      </c>
      <c r="J1559" s="323" t="str">
        <f t="shared" si="445"/>
        <v/>
      </c>
      <c r="K1559" s="316" t="str">
        <f t="shared" si="446"/>
        <v/>
      </c>
      <c r="L1559" s="317" t="str">
        <f t="shared" ca="1" si="463"/>
        <v xml:space="preserve">\ltjruby{}{}\
</v>
      </c>
      <c r="M1559" s="317" t="str">
        <f t="shared" ca="1" si="449"/>
        <v xml:space="preserve">&lt;ruby&gt;&lt;rt&gt;&lt;/rt&gt;&lt;/ruby&gt;
</v>
      </c>
      <c r="N1559" s="317" t="str">
        <f t="shared" ca="1" si="450"/>
        <v xml:space="preserve">&lt;ruby&gt;&lt;rt&gt;&lt;/rt&gt;&lt;/ruby&gt;
</v>
      </c>
      <c r="O1559" s="317" t="str">
        <f t="shared" ca="1" si="451"/>
        <v xml:space="preserve">&lt;ruby&gt;&lt;rt&gt;&lt;/rt&gt;&lt;/ruby&gt;
</v>
      </c>
      <c r="P1559" s="317" t="str">
        <f t="shared" ca="1" si="451"/>
        <v xml:space="preserve">&lt;ruby&gt;&lt;rt&gt;&lt;/rt&gt;&lt;/ruby&gt;
</v>
      </c>
      <c r="Q1559" s="318" t="str">
        <f t="shared" ca="1" si="452"/>
        <v xml:space="preserve">&lt;ruby&gt;&lt;rtc&gt;&lt;/rtc&gt;&lt;/ruby&gt;
</v>
      </c>
      <c r="R1559" s="318" t="str">
        <f t="shared" ca="1" si="453"/>
        <v xml:space="preserve">&lt;ruby&gt;&lt;rt&gt;&lt;/rt&gt;&lt;rtc&gt;&lt;/rtc&gt;&lt;/ruby&gt;
</v>
      </c>
      <c r="S1559" s="285"/>
      <c r="T1559" s="319" t="b">
        <f t="shared" si="447"/>
        <v>0</v>
      </c>
      <c r="U1559" s="319" t="b">
        <f t="shared" si="454"/>
        <v>0</v>
      </c>
      <c r="V1559" s="319" t="b">
        <f t="shared" si="455"/>
        <v>1</v>
      </c>
      <c r="W1559" s="319" t="b">
        <f t="shared" si="456"/>
        <v>1</v>
      </c>
      <c r="X1559" s="319" t="b">
        <f t="shared" si="457"/>
        <v>0</v>
      </c>
      <c r="Y1559" s="370"/>
      <c r="Z1559" s="377" t="str">
        <f t="shared" si="448"/>
        <v/>
      </c>
      <c r="AA1559" s="373" t="str">
        <f t="array" ref="AA1559">IF( $Z1559="", "", INDEX(白話字聲母資料表, $Z1559, $AA$5))</f>
        <v/>
      </c>
      <c r="AB1559" s="370"/>
      <c r="AC1559" s="377" t="str">
        <f t="shared" si="458"/>
        <v/>
      </c>
      <c r="AD1559" s="373" t="str">
        <f t="array" ref="AD1559">IF( $W1559, "", INDEX(白話字韻母資料表, AC1559, $AD$5))</f>
        <v/>
      </c>
      <c r="AE1559" s="373" t="str">
        <f t="array" ref="AE1559">IF( $W1559, "", IF( INDEX(白話字韻母資料表, AC1559, $AE$5) = "入聲", TRUE, FALSE) )</f>
        <v/>
      </c>
      <c r="AF1559" s="374" t="str">
        <f t="shared" si="459"/>
        <v/>
      </c>
      <c r="AG1559" s="374" t="str">
        <f t="shared" si="460"/>
        <v/>
      </c>
      <c r="AH1559" s="374" t="str">
        <f t="array" ref="AH1559">IF( $W1559, "", INDEX(白話字韻母資料表, $AC1559, $AH$5))</f>
        <v/>
      </c>
      <c r="AI1559" s="374" t="str">
        <f t="array" ref="AI1559">IF($W1559, "", INDEX(白話字韻母八聲調資料表, $AD1559, $AG1559))</f>
        <v/>
      </c>
      <c r="AJ1559" s="370"/>
      <c r="AK1559" s="373" t="b">
        <f t="shared" si="461"/>
        <v>0</v>
      </c>
      <c r="AL1559" s="373" t="str">
        <f>IF( $AK1559, IFERROR( IF(MATCH( $E1559, 顎音化聲母!$H$9:$H$37, 0), TRUE, FALSE), FALSE), "")</f>
        <v/>
      </c>
      <c r="AM1559" s="373" t="str">
        <f t="array" ref="AM1559">IF( AND($AK1559, $AL1559), INDEX(顎音化聲母資料表, MATCH( $D1559 &amp; $E1559, 顎音化聲母!$L$5:$L$136, 0), 3), "")</f>
        <v/>
      </c>
      <c r="AN1559" s="373" t="str">
        <f t="shared" si="462"/>
        <v/>
      </c>
      <c r="AO1559" s="374" t="str">
        <f t="array" ref="AO1559">IF($AN1559="", "", IF( $AM1559&lt;&gt;"", $AM1559,INDEX(白話字聲母資料表, $AN1559, $AO$5)))</f>
        <v/>
      </c>
      <c r="AP1559" s="374" t="str">
        <f t="array" ref="AP1559">IF($W1559, "", INDEX(方音八音反切資料表, $AD1559, $AG1559))</f>
        <v/>
      </c>
      <c r="AQ1559" s="370"/>
      <c r="AR1559" s="374" t="str">
        <f t="array" ref="AR1559">IF($V1559, "", INDEX(白話字聲母資料表, $Z1559, $AR$5))</f>
        <v/>
      </c>
      <c r="AS1559" s="375" t="str">
        <f t="array" ref="AS1559">IF($W1559, "", INDEX(白話字韻母資料表, $AC1559, $AR$5))</f>
        <v/>
      </c>
      <c r="AT1559" s="374" t="str">
        <f t="array" ref="AT1559">IF($W1559, "", INDEX(台羅韻母八聲調資料表, $AD1559, $AG1559))</f>
        <v/>
      </c>
      <c r="AU1559" s="370"/>
      <c r="AV1559" s="374" t="str">
        <f t="array" ref="AV1559">IF($V1559, "", INDEX(白話字聲母資料表, $Z1559, $AV$5))</f>
        <v/>
      </c>
      <c r="AW1559" s="375" t="str">
        <f t="array" ref="AW1559">IF($W1559, "", INDEX(白話字韻母資料表, $AC1559, $AW$5))</f>
        <v/>
      </c>
      <c r="AX1559" s="374" t="str">
        <f t="array" ref="AX1559">IF($W1559, "", INDEX(閩拼韻母八聲調資料表, $AD1559, $AG1559))</f>
        <v/>
      </c>
    </row>
    <row r="1560" spans="2:50">
      <c r="B1560" s="380">
        <f t="shared" si="442"/>
        <v>1552</v>
      </c>
      <c r="C1560" s="314" t="str">
        <f>MID(文章!$D$4, B1560, 1)</f>
        <v/>
      </c>
      <c r="D1560" s="365"/>
      <c r="E1560" s="365"/>
      <c r="F1560" s="365"/>
      <c r="G1560" s="315" t="str">
        <f t="array" ref="G1560">IF( OR($T1560, NOT($U1560), $W1560), "", $AA1560 &amp; $AH1560 &amp; INDEX(中文數值資料表, $AG1560, 2) )</f>
        <v/>
      </c>
      <c r="H1560" s="321" t="str">
        <f t="shared" si="443"/>
        <v/>
      </c>
      <c r="I1560" s="322" t="str">
        <f t="shared" si="444"/>
        <v/>
      </c>
      <c r="J1560" s="323" t="str">
        <f t="shared" si="445"/>
        <v/>
      </c>
      <c r="K1560" s="316" t="str">
        <f t="shared" si="446"/>
        <v/>
      </c>
      <c r="L1560" s="317" t="str">
        <f t="shared" ca="1" si="463"/>
        <v xml:space="preserve">\ltjruby{}{}\
</v>
      </c>
      <c r="M1560" s="317" t="str">
        <f t="shared" ca="1" si="449"/>
        <v xml:space="preserve">&lt;ruby&gt;&lt;rt&gt;&lt;/rt&gt;&lt;/ruby&gt;
</v>
      </c>
      <c r="N1560" s="317" t="str">
        <f t="shared" ca="1" si="450"/>
        <v xml:space="preserve">&lt;ruby&gt;&lt;rt&gt;&lt;/rt&gt;&lt;/ruby&gt;
</v>
      </c>
      <c r="O1560" s="317" t="str">
        <f t="shared" ca="1" si="451"/>
        <v xml:space="preserve">&lt;ruby&gt;&lt;rt&gt;&lt;/rt&gt;&lt;/ruby&gt;
</v>
      </c>
      <c r="P1560" s="317" t="str">
        <f t="shared" ca="1" si="451"/>
        <v xml:space="preserve">&lt;ruby&gt;&lt;rt&gt;&lt;/rt&gt;&lt;/ruby&gt;
</v>
      </c>
      <c r="Q1560" s="318" t="str">
        <f t="shared" ca="1" si="452"/>
        <v xml:space="preserve">&lt;ruby&gt;&lt;rtc&gt;&lt;/rtc&gt;&lt;/ruby&gt;
</v>
      </c>
      <c r="R1560" s="318" t="str">
        <f t="shared" ca="1" si="453"/>
        <v xml:space="preserve">&lt;ruby&gt;&lt;rt&gt;&lt;/rt&gt;&lt;rtc&gt;&lt;/rtc&gt;&lt;/ruby&gt;
</v>
      </c>
      <c r="S1560" s="285"/>
      <c r="T1560" s="319" t="b">
        <f t="shared" si="447"/>
        <v>0</v>
      </c>
      <c r="U1560" s="319" t="b">
        <f t="shared" si="454"/>
        <v>0</v>
      </c>
      <c r="V1560" s="319" t="b">
        <f t="shared" si="455"/>
        <v>1</v>
      </c>
      <c r="W1560" s="319" t="b">
        <f t="shared" si="456"/>
        <v>1</v>
      </c>
      <c r="X1560" s="319" t="b">
        <f t="shared" si="457"/>
        <v>0</v>
      </c>
      <c r="Y1560" s="370"/>
      <c r="Z1560" s="377" t="str">
        <f t="shared" si="448"/>
        <v/>
      </c>
      <c r="AA1560" s="373" t="str">
        <f t="array" ref="AA1560">IF( $Z1560="", "", INDEX(白話字聲母資料表, $Z1560, $AA$5))</f>
        <v/>
      </c>
      <c r="AB1560" s="370"/>
      <c r="AC1560" s="377" t="str">
        <f t="shared" si="458"/>
        <v/>
      </c>
      <c r="AD1560" s="373" t="str">
        <f t="array" ref="AD1560">IF( $W1560, "", INDEX(白話字韻母資料表, AC1560, $AD$5))</f>
        <v/>
      </c>
      <c r="AE1560" s="373" t="str">
        <f t="array" ref="AE1560">IF( $W1560, "", IF( INDEX(白話字韻母資料表, AC1560, $AE$5) = "入聲", TRUE, FALSE) )</f>
        <v/>
      </c>
      <c r="AF1560" s="374" t="str">
        <f t="shared" si="459"/>
        <v/>
      </c>
      <c r="AG1560" s="374" t="str">
        <f t="shared" si="460"/>
        <v/>
      </c>
      <c r="AH1560" s="374" t="str">
        <f t="array" ref="AH1560">IF( $W1560, "", INDEX(白話字韻母資料表, $AC1560, $AH$5))</f>
        <v/>
      </c>
      <c r="AI1560" s="374" t="str">
        <f t="array" ref="AI1560">IF($W1560, "", INDEX(白話字韻母八聲調資料表, $AD1560, $AG1560))</f>
        <v/>
      </c>
      <c r="AJ1560" s="370"/>
      <c r="AK1560" s="373" t="b">
        <f t="shared" si="461"/>
        <v>0</v>
      </c>
      <c r="AL1560" s="373" t="str">
        <f>IF( $AK1560, IFERROR( IF(MATCH( $E1560, 顎音化聲母!$H$9:$H$37, 0), TRUE, FALSE), FALSE), "")</f>
        <v/>
      </c>
      <c r="AM1560" s="373" t="str">
        <f t="array" ref="AM1560">IF( AND($AK1560, $AL1560), INDEX(顎音化聲母資料表, MATCH( $D1560 &amp; $E1560, 顎音化聲母!$L$5:$L$136, 0), 3), "")</f>
        <v/>
      </c>
      <c r="AN1560" s="373" t="str">
        <f t="shared" si="462"/>
        <v/>
      </c>
      <c r="AO1560" s="374" t="str">
        <f t="array" ref="AO1560">IF($AN1560="", "", IF( $AM1560&lt;&gt;"", $AM1560,INDEX(白話字聲母資料表, $AN1560, $AO$5)))</f>
        <v/>
      </c>
      <c r="AP1560" s="374" t="str">
        <f t="array" ref="AP1560">IF($W1560, "", INDEX(方音八音反切資料表, $AD1560, $AG1560))</f>
        <v/>
      </c>
      <c r="AQ1560" s="370"/>
      <c r="AR1560" s="374" t="str">
        <f t="array" ref="AR1560">IF($V1560, "", INDEX(白話字聲母資料表, $Z1560, $AR$5))</f>
        <v/>
      </c>
      <c r="AS1560" s="375" t="str">
        <f t="array" ref="AS1560">IF($W1560, "", INDEX(白話字韻母資料表, $AC1560, $AR$5))</f>
        <v/>
      </c>
      <c r="AT1560" s="374" t="str">
        <f t="array" ref="AT1560">IF($W1560, "", INDEX(台羅韻母八聲調資料表, $AD1560, $AG1560))</f>
        <v/>
      </c>
      <c r="AU1560" s="370"/>
      <c r="AV1560" s="374" t="str">
        <f t="array" ref="AV1560">IF($V1560, "", INDEX(白話字聲母資料表, $Z1560, $AV$5))</f>
        <v/>
      </c>
      <c r="AW1560" s="375" t="str">
        <f t="array" ref="AW1560">IF($W1560, "", INDEX(白話字韻母資料表, $AC1560, $AW$5))</f>
        <v/>
      </c>
      <c r="AX1560" s="374" t="str">
        <f t="array" ref="AX1560">IF($W1560, "", INDEX(閩拼韻母八聲調資料表, $AD1560, $AG1560))</f>
        <v/>
      </c>
    </row>
    <row r="1561" spans="2:50">
      <c r="B1561" s="380">
        <f t="shared" si="442"/>
        <v>1553</v>
      </c>
      <c r="C1561" s="314" t="str">
        <f>MID(文章!$D$4, B1561, 1)</f>
        <v/>
      </c>
      <c r="D1561" s="365"/>
      <c r="E1561" s="365"/>
      <c r="F1561" s="365"/>
      <c r="G1561" s="315" t="str">
        <f t="array" ref="G1561">IF( OR($T1561, NOT($U1561), $W1561), "", $AA1561 &amp; $AH1561 &amp; INDEX(中文數值資料表, $AG1561, 2) )</f>
        <v/>
      </c>
      <c r="H1561" s="321" t="str">
        <f t="shared" si="443"/>
        <v/>
      </c>
      <c r="I1561" s="322" t="str">
        <f t="shared" si="444"/>
        <v/>
      </c>
      <c r="J1561" s="323" t="str">
        <f t="shared" si="445"/>
        <v/>
      </c>
      <c r="K1561" s="316" t="str">
        <f t="shared" si="446"/>
        <v/>
      </c>
      <c r="L1561" s="317" t="str">
        <f t="shared" ca="1" si="463"/>
        <v xml:space="preserve">\ltjruby{}{}\
</v>
      </c>
      <c r="M1561" s="317" t="str">
        <f t="shared" ca="1" si="449"/>
        <v xml:space="preserve">&lt;ruby&gt;&lt;rt&gt;&lt;/rt&gt;&lt;/ruby&gt;
</v>
      </c>
      <c r="N1561" s="317" t="str">
        <f t="shared" ca="1" si="450"/>
        <v xml:space="preserve">&lt;ruby&gt;&lt;rt&gt;&lt;/rt&gt;&lt;/ruby&gt;
</v>
      </c>
      <c r="O1561" s="317" t="str">
        <f t="shared" ca="1" si="451"/>
        <v xml:space="preserve">&lt;ruby&gt;&lt;rt&gt;&lt;/rt&gt;&lt;/ruby&gt;
</v>
      </c>
      <c r="P1561" s="317" t="str">
        <f t="shared" ca="1" si="451"/>
        <v xml:space="preserve">&lt;ruby&gt;&lt;rt&gt;&lt;/rt&gt;&lt;/ruby&gt;
</v>
      </c>
      <c r="Q1561" s="318" t="str">
        <f t="shared" ca="1" si="452"/>
        <v xml:space="preserve">&lt;ruby&gt;&lt;rtc&gt;&lt;/rtc&gt;&lt;/ruby&gt;
</v>
      </c>
      <c r="R1561" s="318" t="str">
        <f t="shared" ca="1" si="453"/>
        <v xml:space="preserve">&lt;ruby&gt;&lt;rt&gt;&lt;/rt&gt;&lt;rtc&gt;&lt;/rtc&gt;&lt;/ruby&gt;
</v>
      </c>
      <c r="S1561" s="285"/>
      <c r="T1561" s="319" t="b">
        <f t="shared" si="447"/>
        <v>0</v>
      </c>
      <c r="U1561" s="319" t="b">
        <f t="shared" si="454"/>
        <v>0</v>
      </c>
      <c r="V1561" s="319" t="b">
        <f t="shared" si="455"/>
        <v>1</v>
      </c>
      <c r="W1561" s="319" t="b">
        <f t="shared" si="456"/>
        <v>1</v>
      </c>
      <c r="X1561" s="319" t="b">
        <f t="shared" si="457"/>
        <v>0</v>
      </c>
      <c r="Y1561" s="370"/>
      <c r="Z1561" s="377" t="str">
        <f t="shared" si="448"/>
        <v/>
      </c>
      <c r="AA1561" s="373" t="str">
        <f t="array" ref="AA1561">IF( $Z1561="", "", INDEX(白話字聲母資料表, $Z1561, $AA$5))</f>
        <v/>
      </c>
      <c r="AB1561" s="370"/>
      <c r="AC1561" s="377" t="str">
        <f t="shared" si="458"/>
        <v/>
      </c>
      <c r="AD1561" s="373" t="str">
        <f t="array" ref="AD1561">IF( $W1561, "", INDEX(白話字韻母資料表, AC1561, $AD$5))</f>
        <v/>
      </c>
      <c r="AE1561" s="373" t="str">
        <f t="array" ref="AE1561">IF( $W1561, "", IF( INDEX(白話字韻母資料表, AC1561, $AE$5) = "入聲", TRUE, FALSE) )</f>
        <v/>
      </c>
      <c r="AF1561" s="374" t="str">
        <f t="shared" si="459"/>
        <v/>
      </c>
      <c r="AG1561" s="374" t="str">
        <f t="shared" si="460"/>
        <v/>
      </c>
      <c r="AH1561" s="374" t="str">
        <f t="array" ref="AH1561">IF( $W1561, "", INDEX(白話字韻母資料表, $AC1561, $AH$5))</f>
        <v/>
      </c>
      <c r="AI1561" s="374" t="str">
        <f t="array" ref="AI1561">IF($W1561, "", INDEX(白話字韻母八聲調資料表, $AD1561, $AG1561))</f>
        <v/>
      </c>
      <c r="AJ1561" s="370"/>
      <c r="AK1561" s="373" t="b">
        <f t="shared" si="461"/>
        <v>0</v>
      </c>
      <c r="AL1561" s="373" t="str">
        <f>IF( $AK1561, IFERROR( IF(MATCH( $E1561, 顎音化聲母!$H$9:$H$37, 0), TRUE, FALSE), FALSE), "")</f>
        <v/>
      </c>
      <c r="AM1561" s="373" t="str">
        <f t="array" ref="AM1561">IF( AND($AK1561, $AL1561), INDEX(顎音化聲母資料表, MATCH( $D1561 &amp; $E1561, 顎音化聲母!$L$5:$L$136, 0), 3), "")</f>
        <v/>
      </c>
      <c r="AN1561" s="373" t="str">
        <f t="shared" si="462"/>
        <v/>
      </c>
      <c r="AO1561" s="374" t="str">
        <f t="array" ref="AO1561">IF($AN1561="", "", IF( $AM1561&lt;&gt;"", $AM1561,INDEX(白話字聲母資料表, $AN1561, $AO$5)))</f>
        <v/>
      </c>
      <c r="AP1561" s="374" t="str">
        <f t="array" ref="AP1561">IF($W1561, "", INDEX(方音八音反切資料表, $AD1561, $AG1561))</f>
        <v/>
      </c>
      <c r="AQ1561" s="370"/>
      <c r="AR1561" s="374" t="str">
        <f t="array" ref="AR1561">IF($V1561, "", INDEX(白話字聲母資料表, $Z1561, $AR$5))</f>
        <v/>
      </c>
      <c r="AS1561" s="375" t="str">
        <f t="array" ref="AS1561">IF($W1561, "", INDEX(白話字韻母資料表, $AC1561, $AR$5))</f>
        <v/>
      </c>
      <c r="AT1561" s="374" t="str">
        <f t="array" ref="AT1561">IF($W1561, "", INDEX(台羅韻母八聲調資料表, $AD1561, $AG1561))</f>
        <v/>
      </c>
      <c r="AU1561" s="370"/>
      <c r="AV1561" s="374" t="str">
        <f t="array" ref="AV1561">IF($V1561, "", INDEX(白話字聲母資料表, $Z1561, $AV$5))</f>
        <v/>
      </c>
      <c r="AW1561" s="375" t="str">
        <f t="array" ref="AW1561">IF($W1561, "", INDEX(白話字韻母資料表, $AC1561, $AW$5))</f>
        <v/>
      </c>
      <c r="AX1561" s="374" t="str">
        <f t="array" ref="AX1561">IF($W1561, "", INDEX(閩拼韻母八聲調資料表, $AD1561, $AG1561))</f>
        <v/>
      </c>
    </row>
    <row r="1562" spans="2:50">
      <c r="B1562" s="380">
        <f t="shared" si="442"/>
        <v>1554</v>
      </c>
      <c r="C1562" s="314" t="str">
        <f>MID(文章!$D$4, B1562, 1)</f>
        <v/>
      </c>
      <c r="D1562" s="365"/>
      <c r="E1562" s="365"/>
      <c r="F1562" s="365"/>
      <c r="G1562" s="315" t="str">
        <f t="array" ref="G1562">IF( OR($T1562, NOT($U1562), $W1562), "", $AA1562 &amp; $AH1562 &amp; INDEX(中文數值資料表, $AG1562, 2) )</f>
        <v/>
      </c>
      <c r="H1562" s="321" t="str">
        <f t="shared" si="443"/>
        <v/>
      </c>
      <c r="I1562" s="322" t="str">
        <f t="shared" si="444"/>
        <v/>
      </c>
      <c r="J1562" s="323" t="str">
        <f t="shared" si="445"/>
        <v/>
      </c>
      <c r="K1562" s="316" t="str">
        <f t="shared" si="446"/>
        <v/>
      </c>
      <c r="L1562" s="317" t="str">
        <f t="shared" ca="1" si="463"/>
        <v xml:space="preserve">\ltjruby{}{}\
</v>
      </c>
      <c r="M1562" s="317" t="str">
        <f t="shared" ca="1" si="449"/>
        <v xml:space="preserve">&lt;ruby&gt;&lt;rt&gt;&lt;/rt&gt;&lt;/ruby&gt;
</v>
      </c>
      <c r="N1562" s="317" t="str">
        <f t="shared" ca="1" si="450"/>
        <v xml:space="preserve">&lt;ruby&gt;&lt;rt&gt;&lt;/rt&gt;&lt;/ruby&gt;
</v>
      </c>
      <c r="O1562" s="317" t="str">
        <f t="shared" ca="1" si="451"/>
        <v xml:space="preserve">&lt;ruby&gt;&lt;rt&gt;&lt;/rt&gt;&lt;/ruby&gt;
</v>
      </c>
      <c r="P1562" s="317" t="str">
        <f t="shared" ca="1" si="451"/>
        <v xml:space="preserve">&lt;ruby&gt;&lt;rt&gt;&lt;/rt&gt;&lt;/ruby&gt;
</v>
      </c>
      <c r="Q1562" s="318" t="str">
        <f t="shared" ca="1" si="452"/>
        <v xml:space="preserve">&lt;ruby&gt;&lt;rtc&gt;&lt;/rtc&gt;&lt;/ruby&gt;
</v>
      </c>
      <c r="R1562" s="318" t="str">
        <f t="shared" ca="1" si="453"/>
        <v xml:space="preserve">&lt;ruby&gt;&lt;rt&gt;&lt;/rt&gt;&lt;rtc&gt;&lt;/rtc&gt;&lt;/ruby&gt;
</v>
      </c>
      <c r="S1562" s="285"/>
      <c r="T1562" s="319" t="b">
        <f t="shared" si="447"/>
        <v>0</v>
      </c>
      <c r="U1562" s="319" t="b">
        <f t="shared" si="454"/>
        <v>0</v>
      </c>
      <c r="V1562" s="319" t="b">
        <f t="shared" si="455"/>
        <v>1</v>
      </c>
      <c r="W1562" s="319" t="b">
        <f t="shared" si="456"/>
        <v>1</v>
      </c>
      <c r="X1562" s="319" t="b">
        <f t="shared" si="457"/>
        <v>0</v>
      </c>
      <c r="Y1562" s="370"/>
      <c r="Z1562" s="377" t="str">
        <f t="shared" si="448"/>
        <v/>
      </c>
      <c r="AA1562" s="373" t="str">
        <f t="array" ref="AA1562">IF( $Z1562="", "", INDEX(白話字聲母資料表, $Z1562, $AA$5))</f>
        <v/>
      </c>
      <c r="AB1562" s="370"/>
      <c r="AC1562" s="377" t="str">
        <f t="shared" si="458"/>
        <v/>
      </c>
      <c r="AD1562" s="373" t="str">
        <f t="array" ref="AD1562">IF( $W1562, "", INDEX(白話字韻母資料表, AC1562, $AD$5))</f>
        <v/>
      </c>
      <c r="AE1562" s="373" t="str">
        <f t="array" ref="AE1562">IF( $W1562, "", IF( INDEX(白話字韻母資料表, AC1562, $AE$5) = "入聲", TRUE, FALSE) )</f>
        <v/>
      </c>
      <c r="AF1562" s="374" t="str">
        <f t="shared" si="459"/>
        <v/>
      </c>
      <c r="AG1562" s="374" t="str">
        <f t="shared" si="460"/>
        <v/>
      </c>
      <c r="AH1562" s="374" t="str">
        <f t="array" ref="AH1562">IF( $W1562, "", INDEX(白話字韻母資料表, $AC1562, $AH$5))</f>
        <v/>
      </c>
      <c r="AI1562" s="374" t="str">
        <f t="array" ref="AI1562">IF($W1562, "", INDEX(白話字韻母八聲調資料表, $AD1562, $AG1562))</f>
        <v/>
      </c>
      <c r="AJ1562" s="370"/>
      <c r="AK1562" s="373" t="b">
        <f t="shared" si="461"/>
        <v>0</v>
      </c>
      <c r="AL1562" s="373" t="str">
        <f>IF( $AK1562, IFERROR( IF(MATCH( $E1562, 顎音化聲母!$H$9:$H$37, 0), TRUE, FALSE), FALSE), "")</f>
        <v/>
      </c>
      <c r="AM1562" s="373" t="str">
        <f t="array" ref="AM1562">IF( AND($AK1562, $AL1562), INDEX(顎音化聲母資料表, MATCH( $D1562 &amp; $E1562, 顎音化聲母!$L$5:$L$136, 0), 3), "")</f>
        <v/>
      </c>
      <c r="AN1562" s="373" t="str">
        <f t="shared" si="462"/>
        <v/>
      </c>
      <c r="AO1562" s="374" t="str">
        <f t="array" ref="AO1562">IF($AN1562="", "", IF( $AM1562&lt;&gt;"", $AM1562,INDEX(白話字聲母資料表, $AN1562, $AO$5)))</f>
        <v/>
      </c>
      <c r="AP1562" s="374" t="str">
        <f t="array" ref="AP1562">IF($W1562, "", INDEX(方音八音反切資料表, $AD1562, $AG1562))</f>
        <v/>
      </c>
      <c r="AQ1562" s="370"/>
      <c r="AR1562" s="374" t="str">
        <f t="array" ref="AR1562">IF($V1562, "", INDEX(白話字聲母資料表, $Z1562, $AR$5))</f>
        <v/>
      </c>
      <c r="AS1562" s="375" t="str">
        <f t="array" ref="AS1562">IF($W1562, "", INDEX(白話字韻母資料表, $AC1562, $AR$5))</f>
        <v/>
      </c>
      <c r="AT1562" s="374" t="str">
        <f t="array" ref="AT1562">IF($W1562, "", INDEX(台羅韻母八聲調資料表, $AD1562, $AG1562))</f>
        <v/>
      </c>
      <c r="AU1562" s="370"/>
      <c r="AV1562" s="374" t="str">
        <f t="array" ref="AV1562">IF($V1562, "", INDEX(白話字聲母資料表, $Z1562, $AV$5))</f>
        <v/>
      </c>
      <c r="AW1562" s="375" t="str">
        <f t="array" ref="AW1562">IF($W1562, "", INDEX(白話字韻母資料表, $AC1562, $AW$5))</f>
        <v/>
      </c>
      <c r="AX1562" s="374" t="str">
        <f t="array" ref="AX1562">IF($W1562, "", INDEX(閩拼韻母八聲調資料表, $AD1562, $AG1562))</f>
        <v/>
      </c>
    </row>
    <row r="1563" spans="2:50">
      <c r="B1563" s="380">
        <f t="shared" si="442"/>
        <v>1555</v>
      </c>
      <c r="C1563" s="314" t="str">
        <f>MID(文章!$D$4, B1563, 1)</f>
        <v/>
      </c>
      <c r="D1563" s="365"/>
      <c r="E1563" s="365"/>
      <c r="F1563" s="365"/>
      <c r="G1563" s="315" t="str">
        <f t="array" ref="G1563">IF( OR($T1563, NOT($U1563), $W1563), "", $AA1563 &amp; $AH1563 &amp; INDEX(中文數值資料表, $AG1563, 2) )</f>
        <v/>
      </c>
      <c r="H1563" s="321" t="str">
        <f t="shared" si="443"/>
        <v/>
      </c>
      <c r="I1563" s="322" t="str">
        <f t="shared" si="444"/>
        <v/>
      </c>
      <c r="J1563" s="323" t="str">
        <f t="shared" si="445"/>
        <v/>
      </c>
      <c r="K1563" s="316" t="str">
        <f t="shared" si="446"/>
        <v/>
      </c>
      <c r="L1563" s="317" t="str">
        <f t="shared" ca="1" si="463"/>
        <v xml:space="preserve">\ltjruby{}{}\
</v>
      </c>
      <c r="M1563" s="317" t="str">
        <f t="shared" ca="1" si="449"/>
        <v xml:space="preserve">&lt;ruby&gt;&lt;rt&gt;&lt;/rt&gt;&lt;/ruby&gt;
</v>
      </c>
      <c r="N1563" s="317" t="str">
        <f t="shared" ca="1" si="450"/>
        <v xml:space="preserve">&lt;ruby&gt;&lt;rt&gt;&lt;/rt&gt;&lt;/ruby&gt;
</v>
      </c>
      <c r="O1563" s="317" t="str">
        <f t="shared" ca="1" si="451"/>
        <v xml:space="preserve">&lt;ruby&gt;&lt;rt&gt;&lt;/rt&gt;&lt;/ruby&gt;
</v>
      </c>
      <c r="P1563" s="317" t="str">
        <f t="shared" ca="1" si="451"/>
        <v xml:space="preserve">&lt;ruby&gt;&lt;rt&gt;&lt;/rt&gt;&lt;/ruby&gt;
</v>
      </c>
      <c r="Q1563" s="318" t="str">
        <f t="shared" ca="1" si="452"/>
        <v xml:space="preserve">&lt;ruby&gt;&lt;rtc&gt;&lt;/rtc&gt;&lt;/ruby&gt;
</v>
      </c>
      <c r="R1563" s="318" t="str">
        <f t="shared" ca="1" si="453"/>
        <v xml:space="preserve">&lt;ruby&gt;&lt;rt&gt;&lt;/rt&gt;&lt;rtc&gt;&lt;/rtc&gt;&lt;/ruby&gt;
</v>
      </c>
      <c r="S1563" s="285"/>
      <c r="T1563" s="319" t="b">
        <f t="shared" si="447"/>
        <v>0</v>
      </c>
      <c r="U1563" s="319" t="b">
        <f t="shared" si="454"/>
        <v>0</v>
      </c>
      <c r="V1563" s="319" t="b">
        <f t="shared" si="455"/>
        <v>1</v>
      </c>
      <c r="W1563" s="319" t="b">
        <f t="shared" si="456"/>
        <v>1</v>
      </c>
      <c r="X1563" s="319" t="b">
        <f t="shared" si="457"/>
        <v>0</v>
      </c>
      <c r="Y1563" s="370"/>
      <c r="Z1563" s="377" t="str">
        <f t="shared" si="448"/>
        <v/>
      </c>
      <c r="AA1563" s="373" t="str">
        <f t="array" ref="AA1563">IF( $Z1563="", "", INDEX(白話字聲母資料表, $Z1563, $AA$5))</f>
        <v/>
      </c>
      <c r="AB1563" s="370"/>
      <c r="AC1563" s="377" t="str">
        <f t="shared" si="458"/>
        <v/>
      </c>
      <c r="AD1563" s="373" t="str">
        <f t="array" ref="AD1563">IF( $W1563, "", INDEX(白話字韻母資料表, AC1563, $AD$5))</f>
        <v/>
      </c>
      <c r="AE1563" s="373" t="str">
        <f t="array" ref="AE1563">IF( $W1563, "", IF( INDEX(白話字韻母資料表, AC1563, $AE$5) = "入聲", TRUE, FALSE) )</f>
        <v/>
      </c>
      <c r="AF1563" s="374" t="str">
        <f t="shared" si="459"/>
        <v/>
      </c>
      <c r="AG1563" s="374" t="str">
        <f t="shared" si="460"/>
        <v/>
      </c>
      <c r="AH1563" s="374" t="str">
        <f t="array" ref="AH1563">IF( $W1563, "", INDEX(白話字韻母資料表, $AC1563, $AH$5))</f>
        <v/>
      </c>
      <c r="AI1563" s="374" t="str">
        <f t="array" ref="AI1563">IF($W1563, "", INDEX(白話字韻母八聲調資料表, $AD1563, $AG1563))</f>
        <v/>
      </c>
      <c r="AJ1563" s="370"/>
      <c r="AK1563" s="373" t="b">
        <f t="shared" si="461"/>
        <v>0</v>
      </c>
      <c r="AL1563" s="373" t="str">
        <f>IF( $AK1563, IFERROR( IF(MATCH( $E1563, 顎音化聲母!$H$9:$H$37, 0), TRUE, FALSE), FALSE), "")</f>
        <v/>
      </c>
      <c r="AM1563" s="373" t="str">
        <f t="array" ref="AM1563">IF( AND($AK1563, $AL1563), INDEX(顎音化聲母資料表, MATCH( $D1563 &amp; $E1563, 顎音化聲母!$L$5:$L$136, 0), 3), "")</f>
        <v/>
      </c>
      <c r="AN1563" s="373" t="str">
        <f t="shared" si="462"/>
        <v/>
      </c>
      <c r="AO1563" s="374" t="str">
        <f t="array" ref="AO1563">IF($AN1563="", "", IF( $AM1563&lt;&gt;"", $AM1563,INDEX(白話字聲母資料表, $AN1563, $AO$5)))</f>
        <v/>
      </c>
      <c r="AP1563" s="374" t="str">
        <f t="array" ref="AP1563">IF($W1563, "", INDEX(方音八音反切資料表, $AD1563, $AG1563))</f>
        <v/>
      </c>
      <c r="AQ1563" s="370"/>
      <c r="AR1563" s="374" t="str">
        <f t="array" ref="AR1563">IF($V1563, "", INDEX(白話字聲母資料表, $Z1563, $AR$5))</f>
        <v/>
      </c>
      <c r="AS1563" s="375" t="str">
        <f t="array" ref="AS1563">IF($W1563, "", INDEX(白話字韻母資料表, $AC1563, $AR$5))</f>
        <v/>
      </c>
      <c r="AT1563" s="374" t="str">
        <f t="array" ref="AT1563">IF($W1563, "", INDEX(台羅韻母八聲調資料表, $AD1563, $AG1563))</f>
        <v/>
      </c>
      <c r="AU1563" s="370"/>
      <c r="AV1563" s="374" t="str">
        <f t="array" ref="AV1563">IF($V1563, "", INDEX(白話字聲母資料表, $Z1563, $AV$5))</f>
        <v/>
      </c>
      <c r="AW1563" s="375" t="str">
        <f t="array" ref="AW1563">IF($W1563, "", INDEX(白話字韻母資料表, $AC1563, $AW$5))</f>
        <v/>
      </c>
      <c r="AX1563" s="374" t="str">
        <f t="array" ref="AX1563">IF($W1563, "", INDEX(閩拼韻母八聲調資料表, $AD1563, $AG1563))</f>
        <v/>
      </c>
    </row>
    <row r="1564" spans="2:50">
      <c r="B1564" s="380">
        <f t="shared" si="442"/>
        <v>1556</v>
      </c>
      <c r="C1564" s="314" t="str">
        <f>MID(文章!$D$4, B1564, 1)</f>
        <v/>
      </c>
      <c r="D1564" s="365"/>
      <c r="E1564" s="365"/>
      <c r="F1564" s="365"/>
      <c r="G1564" s="315" t="str">
        <f t="array" ref="G1564">IF( OR($T1564, NOT($U1564), $W1564), "", $AA1564 &amp; $AH1564 &amp; INDEX(中文數值資料表, $AG1564, 2) )</f>
        <v/>
      </c>
      <c r="H1564" s="321" t="str">
        <f t="shared" si="443"/>
        <v/>
      </c>
      <c r="I1564" s="322" t="str">
        <f t="shared" si="444"/>
        <v/>
      </c>
      <c r="J1564" s="323" t="str">
        <f t="shared" si="445"/>
        <v/>
      </c>
      <c r="K1564" s="316" t="str">
        <f t="shared" si="446"/>
        <v/>
      </c>
      <c r="L1564" s="317" t="str">
        <f t="shared" ca="1" si="463"/>
        <v xml:space="preserve">\ltjruby{}{}\
</v>
      </c>
      <c r="M1564" s="317" t="str">
        <f t="shared" ca="1" si="449"/>
        <v xml:space="preserve">&lt;ruby&gt;&lt;rt&gt;&lt;/rt&gt;&lt;/ruby&gt;
</v>
      </c>
      <c r="N1564" s="317" t="str">
        <f t="shared" ca="1" si="450"/>
        <v xml:space="preserve">&lt;ruby&gt;&lt;rt&gt;&lt;/rt&gt;&lt;/ruby&gt;
</v>
      </c>
      <c r="O1564" s="317" t="str">
        <f t="shared" ca="1" si="451"/>
        <v xml:space="preserve">&lt;ruby&gt;&lt;rt&gt;&lt;/rt&gt;&lt;/ruby&gt;
</v>
      </c>
      <c r="P1564" s="317" t="str">
        <f t="shared" ca="1" si="451"/>
        <v xml:space="preserve">&lt;ruby&gt;&lt;rt&gt;&lt;/rt&gt;&lt;/ruby&gt;
</v>
      </c>
      <c r="Q1564" s="318" t="str">
        <f t="shared" ca="1" si="452"/>
        <v xml:space="preserve">&lt;ruby&gt;&lt;rtc&gt;&lt;/rtc&gt;&lt;/ruby&gt;
</v>
      </c>
      <c r="R1564" s="318" t="str">
        <f t="shared" ca="1" si="453"/>
        <v xml:space="preserve">&lt;ruby&gt;&lt;rt&gt;&lt;/rt&gt;&lt;rtc&gt;&lt;/rtc&gt;&lt;/ruby&gt;
</v>
      </c>
      <c r="S1564" s="285"/>
      <c r="T1564" s="319" t="b">
        <f t="shared" si="447"/>
        <v>0</v>
      </c>
      <c r="U1564" s="319" t="b">
        <f t="shared" si="454"/>
        <v>0</v>
      </c>
      <c r="V1564" s="319" t="b">
        <f t="shared" si="455"/>
        <v>1</v>
      </c>
      <c r="W1564" s="319" t="b">
        <f t="shared" si="456"/>
        <v>1</v>
      </c>
      <c r="X1564" s="319" t="b">
        <f t="shared" si="457"/>
        <v>0</v>
      </c>
      <c r="Y1564" s="370"/>
      <c r="Z1564" s="377" t="str">
        <f t="shared" si="448"/>
        <v/>
      </c>
      <c r="AA1564" s="373" t="str">
        <f t="array" ref="AA1564">IF( $Z1564="", "", INDEX(白話字聲母資料表, $Z1564, $AA$5))</f>
        <v/>
      </c>
      <c r="AB1564" s="370"/>
      <c r="AC1564" s="377" t="str">
        <f t="shared" si="458"/>
        <v/>
      </c>
      <c r="AD1564" s="373" t="str">
        <f t="array" ref="AD1564">IF( $W1564, "", INDEX(白話字韻母資料表, AC1564, $AD$5))</f>
        <v/>
      </c>
      <c r="AE1564" s="373" t="str">
        <f t="array" ref="AE1564">IF( $W1564, "", IF( INDEX(白話字韻母資料表, AC1564, $AE$5) = "入聲", TRUE, FALSE) )</f>
        <v/>
      </c>
      <c r="AF1564" s="374" t="str">
        <f t="shared" si="459"/>
        <v/>
      </c>
      <c r="AG1564" s="374" t="str">
        <f t="shared" si="460"/>
        <v/>
      </c>
      <c r="AH1564" s="374" t="str">
        <f t="array" ref="AH1564">IF( $W1564, "", INDEX(白話字韻母資料表, $AC1564, $AH$5))</f>
        <v/>
      </c>
      <c r="AI1564" s="374" t="str">
        <f t="array" ref="AI1564">IF($W1564, "", INDEX(白話字韻母八聲調資料表, $AD1564, $AG1564))</f>
        <v/>
      </c>
      <c r="AJ1564" s="370"/>
      <c r="AK1564" s="373" t="b">
        <f t="shared" si="461"/>
        <v>0</v>
      </c>
      <c r="AL1564" s="373" t="str">
        <f>IF( $AK1564, IFERROR( IF(MATCH( $E1564, 顎音化聲母!$H$9:$H$37, 0), TRUE, FALSE), FALSE), "")</f>
        <v/>
      </c>
      <c r="AM1564" s="373" t="str">
        <f t="array" ref="AM1564">IF( AND($AK1564, $AL1564), INDEX(顎音化聲母資料表, MATCH( $D1564 &amp; $E1564, 顎音化聲母!$L$5:$L$136, 0), 3), "")</f>
        <v/>
      </c>
      <c r="AN1564" s="373" t="str">
        <f t="shared" si="462"/>
        <v/>
      </c>
      <c r="AO1564" s="374" t="str">
        <f t="array" ref="AO1564">IF($AN1564="", "", IF( $AM1564&lt;&gt;"", $AM1564,INDEX(白話字聲母資料表, $AN1564, $AO$5)))</f>
        <v/>
      </c>
      <c r="AP1564" s="374" t="str">
        <f t="array" ref="AP1564">IF($W1564, "", INDEX(方音八音反切資料表, $AD1564, $AG1564))</f>
        <v/>
      </c>
      <c r="AQ1564" s="370"/>
      <c r="AR1564" s="374" t="str">
        <f t="array" ref="AR1564">IF($V1564, "", INDEX(白話字聲母資料表, $Z1564, $AR$5))</f>
        <v/>
      </c>
      <c r="AS1564" s="375" t="str">
        <f t="array" ref="AS1564">IF($W1564, "", INDEX(白話字韻母資料表, $AC1564, $AR$5))</f>
        <v/>
      </c>
      <c r="AT1564" s="374" t="str">
        <f t="array" ref="AT1564">IF($W1564, "", INDEX(台羅韻母八聲調資料表, $AD1564, $AG1564))</f>
        <v/>
      </c>
      <c r="AU1564" s="370"/>
      <c r="AV1564" s="374" t="str">
        <f t="array" ref="AV1564">IF($V1564, "", INDEX(白話字聲母資料表, $Z1564, $AV$5))</f>
        <v/>
      </c>
      <c r="AW1564" s="375" t="str">
        <f t="array" ref="AW1564">IF($W1564, "", INDEX(白話字韻母資料表, $AC1564, $AW$5))</f>
        <v/>
      </c>
      <c r="AX1564" s="374" t="str">
        <f t="array" ref="AX1564">IF($W1564, "", INDEX(閩拼韻母八聲調資料表, $AD1564, $AG1564))</f>
        <v/>
      </c>
    </row>
    <row r="1565" spans="2:50">
      <c r="B1565" s="380">
        <f t="shared" si="442"/>
        <v>1557</v>
      </c>
      <c r="C1565" s="314" t="str">
        <f>MID(文章!$D$4, B1565, 1)</f>
        <v/>
      </c>
      <c r="D1565" s="365"/>
      <c r="E1565" s="365"/>
      <c r="F1565" s="365"/>
      <c r="G1565" s="315" t="str">
        <f t="array" ref="G1565">IF( OR($T1565, NOT($U1565), $W1565), "", $AA1565 &amp; $AH1565 &amp; INDEX(中文數值資料表, $AG1565, 2) )</f>
        <v/>
      </c>
      <c r="H1565" s="321" t="str">
        <f t="shared" si="443"/>
        <v/>
      </c>
      <c r="I1565" s="322" t="str">
        <f t="shared" si="444"/>
        <v/>
      </c>
      <c r="J1565" s="323" t="str">
        <f t="shared" si="445"/>
        <v/>
      </c>
      <c r="K1565" s="316" t="str">
        <f t="shared" si="446"/>
        <v/>
      </c>
      <c r="L1565" s="317" t="str">
        <f t="shared" ca="1" si="463"/>
        <v xml:space="preserve">\ltjruby{}{}\
</v>
      </c>
      <c r="M1565" s="317" t="str">
        <f t="shared" ca="1" si="449"/>
        <v xml:space="preserve">&lt;ruby&gt;&lt;rt&gt;&lt;/rt&gt;&lt;/ruby&gt;
</v>
      </c>
      <c r="N1565" s="317" t="str">
        <f t="shared" ca="1" si="450"/>
        <v xml:space="preserve">&lt;ruby&gt;&lt;rt&gt;&lt;/rt&gt;&lt;/ruby&gt;
</v>
      </c>
      <c r="O1565" s="317" t="str">
        <f t="shared" ca="1" si="451"/>
        <v xml:space="preserve">&lt;ruby&gt;&lt;rt&gt;&lt;/rt&gt;&lt;/ruby&gt;
</v>
      </c>
      <c r="P1565" s="317" t="str">
        <f t="shared" ca="1" si="451"/>
        <v xml:space="preserve">&lt;ruby&gt;&lt;rt&gt;&lt;/rt&gt;&lt;/ruby&gt;
</v>
      </c>
      <c r="Q1565" s="318" t="str">
        <f t="shared" ca="1" si="452"/>
        <v xml:space="preserve">&lt;ruby&gt;&lt;rtc&gt;&lt;/rtc&gt;&lt;/ruby&gt;
</v>
      </c>
      <c r="R1565" s="318" t="str">
        <f t="shared" ca="1" si="453"/>
        <v xml:space="preserve">&lt;ruby&gt;&lt;rt&gt;&lt;/rt&gt;&lt;rtc&gt;&lt;/rtc&gt;&lt;/ruby&gt;
</v>
      </c>
      <c r="S1565" s="285"/>
      <c r="T1565" s="319" t="b">
        <f t="shared" si="447"/>
        <v>0</v>
      </c>
      <c r="U1565" s="319" t="b">
        <f t="shared" si="454"/>
        <v>0</v>
      </c>
      <c r="V1565" s="319" t="b">
        <f t="shared" si="455"/>
        <v>1</v>
      </c>
      <c r="W1565" s="319" t="b">
        <f t="shared" si="456"/>
        <v>1</v>
      </c>
      <c r="X1565" s="319" t="b">
        <f t="shared" si="457"/>
        <v>0</v>
      </c>
      <c r="Y1565" s="370"/>
      <c r="Z1565" s="377" t="str">
        <f t="shared" si="448"/>
        <v/>
      </c>
      <c r="AA1565" s="373" t="str">
        <f t="array" ref="AA1565">IF( $Z1565="", "", INDEX(白話字聲母資料表, $Z1565, $AA$5))</f>
        <v/>
      </c>
      <c r="AB1565" s="370"/>
      <c r="AC1565" s="377" t="str">
        <f t="shared" si="458"/>
        <v/>
      </c>
      <c r="AD1565" s="373" t="str">
        <f t="array" ref="AD1565">IF( $W1565, "", INDEX(白話字韻母資料表, AC1565, $AD$5))</f>
        <v/>
      </c>
      <c r="AE1565" s="373" t="str">
        <f t="array" ref="AE1565">IF( $W1565, "", IF( INDEX(白話字韻母資料表, AC1565, $AE$5) = "入聲", TRUE, FALSE) )</f>
        <v/>
      </c>
      <c r="AF1565" s="374" t="str">
        <f t="shared" si="459"/>
        <v/>
      </c>
      <c r="AG1565" s="374" t="str">
        <f t="shared" si="460"/>
        <v/>
      </c>
      <c r="AH1565" s="374" t="str">
        <f t="array" ref="AH1565">IF( $W1565, "", INDEX(白話字韻母資料表, $AC1565, $AH$5))</f>
        <v/>
      </c>
      <c r="AI1565" s="374" t="str">
        <f t="array" ref="AI1565">IF($W1565, "", INDEX(白話字韻母八聲調資料表, $AD1565, $AG1565))</f>
        <v/>
      </c>
      <c r="AJ1565" s="370"/>
      <c r="AK1565" s="373" t="b">
        <f t="shared" si="461"/>
        <v>0</v>
      </c>
      <c r="AL1565" s="373" t="str">
        <f>IF( $AK1565, IFERROR( IF(MATCH( $E1565, 顎音化聲母!$H$9:$H$37, 0), TRUE, FALSE), FALSE), "")</f>
        <v/>
      </c>
      <c r="AM1565" s="373" t="str">
        <f t="array" ref="AM1565">IF( AND($AK1565, $AL1565), INDEX(顎音化聲母資料表, MATCH( $D1565 &amp; $E1565, 顎音化聲母!$L$5:$L$136, 0), 3), "")</f>
        <v/>
      </c>
      <c r="AN1565" s="373" t="str">
        <f t="shared" si="462"/>
        <v/>
      </c>
      <c r="AO1565" s="374" t="str">
        <f t="array" ref="AO1565">IF($AN1565="", "", IF( $AM1565&lt;&gt;"", $AM1565,INDEX(白話字聲母資料表, $AN1565, $AO$5)))</f>
        <v/>
      </c>
      <c r="AP1565" s="374" t="str">
        <f t="array" ref="AP1565">IF($W1565, "", INDEX(方音八音反切資料表, $AD1565, $AG1565))</f>
        <v/>
      </c>
      <c r="AQ1565" s="370"/>
      <c r="AR1565" s="374" t="str">
        <f t="array" ref="AR1565">IF($V1565, "", INDEX(白話字聲母資料表, $Z1565, $AR$5))</f>
        <v/>
      </c>
      <c r="AS1565" s="375" t="str">
        <f t="array" ref="AS1565">IF($W1565, "", INDEX(白話字韻母資料表, $AC1565, $AR$5))</f>
        <v/>
      </c>
      <c r="AT1565" s="374" t="str">
        <f t="array" ref="AT1565">IF($W1565, "", INDEX(台羅韻母八聲調資料表, $AD1565, $AG1565))</f>
        <v/>
      </c>
      <c r="AU1565" s="370"/>
      <c r="AV1565" s="374" t="str">
        <f t="array" ref="AV1565">IF($V1565, "", INDEX(白話字聲母資料表, $Z1565, $AV$5))</f>
        <v/>
      </c>
      <c r="AW1565" s="375" t="str">
        <f t="array" ref="AW1565">IF($W1565, "", INDEX(白話字韻母資料表, $AC1565, $AW$5))</f>
        <v/>
      </c>
      <c r="AX1565" s="374" t="str">
        <f t="array" ref="AX1565">IF($W1565, "", INDEX(閩拼韻母八聲調資料表, $AD1565, $AG1565))</f>
        <v/>
      </c>
    </row>
    <row r="1566" spans="2:50">
      <c r="B1566" s="380">
        <f t="shared" si="442"/>
        <v>1558</v>
      </c>
      <c r="C1566" s="314" t="str">
        <f>MID(文章!$D$4, B1566, 1)</f>
        <v/>
      </c>
      <c r="D1566" s="365"/>
      <c r="E1566" s="365"/>
      <c r="F1566" s="365"/>
      <c r="G1566" s="315" t="str">
        <f t="array" ref="G1566">IF( OR($T1566, NOT($U1566), $W1566), "", $AA1566 &amp; $AH1566 &amp; INDEX(中文數值資料表, $AG1566, 2) )</f>
        <v/>
      </c>
      <c r="H1566" s="321" t="str">
        <f t="shared" si="443"/>
        <v/>
      </c>
      <c r="I1566" s="322" t="str">
        <f t="shared" si="444"/>
        <v/>
      </c>
      <c r="J1566" s="323" t="str">
        <f t="shared" si="445"/>
        <v/>
      </c>
      <c r="K1566" s="316" t="str">
        <f t="shared" si="446"/>
        <v/>
      </c>
      <c r="L1566" s="317" t="str">
        <f t="shared" ca="1" si="463"/>
        <v xml:space="preserve">\ltjruby{}{}\
</v>
      </c>
      <c r="M1566" s="317" t="str">
        <f t="shared" ca="1" si="449"/>
        <v xml:space="preserve">&lt;ruby&gt;&lt;rt&gt;&lt;/rt&gt;&lt;/ruby&gt;
</v>
      </c>
      <c r="N1566" s="317" t="str">
        <f t="shared" ca="1" si="450"/>
        <v xml:space="preserve">&lt;ruby&gt;&lt;rt&gt;&lt;/rt&gt;&lt;/ruby&gt;
</v>
      </c>
      <c r="O1566" s="317" t="str">
        <f t="shared" ca="1" si="451"/>
        <v xml:space="preserve">&lt;ruby&gt;&lt;rt&gt;&lt;/rt&gt;&lt;/ruby&gt;
</v>
      </c>
      <c r="P1566" s="317" t="str">
        <f t="shared" ca="1" si="451"/>
        <v xml:space="preserve">&lt;ruby&gt;&lt;rt&gt;&lt;/rt&gt;&lt;/ruby&gt;
</v>
      </c>
      <c r="Q1566" s="318" t="str">
        <f t="shared" ca="1" si="452"/>
        <v xml:space="preserve">&lt;ruby&gt;&lt;rtc&gt;&lt;/rtc&gt;&lt;/ruby&gt;
</v>
      </c>
      <c r="R1566" s="318" t="str">
        <f t="shared" ca="1" si="453"/>
        <v xml:space="preserve">&lt;ruby&gt;&lt;rt&gt;&lt;/rt&gt;&lt;rtc&gt;&lt;/rtc&gt;&lt;/ruby&gt;
</v>
      </c>
      <c r="S1566" s="285"/>
      <c r="T1566" s="319" t="b">
        <f t="shared" si="447"/>
        <v>0</v>
      </c>
      <c r="U1566" s="319" t="b">
        <f t="shared" si="454"/>
        <v>0</v>
      </c>
      <c r="V1566" s="319" t="b">
        <f t="shared" si="455"/>
        <v>1</v>
      </c>
      <c r="W1566" s="319" t="b">
        <f t="shared" si="456"/>
        <v>1</v>
      </c>
      <c r="X1566" s="319" t="b">
        <f t="shared" si="457"/>
        <v>0</v>
      </c>
      <c r="Y1566" s="370"/>
      <c r="Z1566" s="377" t="str">
        <f t="shared" si="448"/>
        <v/>
      </c>
      <c r="AA1566" s="373" t="str">
        <f t="array" ref="AA1566">IF( $Z1566="", "", INDEX(白話字聲母資料表, $Z1566, $AA$5))</f>
        <v/>
      </c>
      <c r="AB1566" s="370"/>
      <c r="AC1566" s="377" t="str">
        <f t="shared" si="458"/>
        <v/>
      </c>
      <c r="AD1566" s="373" t="str">
        <f t="array" ref="AD1566">IF( $W1566, "", INDEX(白話字韻母資料表, AC1566, $AD$5))</f>
        <v/>
      </c>
      <c r="AE1566" s="373" t="str">
        <f t="array" ref="AE1566">IF( $W1566, "", IF( INDEX(白話字韻母資料表, AC1566, $AE$5) = "入聲", TRUE, FALSE) )</f>
        <v/>
      </c>
      <c r="AF1566" s="374" t="str">
        <f t="shared" si="459"/>
        <v/>
      </c>
      <c r="AG1566" s="374" t="str">
        <f t="shared" si="460"/>
        <v/>
      </c>
      <c r="AH1566" s="374" t="str">
        <f t="array" ref="AH1566">IF( $W1566, "", INDEX(白話字韻母資料表, $AC1566, $AH$5))</f>
        <v/>
      </c>
      <c r="AI1566" s="374" t="str">
        <f t="array" ref="AI1566">IF($W1566, "", INDEX(白話字韻母八聲調資料表, $AD1566, $AG1566))</f>
        <v/>
      </c>
      <c r="AJ1566" s="370"/>
      <c r="AK1566" s="373" t="b">
        <f t="shared" si="461"/>
        <v>0</v>
      </c>
      <c r="AL1566" s="373" t="str">
        <f>IF( $AK1566, IFERROR( IF(MATCH( $E1566, 顎音化聲母!$H$9:$H$37, 0), TRUE, FALSE), FALSE), "")</f>
        <v/>
      </c>
      <c r="AM1566" s="373" t="str">
        <f t="array" ref="AM1566">IF( AND($AK1566, $AL1566), INDEX(顎音化聲母資料表, MATCH( $D1566 &amp; $E1566, 顎音化聲母!$L$5:$L$136, 0), 3), "")</f>
        <v/>
      </c>
      <c r="AN1566" s="373" t="str">
        <f t="shared" si="462"/>
        <v/>
      </c>
      <c r="AO1566" s="374" t="str">
        <f t="array" ref="AO1566">IF($AN1566="", "", IF( $AM1566&lt;&gt;"", $AM1566,INDEX(白話字聲母資料表, $AN1566, $AO$5)))</f>
        <v/>
      </c>
      <c r="AP1566" s="374" t="str">
        <f t="array" ref="AP1566">IF($W1566, "", INDEX(方音八音反切資料表, $AD1566, $AG1566))</f>
        <v/>
      </c>
      <c r="AQ1566" s="370"/>
      <c r="AR1566" s="374" t="str">
        <f t="array" ref="AR1566">IF($V1566, "", INDEX(白話字聲母資料表, $Z1566, $AR$5))</f>
        <v/>
      </c>
      <c r="AS1566" s="375" t="str">
        <f t="array" ref="AS1566">IF($W1566, "", INDEX(白話字韻母資料表, $AC1566, $AR$5))</f>
        <v/>
      </c>
      <c r="AT1566" s="374" t="str">
        <f t="array" ref="AT1566">IF($W1566, "", INDEX(台羅韻母八聲調資料表, $AD1566, $AG1566))</f>
        <v/>
      </c>
      <c r="AU1566" s="370"/>
      <c r="AV1566" s="374" t="str">
        <f t="array" ref="AV1566">IF($V1566, "", INDEX(白話字聲母資料表, $Z1566, $AV$5))</f>
        <v/>
      </c>
      <c r="AW1566" s="375" t="str">
        <f t="array" ref="AW1566">IF($W1566, "", INDEX(白話字韻母資料表, $AC1566, $AW$5))</f>
        <v/>
      </c>
      <c r="AX1566" s="374" t="str">
        <f t="array" ref="AX1566">IF($W1566, "", INDEX(閩拼韻母八聲調資料表, $AD1566, $AG1566))</f>
        <v/>
      </c>
    </row>
    <row r="1567" spans="2:50">
      <c r="B1567" s="380">
        <f t="shared" si="442"/>
        <v>1559</v>
      </c>
      <c r="C1567" s="314" t="str">
        <f>MID(文章!$D$4, B1567, 1)</f>
        <v/>
      </c>
      <c r="D1567" s="365"/>
      <c r="E1567" s="365"/>
      <c r="F1567" s="365"/>
      <c r="G1567" s="315" t="str">
        <f t="array" ref="G1567">IF( OR($T1567, NOT($U1567), $W1567), "", $AA1567 &amp; $AH1567 &amp; INDEX(中文數值資料表, $AG1567, 2) )</f>
        <v/>
      </c>
      <c r="H1567" s="321" t="str">
        <f t="shared" si="443"/>
        <v/>
      </c>
      <c r="I1567" s="322" t="str">
        <f t="shared" si="444"/>
        <v/>
      </c>
      <c r="J1567" s="323" t="str">
        <f t="shared" si="445"/>
        <v/>
      </c>
      <c r="K1567" s="316" t="str">
        <f t="shared" si="446"/>
        <v/>
      </c>
      <c r="L1567" s="317" t="str">
        <f t="shared" ca="1" si="463"/>
        <v xml:space="preserve">\ltjruby{}{}\
</v>
      </c>
      <c r="M1567" s="317" t="str">
        <f t="shared" ca="1" si="449"/>
        <v xml:space="preserve">&lt;ruby&gt;&lt;rt&gt;&lt;/rt&gt;&lt;/ruby&gt;
</v>
      </c>
      <c r="N1567" s="317" t="str">
        <f t="shared" ca="1" si="450"/>
        <v xml:space="preserve">&lt;ruby&gt;&lt;rt&gt;&lt;/rt&gt;&lt;/ruby&gt;
</v>
      </c>
      <c r="O1567" s="317" t="str">
        <f t="shared" ca="1" si="451"/>
        <v xml:space="preserve">&lt;ruby&gt;&lt;rt&gt;&lt;/rt&gt;&lt;/ruby&gt;
</v>
      </c>
      <c r="P1567" s="317" t="str">
        <f t="shared" ca="1" si="451"/>
        <v xml:space="preserve">&lt;ruby&gt;&lt;rt&gt;&lt;/rt&gt;&lt;/ruby&gt;
</v>
      </c>
      <c r="Q1567" s="318" t="str">
        <f t="shared" ca="1" si="452"/>
        <v xml:space="preserve">&lt;ruby&gt;&lt;rtc&gt;&lt;/rtc&gt;&lt;/ruby&gt;
</v>
      </c>
      <c r="R1567" s="318" t="str">
        <f t="shared" ca="1" si="453"/>
        <v xml:space="preserve">&lt;ruby&gt;&lt;rt&gt;&lt;/rt&gt;&lt;rtc&gt;&lt;/rtc&gt;&lt;/ruby&gt;
</v>
      </c>
      <c r="S1567" s="285"/>
      <c r="T1567" s="319" t="b">
        <f t="shared" si="447"/>
        <v>0</v>
      </c>
      <c r="U1567" s="319" t="b">
        <f t="shared" si="454"/>
        <v>0</v>
      </c>
      <c r="V1567" s="319" t="b">
        <f t="shared" si="455"/>
        <v>1</v>
      </c>
      <c r="W1567" s="319" t="b">
        <f t="shared" si="456"/>
        <v>1</v>
      </c>
      <c r="X1567" s="319" t="b">
        <f t="shared" si="457"/>
        <v>0</v>
      </c>
      <c r="Y1567" s="370"/>
      <c r="Z1567" s="377" t="str">
        <f t="shared" si="448"/>
        <v/>
      </c>
      <c r="AA1567" s="373" t="str">
        <f t="array" ref="AA1567">IF( $Z1567="", "", INDEX(白話字聲母資料表, $Z1567, $AA$5))</f>
        <v/>
      </c>
      <c r="AB1567" s="370"/>
      <c r="AC1567" s="377" t="str">
        <f t="shared" si="458"/>
        <v/>
      </c>
      <c r="AD1567" s="373" t="str">
        <f t="array" ref="AD1567">IF( $W1567, "", INDEX(白話字韻母資料表, AC1567, $AD$5))</f>
        <v/>
      </c>
      <c r="AE1567" s="373" t="str">
        <f t="array" ref="AE1567">IF( $W1567, "", IF( INDEX(白話字韻母資料表, AC1567, $AE$5) = "入聲", TRUE, FALSE) )</f>
        <v/>
      </c>
      <c r="AF1567" s="374" t="str">
        <f t="shared" si="459"/>
        <v/>
      </c>
      <c r="AG1567" s="374" t="str">
        <f t="shared" si="460"/>
        <v/>
      </c>
      <c r="AH1567" s="374" t="str">
        <f t="array" ref="AH1567">IF( $W1567, "", INDEX(白話字韻母資料表, $AC1567, $AH$5))</f>
        <v/>
      </c>
      <c r="AI1567" s="374" t="str">
        <f t="array" ref="AI1567">IF($W1567, "", INDEX(白話字韻母八聲調資料表, $AD1567, $AG1567))</f>
        <v/>
      </c>
      <c r="AJ1567" s="370"/>
      <c r="AK1567" s="373" t="b">
        <f t="shared" si="461"/>
        <v>0</v>
      </c>
      <c r="AL1567" s="373" t="str">
        <f>IF( $AK1567, IFERROR( IF(MATCH( $E1567, 顎音化聲母!$H$9:$H$37, 0), TRUE, FALSE), FALSE), "")</f>
        <v/>
      </c>
      <c r="AM1567" s="373" t="str">
        <f t="array" ref="AM1567">IF( AND($AK1567, $AL1567), INDEX(顎音化聲母資料表, MATCH( $D1567 &amp; $E1567, 顎音化聲母!$L$5:$L$136, 0), 3), "")</f>
        <v/>
      </c>
      <c r="AN1567" s="373" t="str">
        <f t="shared" si="462"/>
        <v/>
      </c>
      <c r="AO1567" s="374" t="str">
        <f t="array" ref="AO1567">IF($AN1567="", "", IF( $AM1567&lt;&gt;"", $AM1567,INDEX(白話字聲母資料表, $AN1567, $AO$5)))</f>
        <v/>
      </c>
      <c r="AP1567" s="374" t="str">
        <f t="array" ref="AP1567">IF($W1567, "", INDEX(方音八音反切資料表, $AD1567, $AG1567))</f>
        <v/>
      </c>
      <c r="AQ1567" s="370"/>
      <c r="AR1567" s="374" t="str">
        <f t="array" ref="AR1567">IF($V1567, "", INDEX(白話字聲母資料表, $Z1567, $AR$5))</f>
        <v/>
      </c>
      <c r="AS1567" s="375" t="str">
        <f t="array" ref="AS1567">IF($W1567, "", INDEX(白話字韻母資料表, $AC1567, $AR$5))</f>
        <v/>
      </c>
      <c r="AT1567" s="374" t="str">
        <f t="array" ref="AT1567">IF($W1567, "", INDEX(台羅韻母八聲調資料表, $AD1567, $AG1567))</f>
        <v/>
      </c>
      <c r="AU1567" s="370"/>
      <c r="AV1567" s="374" t="str">
        <f t="array" ref="AV1567">IF($V1567, "", INDEX(白話字聲母資料表, $Z1567, $AV$5))</f>
        <v/>
      </c>
      <c r="AW1567" s="375" t="str">
        <f t="array" ref="AW1567">IF($W1567, "", INDEX(白話字韻母資料表, $AC1567, $AW$5))</f>
        <v/>
      </c>
      <c r="AX1567" s="374" t="str">
        <f t="array" ref="AX1567">IF($W1567, "", INDEX(閩拼韻母八聲調資料表, $AD1567, $AG1567))</f>
        <v/>
      </c>
    </row>
    <row r="1568" spans="2:50">
      <c r="B1568" s="380">
        <f t="shared" si="442"/>
        <v>1560</v>
      </c>
      <c r="C1568" s="314" t="str">
        <f>MID(文章!$D$4, B1568, 1)</f>
        <v/>
      </c>
      <c r="D1568" s="365"/>
      <c r="E1568" s="365"/>
      <c r="F1568" s="365"/>
      <c r="G1568" s="315" t="str">
        <f t="array" ref="G1568">IF( OR($T1568, NOT($U1568), $W1568), "", $AA1568 &amp; $AH1568 &amp; INDEX(中文數值資料表, $AG1568, 2) )</f>
        <v/>
      </c>
      <c r="H1568" s="321" t="str">
        <f t="shared" si="443"/>
        <v/>
      </c>
      <c r="I1568" s="322" t="str">
        <f t="shared" si="444"/>
        <v/>
      </c>
      <c r="J1568" s="323" t="str">
        <f t="shared" si="445"/>
        <v/>
      </c>
      <c r="K1568" s="316" t="str">
        <f t="shared" si="446"/>
        <v/>
      </c>
      <c r="L1568" s="317" t="str">
        <f t="shared" ca="1" si="463"/>
        <v xml:space="preserve">\ltjruby{}{}\
</v>
      </c>
      <c r="M1568" s="317" t="str">
        <f t="shared" ca="1" si="449"/>
        <v xml:space="preserve">&lt;ruby&gt;&lt;rt&gt;&lt;/rt&gt;&lt;/ruby&gt;
</v>
      </c>
      <c r="N1568" s="317" t="str">
        <f t="shared" ca="1" si="450"/>
        <v xml:space="preserve">&lt;ruby&gt;&lt;rt&gt;&lt;/rt&gt;&lt;/ruby&gt;
</v>
      </c>
      <c r="O1568" s="317" t="str">
        <f t="shared" ca="1" si="451"/>
        <v xml:space="preserve">&lt;ruby&gt;&lt;rt&gt;&lt;/rt&gt;&lt;/ruby&gt;
</v>
      </c>
      <c r="P1568" s="317" t="str">
        <f t="shared" ca="1" si="451"/>
        <v xml:space="preserve">&lt;ruby&gt;&lt;rt&gt;&lt;/rt&gt;&lt;/ruby&gt;
</v>
      </c>
      <c r="Q1568" s="318" t="str">
        <f t="shared" ca="1" si="452"/>
        <v xml:space="preserve">&lt;ruby&gt;&lt;rtc&gt;&lt;/rtc&gt;&lt;/ruby&gt;
</v>
      </c>
      <c r="R1568" s="318" t="str">
        <f t="shared" ca="1" si="453"/>
        <v xml:space="preserve">&lt;ruby&gt;&lt;rt&gt;&lt;/rt&gt;&lt;rtc&gt;&lt;/rtc&gt;&lt;/ruby&gt;
</v>
      </c>
      <c r="S1568" s="285"/>
      <c r="T1568" s="319" t="b">
        <f t="shared" si="447"/>
        <v>0</v>
      </c>
      <c r="U1568" s="319" t="b">
        <f t="shared" si="454"/>
        <v>0</v>
      </c>
      <c r="V1568" s="319" t="b">
        <f t="shared" si="455"/>
        <v>1</v>
      </c>
      <c r="W1568" s="319" t="b">
        <f t="shared" si="456"/>
        <v>1</v>
      </c>
      <c r="X1568" s="319" t="b">
        <f t="shared" si="457"/>
        <v>0</v>
      </c>
      <c r="Y1568" s="370"/>
      <c r="Z1568" s="377" t="str">
        <f t="shared" si="448"/>
        <v/>
      </c>
      <c r="AA1568" s="373" t="str">
        <f t="array" ref="AA1568">IF( $Z1568="", "", INDEX(白話字聲母資料表, $Z1568, $AA$5))</f>
        <v/>
      </c>
      <c r="AB1568" s="370"/>
      <c r="AC1568" s="377" t="str">
        <f t="shared" si="458"/>
        <v/>
      </c>
      <c r="AD1568" s="373" t="str">
        <f t="array" ref="AD1568">IF( $W1568, "", INDEX(白話字韻母資料表, AC1568, $AD$5))</f>
        <v/>
      </c>
      <c r="AE1568" s="373" t="str">
        <f t="array" ref="AE1568">IF( $W1568, "", IF( INDEX(白話字韻母資料表, AC1568, $AE$5) = "入聲", TRUE, FALSE) )</f>
        <v/>
      </c>
      <c r="AF1568" s="374" t="str">
        <f t="shared" si="459"/>
        <v/>
      </c>
      <c r="AG1568" s="374" t="str">
        <f t="shared" si="460"/>
        <v/>
      </c>
      <c r="AH1568" s="374" t="str">
        <f t="array" ref="AH1568">IF( $W1568, "", INDEX(白話字韻母資料表, $AC1568, $AH$5))</f>
        <v/>
      </c>
      <c r="AI1568" s="374" t="str">
        <f t="array" ref="AI1568">IF($W1568, "", INDEX(白話字韻母八聲調資料表, $AD1568, $AG1568))</f>
        <v/>
      </c>
      <c r="AJ1568" s="370"/>
      <c r="AK1568" s="373" t="b">
        <f t="shared" si="461"/>
        <v>0</v>
      </c>
      <c r="AL1568" s="373" t="str">
        <f>IF( $AK1568, IFERROR( IF(MATCH( $E1568, 顎音化聲母!$H$9:$H$37, 0), TRUE, FALSE), FALSE), "")</f>
        <v/>
      </c>
      <c r="AM1568" s="373" t="str">
        <f t="array" ref="AM1568">IF( AND($AK1568, $AL1568), INDEX(顎音化聲母資料表, MATCH( $D1568 &amp; $E1568, 顎音化聲母!$L$5:$L$136, 0), 3), "")</f>
        <v/>
      </c>
      <c r="AN1568" s="373" t="str">
        <f t="shared" si="462"/>
        <v/>
      </c>
      <c r="AO1568" s="374" t="str">
        <f t="array" ref="AO1568">IF($AN1568="", "", IF( $AM1568&lt;&gt;"", $AM1568,INDEX(白話字聲母資料表, $AN1568, $AO$5)))</f>
        <v/>
      </c>
      <c r="AP1568" s="374" t="str">
        <f t="array" ref="AP1568">IF($W1568, "", INDEX(方音八音反切資料表, $AD1568, $AG1568))</f>
        <v/>
      </c>
      <c r="AQ1568" s="370"/>
      <c r="AR1568" s="374" t="str">
        <f t="array" ref="AR1568">IF($V1568, "", INDEX(白話字聲母資料表, $Z1568, $AR$5))</f>
        <v/>
      </c>
      <c r="AS1568" s="375" t="str">
        <f t="array" ref="AS1568">IF($W1568, "", INDEX(白話字韻母資料表, $AC1568, $AR$5))</f>
        <v/>
      </c>
      <c r="AT1568" s="374" t="str">
        <f t="array" ref="AT1568">IF($W1568, "", INDEX(台羅韻母八聲調資料表, $AD1568, $AG1568))</f>
        <v/>
      </c>
      <c r="AU1568" s="370"/>
      <c r="AV1568" s="374" t="str">
        <f t="array" ref="AV1568">IF($V1568, "", INDEX(白話字聲母資料表, $Z1568, $AV$5))</f>
        <v/>
      </c>
      <c r="AW1568" s="375" t="str">
        <f t="array" ref="AW1568">IF($W1568, "", INDEX(白話字韻母資料表, $AC1568, $AW$5))</f>
        <v/>
      </c>
      <c r="AX1568" s="374" t="str">
        <f t="array" ref="AX1568">IF($W1568, "", INDEX(閩拼韻母八聲調資料表, $AD1568, $AG1568))</f>
        <v/>
      </c>
    </row>
    <row r="1569" spans="2:50">
      <c r="B1569" s="380">
        <f t="shared" si="442"/>
        <v>1561</v>
      </c>
      <c r="C1569" s="314" t="str">
        <f>MID(文章!$D$4, B1569, 1)</f>
        <v/>
      </c>
      <c r="D1569" s="365"/>
      <c r="E1569" s="365"/>
      <c r="F1569" s="365"/>
      <c r="G1569" s="315" t="str">
        <f t="array" ref="G1569">IF( OR($T1569, NOT($U1569), $W1569), "", $AA1569 &amp; $AH1569 &amp; INDEX(中文數值資料表, $AG1569, 2) )</f>
        <v/>
      </c>
      <c r="H1569" s="321" t="str">
        <f t="shared" si="443"/>
        <v/>
      </c>
      <c r="I1569" s="322" t="str">
        <f t="shared" si="444"/>
        <v/>
      </c>
      <c r="J1569" s="323" t="str">
        <f t="shared" si="445"/>
        <v/>
      </c>
      <c r="K1569" s="316" t="str">
        <f t="shared" si="446"/>
        <v/>
      </c>
      <c r="L1569" s="317" t="str">
        <f t="shared" ca="1" si="463"/>
        <v xml:space="preserve">\ltjruby{}{}\
</v>
      </c>
      <c r="M1569" s="317" t="str">
        <f t="shared" ca="1" si="449"/>
        <v xml:space="preserve">&lt;ruby&gt;&lt;rt&gt;&lt;/rt&gt;&lt;/ruby&gt;
</v>
      </c>
      <c r="N1569" s="317" t="str">
        <f t="shared" ca="1" si="450"/>
        <v xml:space="preserve">&lt;ruby&gt;&lt;rt&gt;&lt;/rt&gt;&lt;/ruby&gt;
</v>
      </c>
      <c r="O1569" s="317" t="str">
        <f t="shared" ca="1" si="451"/>
        <v xml:space="preserve">&lt;ruby&gt;&lt;rt&gt;&lt;/rt&gt;&lt;/ruby&gt;
</v>
      </c>
      <c r="P1569" s="317" t="str">
        <f t="shared" ca="1" si="451"/>
        <v xml:space="preserve">&lt;ruby&gt;&lt;rt&gt;&lt;/rt&gt;&lt;/ruby&gt;
</v>
      </c>
      <c r="Q1569" s="318" t="str">
        <f t="shared" ca="1" si="452"/>
        <v xml:space="preserve">&lt;ruby&gt;&lt;rtc&gt;&lt;/rtc&gt;&lt;/ruby&gt;
</v>
      </c>
      <c r="R1569" s="318" t="str">
        <f t="shared" ca="1" si="453"/>
        <v xml:space="preserve">&lt;ruby&gt;&lt;rt&gt;&lt;/rt&gt;&lt;rtc&gt;&lt;/rtc&gt;&lt;/ruby&gt;
</v>
      </c>
      <c r="S1569" s="285"/>
      <c r="T1569" s="319" t="b">
        <f t="shared" si="447"/>
        <v>0</v>
      </c>
      <c r="U1569" s="319" t="b">
        <f t="shared" si="454"/>
        <v>0</v>
      </c>
      <c r="V1569" s="319" t="b">
        <f t="shared" si="455"/>
        <v>1</v>
      </c>
      <c r="W1569" s="319" t="b">
        <f t="shared" si="456"/>
        <v>1</v>
      </c>
      <c r="X1569" s="319" t="b">
        <f t="shared" si="457"/>
        <v>0</v>
      </c>
      <c r="Y1569" s="370"/>
      <c r="Z1569" s="377" t="str">
        <f t="shared" si="448"/>
        <v/>
      </c>
      <c r="AA1569" s="373" t="str">
        <f t="array" ref="AA1569">IF( $Z1569="", "", INDEX(白話字聲母資料表, $Z1569, $AA$5))</f>
        <v/>
      </c>
      <c r="AB1569" s="370"/>
      <c r="AC1569" s="377" t="str">
        <f t="shared" si="458"/>
        <v/>
      </c>
      <c r="AD1569" s="373" t="str">
        <f t="array" ref="AD1569">IF( $W1569, "", INDEX(白話字韻母資料表, AC1569, $AD$5))</f>
        <v/>
      </c>
      <c r="AE1569" s="373" t="str">
        <f t="array" ref="AE1569">IF( $W1569, "", IF( INDEX(白話字韻母資料表, AC1569, $AE$5) = "入聲", TRUE, FALSE) )</f>
        <v/>
      </c>
      <c r="AF1569" s="374" t="str">
        <f t="shared" si="459"/>
        <v/>
      </c>
      <c r="AG1569" s="374" t="str">
        <f t="shared" si="460"/>
        <v/>
      </c>
      <c r="AH1569" s="374" t="str">
        <f t="array" ref="AH1569">IF( $W1569, "", INDEX(白話字韻母資料表, $AC1569, $AH$5))</f>
        <v/>
      </c>
      <c r="AI1569" s="374" t="str">
        <f t="array" ref="AI1569">IF($W1569, "", INDEX(白話字韻母八聲調資料表, $AD1569, $AG1569))</f>
        <v/>
      </c>
      <c r="AJ1569" s="370"/>
      <c r="AK1569" s="373" t="b">
        <f t="shared" si="461"/>
        <v>0</v>
      </c>
      <c r="AL1569" s="373" t="str">
        <f>IF( $AK1569, IFERROR( IF(MATCH( $E1569, 顎音化聲母!$H$9:$H$37, 0), TRUE, FALSE), FALSE), "")</f>
        <v/>
      </c>
      <c r="AM1569" s="373" t="str">
        <f t="array" ref="AM1569">IF( AND($AK1569, $AL1569), INDEX(顎音化聲母資料表, MATCH( $D1569 &amp; $E1569, 顎音化聲母!$L$5:$L$136, 0), 3), "")</f>
        <v/>
      </c>
      <c r="AN1569" s="373" t="str">
        <f t="shared" si="462"/>
        <v/>
      </c>
      <c r="AO1569" s="374" t="str">
        <f t="array" ref="AO1569">IF($AN1569="", "", IF( $AM1569&lt;&gt;"", $AM1569,INDEX(白話字聲母資料表, $AN1569, $AO$5)))</f>
        <v/>
      </c>
      <c r="AP1569" s="374" t="str">
        <f t="array" ref="AP1569">IF($W1569, "", INDEX(方音八音反切資料表, $AD1569, $AG1569))</f>
        <v/>
      </c>
      <c r="AQ1569" s="370"/>
      <c r="AR1569" s="374" t="str">
        <f t="array" ref="AR1569">IF($V1569, "", INDEX(白話字聲母資料表, $Z1569, $AR$5))</f>
        <v/>
      </c>
      <c r="AS1569" s="375" t="str">
        <f t="array" ref="AS1569">IF($W1569, "", INDEX(白話字韻母資料表, $AC1569, $AR$5))</f>
        <v/>
      </c>
      <c r="AT1569" s="374" t="str">
        <f t="array" ref="AT1569">IF($W1569, "", INDEX(台羅韻母八聲調資料表, $AD1569, $AG1569))</f>
        <v/>
      </c>
      <c r="AU1569" s="370"/>
      <c r="AV1569" s="374" t="str">
        <f t="array" ref="AV1569">IF($V1569, "", INDEX(白話字聲母資料表, $Z1569, $AV$5))</f>
        <v/>
      </c>
      <c r="AW1569" s="375" t="str">
        <f t="array" ref="AW1569">IF($W1569, "", INDEX(白話字韻母資料表, $AC1569, $AW$5))</f>
        <v/>
      </c>
      <c r="AX1569" s="374" t="str">
        <f t="array" ref="AX1569">IF($W1569, "", INDEX(閩拼韻母八聲調資料表, $AD1569, $AG1569))</f>
        <v/>
      </c>
    </row>
    <row r="1570" spans="2:50">
      <c r="B1570" s="380">
        <f t="shared" si="442"/>
        <v>1562</v>
      </c>
      <c r="C1570" s="314" t="str">
        <f>MID(文章!$D$4, B1570, 1)</f>
        <v/>
      </c>
      <c r="D1570" s="365"/>
      <c r="E1570" s="365"/>
      <c r="F1570" s="365"/>
      <c r="G1570" s="315" t="str">
        <f t="array" ref="G1570">IF( OR($T1570, NOT($U1570), $W1570), "", $AA1570 &amp; $AH1570 &amp; INDEX(中文數值資料表, $AG1570, 2) )</f>
        <v/>
      </c>
      <c r="H1570" s="321" t="str">
        <f t="shared" si="443"/>
        <v/>
      </c>
      <c r="I1570" s="322" t="str">
        <f t="shared" si="444"/>
        <v/>
      </c>
      <c r="J1570" s="323" t="str">
        <f t="shared" si="445"/>
        <v/>
      </c>
      <c r="K1570" s="316" t="str">
        <f t="shared" si="446"/>
        <v/>
      </c>
      <c r="L1570" s="317" t="str">
        <f t="shared" ca="1" si="463"/>
        <v xml:space="preserve">\ltjruby{}{}\
</v>
      </c>
      <c r="M1570" s="317" t="str">
        <f t="shared" ca="1" si="449"/>
        <v xml:space="preserve">&lt;ruby&gt;&lt;rt&gt;&lt;/rt&gt;&lt;/ruby&gt;
</v>
      </c>
      <c r="N1570" s="317" t="str">
        <f t="shared" ca="1" si="450"/>
        <v xml:space="preserve">&lt;ruby&gt;&lt;rt&gt;&lt;/rt&gt;&lt;/ruby&gt;
</v>
      </c>
      <c r="O1570" s="317" t="str">
        <f t="shared" ca="1" si="451"/>
        <v xml:space="preserve">&lt;ruby&gt;&lt;rt&gt;&lt;/rt&gt;&lt;/ruby&gt;
</v>
      </c>
      <c r="P1570" s="317" t="str">
        <f t="shared" ca="1" si="451"/>
        <v xml:space="preserve">&lt;ruby&gt;&lt;rt&gt;&lt;/rt&gt;&lt;/ruby&gt;
</v>
      </c>
      <c r="Q1570" s="318" t="str">
        <f t="shared" ca="1" si="452"/>
        <v xml:space="preserve">&lt;ruby&gt;&lt;rtc&gt;&lt;/rtc&gt;&lt;/ruby&gt;
</v>
      </c>
      <c r="R1570" s="318" t="str">
        <f t="shared" ca="1" si="453"/>
        <v xml:space="preserve">&lt;ruby&gt;&lt;rt&gt;&lt;/rt&gt;&lt;rtc&gt;&lt;/rtc&gt;&lt;/ruby&gt;
</v>
      </c>
      <c r="S1570" s="285"/>
      <c r="T1570" s="319" t="b">
        <f t="shared" si="447"/>
        <v>0</v>
      </c>
      <c r="U1570" s="319" t="b">
        <f t="shared" si="454"/>
        <v>0</v>
      </c>
      <c r="V1570" s="319" t="b">
        <f t="shared" si="455"/>
        <v>1</v>
      </c>
      <c r="W1570" s="319" t="b">
        <f t="shared" si="456"/>
        <v>1</v>
      </c>
      <c r="X1570" s="319" t="b">
        <f t="shared" si="457"/>
        <v>0</v>
      </c>
      <c r="Y1570" s="370"/>
      <c r="Z1570" s="377" t="str">
        <f t="shared" si="448"/>
        <v/>
      </c>
      <c r="AA1570" s="373" t="str">
        <f t="array" ref="AA1570">IF( $Z1570="", "", INDEX(白話字聲母資料表, $Z1570, $AA$5))</f>
        <v/>
      </c>
      <c r="AB1570" s="370"/>
      <c r="AC1570" s="377" t="str">
        <f t="shared" si="458"/>
        <v/>
      </c>
      <c r="AD1570" s="373" t="str">
        <f t="array" ref="AD1570">IF( $W1570, "", INDEX(白話字韻母資料表, AC1570, $AD$5))</f>
        <v/>
      </c>
      <c r="AE1570" s="373" t="str">
        <f t="array" ref="AE1570">IF( $W1570, "", IF( INDEX(白話字韻母資料表, AC1570, $AE$5) = "入聲", TRUE, FALSE) )</f>
        <v/>
      </c>
      <c r="AF1570" s="374" t="str">
        <f t="shared" si="459"/>
        <v/>
      </c>
      <c r="AG1570" s="374" t="str">
        <f t="shared" si="460"/>
        <v/>
      </c>
      <c r="AH1570" s="374" t="str">
        <f t="array" ref="AH1570">IF( $W1570, "", INDEX(白話字韻母資料表, $AC1570, $AH$5))</f>
        <v/>
      </c>
      <c r="AI1570" s="374" t="str">
        <f t="array" ref="AI1570">IF($W1570, "", INDEX(白話字韻母八聲調資料表, $AD1570, $AG1570))</f>
        <v/>
      </c>
      <c r="AJ1570" s="370"/>
      <c r="AK1570" s="373" t="b">
        <f t="shared" si="461"/>
        <v>0</v>
      </c>
      <c r="AL1570" s="373" t="str">
        <f>IF( $AK1570, IFERROR( IF(MATCH( $E1570, 顎音化聲母!$H$9:$H$37, 0), TRUE, FALSE), FALSE), "")</f>
        <v/>
      </c>
      <c r="AM1570" s="373" t="str">
        <f t="array" ref="AM1570">IF( AND($AK1570, $AL1570), INDEX(顎音化聲母資料表, MATCH( $D1570 &amp; $E1570, 顎音化聲母!$L$5:$L$136, 0), 3), "")</f>
        <v/>
      </c>
      <c r="AN1570" s="373" t="str">
        <f t="shared" si="462"/>
        <v/>
      </c>
      <c r="AO1570" s="374" t="str">
        <f t="array" ref="AO1570">IF($AN1570="", "", IF( $AM1570&lt;&gt;"", $AM1570,INDEX(白話字聲母資料表, $AN1570, $AO$5)))</f>
        <v/>
      </c>
      <c r="AP1570" s="374" t="str">
        <f t="array" ref="AP1570">IF($W1570, "", INDEX(方音八音反切資料表, $AD1570, $AG1570))</f>
        <v/>
      </c>
      <c r="AQ1570" s="370"/>
      <c r="AR1570" s="374" t="str">
        <f t="array" ref="AR1570">IF($V1570, "", INDEX(白話字聲母資料表, $Z1570, $AR$5))</f>
        <v/>
      </c>
      <c r="AS1570" s="375" t="str">
        <f t="array" ref="AS1570">IF($W1570, "", INDEX(白話字韻母資料表, $AC1570, $AR$5))</f>
        <v/>
      </c>
      <c r="AT1570" s="374" t="str">
        <f t="array" ref="AT1570">IF($W1570, "", INDEX(台羅韻母八聲調資料表, $AD1570, $AG1570))</f>
        <v/>
      </c>
      <c r="AU1570" s="370"/>
      <c r="AV1570" s="374" t="str">
        <f t="array" ref="AV1570">IF($V1570, "", INDEX(白話字聲母資料表, $Z1570, $AV$5))</f>
        <v/>
      </c>
      <c r="AW1570" s="375" t="str">
        <f t="array" ref="AW1570">IF($W1570, "", INDEX(白話字韻母資料表, $AC1570, $AW$5))</f>
        <v/>
      </c>
      <c r="AX1570" s="374" t="str">
        <f t="array" ref="AX1570">IF($W1570, "", INDEX(閩拼韻母八聲調資料表, $AD1570, $AG1570))</f>
        <v/>
      </c>
    </row>
    <row r="1571" spans="2:50">
      <c r="B1571" s="380">
        <f t="shared" si="442"/>
        <v>1563</v>
      </c>
      <c r="C1571" s="314" t="str">
        <f>MID(文章!$D$4, B1571, 1)</f>
        <v/>
      </c>
      <c r="D1571" s="365"/>
      <c r="E1571" s="365"/>
      <c r="F1571" s="365"/>
      <c r="G1571" s="315" t="str">
        <f t="array" ref="G1571">IF( OR($T1571, NOT($U1571), $W1571), "", $AA1571 &amp; $AH1571 &amp; INDEX(中文數值資料表, $AG1571, 2) )</f>
        <v/>
      </c>
      <c r="H1571" s="321" t="str">
        <f t="shared" si="443"/>
        <v/>
      </c>
      <c r="I1571" s="322" t="str">
        <f t="shared" si="444"/>
        <v/>
      </c>
      <c r="J1571" s="323" t="str">
        <f t="shared" si="445"/>
        <v/>
      </c>
      <c r="K1571" s="316" t="str">
        <f t="shared" si="446"/>
        <v/>
      </c>
      <c r="L1571" s="317" t="str">
        <f t="shared" ca="1" si="463"/>
        <v xml:space="preserve">\ltjruby{}{}\
</v>
      </c>
      <c r="M1571" s="317" t="str">
        <f t="shared" ca="1" si="449"/>
        <v xml:space="preserve">&lt;ruby&gt;&lt;rt&gt;&lt;/rt&gt;&lt;/ruby&gt;
</v>
      </c>
      <c r="N1571" s="317" t="str">
        <f t="shared" ca="1" si="450"/>
        <v xml:space="preserve">&lt;ruby&gt;&lt;rt&gt;&lt;/rt&gt;&lt;/ruby&gt;
</v>
      </c>
      <c r="O1571" s="317" t="str">
        <f t="shared" ca="1" si="451"/>
        <v xml:space="preserve">&lt;ruby&gt;&lt;rt&gt;&lt;/rt&gt;&lt;/ruby&gt;
</v>
      </c>
      <c r="P1571" s="317" t="str">
        <f t="shared" ca="1" si="451"/>
        <v xml:space="preserve">&lt;ruby&gt;&lt;rt&gt;&lt;/rt&gt;&lt;/ruby&gt;
</v>
      </c>
      <c r="Q1571" s="318" t="str">
        <f t="shared" ca="1" si="452"/>
        <v xml:space="preserve">&lt;ruby&gt;&lt;rtc&gt;&lt;/rtc&gt;&lt;/ruby&gt;
</v>
      </c>
      <c r="R1571" s="318" t="str">
        <f t="shared" ca="1" si="453"/>
        <v xml:space="preserve">&lt;ruby&gt;&lt;rt&gt;&lt;/rt&gt;&lt;rtc&gt;&lt;/rtc&gt;&lt;/ruby&gt;
</v>
      </c>
      <c r="S1571" s="285"/>
      <c r="T1571" s="319" t="b">
        <f t="shared" si="447"/>
        <v>0</v>
      </c>
      <c r="U1571" s="319" t="b">
        <f t="shared" si="454"/>
        <v>0</v>
      </c>
      <c r="V1571" s="319" t="b">
        <f t="shared" si="455"/>
        <v>1</v>
      </c>
      <c r="W1571" s="319" t="b">
        <f t="shared" si="456"/>
        <v>1</v>
      </c>
      <c r="X1571" s="319" t="b">
        <f t="shared" si="457"/>
        <v>0</v>
      </c>
      <c r="Y1571" s="370"/>
      <c r="Z1571" s="377" t="str">
        <f t="shared" si="448"/>
        <v/>
      </c>
      <c r="AA1571" s="373" t="str">
        <f t="array" ref="AA1571">IF( $Z1571="", "", INDEX(白話字聲母資料表, $Z1571, $AA$5))</f>
        <v/>
      </c>
      <c r="AB1571" s="370"/>
      <c r="AC1571" s="377" t="str">
        <f t="shared" si="458"/>
        <v/>
      </c>
      <c r="AD1571" s="373" t="str">
        <f t="array" ref="AD1571">IF( $W1571, "", INDEX(白話字韻母資料表, AC1571, $AD$5))</f>
        <v/>
      </c>
      <c r="AE1571" s="373" t="str">
        <f t="array" ref="AE1571">IF( $W1571, "", IF( INDEX(白話字韻母資料表, AC1571, $AE$5) = "入聲", TRUE, FALSE) )</f>
        <v/>
      </c>
      <c r="AF1571" s="374" t="str">
        <f t="shared" si="459"/>
        <v/>
      </c>
      <c r="AG1571" s="374" t="str">
        <f t="shared" si="460"/>
        <v/>
      </c>
      <c r="AH1571" s="374" t="str">
        <f t="array" ref="AH1571">IF( $W1571, "", INDEX(白話字韻母資料表, $AC1571, $AH$5))</f>
        <v/>
      </c>
      <c r="AI1571" s="374" t="str">
        <f t="array" ref="AI1571">IF($W1571, "", INDEX(白話字韻母八聲調資料表, $AD1571, $AG1571))</f>
        <v/>
      </c>
      <c r="AJ1571" s="370"/>
      <c r="AK1571" s="373" t="b">
        <f t="shared" si="461"/>
        <v>0</v>
      </c>
      <c r="AL1571" s="373" t="str">
        <f>IF( $AK1571, IFERROR( IF(MATCH( $E1571, 顎音化聲母!$H$9:$H$37, 0), TRUE, FALSE), FALSE), "")</f>
        <v/>
      </c>
      <c r="AM1571" s="373" t="str">
        <f t="array" ref="AM1571">IF( AND($AK1571, $AL1571), INDEX(顎音化聲母資料表, MATCH( $D1571 &amp; $E1571, 顎音化聲母!$L$5:$L$136, 0), 3), "")</f>
        <v/>
      </c>
      <c r="AN1571" s="373" t="str">
        <f t="shared" si="462"/>
        <v/>
      </c>
      <c r="AO1571" s="374" t="str">
        <f t="array" ref="AO1571">IF($AN1571="", "", IF( $AM1571&lt;&gt;"", $AM1571,INDEX(白話字聲母資料表, $AN1571, $AO$5)))</f>
        <v/>
      </c>
      <c r="AP1571" s="374" t="str">
        <f t="array" ref="AP1571">IF($W1571, "", INDEX(方音八音反切資料表, $AD1571, $AG1571))</f>
        <v/>
      </c>
      <c r="AQ1571" s="370"/>
      <c r="AR1571" s="374" t="str">
        <f t="array" ref="AR1571">IF($V1571, "", INDEX(白話字聲母資料表, $Z1571, $AR$5))</f>
        <v/>
      </c>
      <c r="AS1571" s="375" t="str">
        <f t="array" ref="AS1571">IF($W1571, "", INDEX(白話字韻母資料表, $AC1571, $AR$5))</f>
        <v/>
      </c>
      <c r="AT1571" s="374" t="str">
        <f t="array" ref="AT1571">IF($W1571, "", INDEX(台羅韻母八聲調資料表, $AD1571, $AG1571))</f>
        <v/>
      </c>
      <c r="AU1571" s="370"/>
      <c r="AV1571" s="374" t="str">
        <f t="array" ref="AV1571">IF($V1571, "", INDEX(白話字聲母資料表, $Z1571, $AV$5))</f>
        <v/>
      </c>
      <c r="AW1571" s="375" t="str">
        <f t="array" ref="AW1571">IF($W1571, "", INDEX(白話字韻母資料表, $AC1571, $AW$5))</f>
        <v/>
      </c>
      <c r="AX1571" s="374" t="str">
        <f t="array" ref="AX1571">IF($W1571, "", INDEX(閩拼韻母八聲調資料表, $AD1571, $AG1571))</f>
        <v/>
      </c>
    </row>
    <row r="1572" spans="2:50">
      <c r="B1572" s="380">
        <f t="shared" si="442"/>
        <v>1564</v>
      </c>
      <c r="C1572" s="314" t="str">
        <f>MID(文章!$D$4, B1572, 1)</f>
        <v/>
      </c>
      <c r="D1572" s="365"/>
      <c r="E1572" s="365"/>
      <c r="F1572" s="365"/>
      <c r="G1572" s="315" t="str">
        <f t="array" ref="G1572">IF( OR($T1572, NOT($U1572), $W1572), "", $AA1572 &amp; $AH1572 &amp; INDEX(中文數值資料表, $AG1572, 2) )</f>
        <v/>
      </c>
      <c r="H1572" s="321" t="str">
        <f t="shared" si="443"/>
        <v/>
      </c>
      <c r="I1572" s="322" t="str">
        <f t="shared" si="444"/>
        <v/>
      </c>
      <c r="J1572" s="323" t="str">
        <f t="shared" si="445"/>
        <v/>
      </c>
      <c r="K1572" s="316" t="str">
        <f t="shared" si="446"/>
        <v/>
      </c>
      <c r="L1572" s="317" t="str">
        <f t="shared" ca="1" si="463"/>
        <v xml:space="preserve">\ltjruby{}{}\
</v>
      </c>
      <c r="M1572" s="317" t="str">
        <f t="shared" ca="1" si="449"/>
        <v xml:space="preserve">&lt;ruby&gt;&lt;rt&gt;&lt;/rt&gt;&lt;/ruby&gt;
</v>
      </c>
      <c r="N1572" s="317" t="str">
        <f t="shared" ca="1" si="450"/>
        <v xml:space="preserve">&lt;ruby&gt;&lt;rt&gt;&lt;/rt&gt;&lt;/ruby&gt;
</v>
      </c>
      <c r="O1572" s="317" t="str">
        <f t="shared" ca="1" si="451"/>
        <v xml:space="preserve">&lt;ruby&gt;&lt;rt&gt;&lt;/rt&gt;&lt;/ruby&gt;
</v>
      </c>
      <c r="P1572" s="317" t="str">
        <f t="shared" ca="1" si="451"/>
        <v xml:space="preserve">&lt;ruby&gt;&lt;rt&gt;&lt;/rt&gt;&lt;/ruby&gt;
</v>
      </c>
      <c r="Q1572" s="318" t="str">
        <f t="shared" ca="1" si="452"/>
        <v xml:space="preserve">&lt;ruby&gt;&lt;rtc&gt;&lt;/rtc&gt;&lt;/ruby&gt;
</v>
      </c>
      <c r="R1572" s="318" t="str">
        <f t="shared" ca="1" si="453"/>
        <v xml:space="preserve">&lt;ruby&gt;&lt;rt&gt;&lt;/rt&gt;&lt;rtc&gt;&lt;/rtc&gt;&lt;/ruby&gt;
</v>
      </c>
      <c r="S1572" s="285"/>
      <c r="T1572" s="319" t="b">
        <f t="shared" si="447"/>
        <v>0</v>
      </c>
      <c r="U1572" s="319" t="b">
        <f t="shared" si="454"/>
        <v>0</v>
      </c>
      <c r="V1572" s="319" t="b">
        <f t="shared" si="455"/>
        <v>1</v>
      </c>
      <c r="W1572" s="319" t="b">
        <f t="shared" si="456"/>
        <v>1</v>
      </c>
      <c r="X1572" s="319" t="b">
        <f t="shared" si="457"/>
        <v>0</v>
      </c>
      <c r="Y1572" s="370"/>
      <c r="Z1572" s="377" t="str">
        <f t="shared" si="448"/>
        <v/>
      </c>
      <c r="AA1572" s="373" t="str">
        <f t="array" ref="AA1572">IF( $Z1572="", "", INDEX(白話字聲母資料表, $Z1572, $AA$5))</f>
        <v/>
      </c>
      <c r="AB1572" s="370"/>
      <c r="AC1572" s="377" t="str">
        <f t="shared" si="458"/>
        <v/>
      </c>
      <c r="AD1572" s="373" t="str">
        <f t="array" ref="AD1572">IF( $W1572, "", INDEX(白話字韻母資料表, AC1572, $AD$5))</f>
        <v/>
      </c>
      <c r="AE1572" s="373" t="str">
        <f t="array" ref="AE1572">IF( $W1572, "", IF( INDEX(白話字韻母資料表, AC1572, $AE$5) = "入聲", TRUE, FALSE) )</f>
        <v/>
      </c>
      <c r="AF1572" s="374" t="str">
        <f t="shared" si="459"/>
        <v/>
      </c>
      <c r="AG1572" s="374" t="str">
        <f t="shared" si="460"/>
        <v/>
      </c>
      <c r="AH1572" s="374" t="str">
        <f t="array" ref="AH1572">IF( $W1572, "", INDEX(白話字韻母資料表, $AC1572, $AH$5))</f>
        <v/>
      </c>
      <c r="AI1572" s="374" t="str">
        <f t="array" ref="AI1572">IF($W1572, "", INDEX(白話字韻母八聲調資料表, $AD1572, $AG1572))</f>
        <v/>
      </c>
      <c r="AJ1572" s="370"/>
      <c r="AK1572" s="373" t="b">
        <f t="shared" si="461"/>
        <v>0</v>
      </c>
      <c r="AL1572" s="373" t="str">
        <f>IF( $AK1572, IFERROR( IF(MATCH( $E1572, 顎音化聲母!$H$9:$H$37, 0), TRUE, FALSE), FALSE), "")</f>
        <v/>
      </c>
      <c r="AM1572" s="373" t="str">
        <f t="array" ref="AM1572">IF( AND($AK1572, $AL1572), INDEX(顎音化聲母資料表, MATCH( $D1572 &amp; $E1572, 顎音化聲母!$L$5:$L$136, 0), 3), "")</f>
        <v/>
      </c>
      <c r="AN1572" s="373" t="str">
        <f t="shared" si="462"/>
        <v/>
      </c>
      <c r="AO1572" s="374" t="str">
        <f t="array" ref="AO1572">IF($AN1572="", "", IF( $AM1572&lt;&gt;"", $AM1572,INDEX(白話字聲母資料表, $AN1572, $AO$5)))</f>
        <v/>
      </c>
      <c r="AP1572" s="374" t="str">
        <f t="array" ref="AP1572">IF($W1572, "", INDEX(方音八音反切資料表, $AD1572, $AG1572))</f>
        <v/>
      </c>
      <c r="AQ1572" s="370"/>
      <c r="AR1572" s="374" t="str">
        <f t="array" ref="AR1572">IF($V1572, "", INDEX(白話字聲母資料表, $Z1572, $AR$5))</f>
        <v/>
      </c>
      <c r="AS1572" s="375" t="str">
        <f t="array" ref="AS1572">IF($W1572, "", INDEX(白話字韻母資料表, $AC1572, $AR$5))</f>
        <v/>
      </c>
      <c r="AT1572" s="374" t="str">
        <f t="array" ref="AT1572">IF($W1572, "", INDEX(台羅韻母八聲調資料表, $AD1572, $AG1572))</f>
        <v/>
      </c>
      <c r="AU1572" s="370"/>
      <c r="AV1572" s="374" t="str">
        <f t="array" ref="AV1572">IF($V1572, "", INDEX(白話字聲母資料表, $Z1572, $AV$5))</f>
        <v/>
      </c>
      <c r="AW1572" s="375" t="str">
        <f t="array" ref="AW1572">IF($W1572, "", INDEX(白話字韻母資料表, $AC1572, $AW$5))</f>
        <v/>
      </c>
      <c r="AX1572" s="374" t="str">
        <f t="array" ref="AX1572">IF($W1572, "", INDEX(閩拼韻母八聲調資料表, $AD1572, $AG1572))</f>
        <v/>
      </c>
    </row>
    <row r="1573" spans="2:50">
      <c r="B1573" s="380">
        <f t="shared" si="442"/>
        <v>1565</v>
      </c>
      <c r="C1573" s="314" t="str">
        <f>MID(文章!$D$4, B1573, 1)</f>
        <v/>
      </c>
      <c r="D1573" s="365"/>
      <c r="E1573" s="365"/>
      <c r="F1573" s="365"/>
      <c r="G1573" s="315" t="str">
        <f t="array" ref="G1573">IF( OR($T1573, NOT($U1573), $W1573), "", $AA1573 &amp; $AH1573 &amp; INDEX(中文數值資料表, $AG1573, 2) )</f>
        <v/>
      </c>
      <c r="H1573" s="321" t="str">
        <f t="shared" si="443"/>
        <v/>
      </c>
      <c r="I1573" s="322" t="str">
        <f t="shared" si="444"/>
        <v/>
      </c>
      <c r="J1573" s="323" t="str">
        <f t="shared" si="445"/>
        <v/>
      </c>
      <c r="K1573" s="316" t="str">
        <f t="shared" si="446"/>
        <v/>
      </c>
      <c r="L1573" s="317" t="str">
        <f t="shared" ca="1" si="463"/>
        <v xml:space="preserve">\ltjruby{}{}\
</v>
      </c>
      <c r="M1573" s="317" t="str">
        <f t="shared" ca="1" si="449"/>
        <v xml:space="preserve">&lt;ruby&gt;&lt;rt&gt;&lt;/rt&gt;&lt;/ruby&gt;
</v>
      </c>
      <c r="N1573" s="317" t="str">
        <f t="shared" ca="1" si="450"/>
        <v xml:space="preserve">&lt;ruby&gt;&lt;rt&gt;&lt;/rt&gt;&lt;/ruby&gt;
</v>
      </c>
      <c r="O1573" s="317" t="str">
        <f t="shared" ca="1" si="451"/>
        <v xml:space="preserve">&lt;ruby&gt;&lt;rt&gt;&lt;/rt&gt;&lt;/ruby&gt;
</v>
      </c>
      <c r="P1573" s="317" t="str">
        <f t="shared" ca="1" si="451"/>
        <v xml:space="preserve">&lt;ruby&gt;&lt;rt&gt;&lt;/rt&gt;&lt;/ruby&gt;
</v>
      </c>
      <c r="Q1573" s="318" t="str">
        <f t="shared" ca="1" si="452"/>
        <v xml:space="preserve">&lt;ruby&gt;&lt;rtc&gt;&lt;/rtc&gt;&lt;/ruby&gt;
</v>
      </c>
      <c r="R1573" s="318" t="str">
        <f t="shared" ca="1" si="453"/>
        <v xml:space="preserve">&lt;ruby&gt;&lt;rt&gt;&lt;/rt&gt;&lt;rtc&gt;&lt;/rtc&gt;&lt;/ruby&gt;
</v>
      </c>
      <c r="S1573" s="285"/>
      <c r="T1573" s="319" t="b">
        <f t="shared" si="447"/>
        <v>0</v>
      </c>
      <c r="U1573" s="319" t="b">
        <f t="shared" si="454"/>
        <v>0</v>
      </c>
      <c r="V1573" s="319" t="b">
        <f t="shared" si="455"/>
        <v>1</v>
      </c>
      <c r="W1573" s="319" t="b">
        <f t="shared" si="456"/>
        <v>1</v>
      </c>
      <c r="X1573" s="319" t="b">
        <f t="shared" si="457"/>
        <v>0</v>
      </c>
      <c r="Y1573" s="370"/>
      <c r="Z1573" s="377" t="str">
        <f t="shared" si="448"/>
        <v/>
      </c>
      <c r="AA1573" s="373" t="str">
        <f t="array" ref="AA1573">IF( $Z1573="", "", INDEX(白話字聲母資料表, $Z1573, $AA$5))</f>
        <v/>
      </c>
      <c r="AB1573" s="370"/>
      <c r="AC1573" s="377" t="str">
        <f t="shared" si="458"/>
        <v/>
      </c>
      <c r="AD1573" s="373" t="str">
        <f t="array" ref="AD1573">IF( $W1573, "", INDEX(白話字韻母資料表, AC1573, $AD$5))</f>
        <v/>
      </c>
      <c r="AE1573" s="373" t="str">
        <f t="array" ref="AE1573">IF( $W1573, "", IF( INDEX(白話字韻母資料表, AC1573, $AE$5) = "入聲", TRUE, FALSE) )</f>
        <v/>
      </c>
      <c r="AF1573" s="374" t="str">
        <f t="shared" si="459"/>
        <v/>
      </c>
      <c r="AG1573" s="374" t="str">
        <f t="shared" si="460"/>
        <v/>
      </c>
      <c r="AH1573" s="374" t="str">
        <f t="array" ref="AH1573">IF( $W1573, "", INDEX(白話字韻母資料表, $AC1573, $AH$5))</f>
        <v/>
      </c>
      <c r="AI1573" s="374" t="str">
        <f t="array" ref="AI1573">IF($W1573, "", INDEX(白話字韻母八聲調資料表, $AD1573, $AG1573))</f>
        <v/>
      </c>
      <c r="AJ1573" s="370"/>
      <c r="AK1573" s="373" t="b">
        <f t="shared" si="461"/>
        <v>0</v>
      </c>
      <c r="AL1573" s="373" t="str">
        <f>IF( $AK1573, IFERROR( IF(MATCH( $E1573, 顎音化聲母!$H$9:$H$37, 0), TRUE, FALSE), FALSE), "")</f>
        <v/>
      </c>
      <c r="AM1573" s="373" t="str">
        <f t="array" ref="AM1573">IF( AND($AK1573, $AL1573), INDEX(顎音化聲母資料表, MATCH( $D1573 &amp; $E1573, 顎音化聲母!$L$5:$L$136, 0), 3), "")</f>
        <v/>
      </c>
      <c r="AN1573" s="373" t="str">
        <f t="shared" si="462"/>
        <v/>
      </c>
      <c r="AO1573" s="374" t="str">
        <f t="array" ref="AO1573">IF($AN1573="", "", IF( $AM1573&lt;&gt;"", $AM1573,INDEX(白話字聲母資料表, $AN1573, $AO$5)))</f>
        <v/>
      </c>
      <c r="AP1573" s="374" t="str">
        <f t="array" ref="AP1573">IF($W1573, "", INDEX(方音八音反切資料表, $AD1573, $AG1573))</f>
        <v/>
      </c>
      <c r="AQ1573" s="370"/>
      <c r="AR1573" s="374" t="str">
        <f t="array" ref="AR1573">IF($V1573, "", INDEX(白話字聲母資料表, $Z1573, $AR$5))</f>
        <v/>
      </c>
      <c r="AS1573" s="375" t="str">
        <f t="array" ref="AS1573">IF($W1573, "", INDEX(白話字韻母資料表, $AC1573, $AR$5))</f>
        <v/>
      </c>
      <c r="AT1573" s="374" t="str">
        <f t="array" ref="AT1573">IF($W1573, "", INDEX(台羅韻母八聲調資料表, $AD1573, $AG1573))</f>
        <v/>
      </c>
      <c r="AU1573" s="370"/>
      <c r="AV1573" s="374" t="str">
        <f t="array" ref="AV1573">IF($V1573, "", INDEX(白話字聲母資料表, $Z1573, $AV$5))</f>
        <v/>
      </c>
      <c r="AW1573" s="375" t="str">
        <f t="array" ref="AW1573">IF($W1573, "", INDEX(白話字韻母資料表, $AC1573, $AW$5))</f>
        <v/>
      </c>
      <c r="AX1573" s="374" t="str">
        <f t="array" ref="AX1573">IF($W1573, "", INDEX(閩拼韻母八聲調資料表, $AD1573, $AG1573))</f>
        <v/>
      </c>
    </row>
    <row r="1574" spans="2:50">
      <c r="B1574" s="380">
        <f t="shared" si="442"/>
        <v>1566</v>
      </c>
      <c r="C1574" s="314" t="str">
        <f>MID(文章!$D$4, B1574, 1)</f>
        <v/>
      </c>
      <c r="D1574" s="365"/>
      <c r="E1574" s="365"/>
      <c r="F1574" s="365"/>
      <c r="G1574" s="315" t="str">
        <f t="array" ref="G1574">IF( OR($T1574, NOT($U1574), $W1574), "", $AA1574 &amp; $AH1574 &amp; INDEX(中文數值資料表, $AG1574, 2) )</f>
        <v/>
      </c>
      <c r="H1574" s="321" t="str">
        <f t="shared" si="443"/>
        <v/>
      </c>
      <c r="I1574" s="322" t="str">
        <f t="shared" si="444"/>
        <v/>
      </c>
      <c r="J1574" s="323" t="str">
        <f t="shared" si="445"/>
        <v/>
      </c>
      <c r="K1574" s="316" t="str">
        <f t="shared" si="446"/>
        <v/>
      </c>
      <c r="L1574" s="317" t="str">
        <f t="shared" ca="1" si="463"/>
        <v xml:space="preserve">\ltjruby{}{}\
</v>
      </c>
      <c r="M1574" s="317" t="str">
        <f t="shared" ca="1" si="449"/>
        <v xml:space="preserve">&lt;ruby&gt;&lt;rt&gt;&lt;/rt&gt;&lt;/ruby&gt;
</v>
      </c>
      <c r="N1574" s="317" t="str">
        <f t="shared" ca="1" si="450"/>
        <v xml:space="preserve">&lt;ruby&gt;&lt;rt&gt;&lt;/rt&gt;&lt;/ruby&gt;
</v>
      </c>
      <c r="O1574" s="317" t="str">
        <f t="shared" ca="1" si="451"/>
        <v xml:space="preserve">&lt;ruby&gt;&lt;rt&gt;&lt;/rt&gt;&lt;/ruby&gt;
</v>
      </c>
      <c r="P1574" s="317" t="str">
        <f t="shared" ca="1" si="451"/>
        <v xml:space="preserve">&lt;ruby&gt;&lt;rt&gt;&lt;/rt&gt;&lt;/ruby&gt;
</v>
      </c>
      <c r="Q1574" s="318" t="str">
        <f t="shared" ca="1" si="452"/>
        <v xml:space="preserve">&lt;ruby&gt;&lt;rtc&gt;&lt;/rtc&gt;&lt;/ruby&gt;
</v>
      </c>
      <c r="R1574" s="318" t="str">
        <f t="shared" ca="1" si="453"/>
        <v xml:space="preserve">&lt;ruby&gt;&lt;rt&gt;&lt;/rt&gt;&lt;rtc&gt;&lt;/rtc&gt;&lt;/ruby&gt;
</v>
      </c>
      <c r="S1574" s="285"/>
      <c r="T1574" s="319" t="b">
        <f t="shared" si="447"/>
        <v>0</v>
      </c>
      <c r="U1574" s="319" t="b">
        <f t="shared" si="454"/>
        <v>0</v>
      </c>
      <c r="V1574" s="319" t="b">
        <f t="shared" si="455"/>
        <v>1</v>
      </c>
      <c r="W1574" s="319" t="b">
        <f t="shared" si="456"/>
        <v>1</v>
      </c>
      <c r="X1574" s="319" t="b">
        <f t="shared" si="457"/>
        <v>0</v>
      </c>
      <c r="Y1574" s="370"/>
      <c r="Z1574" s="377" t="str">
        <f t="shared" si="448"/>
        <v/>
      </c>
      <c r="AA1574" s="373" t="str">
        <f t="array" ref="AA1574">IF( $Z1574="", "", INDEX(白話字聲母資料表, $Z1574, $AA$5))</f>
        <v/>
      </c>
      <c r="AB1574" s="370"/>
      <c r="AC1574" s="377" t="str">
        <f t="shared" si="458"/>
        <v/>
      </c>
      <c r="AD1574" s="373" t="str">
        <f t="array" ref="AD1574">IF( $W1574, "", INDEX(白話字韻母資料表, AC1574, $AD$5))</f>
        <v/>
      </c>
      <c r="AE1574" s="373" t="str">
        <f t="array" ref="AE1574">IF( $W1574, "", IF( INDEX(白話字韻母資料表, AC1574, $AE$5) = "入聲", TRUE, FALSE) )</f>
        <v/>
      </c>
      <c r="AF1574" s="374" t="str">
        <f t="shared" si="459"/>
        <v/>
      </c>
      <c r="AG1574" s="374" t="str">
        <f t="shared" si="460"/>
        <v/>
      </c>
      <c r="AH1574" s="374" t="str">
        <f t="array" ref="AH1574">IF( $W1574, "", INDEX(白話字韻母資料表, $AC1574, $AH$5))</f>
        <v/>
      </c>
      <c r="AI1574" s="374" t="str">
        <f t="array" ref="AI1574">IF($W1574, "", INDEX(白話字韻母八聲調資料表, $AD1574, $AG1574))</f>
        <v/>
      </c>
      <c r="AJ1574" s="370"/>
      <c r="AK1574" s="373" t="b">
        <f t="shared" si="461"/>
        <v>0</v>
      </c>
      <c r="AL1574" s="373" t="str">
        <f>IF( $AK1574, IFERROR( IF(MATCH( $E1574, 顎音化聲母!$H$9:$H$37, 0), TRUE, FALSE), FALSE), "")</f>
        <v/>
      </c>
      <c r="AM1574" s="373" t="str">
        <f t="array" ref="AM1574">IF( AND($AK1574, $AL1574), INDEX(顎音化聲母資料表, MATCH( $D1574 &amp; $E1574, 顎音化聲母!$L$5:$L$136, 0), 3), "")</f>
        <v/>
      </c>
      <c r="AN1574" s="373" t="str">
        <f t="shared" si="462"/>
        <v/>
      </c>
      <c r="AO1574" s="374" t="str">
        <f t="array" ref="AO1574">IF($AN1574="", "", IF( $AM1574&lt;&gt;"", $AM1574,INDEX(白話字聲母資料表, $AN1574, $AO$5)))</f>
        <v/>
      </c>
      <c r="AP1574" s="374" t="str">
        <f t="array" ref="AP1574">IF($W1574, "", INDEX(方音八音反切資料表, $AD1574, $AG1574))</f>
        <v/>
      </c>
      <c r="AQ1574" s="370"/>
      <c r="AR1574" s="374" t="str">
        <f t="array" ref="AR1574">IF($V1574, "", INDEX(白話字聲母資料表, $Z1574, $AR$5))</f>
        <v/>
      </c>
      <c r="AS1574" s="375" t="str">
        <f t="array" ref="AS1574">IF($W1574, "", INDEX(白話字韻母資料表, $AC1574, $AR$5))</f>
        <v/>
      </c>
      <c r="AT1574" s="374" t="str">
        <f t="array" ref="AT1574">IF($W1574, "", INDEX(台羅韻母八聲調資料表, $AD1574, $AG1574))</f>
        <v/>
      </c>
      <c r="AU1574" s="370"/>
      <c r="AV1574" s="374" t="str">
        <f t="array" ref="AV1574">IF($V1574, "", INDEX(白話字聲母資料表, $Z1574, $AV$5))</f>
        <v/>
      </c>
      <c r="AW1574" s="375" t="str">
        <f t="array" ref="AW1574">IF($W1574, "", INDEX(白話字韻母資料表, $AC1574, $AW$5))</f>
        <v/>
      </c>
      <c r="AX1574" s="374" t="str">
        <f t="array" ref="AX1574">IF($W1574, "", INDEX(閩拼韻母八聲調資料表, $AD1574, $AG1574))</f>
        <v/>
      </c>
    </row>
    <row r="1575" spans="2:50">
      <c r="B1575" s="380">
        <f t="shared" si="442"/>
        <v>1567</v>
      </c>
      <c r="C1575" s="314" t="str">
        <f>MID(文章!$D$4, B1575, 1)</f>
        <v/>
      </c>
      <c r="D1575" s="365"/>
      <c r="E1575" s="365"/>
      <c r="F1575" s="365"/>
      <c r="G1575" s="315" t="str">
        <f t="array" ref="G1575">IF( OR($T1575, NOT($U1575), $W1575), "", $AA1575 &amp; $AH1575 &amp; INDEX(中文數值資料表, $AG1575, 2) )</f>
        <v/>
      </c>
      <c r="H1575" s="321" t="str">
        <f t="shared" si="443"/>
        <v/>
      </c>
      <c r="I1575" s="322" t="str">
        <f t="shared" si="444"/>
        <v/>
      </c>
      <c r="J1575" s="323" t="str">
        <f t="shared" si="445"/>
        <v/>
      </c>
      <c r="K1575" s="316" t="str">
        <f t="shared" si="446"/>
        <v/>
      </c>
      <c r="L1575" s="317" t="str">
        <f t="shared" ca="1" si="463"/>
        <v xml:space="preserve">\ltjruby{}{}\
</v>
      </c>
      <c r="M1575" s="317" t="str">
        <f t="shared" ca="1" si="449"/>
        <v xml:space="preserve">&lt;ruby&gt;&lt;rt&gt;&lt;/rt&gt;&lt;/ruby&gt;
</v>
      </c>
      <c r="N1575" s="317" t="str">
        <f t="shared" ca="1" si="450"/>
        <v xml:space="preserve">&lt;ruby&gt;&lt;rt&gt;&lt;/rt&gt;&lt;/ruby&gt;
</v>
      </c>
      <c r="O1575" s="317" t="str">
        <f t="shared" ca="1" si="451"/>
        <v xml:space="preserve">&lt;ruby&gt;&lt;rt&gt;&lt;/rt&gt;&lt;/ruby&gt;
</v>
      </c>
      <c r="P1575" s="317" t="str">
        <f t="shared" ca="1" si="451"/>
        <v xml:space="preserve">&lt;ruby&gt;&lt;rt&gt;&lt;/rt&gt;&lt;/ruby&gt;
</v>
      </c>
      <c r="Q1575" s="318" t="str">
        <f t="shared" ca="1" si="452"/>
        <v xml:space="preserve">&lt;ruby&gt;&lt;rtc&gt;&lt;/rtc&gt;&lt;/ruby&gt;
</v>
      </c>
      <c r="R1575" s="318" t="str">
        <f t="shared" ca="1" si="453"/>
        <v xml:space="preserve">&lt;ruby&gt;&lt;rt&gt;&lt;/rt&gt;&lt;rtc&gt;&lt;/rtc&gt;&lt;/ruby&gt;
</v>
      </c>
      <c r="S1575" s="285"/>
      <c r="T1575" s="319" t="b">
        <f t="shared" si="447"/>
        <v>0</v>
      </c>
      <c r="U1575" s="319" t="b">
        <f t="shared" si="454"/>
        <v>0</v>
      </c>
      <c r="V1575" s="319" t="b">
        <f t="shared" si="455"/>
        <v>1</v>
      </c>
      <c r="W1575" s="319" t="b">
        <f t="shared" si="456"/>
        <v>1</v>
      </c>
      <c r="X1575" s="319" t="b">
        <f t="shared" si="457"/>
        <v>0</v>
      </c>
      <c r="Y1575" s="370"/>
      <c r="Z1575" s="377" t="str">
        <f t="shared" si="448"/>
        <v/>
      </c>
      <c r="AA1575" s="373" t="str">
        <f t="array" ref="AA1575">IF( $Z1575="", "", INDEX(白話字聲母資料表, $Z1575, $AA$5))</f>
        <v/>
      </c>
      <c r="AB1575" s="370"/>
      <c r="AC1575" s="377" t="str">
        <f t="shared" si="458"/>
        <v/>
      </c>
      <c r="AD1575" s="373" t="str">
        <f t="array" ref="AD1575">IF( $W1575, "", INDEX(白話字韻母資料表, AC1575, $AD$5))</f>
        <v/>
      </c>
      <c r="AE1575" s="373" t="str">
        <f t="array" ref="AE1575">IF( $W1575, "", IF( INDEX(白話字韻母資料表, AC1575, $AE$5) = "入聲", TRUE, FALSE) )</f>
        <v/>
      </c>
      <c r="AF1575" s="374" t="str">
        <f t="shared" si="459"/>
        <v/>
      </c>
      <c r="AG1575" s="374" t="str">
        <f t="shared" si="460"/>
        <v/>
      </c>
      <c r="AH1575" s="374" t="str">
        <f t="array" ref="AH1575">IF( $W1575, "", INDEX(白話字韻母資料表, $AC1575, $AH$5))</f>
        <v/>
      </c>
      <c r="AI1575" s="374" t="str">
        <f t="array" ref="AI1575">IF($W1575, "", INDEX(白話字韻母八聲調資料表, $AD1575, $AG1575))</f>
        <v/>
      </c>
      <c r="AJ1575" s="370"/>
      <c r="AK1575" s="373" t="b">
        <f t="shared" si="461"/>
        <v>0</v>
      </c>
      <c r="AL1575" s="373" t="str">
        <f>IF( $AK1575, IFERROR( IF(MATCH( $E1575, 顎音化聲母!$H$9:$H$37, 0), TRUE, FALSE), FALSE), "")</f>
        <v/>
      </c>
      <c r="AM1575" s="373" t="str">
        <f t="array" ref="AM1575">IF( AND($AK1575, $AL1575), INDEX(顎音化聲母資料表, MATCH( $D1575 &amp; $E1575, 顎音化聲母!$L$5:$L$136, 0), 3), "")</f>
        <v/>
      </c>
      <c r="AN1575" s="373" t="str">
        <f t="shared" si="462"/>
        <v/>
      </c>
      <c r="AO1575" s="374" t="str">
        <f t="array" ref="AO1575">IF($AN1575="", "", IF( $AM1575&lt;&gt;"", $AM1575,INDEX(白話字聲母資料表, $AN1575, $AO$5)))</f>
        <v/>
      </c>
      <c r="AP1575" s="374" t="str">
        <f t="array" ref="AP1575">IF($W1575, "", INDEX(方音八音反切資料表, $AD1575, $AG1575))</f>
        <v/>
      </c>
      <c r="AQ1575" s="370"/>
      <c r="AR1575" s="374" t="str">
        <f t="array" ref="AR1575">IF($V1575, "", INDEX(白話字聲母資料表, $Z1575, $AR$5))</f>
        <v/>
      </c>
      <c r="AS1575" s="375" t="str">
        <f t="array" ref="AS1575">IF($W1575, "", INDEX(白話字韻母資料表, $AC1575, $AR$5))</f>
        <v/>
      </c>
      <c r="AT1575" s="374" t="str">
        <f t="array" ref="AT1575">IF($W1575, "", INDEX(台羅韻母八聲調資料表, $AD1575, $AG1575))</f>
        <v/>
      </c>
      <c r="AU1575" s="370"/>
      <c r="AV1575" s="374" t="str">
        <f t="array" ref="AV1575">IF($V1575, "", INDEX(白話字聲母資料表, $Z1575, $AV$5))</f>
        <v/>
      </c>
      <c r="AW1575" s="375" t="str">
        <f t="array" ref="AW1575">IF($W1575, "", INDEX(白話字韻母資料表, $AC1575, $AW$5))</f>
        <v/>
      </c>
      <c r="AX1575" s="374" t="str">
        <f t="array" ref="AX1575">IF($W1575, "", INDEX(閩拼韻母八聲調資料表, $AD1575, $AG1575))</f>
        <v/>
      </c>
    </row>
    <row r="1576" spans="2:50">
      <c r="B1576" s="380">
        <f t="shared" si="442"/>
        <v>1568</v>
      </c>
      <c r="C1576" s="314" t="str">
        <f>MID(文章!$D$4, B1576, 1)</f>
        <v/>
      </c>
      <c r="D1576" s="365"/>
      <c r="E1576" s="365"/>
      <c r="F1576" s="365"/>
      <c r="G1576" s="315" t="str">
        <f t="array" ref="G1576">IF( OR($T1576, NOT($U1576), $W1576), "", $AA1576 &amp; $AH1576 &amp; INDEX(中文數值資料表, $AG1576, 2) )</f>
        <v/>
      </c>
      <c r="H1576" s="321" t="str">
        <f t="shared" si="443"/>
        <v/>
      </c>
      <c r="I1576" s="322" t="str">
        <f t="shared" si="444"/>
        <v/>
      </c>
      <c r="J1576" s="323" t="str">
        <f t="shared" si="445"/>
        <v/>
      </c>
      <c r="K1576" s="316" t="str">
        <f t="shared" si="446"/>
        <v/>
      </c>
      <c r="L1576" s="317" t="str">
        <f t="shared" ca="1" si="463"/>
        <v xml:space="preserve">\ltjruby{}{}\
</v>
      </c>
      <c r="M1576" s="317" t="str">
        <f t="shared" ca="1" si="449"/>
        <v xml:space="preserve">&lt;ruby&gt;&lt;rt&gt;&lt;/rt&gt;&lt;/ruby&gt;
</v>
      </c>
      <c r="N1576" s="317" t="str">
        <f t="shared" ca="1" si="450"/>
        <v xml:space="preserve">&lt;ruby&gt;&lt;rt&gt;&lt;/rt&gt;&lt;/ruby&gt;
</v>
      </c>
      <c r="O1576" s="317" t="str">
        <f t="shared" ca="1" si="451"/>
        <v xml:space="preserve">&lt;ruby&gt;&lt;rt&gt;&lt;/rt&gt;&lt;/ruby&gt;
</v>
      </c>
      <c r="P1576" s="317" t="str">
        <f t="shared" ca="1" si="451"/>
        <v xml:space="preserve">&lt;ruby&gt;&lt;rt&gt;&lt;/rt&gt;&lt;/ruby&gt;
</v>
      </c>
      <c r="Q1576" s="318" t="str">
        <f t="shared" ca="1" si="452"/>
        <v xml:space="preserve">&lt;ruby&gt;&lt;rtc&gt;&lt;/rtc&gt;&lt;/ruby&gt;
</v>
      </c>
      <c r="R1576" s="318" t="str">
        <f t="shared" ca="1" si="453"/>
        <v xml:space="preserve">&lt;ruby&gt;&lt;rt&gt;&lt;/rt&gt;&lt;rtc&gt;&lt;/rtc&gt;&lt;/ruby&gt;
</v>
      </c>
      <c r="S1576" s="285"/>
      <c r="T1576" s="319" t="b">
        <f t="shared" si="447"/>
        <v>0</v>
      </c>
      <c r="U1576" s="319" t="b">
        <f t="shared" si="454"/>
        <v>0</v>
      </c>
      <c r="V1576" s="319" t="b">
        <f t="shared" si="455"/>
        <v>1</v>
      </c>
      <c r="W1576" s="319" t="b">
        <f t="shared" si="456"/>
        <v>1</v>
      </c>
      <c r="X1576" s="319" t="b">
        <f t="shared" si="457"/>
        <v>0</v>
      </c>
      <c r="Y1576" s="370"/>
      <c r="Z1576" s="377" t="str">
        <f t="shared" si="448"/>
        <v/>
      </c>
      <c r="AA1576" s="373" t="str">
        <f t="array" ref="AA1576">IF( $Z1576="", "", INDEX(白話字聲母資料表, $Z1576, $AA$5))</f>
        <v/>
      </c>
      <c r="AB1576" s="370"/>
      <c r="AC1576" s="377" t="str">
        <f t="shared" si="458"/>
        <v/>
      </c>
      <c r="AD1576" s="373" t="str">
        <f t="array" ref="AD1576">IF( $W1576, "", INDEX(白話字韻母資料表, AC1576, $AD$5))</f>
        <v/>
      </c>
      <c r="AE1576" s="373" t="str">
        <f t="array" ref="AE1576">IF( $W1576, "", IF( INDEX(白話字韻母資料表, AC1576, $AE$5) = "入聲", TRUE, FALSE) )</f>
        <v/>
      </c>
      <c r="AF1576" s="374" t="str">
        <f t="shared" si="459"/>
        <v/>
      </c>
      <c r="AG1576" s="374" t="str">
        <f t="shared" si="460"/>
        <v/>
      </c>
      <c r="AH1576" s="374" t="str">
        <f t="array" ref="AH1576">IF( $W1576, "", INDEX(白話字韻母資料表, $AC1576, $AH$5))</f>
        <v/>
      </c>
      <c r="AI1576" s="374" t="str">
        <f t="array" ref="AI1576">IF($W1576, "", INDEX(白話字韻母八聲調資料表, $AD1576, $AG1576))</f>
        <v/>
      </c>
      <c r="AJ1576" s="370"/>
      <c r="AK1576" s="373" t="b">
        <f t="shared" si="461"/>
        <v>0</v>
      </c>
      <c r="AL1576" s="373" t="str">
        <f>IF( $AK1576, IFERROR( IF(MATCH( $E1576, 顎音化聲母!$H$9:$H$37, 0), TRUE, FALSE), FALSE), "")</f>
        <v/>
      </c>
      <c r="AM1576" s="373" t="str">
        <f t="array" ref="AM1576">IF( AND($AK1576, $AL1576), INDEX(顎音化聲母資料表, MATCH( $D1576 &amp; $E1576, 顎音化聲母!$L$5:$L$136, 0), 3), "")</f>
        <v/>
      </c>
      <c r="AN1576" s="373" t="str">
        <f t="shared" si="462"/>
        <v/>
      </c>
      <c r="AO1576" s="374" t="str">
        <f t="array" ref="AO1576">IF($AN1576="", "", IF( $AM1576&lt;&gt;"", $AM1576,INDEX(白話字聲母資料表, $AN1576, $AO$5)))</f>
        <v/>
      </c>
      <c r="AP1576" s="374" t="str">
        <f t="array" ref="AP1576">IF($W1576, "", INDEX(方音八音反切資料表, $AD1576, $AG1576))</f>
        <v/>
      </c>
      <c r="AQ1576" s="370"/>
      <c r="AR1576" s="374" t="str">
        <f t="array" ref="AR1576">IF($V1576, "", INDEX(白話字聲母資料表, $Z1576, $AR$5))</f>
        <v/>
      </c>
      <c r="AS1576" s="375" t="str">
        <f t="array" ref="AS1576">IF($W1576, "", INDEX(白話字韻母資料表, $AC1576, $AR$5))</f>
        <v/>
      </c>
      <c r="AT1576" s="374" t="str">
        <f t="array" ref="AT1576">IF($W1576, "", INDEX(台羅韻母八聲調資料表, $AD1576, $AG1576))</f>
        <v/>
      </c>
      <c r="AU1576" s="370"/>
      <c r="AV1576" s="374" t="str">
        <f t="array" ref="AV1576">IF($V1576, "", INDEX(白話字聲母資料表, $Z1576, $AV$5))</f>
        <v/>
      </c>
      <c r="AW1576" s="375" t="str">
        <f t="array" ref="AW1576">IF($W1576, "", INDEX(白話字韻母資料表, $AC1576, $AW$5))</f>
        <v/>
      </c>
      <c r="AX1576" s="374" t="str">
        <f t="array" ref="AX1576">IF($W1576, "", INDEX(閩拼韻母八聲調資料表, $AD1576, $AG1576))</f>
        <v/>
      </c>
    </row>
    <row r="1577" spans="2:50">
      <c r="B1577" s="380">
        <f t="shared" si="442"/>
        <v>1569</v>
      </c>
      <c r="C1577" s="314" t="str">
        <f>MID(文章!$D$4, B1577, 1)</f>
        <v/>
      </c>
      <c r="D1577" s="365"/>
      <c r="E1577" s="365"/>
      <c r="F1577" s="365"/>
      <c r="G1577" s="315" t="str">
        <f t="array" ref="G1577">IF( OR($T1577, NOT($U1577), $W1577), "", $AA1577 &amp; $AH1577 &amp; INDEX(中文數值資料表, $AG1577, 2) )</f>
        <v/>
      </c>
      <c r="H1577" s="321" t="str">
        <f t="shared" si="443"/>
        <v/>
      </c>
      <c r="I1577" s="322" t="str">
        <f t="shared" si="444"/>
        <v/>
      </c>
      <c r="J1577" s="323" t="str">
        <f t="shared" si="445"/>
        <v/>
      </c>
      <c r="K1577" s="316" t="str">
        <f t="shared" si="446"/>
        <v/>
      </c>
      <c r="L1577" s="317" t="str">
        <f t="shared" ca="1" si="463"/>
        <v xml:space="preserve">\ltjruby{}{}\
</v>
      </c>
      <c r="M1577" s="317" t="str">
        <f t="shared" ca="1" si="449"/>
        <v xml:space="preserve">&lt;ruby&gt;&lt;rt&gt;&lt;/rt&gt;&lt;/ruby&gt;
</v>
      </c>
      <c r="N1577" s="317" t="str">
        <f t="shared" ca="1" si="450"/>
        <v xml:space="preserve">&lt;ruby&gt;&lt;rt&gt;&lt;/rt&gt;&lt;/ruby&gt;
</v>
      </c>
      <c r="O1577" s="317" t="str">
        <f t="shared" ca="1" si="451"/>
        <v xml:space="preserve">&lt;ruby&gt;&lt;rt&gt;&lt;/rt&gt;&lt;/ruby&gt;
</v>
      </c>
      <c r="P1577" s="317" t="str">
        <f t="shared" ca="1" si="451"/>
        <v xml:space="preserve">&lt;ruby&gt;&lt;rt&gt;&lt;/rt&gt;&lt;/ruby&gt;
</v>
      </c>
      <c r="Q1577" s="318" t="str">
        <f t="shared" ca="1" si="452"/>
        <v xml:space="preserve">&lt;ruby&gt;&lt;rtc&gt;&lt;/rtc&gt;&lt;/ruby&gt;
</v>
      </c>
      <c r="R1577" s="318" t="str">
        <f t="shared" ca="1" si="453"/>
        <v xml:space="preserve">&lt;ruby&gt;&lt;rt&gt;&lt;/rt&gt;&lt;rtc&gt;&lt;/rtc&gt;&lt;/ruby&gt;
</v>
      </c>
      <c r="S1577" s="285"/>
      <c r="T1577" s="319" t="b">
        <f t="shared" si="447"/>
        <v>0</v>
      </c>
      <c r="U1577" s="319" t="b">
        <f t="shared" si="454"/>
        <v>0</v>
      </c>
      <c r="V1577" s="319" t="b">
        <f t="shared" si="455"/>
        <v>1</v>
      </c>
      <c r="W1577" s="319" t="b">
        <f t="shared" si="456"/>
        <v>1</v>
      </c>
      <c r="X1577" s="319" t="b">
        <f t="shared" si="457"/>
        <v>0</v>
      </c>
      <c r="Y1577" s="370"/>
      <c r="Z1577" s="377" t="str">
        <f t="shared" si="448"/>
        <v/>
      </c>
      <c r="AA1577" s="373" t="str">
        <f t="array" ref="AA1577">IF( $Z1577="", "", INDEX(白話字聲母資料表, $Z1577, $AA$5))</f>
        <v/>
      </c>
      <c r="AB1577" s="370"/>
      <c r="AC1577" s="377" t="str">
        <f t="shared" si="458"/>
        <v/>
      </c>
      <c r="AD1577" s="373" t="str">
        <f t="array" ref="AD1577">IF( $W1577, "", INDEX(白話字韻母資料表, AC1577, $AD$5))</f>
        <v/>
      </c>
      <c r="AE1577" s="373" t="str">
        <f t="array" ref="AE1577">IF( $W1577, "", IF( INDEX(白話字韻母資料表, AC1577, $AE$5) = "入聲", TRUE, FALSE) )</f>
        <v/>
      </c>
      <c r="AF1577" s="374" t="str">
        <f t="shared" si="459"/>
        <v/>
      </c>
      <c r="AG1577" s="374" t="str">
        <f t="shared" si="460"/>
        <v/>
      </c>
      <c r="AH1577" s="374" t="str">
        <f t="array" ref="AH1577">IF( $W1577, "", INDEX(白話字韻母資料表, $AC1577, $AH$5))</f>
        <v/>
      </c>
      <c r="AI1577" s="374" t="str">
        <f t="array" ref="AI1577">IF($W1577, "", INDEX(白話字韻母八聲調資料表, $AD1577, $AG1577))</f>
        <v/>
      </c>
      <c r="AJ1577" s="370"/>
      <c r="AK1577" s="373" t="b">
        <f t="shared" si="461"/>
        <v>0</v>
      </c>
      <c r="AL1577" s="373" t="str">
        <f>IF( $AK1577, IFERROR( IF(MATCH( $E1577, 顎音化聲母!$H$9:$H$37, 0), TRUE, FALSE), FALSE), "")</f>
        <v/>
      </c>
      <c r="AM1577" s="373" t="str">
        <f t="array" ref="AM1577">IF( AND($AK1577, $AL1577), INDEX(顎音化聲母資料表, MATCH( $D1577 &amp; $E1577, 顎音化聲母!$L$5:$L$136, 0), 3), "")</f>
        <v/>
      </c>
      <c r="AN1577" s="373" t="str">
        <f t="shared" si="462"/>
        <v/>
      </c>
      <c r="AO1577" s="374" t="str">
        <f t="array" ref="AO1577">IF($AN1577="", "", IF( $AM1577&lt;&gt;"", $AM1577,INDEX(白話字聲母資料表, $AN1577, $AO$5)))</f>
        <v/>
      </c>
      <c r="AP1577" s="374" t="str">
        <f t="array" ref="AP1577">IF($W1577, "", INDEX(方音八音反切資料表, $AD1577, $AG1577))</f>
        <v/>
      </c>
      <c r="AQ1577" s="370"/>
      <c r="AR1577" s="374" t="str">
        <f t="array" ref="AR1577">IF($V1577, "", INDEX(白話字聲母資料表, $Z1577, $AR$5))</f>
        <v/>
      </c>
      <c r="AS1577" s="375" t="str">
        <f t="array" ref="AS1577">IF($W1577, "", INDEX(白話字韻母資料表, $AC1577, $AR$5))</f>
        <v/>
      </c>
      <c r="AT1577" s="374" t="str">
        <f t="array" ref="AT1577">IF($W1577, "", INDEX(台羅韻母八聲調資料表, $AD1577, $AG1577))</f>
        <v/>
      </c>
      <c r="AU1577" s="370"/>
      <c r="AV1577" s="374" t="str">
        <f t="array" ref="AV1577">IF($V1577, "", INDEX(白話字聲母資料表, $Z1577, $AV$5))</f>
        <v/>
      </c>
      <c r="AW1577" s="375" t="str">
        <f t="array" ref="AW1577">IF($W1577, "", INDEX(白話字韻母資料表, $AC1577, $AW$5))</f>
        <v/>
      </c>
      <c r="AX1577" s="374" t="str">
        <f t="array" ref="AX1577">IF($W1577, "", INDEX(閩拼韻母八聲調資料表, $AD1577, $AG1577))</f>
        <v/>
      </c>
    </row>
    <row r="1578" spans="2:50">
      <c r="B1578" s="380">
        <f t="shared" si="442"/>
        <v>1570</v>
      </c>
      <c r="C1578" s="314" t="str">
        <f>MID(文章!$D$4, B1578, 1)</f>
        <v/>
      </c>
      <c r="D1578" s="365"/>
      <c r="E1578" s="365"/>
      <c r="F1578" s="365"/>
      <c r="G1578" s="315" t="str">
        <f t="array" ref="G1578">IF( OR($T1578, NOT($U1578), $W1578), "", $AA1578 &amp; $AH1578 &amp; INDEX(中文數值資料表, $AG1578, 2) )</f>
        <v/>
      </c>
      <c r="H1578" s="321" t="str">
        <f t="shared" si="443"/>
        <v/>
      </c>
      <c r="I1578" s="322" t="str">
        <f t="shared" si="444"/>
        <v/>
      </c>
      <c r="J1578" s="323" t="str">
        <f t="shared" si="445"/>
        <v/>
      </c>
      <c r="K1578" s="316" t="str">
        <f t="shared" si="446"/>
        <v/>
      </c>
      <c r="L1578" s="317" t="str">
        <f t="shared" ca="1" si="463"/>
        <v xml:space="preserve">\ltjruby{}{}\
</v>
      </c>
      <c r="M1578" s="317" t="str">
        <f t="shared" ca="1" si="449"/>
        <v xml:space="preserve">&lt;ruby&gt;&lt;rt&gt;&lt;/rt&gt;&lt;/ruby&gt;
</v>
      </c>
      <c r="N1578" s="317" t="str">
        <f t="shared" ca="1" si="450"/>
        <v xml:space="preserve">&lt;ruby&gt;&lt;rt&gt;&lt;/rt&gt;&lt;/ruby&gt;
</v>
      </c>
      <c r="O1578" s="317" t="str">
        <f t="shared" ca="1" si="451"/>
        <v xml:space="preserve">&lt;ruby&gt;&lt;rt&gt;&lt;/rt&gt;&lt;/ruby&gt;
</v>
      </c>
      <c r="P1578" s="317" t="str">
        <f t="shared" ca="1" si="451"/>
        <v xml:space="preserve">&lt;ruby&gt;&lt;rt&gt;&lt;/rt&gt;&lt;/ruby&gt;
</v>
      </c>
      <c r="Q1578" s="318" t="str">
        <f t="shared" ca="1" si="452"/>
        <v xml:space="preserve">&lt;ruby&gt;&lt;rtc&gt;&lt;/rtc&gt;&lt;/ruby&gt;
</v>
      </c>
      <c r="R1578" s="318" t="str">
        <f t="shared" ca="1" si="453"/>
        <v xml:space="preserve">&lt;ruby&gt;&lt;rt&gt;&lt;/rt&gt;&lt;rtc&gt;&lt;/rtc&gt;&lt;/ruby&gt;
</v>
      </c>
      <c r="S1578" s="285"/>
      <c r="T1578" s="319" t="b">
        <f t="shared" si="447"/>
        <v>0</v>
      </c>
      <c r="U1578" s="319" t="b">
        <f t="shared" si="454"/>
        <v>0</v>
      </c>
      <c r="V1578" s="319" t="b">
        <f t="shared" si="455"/>
        <v>1</v>
      </c>
      <c r="W1578" s="319" t="b">
        <f t="shared" si="456"/>
        <v>1</v>
      </c>
      <c r="X1578" s="319" t="b">
        <f t="shared" si="457"/>
        <v>0</v>
      </c>
      <c r="Y1578" s="370"/>
      <c r="Z1578" s="377" t="str">
        <f t="shared" si="448"/>
        <v/>
      </c>
      <c r="AA1578" s="373" t="str">
        <f t="array" ref="AA1578">IF( $Z1578="", "", INDEX(白話字聲母資料表, $Z1578, $AA$5))</f>
        <v/>
      </c>
      <c r="AB1578" s="370"/>
      <c r="AC1578" s="377" t="str">
        <f t="shared" si="458"/>
        <v/>
      </c>
      <c r="AD1578" s="373" t="str">
        <f t="array" ref="AD1578">IF( $W1578, "", INDEX(白話字韻母資料表, AC1578, $AD$5))</f>
        <v/>
      </c>
      <c r="AE1578" s="373" t="str">
        <f t="array" ref="AE1578">IF( $W1578, "", IF( INDEX(白話字韻母資料表, AC1578, $AE$5) = "入聲", TRUE, FALSE) )</f>
        <v/>
      </c>
      <c r="AF1578" s="374" t="str">
        <f t="shared" si="459"/>
        <v/>
      </c>
      <c r="AG1578" s="374" t="str">
        <f t="shared" si="460"/>
        <v/>
      </c>
      <c r="AH1578" s="374" t="str">
        <f t="array" ref="AH1578">IF( $W1578, "", INDEX(白話字韻母資料表, $AC1578, $AH$5))</f>
        <v/>
      </c>
      <c r="AI1578" s="374" t="str">
        <f t="array" ref="AI1578">IF($W1578, "", INDEX(白話字韻母八聲調資料表, $AD1578, $AG1578))</f>
        <v/>
      </c>
      <c r="AJ1578" s="370"/>
      <c r="AK1578" s="373" t="b">
        <f t="shared" si="461"/>
        <v>0</v>
      </c>
      <c r="AL1578" s="373" t="str">
        <f>IF( $AK1578, IFERROR( IF(MATCH( $E1578, 顎音化聲母!$H$9:$H$37, 0), TRUE, FALSE), FALSE), "")</f>
        <v/>
      </c>
      <c r="AM1578" s="373" t="str">
        <f t="array" ref="AM1578">IF( AND($AK1578, $AL1578), INDEX(顎音化聲母資料表, MATCH( $D1578 &amp; $E1578, 顎音化聲母!$L$5:$L$136, 0), 3), "")</f>
        <v/>
      </c>
      <c r="AN1578" s="373" t="str">
        <f t="shared" si="462"/>
        <v/>
      </c>
      <c r="AO1578" s="374" t="str">
        <f t="array" ref="AO1578">IF($AN1578="", "", IF( $AM1578&lt;&gt;"", $AM1578,INDEX(白話字聲母資料表, $AN1578, $AO$5)))</f>
        <v/>
      </c>
      <c r="AP1578" s="374" t="str">
        <f t="array" ref="AP1578">IF($W1578, "", INDEX(方音八音反切資料表, $AD1578, $AG1578))</f>
        <v/>
      </c>
      <c r="AQ1578" s="370"/>
      <c r="AR1578" s="374" t="str">
        <f t="array" ref="AR1578">IF($V1578, "", INDEX(白話字聲母資料表, $Z1578, $AR$5))</f>
        <v/>
      </c>
      <c r="AS1578" s="375" t="str">
        <f t="array" ref="AS1578">IF($W1578, "", INDEX(白話字韻母資料表, $AC1578, $AR$5))</f>
        <v/>
      </c>
      <c r="AT1578" s="374" t="str">
        <f t="array" ref="AT1578">IF($W1578, "", INDEX(台羅韻母八聲調資料表, $AD1578, $AG1578))</f>
        <v/>
      </c>
      <c r="AU1578" s="370"/>
      <c r="AV1578" s="374" t="str">
        <f t="array" ref="AV1578">IF($V1578, "", INDEX(白話字聲母資料表, $Z1578, $AV$5))</f>
        <v/>
      </c>
      <c r="AW1578" s="375" t="str">
        <f t="array" ref="AW1578">IF($W1578, "", INDEX(白話字韻母資料表, $AC1578, $AW$5))</f>
        <v/>
      </c>
      <c r="AX1578" s="374" t="str">
        <f t="array" ref="AX1578">IF($W1578, "", INDEX(閩拼韻母八聲調資料表, $AD1578, $AG1578))</f>
        <v/>
      </c>
    </row>
    <row r="1579" spans="2:50">
      <c r="B1579" s="380">
        <f t="shared" si="442"/>
        <v>1571</v>
      </c>
      <c r="C1579" s="314" t="str">
        <f>MID(文章!$D$4, B1579, 1)</f>
        <v/>
      </c>
      <c r="D1579" s="365"/>
      <c r="E1579" s="365"/>
      <c r="F1579" s="365"/>
      <c r="G1579" s="315" t="str">
        <f t="array" ref="G1579">IF( OR($T1579, NOT($U1579), $W1579), "", $AA1579 &amp; $AH1579 &amp; INDEX(中文數值資料表, $AG1579, 2) )</f>
        <v/>
      </c>
      <c r="H1579" s="321" t="str">
        <f t="shared" si="443"/>
        <v/>
      </c>
      <c r="I1579" s="322" t="str">
        <f t="shared" si="444"/>
        <v/>
      </c>
      <c r="J1579" s="323" t="str">
        <f t="shared" si="445"/>
        <v/>
      </c>
      <c r="K1579" s="316" t="str">
        <f t="shared" si="446"/>
        <v/>
      </c>
      <c r="L1579" s="317" t="str">
        <f t="shared" ca="1" si="463"/>
        <v xml:space="preserve">\ltjruby{}{}\
</v>
      </c>
      <c r="M1579" s="317" t="str">
        <f t="shared" ca="1" si="449"/>
        <v xml:space="preserve">&lt;ruby&gt;&lt;rt&gt;&lt;/rt&gt;&lt;/ruby&gt;
</v>
      </c>
      <c r="N1579" s="317" t="str">
        <f t="shared" ca="1" si="450"/>
        <v xml:space="preserve">&lt;ruby&gt;&lt;rt&gt;&lt;/rt&gt;&lt;/ruby&gt;
</v>
      </c>
      <c r="O1579" s="317" t="str">
        <f t="shared" ca="1" si="451"/>
        <v xml:space="preserve">&lt;ruby&gt;&lt;rt&gt;&lt;/rt&gt;&lt;/ruby&gt;
</v>
      </c>
      <c r="P1579" s="317" t="str">
        <f t="shared" ca="1" si="451"/>
        <v xml:space="preserve">&lt;ruby&gt;&lt;rt&gt;&lt;/rt&gt;&lt;/ruby&gt;
</v>
      </c>
      <c r="Q1579" s="318" t="str">
        <f t="shared" ca="1" si="452"/>
        <v xml:space="preserve">&lt;ruby&gt;&lt;rtc&gt;&lt;/rtc&gt;&lt;/ruby&gt;
</v>
      </c>
      <c r="R1579" s="318" t="str">
        <f t="shared" ca="1" si="453"/>
        <v xml:space="preserve">&lt;ruby&gt;&lt;rt&gt;&lt;/rt&gt;&lt;rtc&gt;&lt;/rtc&gt;&lt;/ruby&gt;
</v>
      </c>
      <c r="S1579" s="285"/>
      <c r="T1579" s="319" t="b">
        <f t="shared" si="447"/>
        <v>0</v>
      </c>
      <c r="U1579" s="319" t="b">
        <f t="shared" si="454"/>
        <v>0</v>
      </c>
      <c r="V1579" s="319" t="b">
        <f t="shared" si="455"/>
        <v>1</v>
      </c>
      <c r="W1579" s="319" t="b">
        <f t="shared" si="456"/>
        <v>1</v>
      </c>
      <c r="X1579" s="319" t="b">
        <f t="shared" si="457"/>
        <v>0</v>
      </c>
      <c r="Y1579" s="370"/>
      <c r="Z1579" s="377" t="str">
        <f t="shared" si="448"/>
        <v/>
      </c>
      <c r="AA1579" s="373" t="str">
        <f t="array" ref="AA1579">IF( $Z1579="", "", INDEX(白話字聲母資料表, $Z1579, $AA$5))</f>
        <v/>
      </c>
      <c r="AB1579" s="370"/>
      <c r="AC1579" s="377" t="str">
        <f t="shared" si="458"/>
        <v/>
      </c>
      <c r="AD1579" s="373" t="str">
        <f t="array" ref="AD1579">IF( $W1579, "", INDEX(白話字韻母資料表, AC1579, $AD$5))</f>
        <v/>
      </c>
      <c r="AE1579" s="373" t="str">
        <f t="array" ref="AE1579">IF( $W1579, "", IF( INDEX(白話字韻母資料表, AC1579, $AE$5) = "入聲", TRUE, FALSE) )</f>
        <v/>
      </c>
      <c r="AF1579" s="374" t="str">
        <f t="shared" si="459"/>
        <v/>
      </c>
      <c r="AG1579" s="374" t="str">
        <f t="shared" si="460"/>
        <v/>
      </c>
      <c r="AH1579" s="374" t="str">
        <f t="array" ref="AH1579">IF( $W1579, "", INDEX(白話字韻母資料表, $AC1579, $AH$5))</f>
        <v/>
      </c>
      <c r="AI1579" s="374" t="str">
        <f t="array" ref="AI1579">IF($W1579, "", INDEX(白話字韻母八聲調資料表, $AD1579, $AG1579))</f>
        <v/>
      </c>
      <c r="AJ1579" s="370"/>
      <c r="AK1579" s="373" t="b">
        <f t="shared" si="461"/>
        <v>0</v>
      </c>
      <c r="AL1579" s="373" t="str">
        <f>IF( $AK1579, IFERROR( IF(MATCH( $E1579, 顎音化聲母!$H$9:$H$37, 0), TRUE, FALSE), FALSE), "")</f>
        <v/>
      </c>
      <c r="AM1579" s="373" t="str">
        <f t="array" ref="AM1579">IF( AND($AK1579, $AL1579), INDEX(顎音化聲母資料表, MATCH( $D1579 &amp; $E1579, 顎音化聲母!$L$5:$L$136, 0), 3), "")</f>
        <v/>
      </c>
      <c r="AN1579" s="373" t="str">
        <f t="shared" si="462"/>
        <v/>
      </c>
      <c r="AO1579" s="374" t="str">
        <f t="array" ref="AO1579">IF($AN1579="", "", IF( $AM1579&lt;&gt;"", $AM1579,INDEX(白話字聲母資料表, $AN1579, $AO$5)))</f>
        <v/>
      </c>
      <c r="AP1579" s="374" t="str">
        <f t="array" ref="AP1579">IF($W1579, "", INDEX(方音八音反切資料表, $AD1579, $AG1579))</f>
        <v/>
      </c>
      <c r="AQ1579" s="370"/>
      <c r="AR1579" s="374" t="str">
        <f t="array" ref="AR1579">IF($V1579, "", INDEX(白話字聲母資料表, $Z1579, $AR$5))</f>
        <v/>
      </c>
      <c r="AS1579" s="375" t="str">
        <f t="array" ref="AS1579">IF($W1579, "", INDEX(白話字韻母資料表, $AC1579, $AR$5))</f>
        <v/>
      </c>
      <c r="AT1579" s="374" t="str">
        <f t="array" ref="AT1579">IF($W1579, "", INDEX(台羅韻母八聲調資料表, $AD1579, $AG1579))</f>
        <v/>
      </c>
      <c r="AU1579" s="370"/>
      <c r="AV1579" s="374" t="str">
        <f t="array" ref="AV1579">IF($V1579, "", INDEX(白話字聲母資料表, $Z1579, $AV$5))</f>
        <v/>
      </c>
      <c r="AW1579" s="375" t="str">
        <f t="array" ref="AW1579">IF($W1579, "", INDEX(白話字韻母資料表, $AC1579, $AW$5))</f>
        <v/>
      </c>
      <c r="AX1579" s="374" t="str">
        <f t="array" ref="AX1579">IF($W1579, "", INDEX(閩拼韻母八聲調資料表, $AD1579, $AG1579))</f>
        <v/>
      </c>
    </row>
    <row r="1580" spans="2:50">
      <c r="B1580" s="380">
        <f t="shared" si="442"/>
        <v>1572</v>
      </c>
      <c r="C1580" s="314" t="str">
        <f>MID(文章!$D$4, B1580, 1)</f>
        <v/>
      </c>
      <c r="D1580" s="365"/>
      <c r="E1580" s="365"/>
      <c r="F1580" s="365"/>
      <c r="G1580" s="315" t="str">
        <f t="array" ref="G1580">IF( OR($T1580, NOT($U1580), $W1580), "", $AA1580 &amp; $AH1580 &amp; INDEX(中文數值資料表, $AG1580, 2) )</f>
        <v/>
      </c>
      <c r="H1580" s="321" t="str">
        <f t="shared" si="443"/>
        <v/>
      </c>
      <c r="I1580" s="322" t="str">
        <f t="shared" si="444"/>
        <v/>
      </c>
      <c r="J1580" s="323" t="str">
        <f t="shared" si="445"/>
        <v/>
      </c>
      <c r="K1580" s="316" t="str">
        <f t="shared" si="446"/>
        <v/>
      </c>
      <c r="L1580" s="317" t="str">
        <f t="shared" ca="1" si="463"/>
        <v xml:space="preserve">\ltjruby{}{}\
</v>
      </c>
      <c r="M1580" s="317" t="str">
        <f t="shared" ca="1" si="449"/>
        <v xml:space="preserve">&lt;ruby&gt;&lt;rt&gt;&lt;/rt&gt;&lt;/ruby&gt;
</v>
      </c>
      <c r="N1580" s="317" t="str">
        <f t="shared" ca="1" si="450"/>
        <v xml:space="preserve">&lt;ruby&gt;&lt;rt&gt;&lt;/rt&gt;&lt;/ruby&gt;
</v>
      </c>
      <c r="O1580" s="317" t="str">
        <f t="shared" ca="1" si="451"/>
        <v xml:space="preserve">&lt;ruby&gt;&lt;rt&gt;&lt;/rt&gt;&lt;/ruby&gt;
</v>
      </c>
      <c r="P1580" s="317" t="str">
        <f t="shared" ca="1" si="451"/>
        <v xml:space="preserve">&lt;ruby&gt;&lt;rt&gt;&lt;/rt&gt;&lt;/ruby&gt;
</v>
      </c>
      <c r="Q1580" s="318" t="str">
        <f t="shared" ca="1" si="452"/>
        <v xml:space="preserve">&lt;ruby&gt;&lt;rtc&gt;&lt;/rtc&gt;&lt;/ruby&gt;
</v>
      </c>
      <c r="R1580" s="318" t="str">
        <f t="shared" ca="1" si="453"/>
        <v xml:space="preserve">&lt;ruby&gt;&lt;rt&gt;&lt;/rt&gt;&lt;rtc&gt;&lt;/rtc&gt;&lt;/ruby&gt;
</v>
      </c>
      <c r="S1580" s="285"/>
      <c r="T1580" s="319" t="b">
        <f t="shared" si="447"/>
        <v>0</v>
      </c>
      <c r="U1580" s="319" t="b">
        <f t="shared" si="454"/>
        <v>0</v>
      </c>
      <c r="V1580" s="319" t="b">
        <f t="shared" si="455"/>
        <v>1</v>
      </c>
      <c r="W1580" s="319" t="b">
        <f t="shared" si="456"/>
        <v>1</v>
      </c>
      <c r="X1580" s="319" t="b">
        <f t="shared" si="457"/>
        <v>0</v>
      </c>
      <c r="Y1580" s="370"/>
      <c r="Z1580" s="377" t="str">
        <f t="shared" si="448"/>
        <v/>
      </c>
      <c r="AA1580" s="373" t="str">
        <f t="array" ref="AA1580">IF( $Z1580="", "", INDEX(白話字聲母資料表, $Z1580, $AA$5))</f>
        <v/>
      </c>
      <c r="AB1580" s="370"/>
      <c r="AC1580" s="377" t="str">
        <f t="shared" si="458"/>
        <v/>
      </c>
      <c r="AD1580" s="373" t="str">
        <f t="array" ref="AD1580">IF( $W1580, "", INDEX(白話字韻母資料表, AC1580, $AD$5))</f>
        <v/>
      </c>
      <c r="AE1580" s="373" t="str">
        <f t="array" ref="AE1580">IF( $W1580, "", IF( INDEX(白話字韻母資料表, AC1580, $AE$5) = "入聲", TRUE, FALSE) )</f>
        <v/>
      </c>
      <c r="AF1580" s="374" t="str">
        <f t="shared" si="459"/>
        <v/>
      </c>
      <c r="AG1580" s="374" t="str">
        <f t="shared" si="460"/>
        <v/>
      </c>
      <c r="AH1580" s="374" t="str">
        <f t="array" ref="AH1580">IF( $W1580, "", INDEX(白話字韻母資料表, $AC1580, $AH$5))</f>
        <v/>
      </c>
      <c r="AI1580" s="374" t="str">
        <f t="array" ref="AI1580">IF($W1580, "", INDEX(白話字韻母八聲調資料表, $AD1580, $AG1580))</f>
        <v/>
      </c>
      <c r="AJ1580" s="370"/>
      <c r="AK1580" s="373" t="b">
        <f t="shared" si="461"/>
        <v>0</v>
      </c>
      <c r="AL1580" s="373" t="str">
        <f>IF( $AK1580, IFERROR( IF(MATCH( $E1580, 顎音化聲母!$H$9:$H$37, 0), TRUE, FALSE), FALSE), "")</f>
        <v/>
      </c>
      <c r="AM1580" s="373" t="str">
        <f t="array" ref="AM1580">IF( AND($AK1580, $AL1580), INDEX(顎音化聲母資料表, MATCH( $D1580 &amp; $E1580, 顎音化聲母!$L$5:$L$136, 0), 3), "")</f>
        <v/>
      </c>
      <c r="AN1580" s="373" t="str">
        <f t="shared" si="462"/>
        <v/>
      </c>
      <c r="AO1580" s="374" t="str">
        <f t="array" ref="AO1580">IF($AN1580="", "", IF( $AM1580&lt;&gt;"", $AM1580,INDEX(白話字聲母資料表, $AN1580, $AO$5)))</f>
        <v/>
      </c>
      <c r="AP1580" s="374" t="str">
        <f t="array" ref="AP1580">IF($W1580, "", INDEX(方音八音反切資料表, $AD1580, $AG1580))</f>
        <v/>
      </c>
      <c r="AQ1580" s="370"/>
      <c r="AR1580" s="374" t="str">
        <f t="array" ref="AR1580">IF($V1580, "", INDEX(白話字聲母資料表, $Z1580, $AR$5))</f>
        <v/>
      </c>
      <c r="AS1580" s="375" t="str">
        <f t="array" ref="AS1580">IF($W1580, "", INDEX(白話字韻母資料表, $AC1580, $AR$5))</f>
        <v/>
      </c>
      <c r="AT1580" s="374" t="str">
        <f t="array" ref="AT1580">IF($W1580, "", INDEX(台羅韻母八聲調資料表, $AD1580, $AG1580))</f>
        <v/>
      </c>
      <c r="AU1580" s="370"/>
      <c r="AV1580" s="374" t="str">
        <f t="array" ref="AV1580">IF($V1580, "", INDEX(白話字聲母資料表, $Z1580, $AV$5))</f>
        <v/>
      </c>
      <c r="AW1580" s="375" t="str">
        <f t="array" ref="AW1580">IF($W1580, "", INDEX(白話字韻母資料表, $AC1580, $AW$5))</f>
        <v/>
      </c>
      <c r="AX1580" s="374" t="str">
        <f t="array" ref="AX1580">IF($W1580, "", INDEX(閩拼韻母八聲調資料表, $AD1580, $AG1580))</f>
        <v/>
      </c>
    </row>
    <row r="1581" spans="2:50">
      <c r="B1581" s="380">
        <f t="shared" si="442"/>
        <v>1573</v>
      </c>
      <c r="C1581" s="314" t="str">
        <f>MID(文章!$D$4, B1581, 1)</f>
        <v/>
      </c>
      <c r="D1581" s="365"/>
      <c r="E1581" s="365"/>
      <c r="F1581" s="365"/>
      <c r="G1581" s="315" t="str">
        <f t="array" ref="G1581">IF( OR($T1581, NOT($U1581), $W1581), "", $AA1581 &amp; $AH1581 &amp; INDEX(中文數值資料表, $AG1581, 2) )</f>
        <v/>
      </c>
      <c r="H1581" s="321" t="str">
        <f t="shared" si="443"/>
        <v/>
      </c>
      <c r="I1581" s="322" t="str">
        <f t="shared" si="444"/>
        <v/>
      </c>
      <c r="J1581" s="323" t="str">
        <f t="shared" si="445"/>
        <v/>
      </c>
      <c r="K1581" s="316" t="str">
        <f t="shared" si="446"/>
        <v/>
      </c>
      <c r="L1581" s="317" t="str">
        <f t="shared" ca="1" si="463"/>
        <v xml:space="preserve">\ltjruby{}{}\
</v>
      </c>
      <c r="M1581" s="317" t="str">
        <f t="shared" ca="1" si="449"/>
        <v xml:space="preserve">&lt;ruby&gt;&lt;rt&gt;&lt;/rt&gt;&lt;/ruby&gt;
</v>
      </c>
      <c r="N1581" s="317" t="str">
        <f t="shared" ca="1" si="450"/>
        <v xml:space="preserve">&lt;ruby&gt;&lt;rt&gt;&lt;/rt&gt;&lt;/ruby&gt;
</v>
      </c>
      <c r="O1581" s="317" t="str">
        <f t="shared" ca="1" si="451"/>
        <v xml:space="preserve">&lt;ruby&gt;&lt;rt&gt;&lt;/rt&gt;&lt;/ruby&gt;
</v>
      </c>
      <c r="P1581" s="317" t="str">
        <f t="shared" ca="1" si="451"/>
        <v xml:space="preserve">&lt;ruby&gt;&lt;rt&gt;&lt;/rt&gt;&lt;/ruby&gt;
</v>
      </c>
      <c r="Q1581" s="318" t="str">
        <f t="shared" ca="1" si="452"/>
        <v xml:space="preserve">&lt;ruby&gt;&lt;rtc&gt;&lt;/rtc&gt;&lt;/ruby&gt;
</v>
      </c>
      <c r="R1581" s="318" t="str">
        <f t="shared" ca="1" si="453"/>
        <v xml:space="preserve">&lt;ruby&gt;&lt;rt&gt;&lt;/rt&gt;&lt;rtc&gt;&lt;/rtc&gt;&lt;/ruby&gt;
</v>
      </c>
      <c r="S1581" s="285"/>
      <c r="T1581" s="319" t="b">
        <f t="shared" si="447"/>
        <v>0</v>
      </c>
      <c r="U1581" s="319" t="b">
        <f t="shared" si="454"/>
        <v>0</v>
      </c>
      <c r="V1581" s="319" t="b">
        <f t="shared" si="455"/>
        <v>1</v>
      </c>
      <c r="W1581" s="319" t="b">
        <f t="shared" si="456"/>
        <v>1</v>
      </c>
      <c r="X1581" s="319" t="b">
        <f t="shared" si="457"/>
        <v>0</v>
      </c>
      <c r="Y1581" s="370"/>
      <c r="Z1581" s="377" t="str">
        <f t="shared" si="448"/>
        <v/>
      </c>
      <c r="AA1581" s="373" t="str">
        <f t="array" ref="AA1581">IF( $Z1581="", "", INDEX(白話字聲母資料表, $Z1581, $AA$5))</f>
        <v/>
      </c>
      <c r="AB1581" s="370"/>
      <c r="AC1581" s="377" t="str">
        <f t="shared" si="458"/>
        <v/>
      </c>
      <c r="AD1581" s="373" t="str">
        <f t="array" ref="AD1581">IF( $W1581, "", INDEX(白話字韻母資料表, AC1581, $AD$5))</f>
        <v/>
      </c>
      <c r="AE1581" s="373" t="str">
        <f t="array" ref="AE1581">IF( $W1581, "", IF( INDEX(白話字韻母資料表, AC1581, $AE$5) = "入聲", TRUE, FALSE) )</f>
        <v/>
      </c>
      <c r="AF1581" s="374" t="str">
        <f t="shared" si="459"/>
        <v/>
      </c>
      <c r="AG1581" s="374" t="str">
        <f t="shared" si="460"/>
        <v/>
      </c>
      <c r="AH1581" s="374" t="str">
        <f t="array" ref="AH1581">IF( $W1581, "", INDEX(白話字韻母資料表, $AC1581, $AH$5))</f>
        <v/>
      </c>
      <c r="AI1581" s="374" t="str">
        <f t="array" ref="AI1581">IF($W1581, "", INDEX(白話字韻母八聲調資料表, $AD1581, $AG1581))</f>
        <v/>
      </c>
      <c r="AJ1581" s="370"/>
      <c r="AK1581" s="373" t="b">
        <f t="shared" si="461"/>
        <v>0</v>
      </c>
      <c r="AL1581" s="373" t="str">
        <f>IF( $AK1581, IFERROR( IF(MATCH( $E1581, 顎音化聲母!$H$9:$H$37, 0), TRUE, FALSE), FALSE), "")</f>
        <v/>
      </c>
      <c r="AM1581" s="373" t="str">
        <f t="array" ref="AM1581">IF( AND($AK1581, $AL1581), INDEX(顎音化聲母資料表, MATCH( $D1581 &amp; $E1581, 顎音化聲母!$L$5:$L$136, 0), 3), "")</f>
        <v/>
      </c>
      <c r="AN1581" s="373" t="str">
        <f t="shared" si="462"/>
        <v/>
      </c>
      <c r="AO1581" s="374" t="str">
        <f t="array" ref="AO1581">IF($AN1581="", "", IF( $AM1581&lt;&gt;"", $AM1581,INDEX(白話字聲母資料表, $AN1581, $AO$5)))</f>
        <v/>
      </c>
      <c r="AP1581" s="374" t="str">
        <f t="array" ref="AP1581">IF($W1581, "", INDEX(方音八音反切資料表, $AD1581, $AG1581))</f>
        <v/>
      </c>
      <c r="AQ1581" s="370"/>
      <c r="AR1581" s="374" t="str">
        <f t="array" ref="AR1581">IF($V1581, "", INDEX(白話字聲母資料表, $Z1581, $AR$5))</f>
        <v/>
      </c>
      <c r="AS1581" s="375" t="str">
        <f t="array" ref="AS1581">IF($W1581, "", INDEX(白話字韻母資料表, $AC1581, $AR$5))</f>
        <v/>
      </c>
      <c r="AT1581" s="374" t="str">
        <f t="array" ref="AT1581">IF($W1581, "", INDEX(台羅韻母八聲調資料表, $AD1581, $AG1581))</f>
        <v/>
      </c>
      <c r="AU1581" s="370"/>
      <c r="AV1581" s="374" t="str">
        <f t="array" ref="AV1581">IF($V1581, "", INDEX(白話字聲母資料表, $Z1581, $AV$5))</f>
        <v/>
      </c>
      <c r="AW1581" s="375" t="str">
        <f t="array" ref="AW1581">IF($W1581, "", INDEX(白話字韻母資料表, $AC1581, $AW$5))</f>
        <v/>
      </c>
      <c r="AX1581" s="374" t="str">
        <f t="array" ref="AX1581">IF($W1581, "", INDEX(閩拼韻母八聲調資料表, $AD1581, $AG1581))</f>
        <v/>
      </c>
    </row>
    <row r="1582" spans="2:50">
      <c r="B1582" s="380">
        <f t="shared" si="442"/>
        <v>1574</v>
      </c>
      <c r="C1582" s="314" t="str">
        <f>MID(文章!$D$4, B1582, 1)</f>
        <v/>
      </c>
      <c r="D1582" s="365"/>
      <c r="E1582" s="365"/>
      <c r="F1582" s="365"/>
      <c r="G1582" s="315" t="str">
        <f t="array" ref="G1582">IF( OR($T1582, NOT($U1582), $W1582), "", $AA1582 &amp; $AH1582 &amp; INDEX(中文數值資料表, $AG1582, 2) )</f>
        <v/>
      </c>
      <c r="H1582" s="321" t="str">
        <f t="shared" si="443"/>
        <v/>
      </c>
      <c r="I1582" s="322" t="str">
        <f t="shared" si="444"/>
        <v/>
      </c>
      <c r="J1582" s="323" t="str">
        <f t="shared" si="445"/>
        <v/>
      </c>
      <c r="K1582" s="316" t="str">
        <f t="shared" si="446"/>
        <v/>
      </c>
      <c r="L1582" s="317" t="str">
        <f t="shared" ca="1" si="463"/>
        <v xml:space="preserve">\ltjruby{}{}\
</v>
      </c>
      <c r="M1582" s="317" t="str">
        <f t="shared" ca="1" si="449"/>
        <v xml:space="preserve">&lt;ruby&gt;&lt;rt&gt;&lt;/rt&gt;&lt;/ruby&gt;
</v>
      </c>
      <c r="N1582" s="317" t="str">
        <f t="shared" ca="1" si="450"/>
        <v xml:space="preserve">&lt;ruby&gt;&lt;rt&gt;&lt;/rt&gt;&lt;/ruby&gt;
</v>
      </c>
      <c r="O1582" s="317" t="str">
        <f t="shared" ca="1" si="451"/>
        <v xml:space="preserve">&lt;ruby&gt;&lt;rt&gt;&lt;/rt&gt;&lt;/ruby&gt;
</v>
      </c>
      <c r="P1582" s="317" t="str">
        <f t="shared" ca="1" si="451"/>
        <v xml:space="preserve">&lt;ruby&gt;&lt;rt&gt;&lt;/rt&gt;&lt;/ruby&gt;
</v>
      </c>
      <c r="Q1582" s="318" t="str">
        <f t="shared" ca="1" si="452"/>
        <v xml:space="preserve">&lt;ruby&gt;&lt;rtc&gt;&lt;/rtc&gt;&lt;/ruby&gt;
</v>
      </c>
      <c r="R1582" s="318" t="str">
        <f t="shared" ca="1" si="453"/>
        <v xml:space="preserve">&lt;ruby&gt;&lt;rt&gt;&lt;/rt&gt;&lt;rtc&gt;&lt;/rtc&gt;&lt;/ruby&gt;
</v>
      </c>
      <c r="S1582" s="285"/>
      <c r="T1582" s="319" t="b">
        <f t="shared" si="447"/>
        <v>0</v>
      </c>
      <c r="U1582" s="319" t="b">
        <f t="shared" si="454"/>
        <v>0</v>
      </c>
      <c r="V1582" s="319" t="b">
        <f t="shared" si="455"/>
        <v>1</v>
      </c>
      <c r="W1582" s="319" t="b">
        <f t="shared" si="456"/>
        <v>1</v>
      </c>
      <c r="X1582" s="319" t="b">
        <f t="shared" si="457"/>
        <v>0</v>
      </c>
      <c r="Y1582" s="370"/>
      <c r="Z1582" s="377" t="str">
        <f t="shared" si="448"/>
        <v/>
      </c>
      <c r="AA1582" s="373" t="str">
        <f t="array" ref="AA1582">IF( $Z1582="", "", INDEX(白話字聲母資料表, $Z1582, $AA$5))</f>
        <v/>
      </c>
      <c r="AB1582" s="370"/>
      <c r="AC1582" s="377" t="str">
        <f t="shared" si="458"/>
        <v/>
      </c>
      <c r="AD1582" s="373" t="str">
        <f t="array" ref="AD1582">IF( $W1582, "", INDEX(白話字韻母資料表, AC1582, $AD$5))</f>
        <v/>
      </c>
      <c r="AE1582" s="373" t="str">
        <f t="array" ref="AE1582">IF( $W1582, "", IF( INDEX(白話字韻母資料表, AC1582, $AE$5) = "入聲", TRUE, FALSE) )</f>
        <v/>
      </c>
      <c r="AF1582" s="374" t="str">
        <f t="shared" si="459"/>
        <v/>
      </c>
      <c r="AG1582" s="374" t="str">
        <f t="shared" si="460"/>
        <v/>
      </c>
      <c r="AH1582" s="374" t="str">
        <f t="array" ref="AH1582">IF( $W1582, "", INDEX(白話字韻母資料表, $AC1582, $AH$5))</f>
        <v/>
      </c>
      <c r="AI1582" s="374" t="str">
        <f t="array" ref="AI1582">IF($W1582, "", INDEX(白話字韻母八聲調資料表, $AD1582, $AG1582))</f>
        <v/>
      </c>
      <c r="AJ1582" s="370"/>
      <c r="AK1582" s="373" t="b">
        <f t="shared" si="461"/>
        <v>0</v>
      </c>
      <c r="AL1582" s="373" t="str">
        <f>IF( $AK1582, IFERROR( IF(MATCH( $E1582, 顎音化聲母!$H$9:$H$37, 0), TRUE, FALSE), FALSE), "")</f>
        <v/>
      </c>
      <c r="AM1582" s="373" t="str">
        <f t="array" ref="AM1582">IF( AND($AK1582, $AL1582), INDEX(顎音化聲母資料表, MATCH( $D1582 &amp; $E1582, 顎音化聲母!$L$5:$L$136, 0), 3), "")</f>
        <v/>
      </c>
      <c r="AN1582" s="373" t="str">
        <f t="shared" si="462"/>
        <v/>
      </c>
      <c r="AO1582" s="374" t="str">
        <f t="array" ref="AO1582">IF($AN1582="", "", IF( $AM1582&lt;&gt;"", $AM1582,INDEX(白話字聲母資料表, $AN1582, $AO$5)))</f>
        <v/>
      </c>
      <c r="AP1582" s="374" t="str">
        <f t="array" ref="AP1582">IF($W1582, "", INDEX(方音八音反切資料表, $AD1582, $AG1582))</f>
        <v/>
      </c>
      <c r="AQ1582" s="370"/>
      <c r="AR1582" s="374" t="str">
        <f t="array" ref="AR1582">IF($V1582, "", INDEX(白話字聲母資料表, $Z1582, $AR$5))</f>
        <v/>
      </c>
      <c r="AS1582" s="375" t="str">
        <f t="array" ref="AS1582">IF($W1582, "", INDEX(白話字韻母資料表, $AC1582, $AR$5))</f>
        <v/>
      </c>
      <c r="AT1582" s="374" t="str">
        <f t="array" ref="AT1582">IF($W1582, "", INDEX(台羅韻母八聲調資料表, $AD1582, $AG1582))</f>
        <v/>
      </c>
      <c r="AU1582" s="370"/>
      <c r="AV1582" s="374" t="str">
        <f t="array" ref="AV1582">IF($V1582, "", INDEX(白話字聲母資料表, $Z1582, $AV$5))</f>
        <v/>
      </c>
      <c r="AW1582" s="375" t="str">
        <f t="array" ref="AW1582">IF($W1582, "", INDEX(白話字韻母資料表, $AC1582, $AW$5))</f>
        <v/>
      </c>
      <c r="AX1582" s="374" t="str">
        <f t="array" ref="AX1582">IF($W1582, "", INDEX(閩拼韻母八聲調資料表, $AD1582, $AG1582))</f>
        <v/>
      </c>
    </row>
    <row r="1583" spans="2:50">
      <c r="B1583" s="380">
        <f t="shared" si="442"/>
        <v>1575</v>
      </c>
      <c r="C1583" s="314" t="str">
        <f>MID(文章!$D$4, B1583, 1)</f>
        <v/>
      </c>
      <c r="D1583" s="365"/>
      <c r="E1583" s="365"/>
      <c r="F1583" s="365"/>
      <c r="G1583" s="315" t="str">
        <f t="array" ref="G1583">IF( OR($T1583, NOT($U1583), $W1583), "", $AA1583 &amp; $AH1583 &amp; INDEX(中文數值資料表, $AG1583, 2) )</f>
        <v/>
      </c>
      <c r="H1583" s="321" t="str">
        <f t="shared" si="443"/>
        <v/>
      </c>
      <c r="I1583" s="322" t="str">
        <f t="shared" si="444"/>
        <v/>
      </c>
      <c r="J1583" s="323" t="str">
        <f t="shared" si="445"/>
        <v/>
      </c>
      <c r="K1583" s="316" t="str">
        <f t="shared" si="446"/>
        <v/>
      </c>
      <c r="L1583" s="317" t="str">
        <f t="shared" ca="1" si="463"/>
        <v xml:space="preserve">\ltjruby{}{}\
</v>
      </c>
      <c r="M1583" s="317" t="str">
        <f t="shared" ca="1" si="449"/>
        <v xml:space="preserve">&lt;ruby&gt;&lt;rt&gt;&lt;/rt&gt;&lt;/ruby&gt;
</v>
      </c>
      <c r="N1583" s="317" t="str">
        <f t="shared" ca="1" si="450"/>
        <v xml:space="preserve">&lt;ruby&gt;&lt;rt&gt;&lt;/rt&gt;&lt;/ruby&gt;
</v>
      </c>
      <c r="O1583" s="317" t="str">
        <f t="shared" ca="1" si="451"/>
        <v xml:space="preserve">&lt;ruby&gt;&lt;rt&gt;&lt;/rt&gt;&lt;/ruby&gt;
</v>
      </c>
      <c r="P1583" s="317" t="str">
        <f t="shared" ca="1" si="451"/>
        <v xml:space="preserve">&lt;ruby&gt;&lt;rt&gt;&lt;/rt&gt;&lt;/ruby&gt;
</v>
      </c>
      <c r="Q1583" s="318" t="str">
        <f t="shared" ca="1" si="452"/>
        <v xml:space="preserve">&lt;ruby&gt;&lt;rtc&gt;&lt;/rtc&gt;&lt;/ruby&gt;
</v>
      </c>
      <c r="R1583" s="318" t="str">
        <f t="shared" ca="1" si="453"/>
        <v xml:space="preserve">&lt;ruby&gt;&lt;rt&gt;&lt;/rt&gt;&lt;rtc&gt;&lt;/rtc&gt;&lt;/ruby&gt;
</v>
      </c>
      <c r="S1583" s="285"/>
      <c r="T1583" s="319" t="b">
        <f t="shared" si="447"/>
        <v>0</v>
      </c>
      <c r="U1583" s="319" t="b">
        <f t="shared" si="454"/>
        <v>0</v>
      </c>
      <c r="V1583" s="319" t="b">
        <f t="shared" si="455"/>
        <v>1</v>
      </c>
      <c r="W1583" s="319" t="b">
        <f t="shared" si="456"/>
        <v>1</v>
      </c>
      <c r="X1583" s="319" t="b">
        <f t="shared" si="457"/>
        <v>0</v>
      </c>
      <c r="Y1583" s="370"/>
      <c r="Z1583" s="377" t="str">
        <f t="shared" si="448"/>
        <v/>
      </c>
      <c r="AA1583" s="373" t="str">
        <f t="array" ref="AA1583">IF( $Z1583="", "", INDEX(白話字聲母資料表, $Z1583, $AA$5))</f>
        <v/>
      </c>
      <c r="AB1583" s="370"/>
      <c r="AC1583" s="377" t="str">
        <f t="shared" si="458"/>
        <v/>
      </c>
      <c r="AD1583" s="373" t="str">
        <f t="array" ref="AD1583">IF( $W1583, "", INDEX(白話字韻母資料表, AC1583, $AD$5))</f>
        <v/>
      </c>
      <c r="AE1583" s="373" t="str">
        <f t="array" ref="AE1583">IF( $W1583, "", IF( INDEX(白話字韻母資料表, AC1583, $AE$5) = "入聲", TRUE, FALSE) )</f>
        <v/>
      </c>
      <c r="AF1583" s="374" t="str">
        <f t="shared" si="459"/>
        <v/>
      </c>
      <c r="AG1583" s="374" t="str">
        <f t="shared" si="460"/>
        <v/>
      </c>
      <c r="AH1583" s="374" t="str">
        <f t="array" ref="AH1583">IF( $W1583, "", INDEX(白話字韻母資料表, $AC1583, $AH$5))</f>
        <v/>
      </c>
      <c r="AI1583" s="374" t="str">
        <f t="array" ref="AI1583">IF($W1583, "", INDEX(白話字韻母八聲調資料表, $AD1583, $AG1583))</f>
        <v/>
      </c>
      <c r="AJ1583" s="370"/>
      <c r="AK1583" s="373" t="b">
        <f t="shared" si="461"/>
        <v>0</v>
      </c>
      <c r="AL1583" s="373" t="str">
        <f>IF( $AK1583, IFERROR( IF(MATCH( $E1583, 顎音化聲母!$H$9:$H$37, 0), TRUE, FALSE), FALSE), "")</f>
        <v/>
      </c>
      <c r="AM1583" s="373" t="str">
        <f t="array" ref="AM1583">IF( AND($AK1583, $AL1583), INDEX(顎音化聲母資料表, MATCH( $D1583 &amp; $E1583, 顎音化聲母!$L$5:$L$136, 0), 3), "")</f>
        <v/>
      </c>
      <c r="AN1583" s="373" t="str">
        <f t="shared" si="462"/>
        <v/>
      </c>
      <c r="AO1583" s="374" t="str">
        <f t="array" ref="AO1583">IF($AN1583="", "", IF( $AM1583&lt;&gt;"", $AM1583,INDEX(白話字聲母資料表, $AN1583, $AO$5)))</f>
        <v/>
      </c>
      <c r="AP1583" s="374" t="str">
        <f t="array" ref="AP1583">IF($W1583, "", INDEX(方音八音反切資料表, $AD1583, $AG1583))</f>
        <v/>
      </c>
      <c r="AQ1583" s="370"/>
      <c r="AR1583" s="374" t="str">
        <f t="array" ref="AR1583">IF($V1583, "", INDEX(白話字聲母資料表, $Z1583, $AR$5))</f>
        <v/>
      </c>
      <c r="AS1583" s="375" t="str">
        <f t="array" ref="AS1583">IF($W1583, "", INDEX(白話字韻母資料表, $AC1583, $AR$5))</f>
        <v/>
      </c>
      <c r="AT1583" s="374" t="str">
        <f t="array" ref="AT1583">IF($W1583, "", INDEX(台羅韻母八聲調資料表, $AD1583, $AG1583))</f>
        <v/>
      </c>
      <c r="AU1583" s="370"/>
      <c r="AV1583" s="374" t="str">
        <f t="array" ref="AV1583">IF($V1583, "", INDEX(白話字聲母資料表, $Z1583, $AV$5))</f>
        <v/>
      </c>
      <c r="AW1583" s="375" t="str">
        <f t="array" ref="AW1583">IF($W1583, "", INDEX(白話字韻母資料表, $AC1583, $AW$5))</f>
        <v/>
      </c>
      <c r="AX1583" s="374" t="str">
        <f t="array" ref="AX1583">IF($W1583, "", INDEX(閩拼韻母八聲調資料表, $AD1583, $AG1583))</f>
        <v/>
      </c>
    </row>
    <row r="1584" spans="2:50">
      <c r="B1584" s="380">
        <f t="shared" si="442"/>
        <v>1576</v>
      </c>
      <c r="C1584" s="314" t="str">
        <f>MID(文章!$D$4, B1584, 1)</f>
        <v/>
      </c>
      <c r="D1584" s="365"/>
      <c r="E1584" s="365"/>
      <c r="F1584" s="365"/>
      <c r="G1584" s="315" t="str">
        <f t="array" ref="G1584">IF( OR($T1584, NOT($U1584), $W1584), "", $AA1584 &amp; $AH1584 &amp; INDEX(中文數值資料表, $AG1584, 2) )</f>
        <v/>
      </c>
      <c r="H1584" s="321" t="str">
        <f t="shared" si="443"/>
        <v/>
      </c>
      <c r="I1584" s="322" t="str">
        <f t="shared" si="444"/>
        <v/>
      </c>
      <c r="J1584" s="323" t="str">
        <f t="shared" si="445"/>
        <v/>
      </c>
      <c r="K1584" s="316" t="str">
        <f t="shared" si="446"/>
        <v/>
      </c>
      <c r="L1584" s="317" t="str">
        <f t="shared" ca="1" si="463"/>
        <v xml:space="preserve">\ltjruby{}{}\
</v>
      </c>
      <c r="M1584" s="317" t="str">
        <f t="shared" ca="1" si="449"/>
        <v xml:space="preserve">&lt;ruby&gt;&lt;rt&gt;&lt;/rt&gt;&lt;/ruby&gt;
</v>
      </c>
      <c r="N1584" s="317" t="str">
        <f t="shared" ca="1" si="450"/>
        <v xml:space="preserve">&lt;ruby&gt;&lt;rt&gt;&lt;/rt&gt;&lt;/ruby&gt;
</v>
      </c>
      <c r="O1584" s="317" t="str">
        <f t="shared" ca="1" si="451"/>
        <v xml:space="preserve">&lt;ruby&gt;&lt;rt&gt;&lt;/rt&gt;&lt;/ruby&gt;
</v>
      </c>
      <c r="P1584" s="317" t="str">
        <f t="shared" ca="1" si="451"/>
        <v xml:space="preserve">&lt;ruby&gt;&lt;rt&gt;&lt;/rt&gt;&lt;/ruby&gt;
</v>
      </c>
      <c r="Q1584" s="318" t="str">
        <f t="shared" ca="1" si="452"/>
        <v xml:space="preserve">&lt;ruby&gt;&lt;rtc&gt;&lt;/rtc&gt;&lt;/ruby&gt;
</v>
      </c>
      <c r="R1584" s="318" t="str">
        <f t="shared" ca="1" si="453"/>
        <v xml:space="preserve">&lt;ruby&gt;&lt;rt&gt;&lt;/rt&gt;&lt;rtc&gt;&lt;/rtc&gt;&lt;/ruby&gt;
</v>
      </c>
      <c r="S1584" s="285"/>
      <c r="T1584" s="319" t="b">
        <f t="shared" si="447"/>
        <v>0</v>
      </c>
      <c r="U1584" s="319" t="b">
        <f t="shared" si="454"/>
        <v>0</v>
      </c>
      <c r="V1584" s="319" t="b">
        <f t="shared" si="455"/>
        <v>1</v>
      </c>
      <c r="W1584" s="319" t="b">
        <f t="shared" si="456"/>
        <v>1</v>
      </c>
      <c r="X1584" s="319" t="b">
        <f t="shared" si="457"/>
        <v>0</v>
      </c>
      <c r="Y1584" s="370"/>
      <c r="Z1584" s="377" t="str">
        <f t="shared" si="448"/>
        <v/>
      </c>
      <c r="AA1584" s="373" t="str">
        <f t="array" ref="AA1584">IF( $Z1584="", "", INDEX(白話字聲母資料表, $Z1584, $AA$5))</f>
        <v/>
      </c>
      <c r="AB1584" s="370"/>
      <c r="AC1584" s="377" t="str">
        <f t="shared" si="458"/>
        <v/>
      </c>
      <c r="AD1584" s="373" t="str">
        <f t="array" ref="AD1584">IF( $W1584, "", INDEX(白話字韻母資料表, AC1584, $AD$5))</f>
        <v/>
      </c>
      <c r="AE1584" s="373" t="str">
        <f t="array" ref="AE1584">IF( $W1584, "", IF( INDEX(白話字韻母資料表, AC1584, $AE$5) = "入聲", TRUE, FALSE) )</f>
        <v/>
      </c>
      <c r="AF1584" s="374" t="str">
        <f t="shared" si="459"/>
        <v/>
      </c>
      <c r="AG1584" s="374" t="str">
        <f t="shared" si="460"/>
        <v/>
      </c>
      <c r="AH1584" s="374" t="str">
        <f t="array" ref="AH1584">IF( $W1584, "", INDEX(白話字韻母資料表, $AC1584, $AH$5))</f>
        <v/>
      </c>
      <c r="AI1584" s="374" t="str">
        <f t="array" ref="AI1584">IF($W1584, "", INDEX(白話字韻母八聲調資料表, $AD1584, $AG1584))</f>
        <v/>
      </c>
      <c r="AJ1584" s="370"/>
      <c r="AK1584" s="373" t="b">
        <f t="shared" si="461"/>
        <v>0</v>
      </c>
      <c r="AL1584" s="373" t="str">
        <f>IF( $AK1584, IFERROR( IF(MATCH( $E1584, 顎音化聲母!$H$9:$H$37, 0), TRUE, FALSE), FALSE), "")</f>
        <v/>
      </c>
      <c r="AM1584" s="373" t="str">
        <f t="array" ref="AM1584">IF( AND($AK1584, $AL1584), INDEX(顎音化聲母資料表, MATCH( $D1584 &amp; $E1584, 顎音化聲母!$L$5:$L$136, 0), 3), "")</f>
        <v/>
      </c>
      <c r="AN1584" s="373" t="str">
        <f t="shared" si="462"/>
        <v/>
      </c>
      <c r="AO1584" s="374" t="str">
        <f t="array" ref="AO1584">IF($AN1584="", "", IF( $AM1584&lt;&gt;"", $AM1584,INDEX(白話字聲母資料表, $AN1584, $AO$5)))</f>
        <v/>
      </c>
      <c r="AP1584" s="374" t="str">
        <f t="array" ref="AP1584">IF($W1584, "", INDEX(方音八音反切資料表, $AD1584, $AG1584))</f>
        <v/>
      </c>
      <c r="AQ1584" s="370"/>
      <c r="AR1584" s="374" t="str">
        <f t="array" ref="AR1584">IF($V1584, "", INDEX(白話字聲母資料表, $Z1584, $AR$5))</f>
        <v/>
      </c>
      <c r="AS1584" s="375" t="str">
        <f t="array" ref="AS1584">IF($W1584, "", INDEX(白話字韻母資料表, $AC1584, $AR$5))</f>
        <v/>
      </c>
      <c r="AT1584" s="374" t="str">
        <f t="array" ref="AT1584">IF($W1584, "", INDEX(台羅韻母八聲調資料表, $AD1584, $AG1584))</f>
        <v/>
      </c>
      <c r="AU1584" s="370"/>
      <c r="AV1584" s="374" t="str">
        <f t="array" ref="AV1584">IF($V1584, "", INDEX(白話字聲母資料表, $Z1584, $AV$5))</f>
        <v/>
      </c>
      <c r="AW1584" s="375" t="str">
        <f t="array" ref="AW1584">IF($W1584, "", INDEX(白話字韻母資料表, $AC1584, $AW$5))</f>
        <v/>
      </c>
      <c r="AX1584" s="374" t="str">
        <f t="array" ref="AX1584">IF($W1584, "", INDEX(閩拼韻母八聲調資料表, $AD1584, $AG1584))</f>
        <v/>
      </c>
    </row>
    <row r="1585" spans="2:50">
      <c r="B1585" s="380">
        <f t="shared" si="442"/>
        <v>1577</v>
      </c>
      <c r="C1585" s="314" t="str">
        <f>MID(文章!$D$4, B1585, 1)</f>
        <v/>
      </c>
      <c r="D1585" s="365"/>
      <c r="E1585" s="365"/>
      <c r="F1585" s="365"/>
      <c r="G1585" s="315" t="str">
        <f t="array" ref="G1585">IF( OR($T1585, NOT($U1585), $W1585), "", $AA1585 &amp; $AH1585 &amp; INDEX(中文數值資料表, $AG1585, 2) )</f>
        <v/>
      </c>
      <c r="H1585" s="321" t="str">
        <f t="shared" si="443"/>
        <v/>
      </c>
      <c r="I1585" s="322" t="str">
        <f t="shared" si="444"/>
        <v/>
      </c>
      <c r="J1585" s="323" t="str">
        <f t="shared" si="445"/>
        <v/>
      </c>
      <c r="K1585" s="316" t="str">
        <f t="shared" si="446"/>
        <v/>
      </c>
      <c r="L1585" s="317" t="str">
        <f t="shared" ca="1" si="463"/>
        <v xml:space="preserve">\ltjruby{}{}\
</v>
      </c>
      <c r="M1585" s="317" t="str">
        <f t="shared" ca="1" si="449"/>
        <v xml:space="preserve">&lt;ruby&gt;&lt;rt&gt;&lt;/rt&gt;&lt;/ruby&gt;
</v>
      </c>
      <c r="N1585" s="317" t="str">
        <f t="shared" ca="1" si="450"/>
        <v xml:space="preserve">&lt;ruby&gt;&lt;rt&gt;&lt;/rt&gt;&lt;/ruby&gt;
</v>
      </c>
      <c r="O1585" s="317" t="str">
        <f t="shared" ca="1" si="451"/>
        <v xml:space="preserve">&lt;ruby&gt;&lt;rt&gt;&lt;/rt&gt;&lt;/ruby&gt;
</v>
      </c>
      <c r="P1585" s="317" t="str">
        <f t="shared" ca="1" si="451"/>
        <v xml:space="preserve">&lt;ruby&gt;&lt;rt&gt;&lt;/rt&gt;&lt;/ruby&gt;
</v>
      </c>
      <c r="Q1585" s="318" t="str">
        <f t="shared" ca="1" si="452"/>
        <v xml:space="preserve">&lt;ruby&gt;&lt;rtc&gt;&lt;/rtc&gt;&lt;/ruby&gt;
</v>
      </c>
      <c r="R1585" s="318" t="str">
        <f t="shared" ca="1" si="453"/>
        <v xml:space="preserve">&lt;ruby&gt;&lt;rt&gt;&lt;/rt&gt;&lt;rtc&gt;&lt;/rtc&gt;&lt;/ruby&gt;
</v>
      </c>
      <c r="S1585" s="285"/>
      <c r="T1585" s="319" t="b">
        <f t="shared" si="447"/>
        <v>0</v>
      </c>
      <c r="U1585" s="319" t="b">
        <f t="shared" si="454"/>
        <v>0</v>
      </c>
      <c r="V1585" s="319" t="b">
        <f t="shared" si="455"/>
        <v>1</v>
      </c>
      <c r="W1585" s="319" t="b">
        <f t="shared" si="456"/>
        <v>1</v>
      </c>
      <c r="X1585" s="319" t="b">
        <f t="shared" si="457"/>
        <v>0</v>
      </c>
      <c r="Y1585" s="370"/>
      <c r="Z1585" s="377" t="str">
        <f t="shared" si="448"/>
        <v/>
      </c>
      <c r="AA1585" s="373" t="str">
        <f t="array" ref="AA1585">IF( $Z1585="", "", INDEX(白話字聲母資料表, $Z1585, $AA$5))</f>
        <v/>
      </c>
      <c r="AB1585" s="370"/>
      <c r="AC1585" s="377" t="str">
        <f t="shared" si="458"/>
        <v/>
      </c>
      <c r="AD1585" s="373" t="str">
        <f t="array" ref="AD1585">IF( $W1585, "", INDEX(白話字韻母資料表, AC1585, $AD$5))</f>
        <v/>
      </c>
      <c r="AE1585" s="373" t="str">
        <f t="array" ref="AE1585">IF( $W1585, "", IF( INDEX(白話字韻母資料表, AC1585, $AE$5) = "入聲", TRUE, FALSE) )</f>
        <v/>
      </c>
      <c r="AF1585" s="374" t="str">
        <f t="shared" si="459"/>
        <v/>
      </c>
      <c r="AG1585" s="374" t="str">
        <f t="shared" si="460"/>
        <v/>
      </c>
      <c r="AH1585" s="374" t="str">
        <f t="array" ref="AH1585">IF( $W1585, "", INDEX(白話字韻母資料表, $AC1585, $AH$5))</f>
        <v/>
      </c>
      <c r="AI1585" s="374" t="str">
        <f t="array" ref="AI1585">IF($W1585, "", INDEX(白話字韻母八聲調資料表, $AD1585, $AG1585))</f>
        <v/>
      </c>
      <c r="AJ1585" s="370"/>
      <c r="AK1585" s="373" t="b">
        <f t="shared" si="461"/>
        <v>0</v>
      </c>
      <c r="AL1585" s="373" t="str">
        <f>IF( $AK1585, IFERROR( IF(MATCH( $E1585, 顎音化聲母!$H$9:$H$37, 0), TRUE, FALSE), FALSE), "")</f>
        <v/>
      </c>
      <c r="AM1585" s="373" t="str">
        <f t="array" ref="AM1585">IF( AND($AK1585, $AL1585), INDEX(顎音化聲母資料表, MATCH( $D1585 &amp; $E1585, 顎音化聲母!$L$5:$L$136, 0), 3), "")</f>
        <v/>
      </c>
      <c r="AN1585" s="373" t="str">
        <f t="shared" si="462"/>
        <v/>
      </c>
      <c r="AO1585" s="374" t="str">
        <f t="array" ref="AO1585">IF($AN1585="", "", IF( $AM1585&lt;&gt;"", $AM1585,INDEX(白話字聲母資料表, $AN1585, $AO$5)))</f>
        <v/>
      </c>
      <c r="AP1585" s="374" t="str">
        <f t="array" ref="AP1585">IF($W1585, "", INDEX(方音八音反切資料表, $AD1585, $AG1585))</f>
        <v/>
      </c>
      <c r="AQ1585" s="370"/>
      <c r="AR1585" s="374" t="str">
        <f t="array" ref="AR1585">IF($V1585, "", INDEX(白話字聲母資料表, $Z1585, $AR$5))</f>
        <v/>
      </c>
      <c r="AS1585" s="375" t="str">
        <f t="array" ref="AS1585">IF($W1585, "", INDEX(白話字韻母資料表, $AC1585, $AR$5))</f>
        <v/>
      </c>
      <c r="AT1585" s="374" t="str">
        <f t="array" ref="AT1585">IF($W1585, "", INDEX(台羅韻母八聲調資料表, $AD1585, $AG1585))</f>
        <v/>
      </c>
      <c r="AU1585" s="370"/>
      <c r="AV1585" s="374" t="str">
        <f t="array" ref="AV1585">IF($V1585, "", INDEX(白話字聲母資料表, $Z1585, $AV$5))</f>
        <v/>
      </c>
      <c r="AW1585" s="375" t="str">
        <f t="array" ref="AW1585">IF($W1585, "", INDEX(白話字韻母資料表, $AC1585, $AW$5))</f>
        <v/>
      </c>
      <c r="AX1585" s="374" t="str">
        <f t="array" ref="AX1585">IF($W1585, "", INDEX(閩拼韻母八聲調資料表, $AD1585, $AG1585))</f>
        <v/>
      </c>
    </row>
    <row r="1586" spans="2:50">
      <c r="B1586" s="380">
        <f t="shared" si="442"/>
        <v>1578</v>
      </c>
      <c r="C1586" s="314" t="str">
        <f>MID(文章!$D$4, B1586, 1)</f>
        <v/>
      </c>
      <c r="D1586" s="365"/>
      <c r="E1586" s="365"/>
      <c r="F1586" s="365"/>
      <c r="G1586" s="315" t="str">
        <f t="array" ref="G1586">IF( OR($T1586, NOT($U1586), $W1586), "", $AA1586 &amp; $AH1586 &amp; INDEX(中文數值資料表, $AG1586, 2) )</f>
        <v/>
      </c>
      <c r="H1586" s="321" t="str">
        <f t="shared" si="443"/>
        <v/>
      </c>
      <c r="I1586" s="322" t="str">
        <f t="shared" si="444"/>
        <v/>
      </c>
      <c r="J1586" s="323" t="str">
        <f t="shared" si="445"/>
        <v/>
      </c>
      <c r="K1586" s="316" t="str">
        <f t="shared" si="446"/>
        <v/>
      </c>
      <c r="L1586" s="317" t="str">
        <f t="shared" ca="1" si="463"/>
        <v xml:space="preserve">\ltjruby{}{}\
</v>
      </c>
      <c r="M1586" s="317" t="str">
        <f t="shared" ca="1" si="449"/>
        <v xml:space="preserve">&lt;ruby&gt;&lt;rt&gt;&lt;/rt&gt;&lt;/ruby&gt;
</v>
      </c>
      <c r="N1586" s="317" t="str">
        <f t="shared" ca="1" si="450"/>
        <v xml:space="preserve">&lt;ruby&gt;&lt;rt&gt;&lt;/rt&gt;&lt;/ruby&gt;
</v>
      </c>
      <c r="O1586" s="317" t="str">
        <f t="shared" ca="1" si="451"/>
        <v xml:space="preserve">&lt;ruby&gt;&lt;rt&gt;&lt;/rt&gt;&lt;/ruby&gt;
</v>
      </c>
      <c r="P1586" s="317" t="str">
        <f t="shared" ca="1" si="451"/>
        <v xml:space="preserve">&lt;ruby&gt;&lt;rt&gt;&lt;/rt&gt;&lt;/ruby&gt;
</v>
      </c>
      <c r="Q1586" s="318" t="str">
        <f t="shared" ca="1" si="452"/>
        <v xml:space="preserve">&lt;ruby&gt;&lt;rtc&gt;&lt;/rtc&gt;&lt;/ruby&gt;
</v>
      </c>
      <c r="R1586" s="318" t="str">
        <f t="shared" ca="1" si="453"/>
        <v xml:space="preserve">&lt;ruby&gt;&lt;rt&gt;&lt;/rt&gt;&lt;rtc&gt;&lt;/rtc&gt;&lt;/ruby&gt;
</v>
      </c>
      <c r="S1586" s="285"/>
      <c r="T1586" s="319" t="b">
        <f t="shared" si="447"/>
        <v>0</v>
      </c>
      <c r="U1586" s="319" t="b">
        <f t="shared" si="454"/>
        <v>0</v>
      </c>
      <c r="V1586" s="319" t="b">
        <f t="shared" si="455"/>
        <v>1</v>
      </c>
      <c r="W1586" s="319" t="b">
        <f t="shared" si="456"/>
        <v>1</v>
      </c>
      <c r="X1586" s="319" t="b">
        <f t="shared" si="457"/>
        <v>0</v>
      </c>
      <c r="Y1586" s="370"/>
      <c r="Z1586" s="377" t="str">
        <f t="shared" si="448"/>
        <v/>
      </c>
      <c r="AA1586" s="373" t="str">
        <f t="array" ref="AA1586">IF( $Z1586="", "", INDEX(白話字聲母資料表, $Z1586, $AA$5))</f>
        <v/>
      </c>
      <c r="AB1586" s="370"/>
      <c r="AC1586" s="377" t="str">
        <f t="shared" si="458"/>
        <v/>
      </c>
      <c r="AD1586" s="373" t="str">
        <f t="array" ref="AD1586">IF( $W1586, "", INDEX(白話字韻母資料表, AC1586, $AD$5))</f>
        <v/>
      </c>
      <c r="AE1586" s="373" t="str">
        <f t="array" ref="AE1586">IF( $W1586, "", IF( INDEX(白話字韻母資料表, AC1586, $AE$5) = "入聲", TRUE, FALSE) )</f>
        <v/>
      </c>
      <c r="AF1586" s="374" t="str">
        <f t="shared" si="459"/>
        <v/>
      </c>
      <c r="AG1586" s="374" t="str">
        <f t="shared" si="460"/>
        <v/>
      </c>
      <c r="AH1586" s="374" t="str">
        <f t="array" ref="AH1586">IF( $W1586, "", INDEX(白話字韻母資料表, $AC1586, $AH$5))</f>
        <v/>
      </c>
      <c r="AI1586" s="374" t="str">
        <f t="array" ref="AI1586">IF($W1586, "", INDEX(白話字韻母八聲調資料表, $AD1586, $AG1586))</f>
        <v/>
      </c>
      <c r="AJ1586" s="370"/>
      <c r="AK1586" s="373" t="b">
        <f t="shared" si="461"/>
        <v>0</v>
      </c>
      <c r="AL1586" s="373" t="str">
        <f>IF( $AK1586, IFERROR( IF(MATCH( $E1586, 顎音化聲母!$H$9:$H$37, 0), TRUE, FALSE), FALSE), "")</f>
        <v/>
      </c>
      <c r="AM1586" s="373" t="str">
        <f t="array" ref="AM1586">IF( AND($AK1586, $AL1586), INDEX(顎音化聲母資料表, MATCH( $D1586 &amp; $E1586, 顎音化聲母!$L$5:$L$136, 0), 3), "")</f>
        <v/>
      </c>
      <c r="AN1586" s="373" t="str">
        <f t="shared" si="462"/>
        <v/>
      </c>
      <c r="AO1586" s="374" t="str">
        <f t="array" ref="AO1586">IF($AN1586="", "", IF( $AM1586&lt;&gt;"", $AM1586,INDEX(白話字聲母資料表, $AN1586, $AO$5)))</f>
        <v/>
      </c>
      <c r="AP1586" s="374" t="str">
        <f t="array" ref="AP1586">IF($W1586, "", INDEX(方音八音反切資料表, $AD1586, $AG1586))</f>
        <v/>
      </c>
      <c r="AQ1586" s="370"/>
      <c r="AR1586" s="374" t="str">
        <f t="array" ref="AR1586">IF($V1586, "", INDEX(白話字聲母資料表, $Z1586, $AR$5))</f>
        <v/>
      </c>
      <c r="AS1586" s="375" t="str">
        <f t="array" ref="AS1586">IF($W1586, "", INDEX(白話字韻母資料表, $AC1586, $AR$5))</f>
        <v/>
      </c>
      <c r="AT1586" s="374" t="str">
        <f t="array" ref="AT1586">IF($W1586, "", INDEX(台羅韻母八聲調資料表, $AD1586, $AG1586))</f>
        <v/>
      </c>
      <c r="AU1586" s="370"/>
      <c r="AV1586" s="374" t="str">
        <f t="array" ref="AV1586">IF($V1586, "", INDEX(白話字聲母資料表, $Z1586, $AV$5))</f>
        <v/>
      </c>
      <c r="AW1586" s="375" t="str">
        <f t="array" ref="AW1586">IF($W1586, "", INDEX(白話字韻母資料表, $AC1586, $AW$5))</f>
        <v/>
      </c>
      <c r="AX1586" s="374" t="str">
        <f t="array" ref="AX1586">IF($W1586, "", INDEX(閩拼韻母八聲調資料表, $AD1586, $AG1586))</f>
        <v/>
      </c>
    </row>
    <row r="1587" spans="2:50">
      <c r="B1587" s="380">
        <f t="shared" si="442"/>
        <v>1579</v>
      </c>
      <c r="C1587" s="314" t="str">
        <f>MID(文章!$D$4, B1587, 1)</f>
        <v/>
      </c>
      <c r="D1587" s="365"/>
      <c r="E1587" s="365"/>
      <c r="F1587" s="365"/>
      <c r="G1587" s="315" t="str">
        <f t="array" ref="G1587">IF( OR($T1587, NOT($U1587), $W1587), "", $AA1587 &amp; $AH1587 &amp; INDEX(中文數值資料表, $AG1587, 2) )</f>
        <v/>
      </c>
      <c r="H1587" s="321" t="str">
        <f t="shared" si="443"/>
        <v/>
      </c>
      <c r="I1587" s="322" t="str">
        <f t="shared" si="444"/>
        <v/>
      </c>
      <c r="J1587" s="323" t="str">
        <f t="shared" si="445"/>
        <v/>
      </c>
      <c r="K1587" s="316" t="str">
        <f t="shared" si="446"/>
        <v/>
      </c>
      <c r="L1587" s="317" t="str">
        <f t="shared" ca="1" si="463"/>
        <v xml:space="preserve">\ltjruby{}{}\
</v>
      </c>
      <c r="M1587" s="317" t="str">
        <f t="shared" ca="1" si="449"/>
        <v xml:space="preserve">&lt;ruby&gt;&lt;rt&gt;&lt;/rt&gt;&lt;/ruby&gt;
</v>
      </c>
      <c r="N1587" s="317" t="str">
        <f t="shared" ca="1" si="450"/>
        <v xml:space="preserve">&lt;ruby&gt;&lt;rt&gt;&lt;/rt&gt;&lt;/ruby&gt;
</v>
      </c>
      <c r="O1587" s="317" t="str">
        <f t="shared" ca="1" si="451"/>
        <v xml:space="preserve">&lt;ruby&gt;&lt;rt&gt;&lt;/rt&gt;&lt;/ruby&gt;
</v>
      </c>
      <c r="P1587" s="317" t="str">
        <f t="shared" ca="1" si="451"/>
        <v xml:space="preserve">&lt;ruby&gt;&lt;rt&gt;&lt;/rt&gt;&lt;/ruby&gt;
</v>
      </c>
      <c r="Q1587" s="318" t="str">
        <f t="shared" ca="1" si="452"/>
        <v xml:space="preserve">&lt;ruby&gt;&lt;rtc&gt;&lt;/rtc&gt;&lt;/ruby&gt;
</v>
      </c>
      <c r="R1587" s="318" t="str">
        <f t="shared" ca="1" si="453"/>
        <v xml:space="preserve">&lt;ruby&gt;&lt;rt&gt;&lt;/rt&gt;&lt;rtc&gt;&lt;/rtc&gt;&lt;/ruby&gt;
</v>
      </c>
      <c r="S1587" s="285"/>
      <c r="T1587" s="319" t="b">
        <f t="shared" si="447"/>
        <v>0</v>
      </c>
      <c r="U1587" s="319" t="b">
        <f t="shared" si="454"/>
        <v>0</v>
      </c>
      <c r="V1587" s="319" t="b">
        <f t="shared" si="455"/>
        <v>1</v>
      </c>
      <c r="W1587" s="319" t="b">
        <f t="shared" si="456"/>
        <v>1</v>
      </c>
      <c r="X1587" s="319" t="b">
        <f t="shared" si="457"/>
        <v>0</v>
      </c>
      <c r="Y1587" s="370"/>
      <c r="Z1587" s="377" t="str">
        <f t="shared" si="448"/>
        <v/>
      </c>
      <c r="AA1587" s="373" t="str">
        <f t="array" ref="AA1587">IF( $Z1587="", "", INDEX(白話字聲母資料表, $Z1587, $AA$5))</f>
        <v/>
      </c>
      <c r="AB1587" s="370"/>
      <c r="AC1587" s="377" t="str">
        <f t="shared" si="458"/>
        <v/>
      </c>
      <c r="AD1587" s="373" t="str">
        <f t="array" ref="AD1587">IF( $W1587, "", INDEX(白話字韻母資料表, AC1587, $AD$5))</f>
        <v/>
      </c>
      <c r="AE1587" s="373" t="str">
        <f t="array" ref="AE1587">IF( $W1587, "", IF( INDEX(白話字韻母資料表, AC1587, $AE$5) = "入聲", TRUE, FALSE) )</f>
        <v/>
      </c>
      <c r="AF1587" s="374" t="str">
        <f t="shared" si="459"/>
        <v/>
      </c>
      <c r="AG1587" s="374" t="str">
        <f t="shared" si="460"/>
        <v/>
      </c>
      <c r="AH1587" s="374" t="str">
        <f t="array" ref="AH1587">IF( $W1587, "", INDEX(白話字韻母資料表, $AC1587, $AH$5))</f>
        <v/>
      </c>
      <c r="AI1587" s="374" t="str">
        <f t="array" ref="AI1587">IF($W1587, "", INDEX(白話字韻母八聲調資料表, $AD1587, $AG1587))</f>
        <v/>
      </c>
      <c r="AJ1587" s="370"/>
      <c r="AK1587" s="373" t="b">
        <f t="shared" si="461"/>
        <v>0</v>
      </c>
      <c r="AL1587" s="373" t="str">
        <f>IF( $AK1587, IFERROR( IF(MATCH( $E1587, 顎音化聲母!$H$9:$H$37, 0), TRUE, FALSE), FALSE), "")</f>
        <v/>
      </c>
      <c r="AM1587" s="373" t="str">
        <f t="array" ref="AM1587">IF( AND($AK1587, $AL1587), INDEX(顎音化聲母資料表, MATCH( $D1587 &amp; $E1587, 顎音化聲母!$L$5:$L$136, 0), 3), "")</f>
        <v/>
      </c>
      <c r="AN1587" s="373" t="str">
        <f t="shared" si="462"/>
        <v/>
      </c>
      <c r="AO1587" s="374" t="str">
        <f t="array" ref="AO1587">IF($AN1587="", "", IF( $AM1587&lt;&gt;"", $AM1587,INDEX(白話字聲母資料表, $AN1587, $AO$5)))</f>
        <v/>
      </c>
      <c r="AP1587" s="374" t="str">
        <f t="array" ref="AP1587">IF($W1587, "", INDEX(方音八音反切資料表, $AD1587, $AG1587))</f>
        <v/>
      </c>
      <c r="AQ1587" s="370"/>
      <c r="AR1587" s="374" t="str">
        <f t="array" ref="AR1587">IF($V1587, "", INDEX(白話字聲母資料表, $Z1587, $AR$5))</f>
        <v/>
      </c>
      <c r="AS1587" s="375" t="str">
        <f t="array" ref="AS1587">IF($W1587, "", INDEX(白話字韻母資料表, $AC1587, $AR$5))</f>
        <v/>
      </c>
      <c r="AT1587" s="374" t="str">
        <f t="array" ref="AT1587">IF($W1587, "", INDEX(台羅韻母八聲調資料表, $AD1587, $AG1587))</f>
        <v/>
      </c>
      <c r="AU1587" s="370"/>
      <c r="AV1587" s="374" t="str">
        <f t="array" ref="AV1587">IF($V1587, "", INDEX(白話字聲母資料表, $Z1587, $AV$5))</f>
        <v/>
      </c>
      <c r="AW1587" s="375" t="str">
        <f t="array" ref="AW1587">IF($W1587, "", INDEX(白話字韻母資料表, $AC1587, $AW$5))</f>
        <v/>
      </c>
      <c r="AX1587" s="374" t="str">
        <f t="array" ref="AX1587">IF($W1587, "", INDEX(閩拼韻母八聲調資料表, $AD1587, $AG1587))</f>
        <v/>
      </c>
    </row>
    <row r="1588" spans="2:50">
      <c r="B1588" s="380">
        <f t="shared" si="442"/>
        <v>1580</v>
      </c>
      <c r="C1588" s="314" t="str">
        <f>MID(文章!$D$4, B1588, 1)</f>
        <v/>
      </c>
      <c r="D1588" s="365"/>
      <c r="E1588" s="365"/>
      <c r="F1588" s="365"/>
      <c r="G1588" s="315" t="str">
        <f t="array" ref="G1588">IF( OR($T1588, NOT($U1588), $W1588), "", $AA1588 &amp; $AH1588 &amp; INDEX(中文數值資料表, $AG1588, 2) )</f>
        <v/>
      </c>
      <c r="H1588" s="321" t="str">
        <f t="shared" si="443"/>
        <v/>
      </c>
      <c r="I1588" s="322" t="str">
        <f t="shared" si="444"/>
        <v/>
      </c>
      <c r="J1588" s="323" t="str">
        <f t="shared" si="445"/>
        <v/>
      </c>
      <c r="K1588" s="316" t="str">
        <f t="shared" si="446"/>
        <v/>
      </c>
      <c r="L1588" s="317" t="str">
        <f t="shared" ca="1" si="463"/>
        <v xml:space="preserve">\ltjruby{}{}\
</v>
      </c>
      <c r="M1588" s="317" t="str">
        <f t="shared" ca="1" si="449"/>
        <v xml:space="preserve">&lt;ruby&gt;&lt;rt&gt;&lt;/rt&gt;&lt;/ruby&gt;
</v>
      </c>
      <c r="N1588" s="317" t="str">
        <f t="shared" ca="1" si="450"/>
        <v xml:space="preserve">&lt;ruby&gt;&lt;rt&gt;&lt;/rt&gt;&lt;/ruby&gt;
</v>
      </c>
      <c r="O1588" s="317" t="str">
        <f t="shared" ca="1" si="451"/>
        <v xml:space="preserve">&lt;ruby&gt;&lt;rt&gt;&lt;/rt&gt;&lt;/ruby&gt;
</v>
      </c>
      <c r="P1588" s="317" t="str">
        <f t="shared" ca="1" si="451"/>
        <v xml:space="preserve">&lt;ruby&gt;&lt;rt&gt;&lt;/rt&gt;&lt;/ruby&gt;
</v>
      </c>
      <c r="Q1588" s="318" t="str">
        <f t="shared" ca="1" si="452"/>
        <v xml:space="preserve">&lt;ruby&gt;&lt;rtc&gt;&lt;/rtc&gt;&lt;/ruby&gt;
</v>
      </c>
      <c r="R1588" s="318" t="str">
        <f t="shared" ca="1" si="453"/>
        <v xml:space="preserve">&lt;ruby&gt;&lt;rt&gt;&lt;/rt&gt;&lt;rtc&gt;&lt;/rtc&gt;&lt;/ruby&gt;
</v>
      </c>
      <c r="S1588" s="285"/>
      <c r="T1588" s="319" t="b">
        <f t="shared" si="447"/>
        <v>0</v>
      </c>
      <c r="U1588" s="319" t="b">
        <f t="shared" si="454"/>
        <v>0</v>
      </c>
      <c r="V1588" s="319" t="b">
        <f t="shared" si="455"/>
        <v>1</v>
      </c>
      <c r="W1588" s="319" t="b">
        <f t="shared" si="456"/>
        <v>1</v>
      </c>
      <c r="X1588" s="319" t="b">
        <f t="shared" si="457"/>
        <v>0</v>
      </c>
      <c r="Y1588" s="370"/>
      <c r="Z1588" s="377" t="str">
        <f t="shared" si="448"/>
        <v/>
      </c>
      <c r="AA1588" s="373" t="str">
        <f t="array" ref="AA1588">IF( $Z1588="", "", INDEX(白話字聲母資料表, $Z1588, $AA$5))</f>
        <v/>
      </c>
      <c r="AB1588" s="370"/>
      <c r="AC1588" s="377" t="str">
        <f t="shared" si="458"/>
        <v/>
      </c>
      <c r="AD1588" s="373" t="str">
        <f t="array" ref="AD1588">IF( $W1588, "", INDEX(白話字韻母資料表, AC1588, $AD$5))</f>
        <v/>
      </c>
      <c r="AE1588" s="373" t="str">
        <f t="array" ref="AE1588">IF( $W1588, "", IF( INDEX(白話字韻母資料表, AC1588, $AE$5) = "入聲", TRUE, FALSE) )</f>
        <v/>
      </c>
      <c r="AF1588" s="374" t="str">
        <f t="shared" si="459"/>
        <v/>
      </c>
      <c r="AG1588" s="374" t="str">
        <f t="shared" si="460"/>
        <v/>
      </c>
      <c r="AH1588" s="374" t="str">
        <f t="array" ref="AH1588">IF( $W1588, "", INDEX(白話字韻母資料表, $AC1588, $AH$5))</f>
        <v/>
      </c>
      <c r="AI1588" s="374" t="str">
        <f t="array" ref="AI1588">IF($W1588, "", INDEX(白話字韻母八聲調資料表, $AD1588, $AG1588))</f>
        <v/>
      </c>
      <c r="AJ1588" s="370"/>
      <c r="AK1588" s="373" t="b">
        <f t="shared" si="461"/>
        <v>0</v>
      </c>
      <c r="AL1588" s="373" t="str">
        <f>IF( $AK1588, IFERROR( IF(MATCH( $E1588, 顎音化聲母!$H$9:$H$37, 0), TRUE, FALSE), FALSE), "")</f>
        <v/>
      </c>
      <c r="AM1588" s="373" t="str">
        <f t="array" ref="AM1588">IF( AND($AK1588, $AL1588), INDEX(顎音化聲母資料表, MATCH( $D1588 &amp; $E1588, 顎音化聲母!$L$5:$L$136, 0), 3), "")</f>
        <v/>
      </c>
      <c r="AN1588" s="373" t="str">
        <f t="shared" si="462"/>
        <v/>
      </c>
      <c r="AO1588" s="374" t="str">
        <f t="array" ref="AO1588">IF($AN1588="", "", IF( $AM1588&lt;&gt;"", $AM1588,INDEX(白話字聲母資料表, $AN1588, $AO$5)))</f>
        <v/>
      </c>
      <c r="AP1588" s="374" t="str">
        <f t="array" ref="AP1588">IF($W1588, "", INDEX(方音八音反切資料表, $AD1588, $AG1588))</f>
        <v/>
      </c>
      <c r="AQ1588" s="370"/>
      <c r="AR1588" s="374" t="str">
        <f t="array" ref="AR1588">IF($V1588, "", INDEX(白話字聲母資料表, $Z1588, $AR$5))</f>
        <v/>
      </c>
      <c r="AS1588" s="375" t="str">
        <f t="array" ref="AS1588">IF($W1588, "", INDEX(白話字韻母資料表, $AC1588, $AR$5))</f>
        <v/>
      </c>
      <c r="AT1588" s="374" t="str">
        <f t="array" ref="AT1588">IF($W1588, "", INDEX(台羅韻母八聲調資料表, $AD1588, $AG1588))</f>
        <v/>
      </c>
      <c r="AU1588" s="370"/>
      <c r="AV1588" s="374" t="str">
        <f t="array" ref="AV1588">IF($V1588, "", INDEX(白話字聲母資料表, $Z1588, $AV$5))</f>
        <v/>
      </c>
      <c r="AW1588" s="375" t="str">
        <f t="array" ref="AW1588">IF($W1588, "", INDEX(白話字韻母資料表, $AC1588, $AW$5))</f>
        <v/>
      </c>
      <c r="AX1588" s="374" t="str">
        <f t="array" ref="AX1588">IF($W1588, "", INDEX(閩拼韻母八聲調資料表, $AD1588, $AG1588))</f>
        <v/>
      </c>
    </row>
  </sheetData>
  <autoFilter ref="B8:K1588" xr:uid="{00000000-0009-0000-0000-000001000000}"/>
  <phoneticPr fontId="91" type="noConversion"/>
  <conditionalFormatting sqref="E9:E1588">
    <cfRule type="expression" dxfId="2" priority="2">
      <formula>AE9=TRUE</formula>
    </cfRule>
  </conditionalFormatting>
  <conditionalFormatting sqref="U9:V1588">
    <cfRule type="cellIs" dxfId="1" priority="3" operator="equal">
      <formula>"TRUE"</formula>
    </cfRule>
  </conditionalFormatting>
  <conditionalFormatting sqref="AE9:AE1588">
    <cfRule type="cellIs" dxfId="0" priority="1" operator="equal">
      <formula>"TRUE"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100-000000000000}">
          <x14:formula1>
            <xm:f>【設定】白話字聲表!$O$9:$O$26</xm:f>
          </x14:formula1>
          <xm:sqref>D9:D1588</xm:sqref>
        </x14:dataValidation>
        <x14:dataValidation type="list" allowBlank="1" xr:uid="{00000000-0002-0000-0100-000001000000}">
          <x14:formula1>
            <xm:f>【設定】聲調對照表!$B$4:$B$11</xm:f>
          </x14:formula1>
          <xm:sqref>F9:F1588</xm:sqref>
        </x14:dataValidation>
        <x14:dataValidation type="list" allowBlank="1" xr:uid="{00000000-0002-0000-0100-000002000000}">
          <x14:formula1>
            <xm:f>【設定】白話字韻表!$F$7:$F$97</xm:f>
          </x14:formula1>
          <xm:sqref>E9:E1588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Right="0"/>
  </sheetPr>
  <dimension ref="B1:Q28"/>
  <sheetViews>
    <sheetView workbookViewId="0"/>
  </sheetViews>
  <sheetFormatPr baseColWidth="10" defaultColWidth="12.6640625" defaultRowHeight="15.75" customHeight="1" outlineLevelRow="1" outlineLevelCol="1"/>
  <cols>
    <col min="1" max="1" width="2.5" customWidth="1"/>
    <col min="2" max="5" width="12.6640625" customWidth="1"/>
    <col min="6" max="7" width="16" customWidth="1"/>
    <col min="8" max="8" width="58.1640625" customWidth="1" outlineLevel="1"/>
    <col min="9" max="9" width="3.5" customWidth="1"/>
    <col min="10" max="12" width="12.33203125" customWidth="1" outlineLevel="1"/>
    <col min="13" max="16" width="15.1640625" customWidth="1" outlineLevel="1"/>
    <col min="17" max="17" width="3.6640625" customWidth="1" outlineLevel="1"/>
  </cols>
  <sheetData>
    <row r="1" spans="2:16" ht="23" outlineLevel="1">
      <c r="B1" s="16"/>
      <c r="C1" s="17"/>
      <c r="D1" s="17"/>
      <c r="E1" s="17"/>
      <c r="F1" s="17"/>
      <c r="G1" s="17"/>
      <c r="H1" s="17"/>
      <c r="I1" s="16"/>
      <c r="L1" s="20" t="s">
        <v>23</v>
      </c>
    </row>
    <row r="2" spans="2:16" ht="23" outlineLevel="1">
      <c r="B2" s="16"/>
      <c r="C2" s="17"/>
      <c r="D2" s="17"/>
      <c r="E2" s="17"/>
      <c r="F2" s="17"/>
      <c r="G2" s="17"/>
      <c r="H2" s="17"/>
      <c r="I2" s="16"/>
      <c r="L2" s="21">
        <v>4</v>
      </c>
      <c r="O2" s="21">
        <v>9</v>
      </c>
    </row>
    <row r="3" spans="2:16" ht="23" outlineLevel="1">
      <c r="B3" s="16"/>
      <c r="C3" s="17"/>
      <c r="D3" s="17"/>
      <c r="E3" s="17"/>
      <c r="F3" s="17"/>
      <c r="G3" s="17"/>
      <c r="H3" s="17"/>
      <c r="I3" s="16"/>
    </row>
    <row r="4" spans="2:16" ht="23" outlineLevel="1">
      <c r="B4" s="16"/>
      <c r="C4" s="17"/>
      <c r="D4" s="17"/>
      <c r="E4" s="17"/>
      <c r="F4" s="17"/>
      <c r="G4" s="17"/>
      <c r="H4" s="17"/>
      <c r="I4" s="16"/>
      <c r="K4" s="22"/>
      <c r="L4" s="23" t="s">
        <v>3</v>
      </c>
      <c r="M4" s="22"/>
      <c r="N4" s="24"/>
      <c r="O4" s="25" t="s">
        <v>18</v>
      </c>
      <c r="P4" s="24"/>
    </row>
    <row r="5" spans="2:16" ht="23">
      <c r="B5" s="16"/>
      <c r="C5" s="17"/>
      <c r="D5" s="17"/>
      <c r="E5" s="17"/>
      <c r="F5" s="17"/>
      <c r="G5" s="17"/>
      <c r="H5" s="17"/>
      <c r="I5" s="16"/>
      <c r="J5" s="14"/>
      <c r="K5" s="14"/>
      <c r="M5" s="26"/>
      <c r="N5" s="26"/>
      <c r="O5" s="26"/>
      <c r="P5" s="26"/>
    </row>
    <row r="6" spans="2:16" ht="23">
      <c r="B6" s="27" t="s">
        <v>32</v>
      </c>
      <c r="C6" s="27" t="s">
        <v>16</v>
      </c>
      <c r="D6" s="27" t="s">
        <v>33</v>
      </c>
      <c r="E6" s="27" t="s">
        <v>34</v>
      </c>
      <c r="F6" s="27" t="s">
        <v>116</v>
      </c>
      <c r="G6" s="27" t="s">
        <v>117</v>
      </c>
      <c r="H6" s="28" t="s">
        <v>118</v>
      </c>
      <c r="I6" s="16"/>
      <c r="J6" s="29" t="s">
        <v>40</v>
      </c>
      <c r="K6" s="29" t="s">
        <v>119</v>
      </c>
      <c r="L6" s="29" t="s">
        <v>120</v>
      </c>
      <c r="M6" s="30" t="s">
        <v>51</v>
      </c>
      <c r="N6" s="30" t="s">
        <v>44</v>
      </c>
      <c r="O6" s="30" t="s">
        <v>16</v>
      </c>
      <c r="P6" s="30" t="s">
        <v>51</v>
      </c>
    </row>
    <row r="7" spans="2:16" ht="30">
      <c r="B7" s="18" t="s">
        <v>121</v>
      </c>
      <c r="C7" s="18" t="s">
        <v>90</v>
      </c>
      <c r="D7" s="18" t="s">
        <v>83</v>
      </c>
      <c r="E7" s="18">
        <v>2</v>
      </c>
      <c r="F7" s="31" t="str">
        <f t="shared" ref="F7:F28" si="0">IF( NOT($J7), ($C7 &amp; $M7), "")</f>
        <v>thái</v>
      </c>
      <c r="G7" s="31" t="str">
        <f t="shared" ref="G7:G28" si="1">IF( NOT($J7), ($O7 &amp; $P7), "")</f>
        <v>tái</v>
      </c>
      <c r="H7" s="32" t="str">
        <f t="shared" ref="H7:H28" si="2">IF( $J7, $B7, "&lt;ruby&gt;" &amp; $B7 &amp; "&lt;rt&gt;" &amp; $F7  &amp; "&lt;/rt&gt;&lt;/ruby&gt;")</f>
        <v>&lt;ruby&gt;太&lt;rt&gt;thái&lt;/rt&gt;&lt;/ruby&gt;</v>
      </c>
      <c r="I7" s="16"/>
      <c r="J7" s="33">
        <f t="shared" ref="J7:J28" si="3">IFERROR( MATCH(B7, 標題符號清單, 0), 0)</f>
        <v>0</v>
      </c>
      <c r="K7" s="34">
        <f t="shared" ref="K7:K28" si="4">IF( J7&gt;0, "", MATCH(D7, 白話字韻母清單, 0) )</f>
        <v>5</v>
      </c>
      <c r="L7" s="19">
        <f t="array" ref="L7">IF( J7&gt;0, "", INDEX(白話字韻母資料表, K7, $L$2))</f>
        <v>16</v>
      </c>
      <c r="M7" s="35" t="str">
        <f t="array" ref="M7">IF($D7="", "", INDEX(白話字韻母八聲調資料表, $L7, $E7))</f>
        <v>ái</v>
      </c>
      <c r="N7" s="35">
        <f>IF( OR($J7&gt;0, $C7=""), "", MATCH($C7, 【設定】聲母十五音對照表!$G$4:$G$25, 0) )</f>
        <v>8</v>
      </c>
      <c r="O7" s="35" t="str">
        <f t="array" ref="O7">IF($N7="", "", INDEX(十五音聲母資料表, $N7, $O$2))</f>
        <v>t</v>
      </c>
      <c r="P7" s="35" t="str">
        <f t="array" ref="P7">IF($J7&gt;0, "", INDEX(閩拼韻母八聲調資料表, $L7, $E7) )</f>
        <v>ái</v>
      </c>
    </row>
    <row r="8" spans="2:16" ht="30">
      <c r="B8" s="18" t="s">
        <v>122</v>
      </c>
      <c r="C8" s="18" t="s">
        <v>76</v>
      </c>
      <c r="D8" s="18" t="s">
        <v>95</v>
      </c>
      <c r="E8" s="18">
        <v>1</v>
      </c>
      <c r="F8" s="31" t="str">
        <f t="shared" si="0"/>
        <v>khang</v>
      </c>
      <c r="G8" s="31" t="str">
        <f t="shared" si="1"/>
        <v>kāng</v>
      </c>
      <c r="H8" s="32" t="str">
        <f t="shared" si="2"/>
        <v>&lt;ruby&gt;空&lt;rt&gt;khang&lt;/rt&gt;&lt;/ruby&gt;</v>
      </c>
      <c r="I8" s="16"/>
      <c r="J8" s="36">
        <f t="shared" si="3"/>
        <v>0</v>
      </c>
      <c r="K8" s="34">
        <f t="shared" si="4"/>
        <v>10</v>
      </c>
      <c r="L8" s="19">
        <f t="array" ref="L8">IF( J8&gt;0, "", INDEX(白話字韻母資料表, K8, $L$2))</f>
        <v>21</v>
      </c>
      <c r="M8" s="35" t="str">
        <f t="array" ref="M8">IF($D8="", "", INDEX(白話字韻母八聲調資料表, $L8, $E8))</f>
        <v>ang</v>
      </c>
      <c r="N8" s="35">
        <f>IF( OR($J8&gt;0, $C8=""), "", MATCH($C8, 【設定】聲母十五音對照表!$G$4:$G$25, 0) )</f>
        <v>5</v>
      </c>
      <c r="O8" s="35" t="str">
        <f t="array" ref="O8">IF($N8="", "", INDEX(十五音聲母資料表, $N8, $O$2))</f>
        <v>k</v>
      </c>
      <c r="P8" s="35" t="str">
        <f t="array" ref="P8">IF($J8&gt;0, "", INDEX(閩拼韻母八聲調資料表, $L8, $E8) )</f>
        <v>āng</v>
      </c>
    </row>
    <row r="9" spans="2:16" ht="30">
      <c r="B9" s="18" t="s">
        <v>123</v>
      </c>
      <c r="C9" s="18" t="s">
        <v>79</v>
      </c>
      <c r="D9" s="18" t="s">
        <v>81</v>
      </c>
      <c r="E9" s="18">
        <v>5</v>
      </c>
      <c r="F9" s="31" t="str">
        <f t="shared" si="0"/>
        <v>pêng</v>
      </c>
      <c r="G9" s="31" t="str">
        <f t="shared" si="1"/>
        <v>bìng</v>
      </c>
      <c r="H9" s="32" t="str">
        <f t="shared" si="2"/>
        <v>&lt;ruby&gt;朋&lt;rt&gt;pêng&lt;/rt&gt;&lt;/ruby&gt;</v>
      </c>
      <c r="I9" s="37"/>
      <c r="J9" s="38">
        <f t="shared" si="3"/>
        <v>0</v>
      </c>
      <c r="K9" s="34">
        <f t="shared" si="4"/>
        <v>20</v>
      </c>
      <c r="L9" s="19">
        <f t="array" ref="L9">IF( J9&gt;0, "", INDEX(白話字韻母資料表, K9, $L$2))</f>
        <v>9</v>
      </c>
      <c r="M9" s="35" t="str">
        <f t="array" ref="M9">IF($D9="", "", INDEX(白話字韻母八聲調資料表, $L9, $E9))</f>
        <v>êng</v>
      </c>
      <c r="N9" s="35">
        <f>IF( OR($J9&gt;0, $C9=""), "", MATCH($C9, 【設定】聲母十五音對照表!$G$4:$G$25, 0) )</f>
        <v>3</v>
      </c>
      <c r="O9" s="35" t="str">
        <f t="array" ref="O9">IF($N9="", "", INDEX(十五音聲母資料表, $N9, $O$2))</f>
        <v>b</v>
      </c>
      <c r="P9" s="35" t="str">
        <f t="array" ref="P9">IF($J9&gt;0, "", INDEX(閩拼韻母八聲調資料表, $L9, $E9) )</f>
        <v>ìng</v>
      </c>
    </row>
    <row r="10" spans="2:16" ht="30">
      <c r="B10" s="18" t="s">
        <v>124</v>
      </c>
      <c r="C10" s="18"/>
      <c r="D10" s="18" t="s">
        <v>69</v>
      </c>
      <c r="E10" s="18">
        <v>2</v>
      </c>
      <c r="F10" s="31" t="str">
        <f t="shared" si="0"/>
        <v>iú</v>
      </c>
      <c r="G10" s="31" t="str">
        <f t="shared" si="1"/>
        <v>iú</v>
      </c>
      <c r="H10" s="32" t="str">
        <f t="shared" si="2"/>
        <v>&lt;ruby&gt;友&lt;rt&gt;iú&lt;/rt&gt;&lt;/ruby&gt;</v>
      </c>
      <c r="I10" s="37"/>
      <c r="J10" s="38">
        <f t="shared" si="3"/>
        <v>0</v>
      </c>
      <c r="K10" s="34">
        <f t="shared" si="4"/>
        <v>45</v>
      </c>
      <c r="L10" s="19">
        <f t="array" ref="L10">IF( J10&gt;0, "", INDEX(白話字韻母資料表, K10, $L$2))</f>
        <v>30</v>
      </c>
      <c r="M10" s="35" t="str">
        <f t="array" ref="M10">IF($D10="", "", INDEX(白話字韻母八聲調資料表, $L10, $E10))</f>
        <v>iú</v>
      </c>
      <c r="N10" s="35" t="str">
        <f>IF( OR($J10&gt;0, $C10=""), "", MATCH($C10, 【設定】聲母十五音對照表!$G$4:$G$25, 0) )</f>
        <v/>
      </c>
      <c r="O10" s="35" t="str">
        <f t="array" ref="O10">IF($N10="", "", INDEX(十五音聲母資料表, $N10, $O$2))</f>
        <v/>
      </c>
      <c r="P10" s="35" t="str">
        <f t="array" ref="P10">IF($J10&gt;0, "", INDEX(閩拼韻母八聲調資料表, $L10, $E10) )</f>
        <v>iú</v>
      </c>
    </row>
    <row r="11" spans="2:16" ht="30">
      <c r="B11" s="18" t="s">
        <v>125</v>
      </c>
      <c r="C11" s="18"/>
      <c r="D11" s="18"/>
      <c r="E11" s="18"/>
      <c r="F11" s="31" t="str">
        <f t="shared" si="0"/>
        <v/>
      </c>
      <c r="G11" s="31" t="str">
        <f t="shared" si="1"/>
        <v/>
      </c>
      <c r="H11" s="32" t="str">
        <f t="shared" si="2"/>
        <v>，</v>
      </c>
      <c r="I11" s="16"/>
      <c r="J11" s="38">
        <f t="shared" si="3"/>
        <v>1</v>
      </c>
      <c r="K11" s="34" t="str">
        <f t="shared" si="4"/>
        <v/>
      </c>
      <c r="L11" s="19" t="str">
        <f t="array" ref="L11">IF( J11&gt;0, "", INDEX(白話字韻母資料表, K11, $L$2))</f>
        <v/>
      </c>
      <c r="M11" s="35" t="str">
        <f t="array" ref="M11">IF($D11="", "", INDEX(白話字韻母八聲調資料表, $L11, $E11))</f>
        <v/>
      </c>
      <c r="N11" s="35" t="str">
        <f>IF( OR($J11&gt;0, $C11=""), "", MATCH($C11, 【設定】聲母十五音對照表!$G$4:$G$25, 0) )</f>
        <v/>
      </c>
      <c r="O11" s="35" t="str">
        <f t="array" ref="O11">IF($N11="", "", INDEX(十五音聲母資料表, $N11, $O$2))</f>
        <v/>
      </c>
      <c r="P11" s="35" t="str">
        <f t="array" ref="P11">IF($J11&gt;0, "", INDEX(閩拼韻母八聲調資料表, $L11, $E11) )</f>
        <v/>
      </c>
    </row>
    <row r="12" spans="2:16" ht="25.5" customHeight="1">
      <c r="B12" s="18" t="s">
        <v>126</v>
      </c>
      <c r="C12" s="18" t="s">
        <v>82</v>
      </c>
      <c r="D12" s="18" t="s">
        <v>105</v>
      </c>
      <c r="E12" s="18">
        <v>2</v>
      </c>
      <c r="F12" s="31" t="str">
        <f t="shared" si="0"/>
        <v>lín</v>
      </c>
      <c r="G12" s="31" t="str">
        <f t="shared" si="1"/>
        <v>lín</v>
      </c>
      <c r="H12" s="32" t="str">
        <f t="shared" si="2"/>
        <v>&lt;ruby&gt;恁&lt;rt&gt;lín&lt;/rt&gt;&lt;/ruby&gt;</v>
      </c>
      <c r="I12" s="16"/>
      <c r="J12" s="38">
        <f t="shared" si="3"/>
        <v>0</v>
      </c>
      <c r="K12" s="34">
        <f t="shared" si="4"/>
        <v>38</v>
      </c>
      <c r="L12" s="19">
        <f t="array" ref="L12">IF( J12&gt;0, "", INDEX(白話字韻母資料表, K12, $L$2))</f>
        <v>17</v>
      </c>
      <c r="M12" s="35" t="str">
        <f t="array" ref="M12">IF($D12="", "", INDEX(白話字韻母八聲調資料表, $L12, $E12))</f>
        <v>ín</v>
      </c>
      <c r="N12" s="35">
        <f>IF( OR($J12&gt;0, $C12=""), "", MATCH($C12, 【設定】聲母十五音對照表!$G$4:$G$25, 0) )</f>
        <v>1</v>
      </c>
      <c r="O12" s="35" t="str">
        <f t="array" ref="O12">IF($N12="", "", INDEX(十五音聲母資料表, $N12, $O$2))</f>
        <v>l</v>
      </c>
      <c r="P12" s="35" t="str">
        <f t="array" ref="P12">IF($J12&gt;0, "", INDEX(閩拼韻母八聲調資料表, $L12, $E12) )</f>
        <v>ín</v>
      </c>
    </row>
    <row r="13" spans="2:16" ht="30">
      <c r="B13" s="18" t="s">
        <v>127</v>
      </c>
      <c r="C13" s="18" t="s">
        <v>61</v>
      </c>
      <c r="D13" s="18" t="s">
        <v>75</v>
      </c>
      <c r="E13" s="18">
        <v>2</v>
      </c>
      <c r="F13" s="31" t="str">
        <f t="shared" si="0"/>
        <v>hó͘</v>
      </c>
      <c r="G13" s="31" t="str">
        <f t="shared" si="1"/>
        <v>hóo</v>
      </c>
      <c r="H13" s="32" t="str">
        <f t="shared" si="2"/>
        <v>&lt;ruby&gt;好&lt;rt&gt;hó͘&lt;/rt&gt;&lt;/ruby&gt;</v>
      </c>
      <c r="I13" s="16"/>
      <c r="J13" s="38">
        <f t="shared" si="3"/>
        <v>0</v>
      </c>
      <c r="K13" s="34">
        <f t="shared" si="4"/>
        <v>54</v>
      </c>
      <c r="L13" s="19">
        <f t="array" ref="L13">IF( J13&gt;0, "", INDEX(白話字韻母資料表, K13, $L$2))</f>
        <v>11</v>
      </c>
      <c r="M13" s="35" t="str">
        <f t="array" ref="M13">IF($D13="", "", INDEX(白話字韻母八聲調資料表, $L13, $E13))</f>
        <v>ó͘</v>
      </c>
      <c r="N13" s="35">
        <f>IF( OR($J13&gt;0, $C13=""), "", MATCH($C13, 【設定】聲母十五音對照表!$G$4:$G$25, 0) )</f>
        <v>22</v>
      </c>
      <c r="O13" s="35" t="str">
        <f t="array" ref="O13">IF($N13="", "", INDEX(十五音聲母資料表, $N13, $O$2))</f>
        <v>h</v>
      </c>
      <c r="P13" s="35" t="str">
        <f t="array" ref="P13">IF($J13&gt;0, "", INDEX(閩拼韻母八聲調資料表, $L13, $E13) )</f>
        <v>óo</v>
      </c>
    </row>
    <row r="14" spans="2:16" ht="30">
      <c r="B14" s="18" t="s">
        <v>128</v>
      </c>
      <c r="C14" s="18"/>
      <c r="D14" s="18"/>
      <c r="E14" s="18"/>
      <c r="F14" s="31" t="str">
        <f t="shared" si="0"/>
        <v/>
      </c>
      <c r="G14" s="31" t="str">
        <f t="shared" si="1"/>
        <v/>
      </c>
      <c r="H14" s="32" t="str">
        <f t="shared" si="2"/>
        <v>！</v>
      </c>
      <c r="I14" s="16"/>
      <c r="J14" s="38">
        <f t="shared" si="3"/>
        <v>6</v>
      </c>
      <c r="K14" s="34" t="str">
        <f t="shared" si="4"/>
        <v/>
      </c>
      <c r="L14" s="19" t="str">
        <f t="array" ref="L14">IF( J14&gt;0, "", INDEX(白話字韻母資料表, K14, $L$2))</f>
        <v/>
      </c>
      <c r="M14" s="35" t="str">
        <f t="array" ref="M14">IF($D14="", "", INDEX(白話字韻母八聲調資料表, $L14, $E14))</f>
        <v/>
      </c>
      <c r="N14" s="35" t="str">
        <f>IF( OR($J14&gt;0, $C14=""), "", MATCH($C14, 【設定】聲母十五音對照表!$G$4:$G$25, 0) )</f>
        <v/>
      </c>
      <c r="O14" s="35" t="str">
        <f t="array" ref="O14">IF($N14="", "", INDEX(十五音聲母資料表, $N14, $O$2))</f>
        <v/>
      </c>
      <c r="P14" s="35" t="str">
        <f t="array" ref="P14">IF($J14&gt;0, "", INDEX(閩拼韻母八聲調資料表, $L14, $E14) )</f>
        <v/>
      </c>
    </row>
    <row r="15" spans="2:16" ht="30">
      <c r="B15" s="18" t="s">
        <v>126</v>
      </c>
      <c r="C15" s="18" t="s">
        <v>82</v>
      </c>
      <c r="D15" s="18" t="s">
        <v>105</v>
      </c>
      <c r="E15" s="18">
        <v>2</v>
      </c>
      <c r="F15" s="31" t="str">
        <f t="shared" si="0"/>
        <v>lín</v>
      </c>
      <c r="G15" s="31" t="str">
        <f t="shared" si="1"/>
        <v>lín</v>
      </c>
      <c r="H15" s="32" t="str">
        <f t="shared" si="2"/>
        <v>&lt;ruby&gt;恁&lt;rt&gt;lín&lt;/rt&gt;&lt;/ruby&gt;</v>
      </c>
      <c r="I15" s="16"/>
      <c r="J15" s="38">
        <f t="shared" si="3"/>
        <v>0</v>
      </c>
      <c r="K15" s="34">
        <f t="shared" si="4"/>
        <v>38</v>
      </c>
      <c r="L15" s="19">
        <f t="array" ref="L15">IF( J15&gt;0, "", INDEX(白話字韻母資料表, K15, $L$2))</f>
        <v>17</v>
      </c>
      <c r="M15" s="35" t="str">
        <f t="array" ref="M15">IF($D15="", "", INDEX(白話字韻母八聲調資料表, $L15, $E15))</f>
        <v>ín</v>
      </c>
      <c r="N15" s="35">
        <f>IF( OR($J15&gt;0, $C15=""), "", MATCH($C15, 【設定】聲母十五音對照表!$G$4:$G$25, 0) )</f>
        <v>1</v>
      </c>
      <c r="O15" s="35" t="str">
        <f t="array" ref="O15">IF($N15="", "", INDEX(十五音聲母資料表, $N15, $O$2))</f>
        <v>l</v>
      </c>
      <c r="P15" s="35" t="str">
        <f t="array" ref="P15">IF($J15&gt;0, "", INDEX(閩拼韻母八聲調資料表, $L15, $E15) )</f>
        <v>ín</v>
      </c>
    </row>
    <row r="16" spans="2:16" ht="30">
      <c r="B16" s="18" t="s">
        <v>129</v>
      </c>
      <c r="C16" s="18" t="s">
        <v>55</v>
      </c>
      <c r="D16" s="18" t="s">
        <v>130</v>
      </c>
      <c r="E16" s="18">
        <v>8</v>
      </c>
      <c r="F16" s="31" t="str">
        <f t="shared" si="0"/>
        <v>chia̍h</v>
      </c>
      <c r="G16" s="31" t="str">
        <f t="shared" si="1"/>
        <v>ziáh</v>
      </c>
      <c r="H16" s="32" t="str">
        <f t="shared" si="2"/>
        <v>&lt;ruby&gt;食&lt;rt&gt;chia̍h&lt;/rt&gt;&lt;/ruby&gt;</v>
      </c>
      <c r="I16" s="37"/>
      <c r="J16" s="38">
        <f t="shared" si="3"/>
        <v>0</v>
      </c>
      <c r="K16" s="34">
        <f t="shared" si="4"/>
        <v>25</v>
      </c>
      <c r="L16" s="19">
        <f t="array" ref="L16">IF( J16&gt;0, "", INDEX(白話字韻母資料表, K16, $L$2))</f>
        <v>24</v>
      </c>
      <c r="M16" s="35" t="str">
        <f t="array" ref="M16">IF($D16="", "", INDEX(白話字韻母八聲調資料表, $L16, $E16))</f>
        <v>ia̍h</v>
      </c>
      <c r="N16" s="35">
        <f>IF( OR($J16&gt;0, $C16=""), "", MATCH($C16, 【設定】聲母十五音對照表!$G$4:$G$25, 0) )</f>
        <v>9</v>
      </c>
      <c r="O16" s="35" t="str">
        <f t="array" ref="O16">IF($N16="", "", INDEX(十五音聲母資料表, $N16, $O$2))</f>
        <v>z</v>
      </c>
      <c r="P16" s="35" t="str">
        <f t="array" ref="P16">IF($J16&gt;0, "", INDEX(閩拼韻母八聲調資料表, $L16, $E16) )</f>
        <v>iáh</v>
      </c>
    </row>
    <row r="17" spans="2:16" ht="30">
      <c r="B17" s="18" t="s">
        <v>131</v>
      </c>
      <c r="C17" s="18" t="s">
        <v>79</v>
      </c>
      <c r="D17" s="18" t="s">
        <v>80</v>
      </c>
      <c r="E17" s="18">
        <v>2</v>
      </c>
      <c r="F17" s="31" t="str">
        <f t="shared" si="0"/>
        <v>pá</v>
      </c>
      <c r="G17" s="31" t="str">
        <f t="shared" si="1"/>
        <v>bá</v>
      </c>
      <c r="H17" s="32" t="str">
        <f t="shared" si="2"/>
        <v>&lt;ruby&gt;飽&lt;rt&gt;pá&lt;/rt&gt;&lt;/ruby&gt;</v>
      </c>
      <c r="I17" s="37"/>
      <c r="J17" s="38">
        <f t="shared" si="3"/>
        <v>0</v>
      </c>
      <c r="K17" s="34">
        <f t="shared" si="4"/>
        <v>1</v>
      </c>
      <c r="L17" s="19">
        <f t="array" ref="L17">IF( J17&gt;0, "", INDEX(白話字韻母資料表, K17, $L$2))</f>
        <v>28</v>
      </c>
      <c r="M17" s="35" t="str">
        <f t="array" ref="M17">IF($D17="", "", INDEX(白話字韻母八聲調資料表, $L17, $E17))</f>
        <v>á</v>
      </c>
      <c r="N17" s="35">
        <f>IF( OR($J17&gt;0, $C17=""), "", MATCH($C17, 【設定】聲母十五音對照表!$G$4:$G$25, 0) )</f>
        <v>3</v>
      </c>
      <c r="O17" s="35" t="str">
        <f t="array" ref="O17">IF($N17="", "", INDEX(十五音聲母資料表, $N17, $O$2))</f>
        <v>b</v>
      </c>
      <c r="P17" s="35" t="str">
        <f t="array" ref="P17">IF($J17&gt;0, "", INDEX(閩拼韻母八聲調資料表, $L17, $E17) )</f>
        <v>á</v>
      </c>
    </row>
    <row r="18" spans="2:16" ht="25.5" customHeight="1">
      <c r="B18" s="18" t="s">
        <v>132</v>
      </c>
      <c r="C18" s="18" t="s">
        <v>73</v>
      </c>
      <c r="D18" s="18" t="s">
        <v>94</v>
      </c>
      <c r="E18" s="18">
        <v>7</v>
      </c>
      <c r="F18" s="31" t="str">
        <f t="shared" si="0"/>
        <v>bōe</v>
      </c>
      <c r="G18" s="31" t="str">
        <f t="shared" si="1"/>
        <v>bbuē</v>
      </c>
      <c r="H18" s="32" t="str">
        <f t="shared" si="2"/>
        <v>&lt;ruby&gt;未&lt;rt&gt;bōe&lt;/rt&gt;&lt;/ruby&gt;</v>
      </c>
      <c r="I18" s="16"/>
      <c r="J18" s="38">
        <f t="shared" si="3"/>
        <v>0</v>
      </c>
      <c r="K18" s="34">
        <f t="shared" si="4"/>
        <v>63</v>
      </c>
      <c r="L18" s="19">
        <f t="array" ref="L18">IF( J18&gt;0, "", INDEX(白話字韻母資料表, K18, $L$2))</f>
        <v>25</v>
      </c>
      <c r="M18" s="35" t="str">
        <f t="array" ref="M18">IF($D18="", "", INDEX(白話字韻母八聲調資料表, $L18, $E18))</f>
        <v>ōe</v>
      </c>
      <c r="N18" s="35">
        <f>IF( OR($J18&gt;0, $C18=""), "", MATCH($C18, 【設定】聲母十五音對照表!$G$4:$G$25, 0) )</f>
        <v>16</v>
      </c>
      <c r="O18" s="35" t="str">
        <f t="array" ref="O18">IF($N18="", "", INDEX(十五音聲母資料表, $N18, $O$2))</f>
        <v>bb</v>
      </c>
      <c r="P18" s="35" t="str">
        <f t="array" ref="P18">IF($J18&gt;0, "", INDEX(閩拼韻母八聲調資料表, $L18, $E18) )</f>
        <v>uē</v>
      </c>
    </row>
    <row r="19" spans="2:16" ht="25.5" customHeight="1">
      <c r="B19" s="18" t="s">
        <v>133</v>
      </c>
      <c r="C19" s="18"/>
      <c r="D19" s="18"/>
      <c r="E19" s="18"/>
      <c r="F19" s="31" t="str">
        <f t="shared" si="0"/>
        <v/>
      </c>
      <c r="G19" s="31" t="str">
        <f t="shared" si="1"/>
        <v/>
      </c>
      <c r="H19" s="32" t="str">
        <f t="shared" si="2"/>
        <v>？</v>
      </c>
      <c r="I19" s="16"/>
      <c r="J19" s="38">
        <f t="shared" si="3"/>
        <v>5</v>
      </c>
      <c r="K19" s="34" t="str">
        <f t="shared" si="4"/>
        <v/>
      </c>
      <c r="L19" s="19" t="str">
        <f t="array" ref="L19">IF( J19&gt;0, "", INDEX(白話字韻母資料表, K19, $L$2))</f>
        <v/>
      </c>
      <c r="M19" s="35" t="str">
        <f t="array" ref="M19">IF($D19="", "", INDEX(白話字韻母八聲調資料表, $L19, $E19))</f>
        <v/>
      </c>
      <c r="N19" s="35" t="str">
        <f>IF( OR($J19&gt;0, $C19=""), "", MATCH($C19, 【設定】聲母十五音對照表!$G$4:$G$25, 0) )</f>
        <v/>
      </c>
      <c r="O19" s="35" t="str">
        <f t="array" ref="O19">IF($N19="", "", INDEX(十五音聲母資料表, $N19, $O$2))</f>
        <v/>
      </c>
      <c r="P19" s="35" t="str">
        <f t="array" ref="P19">IF($J19&gt;0, "", INDEX(閩拼韻母八聲調資料表, $L19, $E19) )</f>
        <v/>
      </c>
    </row>
    <row r="20" spans="2:16" ht="25.5" customHeight="1">
      <c r="B20" s="18" t="s">
        <v>134</v>
      </c>
      <c r="C20" s="18"/>
      <c r="D20" s="18" t="s">
        <v>62</v>
      </c>
      <c r="E20" s="18">
        <v>7</v>
      </c>
      <c r="F20" s="31" t="str">
        <f t="shared" si="0"/>
        <v>ū</v>
      </c>
      <c r="G20" s="31" t="str">
        <f t="shared" si="1"/>
        <v>ū</v>
      </c>
      <c r="H20" s="32" t="str">
        <f t="shared" si="2"/>
        <v>&lt;ruby&gt;有&lt;rt&gt;ū&lt;/rt&gt;&lt;/ruby&gt;</v>
      </c>
      <c r="I20" s="16"/>
      <c r="J20" s="38">
        <f t="shared" si="3"/>
        <v>0</v>
      </c>
      <c r="K20" s="34">
        <f t="shared" si="4"/>
        <v>70</v>
      </c>
      <c r="L20" s="19">
        <f t="array" ref="L20">IF( J20&gt;0, "", INDEX(白話字韻母資料表, K20, $L$2))</f>
        <v>27</v>
      </c>
      <c r="M20" s="35" t="str">
        <f t="array" ref="M20">IF($D20="", "", INDEX(白話字韻母八聲調資料表, $L20, $E20))</f>
        <v>ū</v>
      </c>
      <c r="N20" s="35" t="str">
        <f>IF( OR($J20&gt;0, $C20=""), "", MATCH($C20, 【設定】聲母十五音對照表!$G$4:$G$25, 0) )</f>
        <v/>
      </c>
      <c r="O20" s="35" t="str">
        <f t="array" ref="O20">IF($N20="", "", INDEX(十五音聲母資料表, $N20, $O$2))</f>
        <v/>
      </c>
      <c r="P20" s="35" t="str">
        <f t="array" ref="P20">IF($J20&gt;0, "", INDEX(閩拼韻母八聲調資料表, $L20, $E20) )</f>
        <v>ū</v>
      </c>
    </row>
    <row r="21" spans="2:16" ht="25.5" customHeight="1">
      <c r="B21" s="18" t="s">
        <v>135</v>
      </c>
      <c r="C21" s="18"/>
      <c r="D21" s="18" t="s">
        <v>81</v>
      </c>
      <c r="E21" s="18">
        <v>5</v>
      </c>
      <c r="F21" s="31" t="str">
        <f t="shared" si="0"/>
        <v>êng</v>
      </c>
      <c r="G21" s="31" t="str">
        <f t="shared" si="1"/>
        <v>ìng</v>
      </c>
      <c r="H21" s="32" t="str">
        <f t="shared" si="2"/>
        <v>&lt;ruby&gt;閒&lt;rt&gt;êng&lt;/rt&gt;&lt;/ruby&gt;</v>
      </c>
      <c r="I21" s="16"/>
      <c r="J21" s="38">
        <f t="shared" si="3"/>
        <v>0</v>
      </c>
      <c r="K21" s="34">
        <f t="shared" si="4"/>
        <v>20</v>
      </c>
      <c r="L21" s="19">
        <f t="array" ref="L21">IF( J21&gt;0, "", INDEX(白話字韻母資料表, K21, $L$2))</f>
        <v>9</v>
      </c>
      <c r="M21" s="35" t="str">
        <f t="array" ref="M21">IF($D21="", "", INDEX(白話字韻母八聲調資料表, $L21, $E21))</f>
        <v>êng</v>
      </c>
      <c r="N21" s="35" t="str">
        <f>IF( OR($J21&gt;0, $C21=""), "", MATCH($C21, 【設定】聲母十五音對照表!$G$4:$G$25, 0) )</f>
        <v/>
      </c>
      <c r="O21" s="35" t="str">
        <f t="array" ref="O21">IF($N21="", "", INDEX(十五音聲母資料表, $N21, $O$2))</f>
        <v/>
      </c>
      <c r="P21" s="35" t="str">
        <f t="array" ref="P21">IF($J21&gt;0, "", INDEX(閩拼韻母八聲調資料表, $L21, $E21) )</f>
        <v>ìng</v>
      </c>
    </row>
    <row r="22" spans="2:16" ht="25.5" customHeight="1">
      <c r="B22" s="18" t="s">
        <v>136</v>
      </c>
      <c r="C22" s="18" t="s">
        <v>92</v>
      </c>
      <c r="D22" s="18" t="s">
        <v>86</v>
      </c>
      <c r="E22" s="18">
        <v>7</v>
      </c>
      <c r="F22" s="31" t="str">
        <f t="shared" si="0"/>
        <v>tō</v>
      </c>
      <c r="G22" s="31" t="str">
        <f t="shared" si="1"/>
        <v>dō</v>
      </c>
      <c r="H22" s="32" t="str">
        <f t="shared" si="2"/>
        <v>&lt;ruby&gt;就&lt;rt&gt;tō&lt;/rt&gt;&lt;/ruby&gt;</v>
      </c>
      <c r="I22" s="16"/>
      <c r="J22" s="38">
        <f t="shared" si="3"/>
        <v>0</v>
      </c>
      <c r="K22" s="34">
        <f t="shared" si="4"/>
        <v>52</v>
      </c>
      <c r="L22" s="19">
        <f t="array" ref="L22">IF( J22&gt;0, "", INDEX(白話字韻母資料表, K22, $L$2))</f>
        <v>15</v>
      </c>
      <c r="M22" s="35" t="str">
        <f t="array" ref="M22">IF($D22="", "", INDEX(白話字韻母八聲調資料表, $L22, $E22))</f>
        <v>ō</v>
      </c>
      <c r="N22" s="35">
        <f>IF( OR($J22&gt;0, $C22=""), "", MATCH($C22, 【設定】聲母十五音對照表!$G$4:$G$25, 0) )</f>
        <v>6</v>
      </c>
      <c r="O22" s="35" t="str">
        <f t="array" ref="O22">IF($N22="", "", INDEX(十五音聲母資料表, $N22, $O$2))</f>
        <v>d</v>
      </c>
      <c r="P22" s="35" t="str">
        <f t="array" ref="P22">IF($J22&gt;0, "", INDEX(閩拼韻母八聲調資料表, $L22, $E22) )</f>
        <v>ō</v>
      </c>
    </row>
    <row r="23" spans="2:16" ht="25.5" customHeight="1">
      <c r="B23" s="18" t="s">
        <v>137</v>
      </c>
      <c r="C23" s="18" t="s">
        <v>82</v>
      </c>
      <c r="D23" s="18" t="s">
        <v>83</v>
      </c>
      <c r="E23" s="18">
        <v>5</v>
      </c>
      <c r="F23" s="31" t="str">
        <f t="shared" si="0"/>
        <v>lâi</v>
      </c>
      <c r="G23" s="31" t="str">
        <f t="shared" si="1"/>
        <v>lài</v>
      </c>
      <c r="H23" s="32" t="str">
        <f t="shared" si="2"/>
        <v>&lt;ruby&gt;來&lt;rt&gt;lâi&lt;/rt&gt;&lt;/ruby&gt;</v>
      </c>
      <c r="I23" s="16"/>
      <c r="J23" s="38">
        <f t="shared" si="3"/>
        <v>0</v>
      </c>
      <c r="K23" s="34">
        <f t="shared" si="4"/>
        <v>5</v>
      </c>
      <c r="L23" s="19">
        <f t="array" ref="L23">IF( J23&gt;0, "", INDEX(白話字韻母資料表, K23, $L$2))</f>
        <v>16</v>
      </c>
      <c r="M23" s="35" t="str">
        <f t="array" ref="M23">IF($D23="", "", INDEX(白話字韻母八聲調資料表, $L23, $E23))</f>
        <v>âi</v>
      </c>
      <c r="N23" s="35">
        <f>IF( OR($J23&gt;0, $C23=""), "", MATCH($C23, 【設定】聲母十五音對照表!$G$4:$G$25, 0) )</f>
        <v>1</v>
      </c>
      <c r="O23" s="35" t="str">
        <f t="array" ref="O23">IF($N23="", "", INDEX(十五音聲母資料表, $N23, $O$2))</f>
        <v>l</v>
      </c>
      <c r="P23" s="35" t="str">
        <f t="array" ref="P23">IF($J23&gt;0, "", INDEX(閩拼韻母八聲調資料表, $L23, $E23) )</f>
        <v>ài</v>
      </c>
    </row>
    <row r="24" spans="2:16" ht="25.5" customHeight="1">
      <c r="B24" s="18" t="s">
        <v>138</v>
      </c>
      <c r="C24" s="18" t="s">
        <v>70</v>
      </c>
      <c r="D24" s="18" t="s">
        <v>108</v>
      </c>
      <c r="E24" s="18">
        <v>2</v>
      </c>
      <c r="F24" s="31" t="str">
        <f t="shared" si="0"/>
        <v>gún</v>
      </c>
      <c r="G24" s="31" t="str">
        <f t="shared" si="1"/>
        <v>ggún</v>
      </c>
      <c r="H24" s="32" t="str">
        <f t="shared" si="2"/>
        <v>&lt;ruby&gt;阮&lt;rt&gt;gún&lt;/rt&gt;&lt;/ruby&gt;</v>
      </c>
      <c r="I24" s="16"/>
      <c r="J24" s="38">
        <f t="shared" si="3"/>
        <v>0</v>
      </c>
      <c r="K24" s="34">
        <f t="shared" si="4"/>
        <v>73</v>
      </c>
      <c r="L24" s="19">
        <f t="array" ref="L24">IF( J24&gt;0, "", INDEX(白話字韻母資料表, K24, $L$2))</f>
        <v>1</v>
      </c>
      <c r="M24" s="35" t="str">
        <f t="array" ref="M24">IF($D24="", "", INDEX(白話字韻母八聲調資料表, $L24, $E24))</f>
        <v>ún</v>
      </c>
      <c r="N24" s="35">
        <f>IF( OR($J24&gt;0, $C24=""), "", MATCH($C24, 【設定】聲母十五音對照表!$G$4:$G$25, 0) )</f>
        <v>18</v>
      </c>
      <c r="O24" s="35" t="str">
        <f t="array" ref="O24">IF($N24="", "", INDEX(十五音聲母資料表, $N24, $O$2))</f>
        <v>gg</v>
      </c>
      <c r="P24" s="35" t="str">
        <f t="array" ref="P24">IF($J24&gt;0, "", INDEX(閩拼韻母八聲調資料表, $L24, $E24) )</f>
        <v>ún</v>
      </c>
    </row>
    <row r="25" spans="2:16" ht="25.5" customHeight="1">
      <c r="B25" s="18" t="s">
        <v>139</v>
      </c>
      <c r="C25" s="18" t="s">
        <v>55</v>
      </c>
      <c r="D25" s="18" t="s">
        <v>106</v>
      </c>
      <c r="E25" s="18">
        <v>1</v>
      </c>
      <c r="F25" s="31" t="str">
        <f t="shared" si="0"/>
        <v>chia</v>
      </c>
      <c r="G25" s="31" t="str">
        <f t="shared" si="1"/>
        <v>ziā</v>
      </c>
      <c r="H25" s="32" t="str">
        <f t="shared" si="2"/>
        <v>&lt;ruby&gt;遮&lt;rt&gt;chia&lt;/rt&gt;&lt;/ruby&gt;</v>
      </c>
      <c r="I25" s="16"/>
      <c r="J25" s="38">
        <f t="shared" si="3"/>
        <v>0</v>
      </c>
      <c r="K25" s="34">
        <f t="shared" si="4"/>
        <v>23</v>
      </c>
      <c r="L25" s="19">
        <f t="array" ref="L25">IF( J25&gt;0, "", INDEX(白話字韻母資料表, K25, $L$2))</f>
        <v>24</v>
      </c>
      <c r="M25" s="35" t="str">
        <f t="array" ref="M25">IF($D25="", "", INDEX(白話字韻母八聲調資料表, $L25, $E25))</f>
        <v>ia</v>
      </c>
      <c r="N25" s="35">
        <f>IF( OR($J25&gt;0, $C25=""), "", MATCH($C25, 【設定】聲母十五音對照表!$G$4:$G$25, 0) )</f>
        <v>9</v>
      </c>
      <c r="O25" s="35" t="str">
        <f t="array" ref="O25">IF($N25="", "", INDEX(十五音聲母資料表, $N25, $O$2))</f>
        <v>z</v>
      </c>
      <c r="P25" s="35" t="str">
        <f t="array" ref="P25">IF($J25&gt;0, "", INDEX(閩拼韻母八聲調資料表, $L25, $E25) )</f>
        <v>iā</v>
      </c>
    </row>
    <row r="26" spans="2:16" ht="25.5" customHeight="1">
      <c r="B26" s="18" t="s">
        <v>140</v>
      </c>
      <c r="C26" s="18" t="s">
        <v>55</v>
      </c>
      <c r="D26" s="18" t="s">
        <v>98</v>
      </c>
      <c r="E26" s="18">
        <v>7</v>
      </c>
      <c r="F26" s="31" t="str">
        <f t="shared" si="0"/>
        <v>chē</v>
      </c>
      <c r="G26" s="31" t="str">
        <f t="shared" si="1"/>
        <v>zē</v>
      </c>
      <c r="H26" s="32" t="str">
        <f t="shared" si="2"/>
        <v>&lt;ruby&gt;坐&lt;rt&gt;chē&lt;/rt&gt;&lt;/ruby&gt;</v>
      </c>
      <c r="I26" s="16"/>
      <c r="J26" s="38">
        <f t="shared" si="3"/>
        <v>0</v>
      </c>
      <c r="K26" s="34">
        <f t="shared" si="4"/>
        <v>15</v>
      </c>
      <c r="L26" s="19">
        <f t="array" ref="L26">IF( J26&gt;0, "", INDEX(白話字韻母資料表, K26, $L$2))</f>
        <v>39</v>
      </c>
      <c r="M26" s="35" t="str">
        <f t="array" ref="M26">IF($D26="", "", INDEX(白話字韻母八聲調資料表, $L26, $E26))</f>
        <v>ē</v>
      </c>
      <c r="N26" s="35">
        <f>IF( OR($J26&gt;0, $C26=""), "", MATCH($C26, 【設定】聲母十五音對照表!$G$4:$G$25, 0) )</f>
        <v>9</v>
      </c>
      <c r="O26" s="35" t="str">
        <f t="array" ref="O26">IF($N26="", "", INDEX(十五音聲母資料表, $N26, $O$2))</f>
        <v>z</v>
      </c>
      <c r="P26" s="35" t="str">
        <f t="array" ref="P26">IF($J26&gt;0, "", INDEX(閩拼韻母八聲調資料表, $L26, $E26) )</f>
        <v>ē</v>
      </c>
    </row>
    <row r="27" spans="2:16" ht="25.5" customHeight="1">
      <c r="B27" s="18" t="s">
        <v>141</v>
      </c>
      <c r="C27" s="18"/>
      <c r="D27" s="18" t="s">
        <v>75</v>
      </c>
      <c r="E27" s="18">
        <v>4</v>
      </c>
      <c r="F27" s="31" t="str">
        <f t="shared" si="0"/>
        <v>o͘h</v>
      </c>
      <c r="G27" s="31" t="str">
        <f t="shared" si="1"/>
        <v>0</v>
      </c>
      <c r="H27" s="32" t="str">
        <f t="shared" si="2"/>
        <v>&lt;ruby&gt;喔&lt;rt&gt;o͘h&lt;/rt&gt;&lt;/ruby&gt;</v>
      </c>
      <c r="I27" s="16"/>
      <c r="J27" s="38">
        <f t="shared" si="3"/>
        <v>0</v>
      </c>
      <c r="K27" s="34">
        <f t="shared" si="4"/>
        <v>54</v>
      </c>
      <c r="L27" s="19">
        <f t="array" ref="L27">IF( J27&gt;0, "", INDEX(白話字韻母資料表, K27, $L$2))</f>
        <v>11</v>
      </c>
      <c r="M27" s="35" t="str">
        <f t="array" ref="M27">IF($D27="", "", INDEX(白話字韻母八聲調資料表, $L27, $E27))</f>
        <v>o͘h</v>
      </c>
      <c r="N27" s="35" t="str">
        <f>IF( OR($J27&gt;0, $C27=""), "", MATCH($C27, 【設定】聲母十五音對照表!$G$4:$G$25, 0) )</f>
        <v/>
      </c>
      <c r="O27" s="35" t="str">
        <f t="array" ref="O27">IF($N27="", "", INDEX(十五音聲母資料表, $N27, $O$2))</f>
        <v/>
      </c>
      <c r="P27" s="35">
        <f t="array" ref="P27">IF($J27&gt;0, "", INDEX(閩拼韻母八聲調資料表, $L27, $E27) )</f>
        <v>0</v>
      </c>
    </row>
    <row r="28" spans="2:16" ht="25.5" customHeight="1">
      <c r="B28" s="18" t="s">
        <v>142</v>
      </c>
      <c r="C28" s="18"/>
      <c r="D28" s="18"/>
      <c r="E28" s="18"/>
      <c r="F28" s="31" t="str">
        <f t="shared" si="0"/>
        <v/>
      </c>
      <c r="G28" s="31" t="str">
        <f t="shared" si="1"/>
        <v/>
      </c>
      <c r="H28" s="32" t="str">
        <f t="shared" si="2"/>
        <v>。</v>
      </c>
      <c r="I28" s="16"/>
      <c r="J28" s="38">
        <f t="shared" si="3"/>
        <v>2</v>
      </c>
      <c r="K28" s="34" t="str">
        <f t="shared" si="4"/>
        <v/>
      </c>
      <c r="L28" s="19" t="str">
        <f t="array" ref="L28">IF( J28&gt;0, "", INDEX(白話字韻母資料表, K28, $L$2))</f>
        <v/>
      </c>
      <c r="M28" s="35" t="str">
        <f t="array" ref="M28">IF($D28="", "", INDEX(白話字韻母八聲調資料表, $L28, $E28))</f>
        <v/>
      </c>
      <c r="N28" s="35" t="str">
        <f>IF( OR($J28&gt;0, $C28=""), "", MATCH($C28, 【設定】聲母十五音對照表!$G$4:$G$25, 0) )</f>
        <v/>
      </c>
      <c r="O28" s="35" t="str">
        <f t="array" ref="O28">IF($N28="", "", INDEX(十五音聲母資料表, $N28, $O$2))</f>
        <v/>
      </c>
      <c r="P28" s="35" t="str">
        <f t="array" ref="P28">IF($J28&gt;0, "", INDEX(閩拼韻母八聲調資料表, $L28, $E28) )</f>
        <v/>
      </c>
    </row>
  </sheetData>
  <phoneticPr fontId="91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200-000000000000}">
          <x14:formula1>
            <xm:f>【設定】白話字聲表!$O$9:$O$25</xm:f>
          </x14:formula1>
          <xm:sqref>C7:C28</xm:sqref>
        </x14:dataValidation>
        <x14:dataValidation type="list" allowBlank="1" xr:uid="{00000000-0002-0000-0200-000001000000}">
          <x14:formula1>
            <xm:f>【設定】聲調對照表!$B$4:$B$11</xm:f>
          </x14:formula1>
          <xm:sqref>E7:E28</xm:sqref>
        </x14:dataValidation>
        <x14:dataValidation type="list" allowBlank="1" xr:uid="{00000000-0002-0000-0200-000002000000}">
          <x14:formula1>
            <xm:f>【設定】白話字韻表!$F$7:$F$97</xm:f>
          </x14:formula1>
          <xm:sqref>D7:D28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1:Q28"/>
  <sheetViews>
    <sheetView workbookViewId="0"/>
  </sheetViews>
  <sheetFormatPr baseColWidth="10" defaultColWidth="12.6640625" defaultRowHeight="15.75" customHeight="1" outlineLevelCol="1"/>
  <cols>
    <col min="1" max="1" width="2.5" customWidth="1"/>
    <col min="2" max="5" width="12.6640625" customWidth="1"/>
    <col min="6" max="7" width="16" customWidth="1"/>
    <col min="8" max="8" width="58.1640625" customWidth="1" outlineLevel="1"/>
    <col min="9" max="9" width="3.5" customWidth="1"/>
    <col min="10" max="12" width="12.33203125" customWidth="1" outlineLevel="1"/>
    <col min="13" max="16" width="15.1640625" customWidth="1" outlineLevel="1"/>
    <col min="17" max="17" width="3.6640625" customWidth="1" outlineLevel="1"/>
  </cols>
  <sheetData>
    <row r="1" spans="2:16" ht="15.75" customHeight="1">
      <c r="B1" s="16"/>
      <c r="C1" s="17"/>
      <c r="D1" s="17"/>
      <c r="E1" s="17"/>
      <c r="F1" s="17"/>
      <c r="G1" s="17"/>
      <c r="H1" s="17"/>
      <c r="I1" s="16"/>
      <c r="L1" s="20" t="s">
        <v>23</v>
      </c>
    </row>
    <row r="2" spans="2:16" ht="15.75" customHeight="1">
      <c r="B2" s="16"/>
      <c r="C2" s="17"/>
      <c r="D2" s="17"/>
      <c r="E2" s="17"/>
      <c r="F2" s="17"/>
      <c r="G2" s="17"/>
      <c r="H2" s="17"/>
      <c r="I2" s="16"/>
      <c r="L2" s="21">
        <v>4</v>
      </c>
      <c r="O2" s="21">
        <v>9</v>
      </c>
    </row>
    <row r="3" spans="2:16" ht="15.75" customHeight="1">
      <c r="B3" s="16"/>
      <c r="C3" s="17"/>
      <c r="D3" s="17"/>
      <c r="E3" s="17"/>
      <c r="F3" s="17"/>
      <c r="G3" s="17"/>
      <c r="H3" s="17"/>
      <c r="I3" s="16"/>
    </row>
    <row r="4" spans="2:16" ht="23">
      <c r="B4" s="16"/>
      <c r="C4" s="17"/>
      <c r="D4" s="17"/>
      <c r="E4" s="17"/>
      <c r="F4" s="17"/>
      <c r="G4" s="17"/>
      <c r="H4" s="17"/>
      <c r="I4" s="16"/>
      <c r="K4" s="22"/>
      <c r="L4" s="23" t="s">
        <v>3</v>
      </c>
      <c r="M4" s="22"/>
      <c r="N4" s="24"/>
      <c r="O4" s="25" t="s">
        <v>35</v>
      </c>
      <c r="P4" s="24"/>
    </row>
    <row r="5" spans="2:16" ht="15.75" customHeight="1">
      <c r="B5" s="16"/>
      <c r="C5" s="17"/>
      <c r="D5" s="17"/>
      <c r="E5" s="17"/>
      <c r="F5" s="17"/>
      <c r="G5" s="17"/>
      <c r="H5" s="17"/>
      <c r="I5" s="16"/>
      <c r="J5" s="14"/>
      <c r="K5" s="14"/>
      <c r="M5" s="26"/>
      <c r="N5" s="26"/>
      <c r="O5" s="26"/>
      <c r="P5" s="26"/>
    </row>
    <row r="6" spans="2:16" ht="15.75" customHeight="1">
      <c r="B6" s="27" t="s">
        <v>32</v>
      </c>
      <c r="C6" s="27" t="s">
        <v>16</v>
      </c>
      <c r="D6" s="27" t="s">
        <v>33</v>
      </c>
      <c r="E6" s="27" t="s">
        <v>34</v>
      </c>
      <c r="F6" s="27" t="s">
        <v>116</v>
      </c>
      <c r="G6" s="27" t="s">
        <v>35</v>
      </c>
      <c r="H6" s="28" t="s">
        <v>118</v>
      </c>
      <c r="I6" s="16"/>
      <c r="J6" s="29" t="s">
        <v>40</v>
      </c>
      <c r="K6" s="29" t="s">
        <v>119</v>
      </c>
      <c r="L6" s="29" t="s">
        <v>120</v>
      </c>
      <c r="M6" s="29" t="s">
        <v>51</v>
      </c>
      <c r="N6" s="29" t="s">
        <v>44</v>
      </c>
      <c r="O6" s="29" t="s">
        <v>16</v>
      </c>
      <c r="P6" s="29" t="s">
        <v>51</v>
      </c>
    </row>
    <row r="7" spans="2:16" ht="30">
      <c r="B7" s="18" t="s">
        <v>121</v>
      </c>
      <c r="C7" s="18" t="s">
        <v>90</v>
      </c>
      <c r="D7" s="18" t="s">
        <v>83</v>
      </c>
      <c r="E7" s="18">
        <v>2</v>
      </c>
      <c r="F7" s="31" t="str">
        <f t="shared" ref="F7:F28" si="0">IF( NOT($J7), ($C7 &amp; $M7), "")</f>
        <v>thái</v>
      </c>
      <c r="G7" s="31" t="str">
        <f t="shared" ref="G7:G28" si="1">IF( NOT($J7), ($O7 &amp; $P7), "")</f>
        <v>tái</v>
      </c>
      <c r="H7" s="32" t="str">
        <f t="shared" ref="H7:H28" si="2">IF( $J7, $B7, "&lt;ruby&gt;" &amp; $B7 &amp; "&lt;rt&gt;" &amp; $F7  &amp; "&lt;/rt&gt;&lt;/ruby&gt;")</f>
        <v>&lt;ruby&gt;太&lt;rt&gt;thái&lt;/rt&gt;&lt;/ruby&gt;</v>
      </c>
      <c r="I7" s="16"/>
      <c r="J7" s="33">
        <f t="shared" ref="J7:J28" si="3">IFERROR( MATCH(B7, 標題符號清單, 0), 0)</f>
        <v>0</v>
      </c>
      <c r="K7" s="34">
        <f t="shared" ref="K7:K28" si="4">IF( J7&gt;0, "", MATCH(D7, 白話字韻母清單, 0) )</f>
        <v>5</v>
      </c>
      <c r="L7" s="19">
        <f t="array" ref="L7">IF( J7&gt;0, "", INDEX(白話字韻母資料表, K7, $L$2))</f>
        <v>16</v>
      </c>
      <c r="M7" s="35" t="str">
        <f t="array" ref="M7">IF($D7="", "", INDEX(白話字韻母八聲調資料表, $L7, $E7))</f>
        <v>ái</v>
      </c>
      <c r="N7" s="35">
        <f>IF( OR($J7&gt;0, $C7=""), "", MATCH($C7, 【設定】聲母十五音對照表!$G$4:$G$25, 0) )</f>
        <v>8</v>
      </c>
      <c r="O7" s="35" t="str">
        <f t="array" ref="O7">IF($N7="", "", INDEX(十五音聲母資料表, $N7, $O$2))</f>
        <v>t</v>
      </c>
      <c r="P7" s="35" t="str">
        <f t="array" ref="P7">IF($J7&gt;0, "", INDEX(閩拼韻母八聲調資料表, $L7, $E7) )</f>
        <v>ái</v>
      </c>
    </row>
    <row r="8" spans="2:16" ht="30">
      <c r="B8" s="18" t="s">
        <v>122</v>
      </c>
      <c r="C8" s="18" t="s">
        <v>76</v>
      </c>
      <c r="D8" s="18" t="s">
        <v>95</v>
      </c>
      <c r="E8" s="18">
        <v>1</v>
      </c>
      <c r="F8" s="31" t="str">
        <f t="shared" si="0"/>
        <v>khang</v>
      </c>
      <c r="G8" s="31" t="str">
        <f t="shared" si="1"/>
        <v>kāng</v>
      </c>
      <c r="H8" s="32" t="str">
        <f t="shared" si="2"/>
        <v>&lt;ruby&gt;空&lt;rt&gt;khang&lt;/rt&gt;&lt;/ruby&gt;</v>
      </c>
      <c r="I8" s="16"/>
      <c r="J8" s="36">
        <f t="shared" si="3"/>
        <v>0</v>
      </c>
      <c r="K8" s="34">
        <f t="shared" si="4"/>
        <v>10</v>
      </c>
      <c r="L8" s="19">
        <f t="array" ref="L8">IF( J8&gt;0, "", INDEX(白話字韻母資料表, K8, $L$2))</f>
        <v>21</v>
      </c>
      <c r="M8" s="35" t="str">
        <f t="array" ref="M8">IF($D8="", "", INDEX(白話字韻母八聲調資料表, $L8, $E8))</f>
        <v>ang</v>
      </c>
      <c r="N8" s="35">
        <f>IF( OR($J8&gt;0, $C8=""), "", MATCH($C8, 【設定】聲母十五音對照表!$G$4:$G$25, 0) )</f>
        <v>5</v>
      </c>
      <c r="O8" s="35" t="str">
        <f t="array" ref="O8">IF($N8="", "", INDEX(十五音聲母資料表, $N8, $O$2))</f>
        <v>k</v>
      </c>
      <c r="P8" s="35" t="str">
        <f t="array" ref="P8">IF($J8&gt;0, "", INDEX(閩拼韻母八聲調資料表, $L8, $E8) )</f>
        <v>āng</v>
      </c>
    </row>
    <row r="9" spans="2:16" ht="30">
      <c r="B9" s="18" t="s">
        <v>123</v>
      </c>
      <c r="C9" s="18" t="s">
        <v>79</v>
      </c>
      <c r="D9" s="18" t="s">
        <v>81</v>
      </c>
      <c r="E9" s="18">
        <v>5</v>
      </c>
      <c r="F9" s="31" t="str">
        <f t="shared" si="0"/>
        <v>pêng</v>
      </c>
      <c r="G9" s="31" t="str">
        <f t="shared" si="1"/>
        <v>bìng</v>
      </c>
      <c r="H9" s="32" t="str">
        <f t="shared" si="2"/>
        <v>&lt;ruby&gt;朋&lt;rt&gt;pêng&lt;/rt&gt;&lt;/ruby&gt;</v>
      </c>
      <c r="I9" s="37"/>
      <c r="J9" s="38">
        <f t="shared" si="3"/>
        <v>0</v>
      </c>
      <c r="K9" s="34">
        <f t="shared" si="4"/>
        <v>20</v>
      </c>
      <c r="L9" s="19">
        <f t="array" ref="L9">IF( J9&gt;0, "", INDEX(白話字韻母資料表, K9, $L$2))</f>
        <v>9</v>
      </c>
      <c r="M9" s="35" t="str">
        <f t="array" ref="M9">IF($D9="", "", INDEX(白話字韻母八聲調資料表, $L9, $E9))</f>
        <v>êng</v>
      </c>
      <c r="N9" s="35">
        <f>IF( OR($J9&gt;0, $C9=""), "", MATCH($C9, 【設定】聲母十五音對照表!$G$4:$G$25, 0) )</f>
        <v>3</v>
      </c>
      <c r="O9" s="35" t="str">
        <f t="array" ref="O9">IF($N9="", "", INDEX(十五音聲母資料表, $N9, $O$2))</f>
        <v>b</v>
      </c>
      <c r="P9" s="35" t="str">
        <f t="array" ref="P9">IF($J9&gt;0, "", INDEX(閩拼韻母八聲調資料表, $L9, $E9) )</f>
        <v>ìng</v>
      </c>
    </row>
    <row r="10" spans="2:16" ht="30">
      <c r="B10" s="18" t="s">
        <v>124</v>
      </c>
      <c r="C10" s="18"/>
      <c r="D10" s="18" t="s">
        <v>69</v>
      </c>
      <c r="E10" s="18">
        <v>2</v>
      </c>
      <c r="F10" s="31" t="str">
        <f t="shared" si="0"/>
        <v>iú</v>
      </c>
      <c r="G10" s="31" t="str">
        <f t="shared" si="1"/>
        <v>iú</v>
      </c>
      <c r="H10" s="32" t="str">
        <f t="shared" si="2"/>
        <v>&lt;ruby&gt;友&lt;rt&gt;iú&lt;/rt&gt;&lt;/ruby&gt;</v>
      </c>
      <c r="I10" s="37"/>
      <c r="J10" s="38">
        <f t="shared" si="3"/>
        <v>0</v>
      </c>
      <c r="K10" s="34">
        <f t="shared" si="4"/>
        <v>45</v>
      </c>
      <c r="L10" s="19">
        <f t="array" ref="L10">IF( J10&gt;0, "", INDEX(白話字韻母資料表, K10, $L$2))</f>
        <v>30</v>
      </c>
      <c r="M10" s="35" t="str">
        <f t="array" ref="M10">IF($D10="", "", INDEX(白話字韻母八聲調資料表, $L10, $E10))</f>
        <v>iú</v>
      </c>
      <c r="N10" s="35" t="str">
        <f>IF( OR($J10&gt;0, $C10=""), "", MATCH($C10, 【設定】聲母十五音對照表!$G$4:$G$25, 0) )</f>
        <v/>
      </c>
      <c r="O10" s="35" t="str">
        <f t="array" ref="O10">IF($N10="", "", INDEX(十五音聲母資料表, $N10, $O$2))</f>
        <v/>
      </c>
      <c r="P10" s="35" t="str">
        <f t="array" ref="P10">IF($J10&gt;0, "", INDEX(閩拼韻母八聲調資料表, $L10, $E10) )</f>
        <v>iú</v>
      </c>
    </row>
    <row r="11" spans="2:16" ht="30">
      <c r="B11" s="18" t="s">
        <v>125</v>
      </c>
      <c r="C11" s="18"/>
      <c r="D11" s="18"/>
      <c r="E11" s="18"/>
      <c r="F11" s="31" t="str">
        <f t="shared" si="0"/>
        <v/>
      </c>
      <c r="G11" s="31" t="str">
        <f t="shared" si="1"/>
        <v/>
      </c>
      <c r="H11" s="32" t="str">
        <f t="shared" si="2"/>
        <v>，</v>
      </c>
      <c r="I11" s="16"/>
      <c r="J11" s="38">
        <f t="shared" si="3"/>
        <v>1</v>
      </c>
      <c r="K11" s="34" t="str">
        <f t="shared" si="4"/>
        <v/>
      </c>
      <c r="L11" s="19" t="str">
        <f t="array" ref="L11">IF( J11&gt;0, "", INDEX(白話字韻母資料表, K11, $L$2))</f>
        <v/>
      </c>
      <c r="M11" s="35" t="str">
        <f t="array" ref="M11">IF($D11="", "", INDEX(白話字韻母八聲調資料表, $L11, $E11))</f>
        <v/>
      </c>
      <c r="N11" s="35" t="str">
        <f>IF( OR($J11&gt;0, $C11=""), "", MATCH($C11, 【設定】聲母十五音對照表!$G$4:$G$25, 0) )</f>
        <v/>
      </c>
      <c r="O11" s="35" t="str">
        <f t="array" ref="O11">IF($N11="", "", INDEX(十五音聲母資料表, $N11, $O$2))</f>
        <v/>
      </c>
      <c r="P11" s="35" t="str">
        <f t="array" ref="P11">IF($J11&gt;0, "", INDEX(閩拼韻母八聲調資料表, $L11, $E11) )</f>
        <v/>
      </c>
    </row>
    <row r="12" spans="2:16" ht="30">
      <c r="B12" s="18" t="s">
        <v>126</v>
      </c>
      <c r="C12" s="18" t="s">
        <v>82</v>
      </c>
      <c r="D12" s="18" t="s">
        <v>105</v>
      </c>
      <c r="E12" s="18">
        <v>2</v>
      </c>
      <c r="F12" s="31" t="str">
        <f t="shared" si="0"/>
        <v>lín</v>
      </c>
      <c r="G12" s="31" t="str">
        <f t="shared" si="1"/>
        <v>lín</v>
      </c>
      <c r="H12" s="32" t="str">
        <f t="shared" si="2"/>
        <v>&lt;ruby&gt;恁&lt;rt&gt;lín&lt;/rt&gt;&lt;/ruby&gt;</v>
      </c>
      <c r="I12" s="16"/>
      <c r="J12" s="38">
        <f t="shared" si="3"/>
        <v>0</v>
      </c>
      <c r="K12" s="34">
        <f t="shared" si="4"/>
        <v>38</v>
      </c>
      <c r="L12" s="19">
        <f t="array" ref="L12">IF( J12&gt;0, "", INDEX(白話字韻母資料表, K12, $L$2))</f>
        <v>17</v>
      </c>
      <c r="M12" s="35" t="str">
        <f t="array" ref="M12">IF($D12="", "", INDEX(白話字韻母八聲調資料表, $L12, $E12))</f>
        <v>ín</v>
      </c>
      <c r="N12" s="35">
        <f>IF( OR($J12&gt;0, $C12=""), "", MATCH($C12, 【設定】聲母十五音對照表!$G$4:$G$25, 0) )</f>
        <v>1</v>
      </c>
      <c r="O12" s="35" t="str">
        <f t="array" ref="O12">IF($N12="", "", INDEX(十五音聲母資料表, $N12, $O$2))</f>
        <v>l</v>
      </c>
      <c r="P12" s="35" t="str">
        <f t="array" ref="P12">IF($J12&gt;0, "", INDEX(閩拼韻母八聲調資料表, $L12, $E12) )</f>
        <v>ín</v>
      </c>
    </row>
    <row r="13" spans="2:16" ht="30">
      <c r="B13" s="18" t="s">
        <v>127</v>
      </c>
      <c r="C13" s="18" t="s">
        <v>61</v>
      </c>
      <c r="D13" s="18" t="s">
        <v>75</v>
      </c>
      <c r="E13" s="18">
        <v>2</v>
      </c>
      <c r="F13" s="31" t="str">
        <f t="shared" si="0"/>
        <v>hó͘</v>
      </c>
      <c r="G13" s="31" t="str">
        <f t="shared" si="1"/>
        <v>hóo</v>
      </c>
      <c r="H13" s="32" t="str">
        <f t="shared" si="2"/>
        <v>&lt;ruby&gt;好&lt;rt&gt;hó͘&lt;/rt&gt;&lt;/ruby&gt;</v>
      </c>
      <c r="I13" s="16"/>
      <c r="J13" s="38">
        <f t="shared" si="3"/>
        <v>0</v>
      </c>
      <c r="K13" s="34">
        <f t="shared" si="4"/>
        <v>54</v>
      </c>
      <c r="L13" s="19">
        <f t="array" ref="L13">IF( J13&gt;0, "", INDEX(白話字韻母資料表, K13, $L$2))</f>
        <v>11</v>
      </c>
      <c r="M13" s="35" t="str">
        <f t="array" ref="M13">IF($D13="", "", INDEX(白話字韻母八聲調資料表, $L13, $E13))</f>
        <v>ó͘</v>
      </c>
      <c r="N13" s="35">
        <f>IF( OR($J13&gt;0, $C13=""), "", MATCH($C13, 【設定】聲母十五音對照表!$G$4:$G$25, 0) )</f>
        <v>22</v>
      </c>
      <c r="O13" s="35" t="str">
        <f t="array" ref="O13">IF($N13="", "", INDEX(十五音聲母資料表, $N13, $O$2))</f>
        <v>h</v>
      </c>
      <c r="P13" s="35" t="str">
        <f t="array" ref="P13">IF($J13&gt;0, "", INDEX(閩拼韻母八聲調資料表, $L13, $E13) )</f>
        <v>óo</v>
      </c>
    </row>
    <row r="14" spans="2:16" ht="30">
      <c r="B14" s="18" t="s">
        <v>128</v>
      </c>
      <c r="C14" s="18"/>
      <c r="D14" s="18"/>
      <c r="E14" s="18"/>
      <c r="F14" s="31" t="str">
        <f t="shared" si="0"/>
        <v/>
      </c>
      <c r="G14" s="31" t="str">
        <f t="shared" si="1"/>
        <v/>
      </c>
      <c r="H14" s="32" t="str">
        <f t="shared" si="2"/>
        <v>！</v>
      </c>
      <c r="I14" s="16"/>
      <c r="J14" s="38">
        <f t="shared" si="3"/>
        <v>6</v>
      </c>
      <c r="K14" s="34" t="str">
        <f t="shared" si="4"/>
        <v/>
      </c>
      <c r="L14" s="19" t="str">
        <f t="array" ref="L14">IF( J14&gt;0, "", INDEX(白話字韻母資料表, K14, $L$2))</f>
        <v/>
      </c>
      <c r="M14" s="35" t="str">
        <f t="array" ref="M14">IF($D14="", "", INDEX(白話字韻母八聲調資料表, $L14, $E14))</f>
        <v/>
      </c>
      <c r="N14" s="35" t="str">
        <f>IF( OR($J14&gt;0, $C14=""), "", MATCH($C14, 【設定】聲母十五音對照表!$G$4:$G$25, 0) )</f>
        <v/>
      </c>
      <c r="O14" s="35" t="str">
        <f t="array" ref="O14">IF($N14="", "", INDEX(十五音聲母資料表, $N14, $O$2))</f>
        <v/>
      </c>
      <c r="P14" s="35" t="str">
        <f t="array" ref="P14">IF($J14&gt;0, "", INDEX(閩拼韻母八聲調資料表, $L14, $E14) )</f>
        <v/>
      </c>
    </row>
    <row r="15" spans="2:16" ht="30">
      <c r="B15" s="18" t="s">
        <v>126</v>
      </c>
      <c r="C15" s="18" t="s">
        <v>82</v>
      </c>
      <c r="D15" s="18" t="s">
        <v>105</v>
      </c>
      <c r="E15" s="18">
        <v>2</v>
      </c>
      <c r="F15" s="31" t="str">
        <f t="shared" si="0"/>
        <v>lín</v>
      </c>
      <c r="G15" s="31" t="str">
        <f t="shared" si="1"/>
        <v>lín</v>
      </c>
      <c r="H15" s="32" t="str">
        <f t="shared" si="2"/>
        <v>&lt;ruby&gt;恁&lt;rt&gt;lín&lt;/rt&gt;&lt;/ruby&gt;</v>
      </c>
      <c r="I15" s="16"/>
      <c r="J15" s="38">
        <f t="shared" si="3"/>
        <v>0</v>
      </c>
      <c r="K15" s="34">
        <f t="shared" si="4"/>
        <v>38</v>
      </c>
      <c r="L15" s="19">
        <f t="array" ref="L15">IF( J15&gt;0, "", INDEX(白話字韻母資料表, K15, $L$2))</f>
        <v>17</v>
      </c>
      <c r="M15" s="35" t="str">
        <f t="array" ref="M15">IF($D15="", "", INDEX(白話字韻母八聲調資料表, $L15, $E15))</f>
        <v>ín</v>
      </c>
      <c r="N15" s="35">
        <f>IF( OR($J15&gt;0, $C15=""), "", MATCH($C15, 【設定】聲母十五音對照表!$G$4:$G$25, 0) )</f>
        <v>1</v>
      </c>
      <c r="O15" s="35" t="str">
        <f t="array" ref="O15">IF($N15="", "", INDEX(十五音聲母資料表, $N15, $O$2))</f>
        <v>l</v>
      </c>
      <c r="P15" s="35" t="str">
        <f t="array" ref="P15">IF($J15&gt;0, "", INDEX(閩拼韻母八聲調資料表, $L15, $E15) )</f>
        <v>ín</v>
      </c>
    </row>
    <row r="16" spans="2:16" ht="30">
      <c r="B16" s="18" t="s">
        <v>129</v>
      </c>
      <c r="C16" s="18" t="s">
        <v>55</v>
      </c>
      <c r="D16" s="18" t="s">
        <v>130</v>
      </c>
      <c r="E16" s="18">
        <v>8</v>
      </c>
      <c r="F16" s="31" t="str">
        <f t="shared" si="0"/>
        <v>chia̍h</v>
      </c>
      <c r="G16" s="31" t="str">
        <f t="shared" si="1"/>
        <v>ziáh</v>
      </c>
      <c r="H16" s="32" t="str">
        <f t="shared" si="2"/>
        <v>&lt;ruby&gt;食&lt;rt&gt;chia̍h&lt;/rt&gt;&lt;/ruby&gt;</v>
      </c>
      <c r="I16" s="37"/>
      <c r="J16" s="38">
        <f t="shared" si="3"/>
        <v>0</v>
      </c>
      <c r="K16" s="34">
        <f t="shared" si="4"/>
        <v>25</v>
      </c>
      <c r="L16" s="19">
        <f t="array" ref="L16">IF( J16&gt;0, "", INDEX(白話字韻母資料表, K16, $L$2))</f>
        <v>24</v>
      </c>
      <c r="M16" s="35" t="str">
        <f t="array" ref="M16">IF($D16="", "", INDEX(白話字韻母八聲調資料表, $L16, $E16))</f>
        <v>ia̍h</v>
      </c>
      <c r="N16" s="35">
        <f>IF( OR($J16&gt;0, $C16=""), "", MATCH($C16, 【設定】聲母十五音對照表!$G$4:$G$25, 0) )</f>
        <v>9</v>
      </c>
      <c r="O16" s="35" t="str">
        <f t="array" ref="O16">IF($N16="", "", INDEX(十五音聲母資料表, $N16, $O$2))</f>
        <v>z</v>
      </c>
      <c r="P16" s="35" t="str">
        <f t="array" ref="P16">IF($J16&gt;0, "", INDEX(閩拼韻母八聲調資料表, $L16, $E16) )</f>
        <v>iáh</v>
      </c>
    </row>
    <row r="17" spans="2:16" ht="30">
      <c r="B17" s="18" t="s">
        <v>131</v>
      </c>
      <c r="C17" s="18" t="s">
        <v>79</v>
      </c>
      <c r="D17" s="18" t="s">
        <v>80</v>
      </c>
      <c r="E17" s="18">
        <v>2</v>
      </c>
      <c r="F17" s="31" t="str">
        <f t="shared" si="0"/>
        <v>pá</v>
      </c>
      <c r="G17" s="31" t="str">
        <f t="shared" si="1"/>
        <v>bá</v>
      </c>
      <c r="H17" s="32" t="str">
        <f t="shared" si="2"/>
        <v>&lt;ruby&gt;飽&lt;rt&gt;pá&lt;/rt&gt;&lt;/ruby&gt;</v>
      </c>
      <c r="I17" s="37"/>
      <c r="J17" s="38">
        <f t="shared" si="3"/>
        <v>0</v>
      </c>
      <c r="K17" s="34">
        <f t="shared" si="4"/>
        <v>1</v>
      </c>
      <c r="L17" s="19">
        <f t="array" ref="L17">IF( J17&gt;0, "", INDEX(白話字韻母資料表, K17, $L$2))</f>
        <v>28</v>
      </c>
      <c r="M17" s="35" t="str">
        <f t="array" ref="M17">IF($D17="", "", INDEX(白話字韻母八聲調資料表, $L17, $E17))</f>
        <v>á</v>
      </c>
      <c r="N17" s="35">
        <f>IF( OR($J17&gt;0, $C17=""), "", MATCH($C17, 【設定】聲母十五音對照表!$G$4:$G$25, 0) )</f>
        <v>3</v>
      </c>
      <c r="O17" s="35" t="str">
        <f t="array" ref="O17">IF($N17="", "", INDEX(十五音聲母資料表, $N17, $O$2))</f>
        <v>b</v>
      </c>
      <c r="P17" s="35" t="str">
        <f t="array" ref="P17">IF($J17&gt;0, "", INDEX(閩拼韻母八聲調資料表, $L17, $E17) )</f>
        <v>á</v>
      </c>
    </row>
    <row r="18" spans="2:16" ht="30">
      <c r="B18" s="18" t="s">
        <v>132</v>
      </c>
      <c r="C18" s="18" t="s">
        <v>73</v>
      </c>
      <c r="D18" s="18" t="s">
        <v>94</v>
      </c>
      <c r="E18" s="18">
        <v>7</v>
      </c>
      <c r="F18" s="31" t="str">
        <f t="shared" si="0"/>
        <v>bōe</v>
      </c>
      <c r="G18" s="31" t="str">
        <f t="shared" si="1"/>
        <v>bbuē</v>
      </c>
      <c r="H18" s="32" t="str">
        <f t="shared" si="2"/>
        <v>&lt;ruby&gt;未&lt;rt&gt;bōe&lt;/rt&gt;&lt;/ruby&gt;</v>
      </c>
      <c r="I18" s="16"/>
      <c r="J18" s="38">
        <f t="shared" si="3"/>
        <v>0</v>
      </c>
      <c r="K18" s="34">
        <f t="shared" si="4"/>
        <v>63</v>
      </c>
      <c r="L18" s="19">
        <f t="array" ref="L18">IF( J18&gt;0, "", INDEX(白話字韻母資料表, K18, $L$2))</f>
        <v>25</v>
      </c>
      <c r="M18" s="35" t="str">
        <f t="array" ref="M18">IF($D18="", "", INDEX(白話字韻母八聲調資料表, $L18, $E18))</f>
        <v>ōe</v>
      </c>
      <c r="N18" s="35">
        <f>IF( OR($J18&gt;0, $C18=""), "", MATCH($C18, 【設定】聲母十五音對照表!$G$4:$G$25, 0) )</f>
        <v>16</v>
      </c>
      <c r="O18" s="35" t="str">
        <f t="array" ref="O18">IF($N18="", "", INDEX(十五音聲母資料表, $N18, $O$2))</f>
        <v>bb</v>
      </c>
      <c r="P18" s="35" t="str">
        <f t="array" ref="P18">IF($J18&gt;0, "", INDEX(閩拼韻母八聲調資料表, $L18, $E18) )</f>
        <v>uē</v>
      </c>
    </row>
    <row r="19" spans="2:16" ht="30">
      <c r="B19" s="18" t="s">
        <v>133</v>
      </c>
      <c r="C19" s="18"/>
      <c r="D19" s="18"/>
      <c r="E19" s="18"/>
      <c r="F19" s="31" t="str">
        <f t="shared" si="0"/>
        <v/>
      </c>
      <c r="G19" s="31" t="str">
        <f t="shared" si="1"/>
        <v/>
      </c>
      <c r="H19" s="32" t="str">
        <f t="shared" si="2"/>
        <v>？</v>
      </c>
      <c r="I19" s="16"/>
      <c r="J19" s="38">
        <f t="shared" si="3"/>
        <v>5</v>
      </c>
      <c r="K19" s="34" t="str">
        <f t="shared" si="4"/>
        <v/>
      </c>
      <c r="L19" s="19" t="str">
        <f t="array" ref="L19">IF( J19&gt;0, "", INDEX(白話字韻母資料表, K19, $L$2))</f>
        <v/>
      </c>
      <c r="M19" s="35" t="str">
        <f t="array" ref="M19">IF($D19="", "", INDEX(白話字韻母八聲調資料表, $L19, $E19))</f>
        <v/>
      </c>
      <c r="N19" s="35" t="str">
        <f>IF( OR($J19&gt;0, $C19=""), "", MATCH($C19, 【設定】聲母十五音對照表!$G$4:$G$25, 0) )</f>
        <v/>
      </c>
      <c r="O19" s="35" t="str">
        <f t="array" ref="O19">IF($N19="", "", INDEX(十五音聲母資料表, $N19, $O$2))</f>
        <v/>
      </c>
      <c r="P19" s="35" t="str">
        <f t="array" ref="P19">IF($J19&gt;0, "", INDEX(閩拼韻母八聲調資料表, $L19, $E19) )</f>
        <v/>
      </c>
    </row>
    <row r="20" spans="2:16" ht="30">
      <c r="B20" s="18" t="s">
        <v>134</v>
      </c>
      <c r="C20" s="18"/>
      <c r="D20" s="18" t="s">
        <v>62</v>
      </c>
      <c r="E20" s="18">
        <v>7</v>
      </c>
      <c r="F20" s="31" t="str">
        <f t="shared" si="0"/>
        <v>ū</v>
      </c>
      <c r="G20" s="31" t="str">
        <f t="shared" si="1"/>
        <v>ū</v>
      </c>
      <c r="H20" s="32" t="str">
        <f t="shared" si="2"/>
        <v>&lt;ruby&gt;有&lt;rt&gt;ū&lt;/rt&gt;&lt;/ruby&gt;</v>
      </c>
      <c r="I20" s="16"/>
      <c r="J20" s="38">
        <f t="shared" si="3"/>
        <v>0</v>
      </c>
      <c r="K20" s="34">
        <f t="shared" si="4"/>
        <v>70</v>
      </c>
      <c r="L20" s="19">
        <f t="array" ref="L20">IF( J20&gt;0, "", INDEX(白話字韻母資料表, K20, $L$2))</f>
        <v>27</v>
      </c>
      <c r="M20" s="35" t="str">
        <f t="array" ref="M20">IF($D20="", "", INDEX(白話字韻母八聲調資料表, $L20, $E20))</f>
        <v>ū</v>
      </c>
      <c r="N20" s="35" t="str">
        <f>IF( OR($J20&gt;0, $C20=""), "", MATCH($C20, 【設定】聲母十五音對照表!$G$4:$G$25, 0) )</f>
        <v/>
      </c>
      <c r="O20" s="35" t="str">
        <f t="array" ref="O20">IF($N20="", "", INDEX(十五音聲母資料表, $N20, $O$2))</f>
        <v/>
      </c>
      <c r="P20" s="35" t="str">
        <f t="array" ref="P20">IF($J20&gt;0, "", INDEX(閩拼韻母八聲調資料表, $L20, $E20) )</f>
        <v>ū</v>
      </c>
    </row>
    <row r="21" spans="2:16" ht="30">
      <c r="B21" s="18" t="s">
        <v>135</v>
      </c>
      <c r="C21" s="18"/>
      <c r="D21" s="18" t="s">
        <v>81</v>
      </c>
      <c r="E21" s="18">
        <v>5</v>
      </c>
      <c r="F21" s="31" t="str">
        <f t="shared" si="0"/>
        <v>êng</v>
      </c>
      <c r="G21" s="31" t="str">
        <f t="shared" si="1"/>
        <v>ìng</v>
      </c>
      <c r="H21" s="32" t="str">
        <f t="shared" si="2"/>
        <v>&lt;ruby&gt;閒&lt;rt&gt;êng&lt;/rt&gt;&lt;/ruby&gt;</v>
      </c>
      <c r="I21" s="16"/>
      <c r="J21" s="38">
        <f t="shared" si="3"/>
        <v>0</v>
      </c>
      <c r="K21" s="34">
        <f t="shared" si="4"/>
        <v>20</v>
      </c>
      <c r="L21" s="19">
        <f t="array" ref="L21">IF( J21&gt;0, "", INDEX(白話字韻母資料表, K21, $L$2))</f>
        <v>9</v>
      </c>
      <c r="M21" s="35" t="str">
        <f t="array" ref="M21">IF($D21="", "", INDEX(白話字韻母八聲調資料表, $L21, $E21))</f>
        <v>êng</v>
      </c>
      <c r="N21" s="35" t="str">
        <f>IF( OR($J21&gt;0, $C21=""), "", MATCH($C21, 【設定】聲母十五音對照表!$G$4:$G$25, 0) )</f>
        <v/>
      </c>
      <c r="O21" s="35" t="str">
        <f t="array" ref="O21">IF($N21="", "", INDEX(十五音聲母資料表, $N21, $O$2))</f>
        <v/>
      </c>
      <c r="P21" s="35" t="str">
        <f t="array" ref="P21">IF($J21&gt;0, "", INDEX(閩拼韻母八聲調資料表, $L21, $E21) )</f>
        <v>ìng</v>
      </c>
    </row>
    <row r="22" spans="2:16" ht="30">
      <c r="B22" s="18" t="s">
        <v>136</v>
      </c>
      <c r="C22" s="18" t="s">
        <v>92</v>
      </c>
      <c r="D22" s="18" t="s">
        <v>86</v>
      </c>
      <c r="E22" s="18">
        <v>7</v>
      </c>
      <c r="F22" s="31" t="str">
        <f t="shared" si="0"/>
        <v>tō</v>
      </c>
      <c r="G22" s="31" t="str">
        <f t="shared" si="1"/>
        <v>dō</v>
      </c>
      <c r="H22" s="32" t="str">
        <f t="shared" si="2"/>
        <v>&lt;ruby&gt;就&lt;rt&gt;tō&lt;/rt&gt;&lt;/ruby&gt;</v>
      </c>
      <c r="I22" s="16"/>
      <c r="J22" s="38">
        <f t="shared" si="3"/>
        <v>0</v>
      </c>
      <c r="K22" s="34">
        <f t="shared" si="4"/>
        <v>52</v>
      </c>
      <c r="L22" s="19">
        <f t="array" ref="L22">IF( J22&gt;0, "", INDEX(白話字韻母資料表, K22, $L$2))</f>
        <v>15</v>
      </c>
      <c r="M22" s="35" t="str">
        <f t="array" ref="M22">IF($D22="", "", INDEX(白話字韻母八聲調資料表, $L22, $E22))</f>
        <v>ō</v>
      </c>
      <c r="N22" s="35">
        <f>IF( OR($J22&gt;0, $C22=""), "", MATCH($C22, 【設定】聲母十五音對照表!$G$4:$G$25, 0) )</f>
        <v>6</v>
      </c>
      <c r="O22" s="35" t="str">
        <f t="array" ref="O22">IF($N22="", "", INDEX(十五音聲母資料表, $N22, $O$2))</f>
        <v>d</v>
      </c>
      <c r="P22" s="35" t="str">
        <f t="array" ref="P22">IF($J22&gt;0, "", INDEX(閩拼韻母八聲調資料表, $L22, $E22) )</f>
        <v>ō</v>
      </c>
    </row>
    <row r="23" spans="2:16" ht="30">
      <c r="B23" s="18" t="s">
        <v>137</v>
      </c>
      <c r="C23" s="18" t="s">
        <v>82</v>
      </c>
      <c r="D23" s="18" t="s">
        <v>83</v>
      </c>
      <c r="E23" s="18">
        <v>5</v>
      </c>
      <c r="F23" s="31" t="str">
        <f t="shared" si="0"/>
        <v>lâi</v>
      </c>
      <c r="G23" s="31" t="str">
        <f t="shared" si="1"/>
        <v>lài</v>
      </c>
      <c r="H23" s="32" t="str">
        <f t="shared" si="2"/>
        <v>&lt;ruby&gt;來&lt;rt&gt;lâi&lt;/rt&gt;&lt;/ruby&gt;</v>
      </c>
      <c r="I23" s="16"/>
      <c r="J23" s="38">
        <f t="shared" si="3"/>
        <v>0</v>
      </c>
      <c r="K23" s="34">
        <f t="shared" si="4"/>
        <v>5</v>
      </c>
      <c r="L23" s="19">
        <f t="array" ref="L23">IF( J23&gt;0, "", INDEX(白話字韻母資料表, K23, $L$2))</f>
        <v>16</v>
      </c>
      <c r="M23" s="35" t="str">
        <f t="array" ref="M23">IF($D23="", "", INDEX(白話字韻母八聲調資料表, $L23, $E23))</f>
        <v>âi</v>
      </c>
      <c r="N23" s="35">
        <f>IF( OR($J23&gt;0, $C23=""), "", MATCH($C23, 【設定】聲母十五音對照表!$G$4:$G$25, 0) )</f>
        <v>1</v>
      </c>
      <c r="O23" s="35" t="str">
        <f t="array" ref="O23">IF($N23="", "", INDEX(十五音聲母資料表, $N23, $O$2))</f>
        <v>l</v>
      </c>
      <c r="P23" s="35" t="str">
        <f t="array" ref="P23">IF($J23&gt;0, "", INDEX(閩拼韻母八聲調資料表, $L23, $E23) )</f>
        <v>ài</v>
      </c>
    </row>
    <row r="24" spans="2:16" ht="30">
      <c r="B24" s="18" t="s">
        <v>138</v>
      </c>
      <c r="C24" s="18" t="s">
        <v>70</v>
      </c>
      <c r="D24" s="18" t="s">
        <v>108</v>
      </c>
      <c r="E24" s="18">
        <v>2</v>
      </c>
      <c r="F24" s="31" t="str">
        <f t="shared" si="0"/>
        <v>gún</v>
      </c>
      <c r="G24" s="31" t="str">
        <f t="shared" si="1"/>
        <v>ggún</v>
      </c>
      <c r="H24" s="32" t="str">
        <f t="shared" si="2"/>
        <v>&lt;ruby&gt;阮&lt;rt&gt;gún&lt;/rt&gt;&lt;/ruby&gt;</v>
      </c>
      <c r="I24" s="16"/>
      <c r="J24" s="38">
        <f t="shared" si="3"/>
        <v>0</v>
      </c>
      <c r="K24" s="34">
        <f t="shared" si="4"/>
        <v>73</v>
      </c>
      <c r="L24" s="19">
        <f t="array" ref="L24">IF( J24&gt;0, "", INDEX(白話字韻母資料表, K24, $L$2))</f>
        <v>1</v>
      </c>
      <c r="M24" s="35" t="str">
        <f t="array" ref="M24">IF($D24="", "", INDEX(白話字韻母八聲調資料表, $L24, $E24))</f>
        <v>ún</v>
      </c>
      <c r="N24" s="35">
        <f>IF( OR($J24&gt;0, $C24=""), "", MATCH($C24, 【設定】聲母十五音對照表!$G$4:$G$25, 0) )</f>
        <v>18</v>
      </c>
      <c r="O24" s="35" t="str">
        <f t="array" ref="O24">IF($N24="", "", INDEX(十五音聲母資料表, $N24, $O$2))</f>
        <v>gg</v>
      </c>
      <c r="P24" s="35" t="str">
        <f t="array" ref="P24">IF($J24&gt;0, "", INDEX(閩拼韻母八聲調資料表, $L24, $E24) )</f>
        <v>ún</v>
      </c>
    </row>
    <row r="25" spans="2:16" ht="30">
      <c r="B25" s="18" t="s">
        <v>139</v>
      </c>
      <c r="C25" s="18" t="s">
        <v>55</v>
      </c>
      <c r="D25" s="18" t="s">
        <v>106</v>
      </c>
      <c r="E25" s="18">
        <v>1</v>
      </c>
      <c r="F25" s="31" t="str">
        <f t="shared" si="0"/>
        <v>chia</v>
      </c>
      <c r="G25" s="31" t="str">
        <f t="shared" si="1"/>
        <v>ziā</v>
      </c>
      <c r="H25" s="32" t="str">
        <f t="shared" si="2"/>
        <v>&lt;ruby&gt;遮&lt;rt&gt;chia&lt;/rt&gt;&lt;/ruby&gt;</v>
      </c>
      <c r="I25" s="16"/>
      <c r="J25" s="38">
        <f t="shared" si="3"/>
        <v>0</v>
      </c>
      <c r="K25" s="34">
        <f t="shared" si="4"/>
        <v>23</v>
      </c>
      <c r="L25" s="19">
        <f t="array" ref="L25">IF( J25&gt;0, "", INDEX(白話字韻母資料表, K25, $L$2))</f>
        <v>24</v>
      </c>
      <c r="M25" s="35" t="str">
        <f t="array" ref="M25">IF($D25="", "", INDEX(白話字韻母八聲調資料表, $L25, $E25))</f>
        <v>ia</v>
      </c>
      <c r="N25" s="35">
        <f>IF( OR($J25&gt;0, $C25=""), "", MATCH($C25, 【設定】聲母十五音對照表!$G$4:$G$25, 0) )</f>
        <v>9</v>
      </c>
      <c r="O25" s="35" t="str">
        <f t="array" ref="O25">IF($N25="", "", INDEX(十五音聲母資料表, $N25, $O$2))</f>
        <v>z</v>
      </c>
      <c r="P25" s="35" t="str">
        <f t="array" ref="P25">IF($J25&gt;0, "", INDEX(閩拼韻母八聲調資料表, $L25, $E25) )</f>
        <v>iā</v>
      </c>
    </row>
    <row r="26" spans="2:16" ht="30">
      <c r="B26" s="18" t="s">
        <v>140</v>
      </c>
      <c r="C26" s="18" t="s">
        <v>55</v>
      </c>
      <c r="D26" s="18" t="s">
        <v>98</v>
      </c>
      <c r="E26" s="18">
        <v>7</v>
      </c>
      <c r="F26" s="31" t="str">
        <f t="shared" si="0"/>
        <v>chē</v>
      </c>
      <c r="G26" s="31" t="str">
        <f t="shared" si="1"/>
        <v>zē</v>
      </c>
      <c r="H26" s="32" t="str">
        <f t="shared" si="2"/>
        <v>&lt;ruby&gt;坐&lt;rt&gt;chē&lt;/rt&gt;&lt;/ruby&gt;</v>
      </c>
      <c r="I26" s="16"/>
      <c r="J26" s="38">
        <f t="shared" si="3"/>
        <v>0</v>
      </c>
      <c r="K26" s="34">
        <f t="shared" si="4"/>
        <v>15</v>
      </c>
      <c r="L26" s="19">
        <f t="array" ref="L26">IF( J26&gt;0, "", INDEX(白話字韻母資料表, K26, $L$2))</f>
        <v>39</v>
      </c>
      <c r="M26" s="35" t="str">
        <f t="array" ref="M26">IF($D26="", "", INDEX(白話字韻母八聲調資料表, $L26, $E26))</f>
        <v>ē</v>
      </c>
      <c r="N26" s="35">
        <f>IF( OR($J26&gt;0, $C26=""), "", MATCH($C26, 【設定】聲母十五音對照表!$G$4:$G$25, 0) )</f>
        <v>9</v>
      </c>
      <c r="O26" s="35" t="str">
        <f t="array" ref="O26">IF($N26="", "", INDEX(十五音聲母資料表, $N26, $O$2))</f>
        <v>z</v>
      </c>
      <c r="P26" s="35" t="str">
        <f t="array" ref="P26">IF($J26&gt;0, "", INDEX(閩拼韻母八聲調資料表, $L26, $E26) )</f>
        <v>ē</v>
      </c>
    </row>
    <row r="27" spans="2:16" ht="30">
      <c r="B27" s="18" t="s">
        <v>141</v>
      </c>
      <c r="C27" s="18"/>
      <c r="D27" s="18" t="s">
        <v>75</v>
      </c>
      <c r="E27" s="18">
        <v>4</v>
      </c>
      <c r="F27" s="31" t="str">
        <f t="shared" si="0"/>
        <v>o͘h</v>
      </c>
      <c r="G27" s="31" t="str">
        <f t="shared" si="1"/>
        <v>0</v>
      </c>
      <c r="H27" s="32" t="str">
        <f t="shared" si="2"/>
        <v>&lt;ruby&gt;喔&lt;rt&gt;o͘h&lt;/rt&gt;&lt;/ruby&gt;</v>
      </c>
      <c r="I27" s="16"/>
      <c r="J27" s="38">
        <f t="shared" si="3"/>
        <v>0</v>
      </c>
      <c r="K27" s="34">
        <f t="shared" si="4"/>
        <v>54</v>
      </c>
      <c r="L27" s="19">
        <f t="array" ref="L27">IF( J27&gt;0, "", INDEX(白話字韻母資料表, K27, $L$2))</f>
        <v>11</v>
      </c>
      <c r="M27" s="35" t="str">
        <f t="array" ref="M27">IF($D27="", "", INDEX(白話字韻母八聲調資料表, $L27, $E27))</f>
        <v>o͘h</v>
      </c>
      <c r="N27" s="35" t="str">
        <f>IF( OR($J27&gt;0, $C27=""), "", MATCH($C27, 【設定】聲母十五音對照表!$G$4:$G$25, 0) )</f>
        <v/>
      </c>
      <c r="O27" s="35" t="str">
        <f t="array" ref="O27">IF($N27="", "", INDEX(十五音聲母資料表, $N27, $O$2))</f>
        <v/>
      </c>
      <c r="P27" s="35">
        <f t="array" ref="P27">IF($J27&gt;0, "", INDEX(閩拼韻母八聲調資料表, $L27, $E27) )</f>
        <v>0</v>
      </c>
    </row>
    <row r="28" spans="2:16" ht="30">
      <c r="B28" s="18" t="s">
        <v>142</v>
      </c>
      <c r="C28" s="18"/>
      <c r="D28" s="18"/>
      <c r="E28" s="18"/>
      <c r="F28" s="31" t="str">
        <f t="shared" si="0"/>
        <v/>
      </c>
      <c r="G28" s="31" t="str">
        <f t="shared" si="1"/>
        <v/>
      </c>
      <c r="H28" s="32" t="str">
        <f t="shared" si="2"/>
        <v>。</v>
      </c>
      <c r="I28" s="16"/>
      <c r="J28" s="38">
        <f t="shared" si="3"/>
        <v>2</v>
      </c>
      <c r="K28" s="34" t="str">
        <f t="shared" si="4"/>
        <v/>
      </c>
      <c r="L28" s="19" t="str">
        <f t="array" ref="L28">IF( J28&gt;0, "", INDEX(白話字韻母資料表, K28, $L$2))</f>
        <v/>
      </c>
      <c r="M28" s="35" t="str">
        <f t="array" ref="M28">IF($D28="", "", INDEX(白話字韻母八聲調資料表, $L28, $E28))</f>
        <v/>
      </c>
      <c r="N28" s="35" t="str">
        <f>IF( OR($J28&gt;0, $C28=""), "", MATCH($C28, 【設定】聲母十五音對照表!$G$4:$G$25, 0) )</f>
        <v/>
      </c>
      <c r="O28" s="35" t="str">
        <f t="array" ref="O28">IF($N28="", "", INDEX(十五音聲母資料表, $N28, $O$2))</f>
        <v/>
      </c>
      <c r="P28" s="35" t="str">
        <f t="array" ref="P28">IF($J28&gt;0, "", INDEX(閩拼韻母八聲調資料表, $L28, $E28) )</f>
        <v/>
      </c>
    </row>
  </sheetData>
  <phoneticPr fontId="91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300-000000000000}">
          <x14:formula1>
            <xm:f>【設定】白話字聲表!$O$9:$O$25</xm:f>
          </x14:formula1>
          <xm:sqref>C7:C28</xm:sqref>
        </x14:dataValidation>
        <x14:dataValidation type="list" allowBlank="1" xr:uid="{00000000-0002-0000-0300-000001000000}">
          <x14:formula1>
            <xm:f>【設定】聲調對照表!$B$4:$B$11</xm:f>
          </x14:formula1>
          <xm:sqref>E7:E28</xm:sqref>
        </x14:dataValidation>
        <x14:dataValidation type="list" allowBlank="1" xr:uid="{00000000-0002-0000-0300-000002000000}">
          <x14:formula1>
            <xm:f>【設定】白話字韻表!$F$7:$F$97</xm:f>
          </x14:formula1>
          <xm:sqref>D7:D28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outlinePr summaryRight="0"/>
  </sheetPr>
  <dimension ref="B1:AH28"/>
  <sheetViews>
    <sheetView workbookViewId="0"/>
  </sheetViews>
  <sheetFormatPr baseColWidth="10" defaultColWidth="12.6640625" defaultRowHeight="15.75" customHeight="1" outlineLevelRow="1" outlineLevelCol="1"/>
  <cols>
    <col min="1" max="1" width="2.5" customWidth="1"/>
    <col min="2" max="5" width="12.6640625" customWidth="1"/>
    <col min="6" max="7" width="17.83203125" customWidth="1"/>
    <col min="8" max="8" width="58.1640625" customWidth="1" outlineLevel="1"/>
    <col min="9" max="9" width="3.6640625" customWidth="1"/>
    <col min="10" max="12" width="12.33203125" customWidth="1" outlineLevel="1"/>
    <col min="13" max="17" width="16" customWidth="1" outlineLevel="1"/>
    <col min="18" max="34" width="3.33203125" customWidth="1" outlineLevel="1"/>
  </cols>
  <sheetData>
    <row r="1" spans="2:17" ht="13" outlineLevel="1"/>
    <row r="2" spans="2:17" ht="23" outlineLevel="1">
      <c r="B2" s="16"/>
      <c r="C2" s="17"/>
      <c r="D2" s="17"/>
      <c r="E2" s="17"/>
      <c r="F2" s="17"/>
      <c r="G2" s="17"/>
      <c r="H2" s="17"/>
      <c r="I2" s="17"/>
      <c r="L2" s="21">
        <v>4</v>
      </c>
      <c r="N2" s="17"/>
      <c r="O2" s="21">
        <v>6</v>
      </c>
      <c r="P2" s="17"/>
      <c r="Q2" s="17"/>
    </row>
    <row r="3" spans="2:17" ht="23" outlineLevel="1">
      <c r="B3" s="16"/>
      <c r="C3" s="17"/>
      <c r="D3" s="17"/>
      <c r="E3" s="17"/>
      <c r="F3" s="17"/>
      <c r="G3" s="17"/>
      <c r="H3" s="17"/>
      <c r="I3" s="17"/>
      <c r="M3" s="17"/>
      <c r="N3" s="17"/>
      <c r="P3" s="17"/>
      <c r="Q3" s="17"/>
    </row>
    <row r="4" spans="2:17" ht="23" outlineLevel="1">
      <c r="B4" s="16"/>
      <c r="C4" s="17"/>
      <c r="D4" s="17"/>
      <c r="E4" s="17"/>
      <c r="F4" s="17"/>
      <c r="G4" s="17"/>
      <c r="H4" s="17"/>
      <c r="I4" s="17"/>
      <c r="K4" s="40" t="s">
        <v>18</v>
      </c>
      <c r="L4" s="41"/>
      <c r="M4" s="41"/>
      <c r="N4" s="42"/>
      <c r="O4" s="43" t="s">
        <v>3</v>
      </c>
      <c r="P4" s="42"/>
      <c r="Q4" s="42"/>
    </row>
    <row r="5" spans="2:17" ht="23">
      <c r="B5" s="16"/>
      <c r="C5" s="17"/>
      <c r="D5" s="17"/>
      <c r="E5" s="17"/>
      <c r="F5" s="17"/>
      <c r="G5" s="17"/>
      <c r="H5" s="17"/>
      <c r="I5" s="17"/>
      <c r="J5" s="14"/>
      <c r="M5" s="17"/>
      <c r="N5" s="17"/>
      <c r="O5" s="17"/>
      <c r="P5" s="17"/>
      <c r="Q5" s="17"/>
    </row>
    <row r="6" spans="2:17" ht="23">
      <c r="B6" s="27" t="s">
        <v>32</v>
      </c>
      <c r="C6" s="27" t="s">
        <v>16</v>
      </c>
      <c r="D6" s="27" t="s">
        <v>33</v>
      </c>
      <c r="E6" s="27" t="s">
        <v>34</v>
      </c>
      <c r="F6" s="27" t="s">
        <v>117</v>
      </c>
      <c r="G6" s="27" t="s">
        <v>116</v>
      </c>
      <c r="H6" s="28" t="s">
        <v>143</v>
      </c>
      <c r="I6" s="17"/>
      <c r="J6" s="44" t="s">
        <v>40</v>
      </c>
      <c r="K6" s="44" t="s">
        <v>119</v>
      </c>
      <c r="L6" s="44" t="s">
        <v>120</v>
      </c>
      <c r="M6" s="44" t="s">
        <v>51</v>
      </c>
      <c r="N6" s="44" t="s">
        <v>44</v>
      </c>
      <c r="O6" s="44" t="s">
        <v>16</v>
      </c>
      <c r="P6" s="44" t="s">
        <v>144</v>
      </c>
      <c r="Q6" s="44" t="s">
        <v>51</v>
      </c>
    </row>
    <row r="7" spans="2:17" ht="23">
      <c r="B7" s="18" t="s">
        <v>121</v>
      </c>
      <c r="C7" s="18" t="s">
        <v>92</v>
      </c>
      <c r="D7" s="18" t="s">
        <v>83</v>
      </c>
      <c r="E7" s="18">
        <v>2</v>
      </c>
      <c r="F7" s="45" t="str">
        <f t="shared" ref="F7:F28" si="0">IF( NOT($J7), ($C7 &amp; $M7), "")</f>
        <v>tái</v>
      </c>
      <c r="G7" s="45" t="str">
        <f t="shared" ref="G7:G28" si="1">IF( $J7, "",  $O7 &amp; $Q7)</f>
        <v>thâi</v>
      </c>
      <c r="H7" s="32" t="str">
        <f t="shared" ref="H7:H28" si="2">IF( $J7, $B7, "&lt;ruby&gt;" &amp; $B7 &amp; "&lt;rt&gt;" &amp; $F7  &amp; "&lt;/rt&gt;&lt;/ruby&gt;")</f>
        <v>&lt;ruby&gt;太&lt;rt&gt;tái&lt;/rt&gt;&lt;/ruby&gt;</v>
      </c>
      <c r="I7" s="17"/>
      <c r="J7" s="38">
        <f t="shared" ref="J7:J28" si="3">IFERROR( MATCH($B7, 標題符號清單, 0), 0)</f>
        <v>0</v>
      </c>
      <c r="K7" s="46">
        <f t="shared" ref="K7:K28" si="4">IF( $J7&gt;0, "", MATCH($D7, 閩拼韻母清單, 0) )</f>
        <v>14</v>
      </c>
      <c r="L7" s="47">
        <f t="array" ref="L7">IF( $J7&gt;0, "", INDEX(閩拼韻母資料表, K7, $L$2) )</f>
        <v>16</v>
      </c>
      <c r="M7" s="48" t="str">
        <f t="array" ref="M7">IF($D7="", "", INDEX(閩拼韻母八聲調資料表, $L7, $E7))</f>
        <v>ái</v>
      </c>
      <c r="N7" s="45">
        <f>IF( OR($J7&gt;0, $C7=""), "", MATCH($C7, 【設定】聲母十五音對照表!$J$4:$J$25, 0) )</f>
        <v>8</v>
      </c>
      <c r="O7" s="45" t="str">
        <f t="array" ref="O7">IF($N7="", "", INDEX(【設定】聲母十五音對照表!$B$4:$L$25, $N7, $O$2))</f>
        <v>th</v>
      </c>
      <c r="P7" s="45">
        <f t="array" ref="P7">IF($J7&gt;0, "", INDEX(【設定】閩拼調表!$G$7:$H$14, E7, 2) )</f>
        <v>5</v>
      </c>
      <c r="Q7" s="45" t="str">
        <f t="array" ref="Q7">IF($J7&gt;0, "", INDEX(白話字韻母八聲調資料表, $L7, $P7) )</f>
        <v>âi</v>
      </c>
    </row>
    <row r="8" spans="2:17" ht="23">
      <c r="B8" s="18" t="s">
        <v>122</v>
      </c>
      <c r="C8" s="18" t="s">
        <v>72</v>
      </c>
      <c r="D8" s="18" t="s">
        <v>95</v>
      </c>
      <c r="E8" s="18">
        <v>1</v>
      </c>
      <c r="F8" s="45" t="str">
        <f t="shared" si="0"/>
        <v>kāng</v>
      </c>
      <c r="G8" s="45" t="str">
        <f t="shared" si="1"/>
        <v>khang</v>
      </c>
      <c r="H8" s="32" t="str">
        <f t="shared" si="2"/>
        <v>&lt;ruby&gt;空&lt;rt&gt;kāng&lt;/rt&gt;&lt;/ruby&gt;</v>
      </c>
      <c r="I8" s="17"/>
      <c r="J8" s="38">
        <f t="shared" si="3"/>
        <v>0</v>
      </c>
      <c r="K8" s="46">
        <f t="shared" si="4"/>
        <v>30</v>
      </c>
      <c r="L8" s="47">
        <f t="array" ref="L8">IF( $J8&gt;0, "", INDEX(閩拼韻母資料表, K8, $L$2) )</f>
        <v>21</v>
      </c>
      <c r="M8" s="48" t="str">
        <f t="array" ref="M8">IF($D8="", "", INDEX(閩拼韻母八聲調資料表, $L8, $E8))</f>
        <v>āng</v>
      </c>
      <c r="N8" s="45">
        <f>IF( OR($J8&gt;0, $C8=""), "", MATCH($C8, 【設定】聲母十五音對照表!$J$4:$J$25, 0) )</f>
        <v>5</v>
      </c>
      <c r="O8" s="45" t="str">
        <f t="array" ref="O8">IF($N8="", "", INDEX(【設定】聲母十五音對照表!$B$4:$L$25, $N8, $O$2))</f>
        <v>kh</v>
      </c>
      <c r="P8" s="45">
        <f t="array" ref="P8">IF($J8&gt;0, "", INDEX(【設定】閩拼調表!$G$7:$H$14, E8, 2) )</f>
        <v>1</v>
      </c>
      <c r="Q8" s="45" t="str">
        <f t="array" ref="Q8">IF($J8&gt;0, "", INDEX(白話字韻母八聲調資料表, $L8, $P8) )</f>
        <v>ang</v>
      </c>
    </row>
    <row r="9" spans="2:17" ht="23">
      <c r="B9" s="18" t="s">
        <v>123</v>
      </c>
      <c r="C9" s="18" t="s">
        <v>79</v>
      </c>
      <c r="D9" s="18" t="s">
        <v>145</v>
      </c>
      <c r="E9" s="18">
        <v>5</v>
      </c>
      <c r="F9" s="45" t="str">
        <f t="shared" si="0"/>
        <v>pìng</v>
      </c>
      <c r="G9" s="45" t="str">
        <f t="shared" si="1"/>
        <v>phèng</v>
      </c>
      <c r="H9" s="32" t="str">
        <f t="shared" si="2"/>
        <v>&lt;ruby&gt;朋&lt;rt&gt;pìng&lt;/rt&gt;&lt;/ruby&gt;</v>
      </c>
      <c r="I9" s="17"/>
      <c r="J9" s="38">
        <f t="shared" si="3"/>
        <v>0</v>
      </c>
      <c r="K9" s="46">
        <f t="shared" si="4"/>
        <v>58</v>
      </c>
      <c r="L9" s="47">
        <f t="array" ref="L9">IF( $J9&gt;0, "", INDEX(閩拼韻母資料表, K9, $L$2) )</f>
        <v>9</v>
      </c>
      <c r="M9" s="48" t="str">
        <f t="array" ref="M9">IF($D9="", "", INDEX(閩拼韻母八聲調資料表, $L9, $E9))</f>
        <v>ìng</v>
      </c>
      <c r="N9" s="45">
        <f>IF( OR($J9&gt;0, $C9=""), "", MATCH($C9, 【設定】聲母十五音對照表!$J$4:$J$25, 0) )</f>
        <v>7</v>
      </c>
      <c r="O9" s="45" t="str">
        <f t="array" ref="O9">IF($N9="", "", INDEX(【設定】聲母十五音對照表!$B$4:$L$25, $N9, $O$2))</f>
        <v>ph</v>
      </c>
      <c r="P9" s="45">
        <f t="array" ref="P9">IF($J9&gt;0, "", INDEX(【設定】閩拼調表!$G$7:$H$14, E9, 2) )</f>
        <v>3</v>
      </c>
      <c r="Q9" s="45" t="str">
        <f t="array" ref="Q9">IF($J9&gt;0, "", INDEX(白話字韻母八聲調資料表, $L9, $P9) )</f>
        <v>èng</v>
      </c>
    </row>
    <row r="10" spans="2:17" ht="23">
      <c r="B10" s="18" t="s">
        <v>124</v>
      </c>
      <c r="C10" s="18"/>
      <c r="D10" s="18" t="s">
        <v>69</v>
      </c>
      <c r="E10" s="18">
        <v>2</v>
      </c>
      <c r="F10" s="45" t="str">
        <f t="shared" si="0"/>
        <v>iú</v>
      </c>
      <c r="G10" s="45" t="str">
        <f t="shared" si="1"/>
        <v>iû</v>
      </c>
      <c r="H10" s="32" t="str">
        <f t="shared" si="2"/>
        <v>&lt;ruby&gt;友&lt;rt&gt;iú&lt;/rt&gt;&lt;/ruby&gt;</v>
      </c>
      <c r="I10" s="17"/>
      <c r="J10" s="38">
        <f t="shared" si="3"/>
        <v>0</v>
      </c>
      <c r="K10" s="46">
        <f t="shared" si="4"/>
        <v>45</v>
      </c>
      <c r="L10" s="47">
        <f t="array" ref="L10">IF( $J10&gt;0, "", INDEX(閩拼韻母資料表, K10, $L$2) )</f>
        <v>30</v>
      </c>
      <c r="M10" s="48" t="str">
        <f t="array" ref="M10">IF($D10="", "", INDEX(閩拼韻母八聲調資料表, $L10, $E10))</f>
        <v>iú</v>
      </c>
      <c r="N10" s="45" t="str">
        <f>IF( OR($J10&gt;0, $C10=""), "", MATCH($C10, 【設定】聲母十五音對照表!$J$4:$J$25, 0) )</f>
        <v/>
      </c>
      <c r="O10" s="45" t="str">
        <f t="array" ref="O10">IF($N10="", "", INDEX(【設定】聲母十五音對照表!$B$4:$L$25, $N10, $O$2))</f>
        <v/>
      </c>
      <c r="P10" s="45">
        <f t="array" ref="P10">IF($J10&gt;0, "", INDEX(【設定】閩拼調表!$G$7:$H$14, E10, 2) )</f>
        <v>5</v>
      </c>
      <c r="Q10" s="45" t="str">
        <f t="array" ref="Q10">IF($J10&gt;0, "", INDEX(白話字韻母八聲調資料表, $L10, $P10) )</f>
        <v>iû</v>
      </c>
    </row>
    <row r="11" spans="2:17" ht="23">
      <c r="B11" s="18" t="s">
        <v>125</v>
      </c>
      <c r="C11" s="18"/>
      <c r="D11" s="18"/>
      <c r="E11" s="18"/>
      <c r="F11" s="45" t="str">
        <f t="shared" si="0"/>
        <v/>
      </c>
      <c r="G11" s="45" t="str">
        <f t="shared" si="1"/>
        <v/>
      </c>
      <c r="H11" s="32" t="str">
        <f t="shared" si="2"/>
        <v>，</v>
      </c>
      <c r="I11" s="17"/>
      <c r="J11" s="38">
        <f t="shared" si="3"/>
        <v>1</v>
      </c>
      <c r="K11" s="46" t="str">
        <f t="shared" si="4"/>
        <v/>
      </c>
      <c r="L11" s="47" t="str">
        <f t="array" ref="L11">IF( $J11&gt;0, "", INDEX(閩拼韻母資料表, K11, $L$2) )</f>
        <v/>
      </c>
      <c r="M11" s="48" t="str">
        <f t="array" ref="M11">IF($D11="", "", INDEX(閩拼韻母八聲調資料表, $L11, $E11))</f>
        <v/>
      </c>
      <c r="N11" s="45" t="str">
        <f>IF( OR($J11&gt;0, $C11=""), "", MATCH($C11, 【設定】聲母十五音對照表!$J$4:$J$25, 0) )</f>
        <v/>
      </c>
      <c r="O11" s="45" t="str">
        <f t="array" ref="O11">IF($N11="", "", INDEX(【設定】聲母十五音對照表!$B$4:$L$25, $N11, $O$2))</f>
        <v/>
      </c>
      <c r="P11" s="45" t="str">
        <f t="array" ref="P11">IF($J11&gt;0, "", INDEX(【設定】閩拼調表!$G$7:$H$14, E11, 2) )</f>
        <v/>
      </c>
      <c r="Q11" s="45" t="str">
        <f t="array" ref="Q11">IF($J11&gt;0, "", INDEX(白話字韻母八聲調資料表, $L11, $P11) )</f>
        <v/>
      </c>
    </row>
    <row r="12" spans="2:17" ht="25.5" customHeight="1">
      <c r="B12" s="18" t="s">
        <v>126</v>
      </c>
      <c r="C12" s="18" t="s">
        <v>82</v>
      </c>
      <c r="D12" s="18" t="s">
        <v>105</v>
      </c>
      <c r="E12" s="18">
        <v>2</v>
      </c>
      <c r="F12" s="45" t="str">
        <f t="shared" si="0"/>
        <v>lín</v>
      </c>
      <c r="G12" s="45" t="str">
        <f t="shared" si="1"/>
        <v>lîn</v>
      </c>
      <c r="H12" s="32" t="str">
        <f t="shared" si="2"/>
        <v>&lt;ruby&gt;恁&lt;rt&gt;lín&lt;/rt&gt;&lt;/ruby&gt;</v>
      </c>
      <c r="I12" s="17"/>
      <c r="J12" s="38">
        <f t="shared" si="3"/>
        <v>0</v>
      </c>
      <c r="K12" s="46">
        <f t="shared" si="4"/>
        <v>54</v>
      </c>
      <c r="L12" s="47">
        <f t="array" ref="L12">IF( $J12&gt;0, "", INDEX(閩拼韻母資料表, K12, $L$2) )</f>
        <v>17</v>
      </c>
      <c r="M12" s="48" t="str">
        <f t="array" ref="M12">IF($D12="", "", INDEX(閩拼韻母八聲調資料表, $L12, $E12))</f>
        <v>ín</v>
      </c>
      <c r="N12" s="45">
        <f>IF( OR($J12&gt;0, $C12=""), "", MATCH($C12, 【設定】聲母十五音對照表!$J$4:$J$25, 0) )</f>
        <v>1</v>
      </c>
      <c r="O12" s="45" t="str">
        <f t="array" ref="O12">IF($N12="", "", INDEX(【設定】聲母十五音對照表!$B$4:$L$25, $N12, $O$2))</f>
        <v>l</v>
      </c>
      <c r="P12" s="45">
        <f t="array" ref="P12">IF($J12&gt;0, "", INDEX(【設定】閩拼調表!$G$7:$H$14, E12, 2) )</f>
        <v>5</v>
      </c>
      <c r="Q12" s="45" t="str">
        <f t="array" ref="Q12">IF($J12&gt;0, "", INDEX(白話字韻母八聲調資料表, $L12, $P12) )</f>
        <v>în</v>
      </c>
    </row>
    <row r="13" spans="2:17" ht="23">
      <c r="B13" s="18" t="s">
        <v>127</v>
      </c>
      <c r="C13" s="18" t="s">
        <v>61</v>
      </c>
      <c r="D13" s="18" t="s">
        <v>75</v>
      </c>
      <c r="E13" s="18">
        <v>2</v>
      </c>
      <c r="F13" s="45" t="str">
        <f t="shared" si="0"/>
        <v>hóo</v>
      </c>
      <c r="G13" s="45" t="str">
        <f t="shared" si="1"/>
        <v>hô͘</v>
      </c>
      <c r="H13" s="32" t="str">
        <f t="shared" si="2"/>
        <v>&lt;ruby&gt;好&lt;rt&gt;hóo&lt;/rt&gt;&lt;/ruby&gt;</v>
      </c>
      <c r="I13" s="17"/>
      <c r="J13" s="38">
        <f t="shared" si="3"/>
        <v>0</v>
      </c>
      <c r="K13" s="46">
        <f t="shared" si="4"/>
        <v>5</v>
      </c>
      <c r="L13" s="47">
        <f t="array" ref="L13">IF( $J13&gt;0, "", INDEX(閩拼韻母資料表, K13, $L$2) )</f>
        <v>11</v>
      </c>
      <c r="M13" s="48" t="str">
        <f t="array" ref="M13">IF($D13="", "", INDEX(閩拼韻母八聲調資料表, $L13, $E13))</f>
        <v>óo</v>
      </c>
      <c r="N13" s="45">
        <f>IF( OR($J13&gt;0, $C13=""), "", MATCH($C13, 【設定】聲母十五音對照表!$J$4:$J$25, 0) )</f>
        <v>22</v>
      </c>
      <c r="O13" s="45" t="str">
        <f t="array" ref="O13">IF($N13="", "", INDEX(【設定】聲母十五音對照表!$B$4:$L$25, $N13, $O$2))</f>
        <v>h</v>
      </c>
      <c r="P13" s="45">
        <f t="array" ref="P13">IF($J13&gt;0, "", INDEX(【設定】閩拼調表!$G$7:$H$14, E13, 2) )</f>
        <v>5</v>
      </c>
      <c r="Q13" s="45" t="str">
        <f t="array" ref="Q13">IF($J13&gt;0, "", INDEX(白話字韻母八聲調資料表, $L13, $P13) )</f>
        <v>ô͘</v>
      </c>
    </row>
    <row r="14" spans="2:17" ht="23">
      <c r="B14" s="18" t="s">
        <v>128</v>
      </c>
      <c r="C14" s="18"/>
      <c r="D14" s="18"/>
      <c r="E14" s="18"/>
      <c r="F14" s="45" t="str">
        <f t="shared" si="0"/>
        <v/>
      </c>
      <c r="G14" s="45" t="str">
        <f t="shared" si="1"/>
        <v/>
      </c>
      <c r="H14" s="32" t="str">
        <f t="shared" si="2"/>
        <v>！</v>
      </c>
      <c r="I14" s="17"/>
      <c r="J14" s="38">
        <f t="shared" si="3"/>
        <v>6</v>
      </c>
      <c r="K14" s="46" t="str">
        <f t="shared" si="4"/>
        <v/>
      </c>
      <c r="L14" s="47" t="str">
        <f t="array" ref="L14">IF( $J14&gt;0, "", INDEX(閩拼韻母資料表, K14, $L$2) )</f>
        <v/>
      </c>
      <c r="M14" s="48" t="str">
        <f t="array" ref="M14">IF($D14="", "", INDEX(閩拼韻母八聲調資料表, $L14, $E14))</f>
        <v/>
      </c>
      <c r="N14" s="45" t="str">
        <f>IF( OR($J14&gt;0, $C14=""), "", MATCH($C14, 【設定】聲母十五音對照表!$J$4:$J$25, 0) )</f>
        <v/>
      </c>
      <c r="O14" s="45" t="str">
        <f t="array" ref="O14">IF($N14="", "", INDEX(【設定】聲母十五音對照表!$B$4:$L$25, $N14, $O$2))</f>
        <v/>
      </c>
      <c r="P14" s="45" t="str">
        <f t="array" ref="P14">IF($J14&gt;0, "", INDEX(【設定】閩拼調表!$G$7:$H$14, E14, 2) )</f>
        <v/>
      </c>
      <c r="Q14" s="45" t="str">
        <f t="array" ref="Q14">IF($J14&gt;0, "", INDEX(白話字韻母八聲調資料表, $L14, $P14) )</f>
        <v/>
      </c>
    </row>
    <row r="15" spans="2:17" ht="23">
      <c r="B15" s="18" t="s">
        <v>126</v>
      </c>
      <c r="C15" s="18" t="s">
        <v>82</v>
      </c>
      <c r="D15" s="18" t="s">
        <v>105</v>
      </c>
      <c r="E15" s="18">
        <v>2</v>
      </c>
      <c r="F15" s="45" t="str">
        <f t="shared" si="0"/>
        <v>lín</v>
      </c>
      <c r="G15" s="45" t="str">
        <f t="shared" si="1"/>
        <v>lîn</v>
      </c>
      <c r="H15" s="32" t="str">
        <f t="shared" si="2"/>
        <v>&lt;ruby&gt;恁&lt;rt&gt;lín&lt;/rt&gt;&lt;/ruby&gt;</v>
      </c>
      <c r="I15" s="17"/>
      <c r="J15" s="38">
        <f t="shared" si="3"/>
        <v>0</v>
      </c>
      <c r="K15" s="46">
        <f t="shared" si="4"/>
        <v>54</v>
      </c>
      <c r="L15" s="47">
        <f t="array" ref="L15">IF( $J15&gt;0, "", INDEX(閩拼韻母資料表, K15, $L$2) )</f>
        <v>17</v>
      </c>
      <c r="M15" s="48" t="str">
        <f t="array" ref="M15">IF($D15="", "", INDEX(閩拼韻母八聲調資料表, $L15, $E15))</f>
        <v>ín</v>
      </c>
      <c r="N15" s="45">
        <f>IF( OR($J15&gt;0, $C15=""), "", MATCH($C15, 【設定】聲母十五音對照表!$J$4:$J$25, 0) )</f>
        <v>1</v>
      </c>
      <c r="O15" s="45" t="str">
        <f t="array" ref="O15">IF($N15="", "", INDEX(【設定】聲母十五音對照表!$B$4:$L$25, $N15, $O$2))</f>
        <v>l</v>
      </c>
      <c r="P15" s="45">
        <f t="array" ref="P15">IF($J15&gt;0, "", INDEX(【設定】閩拼調表!$G$7:$H$14, E15, 2) )</f>
        <v>5</v>
      </c>
      <c r="Q15" s="45" t="str">
        <f t="array" ref="Q15">IF($J15&gt;0, "", INDEX(白話字韻母八聲調資料表, $L15, $P15) )</f>
        <v>în</v>
      </c>
    </row>
    <row r="16" spans="2:17" ht="23">
      <c r="B16" s="18" t="s">
        <v>129</v>
      </c>
      <c r="C16" s="18" t="s">
        <v>146</v>
      </c>
      <c r="D16" s="18" t="s">
        <v>130</v>
      </c>
      <c r="E16" s="18">
        <v>8</v>
      </c>
      <c r="F16" s="45" t="str">
        <f t="shared" si="0"/>
        <v>ziáh</v>
      </c>
      <c r="G16" s="45" t="str">
        <f t="shared" si="1"/>
        <v>chia̍h</v>
      </c>
      <c r="H16" s="32" t="str">
        <f t="shared" si="2"/>
        <v>&lt;ruby&gt;食&lt;rt&gt;ziáh&lt;/rt&gt;&lt;/ruby&gt;</v>
      </c>
      <c r="I16" s="17"/>
      <c r="J16" s="38">
        <f t="shared" si="3"/>
        <v>0</v>
      </c>
      <c r="K16" s="46">
        <f t="shared" si="4"/>
        <v>40</v>
      </c>
      <c r="L16" s="47">
        <f t="array" ref="L16">IF( $J16&gt;0, "", INDEX(閩拼韻母資料表, K16, $L$2) )</f>
        <v>24</v>
      </c>
      <c r="M16" s="48" t="str">
        <f t="array" ref="M16">IF($D16="", "", INDEX(閩拼韻母八聲調資料表, $L16, $E16))</f>
        <v>iáh</v>
      </c>
      <c r="N16" s="45">
        <f>IF( OR($J16&gt;0, $C16=""), "", MATCH($C16, 【設定】聲母十五音對照表!$J$4:$J$25, 0) )</f>
        <v>9</v>
      </c>
      <c r="O16" s="45" t="str">
        <f t="array" ref="O16">IF($N16="", "", INDEX(【設定】聲母十五音對照表!$B$4:$L$25, $N16, $O$2))</f>
        <v>ch</v>
      </c>
      <c r="P16" s="45">
        <f t="array" ref="P16">IF($J16&gt;0, "", INDEX(【設定】閩拼調表!$G$7:$H$14, E16, 2) )</f>
        <v>8</v>
      </c>
      <c r="Q16" s="45" t="str">
        <f t="array" ref="Q16">IF($J16&gt;0, "", INDEX(白話字韻母八聲調資料表, $L16, $P16) )</f>
        <v>ia̍h</v>
      </c>
    </row>
    <row r="17" spans="2:17" ht="23">
      <c r="B17" s="18" t="s">
        <v>131</v>
      </c>
      <c r="C17" s="18" t="s">
        <v>79</v>
      </c>
      <c r="D17" s="18" t="s">
        <v>80</v>
      </c>
      <c r="E17" s="18">
        <v>2</v>
      </c>
      <c r="F17" s="45" t="str">
        <f t="shared" si="0"/>
        <v>pá</v>
      </c>
      <c r="G17" s="45" t="str">
        <f t="shared" si="1"/>
        <v>phâ</v>
      </c>
      <c r="H17" s="32" t="str">
        <f t="shared" si="2"/>
        <v>&lt;ruby&gt;飽&lt;rt&gt;pá&lt;/rt&gt;&lt;/ruby&gt;</v>
      </c>
      <c r="I17" s="17"/>
      <c r="J17" s="38">
        <f t="shared" si="3"/>
        <v>0</v>
      </c>
      <c r="K17" s="46">
        <f t="shared" si="4"/>
        <v>1</v>
      </c>
      <c r="L17" s="47">
        <f t="array" ref="L17">IF( $J17&gt;0, "", INDEX(閩拼韻母資料表, K17, $L$2) )</f>
        <v>28</v>
      </c>
      <c r="M17" s="48" t="str">
        <f t="array" ref="M17">IF($D17="", "", INDEX(閩拼韻母八聲調資料表, $L17, $E17))</f>
        <v>á</v>
      </c>
      <c r="N17" s="45">
        <f>IF( OR($J17&gt;0, $C17=""), "", MATCH($C17, 【設定】聲母十五音對照表!$J$4:$J$25, 0) )</f>
        <v>7</v>
      </c>
      <c r="O17" s="45" t="str">
        <f t="array" ref="O17">IF($N17="", "", INDEX(【設定】聲母十五音對照表!$B$4:$L$25, $N17, $O$2))</f>
        <v>ph</v>
      </c>
      <c r="P17" s="45">
        <f t="array" ref="P17">IF($J17&gt;0, "", INDEX(【設定】閩拼調表!$G$7:$H$14, E17, 2) )</f>
        <v>5</v>
      </c>
      <c r="Q17" s="45" t="str">
        <f t="array" ref="Q17">IF($J17&gt;0, "", INDEX(白話字韻母八聲調資料表, $L17, $P17) )</f>
        <v>â</v>
      </c>
    </row>
    <row r="18" spans="2:17" ht="25.5" customHeight="1">
      <c r="B18" s="18" t="s">
        <v>132</v>
      </c>
      <c r="C18" s="18" t="s">
        <v>73</v>
      </c>
      <c r="D18" s="18" t="s">
        <v>147</v>
      </c>
      <c r="E18" s="18">
        <v>7</v>
      </c>
      <c r="F18" s="45" t="str">
        <f t="shared" si="0"/>
        <v>buē</v>
      </c>
      <c r="G18" s="45" t="str">
        <f t="shared" si="1"/>
        <v>poeh</v>
      </c>
      <c r="H18" s="32" t="str">
        <f t="shared" si="2"/>
        <v>&lt;ruby&gt;未&lt;rt&gt;buē&lt;/rt&gt;&lt;/ruby&gt;</v>
      </c>
      <c r="I18" s="17"/>
      <c r="J18" s="38">
        <f t="shared" si="3"/>
        <v>0</v>
      </c>
      <c r="K18" s="46">
        <f t="shared" si="4"/>
        <v>70</v>
      </c>
      <c r="L18" s="47">
        <f t="array" ref="L18">IF( $J18&gt;0, "", INDEX(閩拼韻母資料表, K18, $L$2) )</f>
        <v>25</v>
      </c>
      <c r="M18" s="48" t="str">
        <f t="array" ref="M18">IF($D18="", "", INDEX(閩拼韻母八聲調資料表, $L18, $E18))</f>
        <v>uē</v>
      </c>
      <c r="N18" s="45">
        <f>IF( OR($J18&gt;0, $C18=""), "", MATCH($C18, 【設定】聲母十五音對照表!$J$4:$J$25, 0) )</f>
        <v>3</v>
      </c>
      <c r="O18" s="45" t="str">
        <f t="array" ref="O18">IF($N18="", "", INDEX(【設定】聲母十五音對照表!$B$4:$L$25, $N18, $O$2))</f>
        <v>p</v>
      </c>
      <c r="P18" s="45">
        <f t="array" ref="P18">IF($J18&gt;0, "", INDEX(【設定】閩拼調表!$G$7:$H$14, E18, 2) )</f>
        <v>4</v>
      </c>
      <c r="Q18" s="45" t="str">
        <f t="array" ref="Q18">IF($J18&gt;0, "", INDEX(白話字韻母八聲調資料表, $L18, $P18) )</f>
        <v>oeh</v>
      </c>
    </row>
    <row r="19" spans="2:17" ht="25.5" customHeight="1">
      <c r="B19" s="18" t="s">
        <v>133</v>
      </c>
      <c r="C19" s="18"/>
      <c r="D19" s="18"/>
      <c r="E19" s="18"/>
      <c r="F19" s="45" t="str">
        <f t="shared" si="0"/>
        <v/>
      </c>
      <c r="G19" s="45" t="str">
        <f t="shared" si="1"/>
        <v/>
      </c>
      <c r="H19" s="32" t="str">
        <f t="shared" si="2"/>
        <v>？</v>
      </c>
      <c r="I19" s="17"/>
      <c r="J19" s="38">
        <f t="shared" si="3"/>
        <v>5</v>
      </c>
      <c r="K19" s="46" t="str">
        <f t="shared" si="4"/>
        <v/>
      </c>
      <c r="L19" s="47" t="str">
        <f t="array" ref="L19">IF( $J19&gt;0, "", INDEX(閩拼韻母資料表, K19, $L$2) )</f>
        <v/>
      </c>
      <c r="M19" s="48" t="str">
        <f t="array" ref="M19">IF($D19="", "", INDEX(閩拼韻母八聲調資料表, $L19, $E19))</f>
        <v/>
      </c>
      <c r="N19" s="45" t="str">
        <f>IF( OR($J19&gt;0, $C19=""), "", MATCH($C19, 【設定】聲母十五音對照表!$J$4:$J$25, 0) )</f>
        <v/>
      </c>
      <c r="O19" s="45" t="str">
        <f t="array" ref="O19">IF($N19="", "", INDEX(【設定】聲母十五音對照表!$B$4:$L$25, $N19, $O$2))</f>
        <v/>
      </c>
      <c r="P19" s="45" t="str">
        <f t="array" ref="P19">IF($J19&gt;0, "", INDEX(【設定】閩拼調表!$G$7:$H$14, E19, 2) )</f>
        <v/>
      </c>
      <c r="Q19" s="45" t="str">
        <f t="array" ref="Q19">IF($J19&gt;0, "", INDEX(白話字韻母八聲調資料表, $L19, $P19) )</f>
        <v/>
      </c>
    </row>
    <row r="20" spans="2:17" ht="25.5" customHeight="1">
      <c r="B20" s="18" t="s">
        <v>134</v>
      </c>
      <c r="C20" s="18"/>
      <c r="D20" s="18" t="s">
        <v>62</v>
      </c>
      <c r="E20" s="18">
        <v>7</v>
      </c>
      <c r="F20" s="45" t="str">
        <f t="shared" si="0"/>
        <v>ū</v>
      </c>
      <c r="G20" s="45" t="str">
        <f t="shared" si="1"/>
        <v>uh</v>
      </c>
      <c r="H20" s="32" t="str">
        <f t="shared" si="2"/>
        <v>&lt;ruby&gt;有&lt;rt&gt;ū&lt;/rt&gt;&lt;/ruby&gt;</v>
      </c>
      <c r="I20" s="17"/>
      <c r="J20" s="38">
        <f t="shared" si="3"/>
        <v>0</v>
      </c>
      <c r="K20" s="46">
        <f t="shared" si="4"/>
        <v>64</v>
      </c>
      <c r="L20" s="47">
        <f t="array" ref="L20">IF( $J20&gt;0, "", INDEX(閩拼韻母資料表, K20, $L$2) )</f>
        <v>27</v>
      </c>
      <c r="M20" s="48" t="str">
        <f t="array" ref="M20">IF($D20="", "", INDEX(閩拼韻母八聲調資料表, $L20, $E20))</f>
        <v>ū</v>
      </c>
      <c r="N20" s="45" t="str">
        <f>IF( OR($J20&gt;0, $C20=""), "", MATCH($C20, 【設定】聲母十五音對照表!$J$4:$J$25, 0) )</f>
        <v/>
      </c>
      <c r="O20" s="45" t="str">
        <f t="array" ref="O20">IF($N20="", "", INDEX(【設定】聲母十五音對照表!$B$4:$L$25, $N20, $O$2))</f>
        <v/>
      </c>
      <c r="P20" s="45">
        <f t="array" ref="P20">IF($J20&gt;0, "", INDEX(【設定】閩拼調表!$G$7:$H$14, E20, 2) )</f>
        <v>4</v>
      </c>
      <c r="Q20" s="45" t="str">
        <f t="array" ref="Q20">IF($J20&gt;0, "", INDEX(白話字韻母八聲調資料表, $L20, $P20) )</f>
        <v>uh</v>
      </c>
    </row>
    <row r="21" spans="2:17" ht="25.5" customHeight="1">
      <c r="B21" s="18" t="s">
        <v>135</v>
      </c>
      <c r="C21" s="18"/>
      <c r="D21" s="18" t="s">
        <v>145</v>
      </c>
      <c r="E21" s="18">
        <v>5</v>
      </c>
      <c r="F21" s="45" t="str">
        <f t="shared" si="0"/>
        <v>ìng</v>
      </c>
      <c r="G21" s="45" t="str">
        <f t="shared" si="1"/>
        <v>èng</v>
      </c>
      <c r="H21" s="32" t="str">
        <f t="shared" si="2"/>
        <v>&lt;ruby&gt;閒&lt;rt&gt;ìng&lt;/rt&gt;&lt;/ruby&gt;</v>
      </c>
      <c r="I21" s="17"/>
      <c r="J21" s="38">
        <f t="shared" si="3"/>
        <v>0</v>
      </c>
      <c r="K21" s="46">
        <f t="shared" si="4"/>
        <v>58</v>
      </c>
      <c r="L21" s="47">
        <f t="array" ref="L21">IF( $J21&gt;0, "", INDEX(閩拼韻母資料表, K21, $L$2) )</f>
        <v>9</v>
      </c>
      <c r="M21" s="48" t="str">
        <f t="array" ref="M21">IF($D21="", "", INDEX(閩拼韻母八聲調資料表, $L21, $E21))</f>
        <v>ìng</v>
      </c>
      <c r="N21" s="45" t="str">
        <f>IF( OR($J21&gt;0, $C21=""), "", MATCH($C21, 【設定】聲母十五音對照表!$J$4:$J$25, 0) )</f>
        <v/>
      </c>
      <c r="O21" s="45" t="str">
        <f t="array" ref="O21">IF($N21="", "", INDEX(【設定】聲母十五音對照表!$B$4:$L$25, $N21, $O$2))</f>
        <v/>
      </c>
      <c r="P21" s="45">
        <f t="array" ref="P21">IF($J21&gt;0, "", INDEX(【設定】閩拼調表!$G$7:$H$14, E21, 2) )</f>
        <v>3</v>
      </c>
      <c r="Q21" s="45" t="str">
        <f t="array" ref="Q21">IF($J21&gt;0, "", INDEX(白話字韻母八聲調資料表, $L21, $P21) )</f>
        <v>èng</v>
      </c>
    </row>
    <row r="22" spans="2:17" ht="25.5" customHeight="1">
      <c r="B22" s="18" t="s">
        <v>136</v>
      </c>
      <c r="C22" s="18" t="s">
        <v>92</v>
      </c>
      <c r="D22" s="18" t="s">
        <v>86</v>
      </c>
      <c r="E22" s="18">
        <v>7</v>
      </c>
      <c r="F22" s="45" t="str">
        <f t="shared" si="0"/>
        <v>tō</v>
      </c>
      <c r="G22" s="45" t="str">
        <f t="shared" si="1"/>
        <v>thoh</v>
      </c>
      <c r="H22" s="32" t="str">
        <f t="shared" si="2"/>
        <v>&lt;ruby&gt;就&lt;rt&gt;tō&lt;/rt&gt;&lt;/ruby&gt;</v>
      </c>
      <c r="I22" s="17"/>
      <c r="J22" s="38">
        <f t="shared" si="3"/>
        <v>0</v>
      </c>
      <c r="K22" s="46">
        <f t="shared" si="4"/>
        <v>9</v>
      </c>
      <c r="L22" s="47">
        <f t="array" ref="L22">IF( $J22&gt;0, "", INDEX(閩拼韻母資料表, K22, $L$2) )</f>
        <v>15</v>
      </c>
      <c r="M22" s="48" t="str">
        <f t="array" ref="M22">IF($D22="", "", INDEX(閩拼韻母八聲調資料表, $L22, $E22))</f>
        <v>ō</v>
      </c>
      <c r="N22" s="45">
        <f>IF( OR($J22&gt;0, $C22=""), "", MATCH($C22, 【設定】聲母十五音對照表!$J$4:$J$25, 0) )</f>
        <v>8</v>
      </c>
      <c r="O22" s="45" t="str">
        <f t="array" ref="O22">IF($N22="", "", INDEX(【設定】聲母十五音對照表!$B$4:$L$25, $N22, $O$2))</f>
        <v>th</v>
      </c>
      <c r="P22" s="45">
        <f t="array" ref="P22">IF($J22&gt;0, "", INDEX(【設定】閩拼調表!$G$7:$H$14, E22, 2) )</f>
        <v>4</v>
      </c>
      <c r="Q22" s="45" t="str">
        <f t="array" ref="Q22">IF($J22&gt;0, "", INDEX(白話字韻母八聲調資料表, $L22, $P22) )</f>
        <v>oh</v>
      </c>
    </row>
    <row r="23" spans="2:17" ht="25.5" customHeight="1">
      <c r="B23" s="18" t="s">
        <v>137</v>
      </c>
      <c r="C23" s="18" t="s">
        <v>82</v>
      </c>
      <c r="D23" s="18" t="s">
        <v>83</v>
      </c>
      <c r="E23" s="18">
        <v>5</v>
      </c>
      <c r="F23" s="45" t="str">
        <f t="shared" si="0"/>
        <v>lài</v>
      </c>
      <c r="G23" s="45" t="str">
        <f t="shared" si="1"/>
        <v>lài</v>
      </c>
      <c r="H23" s="32" t="str">
        <f t="shared" si="2"/>
        <v>&lt;ruby&gt;來&lt;rt&gt;lài&lt;/rt&gt;&lt;/ruby&gt;</v>
      </c>
      <c r="I23" s="17"/>
      <c r="J23" s="38">
        <f t="shared" si="3"/>
        <v>0</v>
      </c>
      <c r="K23" s="46">
        <f t="shared" si="4"/>
        <v>14</v>
      </c>
      <c r="L23" s="47">
        <f t="array" ref="L23">IF( $J23&gt;0, "", INDEX(閩拼韻母資料表, K23, $L$2) )</f>
        <v>16</v>
      </c>
      <c r="M23" s="48" t="str">
        <f t="array" ref="M23">IF($D23="", "", INDEX(閩拼韻母八聲調資料表, $L23, $E23))</f>
        <v>ài</v>
      </c>
      <c r="N23" s="45">
        <f>IF( OR($J23&gt;0, $C23=""), "", MATCH($C23, 【設定】聲母十五音對照表!$J$4:$J$25, 0) )</f>
        <v>1</v>
      </c>
      <c r="O23" s="45" t="str">
        <f t="array" ref="O23">IF($N23="", "", INDEX(【設定】聲母十五音對照表!$B$4:$L$25, $N23, $O$2))</f>
        <v>l</v>
      </c>
      <c r="P23" s="45">
        <f t="array" ref="P23">IF($J23&gt;0, "", INDEX(【設定】閩拼調表!$G$7:$H$14, E23, 2) )</f>
        <v>3</v>
      </c>
      <c r="Q23" s="45" t="str">
        <f t="array" ref="Q23">IF($J23&gt;0, "", INDEX(白話字韻母八聲調資料表, $L23, $P23) )</f>
        <v>ài</v>
      </c>
    </row>
    <row r="24" spans="2:17" ht="25.5" customHeight="1">
      <c r="B24" s="18" t="s">
        <v>138</v>
      </c>
      <c r="C24" s="18" t="s">
        <v>70</v>
      </c>
      <c r="D24" s="18" t="s">
        <v>108</v>
      </c>
      <c r="E24" s="18">
        <v>2</v>
      </c>
      <c r="F24" s="45" t="str">
        <f t="shared" si="0"/>
        <v>gún</v>
      </c>
      <c r="G24" s="45" t="str">
        <f t="shared" si="1"/>
        <v>kûn</v>
      </c>
      <c r="H24" s="32" t="str">
        <f t="shared" si="2"/>
        <v>&lt;ruby&gt;阮&lt;rt&gt;gún&lt;/rt&gt;&lt;/ruby&gt;</v>
      </c>
      <c r="I24" s="17"/>
      <c r="J24" s="38">
        <f t="shared" si="3"/>
        <v>0</v>
      </c>
      <c r="K24" s="46">
        <f t="shared" si="4"/>
        <v>80</v>
      </c>
      <c r="L24" s="47">
        <f t="array" ref="L24">IF( $J24&gt;0, "", INDEX(閩拼韻母資料表, K24, $L$2) )</f>
        <v>1</v>
      </c>
      <c r="M24" s="48" t="str">
        <f t="array" ref="M24">IF($D24="", "", INDEX(閩拼韻母八聲調資料表, $L24, $E24))</f>
        <v>ún</v>
      </c>
      <c r="N24" s="45">
        <f>IF( OR($J24&gt;0, $C24=""), "", MATCH($C24, 【設定】聲母十五音對照表!$J$4:$J$25, 0) )</f>
        <v>4</v>
      </c>
      <c r="O24" s="45" t="str">
        <f t="array" ref="O24">IF($N24="", "", INDEX(【設定】聲母十五音對照表!$B$4:$L$25, $N24, $O$2))</f>
        <v>k</v>
      </c>
      <c r="P24" s="45">
        <f t="array" ref="P24">IF($J24&gt;0, "", INDEX(【設定】閩拼調表!$G$7:$H$14, E24, 2) )</f>
        <v>5</v>
      </c>
      <c r="Q24" s="45" t="str">
        <f t="array" ref="Q24">IF($J24&gt;0, "", INDEX(白話字韻母八聲調資料表, $L24, $P24) )</f>
        <v>ûn</v>
      </c>
    </row>
    <row r="25" spans="2:17" ht="25.5" customHeight="1">
      <c r="B25" s="18" t="s">
        <v>139</v>
      </c>
      <c r="C25" s="18" t="s">
        <v>146</v>
      </c>
      <c r="D25" s="18" t="s">
        <v>106</v>
      </c>
      <c r="E25" s="18">
        <v>1</v>
      </c>
      <c r="F25" s="45" t="str">
        <f t="shared" si="0"/>
        <v>ziā</v>
      </c>
      <c r="G25" s="45" t="str">
        <f t="shared" si="1"/>
        <v>chia</v>
      </c>
      <c r="H25" s="32" t="str">
        <f t="shared" si="2"/>
        <v>&lt;ruby&gt;遮&lt;rt&gt;ziā&lt;/rt&gt;&lt;/ruby&gt;</v>
      </c>
      <c r="I25" s="17"/>
      <c r="J25" s="38">
        <f t="shared" si="3"/>
        <v>0</v>
      </c>
      <c r="K25" s="46">
        <f t="shared" si="4"/>
        <v>38</v>
      </c>
      <c r="L25" s="47">
        <f t="array" ref="L25">IF( $J25&gt;0, "", INDEX(閩拼韻母資料表, K25, $L$2) )</f>
        <v>24</v>
      </c>
      <c r="M25" s="48" t="str">
        <f t="array" ref="M25">IF($D25="", "", INDEX(閩拼韻母八聲調資料表, $L25, $E25))</f>
        <v>iā</v>
      </c>
      <c r="N25" s="45">
        <f>IF( OR($J25&gt;0, $C25=""), "", MATCH($C25, 【設定】聲母十五音對照表!$J$4:$J$25, 0) )</f>
        <v>9</v>
      </c>
      <c r="O25" s="45" t="str">
        <f t="array" ref="O25">IF($N25="", "", INDEX(【設定】聲母十五音對照表!$B$4:$L$25, $N25, $O$2))</f>
        <v>ch</v>
      </c>
      <c r="P25" s="45">
        <f t="array" ref="P25">IF($J25&gt;0, "", INDEX(【設定】閩拼調表!$G$7:$H$14, E25, 2) )</f>
        <v>1</v>
      </c>
      <c r="Q25" s="45" t="str">
        <f t="array" ref="Q25">IF($J25&gt;0, "", INDEX(白話字韻母八聲調資料表, $L25, $P25) )</f>
        <v>ia</v>
      </c>
    </row>
    <row r="26" spans="2:17" ht="25.5" customHeight="1">
      <c r="B26" s="18" t="s">
        <v>140</v>
      </c>
      <c r="C26" s="18" t="s">
        <v>146</v>
      </c>
      <c r="D26" s="18" t="s">
        <v>98</v>
      </c>
      <c r="E26" s="18">
        <v>7</v>
      </c>
      <c r="F26" s="45" t="str">
        <f t="shared" si="0"/>
        <v>zē</v>
      </c>
      <c r="G26" s="45" t="str">
        <f t="shared" si="1"/>
        <v>cheh</v>
      </c>
      <c r="H26" s="32" t="str">
        <f t="shared" si="2"/>
        <v>&lt;ruby&gt;坐&lt;rt&gt;zē&lt;/rt&gt;&lt;/ruby&gt;</v>
      </c>
      <c r="I26" s="17"/>
      <c r="J26" s="38">
        <f t="shared" si="3"/>
        <v>0</v>
      </c>
      <c r="K26" s="46">
        <f t="shared" si="4"/>
        <v>11</v>
      </c>
      <c r="L26" s="47">
        <f t="array" ref="L26">IF( $J26&gt;0, "", INDEX(閩拼韻母資料表, K26, $L$2) )</f>
        <v>39</v>
      </c>
      <c r="M26" s="48" t="str">
        <f t="array" ref="M26">IF($D26="", "", INDEX(閩拼韻母八聲調資料表, $L26, $E26))</f>
        <v>ē</v>
      </c>
      <c r="N26" s="45">
        <f>IF( OR($J26&gt;0, $C26=""), "", MATCH($C26, 【設定】聲母十五音對照表!$J$4:$J$25, 0) )</f>
        <v>9</v>
      </c>
      <c r="O26" s="45" t="str">
        <f t="array" ref="O26">IF($N26="", "", INDEX(【設定】聲母十五音對照表!$B$4:$L$25, $N26, $O$2))</f>
        <v>ch</v>
      </c>
      <c r="P26" s="45">
        <f t="array" ref="P26">IF($J26&gt;0, "", INDEX(【設定】閩拼調表!$G$7:$H$14, E26, 2) )</f>
        <v>4</v>
      </c>
      <c r="Q26" s="45" t="str">
        <f t="array" ref="Q26">IF($J26&gt;0, "", INDEX(白話字韻母八聲調資料表, $L26, $P26) )</f>
        <v>eh</v>
      </c>
    </row>
    <row r="27" spans="2:17" ht="25.5" customHeight="1">
      <c r="B27" s="18" t="s">
        <v>141</v>
      </c>
      <c r="C27" s="18"/>
      <c r="D27" s="18" t="s">
        <v>75</v>
      </c>
      <c r="E27" s="18">
        <v>4</v>
      </c>
      <c r="F27" s="45" t="str">
        <f t="shared" si="0"/>
        <v>0</v>
      </c>
      <c r="G27" s="45" t="str">
        <f t="shared" si="1"/>
        <v xml:space="preserve"> ò͘</v>
      </c>
      <c r="H27" s="32" t="str">
        <f t="shared" si="2"/>
        <v>&lt;ruby&gt;喔&lt;rt&gt;0&lt;/rt&gt;&lt;/ruby&gt;</v>
      </c>
      <c r="I27" s="17"/>
      <c r="J27" s="38">
        <f t="shared" si="3"/>
        <v>0</v>
      </c>
      <c r="K27" s="46">
        <f t="shared" si="4"/>
        <v>5</v>
      </c>
      <c r="L27" s="47">
        <f t="array" ref="L27">IF( $J27&gt;0, "", INDEX(閩拼韻母資料表, K27, $L$2) )</f>
        <v>11</v>
      </c>
      <c r="M27" s="48">
        <f t="array" ref="M27">IF($D27="", "", INDEX(閩拼韻母八聲調資料表, $L27, $E27))</f>
        <v>0</v>
      </c>
      <c r="N27" s="45" t="str">
        <f>IF( OR($J27&gt;0, $C27=""), "", MATCH($C27, 【設定】聲母十五音對照表!$J$4:$J$25, 0) )</f>
        <v/>
      </c>
      <c r="O27" s="45" t="str">
        <f t="array" ref="O27">IF($N27="", "", INDEX(【設定】聲母十五音對照表!$B$4:$L$25, $N27, $O$2))</f>
        <v/>
      </c>
      <c r="P27" s="45">
        <f t="array" ref="P27">IF($J27&gt;0, "", INDEX(【設定】閩拼調表!$G$7:$H$14, E27, 2) )</f>
        <v>6</v>
      </c>
      <c r="Q27" s="45" t="str">
        <f t="array" ref="Q27">IF($J27&gt;0, "", INDEX(白話字韻母八聲調資料表, $L27, $P27) )</f>
        <v xml:space="preserve"> ò͘</v>
      </c>
    </row>
    <row r="28" spans="2:17" ht="25.5" customHeight="1">
      <c r="B28" s="18" t="s">
        <v>142</v>
      </c>
      <c r="C28" s="18"/>
      <c r="D28" s="18"/>
      <c r="E28" s="18"/>
      <c r="F28" s="45" t="str">
        <f t="shared" si="0"/>
        <v/>
      </c>
      <c r="G28" s="45" t="str">
        <f t="shared" si="1"/>
        <v/>
      </c>
      <c r="H28" s="32" t="str">
        <f t="shared" si="2"/>
        <v>。</v>
      </c>
      <c r="I28" s="17"/>
      <c r="J28" s="38">
        <f t="shared" si="3"/>
        <v>2</v>
      </c>
      <c r="K28" s="46" t="str">
        <f t="shared" si="4"/>
        <v/>
      </c>
      <c r="L28" s="47" t="str">
        <f t="array" ref="L28">IF( $J28&gt;0, "", INDEX(閩拼韻母資料表, K28, $L$2) )</f>
        <v/>
      </c>
      <c r="M28" s="48" t="str">
        <f t="array" ref="M28">IF($D28="", "", INDEX(閩拼韻母八聲調資料表, $L28, $E28))</f>
        <v/>
      </c>
      <c r="N28" s="45" t="str">
        <f>IF( OR($J28&gt;0, $C28=""), "", MATCH($C28, 【設定】聲母十五音對照表!$J$4:$J$25, 0) )</f>
        <v/>
      </c>
      <c r="O28" s="45" t="str">
        <f t="array" ref="O28">IF($N28="", "", INDEX(【設定】聲母十五音對照表!$B$4:$L$25, $N28, $O$2))</f>
        <v/>
      </c>
      <c r="P28" s="45" t="str">
        <f t="array" ref="P28">IF($J28&gt;0, "", INDEX(【設定】閩拼調表!$G$7:$H$14, E28, 2) )</f>
        <v/>
      </c>
      <c r="Q28" s="45" t="str">
        <f t="array" ref="Q28">IF($J28&gt;0, "", INDEX(白話字韻母八聲調資料表, $L28, $P28) )</f>
        <v/>
      </c>
    </row>
  </sheetData>
  <phoneticPr fontId="91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400-000000000000}">
          <x14:formula1>
            <xm:f>【設定】閩拼韻表!$L$7:$L$90</xm:f>
          </x14:formula1>
          <xm:sqref>D7:D28</xm:sqref>
        </x14:dataValidation>
        <x14:dataValidation type="list" allowBlank="1" xr:uid="{00000000-0002-0000-0400-000001000000}">
          <x14:formula1>
            <xm:f>【設定】閩拼聲表!$T$7:$T$27</xm:f>
          </x14:formula1>
          <xm:sqref>C7:C28</xm:sqref>
        </x14:dataValidation>
        <x14:dataValidation type="list" allowBlank="1" xr:uid="{00000000-0002-0000-0400-000002000000}">
          <x14:formula1>
            <xm:f>【設定】聲調對照表!$B$4:$B$11</xm:f>
          </x14:formula1>
          <xm:sqref>E7:E28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  <outlinePr summaryBelow="0" summaryRight="0"/>
  </sheetPr>
  <dimension ref="B2:B15"/>
  <sheetViews>
    <sheetView workbookViewId="0"/>
  </sheetViews>
  <sheetFormatPr baseColWidth="10" defaultColWidth="12.6640625" defaultRowHeight="16"/>
  <cols>
    <col min="1" max="1" width="12.6640625" style="282"/>
    <col min="2" max="2" width="13" style="282" customWidth="1"/>
    <col min="3" max="16384" width="12.6640625" style="282"/>
  </cols>
  <sheetData>
    <row r="2" spans="2:2" ht="27">
      <c r="B2" s="283" t="s">
        <v>40</v>
      </c>
    </row>
    <row r="3" spans="2:2" ht="27">
      <c r="B3" s="284" t="s">
        <v>125</v>
      </c>
    </row>
    <row r="4" spans="2:2" ht="27">
      <c r="B4" s="284" t="s">
        <v>142</v>
      </c>
    </row>
    <row r="5" spans="2:2" ht="27">
      <c r="B5" s="284" t="s">
        <v>148</v>
      </c>
    </row>
    <row r="6" spans="2:2" ht="27">
      <c r="B6" s="284" t="s">
        <v>149</v>
      </c>
    </row>
    <row r="7" spans="2:2" ht="27">
      <c r="B7" s="284" t="s">
        <v>133</v>
      </c>
    </row>
    <row r="8" spans="2:2" ht="27">
      <c r="B8" s="284" t="s">
        <v>128</v>
      </c>
    </row>
    <row r="9" spans="2:2" ht="27">
      <c r="B9" s="284" t="s">
        <v>150</v>
      </c>
    </row>
    <row r="10" spans="2:2" ht="27">
      <c r="B10" s="284" t="s">
        <v>151</v>
      </c>
    </row>
    <row r="11" spans="2:2" ht="27">
      <c r="B11" s="284" t="s">
        <v>152</v>
      </c>
    </row>
    <row r="12" spans="2:2" ht="27">
      <c r="B12" s="284" t="s">
        <v>153</v>
      </c>
    </row>
    <row r="13" spans="2:2" ht="27">
      <c r="B13" s="284" t="s">
        <v>154</v>
      </c>
    </row>
    <row r="14" spans="2:2" ht="27">
      <c r="B14" s="284" t="s">
        <v>155</v>
      </c>
    </row>
    <row r="15" spans="2:2" ht="27">
      <c r="B15" s="284" t="s">
        <v>156</v>
      </c>
    </row>
  </sheetData>
  <phoneticPr fontId="9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B1:L25"/>
  <sheetViews>
    <sheetView workbookViewId="0"/>
  </sheetViews>
  <sheetFormatPr baseColWidth="10" defaultColWidth="12.6640625" defaultRowHeight="16" outlineLevelCol="1"/>
  <cols>
    <col min="1" max="1" width="3.1640625" style="259" customWidth="1"/>
    <col min="2" max="2" width="7.6640625" style="327" customWidth="1"/>
    <col min="3" max="3" width="13" style="259" customWidth="1"/>
    <col min="4" max="4" width="17.83203125" style="259" customWidth="1" outlineLevel="1"/>
    <col min="5" max="5" width="17.83203125" style="259" customWidth="1"/>
    <col min="6" max="6" width="17.83203125" style="259" hidden="1" customWidth="1" outlineLevel="1"/>
    <col min="7" max="7" width="17.83203125" style="259" customWidth="1" collapsed="1"/>
    <col min="8" max="8" width="17.83203125" style="259" customWidth="1" outlineLevel="1"/>
    <col min="9" max="10" width="17.83203125" style="259" customWidth="1"/>
    <col min="11" max="11" width="18.5" style="259" customWidth="1" outlineLevel="1"/>
    <col min="12" max="12" width="43.33203125" style="259" customWidth="1"/>
    <col min="13" max="13" width="14" style="259" customWidth="1"/>
    <col min="14" max="17" width="10.1640625" style="259" customWidth="1"/>
    <col min="18" max="30" width="7.6640625" style="259" customWidth="1"/>
    <col min="31" max="16384" width="12.6640625" style="259"/>
  </cols>
  <sheetData>
    <row r="1" spans="2:12" ht="18">
      <c r="B1" s="326">
        <f t="shared" ref="B1:L1" si="0">COLUMN() - COLUMN($A:$A)</f>
        <v>1</v>
      </c>
      <c r="C1" s="258">
        <f t="shared" si="0"/>
        <v>2</v>
      </c>
      <c r="D1" s="258">
        <f t="shared" si="0"/>
        <v>3</v>
      </c>
      <c r="E1" s="258">
        <f t="shared" si="0"/>
        <v>4</v>
      </c>
      <c r="F1" s="258">
        <f t="shared" si="0"/>
        <v>5</v>
      </c>
      <c r="G1" s="258">
        <f t="shared" si="0"/>
        <v>6</v>
      </c>
      <c r="H1" s="258">
        <f t="shared" si="0"/>
        <v>7</v>
      </c>
      <c r="I1" s="258">
        <f t="shared" si="0"/>
        <v>8</v>
      </c>
      <c r="J1" s="258">
        <f t="shared" si="0"/>
        <v>9</v>
      </c>
      <c r="K1" s="258">
        <f t="shared" si="0"/>
        <v>10</v>
      </c>
      <c r="L1" s="258">
        <f t="shared" si="0"/>
        <v>11</v>
      </c>
    </row>
    <row r="2" spans="2:12" ht="18">
      <c r="B2" s="326"/>
      <c r="C2" s="258"/>
      <c r="D2" s="258"/>
      <c r="E2" s="258"/>
      <c r="F2" s="258"/>
      <c r="G2" s="258"/>
      <c r="H2" s="258"/>
      <c r="I2" s="258"/>
      <c r="J2" s="258"/>
      <c r="K2" s="258"/>
      <c r="L2" s="258"/>
    </row>
    <row r="3" spans="2:12" ht="22">
      <c r="B3" s="260" t="s">
        <v>157</v>
      </c>
      <c r="C3" s="261" t="s">
        <v>158</v>
      </c>
      <c r="D3" s="262" t="s">
        <v>159</v>
      </c>
      <c r="E3" s="263" t="s">
        <v>160</v>
      </c>
      <c r="F3" s="263" t="s">
        <v>161</v>
      </c>
      <c r="G3" s="263" t="s">
        <v>3</v>
      </c>
      <c r="H3" s="263" t="s">
        <v>162</v>
      </c>
      <c r="I3" s="263" t="s">
        <v>7</v>
      </c>
      <c r="J3" s="263" t="s">
        <v>18</v>
      </c>
      <c r="K3" s="262" t="s">
        <v>163</v>
      </c>
      <c r="L3" s="263" t="s">
        <v>164</v>
      </c>
    </row>
    <row r="4" spans="2:12" ht="35">
      <c r="B4" s="265">
        <f t="shared" ref="B4:B25" si="1">ROW() - ROW($3:$3)</f>
        <v>1</v>
      </c>
      <c r="C4" s="266" t="s">
        <v>165</v>
      </c>
      <c r="D4" s="269" t="s">
        <v>82</v>
      </c>
      <c r="E4" s="268" t="s">
        <v>82</v>
      </c>
      <c r="F4" s="268" t="s">
        <v>82</v>
      </c>
      <c r="G4" s="269" t="s">
        <v>82</v>
      </c>
      <c r="H4" s="268" t="s">
        <v>82</v>
      </c>
      <c r="I4" s="270" t="s">
        <v>166</v>
      </c>
      <c r="J4" s="271" t="s">
        <v>82</v>
      </c>
      <c r="K4" s="267" t="s">
        <v>167</v>
      </c>
      <c r="L4" s="265"/>
    </row>
    <row r="5" spans="2:12" ht="35">
      <c r="B5" s="265">
        <f t="shared" si="1"/>
        <v>2</v>
      </c>
      <c r="C5" s="266" t="s">
        <v>165</v>
      </c>
      <c r="D5" s="269" t="s">
        <v>113</v>
      </c>
      <c r="E5" s="272" t="s">
        <v>113</v>
      </c>
      <c r="F5" s="272" t="s">
        <v>113</v>
      </c>
      <c r="G5" s="269" t="s">
        <v>113</v>
      </c>
      <c r="H5" s="272" t="s">
        <v>113</v>
      </c>
      <c r="I5" s="270" t="s">
        <v>168</v>
      </c>
      <c r="J5" s="271" t="s">
        <v>169</v>
      </c>
      <c r="K5" s="267" t="s">
        <v>170</v>
      </c>
      <c r="L5" s="273" t="s">
        <v>171</v>
      </c>
    </row>
    <row r="6" spans="2:12" ht="35">
      <c r="B6" s="265">
        <f t="shared" si="1"/>
        <v>3</v>
      </c>
      <c r="C6" s="266" t="s">
        <v>172</v>
      </c>
      <c r="D6" s="269" t="s">
        <v>79</v>
      </c>
      <c r="E6" s="268" t="s">
        <v>79</v>
      </c>
      <c r="F6" s="268" t="s">
        <v>79</v>
      </c>
      <c r="G6" s="269" t="s">
        <v>79</v>
      </c>
      <c r="H6" s="268" t="s">
        <v>79</v>
      </c>
      <c r="I6" s="270" t="s">
        <v>173</v>
      </c>
      <c r="J6" s="271" t="s">
        <v>73</v>
      </c>
      <c r="K6" s="267" t="s">
        <v>174</v>
      </c>
      <c r="L6" s="265"/>
    </row>
    <row r="7" spans="2:12" ht="35">
      <c r="B7" s="265">
        <f t="shared" si="1"/>
        <v>4</v>
      </c>
      <c r="C7" s="266" t="s">
        <v>175</v>
      </c>
      <c r="D7" s="269" t="s">
        <v>72</v>
      </c>
      <c r="E7" s="268" t="s">
        <v>72</v>
      </c>
      <c r="F7" s="268" t="s">
        <v>72</v>
      </c>
      <c r="G7" s="269" t="s">
        <v>72</v>
      </c>
      <c r="H7" s="268" t="s">
        <v>72</v>
      </c>
      <c r="I7" s="270" t="s">
        <v>176</v>
      </c>
      <c r="J7" s="271" t="s">
        <v>70</v>
      </c>
      <c r="K7" s="267" t="s">
        <v>177</v>
      </c>
      <c r="L7" s="265"/>
    </row>
    <row r="8" spans="2:12" ht="35">
      <c r="B8" s="265">
        <f t="shared" si="1"/>
        <v>5</v>
      </c>
      <c r="C8" s="266" t="s">
        <v>178</v>
      </c>
      <c r="D8" s="269" t="s">
        <v>76</v>
      </c>
      <c r="E8" s="268" t="s">
        <v>179</v>
      </c>
      <c r="F8" s="268" t="s">
        <v>76</v>
      </c>
      <c r="G8" s="269" t="s">
        <v>76</v>
      </c>
      <c r="H8" s="268" t="s">
        <v>76</v>
      </c>
      <c r="I8" s="270" t="s">
        <v>180</v>
      </c>
      <c r="J8" s="271" t="s">
        <v>72</v>
      </c>
      <c r="K8" s="267" t="s">
        <v>181</v>
      </c>
      <c r="L8" s="265"/>
    </row>
    <row r="9" spans="2:12" ht="35">
      <c r="B9" s="265">
        <f t="shared" si="1"/>
        <v>6</v>
      </c>
      <c r="C9" s="266" t="s">
        <v>182</v>
      </c>
      <c r="D9" s="269" t="s">
        <v>92</v>
      </c>
      <c r="E9" s="268" t="s">
        <v>92</v>
      </c>
      <c r="F9" s="268" t="s">
        <v>92</v>
      </c>
      <c r="G9" s="269" t="s">
        <v>92</v>
      </c>
      <c r="H9" s="268" t="s">
        <v>92</v>
      </c>
      <c r="I9" s="270" t="s">
        <v>183</v>
      </c>
      <c r="J9" s="271" t="s">
        <v>184</v>
      </c>
      <c r="K9" s="267" t="s">
        <v>185</v>
      </c>
      <c r="L9" s="265"/>
    </row>
    <row r="10" spans="2:12" ht="35">
      <c r="B10" s="265">
        <f t="shared" si="1"/>
        <v>7</v>
      </c>
      <c r="C10" s="266" t="s">
        <v>186</v>
      </c>
      <c r="D10" s="269" t="s">
        <v>85</v>
      </c>
      <c r="E10" s="268" t="s">
        <v>187</v>
      </c>
      <c r="F10" s="268" t="s">
        <v>85</v>
      </c>
      <c r="G10" s="269" t="s">
        <v>85</v>
      </c>
      <c r="H10" s="268" t="s">
        <v>85</v>
      </c>
      <c r="I10" s="270" t="s">
        <v>188</v>
      </c>
      <c r="J10" s="271" t="s">
        <v>79</v>
      </c>
      <c r="K10" s="267" t="s">
        <v>189</v>
      </c>
      <c r="L10" s="265"/>
    </row>
    <row r="11" spans="2:12" ht="35">
      <c r="B11" s="265">
        <f t="shared" si="1"/>
        <v>8</v>
      </c>
      <c r="C11" s="266" t="s">
        <v>190</v>
      </c>
      <c r="D11" s="269" t="s">
        <v>90</v>
      </c>
      <c r="E11" s="268" t="s">
        <v>191</v>
      </c>
      <c r="F11" s="268" t="s">
        <v>90</v>
      </c>
      <c r="G11" s="269" t="s">
        <v>90</v>
      </c>
      <c r="H11" s="268" t="s">
        <v>90</v>
      </c>
      <c r="I11" s="270" t="s">
        <v>192</v>
      </c>
      <c r="J11" s="271" t="s">
        <v>92</v>
      </c>
      <c r="K11" s="267" t="s">
        <v>193</v>
      </c>
      <c r="L11" s="265"/>
    </row>
    <row r="12" spans="2:12" ht="35">
      <c r="B12" s="265">
        <f t="shared" si="1"/>
        <v>9</v>
      </c>
      <c r="C12" s="266" t="s">
        <v>194</v>
      </c>
      <c r="D12" s="269" t="s">
        <v>55</v>
      </c>
      <c r="E12" s="268" t="s">
        <v>195</v>
      </c>
      <c r="F12" s="268" t="s">
        <v>55</v>
      </c>
      <c r="G12" s="269" t="s">
        <v>55</v>
      </c>
      <c r="H12" s="268" t="s">
        <v>196</v>
      </c>
      <c r="I12" s="270" t="s">
        <v>197</v>
      </c>
      <c r="J12" s="271" t="s">
        <v>146</v>
      </c>
      <c r="K12" s="267" t="s">
        <v>198</v>
      </c>
      <c r="L12" s="274"/>
    </row>
    <row r="13" spans="2:12" ht="35">
      <c r="B13" s="265">
        <f t="shared" si="1"/>
        <v>10</v>
      </c>
      <c r="C13" s="266" t="s">
        <v>194</v>
      </c>
      <c r="D13" s="269" t="s">
        <v>199</v>
      </c>
      <c r="E13" s="272" t="s">
        <v>200</v>
      </c>
      <c r="F13" s="275"/>
      <c r="G13" s="269" t="s">
        <v>199</v>
      </c>
      <c r="H13" s="272" t="s">
        <v>201</v>
      </c>
      <c r="I13" s="270" t="s">
        <v>202</v>
      </c>
      <c r="J13" s="364" t="s">
        <v>203</v>
      </c>
      <c r="K13" s="267" t="s">
        <v>204</v>
      </c>
      <c r="L13" s="274"/>
    </row>
    <row r="14" spans="2:12" ht="35">
      <c r="B14" s="265">
        <f t="shared" si="1"/>
        <v>11</v>
      </c>
      <c r="C14" s="266" t="s">
        <v>205</v>
      </c>
      <c r="D14" s="269" t="s">
        <v>63</v>
      </c>
      <c r="E14" s="268" t="s">
        <v>206</v>
      </c>
      <c r="F14" s="268" t="s">
        <v>63</v>
      </c>
      <c r="G14" s="269" t="s">
        <v>63</v>
      </c>
      <c r="H14" s="268" t="s">
        <v>63</v>
      </c>
      <c r="I14" s="270" t="s">
        <v>207</v>
      </c>
      <c r="J14" s="364" t="s">
        <v>208</v>
      </c>
      <c r="K14" s="267" t="s">
        <v>209</v>
      </c>
      <c r="L14" s="276"/>
    </row>
    <row r="15" spans="2:12" ht="35">
      <c r="B15" s="265">
        <f t="shared" si="1"/>
        <v>12</v>
      </c>
      <c r="C15" s="266" t="s">
        <v>205</v>
      </c>
      <c r="D15" s="269" t="s">
        <v>210</v>
      </c>
      <c r="E15" s="268" t="s">
        <v>211</v>
      </c>
      <c r="F15" s="275"/>
      <c r="G15" s="269" t="s">
        <v>210</v>
      </c>
      <c r="H15" s="272" t="s">
        <v>210</v>
      </c>
      <c r="I15" s="270" t="s">
        <v>212</v>
      </c>
      <c r="J15" s="364" t="s">
        <v>213</v>
      </c>
      <c r="K15" s="267" t="s">
        <v>214</v>
      </c>
      <c r="L15" s="274"/>
    </row>
    <row r="16" spans="2:12" ht="35">
      <c r="B16" s="265">
        <f t="shared" si="1"/>
        <v>13</v>
      </c>
      <c r="C16" s="266" t="s">
        <v>215</v>
      </c>
      <c r="D16" s="269" t="s">
        <v>65</v>
      </c>
      <c r="E16" s="268" t="s">
        <v>65</v>
      </c>
      <c r="F16" s="268" t="s">
        <v>65</v>
      </c>
      <c r="G16" s="269" t="s">
        <v>65</v>
      </c>
      <c r="H16" s="268" t="s">
        <v>65</v>
      </c>
      <c r="I16" s="270" t="s">
        <v>216</v>
      </c>
      <c r="J16" s="271" t="s">
        <v>65</v>
      </c>
      <c r="K16" s="267" t="s">
        <v>217</v>
      </c>
      <c r="L16" s="274"/>
    </row>
    <row r="17" spans="2:12" ht="35">
      <c r="B17" s="265">
        <f t="shared" si="1"/>
        <v>14</v>
      </c>
      <c r="C17" s="266" t="s">
        <v>215</v>
      </c>
      <c r="D17" s="269" t="s">
        <v>218</v>
      </c>
      <c r="E17" s="268" t="s">
        <v>219</v>
      </c>
      <c r="F17" s="275"/>
      <c r="G17" s="269" t="s">
        <v>218</v>
      </c>
      <c r="H17" s="272" t="s">
        <v>218</v>
      </c>
      <c r="I17" s="270" t="s">
        <v>220</v>
      </c>
      <c r="J17" s="271" t="s">
        <v>218</v>
      </c>
      <c r="K17" s="267" t="s">
        <v>221</v>
      </c>
      <c r="L17" s="274"/>
    </row>
    <row r="18" spans="2:12" ht="35">
      <c r="B18" s="265">
        <f t="shared" si="1"/>
        <v>15</v>
      </c>
      <c r="C18" s="277" t="s">
        <v>222</v>
      </c>
      <c r="D18" s="280" t="s">
        <v>223</v>
      </c>
      <c r="E18" s="279"/>
      <c r="F18" s="279" t="s">
        <v>223</v>
      </c>
      <c r="G18" s="280" t="s">
        <v>223</v>
      </c>
      <c r="H18" s="279" t="s">
        <v>223</v>
      </c>
      <c r="I18" s="279"/>
      <c r="J18" s="279" t="s">
        <v>223</v>
      </c>
      <c r="K18" s="278" t="s">
        <v>224</v>
      </c>
      <c r="L18" s="276"/>
    </row>
    <row r="19" spans="2:12" ht="35">
      <c r="B19" s="265">
        <f t="shared" si="1"/>
        <v>16</v>
      </c>
      <c r="C19" s="266" t="s">
        <v>225</v>
      </c>
      <c r="D19" s="269" t="s">
        <v>73</v>
      </c>
      <c r="E19" s="268" t="s">
        <v>73</v>
      </c>
      <c r="F19" s="268" t="s">
        <v>73</v>
      </c>
      <c r="G19" s="269" t="s">
        <v>73</v>
      </c>
      <c r="H19" s="268" t="s">
        <v>73</v>
      </c>
      <c r="I19" s="270" t="s">
        <v>226</v>
      </c>
      <c r="J19" s="271" t="s">
        <v>227</v>
      </c>
      <c r="K19" s="267" t="s">
        <v>228</v>
      </c>
      <c r="L19" s="265"/>
    </row>
    <row r="20" spans="2:12" ht="35">
      <c r="B20" s="265">
        <f t="shared" si="1"/>
        <v>17</v>
      </c>
      <c r="C20" s="266" t="s">
        <v>225</v>
      </c>
      <c r="D20" s="269" t="s">
        <v>229</v>
      </c>
      <c r="E20" s="272" t="s">
        <v>229</v>
      </c>
      <c r="F20" s="272" t="s">
        <v>229</v>
      </c>
      <c r="G20" s="269" t="s">
        <v>229</v>
      </c>
      <c r="H20" s="272" t="s">
        <v>229</v>
      </c>
      <c r="I20" s="270" t="s">
        <v>230</v>
      </c>
      <c r="J20" s="271" t="s">
        <v>231</v>
      </c>
      <c r="K20" s="267" t="s">
        <v>232</v>
      </c>
      <c r="L20" s="265"/>
    </row>
    <row r="21" spans="2:12" ht="35">
      <c r="B21" s="265">
        <f t="shared" si="1"/>
        <v>18</v>
      </c>
      <c r="C21" s="266" t="s">
        <v>233</v>
      </c>
      <c r="D21" s="269" t="s">
        <v>70</v>
      </c>
      <c r="E21" s="268" t="s">
        <v>70</v>
      </c>
      <c r="F21" s="268" t="s">
        <v>70</v>
      </c>
      <c r="G21" s="269" t="s">
        <v>70</v>
      </c>
      <c r="H21" s="268" t="s">
        <v>70</v>
      </c>
      <c r="I21" s="270" t="s">
        <v>234</v>
      </c>
      <c r="J21" s="271" t="s">
        <v>235</v>
      </c>
      <c r="K21" s="267" t="s">
        <v>236</v>
      </c>
      <c r="L21" s="265"/>
    </row>
    <row r="22" spans="2:12" ht="35">
      <c r="B22" s="265">
        <f t="shared" si="1"/>
        <v>19</v>
      </c>
      <c r="C22" s="266" t="s">
        <v>233</v>
      </c>
      <c r="D22" s="269" t="s">
        <v>111</v>
      </c>
      <c r="E22" s="272" t="s">
        <v>237</v>
      </c>
      <c r="F22" s="272" t="s">
        <v>238</v>
      </c>
      <c r="G22" s="269" t="s">
        <v>111</v>
      </c>
      <c r="H22" s="272" t="s">
        <v>111</v>
      </c>
      <c r="I22" s="270" t="s">
        <v>239</v>
      </c>
      <c r="J22" s="271" t="s">
        <v>240</v>
      </c>
      <c r="K22" s="267" t="s">
        <v>241</v>
      </c>
      <c r="L22" s="281"/>
    </row>
    <row r="23" spans="2:12" ht="35">
      <c r="B23" s="265">
        <f t="shared" si="1"/>
        <v>20</v>
      </c>
      <c r="C23" s="266" t="s">
        <v>242</v>
      </c>
      <c r="D23" s="269" t="s">
        <v>68</v>
      </c>
      <c r="E23" s="268" t="s">
        <v>243</v>
      </c>
      <c r="F23" s="268" t="s">
        <v>68</v>
      </c>
      <c r="G23" s="269" t="s">
        <v>68</v>
      </c>
      <c r="H23" s="268" t="s">
        <v>244</v>
      </c>
      <c r="I23" s="270" t="s">
        <v>245</v>
      </c>
      <c r="J23" s="271" t="s">
        <v>246</v>
      </c>
      <c r="K23" s="267" t="s">
        <v>247</v>
      </c>
      <c r="L23" s="265"/>
    </row>
    <row r="24" spans="2:12" ht="35">
      <c r="B24" s="265">
        <f t="shared" si="1"/>
        <v>21</v>
      </c>
      <c r="C24" s="266" t="s">
        <v>242</v>
      </c>
      <c r="D24" s="269" t="s">
        <v>248</v>
      </c>
      <c r="E24" s="272" t="s">
        <v>249</v>
      </c>
      <c r="F24" s="275"/>
      <c r="G24" s="269" t="s">
        <v>248</v>
      </c>
      <c r="H24" s="272" t="s">
        <v>250</v>
      </c>
      <c r="I24" s="270" t="s">
        <v>251</v>
      </c>
      <c r="J24" s="271" t="s">
        <v>252</v>
      </c>
      <c r="K24" s="267" t="s">
        <v>253</v>
      </c>
      <c r="L24" s="265"/>
    </row>
    <row r="25" spans="2:12" ht="35">
      <c r="B25" s="265">
        <f t="shared" si="1"/>
        <v>22</v>
      </c>
      <c r="C25" s="266" t="s">
        <v>254</v>
      </c>
      <c r="D25" s="269" t="s">
        <v>61</v>
      </c>
      <c r="E25" s="268" t="s">
        <v>61</v>
      </c>
      <c r="F25" s="268" t="s">
        <v>61</v>
      </c>
      <c r="G25" s="269" t="s">
        <v>61</v>
      </c>
      <c r="H25" s="268" t="s">
        <v>61</v>
      </c>
      <c r="I25" s="270" t="s">
        <v>255</v>
      </c>
      <c r="J25" s="271" t="s">
        <v>61</v>
      </c>
      <c r="K25" s="267" t="s">
        <v>256</v>
      </c>
      <c r="L25" s="265"/>
    </row>
  </sheetData>
  <autoFilter ref="B3:L25" xr:uid="{00000000-0009-0000-0000-000006000000}">
    <sortState xmlns:xlrd2="http://schemas.microsoft.com/office/spreadsheetml/2017/richdata2" ref="B3:L25">
      <sortCondition ref="B3:B25"/>
      <sortCondition ref="G3:G25"/>
    </sortState>
  </autoFilter>
  <phoneticPr fontId="91" type="noConversion"/>
  <pageMargins left="0.78749999999999998" right="0.78749999999999998" top="0.78749999999999998" bottom="0.78749999999999998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B1:V65"/>
  <sheetViews>
    <sheetView workbookViewId="0">
      <selection activeCell="V10" sqref="V10"/>
    </sheetView>
  </sheetViews>
  <sheetFormatPr baseColWidth="10" defaultColWidth="12.6640625" defaultRowHeight="16" outlineLevelCol="2"/>
  <cols>
    <col min="1" max="1" width="3.1640625" customWidth="1"/>
    <col min="2" max="2" width="7.1640625" customWidth="1"/>
    <col min="3" max="3" width="10.33203125" customWidth="1"/>
    <col min="4" max="4" width="10.33203125" hidden="1" customWidth="1" outlineLevel="1"/>
    <col min="5" max="5" width="16.1640625" hidden="1" customWidth="1" outlineLevel="2"/>
    <col min="6" max="6" width="13" hidden="1" customWidth="1" outlineLevel="1" collapsed="1"/>
    <col min="7" max="7" width="13.83203125" customWidth="1" collapsed="1"/>
    <col min="8" max="8" width="13.83203125" customWidth="1"/>
    <col min="9" max="10" width="13.83203125" hidden="1" customWidth="1" outlineLevel="1"/>
    <col min="11" max="12" width="14.83203125" hidden="1" customWidth="1" outlineLevel="1"/>
    <col min="13" max="13" width="14.83203125" customWidth="1" collapsed="1"/>
    <col min="14" max="14" width="14.83203125" customWidth="1"/>
    <col min="15" max="16" width="14.83203125" hidden="1" customWidth="1" outlineLevel="1"/>
    <col min="17" max="17" width="14.83203125" customWidth="1" collapsed="1"/>
    <col min="18" max="20" width="14.83203125" customWidth="1"/>
    <col min="21" max="21" width="9.33203125" customWidth="1"/>
    <col min="22" max="22" width="90.5" style="282" customWidth="1"/>
    <col min="23" max="25" width="10.1640625" customWidth="1"/>
    <col min="26" max="38" width="7.6640625" customWidth="1"/>
  </cols>
  <sheetData>
    <row r="1" spans="2:22" ht="18">
      <c r="B1" s="53">
        <f t="shared" ref="B1:V1" si="0">COLUMN(B:B) - 1</f>
        <v>1</v>
      </c>
      <c r="C1" s="53">
        <f t="shared" si="0"/>
        <v>2</v>
      </c>
      <c r="D1" s="53">
        <f t="shared" si="0"/>
        <v>3</v>
      </c>
      <c r="E1" s="53">
        <f t="shared" si="0"/>
        <v>4</v>
      </c>
      <c r="F1" s="53">
        <f t="shared" si="0"/>
        <v>5</v>
      </c>
      <c r="G1" s="53">
        <f t="shared" si="0"/>
        <v>6</v>
      </c>
      <c r="H1" s="53">
        <f t="shared" si="0"/>
        <v>7</v>
      </c>
      <c r="I1" s="53">
        <f t="shared" si="0"/>
        <v>8</v>
      </c>
      <c r="J1" s="53">
        <f t="shared" si="0"/>
        <v>9</v>
      </c>
      <c r="K1" s="53">
        <f t="shared" si="0"/>
        <v>10</v>
      </c>
      <c r="L1" s="53">
        <f t="shared" si="0"/>
        <v>11</v>
      </c>
      <c r="M1" s="53">
        <f t="shared" si="0"/>
        <v>12</v>
      </c>
      <c r="N1" s="53">
        <f t="shared" si="0"/>
        <v>13</v>
      </c>
      <c r="O1" s="53">
        <f t="shared" si="0"/>
        <v>14</v>
      </c>
      <c r="P1" s="53">
        <f t="shared" si="0"/>
        <v>15</v>
      </c>
      <c r="Q1" s="53">
        <f t="shared" si="0"/>
        <v>16</v>
      </c>
      <c r="R1" s="53">
        <f t="shared" si="0"/>
        <v>17</v>
      </c>
      <c r="S1" s="53">
        <f t="shared" si="0"/>
        <v>18</v>
      </c>
      <c r="T1" s="53">
        <f t="shared" si="0"/>
        <v>19</v>
      </c>
      <c r="U1" s="53">
        <f t="shared" si="0"/>
        <v>20</v>
      </c>
      <c r="V1" s="358">
        <f t="shared" si="0"/>
        <v>21</v>
      </c>
    </row>
    <row r="2" spans="2:22" ht="18"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358"/>
    </row>
    <row r="3" spans="2:22" ht="21" customHeight="1">
      <c r="B3" s="54" t="s">
        <v>157</v>
      </c>
      <c r="C3" s="54" t="s">
        <v>6</v>
      </c>
      <c r="D3" s="55" t="s">
        <v>257</v>
      </c>
      <c r="E3" s="54" t="s">
        <v>163</v>
      </c>
      <c r="F3" s="55" t="s">
        <v>258</v>
      </c>
      <c r="G3" s="55" t="s">
        <v>259</v>
      </c>
      <c r="H3" s="55" t="s">
        <v>260</v>
      </c>
      <c r="I3" s="55" t="s">
        <v>261</v>
      </c>
      <c r="J3" s="55" t="s">
        <v>262</v>
      </c>
      <c r="K3" s="54" t="s">
        <v>263</v>
      </c>
      <c r="L3" s="54" t="s">
        <v>264</v>
      </c>
      <c r="M3" s="54" t="s">
        <v>265</v>
      </c>
      <c r="N3" s="54" t="s">
        <v>266</v>
      </c>
      <c r="O3" s="55" t="s">
        <v>267</v>
      </c>
      <c r="P3" s="55" t="s">
        <v>268</v>
      </c>
      <c r="Q3" s="54" t="s">
        <v>269</v>
      </c>
      <c r="R3" s="54" t="s">
        <v>270</v>
      </c>
      <c r="S3" s="55" t="s">
        <v>271</v>
      </c>
      <c r="T3" s="55" t="s">
        <v>272</v>
      </c>
      <c r="U3" s="54" t="s">
        <v>273</v>
      </c>
      <c r="V3" s="359" t="s">
        <v>164</v>
      </c>
    </row>
    <row r="4" spans="2:22" ht="30">
      <c r="B4" s="56">
        <v>1</v>
      </c>
      <c r="C4" s="57" t="s">
        <v>274</v>
      </c>
      <c r="D4" s="58" t="s">
        <v>274</v>
      </c>
      <c r="E4" s="59" t="s">
        <v>275</v>
      </c>
      <c r="F4" s="60"/>
      <c r="G4" s="61" t="s">
        <v>108</v>
      </c>
      <c r="H4" s="62" t="s">
        <v>66</v>
      </c>
      <c r="I4" s="61" t="s">
        <v>108</v>
      </c>
      <c r="J4" s="62" t="s">
        <v>276</v>
      </c>
      <c r="K4" s="61" t="s">
        <v>277</v>
      </c>
      <c r="L4" s="63" t="s">
        <v>278</v>
      </c>
      <c r="M4" s="61" t="s">
        <v>108</v>
      </c>
      <c r="N4" s="62" t="s">
        <v>66</v>
      </c>
      <c r="O4" s="61" t="s">
        <v>108</v>
      </c>
      <c r="P4" s="62" t="s">
        <v>66</v>
      </c>
      <c r="Q4" s="61" t="s">
        <v>279</v>
      </c>
      <c r="R4" s="62" t="s">
        <v>280</v>
      </c>
      <c r="S4" s="61" t="s">
        <v>108</v>
      </c>
      <c r="T4" s="62" t="s">
        <v>66</v>
      </c>
      <c r="U4" s="56">
        <v>38</v>
      </c>
      <c r="V4" s="360"/>
    </row>
    <row r="5" spans="2:22" ht="30">
      <c r="B5" s="56">
        <v>2</v>
      </c>
      <c r="C5" s="57" t="s">
        <v>281</v>
      </c>
      <c r="D5" s="58" t="s">
        <v>281</v>
      </c>
      <c r="E5" s="59" t="s">
        <v>282</v>
      </c>
      <c r="F5" s="60"/>
      <c r="G5" s="61" t="s">
        <v>91</v>
      </c>
      <c r="H5" s="62" t="s">
        <v>114</v>
      </c>
      <c r="I5" s="61" t="s">
        <v>91</v>
      </c>
      <c r="J5" s="62" t="s">
        <v>283</v>
      </c>
      <c r="K5" s="61" t="s">
        <v>284</v>
      </c>
      <c r="L5" s="63" t="s">
        <v>285</v>
      </c>
      <c r="M5" s="61" t="s">
        <v>91</v>
      </c>
      <c r="N5" s="62" t="s">
        <v>114</v>
      </c>
      <c r="O5" s="61" t="s">
        <v>91</v>
      </c>
      <c r="P5" s="62" t="s">
        <v>114</v>
      </c>
      <c r="Q5" s="61" t="s">
        <v>286</v>
      </c>
      <c r="R5" s="62" t="s">
        <v>287</v>
      </c>
      <c r="S5" s="61" t="s">
        <v>91</v>
      </c>
      <c r="T5" s="62" t="s">
        <v>114</v>
      </c>
      <c r="U5" s="56">
        <v>22</v>
      </c>
      <c r="V5" s="360"/>
    </row>
    <row r="6" spans="2:22" ht="30">
      <c r="B6" s="56">
        <v>3</v>
      </c>
      <c r="C6" s="57" t="s">
        <v>288</v>
      </c>
      <c r="D6" s="58" t="s">
        <v>288</v>
      </c>
      <c r="E6" s="59" t="s">
        <v>289</v>
      </c>
      <c r="F6" s="60"/>
      <c r="G6" s="61" t="s">
        <v>64</v>
      </c>
      <c r="H6" s="62" t="s">
        <v>100</v>
      </c>
      <c r="I6" s="61" t="s">
        <v>64</v>
      </c>
      <c r="J6" s="62" t="s">
        <v>290</v>
      </c>
      <c r="K6" s="61" t="s">
        <v>64</v>
      </c>
      <c r="L6" s="63" t="s">
        <v>100</v>
      </c>
      <c r="M6" s="61" t="s">
        <v>64</v>
      </c>
      <c r="N6" s="62" t="s">
        <v>100</v>
      </c>
      <c r="O6" s="61" t="s">
        <v>64</v>
      </c>
      <c r="P6" s="62" t="s">
        <v>100</v>
      </c>
      <c r="Q6" s="61" t="s">
        <v>291</v>
      </c>
      <c r="R6" s="62" t="s">
        <v>292</v>
      </c>
      <c r="S6" s="61" t="s">
        <v>64</v>
      </c>
      <c r="T6" s="62" t="s">
        <v>100</v>
      </c>
      <c r="U6" s="56">
        <v>16</v>
      </c>
      <c r="V6" s="360"/>
    </row>
    <row r="7" spans="2:22" ht="30">
      <c r="B7" s="56">
        <v>4</v>
      </c>
      <c r="C7" s="64" t="s">
        <v>293</v>
      </c>
      <c r="D7" s="58" t="s">
        <v>293</v>
      </c>
      <c r="E7" s="59" t="s">
        <v>294</v>
      </c>
      <c r="F7" s="60"/>
      <c r="G7" s="61" t="s">
        <v>84</v>
      </c>
      <c r="H7" s="65"/>
      <c r="I7" s="66" t="s">
        <v>84</v>
      </c>
      <c r="J7" s="65"/>
      <c r="K7" s="66" t="s">
        <v>295</v>
      </c>
      <c r="L7" s="65"/>
      <c r="M7" s="66" t="s">
        <v>84</v>
      </c>
      <c r="N7" s="65"/>
      <c r="O7" s="66" t="s">
        <v>84</v>
      </c>
      <c r="P7" s="65"/>
      <c r="Q7" s="66" t="s">
        <v>296</v>
      </c>
      <c r="R7" s="65"/>
      <c r="S7" s="66" t="s">
        <v>84</v>
      </c>
      <c r="T7" s="65"/>
      <c r="U7" s="56">
        <v>47</v>
      </c>
      <c r="V7" s="360"/>
    </row>
    <row r="8" spans="2:22" ht="30">
      <c r="B8" s="56">
        <v>5</v>
      </c>
      <c r="C8" s="78" t="s">
        <v>297</v>
      </c>
      <c r="D8" s="68"/>
      <c r="E8" s="59" t="s">
        <v>298</v>
      </c>
      <c r="F8" s="69" t="s">
        <v>299</v>
      </c>
      <c r="G8" s="61" t="s">
        <v>300</v>
      </c>
      <c r="H8" s="62" t="s">
        <v>301</v>
      </c>
      <c r="I8" s="61" t="s">
        <v>302</v>
      </c>
      <c r="J8" s="62" t="s">
        <v>303</v>
      </c>
      <c r="K8" s="61" t="s">
        <v>304</v>
      </c>
      <c r="L8" s="63" t="s">
        <v>305</v>
      </c>
      <c r="M8" s="61" t="s">
        <v>306</v>
      </c>
      <c r="N8" s="62" t="s">
        <v>301</v>
      </c>
      <c r="O8" s="61" t="s">
        <v>306</v>
      </c>
      <c r="P8" s="62" t="s">
        <v>301</v>
      </c>
      <c r="Q8" s="61" t="s">
        <v>307</v>
      </c>
      <c r="R8" s="62" t="s">
        <v>308</v>
      </c>
      <c r="S8" s="354"/>
      <c r="T8" s="355"/>
      <c r="U8" s="56">
        <v>10</v>
      </c>
      <c r="V8" s="265" t="s">
        <v>309</v>
      </c>
    </row>
    <row r="9" spans="2:22" ht="30">
      <c r="B9" s="56">
        <v>6</v>
      </c>
      <c r="C9" s="57" t="s">
        <v>310</v>
      </c>
      <c r="D9" s="58" t="s">
        <v>310</v>
      </c>
      <c r="E9" s="59" t="s">
        <v>311</v>
      </c>
      <c r="F9" s="60"/>
      <c r="G9" s="61" t="s">
        <v>93</v>
      </c>
      <c r="H9" s="62" t="s">
        <v>312</v>
      </c>
      <c r="I9" s="61" t="s">
        <v>93</v>
      </c>
      <c r="J9" s="62" t="s">
        <v>313</v>
      </c>
      <c r="K9" s="61" t="s">
        <v>93</v>
      </c>
      <c r="L9" s="63" t="s">
        <v>312</v>
      </c>
      <c r="M9" s="61" t="s">
        <v>93</v>
      </c>
      <c r="N9" s="62" t="s">
        <v>312</v>
      </c>
      <c r="O9" s="61" t="s">
        <v>93</v>
      </c>
      <c r="P9" s="62" t="s">
        <v>312</v>
      </c>
      <c r="Q9" s="71" t="s">
        <v>314</v>
      </c>
      <c r="R9" s="62" t="s">
        <v>315</v>
      </c>
      <c r="S9" s="61" t="s">
        <v>93</v>
      </c>
      <c r="T9" s="62" t="s">
        <v>312</v>
      </c>
      <c r="U9" s="56">
        <v>4</v>
      </c>
      <c r="V9" s="360"/>
    </row>
    <row r="10" spans="2:22" ht="30">
      <c r="B10" s="56">
        <v>7</v>
      </c>
      <c r="C10" s="57" t="s">
        <v>316</v>
      </c>
      <c r="D10" s="58" t="s">
        <v>316</v>
      </c>
      <c r="E10" s="72" t="s">
        <v>317</v>
      </c>
      <c r="F10" s="60"/>
      <c r="G10" s="61" t="s">
        <v>74</v>
      </c>
      <c r="H10" s="62" t="s">
        <v>99</v>
      </c>
      <c r="I10" s="61" t="s">
        <v>318</v>
      </c>
      <c r="J10" s="62" t="s">
        <v>319</v>
      </c>
      <c r="K10" s="61" t="s">
        <v>74</v>
      </c>
      <c r="L10" s="63" t="s">
        <v>99</v>
      </c>
      <c r="M10" s="61" t="s">
        <v>74</v>
      </c>
      <c r="N10" s="62" t="s">
        <v>99</v>
      </c>
      <c r="O10" s="61" t="s">
        <v>74</v>
      </c>
      <c r="P10" s="62" t="s">
        <v>99</v>
      </c>
      <c r="Q10" s="61" t="s">
        <v>320</v>
      </c>
      <c r="R10" s="62" t="s">
        <v>321</v>
      </c>
      <c r="S10" s="61" t="s">
        <v>74</v>
      </c>
      <c r="T10" s="62" t="s">
        <v>99</v>
      </c>
      <c r="U10" s="56">
        <v>36</v>
      </c>
      <c r="V10" s="360"/>
    </row>
    <row r="11" spans="2:22" ht="30">
      <c r="B11" s="56">
        <v>8</v>
      </c>
      <c r="C11" s="57" t="s">
        <v>322</v>
      </c>
      <c r="D11" s="58" t="s">
        <v>322</v>
      </c>
      <c r="E11" s="59" t="s">
        <v>323</v>
      </c>
      <c r="F11" s="60"/>
      <c r="G11" s="61" t="s">
        <v>104</v>
      </c>
      <c r="H11" s="62" t="s">
        <v>324</v>
      </c>
      <c r="I11" s="61" t="s">
        <v>325</v>
      </c>
      <c r="J11" s="67" t="s">
        <v>326</v>
      </c>
      <c r="K11" s="61" t="s">
        <v>327</v>
      </c>
      <c r="L11" s="63" t="s">
        <v>328</v>
      </c>
      <c r="M11" s="61" t="s">
        <v>104</v>
      </c>
      <c r="N11" s="62" t="s">
        <v>329</v>
      </c>
      <c r="O11" s="61" t="s">
        <v>325</v>
      </c>
      <c r="P11" s="62" t="s">
        <v>330</v>
      </c>
      <c r="Q11" s="61" t="s">
        <v>331</v>
      </c>
      <c r="R11" s="62" t="s">
        <v>332</v>
      </c>
      <c r="S11" s="61" t="s">
        <v>325</v>
      </c>
      <c r="T11" s="62" t="s">
        <v>330</v>
      </c>
      <c r="U11" s="56">
        <v>43</v>
      </c>
      <c r="V11" s="360"/>
    </row>
    <row r="12" spans="2:22" ht="30">
      <c r="B12" s="56">
        <v>9</v>
      </c>
      <c r="C12" s="57" t="s">
        <v>333</v>
      </c>
      <c r="D12" s="58" t="s">
        <v>333</v>
      </c>
      <c r="E12" s="59" t="s">
        <v>334</v>
      </c>
      <c r="F12" s="60"/>
      <c r="G12" s="61" t="s">
        <v>81</v>
      </c>
      <c r="H12" s="62" t="s">
        <v>77</v>
      </c>
      <c r="I12" s="61" t="s">
        <v>335</v>
      </c>
      <c r="J12" s="62" t="s">
        <v>336</v>
      </c>
      <c r="K12" s="61" t="s">
        <v>81</v>
      </c>
      <c r="L12" s="63" t="s">
        <v>77</v>
      </c>
      <c r="M12" s="61" t="s">
        <v>81</v>
      </c>
      <c r="N12" s="62" t="s">
        <v>77</v>
      </c>
      <c r="O12" s="61" t="s">
        <v>145</v>
      </c>
      <c r="P12" s="62" t="s">
        <v>337</v>
      </c>
      <c r="Q12" s="61" t="s">
        <v>338</v>
      </c>
      <c r="R12" s="62" t="s">
        <v>339</v>
      </c>
      <c r="S12" s="61" t="s">
        <v>145</v>
      </c>
      <c r="T12" s="62" t="s">
        <v>337</v>
      </c>
      <c r="U12" s="56">
        <v>18</v>
      </c>
      <c r="V12" s="360"/>
    </row>
    <row r="13" spans="2:22" ht="30">
      <c r="B13" s="56">
        <v>10</v>
      </c>
      <c r="C13" s="57" t="s">
        <v>340</v>
      </c>
      <c r="D13" s="58" t="s">
        <v>340</v>
      </c>
      <c r="E13" s="59" t="s">
        <v>341</v>
      </c>
      <c r="F13" s="60"/>
      <c r="G13" s="61" t="s">
        <v>78</v>
      </c>
      <c r="H13" s="62" t="s">
        <v>71</v>
      </c>
      <c r="I13" s="61" t="s">
        <v>342</v>
      </c>
      <c r="J13" s="67" t="s">
        <v>343</v>
      </c>
      <c r="K13" s="61" t="s">
        <v>344</v>
      </c>
      <c r="L13" s="63" t="s">
        <v>345</v>
      </c>
      <c r="M13" s="61" t="s">
        <v>78</v>
      </c>
      <c r="N13" s="62" t="s">
        <v>71</v>
      </c>
      <c r="O13" s="61" t="s">
        <v>342</v>
      </c>
      <c r="P13" s="62" t="s">
        <v>346</v>
      </c>
      <c r="Q13" s="61" t="s">
        <v>347</v>
      </c>
      <c r="R13" s="62" t="s">
        <v>348</v>
      </c>
      <c r="S13" s="61" t="s">
        <v>342</v>
      </c>
      <c r="T13" s="62" t="s">
        <v>346</v>
      </c>
      <c r="U13" s="56">
        <v>41</v>
      </c>
      <c r="V13" s="360"/>
    </row>
    <row r="14" spans="2:22" ht="30">
      <c r="B14" s="56">
        <v>11</v>
      </c>
      <c r="C14" s="57" t="s">
        <v>349</v>
      </c>
      <c r="D14" s="58" t="s">
        <v>349</v>
      </c>
      <c r="E14" s="59" t="s">
        <v>350</v>
      </c>
      <c r="F14" s="60"/>
      <c r="G14" s="61" t="s">
        <v>75</v>
      </c>
      <c r="H14" s="70"/>
      <c r="I14" s="61" t="s">
        <v>351</v>
      </c>
      <c r="J14" s="70"/>
      <c r="K14" s="61" t="s">
        <v>94</v>
      </c>
      <c r="L14" s="70"/>
      <c r="M14" s="66" t="s">
        <v>352</v>
      </c>
      <c r="N14" s="70"/>
      <c r="O14" s="61" t="s">
        <v>75</v>
      </c>
      <c r="P14" s="70"/>
      <c r="Q14" s="61" t="s">
        <v>353</v>
      </c>
      <c r="R14" s="70"/>
      <c r="S14" s="61" t="s">
        <v>75</v>
      </c>
      <c r="T14" s="70"/>
      <c r="U14" s="56">
        <v>33</v>
      </c>
      <c r="V14" s="265" t="s">
        <v>354</v>
      </c>
    </row>
    <row r="15" spans="2:22" ht="30">
      <c r="B15" s="56">
        <v>12</v>
      </c>
      <c r="C15" s="57" t="s">
        <v>355</v>
      </c>
      <c r="D15" s="58" t="s">
        <v>355</v>
      </c>
      <c r="E15" s="59" t="s">
        <v>356</v>
      </c>
      <c r="F15" s="60"/>
      <c r="G15" s="61" t="s">
        <v>89</v>
      </c>
      <c r="H15" s="62" t="s">
        <v>357</v>
      </c>
      <c r="I15" s="61" t="s">
        <v>89</v>
      </c>
      <c r="J15" s="67" t="s">
        <v>358</v>
      </c>
      <c r="K15" s="61" t="s">
        <v>359</v>
      </c>
      <c r="L15" s="63" t="s">
        <v>360</v>
      </c>
      <c r="M15" s="61" t="s">
        <v>89</v>
      </c>
      <c r="N15" s="62" t="s">
        <v>357</v>
      </c>
      <c r="O15" s="61" t="s">
        <v>89</v>
      </c>
      <c r="P15" s="62" t="s">
        <v>357</v>
      </c>
      <c r="Q15" s="61" t="s">
        <v>361</v>
      </c>
      <c r="R15" s="62" t="s">
        <v>362</v>
      </c>
      <c r="S15" s="61" t="s">
        <v>363</v>
      </c>
      <c r="T15" s="62" t="s">
        <v>364</v>
      </c>
      <c r="U15" s="56">
        <v>24</v>
      </c>
      <c r="V15" s="360"/>
    </row>
    <row r="16" spans="2:22" ht="30">
      <c r="B16" s="56">
        <v>13</v>
      </c>
      <c r="C16" s="78" t="s">
        <v>365</v>
      </c>
      <c r="D16" s="68"/>
      <c r="E16" s="59" t="s">
        <v>366</v>
      </c>
      <c r="F16" s="69" t="s">
        <v>299</v>
      </c>
      <c r="G16" s="61" t="s">
        <v>367</v>
      </c>
      <c r="H16" s="65"/>
      <c r="I16" s="61" t="s">
        <v>367</v>
      </c>
      <c r="J16" s="65"/>
      <c r="K16" s="61" t="s">
        <v>368</v>
      </c>
      <c r="L16" s="65"/>
      <c r="M16" s="356" t="s">
        <v>367</v>
      </c>
      <c r="N16" s="65"/>
      <c r="O16" s="356" t="s">
        <v>367</v>
      </c>
      <c r="P16" s="65"/>
      <c r="Q16" s="356" t="s">
        <v>369</v>
      </c>
      <c r="R16" s="65"/>
      <c r="S16" s="354"/>
      <c r="T16" s="355"/>
      <c r="U16" s="56">
        <v>13</v>
      </c>
      <c r="V16" s="265" t="s">
        <v>370</v>
      </c>
    </row>
    <row r="17" spans="2:22" ht="30">
      <c r="B17" s="56">
        <v>14</v>
      </c>
      <c r="C17" s="57" t="s">
        <v>371</v>
      </c>
      <c r="D17" s="58" t="s">
        <v>371</v>
      </c>
      <c r="E17" s="72" t="s">
        <v>372</v>
      </c>
      <c r="F17" s="60"/>
      <c r="G17" s="61" t="s">
        <v>88</v>
      </c>
      <c r="H17" s="62" t="s">
        <v>87</v>
      </c>
      <c r="I17" s="61" t="s">
        <v>373</v>
      </c>
      <c r="J17" s="62" t="s">
        <v>374</v>
      </c>
      <c r="K17" s="61" t="s">
        <v>375</v>
      </c>
      <c r="L17" s="63" t="s">
        <v>376</v>
      </c>
      <c r="M17" s="352" t="s">
        <v>88</v>
      </c>
      <c r="N17" s="353" t="s">
        <v>87</v>
      </c>
      <c r="O17" s="352" t="s">
        <v>88</v>
      </c>
      <c r="P17" s="353" t="s">
        <v>87</v>
      </c>
      <c r="Q17" s="352" t="s">
        <v>377</v>
      </c>
      <c r="R17" s="353" t="s">
        <v>378</v>
      </c>
      <c r="S17" s="61" t="s">
        <v>88</v>
      </c>
      <c r="T17" s="62" t="s">
        <v>87</v>
      </c>
      <c r="U17" s="56">
        <v>28</v>
      </c>
      <c r="V17" s="360"/>
    </row>
    <row r="18" spans="2:22" ht="30">
      <c r="B18" s="56">
        <v>15</v>
      </c>
      <c r="C18" s="57" t="s">
        <v>379</v>
      </c>
      <c r="D18" s="58" t="s">
        <v>379</v>
      </c>
      <c r="E18" s="59" t="s">
        <v>380</v>
      </c>
      <c r="F18" s="60"/>
      <c r="G18" s="61" t="s">
        <v>86</v>
      </c>
      <c r="H18" s="62" t="s">
        <v>381</v>
      </c>
      <c r="I18" s="61" t="s">
        <v>382</v>
      </c>
      <c r="J18" s="67" t="s">
        <v>383</v>
      </c>
      <c r="K18" s="61" t="s">
        <v>86</v>
      </c>
      <c r="L18" s="63" t="s">
        <v>384</v>
      </c>
      <c r="M18" s="61" t="s">
        <v>86</v>
      </c>
      <c r="N18" s="62" t="s">
        <v>381</v>
      </c>
      <c r="O18" s="61" t="s">
        <v>86</v>
      </c>
      <c r="P18" s="62" t="s">
        <v>381</v>
      </c>
      <c r="Q18" s="61" t="s">
        <v>385</v>
      </c>
      <c r="R18" s="62" t="s">
        <v>386</v>
      </c>
      <c r="S18" s="61" t="s">
        <v>86</v>
      </c>
      <c r="T18" s="62" t="s">
        <v>381</v>
      </c>
      <c r="U18" s="56">
        <v>31</v>
      </c>
      <c r="V18" s="360"/>
    </row>
    <row r="19" spans="2:22" ht="30">
      <c r="B19" s="56">
        <v>16</v>
      </c>
      <c r="C19" s="57" t="s">
        <v>387</v>
      </c>
      <c r="D19" s="58" t="s">
        <v>387</v>
      </c>
      <c r="E19" s="59" t="s">
        <v>388</v>
      </c>
      <c r="F19" s="60"/>
      <c r="G19" s="61" t="s">
        <v>83</v>
      </c>
      <c r="H19" s="65"/>
      <c r="I19" s="61" t="s">
        <v>83</v>
      </c>
      <c r="J19" s="65"/>
      <c r="K19" s="61" t="s">
        <v>389</v>
      </c>
      <c r="L19" s="65"/>
      <c r="M19" s="61" t="s">
        <v>83</v>
      </c>
      <c r="N19" s="65"/>
      <c r="O19" s="61" t="s">
        <v>83</v>
      </c>
      <c r="P19" s="65"/>
      <c r="Q19" s="61" t="s">
        <v>390</v>
      </c>
      <c r="R19" s="65"/>
      <c r="S19" s="61" t="s">
        <v>83</v>
      </c>
      <c r="T19" s="65"/>
      <c r="U19" s="56">
        <v>6</v>
      </c>
      <c r="V19" s="360"/>
    </row>
    <row r="20" spans="2:22" ht="30">
      <c r="B20" s="56">
        <v>17</v>
      </c>
      <c r="C20" s="57" t="s">
        <v>391</v>
      </c>
      <c r="D20" s="58" t="s">
        <v>391</v>
      </c>
      <c r="E20" s="59" t="s">
        <v>392</v>
      </c>
      <c r="F20" s="60"/>
      <c r="G20" s="61" t="s">
        <v>105</v>
      </c>
      <c r="H20" s="62" t="s">
        <v>97</v>
      </c>
      <c r="I20" s="61" t="s">
        <v>105</v>
      </c>
      <c r="J20" s="62" t="s">
        <v>393</v>
      </c>
      <c r="K20" s="61" t="s">
        <v>105</v>
      </c>
      <c r="L20" s="63" t="s">
        <v>97</v>
      </c>
      <c r="M20" s="61" t="s">
        <v>105</v>
      </c>
      <c r="N20" s="62" t="s">
        <v>97</v>
      </c>
      <c r="O20" s="61" t="s">
        <v>105</v>
      </c>
      <c r="P20" s="62" t="s">
        <v>97</v>
      </c>
      <c r="Q20" s="61" t="s">
        <v>394</v>
      </c>
      <c r="R20" s="62" t="s">
        <v>395</v>
      </c>
      <c r="S20" s="61" t="s">
        <v>105</v>
      </c>
      <c r="T20" s="62" t="s">
        <v>97</v>
      </c>
      <c r="U20" s="56">
        <v>17</v>
      </c>
      <c r="V20" s="360"/>
    </row>
    <row r="21" spans="2:22" ht="30">
      <c r="B21" s="56">
        <v>18</v>
      </c>
      <c r="C21" s="57" t="s">
        <v>396</v>
      </c>
      <c r="D21" s="58" t="s">
        <v>396</v>
      </c>
      <c r="E21" s="59" t="s">
        <v>397</v>
      </c>
      <c r="F21" s="60"/>
      <c r="G21" s="61" t="s">
        <v>398</v>
      </c>
      <c r="H21" s="62" t="s">
        <v>399</v>
      </c>
      <c r="I21" s="61" t="s">
        <v>400</v>
      </c>
      <c r="J21" s="67" t="s">
        <v>401</v>
      </c>
      <c r="K21" s="61" t="s">
        <v>402</v>
      </c>
      <c r="L21" s="63" t="s">
        <v>403</v>
      </c>
      <c r="M21" s="61" t="s">
        <v>398</v>
      </c>
      <c r="N21" s="62" t="s">
        <v>399</v>
      </c>
      <c r="O21" s="61" t="s">
        <v>398</v>
      </c>
      <c r="P21" s="62" t="s">
        <v>399</v>
      </c>
      <c r="Q21" s="61" t="s">
        <v>404</v>
      </c>
      <c r="R21" s="62" t="s">
        <v>405</v>
      </c>
      <c r="S21" s="61" t="s">
        <v>398</v>
      </c>
      <c r="T21" s="62" t="s">
        <v>399</v>
      </c>
      <c r="U21" s="56">
        <v>23</v>
      </c>
      <c r="V21" s="360"/>
    </row>
    <row r="22" spans="2:22" ht="30">
      <c r="B22" s="56">
        <v>19</v>
      </c>
      <c r="C22" s="57" t="s">
        <v>406</v>
      </c>
      <c r="D22" s="58" t="s">
        <v>406</v>
      </c>
      <c r="E22" s="59" t="s">
        <v>407</v>
      </c>
      <c r="F22" s="60"/>
      <c r="G22" s="61" t="s">
        <v>109</v>
      </c>
      <c r="H22" s="62" t="s">
        <v>408</v>
      </c>
      <c r="I22" s="61" t="s">
        <v>109</v>
      </c>
      <c r="J22" s="62" t="s">
        <v>409</v>
      </c>
      <c r="K22" s="61" t="s">
        <v>109</v>
      </c>
      <c r="L22" s="63" t="s">
        <v>408</v>
      </c>
      <c r="M22" s="61" t="s">
        <v>109</v>
      </c>
      <c r="N22" s="62" t="s">
        <v>408</v>
      </c>
      <c r="O22" s="61" t="s">
        <v>109</v>
      </c>
      <c r="P22" s="62" t="s">
        <v>408</v>
      </c>
      <c r="Q22" s="61" t="s">
        <v>410</v>
      </c>
      <c r="R22" s="62" t="s">
        <v>411</v>
      </c>
      <c r="S22" s="61" t="s">
        <v>109</v>
      </c>
      <c r="T22" s="62" t="s">
        <v>408</v>
      </c>
      <c r="U22" s="56">
        <v>3</v>
      </c>
      <c r="V22" s="360"/>
    </row>
    <row r="23" spans="2:22" ht="30">
      <c r="B23" s="56">
        <v>20</v>
      </c>
      <c r="C23" s="57" t="s">
        <v>412</v>
      </c>
      <c r="D23" s="58" t="s">
        <v>412</v>
      </c>
      <c r="E23" s="59" t="s">
        <v>413</v>
      </c>
      <c r="F23" s="60"/>
      <c r="G23" s="61" t="s">
        <v>101</v>
      </c>
      <c r="H23" s="62" t="s">
        <v>414</v>
      </c>
      <c r="I23" s="61" t="s">
        <v>415</v>
      </c>
      <c r="J23" s="67" t="s">
        <v>416</v>
      </c>
      <c r="K23" s="61" t="s">
        <v>417</v>
      </c>
      <c r="L23" s="63" t="s">
        <v>418</v>
      </c>
      <c r="M23" s="61" t="s">
        <v>101</v>
      </c>
      <c r="N23" s="62" t="s">
        <v>414</v>
      </c>
      <c r="O23" s="61" t="s">
        <v>415</v>
      </c>
      <c r="P23" s="62" t="s">
        <v>419</v>
      </c>
      <c r="Q23" s="61" t="s">
        <v>420</v>
      </c>
      <c r="R23" s="62" t="s">
        <v>421</v>
      </c>
      <c r="S23" s="61" t="s">
        <v>415</v>
      </c>
      <c r="T23" s="62" t="s">
        <v>419</v>
      </c>
      <c r="U23" s="56">
        <v>39</v>
      </c>
      <c r="V23" s="360"/>
    </row>
    <row r="24" spans="2:22" ht="30">
      <c r="B24" s="56">
        <v>21</v>
      </c>
      <c r="C24" s="57" t="s">
        <v>422</v>
      </c>
      <c r="D24" s="58" t="s">
        <v>422</v>
      </c>
      <c r="E24" s="72" t="s">
        <v>423</v>
      </c>
      <c r="F24" s="60"/>
      <c r="G24" s="61" t="s">
        <v>95</v>
      </c>
      <c r="H24" s="62" t="s">
        <v>424</v>
      </c>
      <c r="I24" s="61" t="s">
        <v>425</v>
      </c>
      <c r="J24" s="62" t="s">
        <v>426</v>
      </c>
      <c r="K24" s="61" t="s">
        <v>95</v>
      </c>
      <c r="L24" s="63" t="s">
        <v>424</v>
      </c>
      <c r="M24" s="61" t="s">
        <v>95</v>
      </c>
      <c r="N24" s="62" t="s">
        <v>424</v>
      </c>
      <c r="O24" s="61" t="s">
        <v>95</v>
      </c>
      <c r="P24" s="62" t="s">
        <v>424</v>
      </c>
      <c r="Q24" s="61" t="s">
        <v>427</v>
      </c>
      <c r="R24" s="62" t="s">
        <v>428</v>
      </c>
      <c r="S24" s="61" t="s">
        <v>95</v>
      </c>
      <c r="T24" s="62" t="s">
        <v>424</v>
      </c>
      <c r="U24" s="56">
        <v>5</v>
      </c>
      <c r="V24" s="360"/>
    </row>
    <row r="25" spans="2:22" ht="30">
      <c r="B25" s="56">
        <v>22</v>
      </c>
      <c r="C25" s="57" t="s">
        <v>429</v>
      </c>
      <c r="D25" s="58" t="s">
        <v>429</v>
      </c>
      <c r="E25" s="59" t="s">
        <v>430</v>
      </c>
      <c r="F25" s="60"/>
      <c r="G25" s="61" t="s">
        <v>107</v>
      </c>
      <c r="H25" s="62" t="s">
        <v>96</v>
      </c>
      <c r="I25" s="61" t="s">
        <v>107</v>
      </c>
      <c r="J25" s="62" t="s">
        <v>431</v>
      </c>
      <c r="K25" s="61" t="s">
        <v>432</v>
      </c>
      <c r="L25" s="63" t="s">
        <v>433</v>
      </c>
      <c r="M25" s="61" t="s">
        <v>107</v>
      </c>
      <c r="N25" s="62" t="s">
        <v>96</v>
      </c>
      <c r="O25" s="61" t="s">
        <v>107</v>
      </c>
      <c r="P25" s="62" t="s">
        <v>96</v>
      </c>
      <c r="Q25" s="61" t="s">
        <v>434</v>
      </c>
      <c r="R25" s="62" t="s">
        <v>435</v>
      </c>
      <c r="S25" s="61" t="s">
        <v>107</v>
      </c>
      <c r="T25" s="62" t="s">
        <v>96</v>
      </c>
      <c r="U25" s="56">
        <v>21</v>
      </c>
      <c r="V25" s="360"/>
    </row>
    <row r="26" spans="2:22" ht="30">
      <c r="B26" s="56">
        <v>23</v>
      </c>
      <c r="C26" s="57" t="s">
        <v>436</v>
      </c>
      <c r="D26" s="58" t="s">
        <v>436</v>
      </c>
      <c r="E26" s="59" t="s">
        <v>437</v>
      </c>
      <c r="F26" s="60"/>
      <c r="G26" s="61" t="s">
        <v>102</v>
      </c>
      <c r="H26" s="62" t="s">
        <v>438</v>
      </c>
      <c r="I26" s="61" t="s">
        <v>102</v>
      </c>
      <c r="J26" s="62" t="s">
        <v>439</v>
      </c>
      <c r="K26" s="61" t="s">
        <v>440</v>
      </c>
      <c r="L26" s="63" t="s">
        <v>441</v>
      </c>
      <c r="M26" s="61" t="s">
        <v>102</v>
      </c>
      <c r="N26" s="62" t="s">
        <v>438</v>
      </c>
      <c r="O26" s="61" t="s">
        <v>102</v>
      </c>
      <c r="P26" s="62" t="s">
        <v>438</v>
      </c>
      <c r="Q26" s="61" t="s">
        <v>442</v>
      </c>
      <c r="R26" s="62" t="s">
        <v>443</v>
      </c>
      <c r="S26" s="61" t="s">
        <v>444</v>
      </c>
      <c r="T26" s="62" t="s">
        <v>445</v>
      </c>
      <c r="U26" s="56">
        <v>8</v>
      </c>
      <c r="V26" s="361" t="s">
        <v>446</v>
      </c>
    </row>
    <row r="27" spans="2:22" ht="30">
      <c r="B27" s="56">
        <v>24</v>
      </c>
      <c r="C27" s="57" t="s">
        <v>447</v>
      </c>
      <c r="D27" s="58" t="s">
        <v>447</v>
      </c>
      <c r="E27" s="73" t="s">
        <v>448</v>
      </c>
      <c r="F27" s="60"/>
      <c r="G27" s="61" t="s">
        <v>106</v>
      </c>
      <c r="H27" s="62" t="s">
        <v>130</v>
      </c>
      <c r="I27" s="61" t="s">
        <v>106</v>
      </c>
      <c r="J27" s="62" t="s">
        <v>449</v>
      </c>
      <c r="K27" s="61" t="s">
        <v>450</v>
      </c>
      <c r="L27" s="63" t="s">
        <v>451</v>
      </c>
      <c r="M27" s="61" t="s">
        <v>106</v>
      </c>
      <c r="N27" s="62" t="s">
        <v>130</v>
      </c>
      <c r="O27" s="61" t="s">
        <v>106</v>
      </c>
      <c r="P27" s="62" t="s">
        <v>130</v>
      </c>
      <c r="Q27" s="61" t="s">
        <v>452</v>
      </c>
      <c r="R27" s="62" t="s">
        <v>453</v>
      </c>
      <c r="S27" s="61" t="s">
        <v>106</v>
      </c>
      <c r="T27" s="62" t="s">
        <v>130</v>
      </c>
      <c r="U27" s="56">
        <v>19</v>
      </c>
      <c r="V27" s="265" t="s">
        <v>454</v>
      </c>
    </row>
    <row r="28" spans="2:22" ht="30">
      <c r="B28" s="56">
        <v>25</v>
      </c>
      <c r="C28" s="57" t="s">
        <v>455</v>
      </c>
      <c r="D28" s="58" t="s">
        <v>455</v>
      </c>
      <c r="E28" s="59" t="s">
        <v>456</v>
      </c>
      <c r="F28" s="60"/>
      <c r="G28" s="61" t="s">
        <v>94</v>
      </c>
      <c r="H28" s="67" t="s">
        <v>457</v>
      </c>
      <c r="I28" s="66" t="s">
        <v>147</v>
      </c>
      <c r="J28" s="67" t="s">
        <v>458</v>
      </c>
      <c r="K28" s="66" t="s">
        <v>459</v>
      </c>
      <c r="L28" s="74" t="s">
        <v>460</v>
      </c>
      <c r="M28" s="66" t="s">
        <v>94</v>
      </c>
      <c r="N28" s="67" t="s">
        <v>457</v>
      </c>
      <c r="O28" s="66" t="s">
        <v>147</v>
      </c>
      <c r="P28" s="67" t="s">
        <v>461</v>
      </c>
      <c r="Q28" s="66" t="s">
        <v>462</v>
      </c>
      <c r="R28" s="67" t="s">
        <v>463</v>
      </c>
      <c r="S28" s="66" t="s">
        <v>147</v>
      </c>
      <c r="T28" s="67" t="s">
        <v>461</v>
      </c>
      <c r="U28" s="56">
        <v>45</v>
      </c>
      <c r="V28" s="360"/>
    </row>
    <row r="29" spans="2:22" ht="30">
      <c r="B29" s="56">
        <v>26</v>
      </c>
      <c r="C29" s="57" t="s">
        <v>464</v>
      </c>
      <c r="D29" s="58" t="s">
        <v>464</v>
      </c>
      <c r="E29" s="59" t="s">
        <v>465</v>
      </c>
      <c r="F29" s="60"/>
      <c r="G29" s="61" t="s">
        <v>466</v>
      </c>
      <c r="H29" s="67" t="s">
        <v>467</v>
      </c>
      <c r="I29" s="61" t="s">
        <v>468</v>
      </c>
      <c r="J29" s="62" t="s">
        <v>469</v>
      </c>
      <c r="K29" s="61" t="s">
        <v>470</v>
      </c>
      <c r="L29" s="63" t="s">
        <v>471</v>
      </c>
      <c r="M29" s="61" t="s">
        <v>472</v>
      </c>
      <c r="N29" s="62" t="s">
        <v>473</v>
      </c>
      <c r="O29" s="61" t="s">
        <v>466</v>
      </c>
      <c r="P29" s="62" t="s">
        <v>474</v>
      </c>
      <c r="Q29" s="61" t="s">
        <v>475</v>
      </c>
      <c r="R29" s="62" t="s">
        <v>476</v>
      </c>
      <c r="S29" s="61" t="s">
        <v>477</v>
      </c>
      <c r="T29" s="62" t="s">
        <v>478</v>
      </c>
      <c r="U29" s="56">
        <v>2</v>
      </c>
      <c r="V29" s="360" t="s">
        <v>479</v>
      </c>
    </row>
    <row r="30" spans="2:22" ht="30">
      <c r="B30" s="56">
        <v>27</v>
      </c>
      <c r="C30" s="57" t="s">
        <v>480</v>
      </c>
      <c r="D30" s="75" t="s">
        <v>481</v>
      </c>
      <c r="E30" s="59" t="s">
        <v>482</v>
      </c>
      <c r="F30" s="76" t="s">
        <v>483</v>
      </c>
      <c r="G30" s="61" t="s">
        <v>62</v>
      </c>
      <c r="H30" s="62" t="s">
        <v>484</v>
      </c>
      <c r="I30" s="61" t="s">
        <v>62</v>
      </c>
      <c r="J30" s="62" t="s">
        <v>485</v>
      </c>
      <c r="K30" s="61" t="s">
        <v>75</v>
      </c>
      <c r="L30" s="63" t="s">
        <v>486</v>
      </c>
      <c r="M30" s="61" t="s">
        <v>62</v>
      </c>
      <c r="N30" s="62" t="s">
        <v>484</v>
      </c>
      <c r="O30" s="61" t="s">
        <v>62</v>
      </c>
      <c r="P30" s="62" t="s">
        <v>484</v>
      </c>
      <c r="Q30" s="61" t="s">
        <v>487</v>
      </c>
      <c r="R30" s="62" t="s">
        <v>488</v>
      </c>
      <c r="S30" s="61" t="s">
        <v>62</v>
      </c>
      <c r="T30" s="62" t="s">
        <v>484</v>
      </c>
      <c r="U30" s="56">
        <v>37</v>
      </c>
      <c r="V30" s="265" t="s">
        <v>489</v>
      </c>
    </row>
    <row r="31" spans="2:22" ht="30">
      <c r="B31" s="56">
        <v>28</v>
      </c>
      <c r="C31" s="57" t="s">
        <v>490</v>
      </c>
      <c r="D31" s="58" t="s">
        <v>490</v>
      </c>
      <c r="E31" s="59" t="s">
        <v>491</v>
      </c>
      <c r="F31" s="60"/>
      <c r="G31" s="61" t="s">
        <v>80</v>
      </c>
      <c r="H31" s="62" t="s">
        <v>492</v>
      </c>
      <c r="I31" s="61" t="s">
        <v>80</v>
      </c>
      <c r="J31" s="62" t="s">
        <v>493</v>
      </c>
      <c r="K31" s="61" t="s">
        <v>80</v>
      </c>
      <c r="L31" s="63" t="s">
        <v>494</v>
      </c>
      <c r="M31" s="61" t="s">
        <v>80</v>
      </c>
      <c r="N31" s="62" t="s">
        <v>492</v>
      </c>
      <c r="O31" s="61" t="s">
        <v>80</v>
      </c>
      <c r="P31" s="62" t="s">
        <v>492</v>
      </c>
      <c r="Q31" s="61" t="s">
        <v>495</v>
      </c>
      <c r="R31" s="62" t="s">
        <v>496</v>
      </c>
      <c r="S31" s="61" t="s">
        <v>80</v>
      </c>
      <c r="T31" s="62" t="s">
        <v>492</v>
      </c>
      <c r="U31" s="56">
        <v>1</v>
      </c>
      <c r="V31" s="360"/>
    </row>
    <row r="32" spans="2:22" ht="30">
      <c r="B32" s="56">
        <v>29</v>
      </c>
      <c r="C32" s="57" t="s">
        <v>497</v>
      </c>
      <c r="D32" s="58" t="s">
        <v>497</v>
      </c>
      <c r="E32" s="59" t="s">
        <v>498</v>
      </c>
      <c r="F32" s="60"/>
      <c r="G32" s="61" t="s">
        <v>67</v>
      </c>
      <c r="H32" s="62" t="s">
        <v>499</v>
      </c>
      <c r="I32" s="61" t="s">
        <v>67</v>
      </c>
      <c r="J32" s="62" t="s">
        <v>500</v>
      </c>
      <c r="K32" s="61" t="s">
        <v>98</v>
      </c>
      <c r="L32" s="63" t="s">
        <v>501</v>
      </c>
      <c r="M32" s="61" t="s">
        <v>67</v>
      </c>
      <c r="N32" s="62" t="s">
        <v>499</v>
      </c>
      <c r="O32" s="61" t="s">
        <v>67</v>
      </c>
      <c r="P32" s="62" t="s">
        <v>499</v>
      </c>
      <c r="Q32" s="61" t="s">
        <v>502</v>
      </c>
      <c r="R32" s="62" t="s">
        <v>503</v>
      </c>
      <c r="S32" s="61" t="s">
        <v>67</v>
      </c>
      <c r="T32" s="62" t="s">
        <v>499</v>
      </c>
      <c r="U32" s="56">
        <v>14</v>
      </c>
      <c r="V32" s="360"/>
    </row>
    <row r="33" spans="2:22" ht="30">
      <c r="B33" s="56">
        <v>30</v>
      </c>
      <c r="C33" s="57" t="s">
        <v>504</v>
      </c>
      <c r="D33" s="58" t="s">
        <v>504</v>
      </c>
      <c r="E33" s="59" t="s">
        <v>505</v>
      </c>
      <c r="F33" s="60"/>
      <c r="G33" s="61" t="s">
        <v>69</v>
      </c>
      <c r="H33" s="65"/>
      <c r="I33" s="61" t="s">
        <v>69</v>
      </c>
      <c r="J33" s="65"/>
      <c r="K33" s="61" t="s">
        <v>506</v>
      </c>
      <c r="L33" s="65"/>
      <c r="M33" s="61" t="s">
        <v>69</v>
      </c>
      <c r="N33" s="65"/>
      <c r="O33" s="61" t="s">
        <v>69</v>
      </c>
      <c r="P33" s="65"/>
      <c r="Q33" s="61" t="s">
        <v>507</v>
      </c>
      <c r="R33" s="65"/>
      <c r="S33" s="61" t="s">
        <v>69</v>
      </c>
      <c r="T33" s="65"/>
      <c r="U33" s="56">
        <v>29</v>
      </c>
      <c r="V33" s="360"/>
    </row>
    <row r="34" spans="2:22" ht="30">
      <c r="B34" s="56">
        <v>31</v>
      </c>
      <c r="C34" s="57" t="s">
        <v>508</v>
      </c>
      <c r="D34" s="58" t="s">
        <v>508</v>
      </c>
      <c r="E34" s="59" t="s">
        <v>509</v>
      </c>
      <c r="F34" s="60"/>
      <c r="G34" s="61" t="s">
        <v>510</v>
      </c>
      <c r="H34" s="67" t="s">
        <v>511</v>
      </c>
      <c r="I34" s="61" t="s">
        <v>512</v>
      </c>
      <c r="J34" s="62" t="s">
        <v>513</v>
      </c>
      <c r="K34" s="61" t="s">
        <v>514</v>
      </c>
      <c r="L34" s="63" t="s">
        <v>515</v>
      </c>
      <c r="M34" s="61" t="s">
        <v>516</v>
      </c>
      <c r="N34" s="62" t="s">
        <v>517</v>
      </c>
      <c r="O34" s="61" t="s">
        <v>510</v>
      </c>
      <c r="P34" s="62" t="s">
        <v>518</v>
      </c>
      <c r="Q34" s="61" t="s">
        <v>519</v>
      </c>
      <c r="R34" s="62" t="s">
        <v>520</v>
      </c>
      <c r="S34" s="61" t="s">
        <v>521</v>
      </c>
      <c r="T34" s="62" t="s">
        <v>522</v>
      </c>
      <c r="U34" s="56">
        <v>12</v>
      </c>
      <c r="V34" s="265" t="s">
        <v>523</v>
      </c>
    </row>
    <row r="35" spans="2:22" ht="30">
      <c r="B35" s="56">
        <v>32</v>
      </c>
      <c r="C35" s="64" t="s">
        <v>524</v>
      </c>
      <c r="D35" s="58" t="s">
        <v>525</v>
      </c>
      <c r="E35" s="59" t="s">
        <v>526</v>
      </c>
      <c r="F35" s="76" t="s">
        <v>527</v>
      </c>
      <c r="G35" s="61" t="s">
        <v>528</v>
      </c>
      <c r="H35" s="65"/>
      <c r="I35" s="66" t="s">
        <v>529</v>
      </c>
      <c r="J35" s="65"/>
      <c r="K35" s="66" t="s">
        <v>530</v>
      </c>
      <c r="L35" s="65"/>
      <c r="M35" s="66" t="s">
        <v>531</v>
      </c>
      <c r="N35" s="65"/>
      <c r="O35" s="66" t="s">
        <v>528</v>
      </c>
      <c r="P35" s="65"/>
      <c r="Q35" s="66" t="s">
        <v>532</v>
      </c>
      <c r="R35" s="65"/>
      <c r="S35" s="66" t="s">
        <v>533</v>
      </c>
      <c r="T35" s="65"/>
      <c r="U35" s="56">
        <v>48</v>
      </c>
      <c r="V35" s="265" t="s">
        <v>534</v>
      </c>
    </row>
    <row r="36" spans="2:22" ht="30">
      <c r="B36" s="56">
        <v>33</v>
      </c>
      <c r="C36" s="57" t="s">
        <v>535</v>
      </c>
      <c r="D36" s="58" t="s">
        <v>535</v>
      </c>
      <c r="E36" s="59" t="s">
        <v>536</v>
      </c>
      <c r="F36" s="60"/>
      <c r="G36" s="61" t="s">
        <v>110</v>
      </c>
      <c r="H36" s="62" t="s">
        <v>537</v>
      </c>
      <c r="I36" s="66" t="s">
        <v>538</v>
      </c>
      <c r="J36" s="62" t="s">
        <v>539</v>
      </c>
      <c r="K36" s="61" t="s">
        <v>540</v>
      </c>
      <c r="L36" s="63" t="s">
        <v>541</v>
      </c>
      <c r="M36" s="61" t="s">
        <v>110</v>
      </c>
      <c r="N36" s="62" t="s">
        <v>537</v>
      </c>
      <c r="O36" s="61" t="s">
        <v>110</v>
      </c>
      <c r="P36" s="62" t="s">
        <v>537</v>
      </c>
      <c r="Q36" s="61" t="s">
        <v>542</v>
      </c>
      <c r="R36" s="62" t="s">
        <v>543</v>
      </c>
      <c r="S36" s="61" t="s">
        <v>110</v>
      </c>
      <c r="T36" s="62" t="s">
        <v>537</v>
      </c>
      <c r="U36" s="56">
        <v>26</v>
      </c>
      <c r="V36" s="360"/>
    </row>
    <row r="37" spans="2:22" ht="30">
      <c r="B37" s="56">
        <v>34</v>
      </c>
      <c r="C37" s="57" t="s">
        <v>544</v>
      </c>
      <c r="D37" s="58" t="s">
        <v>544</v>
      </c>
      <c r="E37" s="77" t="s">
        <v>545</v>
      </c>
      <c r="F37" s="60"/>
      <c r="G37" s="61" t="s">
        <v>546</v>
      </c>
      <c r="H37" s="62" t="s">
        <v>547</v>
      </c>
      <c r="I37" s="61" t="s">
        <v>548</v>
      </c>
      <c r="J37" s="62" t="s">
        <v>549</v>
      </c>
      <c r="K37" s="61" t="s">
        <v>550</v>
      </c>
      <c r="L37" s="63" t="s">
        <v>551</v>
      </c>
      <c r="M37" s="61" t="s">
        <v>552</v>
      </c>
      <c r="N37" s="62" t="s">
        <v>553</v>
      </c>
      <c r="O37" s="61" t="s">
        <v>546</v>
      </c>
      <c r="P37" s="62" t="s">
        <v>554</v>
      </c>
      <c r="Q37" s="61" t="s">
        <v>555</v>
      </c>
      <c r="R37" s="62" t="s">
        <v>556</v>
      </c>
      <c r="S37" s="61" t="s">
        <v>557</v>
      </c>
      <c r="T37" s="62" t="s">
        <v>558</v>
      </c>
      <c r="U37" s="56">
        <v>15</v>
      </c>
      <c r="V37" s="360"/>
    </row>
    <row r="38" spans="2:22" ht="30">
      <c r="B38" s="56">
        <v>35</v>
      </c>
      <c r="C38" s="78" t="s">
        <v>559</v>
      </c>
      <c r="D38" s="68"/>
      <c r="E38" s="59" t="s">
        <v>560</v>
      </c>
      <c r="F38" s="79" t="s">
        <v>561</v>
      </c>
      <c r="G38" s="61" t="s">
        <v>562</v>
      </c>
      <c r="H38" s="65"/>
      <c r="I38" s="357" t="s">
        <v>563</v>
      </c>
      <c r="J38" s="65"/>
      <c r="K38" s="61" t="s">
        <v>564</v>
      </c>
      <c r="L38" s="65"/>
      <c r="M38" s="61" t="s">
        <v>565</v>
      </c>
      <c r="N38" s="65"/>
      <c r="O38" s="61" t="s">
        <v>562</v>
      </c>
      <c r="P38" s="65"/>
      <c r="Q38" s="61" t="s">
        <v>566</v>
      </c>
      <c r="R38" s="65"/>
      <c r="S38" s="61" t="s">
        <v>567</v>
      </c>
      <c r="T38" s="65"/>
      <c r="U38" s="56">
        <v>27</v>
      </c>
      <c r="V38" s="265" t="s">
        <v>568</v>
      </c>
    </row>
    <row r="39" spans="2:22" ht="30">
      <c r="B39" s="56">
        <v>36</v>
      </c>
      <c r="C39" s="57" t="s">
        <v>569</v>
      </c>
      <c r="D39" s="58" t="s">
        <v>569</v>
      </c>
      <c r="E39" s="80" t="s">
        <v>570</v>
      </c>
      <c r="F39" s="60"/>
      <c r="G39" s="61" t="s">
        <v>112</v>
      </c>
      <c r="H39" s="65"/>
      <c r="I39" s="61" t="s">
        <v>571</v>
      </c>
      <c r="J39" s="65"/>
      <c r="K39" s="61" t="s">
        <v>572</v>
      </c>
      <c r="L39" s="65"/>
      <c r="M39" s="61" t="s">
        <v>573</v>
      </c>
      <c r="N39" s="65"/>
      <c r="O39" s="61" t="s">
        <v>574</v>
      </c>
      <c r="P39" s="65"/>
      <c r="Q39" s="61" t="s">
        <v>575</v>
      </c>
      <c r="R39" s="65"/>
      <c r="S39" s="61" t="s">
        <v>576</v>
      </c>
      <c r="T39" s="65"/>
      <c r="U39" s="56">
        <v>20</v>
      </c>
      <c r="V39" s="265" t="s">
        <v>577</v>
      </c>
    </row>
    <row r="40" spans="2:22" ht="30">
      <c r="B40" s="56">
        <v>37</v>
      </c>
      <c r="C40" s="57" t="s">
        <v>578</v>
      </c>
      <c r="D40" s="58" t="s">
        <v>578</v>
      </c>
      <c r="E40" s="59" t="s">
        <v>579</v>
      </c>
      <c r="F40" s="60"/>
      <c r="G40" s="61" t="s">
        <v>580</v>
      </c>
      <c r="H40" s="65"/>
      <c r="I40" s="61" t="s">
        <v>581</v>
      </c>
      <c r="J40" s="65"/>
      <c r="K40" s="61" t="s">
        <v>582</v>
      </c>
      <c r="L40" s="65"/>
      <c r="M40" s="61" t="s">
        <v>583</v>
      </c>
      <c r="N40" s="65"/>
      <c r="O40" s="61" t="s">
        <v>584</v>
      </c>
      <c r="P40" s="65"/>
      <c r="Q40" s="61" t="s">
        <v>585</v>
      </c>
      <c r="R40" s="65"/>
      <c r="S40" s="61" t="s">
        <v>586</v>
      </c>
      <c r="T40" s="65"/>
      <c r="U40" s="56">
        <v>40</v>
      </c>
      <c r="V40" s="360"/>
    </row>
    <row r="41" spans="2:22" ht="30">
      <c r="B41" s="56">
        <v>38</v>
      </c>
      <c r="C41" s="64" t="s">
        <v>587</v>
      </c>
      <c r="D41" s="75" t="s">
        <v>524</v>
      </c>
      <c r="E41" s="59" t="s">
        <v>588</v>
      </c>
      <c r="F41" s="76" t="s">
        <v>589</v>
      </c>
      <c r="G41" s="61" t="s">
        <v>111</v>
      </c>
      <c r="H41" s="65"/>
      <c r="I41" s="66" t="s">
        <v>590</v>
      </c>
      <c r="J41" s="65"/>
      <c r="K41" s="61" t="s">
        <v>591</v>
      </c>
      <c r="L41" s="65"/>
      <c r="M41" s="61" t="s">
        <v>111</v>
      </c>
      <c r="N41" s="65"/>
      <c r="O41" s="66" t="s">
        <v>111</v>
      </c>
      <c r="P41" s="65"/>
      <c r="Q41" s="66" t="s">
        <v>592</v>
      </c>
      <c r="R41" s="65"/>
      <c r="S41" s="66" t="s">
        <v>111</v>
      </c>
      <c r="T41" s="65"/>
      <c r="U41" s="56">
        <v>50</v>
      </c>
      <c r="V41" s="360"/>
    </row>
    <row r="42" spans="2:22" ht="30">
      <c r="B42" s="56">
        <v>39</v>
      </c>
      <c r="C42" s="78" t="s">
        <v>593</v>
      </c>
      <c r="D42" s="58" t="s">
        <v>297</v>
      </c>
      <c r="E42" s="77" t="s">
        <v>594</v>
      </c>
      <c r="F42" s="76" t="s">
        <v>595</v>
      </c>
      <c r="G42" s="61" t="s">
        <v>98</v>
      </c>
      <c r="H42" s="62" t="s">
        <v>596</v>
      </c>
      <c r="I42" s="61" t="s">
        <v>98</v>
      </c>
      <c r="J42" s="62" t="s">
        <v>597</v>
      </c>
      <c r="K42" s="61" t="s">
        <v>304</v>
      </c>
      <c r="L42" s="63" t="s">
        <v>305</v>
      </c>
      <c r="M42" s="61" t="s">
        <v>98</v>
      </c>
      <c r="N42" s="62" t="s">
        <v>596</v>
      </c>
      <c r="O42" s="61" t="s">
        <v>98</v>
      </c>
      <c r="P42" s="62" t="s">
        <v>596</v>
      </c>
      <c r="Q42" s="61" t="s">
        <v>598</v>
      </c>
      <c r="R42" s="62" t="s">
        <v>599</v>
      </c>
      <c r="S42" s="61" t="s">
        <v>98</v>
      </c>
      <c r="T42" s="62" t="s">
        <v>596</v>
      </c>
      <c r="U42" s="56">
        <v>11</v>
      </c>
      <c r="V42" s="360"/>
    </row>
    <row r="43" spans="2:22" ht="30">
      <c r="B43" s="56">
        <v>40</v>
      </c>
      <c r="C43" s="57" t="s">
        <v>135</v>
      </c>
      <c r="D43" s="58" t="s">
        <v>135</v>
      </c>
      <c r="E43" s="59" t="s">
        <v>600</v>
      </c>
      <c r="F43" s="60"/>
      <c r="G43" s="61" t="s">
        <v>601</v>
      </c>
      <c r="H43" s="65"/>
      <c r="I43" s="61" t="s">
        <v>602</v>
      </c>
      <c r="J43" s="65"/>
      <c r="K43" s="61" t="s">
        <v>603</v>
      </c>
      <c r="L43" s="65"/>
      <c r="M43" s="61" t="s">
        <v>604</v>
      </c>
      <c r="N43" s="65"/>
      <c r="O43" s="61" t="s">
        <v>601</v>
      </c>
      <c r="P43" s="65"/>
      <c r="Q43" s="61" t="s">
        <v>605</v>
      </c>
      <c r="R43" s="65"/>
      <c r="S43" s="61" t="s">
        <v>606</v>
      </c>
      <c r="T43" s="65"/>
      <c r="U43" s="56">
        <v>7</v>
      </c>
      <c r="V43" s="265" t="s">
        <v>607</v>
      </c>
    </row>
    <row r="44" spans="2:22" ht="30">
      <c r="B44" s="56">
        <v>41</v>
      </c>
      <c r="C44" s="78" t="s">
        <v>608</v>
      </c>
      <c r="D44" s="58" t="s">
        <v>608</v>
      </c>
      <c r="E44" s="81" t="s">
        <v>609</v>
      </c>
      <c r="F44" s="79" t="s">
        <v>610</v>
      </c>
      <c r="G44" s="61" t="s">
        <v>611</v>
      </c>
      <c r="H44" s="65"/>
      <c r="I44" s="61" t="s">
        <v>612</v>
      </c>
      <c r="J44" s="65"/>
      <c r="K44" s="61" t="s">
        <v>613</v>
      </c>
      <c r="L44" s="65"/>
      <c r="M44" s="66" t="s">
        <v>614</v>
      </c>
      <c r="N44" s="65"/>
      <c r="O44" s="61" t="s">
        <v>615</v>
      </c>
      <c r="P44" s="65"/>
      <c r="Q44" s="61" t="s">
        <v>616</v>
      </c>
      <c r="R44" s="65"/>
      <c r="S44" s="61" t="s">
        <v>617</v>
      </c>
      <c r="T44" s="65"/>
      <c r="U44" s="56">
        <v>34</v>
      </c>
      <c r="V44" s="265" t="s">
        <v>618</v>
      </c>
    </row>
    <row r="45" spans="2:22" ht="30">
      <c r="B45" s="56">
        <v>42</v>
      </c>
      <c r="C45" s="64" t="s">
        <v>619</v>
      </c>
      <c r="D45" s="58" t="s">
        <v>619</v>
      </c>
      <c r="E45" s="81" t="s">
        <v>620</v>
      </c>
      <c r="F45" s="60"/>
      <c r="G45" s="61" t="s">
        <v>229</v>
      </c>
      <c r="H45" s="65"/>
      <c r="I45" s="66" t="s">
        <v>621</v>
      </c>
      <c r="J45" s="65"/>
      <c r="K45" s="66" t="s">
        <v>622</v>
      </c>
      <c r="L45" s="65"/>
      <c r="M45" s="66" t="s">
        <v>229</v>
      </c>
      <c r="N45" s="65"/>
      <c r="O45" s="66" t="s">
        <v>229</v>
      </c>
      <c r="P45" s="65"/>
      <c r="Q45" s="66" t="s">
        <v>623</v>
      </c>
      <c r="R45" s="65"/>
      <c r="S45" s="66" t="s">
        <v>229</v>
      </c>
      <c r="T45" s="65"/>
      <c r="U45" s="56">
        <v>49</v>
      </c>
      <c r="V45" s="360"/>
    </row>
    <row r="46" spans="2:22" ht="30">
      <c r="B46" s="56">
        <v>43</v>
      </c>
      <c r="C46" s="57" t="s">
        <v>624</v>
      </c>
      <c r="D46" s="58" t="s">
        <v>624</v>
      </c>
      <c r="E46" s="59" t="s">
        <v>625</v>
      </c>
      <c r="F46" s="60"/>
      <c r="G46" s="61" t="s">
        <v>626</v>
      </c>
      <c r="H46" s="351" t="s">
        <v>627</v>
      </c>
      <c r="I46" s="66" t="s">
        <v>628</v>
      </c>
      <c r="J46" s="67" t="s">
        <v>629</v>
      </c>
      <c r="K46" s="61" t="s">
        <v>630</v>
      </c>
      <c r="L46" s="63" t="s">
        <v>631</v>
      </c>
      <c r="M46" s="61" t="s">
        <v>626</v>
      </c>
      <c r="N46" s="62" t="s">
        <v>627</v>
      </c>
      <c r="O46" s="61" t="s">
        <v>632</v>
      </c>
      <c r="P46" s="62" t="s">
        <v>633</v>
      </c>
      <c r="Q46" s="61" t="s">
        <v>634</v>
      </c>
      <c r="R46" s="62" t="s">
        <v>635</v>
      </c>
      <c r="S46" s="61" t="s">
        <v>632</v>
      </c>
      <c r="T46" s="62" t="s">
        <v>633</v>
      </c>
      <c r="U46" s="56">
        <v>42</v>
      </c>
      <c r="V46" s="360"/>
    </row>
    <row r="47" spans="2:22" ht="30">
      <c r="B47" s="56">
        <v>44</v>
      </c>
      <c r="C47" s="64" t="s">
        <v>636</v>
      </c>
      <c r="D47" s="58" t="s">
        <v>637</v>
      </c>
      <c r="E47" s="77" t="s">
        <v>638</v>
      </c>
      <c r="F47" s="76" t="s">
        <v>639</v>
      </c>
      <c r="G47" s="61" t="s">
        <v>640</v>
      </c>
      <c r="H47" s="351" t="s">
        <v>641</v>
      </c>
      <c r="I47" s="66" t="s">
        <v>642</v>
      </c>
      <c r="J47" s="67" t="s">
        <v>643</v>
      </c>
      <c r="K47" s="66" t="s">
        <v>644</v>
      </c>
      <c r="L47" s="74" t="s">
        <v>645</v>
      </c>
      <c r="M47" s="66" t="s">
        <v>646</v>
      </c>
      <c r="N47" s="62" t="s">
        <v>647</v>
      </c>
      <c r="O47" s="66" t="s">
        <v>648</v>
      </c>
      <c r="P47" s="62" t="s">
        <v>649</v>
      </c>
      <c r="Q47" s="66" t="s">
        <v>650</v>
      </c>
      <c r="R47" s="67" t="s">
        <v>651</v>
      </c>
      <c r="S47" s="61" t="s">
        <v>652</v>
      </c>
      <c r="T47" s="62" t="s">
        <v>653</v>
      </c>
      <c r="U47" s="56">
        <v>44</v>
      </c>
      <c r="V47" s="265" t="s">
        <v>654</v>
      </c>
    </row>
    <row r="48" spans="2:22" ht="30">
      <c r="B48" s="56">
        <v>45</v>
      </c>
      <c r="C48" s="64" t="s">
        <v>637</v>
      </c>
      <c r="D48" s="68"/>
      <c r="E48" s="77" t="s">
        <v>655</v>
      </c>
      <c r="F48" s="69" t="s">
        <v>299</v>
      </c>
      <c r="G48" s="61" t="s">
        <v>656</v>
      </c>
      <c r="H48" s="65"/>
      <c r="I48" s="66" t="s">
        <v>657</v>
      </c>
      <c r="J48" s="65"/>
      <c r="K48" s="66" t="s">
        <v>658</v>
      </c>
      <c r="L48" s="65"/>
      <c r="M48" s="66" t="s">
        <v>659</v>
      </c>
      <c r="N48" s="65"/>
      <c r="O48" s="66" t="s">
        <v>660</v>
      </c>
      <c r="P48" s="65"/>
      <c r="Q48" s="66" t="s">
        <v>661</v>
      </c>
      <c r="R48" s="65"/>
      <c r="S48" s="66" t="s">
        <v>662</v>
      </c>
      <c r="T48" s="65"/>
      <c r="U48" s="56">
        <v>46</v>
      </c>
      <c r="V48" s="362" t="s">
        <v>663</v>
      </c>
    </row>
    <row r="49" spans="2:22" ht="30">
      <c r="B49" s="56">
        <v>46</v>
      </c>
      <c r="C49" s="57" t="s">
        <v>664</v>
      </c>
      <c r="D49" s="58" t="s">
        <v>664</v>
      </c>
      <c r="E49" s="59" t="s">
        <v>665</v>
      </c>
      <c r="F49" s="60"/>
      <c r="G49" s="61" t="s">
        <v>666</v>
      </c>
      <c r="H49" s="351" t="s">
        <v>667</v>
      </c>
      <c r="I49" s="61" t="s">
        <v>668</v>
      </c>
      <c r="J49" s="62" t="s">
        <v>669</v>
      </c>
      <c r="K49" s="61" t="s">
        <v>670</v>
      </c>
      <c r="L49" s="63" t="s">
        <v>671</v>
      </c>
      <c r="M49" s="61" t="s">
        <v>672</v>
      </c>
      <c r="N49" s="62" t="s">
        <v>673</v>
      </c>
      <c r="O49" s="61" t="s">
        <v>666</v>
      </c>
      <c r="P49" s="62" t="s">
        <v>674</v>
      </c>
      <c r="Q49" s="61" t="s">
        <v>675</v>
      </c>
      <c r="R49" s="62" t="s">
        <v>676</v>
      </c>
      <c r="S49" s="61" t="s">
        <v>677</v>
      </c>
      <c r="T49" s="62" t="s">
        <v>678</v>
      </c>
      <c r="U49" s="56">
        <v>25</v>
      </c>
      <c r="V49" s="360"/>
    </row>
    <row r="50" spans="2:22" ht="30">
      <c r="B50" s="56">
        <v>47</v>
      </c>
      <c r="C50" s="57" t="s">
        <v>679</v>
      </c>
      <c r="D50" s="58" t="s">
        <v>679</v>
      </c>
      <c r="E50" s="59" t="s">
        <v>680</v>
      </c>
      <c r="F50" s="60"/>
      <c r="G50" s="61" t="s">
        <v>681</v>
      </c>
      <c r="H50" s="351" t="s">
        <v>682</v>
      </c>
      <c r="I50" s="66" t="s">
        <v>683</v>
      </c>
      <c r="J50" s="62" t="s">
        <v>684</v>
      </c>
      <c r="K50" s="61" t="s">
        <v>681</v>
      </c>
      <c r="L50" s="63" t="s">
        <v>685</v>
      </c>
      <c r="M50" s="61" t="s">
        <v>681</v>
      </c>
      <c r="N50" s="62" t="s">
        <v>682</v>
      </c>
      <c r="O50" s="61" t="s">
        <v>681</v>
      </c>
      <c r="P50" s="62" t="s">
        <v>682</v>
      </c>
      <c r="Q50" s="61" t="s">
        <v>686</v>
      </c>
      <c r="R50" s="62" t="s">
        <v>687</v>
      </c>
      <c r="S50" s="61" t="s">
        <v>681</v>
      </c>
      <c r="T50" s="62" t="s">
        <v>682</v>
      </c>
      <c r="U50" s="56">
        <v>35</v>
      </c>
      <c r="V50" s="360"/>
    </row>
    <row r="51" spans="2:22" ht="30">
      <c r="B51" s="56">
        <v>48</v>
      </c>
      <c r="C51" s="57" t="s">
        <v>688</v>
      </c>
      <c r="D51" s="58" t="s">
        <v>688</v>
      </c>
      <c r="E51" s="77" t="s">
        <v>689</v>
      </c>
      <c r="F51" s="60"/>
      <c r="G51" s="61" t="s">
        <v>115</v>
      </c>
      <c r="H51" s="65"/>
      <c r="I51" s="61" t="s">
        <v>690</v>
      </c>
      <c r="J51" s="65"/>
      <c r="K51" s="61" t="s">
        <v>691</v>
      </c>
      <c r="L51" s="65"/>
      <c r="M51" s="61" t="s">
        <v>692</v>
      </c>
      <c r="N51" s="65"/>
      <c r="O51" s="61" t="s">
        <v>115</v>
      </c>
      <c r="P51" s="65"/>
      <c r="Q51" s="61" t="s">
        <v>693</v>
      </c>
      <c r="R51" s="65"/>
      <c r="S51" s="61" t="s">
        <v>694</v>
      </c>
      <c r="T51" s="65"/>
      <c r="U51" s="56">
        <v>9</v>
      </c>
      <c r="V51" s="360"/>
    </row>
    <row r="52" spans="2:22" ht="30">
      <c r="B52" s="56">
        <v>49</v>
      </c>
      <c r="C52" s="78" t="s">
        <v>695</v>
      </c>
      <c r="D52" s="68"/>
      <c r="E52" s="59" t="s">
        <v>696</v>
      </c>
      <c r="F52" s="69" t="s">
        <v>299</v>
      </c>
      <c r="G52" s="61" t="s">
        <v>697</v>
      </c>
      <c r="H52" s="351" t="s">
        <v>698</v>
      </c>
      <c r="I52" s="61" t="s">
        <v>699</v>
      </c>
      <c r="J52" s="62" t="s">
        <v>700</v>
      </c>
      <c r="K52" s="61" t="s">
        <v>701</v>
      </c>
      <c r="L52" s="63" t="s">
        <v>702</v>
      </c>
      <c r="M52" s="61" t="s">
        <v>614</v>
      </c>
      <c r="N52" s="62" t="s">
        <v>703</v>
      </c>
      <c r="O52" s="61" t="s">
        <v>697</v>
      </c>
      <c r="P52" s="62" t="s">
        <v>704</v>
      </c>
      <c r="Q52" s="61" t="s">
        <v>616</v>
      </c>
      <c r="R52" s="62" t="s">
        <v>705</v>
      </c>
      <c r="S52" s="61" t="str">
        <f>S44</f>
        <v>noo</v>
      </c>
      <c r="T52" s="62">
        <f>T44</f>
        <v>0</v>
      </c>
      <c r="U52" s="56">
        <v>32</v>
      </c>
      <c r="V52" s="265" t="s">
        <v>706</v>
      </c>
    </row>
    <row r="53" spans="2:22" ht="30">
      <c r="B53" s="56">
        <v>50</v>
      </c>
      <c r="C53" s="78" t="s">
        <v>707</v>
      </c>
      <c r="D53" s="58" t="s">
        <v>559</v>
      </c>
      <c r="E53" s="59" t="s">
        <v>708</v>
      </c>
      <c r="F53" s="69" t="s">
        <v>299</v>
      </c>
      <c r="G53" s="61" t="s">
        <v>103</v>
      </c>
      <c r="H53" s="65"/>
      <c r="I53" s="61" t="s">
        <v>709</v>
      </c>
      <c r="J53" s="65"/>
      <c r="K53" s="61" t="s">
        <v>710</v>
      </c>
      <c r="L53" s="350"/>
      <c r="M53" s="61" t="s">
        <v>711</v>
      </c>
      <c r="N53" s="65"/>
      <c r="O53" s="61" t="s">
        <v>103</v>
      </c>
      <c r="P53" s="65"/>
      <c r="Q53" s="61" t="s">
        <v>712</v>
      </c>
      <c r="R53" s="65"/>
      <c r="S53" s="61" t="s">
        <v>713</v>
      </c>
      <c r="T53" s="65"/>
      <c r="U53" s="56">
        <v>30</v>
      </c>
      <c r="V53" s="360"/>
    </row>
    <row r="54" spans="2:22" ht="22">
      <c r="B54" s="39"/>
      <c r="C54" s="39"/>
      <c r="D54" s="39"/>
      <c r="E54" s="15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264"/>
    </row>
    <row r="55" spans="2:22" ht="22">
      <c r="B55" s="39"/>
      <c r="C55" s="39"/>
      <c r="D55" s="39"/>
      <c r="E55" s="15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264"/>
    </row>
    <row r="56" spans="2:22" ht="22">
      <c r="B56" s="82"/>
      <c r="C56" s="82" t="s">
        <v>714</v>
      </c>
      <c r="D56" s="82"/>
      <c r="E56" s="83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363"/>
    </row>
    <row r="57" spans="2:22" ht="22">
      <c r="B57" s="82"/>
      <c r="C57" s="82"/>
      <c r="D57" s="82"/>
      <c r="E57" s="83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363"/>
    </row>
    <row r="58" spans="2:22" ht="22">
      <c r="B58" s="82"/>
      <c r="C58" s="84" t="s">
        <v>715</v>
      </c>
      <c r="D58" s="84" t="s">
        <v>716</v>
      </c>
      <c r="E58" s="83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363"/>
    </row>
    <row r="59" spans="2:22" ht="22">
      <c r="B59" s="82"/>
      <c r="C59" s="84" t="s">
        <v>717</v>
      </c>
      <c r="D59" s="84" t="s">
        <v>718</v>
      </c>
      <c r="E59" s="83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363"/>
    </row>
    <row r="60" spans="2:22" ht="22">
      <c r="B60" s="82"/>
      <c r="C60" s="84" t="s">
        <v>719</v>
      </c>
      <c r="D60" s="84" t="s">
        <v>720</v>
      </c>
      <c r="E60" s="83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363"/>
    </row>
    <row r="61" spans="2:22" ht="22">
      <c r="B61" s="82"/>
      <c r="C61" s="84" t="s">
        <v>721</v>
      </c>
      <c r="D61" s="84" t="s">
        <v>722</v>
      </c>
      <c r="E61" s="83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363"/>
    </row>
    <row r="62" spans="2:22" ht="22">
      <c r="B62" s="82"/>
      <c r="C62" s="84" t="s">
        <v>723</v>
      </c>
      <c r="D62" s="84" t="s">
        <v>724</v>
      </c>
      <c r="E62" s="83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363"/>
    </row>
    <row r="63" spans="2:22" ht="22">
      <c r="B63" s="82"/>
      <c r="C63" s="84" t="s">
        <v>725</v>
      </c>
      <c r="D63" s="84" t="s">
        <v>726</v>
      </c>
      <c r="E63" s="83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363"/>
    </row>
    <row r="64" spans="2:22" ht="22">
      <c r="B64" s="82"/>
      <c r="C64" s="84" t="s">
        <v>727</v>
      </c>
      <c r="D64" s="84" t="s">
        <v>728</v>
      </c>
      <c r="E64" s="83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363"/>
    </row>
    <row r="65" spans="3:4" ht="22">
      <c r="C65" s="84" t="s">
        <v>729</v>
      </c>
      <c r="D65" s="84" t="s">
        <v>730</v>
      </c>
    </row>
  </sheetData>
  <autoFilter ref="B3:V53" xr:uid="{00000000-0009-0000-0000-000007000000}">
    <sortState xmlns:xlrd2="http://schemas.microsoft.com/office/spreadsheetml/2017/richdata2" ref="B3:V53">
      <sortCondition ref="B3:B53"/>
      <sortCondition ref="U3:U53"/>
    </sortState>
  </autoFilter>
  <phoneticPr fontId="91" type="noConversion"/>
  <pageMargins left="0.78749999999999998" right="0.78749999999999998" top="0.78749999999999998" bottom="0.78749999999999998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Right="0"/>
  </sheetPr>
  <dimension ref="B1:W44"/>
  <sheetViews>
    <sheetView topLeftCell="A5" workbookViewId="0"/>
  </sheetViews>
  <sheetFormatPr baseColWidth="10" defaultColWidth="12.6640625" defaultRowHeight="13" outlineLevelRow="1" outlineLevelCol="2"/>
  <cols>
    <col min="1" max="1" width="4.1640625" customWidth="1"/>
    <col min="2" max="2" width="3.6640625" customWidth="1" outlineLevel="1"/>
    <col min="3" max="3" width="12.6640625" outlineLevel="1"/>
    <col min="4" max="4" width="3.6640625" customWidth="1" outlineLevel="1"/>
    <col min="5" max="5" width="12.6640625" outlineLevel="1"/>
    <col min="6" max="6" width="4.83203125" customWidth="1" outlineLevel="1"/>
    <col min="7" max="7" width="25.83203125" hidden="1" customWidth="1"/>
    <col min="8" max="8" width="4.1640625" hidden="1" customWidth="1" outlineLevel="1"/>
    <col min="9" max="9" width="3.6640625" hidden="1" customWidth="1" outlineLevel="1"/>
    <col min="10" max="12" width="11.6640625" hidden="1" customWidth="1" outlineLevel="1"/>
    <col min="13" max="13" width="4.83203125" hidden="1" customWidth="1" outlineLevel="1"/>
    <col min="14" max="14" width="3.6640625" customWidth="1"/>
    <col min="15" max="15" width="15" customWidth="1"/>
    <col min="16" max="16" width="12.83203125" customWidth="1" outlineLevel="2"/>
    <col min="17" max="17" width="12.83203125" customWidth="1" outlineLevel="1"/>
    <col min="18" max="23" width="11.5" customWidth="1"/>
    <col min="24" max="24" width="4.6640625" customWidth="1"/>
    <col min="25" max="25" width="4.1640625" customWidth="1"/>
  </cols>
  <sheetData>
    <row r="1" spans="3:23" hidden="1" outlineLevel="1"/>
    <row r="2" spans="3:23" ht="30" hidden="1" outlineLevel="1">
      <c r="C2" s="14" t="s">
        <v>731</v>
      </c>
      <c r="D2" s="85"/>
      <c r="E2" s="86"/>
      <c r="F2" s="17"/>
      <c r="G2" s="16"/>
      <c r="H2" s="17"/>
      <c r="I2" s="85"/>
      <c r="J2" s="14" t="s">
        <v>732</v>
      </c>
      <c r="K2" s="17"/>
      <c r="L2" s="17"/>
      <c r="M2" s="17"/>
      <c r="N2" s="85"/>
      <c r="O2" s="14" t="s">
        <v>731</v>
      </c>
      <c r="P2" s="17"/>
      <c r="Q2" s="17"/>
      <c r="R2" s="17"/>
      <c r="S2" s="17"/>
      <c r="T2" s="17"/>
      <c r="U2" s="17"/>
      <c r="V2" s="17"/>
      <c r="W2" s="17"/>
    </row>
    <row r="3" spans="3:23" ht="30" hidden="1" outlineLevel="1">
      <c r="C3" s="15"/>
      <c r="D3" s="85"/>
      <c r="E3" s="86"/>
      <c r="F3" s="17"/>
      <c r="G3" s="16"/>
      <c r="H3" s="17"/>
      <c r="I3" s="85"/>
      <c r="J3" s="17"/>
      <c r="K3" s="17"/>
      <c r="L3" s="17"/>
      <c r="M3" s="17"/>
      <c r="N3" s="85"/>
      <c r="O3" s="17"/>
      <c r="P3" s="17"/>
      <c r="Q3" s="17"/>
      <c r="R3" s="17"/>
      <c r="S3" s="17"/>
      <c r="T3" s="17"/>
      <c r="U3" s="17"/>
      <c r="V3" s="17"/>
      <c r="W3" s="17"/>
    </row>
    <row r="4" spans="3:23" ht="30" hidden="1" outlineLevel="1">
      <c r="C4" s="14" t="s">
        <v>733</v>
      </c>
      <c r="D4" s="85"/>
      <c r="E4" s="88">
        <v>2</v>
      </c>
      <c r="F4" s="17"/>
      <c r="G4" s="16"/>
      <c r="H4" s="17"/>
      <c r="I4" s="85"/>
      <c r="J4" s="17"/>
      <c r="K4" s="17"/>
      <c r="L4" s="17"/>
      <c r="M4" s="17"/>
      <c r="N4" s="85"/>
      <c r="O4" s="17"/>
      <c r="P4" s="17"/>
      <c r="Q4" s="17"/>
      <c r="R4" s="89">
        <v>2</v>
      </c>
      <c r="S4" s="90">
        <v>4</v>
      </c>
      <c r="T4" s="90">
        <v>8</v>
      </c>
      <c r="U4" s="90">
        <v>6</v>
      </c>
      <c r="V4" s="90">
        <v>7</v>
      </c>
      <c r="W4" s="90">
        <v>9</v>
      </c>
    </row>
    <row r="5" spans="3:23" ht="30" collapsed="1">
      <c r="C5" s="14"/>
      <c r="D5" s="85"/>
      <c r="E5" s="86"/>
      <c r="F5" s="17"/>
      <c r="G5" s="16"/>
      <c r="H5" s="17"/>
      <c r="I5" s="85"/>
      <c r="J5" s="17"/>
      <c r="K5" s="17"/>
      <c r="L5" s="17"/>
      <c r="M5" s="17"/>
      <c r="N5" s="85"/>
      <c r="O5" s="17"/>
      <c r="P5" s="17"/>
      <c r="Q5" s="17"/>
      <c r="R5" s="17"/>
      <c r="S5" s="17"/>
      <c r="T5" s="17"/>
      <c r="U5" s="17"/>
      <c r="V5" s="17"/>
      <c r="W5" s="17"/>
    </row>
    <row r="6" spans="3:23" ht="16">
      <c r="C6" s="92"/>
      <c r="D6" s="91"/>
      <c r="E6" s="93"/>
      <c r="F6" s="20"/>
      <c r="G6" s="94"/>
      <c r="H6" s="20"/>
      <c r="I6" s="91"/>
      <c r="J6" s="20"/>
      <c r="K6" s="20"/>
      <c r="L6" s="20"/>
      <c r="M6" s="20"/>
      <c r="N6" s="91"/>
      <c r="O6" s="95">
        <f t="shared" ref="O6:W6" si="0">COLUMN() - COLUMN($N:$N)</f>
        <v>1</v>
      </c>
      <c r="P6" s="95">
        <f t="shared" si="0"/>
        <v>2</v>
      </c>
      <c r="Q6" s="95">
        <f t="shared" si="0"/>
        <v>3</v>
      </c>
      <c r="R6" s="95">
        <f t="shared" si="0"/>
        <v>4</v>
      </c>
      <c r="S6" s="95">
        <f t="shared" si="0"/>
        <v>5</v>
      </c>
      <c r="T6" s="95">
        <f t="shared" si="0"/>
        <v>6</v>
      </c>
      <c r="U6" s="95">
        <f t="shared" si="0"/>
        <v>7</v>
      </c>
      <c r="V6" s="95">
        <f t="shared" si="0"/>
        <v>8</v>
      </c>
      <c r="W6" s="95">
        <f t="shared" si="0"/>
        <v>9</v>
      </c>
    </row>
    <row r="7" spans="3:23" ht="30">
      <c r="C7" s="14"/>
      <c r="D7" s="85"/>
      <c r="E7" s="86"/>
      <c r="F7" s="17"/>
      <c r="G7" s="16"/>
      <c r="H7" s="17"/>
      <c r="I7" s="85"/>
      <c r="J7" s="17"/>
      <c r="K7" s="17"/>
      <c r="L7" s="17"/>
      <c r="M7" s="17"/>
      <c r="N7" s="85"/>
      <c r="O7" s="17"/>
      <c r="P7" s="17"/>
      <c r="Q7" s="17"/>
      <c r="R7" s="17"/>
      <c r="S7" s="17"/>
      <c r="T7" s="17"/>
      <c r="U7" s="17"/>
      <c r="V7" s="17"/>
      <c r="W7" s="17"/>
    </row>
    <row r="8" spans="3:23" ht="18">
      <c r="C8" s="14"/>
      <c r="D8" s="91"/>
      <c r="E8" s="96" t="s">
        <v>734</v>
      </c>
      <c r="F8" s="20"/>
      <c r="G8" s="94" t="s">
        <v>735</v>
      </c>
      <c r="H8" s="94"/>
      <c r="I8" s="91"/>
      <c r="J8" s="97" t="s">
        <v>29</v>
      </c>
      <c r="K8" s="97" t="s">
        <v>35</v>
      </c>
      <c r="L8" s="97" t="s">
        <v>736</v>
      </c>
      <c r="M8" s="20"/>
      <c r="N8" s="91"/>
      <c r="O8" s="98" t="s">
        <v>737</v>
      </c>
      <c r="P8" s="98" t="s">
        <v>738</v>
      </c>
      <c r="Q8" s="98" t="s">
        <v>739</v>
      </c>
      <c r="R8" s="98" t="s">
        <v>6</v>
      </c>
      <c r="S8" s="98" t="s">
        <v>736</v>
      </c>
      <c r="T8" s="98" t="s">
        <v>35</v>
      </c>
      <c r="U8" s="98" t="s">
        <v>3</v>
      </c>
      <c r="V8" s="98" t="s">
        <v>740</v>
      </c>
      <c r="W8" s="98" t="s">
        <v>18</v>
      </c>
    </row>
    <row r="9" spans="3:23" ht="30">
      <c r="C9" s="14"/>
      <c r="D9" s="99">
        <f t="shared" ref="D9:D26" si="1">ROW() - 8</f>
        <v>1</v>
      </c>
      <c r="E9" s="100" t="s">
        <v>73</v>
      </c>
      <c r="F9" s="17"/>
      <c r="G9" s="101" t="s">
        <v>741</v>
      </c>
      <c r="H9" s="16"/>
      <c r="I9" s="99">
        <v>1</v>
      </c>
      <c r="J9" s="16" t="s">
        <v>229</v>
      </c>
      <c r="K9" s="16" t="s">
        <v>230</v>
      </c>
      <c r="L9" s="16"/>
      <c r="M9" s="17"/>
      <c r="N9" s="99">
        <f t="shared" ref="N9:N26" si="2">ROW() - 8</f>
        <v>1</v>
      </c>
      <c r="O9" s="102" t="str">
        <f t="shared" ref="O9:O26" si="3">E9</f>
        <v>b</v>
      </c>
      <c r="P9" s="103"/>
      <c r="Q9" s="104">
        <f t="shared" ref="Q9:Q26" si="4">IFERROR( MATCH($O9, 白話字聲母, 0), "")</f>
        <v>16</v>
      </c>
      <c r="R9" s="57" t="str">
        <f t="array" ref="R9">IF(Q9="", "", INDEX(十五音聲母資料表, $Q9, $R$4))</f>
        <v>門</v>
      </c>
      <c r="S9" s="105" t="str">
        <f t="array" ref="S9">IF($Q9="", "", INDEX(十五音聲母資料表, $Q9, $S$4))</f>
        <v>b</v>
      </c>
      <c r="T9" s="106" t="str">
        <f t="array" ref="T9">IF($Q9&lt;&gt;"", INDEX(十五音聲母資料表, $Q9, $T$4), INDEX($J$9:$K$13, MATCH(O9, $J$9:$J$13,0),2))</f>
        <v>ㆠ</v>
      </c>
      <c r="U9" s="105" t="str">
        <f t="array" ref="U9">IF($Q9="", "", INDEX(十五音聲母資料表, $Q9, $U$4))</f>
        <v>b</v>
      </c>
      <c r="V9" s="105" t="str">
        <f t="array" ref="V9">IF($Q9="", "", INDEX(十五音聲母資料表, $Q9, $V$4))</f>
        <v>b</v>
      </c>
      <c r="W9" s="105" t="str">
        <f t="array" ref="W9">IF($Q9="", "", INDEX(十五音聲母資料表, $Q9, $W$4))</f>
        <v>bb</v>
      </c>
    </row>
    <row r="10" spans="3:23" ht="30">
      <c r="C10" s="14"/>
      <c r="D10" s="99">
        <f t="shared" si="1"/>
        <v>2</v>
      </c>
      <c r="E10" s="107" t="s">
        <v>55</v>
      </c>
      <c r="F10" s="17"/>
      <c r="G10" s="108"/>
      <c r="H10" s="16"/>
      <c r="I10" s="99"/>
      <c r="J10" s="16"/>
      <c r="K10" s="16"/>
      <c r="L10" s="16"/>
      <c r="M10" s="17"/>
      <c r="N10" s="99">
        <f t="shared" si="2"/>
        <v>2</v>
      </c>
      <c r="O10" s="102" t="str">
        <f t="shared" si="3"/>
        <v>ch</v>
      </c>
      <c r="P10" s="103"/>
      <c r="Q10" s="104">
        <f t="shared" si="4"/>
        <v>9</v>
      </c>
      <c r="R10" s="57" t="str">
        <f t="array" ref="R10">IF(Q10="", "", INDEX(十五音聲母資料表, $Q10, $R$4))</f>
        <v>曾</v>
      </c>
      <c r="S10" s="105" t="str">
        <f t="array" ref="S10">IF($Q10="", "", INDEX(十五音聲母資料表, $Q10, $S$4))</f>
        <v>ʦ</v>
      </c>
      <c r="T10" s="106" t="str">
        <f t="array" ref="T10">IF($Q10&lt;&gt;"", INDEX(十五音聲母資料表, $Q10, $T$4), INDEX($J$9:$K$13, MATCH(O10, $J$9:$J$13,0),2))</f>
        <v>ㄗ</v>
      </c>
      <c r="U10" s="105" t="str">
        <f t="array" ref="U10">IF($Q10="", "", INDEX(十五音聲母資料表, $Q10, $U$4))</f>
        <v>ch</v>
      </c>
      <c r="V10" s="105" t="str">
        <f t="array" ref="V10">IF($Q10="", "", INDEX(十五音聲母資料表, $Q10, $V$4))</f>
        <v>ts</v>
      </c>
      <c r="W10" s="105" t="str">
        <f t="array" ref="W10">IF($Q10="", "", INDEX(十五音聲母資料表, $Q10, $W$4))</f>
        <v>z</v>
      </c>
    </row>
    <row r="11" spans="3:23" ht="30">
      <c r="C11" s="14"/>
      <c r="D11" s="99">
        <f t="shared" si="1"/>
        <v>3</v>
      </c>
      <c r="E11" s="107" t="s">
        <v>68</v>
      </c>
      <c r="F11" s="17"/>
      <c r="G11" s="108"/>
      <c r="H11" s="16"/>
      <c r="I11" s="99"/>
      <c r="J11" s="16"/>
      <c r="K11" s="16"/>
      <c r="L11" s="16"/>
      <c r="M11" s="17"/>
      <c r="N11" s="99">
        <f t="shared" si="2"/>
        <v>3</v>
      </c>
      <c r="O11" s="102" t="str">
        <f t="shared" si="3"/>
        <v>chh</v>
      </c>
      <c r="P11" s="103"/>
      <c r="Q11" s="104">
        <f t="shared" si="4"/>
        <v>20</v>
      </c>
      <c r="R11" s="57" t="str">
        <f t="array" ref="R11">IF(Q11="", "", INDEX(十五音聲母資料表, $Q11, $R$4))</f>
        <v>出</v>
      </c>
      <c r="S11" s="105" t="str">
        <f t="array" ref="S11">IF($Q11="", "", INDEX(十五音聲母資料表, $Q11, $S$4))</f>
        <v>ʦʰ</v>
      </c>
      <c r="T11" s="106" t="str">
        <f t="array" ref="T11">IF($Q11&lt;&gt;"", INDEX(十五音聲母資料表, $Q11, $T$4), INDEX($J$9:$K$13, MATCH(O11, $J$9:$J$13,0),2))</f>
        <v>ㄘ</v>
      </c>
      <c r="U11" s="105" t="str">
        <f t="array" ref="U11">IF($Q11="", "", INDEX(十五音聲母資料表, $Q11, $U$4))</f>
        <v>chh</v>
      </c>
      <c r="V11" s="105" t="str">
        <f t="array" ref="V11">IF($Q11="", "", INDEX(十五音聲母資料表, $Q11, $V$4))</f>
        <v>tsh</v>
      </c>
      <c r="W11" s="105" t="str">
        <f t="array" ref="W11">IF($Q11="", "", INDEX(十五音聲母資料表, $Q11, $W$4))</f>
        <v>c</v>
      </c>
    </row>
    <row r="12" spans="3:23" ht="30">
      <c r="C12" s="14"/>
      <c r="D12" s="99">
        <f t="shared" si="1"/>
        <v>4</v>
      </c>
      <c r="E12" s="107" t="s">
        <v>70</v>
      </c>
      <c r="F12" s="17"/>
      <c r="G12" s="108"/>
      <c r="H12" s="16"/>
      <c r="I12" s="99">
        <v>2</v>
      </c>
      <c r="J12" s="16" t="s">
        <v>113</v>
      </c>
      <c r="K12" s="16" t="s">
        <v>168</v>
      </c>
      <c r="L12" s="16"/>
      <c r="M12" s="17"/>
      <c r="N12" s="99">
        <f t="shared" si="2"/>
        <v>4</v>
      </c>
      <c r="O12" s="102" t="str">
        <f t="shared" si="3"/>
        <v>g</v>
      </c>
      <c r="P12" s="103"/>
      <c r="Q12" s="104">
        <f t="shared" si="4"/>
        <v>18</v>
      </c>
      <c r="R12" s="57" t="str">
        <f t="array" ref="R12">IF(Q12="", "", INDEX(十五音聲母資料表, $Q12, $R$4))</f>
        <v>語</v>
      </c>
      <c r="S12" s="105" t="str">
        <f t="array" ref="S12">IF($Q12="", "", INDEX(十五音聲母資料表, $Q12, $S$4))</f>
        <v>g</v>
      </c>
      <c r="T12" s="106" t="str">
        <f t="array" ref="T12">IF($Q12&lt;&gt;"", INDEX(十五音聲母資料表, $Q12, $T$4), INDEX($J$9:$K$13, MATCH(O12, $J$9:$J$13,0),2))</f>
        <v>ㆣ</v>
      </c>
      <c r="U12" s="105" t="str">
        <f t="array" ref="U12">IF($Q12="", "", INDEX(十五音聲母資料表, $Q12, $U$4))</f>
        <v>g</v>
      </c>
      <c r="V12" s="105" t="str">
        <f t="array" ref="V12">IF($Q12="", "", INDEX(十五音聲母資料表, $Q12, $V$4))</f>
        <v>g</v>
      </c>
      <c r="W12" s="105" t="str">
        <f t="array" ref="W12">IF($Q12="", "", INDEX(十五音聲母資料表, $Q12, $W$4))</f>
        <v>gg</v>
      </c>
    </row>
    <row r="13" spans="3:23" ht="30">
      <c r="C13" s="14"/>
      <c r="D13" s="99">
        <f t="shared" si="1"/>
        <v>5</v>
      </c>
      <c r="E13" s="107" t="s">
        <v>61</v>
      </c>
      <c r="F13" s="17"/>
      <c r="G13" s="108"/>
      <c r="H13" s="16"/>
      <c r="I13" s="99">
        <v>6</v>
      </c>
      <c r="J13" s="16" t="s">
        <v>742</v>
      </c>
      <c r="K13" s="16"/>
      <c r="L13" s="16" t="s">
        <v>184</v>
      </c>
      <c r="M13" s="17"/>
      <c r="N13" s="99">
        <f t="shared" si="2"/>
        <v>5</v>
      </c>
      <c r="O13" s="102" t="str">
        <f t="shared" si="3"/>
        <v>h</v>
      </c>
      <c r="P13" s="103"/>
      <c r="Q13" s="104">
        <f t="shared" si="4"/>
        <v>22</v>
      </c>
      <c r="R13" s="57" t="str">
        <f t="array" ref="R13">IF(Q13="", "", INDEX(十五音聲母資料表, $Q13, $R$4))</f>
        <v>喜</v>
      </c>
      <c r="S13" s="105" t="str">
        <f t="array" ref="S13">IF($Q13="", "", INDEX(十五音聲母資料表, $Q13, $S$4))</f>
        <v>h</v>
      </c>
      <c r="T13" s="106" t="str">
        <f t="array" ref="T13">IF($Q13&lt;&gt;"", INDEX(十五音聲母資料表, $Q13, $T$4), INDEX($J$9:$K$13, MATCH(O13, $J$9:$J$13,0),2))</f>
        <v>ㄏ</v>
      </c>
      <c r="U13" s="105" t="str">
        <f t="array" ref="U13">IF($Q13="", "", INDEX(十五音聲母資料表, $Q13, $U$4))</f>
        <v>h</v>
      </c>
      <c r="V13" s="105" t="str">
        <f t="array" ref="V13">IF($Q13="", "", INDEX(十五音聲母資料表, $Q13, $V$4))</f>
        <v>h</v>
      </c>
      <c r="W13" s="105" t="str">
        <f t="array" ref="W13">IF($Q13="", "", INDEX(十五音聲母資料表, $Q13, $W$4))</f>
        <v>h</v>
      </c>
    </row>
    <row r="14" spans="3:23" ht="30">
      <c r="C14" s="14"/>
      <c r="D14" s="99">
        <f t="shared" si="1"/>
        <v>6</v>
      </c>
      <c r="E14" s="107" t="s">
        <v>63</v>
      </c>
      <c r="F14" s="17"/>
      <c r="G14" s="108"/>
      <c r="H14" s="16"/>
      <c r="I14" s="99">
        <v>7</v>
      </c>
      <c r="J14" s="16"/>
      <c r="K14" s="16"/>
      <c r="L14" s="16"/>
      <c r="M14" s="17"/>
      <c r="N14" s="99">
        <f t="shared" si="2"/>
        <v>6</v>
      </c>
      <c r="O14" s="102" t="str">
        <f t="shared" si="3"/>
        <v>j</v>
      </c>
      <c r="P14" s="103"/>
      <c r="Q14" s="104">
        <f t="shared" si="4"/>
        <v>11</v>
      </c>
      <c r="R14" s="57" t="str">
        <f t="array" ref="R14">IF(Q14="", "", INDEX(十五音聲母資料表, $Q14, $R$4))</f>
        <v>入</v>
      </c>
      <c r="S14" s="105" t="str">
        <f t="array" ref="S14">IF($Q14="", "", INDEX(十五音聲母資料表, $Q14, $S$4))</f>
        <v>ʣ</v>
      </c>
      <c r="T14" s="106" t="str">
        <f t="array" ref="T14">IF($Q14&lt;&gt;"", INDEX(十五音聲母資料表, $Q14, $T$4), INDEX($J$9:$K$13, MATCH(O14, $J$9:$J$13,0),2))</f>
        <v>ㆡ</v>
      </c>
      <c r="U14" s="105" t="str">
        <f t="array" ref="U14">IF($Q14="", "", INDEX(十五音聲母資料表, $Q14, $U$4))</f>
        <v>j</v>
      </c>
      <c r="V14" s="105" t="str">
        <f t="array" ref="V14">IF($Q14="", "", INDEX(十五音聲母資料表, $Q14, $V$4))</f>
        <v>j</v>
      </c>
      <c r="W14" s="105" t="str">
        <f t="array" ref="W14">IF($Q14="", "", INDEX(十五音聲母資料表, $Q14, $W$4))</f>
        <v>j</v>
      </c>
    </row>
    <row r="15" spans="3:23" ht="30">
      <c r="C15" s="14"/>
      <c r="D15" s="99">
        <f t="shared" si="1"/>
        <v>7</v>
      </c>
      <c r="E15" s="107" t="s">
        <v>72</v>
      </c>
      <c r="F15" s="17"/>
      <c r="G15" s="108"/>
      <c r="H15" s="16"/>
      <c r="I15" s="99">
        <v>6</v>
      </c>
      <c r="J15" s="16" t="s">
        <v>742</v>
      </c>
      <c r="K15" s="16"/>
      <c r="L15" s="16" t="s">
        <v>184</v>
      </c>
      <c r="M15" s="17"/>
      <c r="N15" s="99">
        <f t="shared" si="2"/>
        <v>7</v>
      </c>
      <c r="O15" s="102" t="str">
        <f t="shared" si="3"/>
        <v>k</v>
      </c>
      <c r="P15" s="103"/>
      <c r="Q15" s="104">
        <f t="shared" si="4"/>
        <v>4</v>
      </c>
      <c r="R15" s="57" t="str">
        <f t="array" ref="R15">IF(Q15="", "", INDEX(十五音聲母資料表, $Q15, $R$4))</f>
        <v>求</v>
      </c>
      <c r="S15" s="105" t="str">
        <f t="array" ref="S15">IF($Q15="", "", INDEX(十五音聲母資料表, $Q15, $S$4))</f>
        <v>k</v>
      </c>
      <c r="T15" s="106" t="str">
        <f t="array" ref="T15">IF($Q15&lt;&gt;"", INDEX(十五音聲母資料表, $Q15, $T$4), INDEX($J$9:$K$13, MATCH(O15, $J$9:$J$13,0),2))</f>
        <v>ㄍ</v>
      </c>
      <c r="U15" s="105" t="str">
        <f t="array" ref="U15">IF($Q15="", "", INDEX(十五音聲母資料表, $Q15, $U$4))</f>
        <v>k</v>
      </c>
      <c r="V15" s="105" t="str">
        <f t="array" ref="V15">IF($Q15="", "", INDEX(十五音聲母資料表, $Q15, $V$4))</f>
        <v>k</v>
      </c>
      <c r="W15" s="105" t="str">
        <f t="array" ref="W15">IF($Q15="", "", INDEX(十五音聲母資料表, $Q15, $W$4))</f>
        <v>g</v>
      </c>
    </row>
    <row r="16" spans="3:23" ht="30">
      <c r="C16" s="14"/>
      <c r="D16" s="99">
        <f t="shared" si="1"/>
        <v>8</v>
      </c>
      <c r="E16" s="107" t="s">
        <v>76</v>
      </c>
      <c r="F16" s="17"/>
      <c r="G16" s="108"/>
      <c r="H16" s="16"/>
      <c r="I16" s="99">
        <v>7</v>
      </c>
      <c r="J16" s="16"/>
      <c r="K16" s="16"/>
      <c r="L16" s="16"/>
      <c r="M16" s="17"/>
      <c r="N16" s="99">
        <f t="shared" si="2"/>
        <v>8</v>
      </c>
      <c r="O16" s="102" t="str">
        <f t="shared" si="3"/>
        <v>kh</v>
      </c>
      <c r="P16" s="103"/>
      <c r="Q16" s="104">
        <f t="shared" si="4"/>
        <v>5</v>
      </c>
      <c r="R16" s="57" t="str">
        <f t="array" ref="R16">IF(Q16="", "", INDEX(十五音聲母資料表, $Q16, $R$4))</f>
        <v>去</v>
      </c>
      <c r="S16" s="105" t="str">
        <f t="array" ref="S16">IF($Q16="", "", INDEX(十五音聲母資料表, $Q16, $S$4))</f>
        <v>kʰ</v>
      </c>
      <c r="T16" s="106" t="str">
        <f t="array" ref="T16">IF($Q16&lt;&gt;"", INDEX(十五音聲母資料表, $Q16, $T$4), INDEX($J$9:$K$13, MATCH(O16, $J$9:$J$13,0),2))</f>
        <v>ㄎ</v>
      </c>
      <c r="U16" s="105" t="str">
        <f t="array" ref="U16">IF($Q16="", "", INDEX(十五音聲母資料表, $Q16, $U$4))</f>
        <v>kh</v>
      </c>
      <c r="V16" s="105" t="str">
        <f t="array" ref="V16">IF($Q16="", "", INDEX(十五音聲母資料表, $Q16, $V$4))</f>
        <v>kh</v>
      </c>
      <c r="W16" s="105" t="str">
        <f t="array" ref="W16">IF($Q16="", "", INDEX(十五音聲母資料表, $Q16, $W$4))</f>
        <v>k</v>
      </c>
    </row>
    <row r="17" spans="4:23" ht="30">
      <c r="D17" s="99">
        <f t="shared" si="1"/>
        <v>9</v>
      </c>
      <c r="E17" s="107" t="s">
        <v>82</v>
      </c>
      <c r="F17" s="17"/>
      <c r="G17" s="16"/>
      <c r="H17" s="16"/>
      <c r="I17" s="99"/>
      <c r="J17" s="16"/>
      <c r="K17" s="16"/>
      <c r="L17" s="16"/>
      <c r="M17" s="17"/>
      <c r="N17" s="99">
        <f t="shared" si="2"/>
        <v>9</v>
      </c>
      <c r="O17" s="102" t="str">
        <f t="shared" si="3"/>
        <v>l</v>
      </c>
      <c r="P17" s="103"/>
      <c r="Q17" s="104">
        <f t="shared" si="4"/>
        <v>1</v>
      </c>
      <c r="R17" s="57" t="str">
        <f t="array" ref="R17">IF(Q17="", "", INDEX(十五音聲母資料表, $Q17, $R$4))</f>
        <v>柳</v>
      </c>
      <c r="S17" s="105" t="str">
        <f t="array" ref="S17">IF($Q17="", "", INDEX(十五音聲母資料表, $Q17, $S$4))</f>
        <v>l</v>
      </c>
      <c r="T17" s="106" t="str">
        <f t="array" ref="T17">IF($Q17&lt;&gt;"", INDEX(十五音聲母資料表, $Q17, $T$4), INDEX($J$9:$K$13, MATCH(O17, $J$9:$J$13,0),2))</f>
        <v>ㄌ</v>
      </c>
      <c r="U17" s="105" t="str">
        <f t="array" ref="U17">IF($Q17="", "", INDEX(十五音聲母資料表, $Q17, $U$4))</f>
        <v>l</v>
      </c>
      <c r="V17" s="105" t="str">
        <f t="array" ref="V17">IF($Q17="", "", INDEX(十五音聲母資料表, $Q17, $V$4))</f>
        <v>l</v>
      </c>
      <c r="W17" s="105" t="str">
        <f t="array" ref="W17">IF($Q17="", "", INDEX(十五音聲母資料表, $Q17, $W$4))</f>
        <v>l</v>
      </c>
    </row>
    <row r="18" spans="4:23" ht="30">
      <c r="D18" s="99">
        <f t="shared" si="1"/>
        <v>10</v>
      </c>
      <c r="E18" s="107" t="s">
        <v>229</v>
      </c>
      <c r="F18" s="17"/>
      <c r="G18" s="108"/>
      <c r="H18" s="16"/>
      <c r="I18" s="99">
        <v>10</v>
      </c>
      <c r="J18" s="16"/>
      <c r="K18" s="16"/>
      <c r="L18" s="16"/>
      <c r="M18" s="17"/>
      <c r="N18" s="99">
        <f t="shared" si="2"/>
        <v>10</v>
      </c>
      <c r="O18" s="102" t="str">
        <f t="shared" si="3"/>
        <v>m</v>
      </c>
      <c r="P18" s="103"/>
      <c r="Q18" s="104">
        <f t="shared" si="4"/>
        <v>17</v>
      </c>
      <c r="R18" s="57" t="str">
        <f t="array" ref="R18">IF(Q18="", "", INDEX(十五音聲母資料表, $Q18, $R$4))</f>
        <v>門</v>
      </c>
      <c r="S18" s="105" t="str">
        <f t="array" ref="S18">IF($Q18="", "", INDEX(十五音聲母資料表, $Q18, $S$4))</f>
        <v>m</v>
      </c>
      <c r="T18" s="106" t="str">
        <f t="array" ref="T18">IF($Q18&lt;&gt;"", INDEX(十五音聲母資料表, $Q18, $T$4), INDEX($J$9:$K$13, MATCH(O18, $J$9:$J$13,0),2))</f>
        <v>ㄇ</v>
      </c>
      <c r="U18" s="105" t="str">
        <f t="array" ref="U18">IF($Q18="", "", INDEX(十五音聲母資料表, $Q18, $U$4))</f>
        <v>m</v>
      </c>
      <c r="V18" s="105" t="str">
        <f t="array" ref="V18">IF($Q18="", "", INDEX(十五音聲母資料表, $Q18, $V$4))</f>
        <v>m</v>
      </c>
      <c r="W18" s="105" t="str">
        <f t="array" ref="W18">IF($Q18="", "", INDEX(十五音聲母資料表, $Q18, $W$4))</f>
        <v>bbn</v>
      </c>
    </row>
    <row r="19" spans="4:23" ht="30">
      <c r="D19" s="99">
        <f t="shared" si="1"/>
        <v>11</v>
      </c>
      <c r="E19" s="107" t="s">
        <v>113</v>
      </c>
      <c r="F19" s="17"/>
      <c r="G19" s="108"/>
      <c r="H19" s="16"/>
      <c r="I19" s="99">
        <v>11</v>
      </c>
      <c r="J19" s="16"/>
      <c r="K19" s="16"/>
      <c r="L19" s="16"/>
      <c r="M19" s="17"/>
      <c r="N19" s="99">
        <f t="shared" si="2"/>
        <v>11</v>
      </c>
      <c r="O19" s="102" t="str">
        <f t="shared" si="3"/>
        <v>n</v>
      </c>
      <c r="P19" s="103"/>
      <c r="Q19" s="104">
        <f t="shared" si="4"/>
        <v>2</v>
      </c>
      <c r="R19" s="57" t="str">
        <f t="array" ref="R19">IF(Q19="", "", INDEX(十五音聲母資料表, $Q19, $R$4))</f>
        <v>柳</v>
      </c>
      <c r="S19" s="105" t="str">
        <f t="array" ref="S19">IF($Q19="", "", INDEX(十五音聲母資料表, $Q19, $S$4))</f>
        <v>n</v>
      </c>
      <c r="T19" s="106" t="str">
        <f t="array" ref="T19">IF($Q19&lt;&gt;"", INDEX(十五音聲母資料表, $Q19, $T$4), INDEX($J$9:$K$13, MATCH(O19, $J$9:$J$13,0),2))</f>
        <v>ㄋ</v>
      </c>
      <c r="U19" s="105" t="str">
        <f t="array" ref="U19">IF($Q19="", "", INDEX(十五音聲母資料表, $Q19, $U$4))</f>
        <v>n</v>
      </c>
      <c r="V19" s="105" t="str">
        <f t="array" ref="V19">IF($Q19="", "", INDEX(十五音聲母資料表, $Q19, $V$4))</f>
        <v>n</v>
      </c>
      <c r="W19" s="105" t="str">
        <f t="array" ref="W19">IF($Q19="", "", INDEX(十五音聲母資料表, $Q19, $W$4))</f>
        <v>l</v>
      </c>
    </row>
    <row r="20" spans="4:23" ht="30">
      <c r="D20" s="99">
        <f t="shared" si="1"/>
        <v>12</v>
      </c>
      <c r="E20" s="107" t="s">
        <v>111</v>
      </c>
      <c r="F20" s="17"/>
      <c r="G20" s="108"/>
      <c r="H20" s="16"/>
      <c r="I20" s="99">
        <v>12</v>
      </c>
      <c r="J20" s="16"/>
      <c r="K20" s="16"/>
      <c r="L20" s="16"/>
      <c r="M20" s="17"/>
      <c r="N20" s="99">
        <f t="shared" si="2"/>
        <v>12</v>
      </c>
      <c r="O20" s="102" t="str">
        <f t="shared" si="3"/>
        <v>ng</v>
      </c>
      <c r="P20" s="103"/>
      <c r="Q20" s="104">
        <f t="shared" si="4"/>
        <v>19</v>
      </c>
      <c r="R20" s="57" t="str">
        <f t="array" ref="R20">IF(Q20="", "", INDEX(十五音聲母資料表, $Q20, $R$4))</f>
        <v>語</v>
      </c>
      <c r="S20" s="105" t="str">
        <f t="array" ref="S20">IF($Q20="", "", INDEX(十五音聲母資料表, $Q20, $S$4))</f>
        <v>ŋ</v>
      </c>
      <c r="T20" s="106" t="str">
        <f t="array" ref="T20">IF($Q20&lt;&gt;"", INDEX(十五音聲母資料表, $Q20, $T$4), INDEX($J$9:$K$13, MATCH(O20, $J$9:$J$13,0),2))</f>
        <v>ㄫ</v>
      </c>
      <c r="U20" s="105" t="str">
        <f t="array" ref="U20">IF($Q20="", "", INDEX(十五音聲母資料表, $Q20, $U$4))</f>
        <v>ng</v>
      </c>
      <c r="V20" s="105" t="str">
        <f t="array" ref="V20">IF($Q20="", "", INDEX(十五音聲母資料表, $Q20, $V$4))</f>
        <v>ng</v>
      </c>
      <c r="W20" s="105" t="str">
        <f t="array" ref="W20">IF($Q20="", "", INDEX(十五音聲母資料表, $Q20, $W$4))</f>
        <v>gg</v>
      </c>
    </row>
    <row r="21" spans="4:23" ht="30">
      <c r="D21" s="99">
        <f t="shared" si="1"/>
        <v>13</v>
      </c>
      <c r="E21" s="107" t="s">
        <v>79</v>
      </c>
      <c r="F21" s="17"/>
      <c r="G21" s="108"/>
      <c r="H21" s="16"/>
      <c r="I21" s="99">
        <v>12</v>
      </c>
      <c r="J21" s="16"/>
      <c r="K21" s="16"/>
      <c r="L21" s="16"/>
      <c r="M21" s="17"/>
      <c r="N21" s="99">
        <f t="shared" si="2"/>
        <v>13</v>
      </c>
      <c r="O21" s="102" t="str">
        <f t="shared" si="3"/>
        <v>p</v>
      </c>
      <c r="P21" s="103"/>
      <c r="Q21" s="104">
        <f t="shared" si="4"/>
        <v>3</v>
      </c>
      <c r="R21" s="57" t="str">
        <f t="array" ref="R21">IF(Q21="", "", INDEX(十五音聲母資料表, $Q21, $R$4))</f>
        <v>邊</v>
      </c>
      <c r="S21" s="105" t="str">
        <f t="array" ref="S21">IF($Q21="", "", INDEX(十五音聲母資料表, $Q21, $S$4))</f>
        <v>p</v>
      </c>
      <c r="T21" s="106" t="str">
        <f t="array" ref="T21">IF($Q21&lt;&gt;"", INDEX(十五音聲母資料表, $Q21, $T$4), INDEX($J$9:$K$13, MATCH(O21, $J$9:$J$13,0),2))</f>
        <v>ㄅ</v>
      </c>
      <c r="U21" s="105" t="str">
        <f t="array" ref="U21">IF($Q21="", "", INDEX(十五音聲母資料表, $Q21, $U$4))</f>
        <v>p</v>
      </c>
      <c r="V21" s="105" t="str">
        <f t="array" ref="V21">IF($Q21="", "", INDEX(十五音聲母資料表, $Q21, $V$4))</f>
        <v>p</v>
      </c>
      <c r="W21" s="105" t="str">
        <f t="array" ref="W21">IF($Q21="", "", INDEX(十五音聲母資料表, $Q21, $W$4))</f>
        <v>b</v>
      </c>
    </row>
    <row r="22" spans="4:23" ht="30">
      <c r="D22" s="99">
        <f t="shared" si="1"/>
        <v>14</v>
      </c>
      <c r="E22" s="107" t="s">
        <v>85</v>
      </c>
      <c r="F22" s="17"/>
      <c r="G22" s="108"/>
      <c r="H22" s="16"/>
      <c r="I22" s="99">
        <v>13</v>
      </c>
      <c r="J22" s="16"/>
      <c r="K22" s="16"/>
      <c r="L22" s="16"/>
      <c r="M22" s="17"/>
      <c r="N22" s="99">
        <f t="shared" si="2"/>
        <v>14</v>
      </c>
      <c r="O22" s="102" t="str">
        <f t="shared" si="3"/>
        <v>ph</v>
      </c>
      <c r="P22" s="103"/>
      <c r="Q22" s="104">
        <f t="shared" si="4"/>
        <v>7</v>
      </c>
      <c r="R22" s="57" t="str">
        <f t="array" ref="R22">IF(Q22="", "", INDEX(十五音聲母資料表, $Q22, $R$4))</f>
        <v>頗</v>
      </c>
      <c r="S22" s="105" t="str">
        <f t="array" ref="S22">IF($Q22="", "", INDEX(十五音聲母資料表, $Q22, $S$4))</f>
        <v>pʰ</v>
      </c>
      <c r="T22" s="106" t="str">
        <f t="array" ref="T22">IF($Q22&lt;&gt;"", INDEX(十五音聲母資料表, $Q22, $T$4), INDEX($J$9:$K$13, MATCH(O22, $J$9:$J$13,0),2))</f>
        <v>ㄆ</v>
      </c>
      <c r="U22" s="105" t="str">
        <f t="array" ref="U22">IF($Q22="", "", INDEX(十五音聲母資料表, $Q22, $U$4))</f>
        <v>ph</v>
      </c>
      <c r="V22" s="105" t="str">
        <f t="array" ref="V22">IF($Q22="", "", INDEX(十五音聲母資料表, $Q22, $V$4))</f>
        <v>ph</v>
      </c>
      <c r="W22" s="105" t="str">
        <f t="array" ref="W22">IF($Q22="", "", INDEX(十五音聲母資料表, $Q22, $W$4))</f>
        <v>p</v>
      </c>
    </row>
    <row r="23" spans="4:23" ht="30">
      <c r="D23" s="99">
        <f t="shared" si="1"/>
        <v>15</v>
      </c>
      <c r="E23" s="107" t="s">
        <v>65</v>
      </c>
      <c r="F23" s="17"/>
      <c r="G23" s="108"/>
      <c r="H23" s="16"/>
      <c r="I23" s="99"/>
      <c r="J23" s="16"/>
      <c r="K23" s="16"/>
      <c r="L23" s="16"/>
      <c r="M23" s="17"/>
      <c r="N23" s="99">
        <f t="shared" si="2"/>
        <v>15</v>
      </c>
      <c r="O23" s="102" t="str">
        <f t="shared" si="3"/>
        <v>s</v>
      </c>
      <c r="P23" s="103"/>
      <c r="Q23" s="104">
        <f t="shared" si="4"/>
        <v>13</v>
      </c>
      <c r="R23" s="57" t="str">
        <f t="array" ref="R23">IF(Q23="", "", INDEX(十五音聲母資料表, $Q23, $R$4))</f>
        <v>時</v>
      </c>
      <c r="S23" s="105" t="str">
        <f t="array" ref="S23">IF($Q23="", "", INDEX(十五音聲母資料表, $Q23, $S$4))</f>
        <v>s</v>
      </c>
      <c r="T23" s="106" t="str">
        <f t="array" ref="T23">IF($Q23&lt;&gt;"", INDEX(十五音聲母資料表, $Q23, $T$4), INDEX($J$9:$K$13, MATCH(O23, $J$9:$J$13,0),2))</f>
        <v>ㄙ</v>
      </c>
      <c r="U23" s="105" t="str">
        <f t="array" ref="U23">IF($Q23="", "", INDEX(十五音聲母資料表, $Q23, $U$4))</f>
        <v>s</v>
      </c>
      <c r="V23" s="105" t="str">
        <f t="array" ref="V23">IF($Q23="", "", INDEX(十五音聲母資料表, $Q23, $V$4))</f>
        <v>s</v>
      </c>
      <c r="W23" s="105" t="str">
        <f t="array" ref="W23">IF($Q23="", "", INDEX(十五音聲母資料表, $Q23, $W$4))</f>
        <v>s</v>
      </c>
    </row>
    <row r="24" spans="4:23" ht="30">
      <c r="D24" s="99">
        <f t="shared" si="1"/>
        <v>16</v>
      </c>
      <c r="E24" s="107" t="s">
        <v>92</v>
      </c>
      <c r="F24" s="17"/>
      <c r="G24" s="108"/>
      <c r="H24" s="16"/>
      <c r="I24" s="99"/>
      <c r="J24" s="16"/>
      <c r="K24" s="16"/>
      <c r="L24" s="16"/>
      <c r="M24" s="17"/>
      <c r="N24" s="99">
        <f t="shared" si="2"/>
        <v>16</v>
      </c>
      <c r="O24" s="102" t="str">
        <f t="shared" si="3"/>
        <v>t</v>
      </c>
      <c r="P24" s="103"/>
      <c r="Q24" s="104">
        <f t="shared" si="4"/>
        <v>6</v>
      </c>
      <c r="R24" s="57" t="str">
        <f t="array" ref="R24">IF(Q24="", "", INDEX(十五音聲母資料表, $Q24, $R$4))</f>
        <v>地</v>
      </c>
      <c r="S24" s="105" t="str">
        <f t="array" ref="S24">IF($Q24="", "", INDEX(十五音聲母資料表, $Q24, $S$4))</f>
        <v>t</v>
      </c>
      <c r="T24" s="106" t="str">
        <f t="array" ref="T24">IF($Q24&lt;&gt;"", INDEX(十五音聲母資料表, $Q24, $T$4), INDEX($J$9:$K$13, MATCH(O24, $J$9:$J$13,0),2))</f>
        <v>ㄉ</v>
      </c>
      <c r="U24" s="105" t="str">
        <f t="array" ref="U24">IF($Q24="", "", INDEX(十五音聲母資料表, $Q24, $U$4))</f>
        <v>t</v>
      </c>
      <c r="V24" s="105" t="str">
        <f t="array" ref="V24">IF($Q24="", "", INDEX(十五音聲母資料表, $Q24, $V$4))</f>
        <v>t</v>
      </c>
      <c r="W24" s="105" t="str">
        <f t="array" ref="W24">IF($Q24="", "", INDEX(十五音聲母資料表, $Q24, $W$4))</f>
        <v>d</v>
      </c>
    </row>
    <row r="25" spans="4:23" ht="30">
      <c r="D25" s="99">
        <f t="shared" si="1"/>
        <v>17</v>
      </c>
      <c r="E25" s="107" t="s">
        <v>90</v>
      </c>
      <c r="F25" s="17"/>
      <c r="G25" s="108"/>
      <c r="H25" s="16"/>
      <c r="I25" s="99"/>
      <c r="J25" s="16"/>
      <c r="K25" s="16"/>
      <c r="L25" s="16"/>
      <c r="M25" s="17"/>
      <c r="N25" s="99">
        <f t="shared" si="2"/>
        <v>17</v>
      </c>
      <c r="O25" s="102" t="str">
        <f t="shared" si="3"/>
        <v>th</v>
      </c>
      <c r="P25" s="103"/>
      <c r="Q25" s="104">
        <f t="shared" si="4"/>
        <v>8</v>
      </c>
      <c r="R25" s="57" t="str">
        <f t="array" ref="R25">IF(Q25="", "", INDEX(十五音聲母資料表, $Q25, $R$4))</f>
        <v>他</v>
      </c>
      <c r="S25" s="105" t="str">
        <f t="array" ref="S25">IF($Q25="", "", INDEX(十五音聲母資料表, $Q25, $S$4))</f>
        <v>tʰ</v>
      </c>
      <c r="T25" s="106" t="str">
        <f t="array" ref="T25">IF($Q25&lt;&gt;"", INDEX(十五音聲母資料表, $Q25, $T$4), INDEX($J$9:$K$13, MATCH(O25, $J$9:$J$13,0),2))</f>
        <v>ㄊ</v>
      </c>
      <c r="U25" s="105" t="str">
        <f t="array" ref="U25">IF($Q25="", "", INDEX(十五音聲母資料表, $Q25, $U$4))</f>
        <v>th</v>
      </c>
      <c r="V25" s="105" t="str">
        <f t="array" ref="V25">IF($Q25="", "", INDEX(十五音聲母資料表, $Q25, $V$4))</f>
        <v>th</v>
      </c>
      <c r="W25" s="105" t="str">
        <f t="array" ref="W25">IF($Q25="", "", INDEX(十五音聲母資料表, $Q25, $W$4))</f>
        <v>t</v>
      </c>
    </row>
    <row r="26" spans="4:23" ht="30">
      <c r="D26" s="99">
        <f t="shared" si="1"/>
        <v>18</v>
      </c>
      <c r="E26" s="107" t="s">
        <v>223</v>
      </c>
      <c r="F26" s="17"/>
      <c r="G26" s="16"/>
      <c r="H26" s="16"/>
      <c r="I26" s="99"/>
      <c r="J26" s="16"/>
      <c r="K26" s="16"/>
      <c r="L26" s="16"/>
      <c r="M26" s="17"/>
      <c r="N26" s="99">
        <f t="shared" si="2"/>
        <v>18</v>
      </c>
      <c r="O26" s="102" t="str">
        <f t="shared" si="3"/>
        <v xml:space="preserve"> </v>
      </c>
      <c r="P26" s="103"/>
      <c r="Q26" s="104">
        <f t="shared" si="4"/>
        <v>15</v>
      </c>
      <c r="R26" s="57" t="str">
        <f t="array" ref="R26">IF(Q26="", "", INDEX(十五音聲母資料表, $Q26, $R$4))</f>
        <v>英</v>
      </c>
      <c r="S26" s="105">
        <f t="array" ref="S26">IF($Q26="", "", INDEX(十五音聲母資料表, $Q26, $S$4))</f>
        <v>0</v>
      </c>
      <c r="T26" s="106">
        <f t="array" ref="T26">IF($Q26&lt;&gt;"", INDEX(十五音聲母資料表, $Q26, $T$4), INDEX($J$9:$K$13, MATCH(O26, $J$9:$J$13,0),2))</f>
        <v>0</v>
      </c>
      <c r="U26" s="105" t="str">
        <f t="array" ref="U26">IF($Q26="", "", INDEX(十五音聲母資料表, $Q26, $U$4))</f>
        <v xml:space="preserve"> </v>
      </c>
      <c r="V26" s="105" t="str">
        <f t="array" ref="V26">IF($Q26="", "", INDEX(十五音聲母資料表, $Q26, $V$4))</f>
        <v xml:space="preserve"> </v>
      </c>
      <c r="W26" s="105" t="str">
        <f t="array" ref="W26">IF($Q26="", "", INDEX(十五音聲母資料表, $Q26, $W$4))</f>
        <v xml:space="preserve"> </v>
      </c>
    </row>
    <row r="27" spans="4:23" ht="30">
      <c r="D27" s="86"/>
      <c r="E27" s="86"/>
      <c r="F27" s="17"/>
      <c r="G27" s="16"/>
      <c r="H27" s="16"/>
      <c r="I27" s="99"/>
      <c r="J27" s="16"/>
      <c r="K27" s="16"/>
      <c r="L27" s="16"/>
      <c r="M27" s="17"/>
      <c r="N27" s="99"/>
      <c r="O27" s="16"/>
      <c r="P27" s="109"/>
      <c r="Q27" s="109" t="str">
        <f>IFERROR( MATCH($O27, 閩拼聲母清單, 0), "")</f>
        <v/>
      </c>
      <c r="R27" s="109" t="str">
        <f t="array" ref="R27">IF(Q27="", "", INDEX(十五音聲母資料表, $Q27, $R$4))</f>
        <v/>
      </c>
      <c r="S27" s="17" t="str">
        <f t="array" ref="S27">IF($Q27="", "", INDEX(十五音聲母資料表, $Q27, $S$4))</f>
        <v/>
      </c>
      <c r="T27" s="17" t="str">
        <f t="array" ref="T27">IF($Q27="", "", INDEX(十五音聲母資料表, $Q27, $T$4) )</f>
        <v/>
      </c>
      <c r="U27" s="17" t="str">
        <f t="array" ref="U27">IF($Q27="", "", INDEX(十五音聲母資料表, $Q27, $U$4))</f>
        <v/>
      </c>
      <c r="V27" s="17"/>
      <c r="W27" s="17"/>
    </row>
    <row r="28" spans="4:23" ht="30">
      <c r="D28" s="99"/>
      <c r="E28" s="86"/>
      <c r="F28" s="17"/>
      <c r="G28" s="16"/>
      <c r="H28" s="16"/>
      <c r="I28" s="99"/>
      <c r="J28" s="16"/>
      <c r="K28" s="16"/>
      <c r="L28" s="16"/>
      <c r="M28" s="17"/>
      <c r="N28" s="99"/>
      <c r="O28" s="16"/>
      <c r="P28" s="16"/>
      <c r="Q28" s="16"/>
      <c r="R28" s="17"/>
      <c r="S28" s="17"/>
      <c r="T28" s="17" t="str">
        <f t="array" ref="T28">IF($Q28="", "", INDEX(十五音聲母資料表, $Q28, $T$4) )</f>
        <v/>
      </c>
      <c r="U28" s="17"/>
      <c r="V28" s="17"/>
      <c r="W28" s="17"/>
    </row>
    <row r="29" spans="4:23" ht="30">
      <c r="D29" s="99"/>
      <c r="E29" s="86"/>
      <c r="F29" s="17"/>
      <c r="G29" s="16"/>
      <c r="H29" s="16"/>
      <c r="I29" s="99"/>
      <c r="J29" s="16"/>
      <c r="K29" s="16"/>
      <c r="L29" s="16"/>
      <c r="M29" s="17"/>
      <c r="N29" s="99"/>
      <c r="O29" s="16"/>
      <c r="P29" s="16"/>
      <c r="Q29" s="16"/>
      <c r="R29" s="17"/>
      <c r="S29" s="17"/>
      <c r="T29" s="17" t="str">
        <f t="array" ref="T29">IF($Q29="", "", INDEX(十五音聲母資料表, $Q29, $T$4) )</f>
        <v/>
      </c>
      <c r="U29" s="17"/>
      <c r="V29" s="17"/>
      <c r="W29" s="17"/>
    </row>
    <row r="30" spans="4:23" ht="30">
      <c r="D30" s="99"/>
      <c r="E30" s="107" t="s">
        <v>199</v>
      </c>
      <c r="F30" s="17"/>
      <c r="G30" s="108"/>
      <c r="H30" s="16"/>
      <c r="I30" s="99">
        <v>5</v>
      </c>
      <c r="J30" s="16" t="s">
        <v>743</v>
      </c>
      <c r="K30" s="16"/>
      <c r="L30" s="16" t="s">
        <v>744</v>
      </c>
      <c r="M30" s="17"/>
      <c r="N30" s="99">
        <v>5</v>
      </c>
      <c r="O30" s="102" t="str">
        <f t="shared" ref="O30:O33" si="5">E30</f>
        <v>chi</v>
      </c>
      <c r="P30" s="103"/>
      <c r="Q30" s="104">
        <f>IFERROR( MATCH($O30, 白話字聲母, 0), "")</f>
        <v>10</v>
      </c>
      <c r="R30" s="57" t="str">
        <f t="array" ref="R30">IF(Q30="", "", INDEX(十五音聲母資料表, $Q30, $R$4))</f>
        <v>曾</v>
      </c>
      <c r="S30" s="105" t="str">
        <f t="array" ref="S30">IF($Q30="", "", INDEX(十五音聲母資料表, $Q30, $S$4))</f>
        <v>ʨ</v>
      </c>
      <c r="T30" s="106" t="str">
        <f t="array" ref="T30">IF($Q30&lt;&gt;"", INDEX(十五音聲母資料表, $Q30, $T$4), INDEX($J$9:$K$13, MATCH(O30, $J$9:$J$13,0),2))</f>
        <v>ㄐ</v>
      </c>
      <c r="U30" s="105" t="str">
        <f t="array" ref="U30">IF($Q30="", "", INDEX(十五音聲母資料表, $Q30, $U$4))</f>
        <v>chi</v>
      </c>
      <c r="V30" s="105" t="str">
        <f t="array" ref="V30">IF($Q30="", "", INDEX(十五音聲母資料表, $Q30, $V$4))</f>
        <v>tsi</v>
      </c>
      <c r="W30" s="105" t="str">
        <f t="array" ref="W30">IF($Q30="", "", INDEX(十五音聲母資料表, $Q30, $W$4))</f>
        <v>zi</v>
      </c>
    </row>
    <row r="31" spans="4:23" ht="30">
      <c r="D31" s="99"/>
      <c r="E31" s="107" t="s">
        <v>248</v>
      </c>
      <c r="F31" s="17"/>
      <c r="G31" s="108"/>
      <c r="H31" s="16"/>
      <c r="I31" s="99">
        <v>4</v>
      </c>
      <c r="J31" s="16" t="s">
        <v>203</v>
      </c>
      <c r="K31" s="16" t="s">
        <v>202</v>
      </c>
      <c r="L31" s="15"/>
      <c r="M31" s="17"/>
      <c r="N31" s="99">
        <v>4</v>
      </c>
      <c r="O31" s="102" t="str">
        <f t="shared" si="5"/>
        <v>chhi</v>
      </c>
      <c r="P31" s="103"/>
      <c r="Q31" s="104">
        <f>IFERROR( MATCH($O31, 白話字聲母, 0), "")</f>
        <v>21</v>
      </c>
      <c r="R31" s="57" t="str">
        <f t="array" ref="R31">IF(Q31="", "", INDEX(十五音聲母資料表, $Q31, $R$4))</f>
        <v>出</v>
      </c>
      <c r="S31" s="105" t="str">
        <f t="array" ref="S31">IF($Q31="", "", INDEX(十五音聲母資料表, $Q31, $S$4))</f>
        <v>ʨʰ</v>
      </c>
      <c r="T31" s="106" t="str">
        <f t="array" ref="T31">IF($Q31&lt;&gt;"", INDEX(十五音聲母資料表, $Q31, $T$4), INDEX($J$9:$K$13, MATCH(O31, $J$9:$J$13,0),2))</f>
        <v>ㄑ</v>
      </c>
      <c r="U31" s="105" t="str">
        <f t="array" ref="U31">IF($Q31="", "", INDEX(十五音聲母資料表, $Q31, $U$4))</f>
        <v>chhi</v>
      </c>
      <c r="V31" s="105" t="str">
        <f t="array" ref="V31">IF($Q31="", "", INDEX(十五音聲母資料表, $Q31, $V$4))</f>
        <v>tshi</v>
      </c>
      <c r="W31" s="105" t="str">
        <f t="array" ref="W31">IF($Q31="", "", INDEX(十五音聲母資料表, $Q31, $W$4))</f>
        <v>ci</v>
      </c>
    </row>
    <row r="32" spans="4:23" ht="30">
      <c r="D32" s="99"/>
      <c r="E32" s="107" t="s">
        <v>210</v>
      </c>
      <c r="F32" s="17"/>
      <c r="G32" s="108"/>
      <c r="H32" s="16"/>
      <c r="I32" s="99">
        <v>9</v>
      </c>
      <c r="J32" s="16"/>
      <c r="K32" s="16"/>
      <c r="L32" s="16"/>
      <c r="M32" s="17"/>
      <c r="N32" s="99">
        <v>9</v>
      </c>
      <c r="O32" s="102" t="str">
        <f t="shared" si="5"/>
        <v>ji</v>
      </c>
      <c r="P32" s="103"/>
      <c r="Q32" s="104">
        <f>IFERROR( MATCH($O32, 白話字聲母, 0), "")</f>
        <v>12</v>
      </c>
      <c r="R32" s="57" t="str">
        <f t="array" ref="R32">IF(Q32="", "", INDEX(十五音聲母資料表, $Q32, $R$4))</f>
        <v>入</v>
      </c>
      <c r="S32" s="105" t="str">
        <f t="array" ref="S32">IF($Q32="", "", INDEX(十五音聲母資料表, $Q32, $S$4))</f>
        <v>ʥ</v>
      </c>
      <c r="T32" s="106" t="str">
        <f t="array" ref="T32">IF($Q32&lt;&gt;"", INDEX(十五音聲母資料表, $Q32, $T$4), INDEX($J$9:$K$13, MATCH(O32, $J$9:$J$13,0),2))</f>
        <v>ㆢ</v>
      </c>
      <c r="U32" s="105" t="str">
        <f t="array" ref="U32">IF($Q32="", "", INDEX(十五音聲母資料表, $Q32, $U$4))</f>
        <v>ji</v>
      </c>
      <c r="V32" s="105" t="str">
        <f t="array" ref="V32">IF($Q32="", "", INDEX(十五音聲母資料表, $Q32, $V$4))</f>
        <v>ji</v>
      </c>
      <c r="W32" s="105" t="str">
        <f t="array" ref="W32">IF($Q32="", "", INDEX(十五音聲母資料表, $Q32, $W$4))</f>
        <v>ji</v>
      </c>
    </row>
    <row r="33" spans="5:23" ht="30">
      <c r="E33" s="107" t="s">
        <v>218</v>
      </c>
      <c r="F33" s="17"/>
      <c r="G33" s="108"/>
      <c r="H33" s="16"/>
      <c r="I33" s="99">
        <v>8</v>
      </c>
      <c r="J33" s="15"/>
      <c r="K33" s="15"/>
      <c r="L33" s="16"/>
      <c r="M33" s="17"/>
      <c r="N33" s="99">
        <v>8</v>
      </c>
      <c r="O33" s="102" t="str">
        <f t="shared" si="5"/>
        <v>si</v>
      </c>
      <c r="P33" s="103"/>
      <c r="Q33" s="104">
        <f>IFERROR( MATCH($O33, 白話字聲母, 0), "")</f>
        <v>14</v>
      </c>
      <c r="R33" s="57" t="str">
        <f t="array" ref="R33">IF(Q33="", "", INDEX(十五音聲母資料表, $Q33, $R$4))</f>
        <v>時</v>
      </c>
      <c r="S33" s="105" t="str">
        <f t="array" ref="S33">IF($Q33="", "", INDEX(十五音聲母資料表, $Q33, $S$4))</f>
        <v>ɕ</v>
      </c>
      <c r="T33" s="106" t="str">
        <f t="array" ref="T33">IF($Q33&lt;&gt;"", INDEX(十五音聲母資料表, $Q33, $T$4), INDEX($J$9:$K$13, MATCH(O33, $J$9:$J$13,0),2))</f>
        <v>ㄒ</v>
      </c>
      <c r="U33" s="105" t="str">
        <f t="array" ref="U33">IF($Q33="", "", INDEX(十五音聲母資料表, $Q33, $U$4))</f>
        <v>si</v>
      </c>
      <c r="V33" s="105" t="str">
        <f t="array" ref="V33">IF($Q33="", "", INDEX(十五音聲母資料表, $Q33, $V$4))</f>
        <v>si</v>
      </c>
      <c r="W33" s="105" t="str">
        <f t="array" ref="W33">IF($Q33="", "", INDEX(十五音聲母資料表, $Q33, $W$4))</f>
        <v>si</v>
      </c>
    </row>
    <row r="34" spans="5:23" ht="30">
      <c r="E34" s="86"/>
      <c r="F34" s="17"/>
      <c r="G34" s="16"/>
      <c r="H34" s="16"/>
      <c r="I34" s="99"/>
      <c r="J34" s="16"/>
      <c r="K34" s="16"/>
      <c r="L34" s="16"/>
      <c r="M34" s="17"/>
      <c r="N34" s="99"/>
      <c r="O34" s="16"/>
      <c r="P34" s="16"/>
      <c r="Q34" s="16"/>
      <c r="R34" s="17"/>
      <c r="S34" s="17"/>
      <c r="T34" s="17" t="str">
        <f t="array" ref="T34">IF($Q34="", "", INDEX(十五音聲母資料表, $Q34, $T$4) )</f>
        <v/>
      </c>
      <c r="U34" s="17"/>
      <c r="V34" s="17"/>
      <c r="W34" s="17"/>
    </row>
    <row r="35" spans="5:23" ht="30">
      <c r="E35" s="86"/>
      <c r="F35" s="17"/>
      <c r="G35" s="16"/>
      <c r="H35" s="16"/>
      <c r="I35" s="99"/>
      <c r="J35" s="16"/>
      <c r="K35" s="16"/>
      <c r="L35" s="16"/>
      <c r="M35" s="17"/>
      <c r="N35" s="99"/>
      <c r="O35" s="16"/>
      <c r="P35" s="16"/>
      <c r="Q35" s="16"/>
      <c r="R35" s="17"/>
      <c r="S35" s="17"/>
      <c r="T35" s="17" t="str">
        <f t="array" ref="T35">IF($Q35="", "", INDEX(十五音聲母資料表, $Q35, $T$4) )</f>
        <v/>
      </c>
      <c r="U35" s="17"/>
      <c r="V35" s="17"/>
      <c r="W35" s="17"/>
    </row>
    <row r="36" spans="5:23" ht="30">
      <c r="E36" s="86"/>
      <c r="F36" s="17"/>
      <c r="G36" s="16"/>
      <c r="H36" s="16"/>
      <c r="I36" s="99"/>
      <c r="J36" s="16"/>
      <c r="K36" s="16"/>
      <c r="L36" s="16"/>
      <c r="M36" s="17"/>
      <c r="N36" s="99"/>
      <c r="O36" s="16"/>
      <c r="P36" s="16"/>
      <c r="Q36" s="16"/>
      <c r="R36" s="17"/>
      <c r="S36" s="17"/>
      <c r="T36" s="17" t="str">
        <f t="array" ref="T36">IF($Q36="", "", INDEX(十五音聲母資料表, $Q36, $T$4) )</f>
        <v/>
      </c>
      <c r="U36" s="17"/>
      <c r="V36" s="17"/>
      <c r="W36" s="17"/>
    </row>
    <row r="37" spans="5:23" ht="30">
      <c r="E37" s="86"/>
      <c r="F37" s="16"/>
      <c r="G37" s="16"/>
      <c r="H37" s="16"/>
      <c r="I37" s="99"/>
      <c r="J37" s="16"/>
      <c r="K37" s="16"/>
      <c r="L37" s="16"/>
      <c r="M37" s="16"/>
      <c r="N37" s="99"/>
      <c r="O37" s="16"/>
      <c r="P37" s="16"/>
      <c r="Q37" s="16"/>
      <c r="R37" s="17"/>
      <c r="S37" s="17"/>
      <c r="T37" s="17" t="str">
        <f t="array" ref="T37">IF($Q37="", "", INDEX(十五音聲母資料表, $Q37, $T$4) )</f>
        <v/>
      </c>
      <c r="U37" s="17"/>
      <c r="V37" s="17"/>
      <c r="W37" s="17"/>
    </row>
    <row r="38" spans="5:23" ht="30">
      <c r="E38" s="86"/>
      <c r="F38" s="16"/>
      <c r="G38" s="16"/>
      <c r="H38" s="16"/>
      <c r="I38" s="99"/>
      <c r="J38" s="16"/>
      <c r="K38" s="16"/>
      <c r="L38" s="16"/>
      <c r="M38" s="16"/>
      <c r="N38" s="99"/>
      <c r="O38" s="16"/>
      <c r="P38" s="16"/>
      <c r="Q38" s="16"/>
      <c r="R38" s="17"/>
      <c r="S38" s="17"/>
      <c r="T38" s="17" t="str">
        <f t="array" ref="T38">IF($Q38="", "", INDEX(十五音聲母資料表, $Q38, $T$4) )</f>
        <v/>
      </c>
      <c r="U38" s="17"/>
      <c r="V38" s="17"/>
      <c r="W38" s="17"/>
    </row>
    <row r="39" spans="5:23" ht="30">
      <c r="E39" s="86"/>
      <c r="F39" s="16"/>
      <c r="G39" s="16"/>
      <c r="H39" s="16"/>
      <c r="I39" s="99"/>
      <c r="J39" s="16"/>
      <c r="K39" s="16"/>
      <c r="L39" s="16"/>
      <c r="M39" s="16"/>
      <c r="N39" s="99"/>
      <c r="O39" s="16"/>
      <c r="P39" s="16"/>
      <c r="Q39" s="16"/>
      <c r="R39" s="17"/>
      <c r="S39" s="17"/>
      <c r="T39" s="17" t="str">
        <f t="array" ref="T39">IF($Q39="", "", INDEX(十五音聲母資料表, $Q39, $T$4) )</f>
        <v/>
      </c>
      <c r="U39" s="17"/>
      <c r="V39" s="17"/>
      <c r="W39" s="17"/>
    </row>
    <row r="40" spans="5:23" ht="30">
      <c r="E40" s="86"/>
      <c r="F40" s="16"/>
      <c r="G40" s="16"/>
      <c r="H40" s="16"/>
      <c r="I40" s="99"/>
      <c r="J40" s="16"/>
      <c r="K40" s="16"/>
      <c r="L40" s="16"/>
      <c r="M40" s="16"/>
      <c r="N40" s="99"/>
      <c r="O40" s="16"/>
      <c r="P40" s="16"/>
      <c r="Q40" s="16"/>
      <c r="R40" s="17"/>
      <c r="S40" s="17"/>
      <c r="T40" s="17" t="str">
        <f t="array" ref="T40">IF($Q40="", "", INDEX(十五音聲母資料表, $Q40, $T$4) )</f>
        <v/>
      </c>
      <c r="U40" s="17"/>
      <c r="V40" s="17"/>
      <c r="W40" s="17"/>
    </row>
    <row r="41" spans="5:23" ht="30">
      <c r="E41" s="86"/>
      <c r="F41" s="16"/>
      <c r="G41" s="16"/>
      <c r="H41" s="16"/>
      <c r="I41" s="99"/>
      <c r="J41" s="16"/>
      <c r="K41" s="16"/>
      <c r="L41" s="16"/>
      <c r="M41" s="16"/>
      <c r="N41" s="99"/>
      <c r="O41" s="16"/>
      <c r="P41" s="16"/>
      <c r="Q41" s="16"/>
      <c r="R41" s="17"/>
      <c r="S41" s="17"/>
      <c r="T41" s="17" t="str">
        <f t="array" ref="T41">IF($Q41="", "", INDEX(十五音聲母資料表, $Q41, $T$4) )</f>
        <v/>
      </c>
      <c r="U41" s="17"/>
      <c r="V41" s="17"/>
      <c r="W41" s="17"/>
    </row>
    <row r="42" spans="5:23" ht="30">
      <c r="E42" s="86"/>
      <c r="F42" s="16"/>
      <c r="G42" s="16"/>
      <c r="H42" s="16"/>
      <c r="I42" s="99"/>
      <c r="J42" s="16"/>
      <c r="K42" s="16"/>
      <c r="L42" s="16"/>
      <c r="M42" s="16"/>
      <c r="N42" s="99"/>
      <c r="O42" s="16"/>
      <c r="P42" s="16"/>
      <c r="Q42" s="16"/>
      <c r="R42" s="17"/>
      <c r="S42" s="17"/>
      <c r="T42" s="17" t="str">
        <f t="array" ref="T42">IF($Q42="", "", INDEX(十五音聲母資料表, $Q42, $T$4) )</f>
        <v/>
      </c>
      <c r="U42" s="17"/>
      <c r="V42" s="17"/>
      <c r="W42" s="17"/>
    </row>
    <row r="43" spans="5:23" ht="30">
      <c r="E43" s="86"/>
      <c r="F43" s="16"/>
      <c r="G43" s="16"/>
      <c r="H43" s="16"/>
      <c r="I43" s="99"/>
      <c r="J43" s="16"/>
      <c r="K43" s="16"/>
      <c r="L43" s="16"/>
      <c r="M43" s="16"/>
      <c r="N43" s="99"/>
      <c r="O43" s="16"/>
      <c r="P43" s="16"/>
      <c r="Q43" s="16"/>
      <c r="R43" s="17"/>
      <c r="S43" s="17"/>
      <c r="T43" s="17" t="str">
        <f t="array" ref="T43">IF($Q43="", "", INDEX(十五音聲母資料表, $Q43, $T$4) )</f>
        <v/>
      </c>
      <c r="U43" s="17"/>
      <c r="V43" s="17"/>
      <c r="W43" s="17"/>
    </row>
    <row r="44" spans="5:23" ht="30">
      <c r="E44" s="86"/>
      <c r="F44" s="16"/>
      <c r="G44" s="16"/>
      <c r="H44" s="16"/>
      <c r="I44" s="99"/>
      <c r="J44" s="16"/>
      <c r="K44" s="16"/>
      <c r="L44" s="16"/>
      <c r="M44" s="16"/>
      <c r="N44" s="99"/>
      <c r="O44" s="16"/>
      <c r="P44" s="16"/>
      <c r="Q44" s="16"/>
      <c r="R44" s="17"/>
      <c r="S44" s="17"/>
      <c r="T44" s="17" t="str">
        <f t="array" ref="T44">IF($Q44="", "", INDEX(十五音聲母資料表, $Q44, $T$4) )</f>
        <v/>
      </c>
      <c r="U44" s="17"/>
      <c r="V44" s="17"/>
      <c r="W44" s="17"/>
    </row>
  </sheetData>
  <phoneticPr fontId="9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N136"/>
  <sheetViews>
    <sheetView workbookViewId="0"/>
  </sheetViews>
  <sheetFormatPr baseColWidth="10" defaultColWidth="12.6640625" defaultRowHeight="13"/>
  <cols>
    <col min="1" max="1" width="3.83203125" customWidth="1"/>
    <col min="7" max="7" width="3.6640625" customWidth="1"/>
  </cols>
  <sheetData>
    <row r="1" spans="1:14" ht="23">
      <c r="A1" s="2" t="s">
        <v>352</v>
      </c>
      <c r="B1" s="2"/>
      <c r="C1" s="2"/>
      <c r="D1" s="2"/>
      <c r="E1" s="2"/>
      <c r="F1" s="2"/>
      <c r="G1" s="2"/>
      <c r="H1" s="2"/>
      <c r="I1" s="2"/>
      <c r="J1" s="2"/>
      <c r="K1" s="2"/>
      <c r="L1" s="110"/>
      <c r="M1" s="2"/>
      <c r="N1" s="2"/>
    </row>
    <row r="2" spans="1:14" ht="23">
      <c r="A2" s="111"/>
      <c r="B2" s="111"/>
      <c r="C2" s="111" t="s">
        <v>197</v>
      </c>
      <c r="D2" s="111" t="s">
        <v>245</v>
      </c>
      <c r="E2" s="111" t="s">
        <v>207</v>
      </c>
      <c r="F2" s="111" t="s">
        <v>216</v>
      </c>
      <c r="G2" s="111"/>
      <c r="I2" s="111"/>
      <c r="K2" s="111"/>
      <c r="L2" s="110"/>
      <c r="M2" s="111"/>
      <c r="N2" s="111"/>
    </row>
    <row r="3" spans="1:14" ht="23">
      <c r="A3" s="111"/>
      <c r="B3" s="111"/>
      <c r="C3" s="111" t="s">
        <v>202</v>
      </c>
      <c r="D3" s="111" t="s">
        <v>251</v>
      </c>
      <c r="E3" s="111" t="s">
        <v>212</v>
      </c>
      <c r="F3" s="111" t="s">
        <v>220</v>
      </c>
      <c r="G3" s="111"/>
      <c r="H3" s="111"/>
      <c r="I3" s="111"/>
      <c r="J3" s="111"/>
      <c r="K3" s="111"/>
      <c r="L3" s="110"/>
      <c r="M3" s="111"/>
      <c r="N3" s="111"/>
    </row>
    <row r="4" spans="1:14" ht="23">
      <c r="A4" s="2"/>
      <c r="B4" s="2"/>
      <c r="C4" s="112" t="s">
        <v>55</v>
      </c>
      <c r="D4" s="112" t="s">
        <v>68</v>
      </c>
      <c r="E4" s="112" t="s">
        <v>63</v>
      </c>
      <c r="F4" s="112" t="s">
        <v>65</v>
      </c>
      <c r="G4" s="2"/>
      <c r="I4" s="2"/>
      <c r="J4" s="2" t="s">
        <v>16</v>
      </c>
      <c r="K4" s="2" t="s">
        <v>33</v>
      </c>
      <c r="L4" s="110" t="s">
        <v>745</v>
      </c>
      <c r="M4" s="2" t="s">
        <v>746</v>
      </c>
      <c r="N4" s="2" t="s">
        <v>747</v>
      </c>
    </row>
    <row r="5" spans="1:14" ht="23">
      <c r="A5" s="2"/>
      <c r="B5" s="112" t="s">
        <v>98</v>
      </c>
      <c r="C5" s="113" t="s">
        <v>748</v>
      </c>
      <c r="D5" s="113" t="s">
        <v>749</v>
      </c>
      <c r="E5" s="113"/>
      <c r="F5" s="113" t="s">
        <v>750</v>
      </c>
      <c r="G5" s="2"/>
      <c r="H5" s="2" t="s">
        <v>98</v>
      </c>
      <c r="I5" s="114">
        <v>1</v>
      </c>
      <c r="J5" s="2" t="s">
        <v>55</v>
      </c>
      <c r="K5" s="2" t="s">
        <v>98</v>
      </c>
      <c r="L5" s="110" t="str">
        <f t="shared" ref="L5:L136" si="0">J5 &amp; K5</f>
        <v>che</v>
      </c>
      <c r="M5" s="111" t="b">
        <v>0</v>
      </c>
      <c r="N5" s="111" t="s">
        <v>197</v>
      </c>
    </row>
    <row r="6" spans="1:14" ht="23">
      <c r="A6" s="2"/>
      <c r="B6" s="112" t="s">
        <v>516</v>
      </c>
      <c r="C6" s="113" t="s">
        <v>751</v>
      </c>
      <c r="D6" s="113" t="s">
        <v>752</v>
      </c>
      <c r="E6" s="113"/>
      <c r="F6" s="113" t="s">
        <v>753</v>
      </c>
      <c r="G6" s="2"/>
      <c r="H6" s="2" t="s">
        <v>510</v>
      </c>
      <c r="I6" s="114">
        <v>2</v>
      </c>
      <c r="J6" s="2" t="s">
        <v>55</v>
      </c>
      <c r="K6" s="2" t="s">
        <v>510</v>
      </c>
      <c r="L6" s="110" t="str">
        <f t="shared" si="0"/>
        <v>chenn</v>
      </c>
      <c r="M6" s="111" t="b">
        <v>0</v>
      </c>
      <c r="N6" s="111" t="s">
        <v>197</v>
      </c>
    </row>
    <row r="7" spans="1:14" ht="23">
      <c r="A7" s="2"/>
      <c r="B7" s="112" t="s">
        <v>596</v>
      </c>
      <c r="C7" s="113" t="s">
        <v>754</v>
      </c>
      <c r="D7" s="113" t="s">
        <v>755</v>
      </c>
      <c r="E7" s="113"/>
      <c r="F7" s="113" t="s">
        <v>756</v>
      </c>
      <c r="G7" s="2"/>
      <c r="H7" s="2" t="s">
        <v>596</v>
      </c>
      <c r="I7" s="114">
        <v>3</v>
      </c>
      <c r="J7" s="2" t="s">
        <v>55</v>
      </c>
      <c r="K7" s="2" t="s">
        <v>596</v>
      </c>
      <c r="L7" s="110" t="str">
        <f t="shared" si="0"/>
        <v>cheh</v>
      </c>
      <c r="M7" s="111" t="b">
        <v>0</v>
      </c>
      <c r="N7" s="111" t="s">
        <v>197</v>
      </c>
    </row>
    <row r="8" spans="1:14" ht="23">
      <c r="A8" s="2"/>
      <c r="B8" s="112" t="s">
        <v>757</v>
      </c>
      <c r="C8" s="113"/>
      <c r="D8" s="113"/>
      <c r="E8" s="113"/>
      <c r="F8" s="113"/>
      <c r="G8" s="2"/>
      <c r="H8" s="2" t="s">
        <v>758</v>
      </c>
      <c r="I8" s="114">
        <v>4</v>
      </c>
      <c r="J8" s="2" t="s">
        <v>55</v>
      </c>
      <c r="K8" s="2" t="s">
        <v>758</v>
      </c>
      <c r="L8" s="110" t="str">
        <f t="shared" si="0"/>
        <v>chehn</v>
      </c>
      <c r="M8" s="111" t="b">
        <v>0</v>
      </c>
      <c r="N8" s="111" t="s">
        <v>197</v>
      </c>
    </row>
    <row r="9" spans="1:14" ht="23">
      <c r="A9" s="2"/>
      <c r="B9" s="112" t="s">
        <v>77</v>
      </c>
      <c r="C9" s="115" t="s">
        <v>759</v>
      </c>
      <c r="D9" s="115" t="s">
        <v>760</v>
      </c>
      <c r="E9" s="113"/>
      <c r="F9" s="115" t="s">
        <v>761</v>
      </c>
      <c r="G9" s="2"/>
      <c r="H9" s="116" t="s">
        <v>77</v>
      </c>
      <c r="I9" s="114">
        <v>5</v>
      </c>
      <c r="J9" s="2" t="s">
        <v>55</v>
      </c>
      <c r="K9" s="116" t="s">
        <v>77</v>
      </c>
      <c r="L9" s="110" t="str">
        <f t="shared" si="0"/>
        <v>chek</v>
      </c>
      <c r="M9" s="111" t="b">
        <v>1</v>
      </c>
      <c r="N9" s="111" t="s">
        <v>202</v>
      </c>
    </row>
    <row r="10" spans="1:14" ht="23">
      <c r="A10" s="2"/>
      <c r="B10" s="112" t="s">
        <v>81</v>
      </c>
      <c r="C10" s="117" t="s">
        <v>762</v>
      </c>
      <c r="D10" s="117" t="s">
        <v>763</v>
      </c>
      <c r="E10" s="113"/>
      <c r="F10" s="117" t="s">
        <v>764</v>
      </c>
      <c r="G10" s="2"/>
      <c r="H10" s="116" t="s">
        <v>81</v>
      </c>
      <c r="I10" s="114">
        <v>6</v>
      </c>
      <c r="J10" s="2" t="s">
        <v>55</v>
      </c>
      <c r="K10" s="116" t="s">
        <v>81</v>
      </c>
      <c r="L10" s="110" t="str">
        <f t="shared" si="0"/>
        <v>cheng</v>
      </c>
      <c r="M10" s="111" t="b">
        <v>1</v>
      </c>
      <c r="N10" s="111" t="s">
        <v>202</v>
      </c>
    </row>
    <row r="11" spans="1:14" ht="23">
      <c r="A11" s="2"/>
      <c r="B11" s="112" t="s">
        <v>67</v>
      </c>
      <c r="C11" s="117" t="s">
        <v>199</v>
      </c>
      <c r="D11" s="117" t="s">
        <v>248</v>
      </c>
      <c r="E11" s="113" t="s">
        <v>210</v>
      </c>
      <c r="F11" s="117" t="s">
        <v>218</v>
      </c>
      <c r="G11" s="2"/>
      <c r="H11" s="116" t="s">
        <v>67</v>
      </c>
      <c r="I11" s="114">
        <v>7</v>
      </c>
      <c r="J11" s="2" t="s">
        <v>55</v>
      </c>
      <c r="K11" s="116" t="s">
        <v>67</v>
      </c>
      <c r="L11" s="110" t="str">
        <f t="shared" si="0"/>
        <v>chi</v>
      </c>
      <c r="M11" s="111" t="b">
        <v>1</v>
      </c>
      <c r="N11" s="111" t="s">
        <v>202</v>
      </c>
    </row>
    <row r="12" spans="1:14" ht="23">
      <c r="A12" s="2"/>
      <c r="B12" s="112" t="s">
        <v>552</v>
      </c>
      <c r="C12" s="117" t="s">
        <v>765</v>
      </c>
      <c r="D12" s="117" t="s">
        <v>766</v>
      </c>
      <c r="E12" s="113"/>
      <c r="F12" s="117" t="s">
        <v>767</v>
      </c>
      <c r="G12" s="2"/>
      <c r="H12" s="116" t="s">
        <v>546</v>
      </c>
      <c r="I12" s="114">
        <v>8</v>
      </c>
      <c r="J12" s="2" t="s">
        <v>55</v>
      </c>
      <c r="K12" s="116" t="s">
        <v>546</v>
      </c>
      <c r="L12" s="110" t="str">
        <f t="shared" si="0"/>
        <v>chinn</v>
      </c>
      <c r="M12" s="111" t="b">
        <v>1</v>
      </c>
      <c r="N12" s="111" t="s">
        <v>202</v>
      </c>
    </row>
    <row r="13" spans="1:14" ht="23">
      <c r="A13" s="2"/>
      <c r="B13" s="112" t="s">
        <v>106</v>
      </c>
      <c r="C13" s="117" t="s">
        <v>768</v>
      </c>
      <c r="D13" s="117" t="s">
        <v>769</v>
      </c>
      <c r="E13" s="117" t="s">
        <v>770</v>
      </c>
      <c r="F13" s="117" t="s">
        <v>771</v>
      </c>
      <c r="G13" s="2"/>
      <c r="H13" s="116" t="s">
        <v>106</v>
      </c>
      <c r="I13" s="114">
        <v>9</v>
      </c>
      <c r="J13" s="2" t="s">
        <v>55</v>
      </c>
      <c r="K13" s="116" t="s">
        <v>106</v>
      </c>
      <c r="L13" s="110" t="str">
        <f t="shared" si="0"/>
        <v>chia</v>
      </c>
      <c r="M13" s="111" t="b">
        <v>1</v>
      </c>
      <c r="N13" s="111" t="s">
        <v>202</v>
      </c>
    </row>
    <row r="14" spans="1:14" ht="23">
      <c r="A14" s="2"/>
      <c r="B14" s="112" t="s">
        <v>573</v>
      </c>
      <c r="C14" s="117" t="s">
        <v>772</v>
      </c>
      <c r="D14" s="117" t="s">
        <v>773</v>
      </c>
      <c r="E14" s="113"/>
      <c r="F14" s="117" t="s">
        <v>774</v>
      </c>
      <c r="G14" s="2"/>
      <c r="H14" s="116" t="s">
        <v>112</v>
      </c>
      <c r="I14" s="114">
        <v>10</v>
      </c>
      <c r="J14" s="2" t="s">
        <v>55</v>
      </c>
      <c r="K14" s="116" t="s">
        <v>112</v>
      </c>
      <c r="L14" s="110" t="str">
        <f t="shared" si="0"/>
        <v>chiann</v>
      </c>
      <c r="M14" s="111" t="b">
        <v>1</v>
      </c>
      <c r="N14" s="111" t="s">
        <v>202</v>
      </c>
    </row>
    <row r="15" spans="1:14" ht="23">
      <c r="A15" s="2"/>
      <c r="B15" s="112" t="s">
        <v>130</v>
      </c>
      <c r="C15" s="117" t="s">
        <v>775</v>
      </c>
      <c r="D15" s="115" t="s">
        <v>776</v>
      </c>
      <c r="E15" s="113"/>
      <c r="F15" s="115" t="s">
        <v>777</v>
      </c>
      <c r="G15" s="2"/>
      <c r="H15" s="116" t="s">
        <v>130</v>
      </c>
      <c r="I15" s="114">
        <v>11</v>
      </c>
      <c r="J15" s="2" t="s">
        <v>55</v>
      </c>
      <c r="K15" s="116" t="s">
        <v>130</v>
      </c>
      <c r="L15" s="110" t="str">
        <f t="shared" si="0"/>
        <v>chiah</v>
      </c>
      <c r="M15" s="111" t="b">
        <v>1</v>
      </c>
      <c r="N15" s="111" t="s">
        <v>202</v>
      </c>
    </row>
    <row r="16" spans="1:14" ht="23">
      <c r="A16" s="2"/>
      <c r="B16" s="112" t="s">
        <v>778</v>
      </c>
      <c r="C16" s="113"/>
      <c r="D16" s="113"/>
      <c r="E16" s="113"/>
      <c r="F16" s="113"/>
      <c r="G16" s="2"/>
      <c r="H16" s="116" t="s">
        <v>779</v>
      </c>
      <c r="I16" s="114">
        <v>12</v>
      </c>
      <c r="J16" s="2" t="s">
        <v>55</v>
      </c>
      <c r="K16" s="116" t="s">
        <v>779</v>
      </c>
      <c r="L16" s="110" t="str">
        <f t="shared" si="0"/>
        <v>chiahnn</v>
      </c>
      <c r="M16" s="111" t="b">
        <v>1</v>
      </c>
      <c r="N16" s="111" t="s">
        <v>202</v>
      </c>
    </row>
    <row r="17" spans="1:14" ht="23">
      <c r="A17" s="2"/>
      <c r="B17" s="112" t="s">
        <v>399</v>
      </c>
      <c r="C17" s="113"/>
      <c r="D17" s="115" t="s">
        <v>780</v>
      </c>
      <c r="E17" s="113"/>
      <c r="F17" s="115" t="s">
        <v>781</v>
      </c>
      <c r="G17" s="2"/>
      <c r="H17" s="116" t="s">
        <v>399</v>
      </c>
      <c r="I17" s="114">
        <v>13</v>
      </c>
      <c r="J17" s="2" t="s">
        <v>55</v>
      </c>
      <c r="K17" s="116" t="s">
        <v>399</v>
      </c>
      <c r="L17" s="110" t="str">
        <f t="shared" si="0"/>
        <v>chiak</v>
      </c>
      <c r="M17" s="111" t="b">
        <v>1</v>
      </c>
      <c r="N17" s="111" t="s">
        <v>202</v>
      </c>
    </row>
    <row r="18" spans="1:14" ht="23">
      <c r="A18" s="2"/>
      <c r="B18" s="112" t="s">
        <v>107</v>
      </c>
      <c r="C18" s="117" t="s">
        <v>782</v>
      </c>
      <c r="D18" s="117" t="s">
        <v>783</v>
      </c>
      <c r="E18" s="113" t="s">
        <v>784</v>
      </c>
      <c r="F18" s="117" t="s">
        <v>785</v>
      </c>
      <c r="G18" s="2"/>
      <c r="H18" s="116" t="s">
        <v>107</v>
      </c>
      <c r="I18" s="114">
        <v>14</v>
      </c>
      <c r="J18" s="2" t="s">
        <v>55</v>
      </c>
      <c r="K18" s="116" t="s">
        <v>107</v>
      </c>
      <c r="L18" s="110" t="str">
        <f t="shared" si="0"/>
        <v>chiam</v>
      </c>
      <c r="M18" s="111" t="b">
        <v>1</v>
      </c>
      <c r="N18" s="111" t="s">
        <v>202</v>
      </c>
    </row>
    <row r="19" spans="1:14" ht="23">
      <c r="A19" s="2"/>
      <c r="B19" s="112" t="s">
        <v>91</v>
      </c>
      <c r="C19" s="117" t="s">
        <v>786</v>
      </c>
      <c r="D19" s="117" t="s">
        <v>787</v>
      </c>
      <c r="E19" s="113" t="s">
        <v>788</v>
      </c>
      <c r="F19" s="117" t="s">
        <v>789</v>
      </c>
      <c r="G19" s="2"/>
      <c r="H19" s="116" t="s">
        <v>112</v>
      </c>
      <c r="I19" s="114">
        <v>15</v>
      </c>
      <c r="J19" s="2" t="s">
        <v>55</v>
      </c>
      <c r="K19" s="116" t="s">
        <v>112</v>
      </c>
      <c r="L19" s="110" t="str">
        <f t="shared" si="0"/>
        <v>chiann</v>
      </c>
      <c r="M19" s="111" t="b">
        <v>1</v>
      </c>
      <c r="N19" s="111" t="s">
        <v>202</v>
      </c>
    </row>
    <row r="20" spans="1:14" ht="23">
      <c r="A20" s="2"/>
      <c r="B20" s="112" t="s">
        <v>398</v>
      </c>
      <c r="C20" s="117" t="s">
        <v>790</v>
      </c>
      <c r="D20" s="117" t="s">
        <v>791</v>
      </c>
      <c r="E20" s="113" t="s">
        <v>792</v>
      </c>
      <c r="F20" s="117" t="s">
        <v>793</v>
      </c>
      <c r="G20" s="2"/>
      <c r="H20" s="116" t="s">
        <v>398</v>
      </c>
      <c r="I20" s="114">
        <v>16</v>
      </c>
      <c r="J20" s="2" t="s">
        <v>55</v>
      </c>
      <c r="K20" s="116" t="s">
        <v>398</v>
      </c>
      <c r="L20" s="110" t="str">
        <f t="shared" si="0"/>
        <v>chiang</v>
      </c>
      <c r="M20" s="111" t="b">
        <v>1</v>
      </c>
      <c r="N20" s="111" t="s">
        <v>202</v>
      </c>
    </row>
    <row r="21" spans="1:14" ht="23">
      <c r="A21" s="2"/>
      <c r="B21" s="112" t="s">
        <v>96</v>
      </c>
      <c r="C21" s="117" t="s">
        <v>794</v>
      </c>
      <c r="D21" s="117" t="s">
        <v>795</v>
      </c>
      <c r="E21" s="113" t="s">
        <v>796</v>
      </c>
      <c r="F21" s="117" t="s">
        <v>797</v>
      </c>
      <c r="G21" s="2"/>
      <c r="H21" s="116" t="s">
        <v>96</v>
      </c>
      <c r="I21" s="114">
        <v>17</v>
      </c>
      <c r="J21" s="2" t="s">
        <v>55</v>
      </c>
      <c r="K21" s="116" t="s">
        <v>96</v>
      </c>
      <c r="L21" s="110" t="str">
        <f t="shared" si="0"/>
        <v>chiap</v>
      </c>
      <c r="M21" s="111" t="b">
        <v>1</v>
      </c>
      <c r="N21" s="111" t="s">
        <v>202</v>
      </c>
    </row>
    <row r="22" spans="1:14" ht="23">
      <c r="A22" s="2"/>
      <c r="B22" s="112" t="s">
        <v>114</v>
      </c>
      <c r="C22" s="117" t="s">
        <v>798</v>
      </c>
      <c r="D22" s="117" t="s">
        <v>799</v>
      </c>
      <c r="E22" s="113" t="s">
        <v>800</v>
      </c>
      <c r="F22" s="117" t="s">
        <v>801</v>
      </c>
      <c r="G22" s="2"/>
      <c r="H22" s="116" t="s">
        <v>114</v>
      </c>
      <c r="I22" s="114">
        <v>18</v>
      </c>
      <c r="J22" s="2" t="s">
        <v>55</v>
      </c>
      <c r="K22" s="116" t="s">
        <v>114</v>
      </c>
      <c r="L22" s="110" t="str">
        <f t="shared" si="0"/>
        <v>chiat</v>
      </c>
      <c r="M22" s="111" t="b">
        <v>1</v>
      </c>
      <c r="N22" s="111" t="s">
        <v>202</v>
      </c>
    </row>
    <row r="23" spans="1:14" ht="23">
      <c r="A23" s="2"/>
      <c r="B23" s="112" t="s">
        <v>89</v>
      </c>
      <c r="C23" s="117" t="s">
        <v>802</v>
      </c>
      <c r="D23" s="117" t="s">
        <v>803</v>
      </c>
      <c r="E23" s="113" t="s">
        <v>804</v>
      </c>
      <c r="F23" s="117" t="s">
        <v>805</v>
      </c>
      <c r="G23" s="2"/>
      <c r="H23" s="116" t="s">
        <v>89</v>
      </c>
      <c r="I23" s="114">
        <v>19</v>
      </c>
      <c r="J23" s="2" t="s">
        <v>55</v>
      </c>
      <c r="K23" s="116" t="s">
        <v>89</v>
      </c>
      <c r="L23" s="110" t="str">
        <f t="shared" si="0"/>
        <v>chiau</v>
      </c>
      <c r="M23" s="111" t="b">
        <v>1</v>
      </c>
      <c r="N23" s="111" t="s">
        <v>202</v>
      </c>
    </row>
    <row r="24" spans="1:14" ht="23">
      <c r="A24" s="2"/>
      <c r="B24" s="112" t="s">
        <v>672</v>
      </c>
      <c r="C24" s="113"/>
      <c r="D24" s="113"/>
      <c r="E24" s="113"/>
      <c r="F24" s="113"/>
      <c r="G24" s="2"/>
      <c r="H24" s="116" t="s">
        <v>666</v>
      </c>
      <c r="I24" s="114">
        <v>20</v>
      </c>
      <c r="J24" s="2" t="s">
        <v>55</v>
      </c>
      <c r="K24" s="116" t="s">
        <v>666</v>
      </c>
      <c r="L24" s="110" t="str">
        <f t="shared" si="0"/>
        <v>chiaunn</v>
      </c>
      <c r="M24" s="111" t="b">
        <v>1</v>
      </c>
      <c r="N24" s="111" t="s">
        <v>202</v>
      </c>
    </row>
    <row r="25" spans="1:14" ht="23">
      <c r="A25" s="2"/>
      <c r="B25" s="112" t="s">
        <v>357</v>
      </c>
      <c r="C25" s="113"/>
      <c r="D25" s="113"/>
      <c r="E25" s="113"/>
      <c r="F25" s="113"/>
      <c r="G25" s="2"/>
      <c r="H25" s="116" t="s">
        <v>357</v>
      </c>
      <c r="I25" s="114">
        <v>21</v>
      </c>
      <c r="J25" s="2" t="s">
        <v>55</v>
      </c>
      <c r="K25" s="116" t="s">
        <v>357</v>
      </c>
      <c r="L25" s="110" t="str">
        <f t="shared" si="0"/>
        <v>chiauh</v>
      </c>
      <c r="M25" s="111" t="b">
        <v>1</v>
      </c>
      <c r="N25" s="111" t="s">
        <v>202</v>
      </c>
    </row>
    <row r="26" spans="1:14" ht="23">
      <c r="A26" s="2"/>
      <c r="B26" s="112" t="s">
        <v>499</v>
      </c>
      <c r="C26" s="117" t="s">
        <v>806</v>
      </c>
      <c r="D26" s="117" t="s">
        <v>807</v>
      </c>
      <c r="E26" s="113"/>
      <c r="F26" s="117" t="s">
        <v>808</v>
      </c>
      <c r="G26" s="2"/>
      <c r="H26" s="116" t="s">
        <v>499</v>
      </c>
      <c r="I26" s="114">
        <v>22</v>
      </c>
      <c r="J26" s="2" t="s">
        <v>55</v>
      </c>
      <c r="K26" s="116" t="s">
        <v>499</v>
      </c>
      <c r="L26" s="110" t="str">
        <f t="shared" si="0"/>
        <v>chih</v>
      </c>
      <c r="M26" s="111" t="b">
        <v>1</v>
      </c>
      <c r="N26" s="111" t="s">
        <v>202</v>
      </c>
    </row>
    <row r="27" spans="1:14" ht="23">
      <c r="A27" s="2"/>
      <c r="B27" s="112" t="s">
        <v>64</v>
      </c>
      <c r="C27" s="117" t="s">
        <v>809</v>
      </c>
      <c r="D27" s="117" t="s">
        <v>810</v>
      </c>
      <c r="E27" s="113" t="s">
        <v>811</v>
      </c>
      <c r="F27" s="117" t="s">
        <v>812</v>
      </c>
      <c r="G27" s="2"/>
      <c r="H27" s="116" t="s">
        <v>64</v>
      </c>
      <c r="I27" s="114">
        <v>23</v>
      </c>
      <c r="J27" s="2" t="s">
        <v>55</v>
      </c>
      <c r="K27" s="116" t="s">
        <v>64</v>
      </c>
      <c r="L27" s="110" t="str">
        <f t="shared" si="0"/>
        <v>chim</v>
      </c>
      <c r="M27" s="111" t="b">
        <v>1</v>
      </c>
      <c r="N27" s="111" t="s">
        <v>202</v>
      </c>
    </row>
    <row r="28" spans="1:14" ht="23">
      <c r="A28" s="2"/>
      <c r="B28" s="112" t="s">
        <v>105</v>
      </c>
      <c r="C28" s="117" t="s">
        <v>813</v>
      </c>
      <c r="D28" s="117" t="s">
        <v>814</v>
      </c>
      <c r="E28" s="113" t="s">
        <v>815</v>
      </c>
      <c r="F28" s="117" t="s">
        <v>816</v>
      </c>
      <c r="G28" s="2"/>
      <c r="H28" s="116" t="s">
        <v>105</v>
      </c>
      <c r="I28" s="114">
        <v>24</v>
      </c>
      <c r="J28" s="2" t="s">
        <v>55</v>
      </c>
      <c r="K28" s="116" t="s">
        <v>105</v>
      </c>
      <c r="L28" s="110" t="str">
        <f t="shared" si="0"/>
        <v>chin</v>
      </c>
      <c r="M28" s="111" t="b">
        <v>1</v>
      </c>
      <c r="N28" s="111" t="s">
        <v>202</v>
      </c>
    </row>
    <row r="29" spans="1:14" ht="23">
      <c r="A29" s="2"/>
      <c r="B29" s="112" t="s">
        <v>110</v>
      </c>
      <c r="C29" s="117" t="s">
        <v>817</v>
      </c>
      <c r="D29" s="117" t="s">
        <v>818</v>
      </c>
      <c r="E29" s="113" t="s">
        <v>819</v>
      </c>
      <c r="F29" s="117" t="s">
        <v>820</v>
      </c>
      <c r="G29" s="2"/>
      <c r="H29" s="116" t="s">
        <v>110</v>
      </c>
      <c r="I29" s="114">
        <v>25</v>
      </c>
      <c r="J29" s="2" t="s">
        <v>55</v>
      </c>
      <c r="K29" s="116" t="s">
        <v>110</v>
      </c>
      <c r="L29" s="110" t="str">
        <f t="shared" si="0"/>
        <v>chio</v>
      </c>
      <c r="M29" s="111" t="b">
        <v>1</v>
      </c>
      <c r="N29" s="111" t="s">
        <v>202</v>
      </c>
    </row>
    <row r="30" spans="1:14" ht="23">
      <c r="A30" s="2"/>
      <c r="B30" s="112" t="s">
        <v>537</v>
      </c>
      <c r="C30" s="117" t="s">
        <v>821</v>
      </c>
      <c r="D30" s="117" t="s">
        <v>822</v>
      </c>
      <c r="E30" s="113"/>
      <c r="F30" s="117" t="s">
        <v>823</v>
      </c>
      <c r="G30" s="2"/>
      <c r="H30" s="116" t="s">
        <v>537</v>
      </c>
      <c r="I30" s="114">
        <v>26</v>
      </c>
      <c r="J30" s="2" t="s">
        <v>55</v>
      </c>
      <c r="K30" s="116" t="s">
        <v>537</v>
      </c>
      <c r="L30" s="110" t="str">
        <f t="shared" si="0"/>
        <v>chioh</v>
      </c>
      <c r="M30" s="111" t="b">
        <v>1</v>
      </c>
      <c r="N30" s="111" t="s">
        <v>202</v>
      </c>
    </row>
    <row r="31" spans="1:14" ht="23">
      <c r="A31" s="2"/>
      <c r="B31" s="112" t="s">
        <v>87</v>
      </c>
      <c r="C31" s="117" t="s">
        <v>824</v>
      </c>
      <c r="D31" s="115" t="s">
        <v>825</v>
      </c>
      <c r="E31" s="115" t="s">
        <v>826</v>
      </c>
      <c r="F31" s="115" t="s">
        <v>827</v>
      </c>
      <c r="G31" s="2"/>
      <c r="H31" s="116" t="s">
        <v>87</v>
      </c>
      <c r="I31" s="114">
        <v>27</v>
      </c>
      <c r="J31" s="2" t="s">
        <v>55</v>
      </c>
      <c r="K31" s="116" t="s">
        <v>87</v>
      </c>
      <c r="L31" s="110" t="str">
        <f t="shared" si="0"/>
        <v>chiok</v>
      </c>
      <c r="M31" s="111" t="b">
        <v>1</v>
      </c>
      <c r="N31" s="111" t="s">
        <v>202</v>
      </c>
    </row>
    <row r="32" spans="1:14" ht="23">
      <c r="A32" s="2"/>
      <c r="B32" s="112" t="s">
        <v>88</v>
      </c>
      <c r="C32" s="117" t="s">
        <v>828</v>
      </c>
      <c r="D32" s="117" t="s">
        <v>829</v>
      </c>
      <c r="E32" s="113" t="s">
        <v>830</v>
      </c>
      <c r="F32" s="117" t="s">
        <v>831</v>
      </c>
      <c r="G32" s="2"/>
      <c r="H32" s="116" t="s">
        <v>88</v>
      </c>
      <c r="I32" s="114">
        <v>28</v>
      </c>
      <c r="J32" s="2" t="s">
        <v>55</v>
      </c>
      <c r="K32" s="116" t="s">
        <v>88</v>
      </c>
      <c r="L32" s="110" t="str">
        <f t="shared" si="0"/>
        <v>chiong</v>
      </c>
      <c r="M32" s="111" t="b">
        <v>1</v>
      </c>
      <c r="N32" s="111" t="s">
        <v>202</v>
      </c>
    </row>
    <row r="33" spans="1:14" ht="23">
      <c r="A33" s="2"/>
      <c r="B33" s="112" t="s">
        <v>100</v>
      </c>
      <c r="C33" s="117" t="s">
        <v>832</v>
      </c>
      <c r="D33" s="117" t="s">
        <v>833</v>
      </c>
      <c r="E33" s="113" t="s">
        <v>834</v>
      </c>
      <c r="F33" s="117" t="s">
        <v>835</v>
      </c>
      <c r="G33" s="2"/>
      <c r="H33" s="116" t="s">
        <v>100</v>
      </c>
      <c r="I33" s="114">
        <v>29</v>
      </c>
      <c r="J33" s="2" t="s">
        <v>55</v>
      </c>
      <c r="K33" s="116" t="s">
        <v>100</v>
      </c>
      <c r="L33" s="110" t="str">
        <f t="shared" si="0"/>
        <v>chip</v>
      </c>
      <c r="M33" s="111" t="b">
        <v>1</v>
      </c>
      <c r="N33" s="111" t="s">
        <v>202</v>
      </c>
    </row>
    <row r="34" spans="1:14" ht="23">
      <c r="A34" s="2"/>
      <c r="B34" s="112" t="s">
        <v>97</v>
      </c>
      <c r="C34" s="117" t="s">
        <v>836</v>
      </c>
      <c r="D34" s="117" t="s">
        <v>837</v>
      </c>
      <c r="E34" s="113" t="s">
        <v>838</v>
      </c>
      <c r="F34" s="117" t="s">
        <v>839</v>
      </c>
      <c r="G34" s="2"/>
      <c r="H34" s="116" t="s">
        <v>97</v>
      </c>
      <c r="I34" s="114">
        <v>30</v>
      </c>
      <c r="J34" s="2" t="s">
        <v>55</v>
      </c>
      <c r="K34" s="116" t="s">
        <v>97</v>
      </c>
      <c r="L34" s="110" t="str">
        <f t="shared" si="0"/>
        <v>chit</v>
      </c>
      <c r="M34" s="111" t="b">
        <v>1</v>
      </c>
      <c r="N34" s="111" t="s">
        <v>202</v>
      </c>
    </row>
    <row r="35" spans="1:14" ht="23">
      <c r="A35" s="2"/>
      <c r="B35" s="112" t="s">
        <v>69</v>
      </c>
      <c r="C35" s="117" t="s">
        <v>840</v>
      </c>
      <c r="D35" s="117" t="s">
        <v>841</v>
      </c>
      <c r="E35" s="113" t="s">
        <v>842</v>
      </c>
      <c r="F35" s="117" t="s">
        <v>843</v>
      </c>
      <c r="G35" s="2"/>
      <c r="H35" s="116" t="s">
        <v>69</v>
      </c>
      <c r="I35" s="114">
        <v>31</v>
      </c>
      <c r="J35" s="2" t="s">
        <v>55</v>
      </c>
      <c r="K35" s="116" t="s">
        <v>69</v>
      </c>
      <c r="L35" s="110" t="str">
        <f t="shared" si="0"/>
        <v>chiu</v>
      </c>
      <c r="M35" s="111" t="b">
        <v>1</v>
      </c>
      <c r="N35" s="111" t="s">
        <v>202</v>
      </c>
    </row>
    <row r="36" spans="1:14" ht="23">
      <c r="A36" s="2"/>
      <c r="B36" s="112" t="s">
        <v>711</v>
      </c>
      <c r="C36" s="117" t="s">
        <v>844</v>
      </c>
      <c r="D36" s="117" t="s">
        <v>845</v>
      </c>
      <c r="E36" s="113"/>
      <c r="F36" s="117" t="s">
        <v>846</v>
      </c>
      <c r="G36" s="2"/>
      <c r="H36" s="116" t="s">
        <v>103</v>
      </c>
      <c r="I36" s="114">
        <v>32</v>
      </c>
      <c r="J36" s="2" t="s">
        <v>55</v>
      </c>
      <c r="K36" s="116" t="s">
        <v>103</v>
      </c>
      <c r="L36" s="110" t="str">
        <f t="shared" si="0"/>
        <v>chiunn</v>
      </c>
      <c r="M36" s="111" t="b">
        <v>1</v>
      </c>
      <c r="N36" s="111" t="s">
        <v>202</v>
      </c>
    </row>
    <row r="37" spans="1:14" ht="23">
      <c r="A37" s="2"/>
      <c r="B37" s="112" t="s">
        <v>847</v>
      </c>
      <c r="C37" s="113"/>
      <c r="D37" s="113"/>
      <c r="E37" s="113"/>
      <c r="F37" s="113"/>
      <c r="G37" s="2"/>
      <c r="H37" s="116" t="s">
        <v>848</v>
      </c>
      <c r="I37" s="114">
        <v>33</v>
      </c>
      <c r="J37" s="2" t="s">
        <v>55</v>
      </c>
      <c r="K37" s="116" t="s">
        <v>848</v>
      </c>
      <c r="L37" s="110" t="str">
        <f t="shared" si="0"/>
        <v>chiuhnn</v>
      </c>
      <c r="M37" s="111" t="b">
        <v>1</v>
      </c>
      <c r="N37" s="111" t="s">
        <v>202</v>
      </c>
    </row>
    <row r="38" spans="1:14" ht="23">
      <c r="A38" s="2"/>
      <c r="B38" s="2"/>
      <c r="C38" s="2"/>
      <c r="D38" s="2"/>
      <c r="E38" s="2"/>
      <c r="F38" s="2"/>
      <c r="G38" s="2"/>
      <c r="H38" s="2"/>
      <c r="I38" s="114">
        <v>1</v>
      </c>
      <c r="J38" s="2" t="s">
        <v>68</v>
      </c>
      <c r="K38" s="2" t="s">
        <v>98</v>
      </c>
      <c r="L38" s="110" t="str">
        <f t="shared" si="0"/>
        <v>chhe</v>
      </c>
      <c r="M38" s="111" t="b">
        <v>0</v>
      </c>
      <c r="N38" s="111" t="s">
        <v>245</v>
      </c>
    </row>
    <row r="39" spans="1:14" ht="23">
      <c r="A39" s="2"/>
      <c r="B39" s="2"/>
      <c r="C39" s="2"/>
      <c r="D39" s="2"/>
      <c r="E39" s="2"/>
      <c r="F39" s="2"/>
      <c r="G39" s="2"/>
      <c r="H39" s="2"/>
      <c r="I39" s="114">
        <v>2</v>
      </c>
      <c r="J39" s="2" t="s">
        <v>68</v>
      </c>
      <c r="K39" s="2" t="s">
        <v>510</v>
      </c>
      <c r="L39" s="110" t="str">
        <f t="shared" si="0"/>
        <v>chhenn</v>
      </c>
      <c r="M39" s="111" t="b">
        <v>0</v>
      </c>
      <c r="N39" s="111" t="s">
        <v>245</v>
      </c>
    </row>
    <row r="40" spans="1:14" ht="23">
      <c r="A40" s="2"/>
      <c r="B40" s="2"/>
      <c r="C40" s="2"/>
      <c r="D40" s="2"/>
      <c r="E40" s="2"/>
      <c r="F40" s="2"/>
      <c r="G40" s="2"/>
      <c r="H40" s="2"/>
      <c r="I40" s="114">
        <v>3</v>
      </c>
      <c r="J40" s="2" t="s">
        <v>68</v>
      </c>
      <c r="K40" s="2" t="s">
        <v>596</v>
      </c>
      <c r="L40" s="110" t="str">
        <f t="shared" si="0"/>
        <v>chheh</v>
      </c>
      <c r="M40" s="111" t="b">
        <v>0</v>
      </c>
      <c r="N40" s="111" t="s">
        <v>245</v>
      </c>
    </row>
    <row r="41" spans="1:14" ht="23">
      <c r="A41" s="2"/>
      <c r="B41" s="2"/>
      <c r="C41" s="2"/>
      <c r="D41" s="2"/>
      <c r="E41" s="2"/>
      <c r="F41" s="2"/>
      <c r="G41" s="2"/>
      <c r="H41" s="2"/>
      <c r="I41" s="114">
        <v>4</v>
      </c>
      <c r="J41" s="2" t="s">
        <v>68</v>
      </c>
      <c r="K41" s="2" t="s">
        <v>758</v>
      </c>
      <c r="L41" s="110" t="str">
        <f t="shared" si="0"/>
        <v>chhehn</v>
      </c>
      <c r="M41" s="111" t="b">
        <v>0</v>
      </c>
      <c r="N41" s="111" t="s">
        <v>245</v>
      </c>
    </row>
    <row r="42" spans="1:14" ht="23">
      <c r="A42" s="2"/>
      <c r="B42" s="2"/>
      <c r="C42" s="2"/>
      <c r="D42" s="2"/>
      <c r="E42" s="2"/>
      <c r="F42" s="2"/>
      <c r="G42" s="2"/>
      <c r="H42" s="2"/>
      <c r="I42" s="114">
        <v>5</v>
      </c>
      <c r="J42" s="2" t="s">
        <v>68</v>
      </c>
      <c r="K42" s="116" t="s">
        <v>77</v>
      </c>
      <c r="L42" s="110" t="str">
        <f t="shared" si="0"/>
        <v>chhek</v>
      </c>
      <c r="M42" s="111" t="b">
        <v>1</v>
      </c>
      <c r="N42" s="111" t="s">
        <v>251</v>
      </c>
    </row>
    <row r="43" spans="1:14" ht="23">
      <c r="A43" s="2"/>
      <c r="B43" s="2"/>
      <c r="C43" s="2"/>
      <c r="D43" s="2"/>
      <c r="E43" s="2"/>
      <c r="F43" s="2"/>
      <c r="G43" s="2"/>
      <c r="H43" s="2"/>
      <c r="I43" s="114">
        <v>6</v>
      </c>
      <c r="J43" s="2" t="s">
        <v>68</v>
      </c>
      <c r="K43" s="116" t="s">
        <v>81</v>
      </c>
      <c r="L43" s="110" t="str">
        <f t="shared" si="0"/>
        <v>chheng</v>
      </c>
      <c r="M43" s="111" t="b">
        <v>1</v>
      </c>
      <c r="N43" s="111" t="s">
        <v>251</v>
      </c>
    </row>
    <row r="44" spans="1:14" ht="23">
      <c r="A44" s="2"/>
      <c r="B44" s="2"/>
      <c r="C44" s="2"/>
      <c r="D44" s="2"/>
      <c r="E44" s="2"/>
      <c r="F44" s="2"/>
      <c r="G44" s="2"/>
      <c r="H44" s="2"/>
      <c r="I44" s="114">
        <v>7</v>
      </c>
      <c r="J44" s="2" t="s">
        <v>68</v>
      </c>
      <c r="K44" s="116" t="s">
        <v>67</v>
      </c>
      <c r="L44" s="110" t="str">
        <f t="shared" si="0"/>
        <v>chhi</v>
      </c>
      <c r="M44" s="111" t="b">
        <v>1</v>
      </c>
      <c r="N44" s="111" t="s">
        <v>251</v>
      </c>
    </row>
    <row r="45" spans="1:14" ht="23">
      <c r="A45" s="2"/>
      <c r="B45" s="2"/>
      <c r="C45" s="2"/>
      <c r="D45" s="2"/>
      <c r="E45" s="2"/>
      <c r="F45" s="2"/>
      <c r="G45" s="2"/>
      <c r="H45" s="2"/>
      <c r="I45" s="114">
        <v>8</v>
      </c>
      <c r="J45" s="2" t="s">
        <v>68</v>
      </c>
      <c r="K45" s="116" t="s">
        <v>546</v>
      </c>
      <c r="L45" s="110" t="str">
        <f t="shared" si="0"/>
        <v>chhinn</v>
      </c>
      <c r="M45" s="111" t="b">
        <v>1</v>
      </c>
      <c r="N45" s="111" t="s">
        <v>251</v>
      </c>
    </row>
    <row r="46" spans="1:14" ht="23">
      <c r="A46" s="2"/>
      <c r="B46" s="2"/>
      <c r="C46" s="2"/>
      <c r="D46" s="2"/>
      <c r="E46" s="2"/>
      <c r="F46" s="2"/>
      <c r="G46" s="2"/>
      <c r="H46" s="2"/>
      <c r="I46" s="114">
        <v>9</v>
      </c>
      <c r="J46" s="2" t="s">
        <v>68</v>
      </c>
      <c r="K46" s="116" t="s">
        <v>106</v>
      </c>
      <c r="L46" s="110" t="str">
        <f t="shared" si="0"/>
        <v>chhia</v>
      </c>
      <c r="M46" s="111" t="b">
        <v>1</v>
      </c>
      <c r="N46" s="111" t="s">
        <v>251</v>
      </c>
    </row>
    <row r="47" spans="1:14" ht="23">
      <c r="A47" s="2"/>
      <c r="B47" s="2"/>
      <c r="C47" s="2"/>
      <c r="D47" s="2"/>
      <c r="E47" s="2"/>
      <c r="F47" s="2"/>
      <c r="G47" s="2"/>
      <c r="H47" s="2"/>
      <c r="I47" s="114">
        <v>10</v>
      </c>
      <c r="J47" s="2" t="s">
        <v>68</v>
      </c>
      <c r="K47" s="116" t="s">
        <v>112</v>
      </c>
      <c r="L47" s="110" t="str">
        <f t="shared" si="0"/>
        <v>chhiann</v>
      </c>
      <c r="M47" s="111" t="b">
        <v>1</v>
      </c>
      <c r="N47" s="111" t="s">
        <v>251</v>
      </c>
    </row>
    <row r="48" spans="1:14" ht="23">
      <c r="A48" s="2"/>
      <c r="B48" s="2"/>
      <c r="C48" s="2"/>
      <c r="D48" s="2"/>
      <c r="E48" s="2"/>
      <c r="F48" s="2"/>
      <c r="G48" s="2"/>
      <c r="H48" s="2"/>
      <c r="I48" s="114">
        <v>11</v>
      </c>
      <c r="J48" s="2" t="s">
        <v>68</v>
      </c>
      <c r="K48" s="116" t="s">
        <v>130</v>
      </c>
      <c r="L48" s="110" t="str">
        <f t="shared" si="0"/>
        <v>chhiah</v>
      </c>
      <c r="M48" s="111" t="b">
        <v>1</v>
      </c>
      <c r="N48" s="111" t="s">
        <v>251</v>
      </c>
    </row>
    <row r="49" spans="8:14" ht="23">
      <c r="H49" s="2"/>
      <c r="I49" s="114">
        <v>12</v>
      </c>
      <c r="J49" s="2" t="s">
        <v>68</v>
      </c>
      <c r="K49" s="116" t="s">
        <v>779</v>
      </c>
      <c r="L49" s="110" t="str">
        <f t="shared" si="0"/>
        <v>chhiahnn</v>
      </c>
      <c r="M49" s="111" t="b">
        <v>1</v>
      </c>
      <c r="N49" s="111" t="s">
        <v>251</v>
      </c>
    </row>
    <row r="50" spans="8:14" ht="23">
      <c r="H50" s="2"/>
      <c r="I50" s="114">
        <v>13</v>
      </c>
      <c r="J50" s="2" t="s">
        <v>68</v>
      </c>
      <c r="K50" s="116" t="s">
        <v>399</v>
      </c>
      <c r="L50" s="110" t="str">
        <f t="shared" si="0"/>
        <v>chhiak</v>
      </c>
      <c r="M50" s="111" t="b">
        <v>1</v>
      </c>
      <c r="N50" s="111" t="s">
        <v>251</v>
      </c>
    </row>
    <row r="51" spans="8:14" ht="23">
      <c r="H51" s="2"/>
      <c r="I51" s="114">
        <v>14</v>
      </c>
      <c r="J51" s="2" t="s">
        <v>68</v>
      </c>
      <c r="K51" s="116" t="s">
        <v>107</v>
      </c>
      <c r="L51" s="110" t="str">
        <f t="shared" si="0"/>
        <v>chhiam</v>
      </c>
      <c r="M51" s="111" t="b">
        <v>1</v>
      </c>
      <c r="N51" s="111" t="s">
        <v>251</v>
      </c>
    </row>
    <row r="52" spans="8:14" ht="23">
      <c r="H52" s="2"/>
      <c r="I52" s="114">
        <v>15</v>
      </c>
      <c r="J52" s="2" t="s">
        <v>68</v>
      </c>
      <c r="K52" s="116" t="s">
        <v>112</v>
      </c>
      <c r="L52" s="110" t="str">
        <f t="shared" si="0"/>
        <v>chhiann</v>
      </c>
      <c r="M52" s="111" t="b">
        <v>1</v>
      </c>
      <c r="N52" s="111" t="s">
        <v>251</v>
      </c>
    </row>
    <row r="53" spans="8:14" ht="23">
      <c r="H53" s="2"/>
      <c r="I53" s="114">
        <v>16</v>
      </c>
      <c r="J53" s="2" t="s">
        <v>68</v>
      </c>
      <c r="K53" s="116" t="s">
        <v>398</v>
      </c>
      <c r="L53" s="110" t="str">
        <f t="shared" si="0"/>
        <v>chhiang</v>
      </c>
      <c r="M53" s="111" t="b">
        <v>1</v>
      </c>
      <c r="N53" s="111" t="s">
        <v>251</v>
      </c>
    </row>
    <row r="54" spans="8:14" ht="23">
      <c r="H54" s="2"/>
      <c r="I54" s="114">
        <v>17</v>
      </c>
      <c r="J54" s="2" t="s">
        <v>68</v>
      </c>
      <c r="K54" s="116" t="s">
        <v>96</v>
      </c>
      <c r="L54" s="110" t="str">
        <f t="shared" si="0"/>
        <v>chhiap</v>
      </c>
      <c r="M54" s="111" t="b">
        <v>1</v>
      </c>
      <c r="N54" s="111" t="s">
        <v>251</v>
      </c>
    </row>
    <row r="55" spans="8:14" ht="23">
      <c r="H55" s="2"/>
      <c r="I55" s="114">
        <v>18</v>
      </c>
      <c r="J55" s="2" t="s">
        <v>68</v>
      </c>
      <c r="K55" s="116" t="s">
        <v>114</v>
      </c>
      <c r="L55" s="110" t="str">
        <f t="shared" si="0"/>
        <v>chhiat</v>
      </c>
      <c r="M55" s="111" t="b">
        <v>1</v>
      </c>
      <c r="N55" s="111" t="s">
        <v>251</v>
      </c>
    </row>
    <row r="56" spans="8:14" ht="23">
      <c r="H56" s="2"/>
      <c r="I56" s="114">
        <v>19</v>
      </c>
      <c r="J56" s="2" t="s">
        <v>68</v>
      </c>
      <c r="K56" s="116" t="s">
        <v>89</v>
      </c>
      <c r="L56" s="110" t="str">
        <f t="shared" si="0"/>
        <v>chhiau</v>
      </c>
      <c r="M56" s="111" t="b">
        <v>1</v>
      </c>
      <c r="N56" s="111" t="s">
        <v>251</v>
      </c>
    </row>
    <row r="57" spans="8:14" ht="23">
      <c r="H57" s="2"/>
      <c r="I57" s="114">
        <v>20</v>
      </c>
      <c r="J57" s="2" t="s">
        <v>68</v>
      </c>
      <c r="K57" s="116" t="s">
        <v>666</v>
      </c>
      <c r="L57" s="110" t="str">
        <f t="shared" si="0"/>
        <v>chhiaunn</v>
      </c>
      <c r="M57" s="111" t="b">
        <v>1</v>
      </c>
      <c r="N57" s="111" t="s">
        <v>251</v>
      </c>
    </row>
    <row r="58" spans="8:14" ht="23">
      <c r="H58" s="2"/>
      <c r="I58" s="114">
        <v>21</v>
      </c>
      <c r="J58" s="2" t="s">
        <v>68</v>
      </c>
      <c r="K58" s="116" t="s">
        <v>357</v>
      </c>
      <c r="L58" s="110" t="str">
        <f t="shared" si="0"/>
        <v>chhiauh</v>
      </c>
      <c r="M58" s="111" t="b">
        <v>1</v>
      </c>
      <c r="N58" s="111" t="s">
        <v>251</v>
      </c>
    </row>
    <row r="59" spans="8:14" ht="23">
      <c r="H59" s="2"/>
      <c r="I59" s="114">
        <v>22</v>
      </c>
      <c r="J59" s="2" t="s">
        <v>68</v>
      </c>
      <c r="K59" s="116" t="s">
        <v>499</v>
      </c>
      <c r="L59" s="110" t="str">
        <f t="shared" si="0"/>
        <v>chhih</v>
      </c>
      <c r="M59" s="111" t="b">
        <v>1</v>
      </c>
      <c r="N59" s="111" t="s">
        <v>251</v>
      </c>
    </row>
    <row r="60" spans="8:14" ht="23">
      <c r="H60" s="2"/>
      <c r="I60" s="114">
        <v>23</v>
      </c>
      <c r="J60" s="2" t="s">
        <v>68</v>
      </c>
      <c r="K60" s="116" t="s">
        <v>64</v>
      </c>
      <c r="L60" s="110" t="str">
        <f t="shared" si="0"/>
        <v>chhim</v>
      </c>
      <c r="M60" s="111" t="b">
        <v>1</v>
      </c>
      <c r="N60" s="111" t="s">
        <v>251</v>
      </c>
    </row>
    <row r="61" spans="8:14" ht="23">
      <c r="H61" s="2"/>
      <c r="I61" s="114">
        <v>24</v>
      </c>
      <c r="J61" s="2" t="s">
        <v>68</v>
      </c>
      <c r="K61" s="116" t="s">
        <v>105</v>
      </c>
      <c r="L61" s="110" t="str">
        <f t="shared" si="0"/>
        <v>chhin</v>
      </c>
      <c r="M61" s="111" t="b">
        <v>1</v>
      </c>
      <c r="N61" s="111" t="s">
        <v>251</v>
      </c>
    </row>
    <row r="62" spans="8:14" ht="23">
      <c r="H62" s="2"/>
      <c r="I62" s="114">
        <v>25</v>
      </c>
      <c r="J62" s="2" t="s">
        <v>68</v>
      </c>
      <c r="K62" s="116" t="s">
        <v>110</v>
      </c>
      <c r="L62" s="110" t="str">
        <f t="shared" si="0"/>
        <v>chhio</v>
      </c>
      <c r="M62" s="111" t="b">
        <v>1</v>
      </c>
      <c r="N62" s="111" t="s">
        <v>251</v>
      </c>
    </row>
    <row r="63" spans="8:14" ht="23">
      <c r="H63" s="2"/>
      <c r="I63" s="114">
        <v>26</v>
      </c>
      <c r="J63" s="2" t="s">
        <v>68</v>
      </c>
      <c r="K63" s="116" t="s">
        <v>537</v>
      </c>
      <c r="L63" s="110" t="str">
        <f t="shared" si="0"/>
        <v>chhioh</v>
      </c>
      <c r="M63" s="111" t="b">
        <v>1</v>
      </c>
      <c r="N63" s="111" t="s">
        <v>251</v>
      </c>
    </row>
    <row r="64" spans="8:14" ht="23">
      <c r="H64" s="2"/>
      <c r="I64" s="114">
        <v>27</v>
      </c>
      <c r="J64" s="2" t="s">
        <v>68</v>
      </c>
      <c r="K64" s="116" t="s">
        <v>87</v>
      </c>
      <c r="L64" s="110" t="str">
        <f t="shared" si="0"/>
        <v>chhiok</v>
      </c>
      <c r="M64" s="111" t="b">
        <v>1</v>
      </c>
      <c r="N64" s="111" t="s">
        <v>251</v>
      </c>
    </row>
    <row r="65" spans="8:14" ht="23">
      <c r="H65" s="2"/>
      <c r="I65" s="114">
        <v>28</v>
      </c>
      <c r="J65" s="2" t="s">
        <v>68</v>
      </c>
      <c r="K65" s="116" t="s">
        <v>88</v>
      </c>
      <c r="L65" s="110" t="str">
        <f t="shared" si="0"/>
        <v>chhiong</v>
      </c>
      <c r="M65" s="111" t="b">
        <v>1</v>
      </c>
      <c r="N65" s="111" t="s">
        <v>251</v>
      </c>
    </row>
    <row r="66" spans="8:14" ht="23">
      <c r="H66" s="2"/>
      <c r="I66" s="114">
        <v>29</v>
      </c>
      <c r="J66" s="2" t="s">
        <v>68</v>
      </c>
      <c r="K66" s="116" t="s">
        <v>100</v>
      </c>
      <c r="L66" s="110" t="str">
        <f t="shared" si="0"/>
        <v>chhip</v>
      </c>
      <c r="M66" s="111" t="b">
        <v>1</v>
      </c>
      <c r="N66" s="111" t="s">
        <v>251</v>
      </c>
    </row>
    <row r="67" spans="8:14" ht="23">
      <c r="H67" s="2"/>
      <c r="I67" s="114">
        <v>30</v>
      </c>
      <c r="J67" s="2" t="s">
        <v>68</v>
      </c>
      <c r="K67" s="116" t="s">
        <v>97</v>
      </c>
      <c r="L67" s="110" t="str">
        <f t="shared" si="0"/>
        <v>chhit</v>
      </c>
      <c r="M67" s="111" t="b">
        <v>1</v>
      </c>
      <c r="N67" s="111" t="s">
        <v>251</v>
      </c>
    </row>
    <row r="68" spans="8:14" ht="23">
      <c r="H68" s="2"/>
      <c r="I68" s="114">
        <v>31</v>
      </c>
      <c r="J68" s="2" t="s">
        <v>68</v>
      </c>
      <c r="K68" s="116" t="s">
        <v>69</v>
      </c>
      <c r="L68" s="110" t="str">
        <f t="shared" si="0"/>
        <v>chhiu</v>
      </c>
      <c r="M68" s="111" t="b">
        <v>1</v>
      </c>
      <c r="N68" s="111" t="s">
        <v>251</v>
      </c>
    </row>
    <row r="69" spans="8:14" ht="23">
      <c r="H69" s="2"/>
      <c r="I69" s="114">
        <v>32</v>
      </c>
      <c r="J69" s="2" t="s">
        <v>68</v>
      </c>
      <c r="K69" s="116" t="s">
        <v>103</v>
      </c>
      <c r="L69" s="110" t="str">
        <f t="shared" si="0"/>
        <v>chhiunn</v>
      </c>
      <c r="M69" s="111" t="b">
        <v>1</v>
      </c>
      <c r="N69" s="111" t="s">
        <v>251</v>
      </c>
    </row>
    <row r="70" spans="8:14" ht="23">
      <c r="H70" s="2"/>
      <c r="I70" s="114">
        <v>33</v>
      </c>
      <c r="J70" s="2" t="s">
        <v>68</v>
      </c>
      <c r="K70" s="116" t="s">
        <v>848</v>
      </c>
      <c r="L70" s="110" t="str">
        <f t="shared" si="0"/>
        <v>chhiuhnn</v>
      </c>
      <c r="M70" s="111" t="b">
        <v>1</v>
      </c>
      <c r="N70" s="111" t="s">
        <v>251</v>
      </c>
    </row>
    <row r="71" spans="8:14" ht="23">
      <c r="H71" s="2"/>
      <c r="I71" s="114">
        <v>1</v>
      </c>
      <c r="J71" s="2" t="s">
        <v>63</v>
      </c>
      <c r="K71" s="2" t="s">
        <v>98</v>
      </c>
      <c r="L71" s="110" t="str">
        <f t="shared" si="0"/>
        <v>je</v>
      </c>
      <c r="M71" s="111" t="b">
        <v>0</v>
      </c>
      <c r="N71" s="111" t="s">
        <v>207</v>
      </c>
    </row>
    <row r="72" spans="8:14" ht="23">
      <c r="H72" s="2"/>
      <c r="I72" s="114">
        <v>2</v>
      </c>
      <c r="J72" s="2" t="s">
        <v>63</v>
      </c>
      <c r="K72" s="2" t="s">
        <v>510</v>
      </c>
      <c r="L72" s="110" t="str">
        <f t="shared" si="0"/>
        <v>jenn</v>
      </c>
      <c r="M72" s="111" t="b">
        <v>0</v>
      </c>
      <c r="N72" s="111" t="s">
        <v>207</v>
      </c>
    </row>
    <row r="73" spans="8:14" ht="23">
      <c r="H73" s="2"/>
      <c r="I73" s="114">
        <v>3</v>
      </c>
      <c r="J73" s="2" t="s">
        <v>63</v>
      </c>
      <c r="K73" s="2" t="s">
        <v>596</v>
      </c>
      <c r="L73" s="110" t="str">
        <f t="shared" si="0"/>
        <v>jeh</v>
      </c>
      <c r="M73" s="111" t="b">
        <v>0</v>
      </c>
      <c r="N73" s="111" t="s">
        <v>207</v>
      </c>
    </row>
    <row r="74" spans="8:14" ht="23">
      <c r="H74" s="2"/>
      <c r="I74" s="114">
        <v>4</v>
      </c>
      <c r="J74" s="2" t="s">
        <v>63</v>
      </c>
      <c r="K74" s="2" t="s">
        <v>758</v>
      </c>
      <c r="L74" s="110" t="str">
        <f t="shared" si="0"/>
        <v>jehn</v>
      </c>
      <c r="M74" s="111" t="b">
        <v>0</v>
      </c>
      <c r="N74" s="111" t="s">
        <v>207</v>
      </c>
    </row>
    <row r="75" spans="8:14" ht="23">
      <c r="H75" s="2"/>
      <c r="I75" s="114">
        <v>5</v>
      </c>
      <c r="J75" s="2" t="s">
        <v>63</v>
      </c>
      <c r="K75" s="116" t="s">
        <v>77</v>
      </c>
      <c r="L75" s="110" t="str">
        <f t="shared" si="0"/>
        <v>jek</v>
      </c>
      <c r="M75" s="111" t="b">
        <v>1</v>
      </c>
      <c r="N75" s="111" t="s">
        <v>212</v>
      </c>
    </row>
    <row r="76" spans="8:14" ht="23">
      <c r="H76" s="2"/>
      <c r="I76" s="114">
        <v>6</v>
      </c>
      <c r="J76" s="2" t="s">
        <v>63</v>
      </c>
      <c r="K76" s="116" t="s">
        <v>81</v>
      </c>
      <c r="L76" s="110" t="str">
        <f t="shared" si="0"/>
        <v>jeng</v>
      </c>
      <c r="M76" s="111" t="b">
        <v>1</v>
      </c>
      <c r="N76" s="111" t="s">
        <v>212</v>
      </c>
    </row>
    <row r="77" spans="8:14" ht="23">
      <c r="H77" s="2"/>
      <c r="I77" s="114">
        <v>7</v>
      </c>
      <c r="J77" s="2" t="s">
        <v>63</v>
      </c>
      <c r="K77" s="116" t="s">
        <v>67</v>
      </c>
      <c r="L77" s="110" t="str">
        <f t="shared" si="0"/>
        <v>ji</v>
      </c>
      <c r="M77" s="111" t="b">
        <v>1</v>
      </c>
      <c r="N77" s="111" t="s">
        <v>212</v>
      </c>
    </row>
    <row r="78" spans="8:14" ht="23">
      <c r="H78" s="2"/>
      <c r="I78" s="114">
        <v>8</v>
      </c>
      <c r="J78" s="2" t="s">
        <v>63</v>
      </c>
      <c r="K78" s="116" t="s">
        <v>546</v>
      </c>
      <c r="L78" s="110" t="str">
        <f t="shared" si="0"/>
        <v>jinn</v>
      </c>
      <c r="M78" s="111" t="b">
        <v>1</v>
      </c>
      <c r="N78" s="111" t="s">
        <v>212</v>
      </c>
    </row>
    <row r="79" spans="8:14" ht="23">
      <c r="H79" s="2"/>
      <c r="I79" s="114">
        <v>9</v>
      </c>
      <c r="J79" s="2" t="s">
        <v>63</v>
      </c>
      <c r="K79" s="116" t="s">
        <v>106</v>
      </c>
      <c r="L79" s="110" t="str">
        <f t="shared" si="0"/>
        <v>jia</v>
      </c>
      <c r="M79" s="111" t="b">
        <v>1</v>
      </c>
      <c r="N79" s="111" t="s">
        <v>212</v>
      </c>
    </row>
    <row r="80" spans="8:14" ht="23">
      <c r="H80" s="2"/>
      <c r="I80" s="114">
        <v>10</v>
      </c>
      <c r="J80" s="2" t="s">
        <v>63</v>
      </c>
      <c r="K80" s="116" t="s">
        <v>112</v>
      </c>
      <c r="L80" s="110" t="str">
        <f t="shared" si="0"/>
        <v>jiann</v>
      </c>
      <c r="M80" s="111" t="b">
        <v>1</v>
      </c>
      <c r="N80" s="111" t="s">
        <v>212</v>
      </c>
    </row>
    <row r="81" spans="8:14" ht="23">
      <c r="H81" s="2"/>
      <c r="I81" s="114">
        <v>11</v>
      </c>
      <c r="J81" s="2" t="s">
        <v>63</v>
      </c>
      <c r="K81" s="116" t="s">
        <v>130</v>
      </c>
      <c r="L81" s="110" t="str">
        <f t="shared" si="0"/>
        <v>jiah</v>
      </c>
      <c r="M81" s="111" t="b">
        <v>1</v>
      </c>
      <c r="N81" s="111" t="s">
        <v>212</v>
      </c>
    </row>
    <row r="82" spans="8:14" ht="23">
      <c r="H82" s="2"/>
      <c r="I82" s="114">
        <v>12</v>
      </c>
      <c r="J82" s="2" t="s">
        <v>63</v>
      </c>
      <c r="K82" s="116" t="s">
        <v>779</v>
      </c>
      <c r="L82" s="110" t="str">
        <f t="shared" si="0"/>
        <v>jiahnn</v>
      </c>
      <c r="M82" s="111" t="b">
        <v>1</v>
      </c>
      <c r="N82" s="111" t="s">
        <v>212</v>
      </c>
    </row>
    <row r="83" spans="8:14" ht="23">
      <c r="H83" s="2"/>
      <c r="I83" s="114">
        <v>13</v>
      </c>
      <c r="J83" s="2" t="s">
        <v>63</v>
      </c>
      <c r="K83" s="116" t="s">
        <v>399</v>
      </c>
      <c r="L83" s="110" t="str">
        <f t="shared" si="0"/>
        <v>jiak</v>
      </c>
      <c r="M83" s="111" t="b">
        <v>1</v>
      </c>
      <c r="N83" s="111" t="s">
        <v>212</v>
      </c>
    </row>
    <row r="84" spans="8:14" ht="23">
      <c r="H84" s="2"/>
      <c r="I84" s="114">
        <v>14</v>
      </c>
      <c r="J84" s="2" t="s">
        <v>63</v>
      </c>
      <c r="K84" s="116" t="s">
        <v>107</v>
      </c>
      <c r="L84" s="110" t="str">
        <f t="shared" si="0"/>
        <v>jiam</v>
      </c>
      <c r="M84" s="111" t="b">
        <v>1</v>
      </c>
      <c r="N84" s="111" t="s">
        <v>212</v>
      </c>
    </row>
    <row r="85" spans="8:14" ht="23">
      <c r="H85" s="2"/>
      <c r="I85" s="114">
        <v>15</v>
      </c>
      <c r="J85" s="2" t="s">
        <v>63</v>
      </c>
      <c r="K85" s="116" t="s">
        <v>112</v>
      </c>
      <c r="L85" s="110" t="str">
        <f t="shared" si="0"/>
        <v>jiann</v>
      </c>
      <c r="M85" s="111" t="b">
        <v>1</v>
      </c>
      <c r="N85" s="111" t="s">
        <v>212</v>
      </c>
    </row>
    <row r="86" spans="8:14" ht="23">
      <c r="H86" s="2"/>
      <c r="I86" s="114">
        <v>16</v>
      </c>
      <c r="J86" s="2" t="s">
        <v>63</v>
      </c>
      <c r="K86" s="116" t="s">
        <v>398</v>
      </c>
      <c r="L86" s="110" t="str">
        <f t="shared" si="0"/>
        <v>jiang</v>
      </c>
      <c r="M86" s="111" t="b">
        <v>1</v>
      </c>
      <c r="N86" s="111" t="s">
        <v>212</v>
      </c>
    </row>
    <row r="87" spans="8:14" ht="23">
      <c r="H87" s="2"/>
      <c r="I87" s="114">
        <v>17</v>
      </c>
      <c r="J87" s="2" t="s">
        <v>63</v>
      </c>
      <c r="K87" s="116" t="s">
        <v>96</v>
      </c>
      <c r="L87" s="110" t="str">
        <f t="shared" si="0"/>
        <v>jiap</v>
      </c>
      <c r="M87" s="111" t="b">
        <v>1</v>
      </c>
      <c r="N87" s="111" t="s">
        <v>212</v>
      </c>
    </row>
    <row r="88" spans="8:14" ht="23">
      <c r="H88" s="2"/>
      <c r="I88" s="114">
        <v>18</v>
      </c>
      <c r="J88" s="2" t="s">
        <v>63</v>
      </c>
      <c r="K88" s="116" t="s">
        <v>114</v>
      </c>
      <c r="L88" s="110" t="str">
        <f t="shared" si="0"/>
        <v>jiat</v>
      </c>
      <c r="M88" s="111" t="b">
        <v>1</v>
      </c>
      <c r="N88" s="111" t="s">
        <v>212</v>
      </c>
    </row>
    <row r="89" spans="8:14" ht="23">
      <c r="H89" s="2"/>
      <c r="I89" s="114">
        <v>19</v>
      </c>
      <c r="J89" s="2" t="s">
        <v>63</v>
      </c>
      <c r="K89" s="116" t="s">
        <v>89</v>
      </c>
      <c r="L89" s="110" t="str">
        <f t="shared" si="0"/>
        <v>jiau</v>
      </c>
      <c r="M89" s="111" t="b">
        <v>1</v>
      </c>
      <c r="N89" s="111" t="s">
        <v>212</v>
      </c>
    </row>
    <row r="90" spans="8:14" ht="23">
      <c r="H90" s="2"/>
      <c r="I90" s="114">
        <v>20</v>
      </c>
      <c r="J90" s="2" t="s">
        <v>63</v>
      </c>
      <c r="K90" s="116" t="s">
        <v>666</v>
      </c>
      <c r="L90" s="110" t="str">
        <f t="shared" si="0"/>
        <v>jiaunn</v>
      </c>
      <c r="M90" s="111" t="b">
        <v>1</v>
      </c>
      <c r="N90" s="111" t="s">
        <v>212</v>
      </c>
    </row>
    <row r="91" spans="8:14" ht="23">
      <c r="H91" s="2"/>
      <c r="I91" s="114">
        <v>21</v>
      </c>
      <c r="J91" s="2" t="s">
        <v>63</v>
      </c>
      <c r="K91" s="116" t="s">
        <v>357</v>
      </c>
      <c r="L91" s="110" t="str">
        <f t="shared" si="0"/>
        <v>jiauh</v>
      </c>
      <c r="M91" s="111" t="b">
        <v>1</v>
      </c>
      <c r="N91" s="111" t="s">
        <v>212</v>
      </c>
    </row>
    <row r="92" spans="8:14" ht="23">
      <c r="H92" s="2"/>
      <c r="I92" s="114">
        <v>22</v>
      </c>
      <c r="J92" s="2" t="s">
        <v>63</v>
      </c>
      <c r="K92" s="116" t="s">
        <v>499</v>
      </c>
      <c r="L92" s="110" t="str">
        <f t="shared" si="0"/>
        <v>jih</v>
      </c>
      <c r="M92" s="111" t="b">
        <v>1</v>
      </c>
      <c r="N92" s="111" t="s">
        <v>212</v>
      </c>
    </row>
    <row r="93" spans="8:14" ht="23">
      <c r="H93" s="2"/>
      <c r="I93" s="114">
        <v>23</v>
      </c>
      <c r="J93" s="2" t="s">
        <v>63</v>
      </c>
      <c r="K93" s="116" t="s">
        <v>64</v>
      </c>
      <c r="L93" s="110" t="str">
        <f t="shared" si="0"/>
        <v>jim</v>
      </c>
      <c r="M93" s="111" t="b">
        <v>1</v>
      </c>
      <c r="N93" s="111" t="s">
        <v>212</v>
      </c>
    </row>
    <row r="94" spans="8:14" ht="23">
      <c r="H94" s="2"/>
      <c r="I94" s="114">
        <v>24</v>
      </c>
      <c r="J94" s="2" t="s">
        <v>63</v>
      </c>
      <c r="K94" s="116" t="s">
        <v>105</v>
      </c>
      <c r="L94" s="110" t="str">
        <f t="shared" si="0"/>
        <v>jin</v>
      </c>
      <c r="M94" s="111" t="b">
        <v>1</v>
      </c>
      <c r="N94" s="111" t="s">
        <v>212</v>
      </c>
    </row>
    <row r="95" spans="8:14" ht="23">
      <c r="H95" s="2"/>
      <c r="I95" s="114">
        <v>25</v>
      </c>
      <c r="J95" s="2" t="s">
        <v>63</v>
      </c>
      <c r="K95" s="116" t="s">
        <v>110</v>
      </c>
      <c r="L95" s="110" t="str">
        <f t="shared" si="0"/>
        <v>jio</v>
      </c>
      <c r="M95" s="111" t="b">
        <v>1</v>
      </c>
      <c r="N95" s="111" t="s">
        <v>212</v>
      </c>
    </row>
    <row r="96" spans="8:14" ht="23">
      <c r="H96" s="2"/>
      <c r="I96" s="114">
        <v>26</v>
      </c>
      <c r="J96" s="2" t="s">
        <v>63</v>
      </c>
      <c r="K96" s="116" t="s">
        <v>537</v>
      </c>
      <c r="L96" s="110" t="str">
        <f t="shared" si="0"/>
        <v>jioh</v>
      </c>
      <c r="M96" s="111" t="b">
        <v>1</v>
      </c>
      <c r="N96" s="111" t="s">
        <v>212</v>
      </c>
    </row>
    <row r="97" spans="8:14" ht="23">
      <c r="H97" s="2"/>
      <c r="I97" s="114">
        <v>27</v>
      </c>
      <c r="J97" s="2" t="s">
        <v>63</v>
      </c>
      <c r="K97" s="116" t="s">
        <v>87</v>
      </c>
      <c r="L97" s="110" t="str">
        <f t="shared" si="0"/>
        <v>jiok</v>
      </c>
      <c r="M97" s="111" t="b">
        <v>1</v>
      </c>
      <c r="N97" s="111" t="s">
        <v>212</v>
      </c>
    </row>
    <row r="98" spans="8:14" ht="23">
      <c r="H98" s="2"/>
      <c r="I98" s="114">
        <v>28</v>
      </c>
      <c r="J98" s="2" t="s">
        <v>63</v>
      </c>
      <c r="K98" s="116" t="s">
        <v>88</v>
      </c>
      <c r="L98" s="110" t="str">
        <f t="shared" si="0"/>
        <v>jiong</v>
      </c>
      <c r="M98" s="111" t="b">
        <v>1</v>
      </c>
      <c r="N98" s="111" t="s">
        <v>212</v>
      </c>
    </row>
    <row r="99" spans="8:14" ht="23">
      <c r="H99" s="2"/>
      <c r="I99" s="114">
        <v>29</v>
      </c>
      <c r="J99" s="2" t="s">
        <v>63</v>
      </c>
      <c r="K99" s="116" t="s">
        <v>100</v>
      </c>
      <c r="L99" s="110" t="str">
        <f t="shared" si="0"/>
        <v>jip</v>
      </c>
      <c r="M99" s="111" t="b">
        <v>1</v>
      </c>
      <c r="N99" s="111" t="s">
        <v>212</v>
      </c>
    </row>
    <row r="100" spans="8:14" ht="23">
      <c r="H100" s="2"/>
      <c r="I100" s="114">
        <v>30</v>
      </c>
      <c r="J100" s="2" t="s">
        <v>63</v>
      </c>
      <c r="K100" s="116" t="s">
        <v>97</v>
      </c>
      <c r="L100" s="110" t="str">
        <f t="shared" si="0"/>
        <v>jit</v>
      </c>
      <c r="M100" s="111" t="b">
        <v>1</v>
      </c>
      <c r="N100" s="111" t="s">
        <v>212</v>
      </c>
    </row>
    <row r="101" spans="8:14" ht="23">
      <c r="H101" s="2"/>
      <c r="I101" s="114">
        <v>31</v>
      </c>
      <c r="J101" s="2" t="s">
        <v>63</v>
      </c>
      <c r="K101" s="116" t="s">
        <v>69</v>
      </c>
      <c r="L101" s="110" t="str">
        <f t="shared" si="0"/>
        <v>jiu</v>
      </c>
      <c r="M101" s="111" t="b">
        <v>1</v>
      </c>
      <c r="N101" s="111" t="s">
        <v>212</v>
      </c>
    </row>
    <row r="102" spans="8:14" ht="23">
      <c r="H102" s="2"/>
      <c r="I102" s="114">
        <v>32</v>
      </c>
      <c r="J102" s="2" t="s">
        <v>63</v>
      </c>
      <c r="K102" s="116" t="s">
        <v>103</v>
      </c>
      <c r="L102" s="110" t="str">
        <f t="shared" si="0"/>
        <v>jiunn</v>
      </c>
      <c r="M102" s="111" t="b">
        <v>1</v>
      </c>
      <c r="N102" s="111" t="s">
        <v>212</v>
      </c>
    </row>
    <row r="103" spans="8:14" ht="23">
      <c r="H103" s="2"/>
      <c r="I103" s="114">
        <v>33</v>
      </c>
      <c r="J103" s="2" t="s">
        <v>63</v>
      </c>
      <c r="K103" s="116" t="s">
        <v>848</v>
      </c>
      <c r="L103" s="110" t="str">
        <f t="shared" si="0"/>
        <v>jiuhnn</v>
      </c>
      <c r="M103" s="111" t="b">
        <v>1</v>
      </c>
      <c r="N103" s="111" t="s">
        <v>212</v>
      </c>
    </row>
    <row r="104" spans="8:14" ht="23">
      <c r="H104" s="2"/>
      <c r="I104" s="114">
        <v>1</v>
      </c>
      <c r="J104" s="2" t="s">
        <v>65</v>
      </c>
      <c r="K104" s="2" t="s">
        <v>98</v>
      </c>
      <c r="L104" s="110" t="str">
        <f t="shared" si="0"/>
        <v>se</v>
      </c>
      <c r="M104" s="111" t="b">
        <v>0</v>
      </c>
      <c r="N104" s="111" t="s">
        <v>216</v>
      </c>
    </row>
    <row r="105" spans="8:14" ht="23">
      <c r="H105" s="2"/>
      <c r="I105" s="114">
        <v>2</v>
      </c>
      <c r="J105" s="2" t="s">
        <v>65</v>
      </c>
      <c r="K105" s="2" t="s">
        <v>510</v>
      </c>
      <c r="L105" s="110" t="str">
        <f t="shared" si="0"/>
        <v>senn</v>
      </c>
      <c r="M105" s="111" t="b">
        <v>0</v>
      </c>
      <c r="N105" s="111" t="s">
        <v>216</v>
      </c>
    </row>
    <row r="106" spans="8:14" ht="23">
      <c r="H106" s="2"/>
      <c r="I106" s="114">
        <v>3</v>
      </c>
      <c r="J106" s="2" t="s">
        <v>65</v>
      </c>
      <c r="K106" s="2" t="s">
        <v>596</v>
      </c>
      <c r="L106" s="110" t="str">
        <f t="shared" si="0"/>
        <v>seh</v>
      </c>
      <c r="M106" s="111" t="b">
        <v>0</v>
      </c>
      <c r="N106" s="111" t="s">
        <v>216</v>
      </c>
    </row>
    <row r="107" spans="8:14" ht="23">
      <c r="H107" s="2"/>
      <c r="I107" s="114">
        <v>4</v>
      </c>
      <c r="J107" s="2" t="s">
        <v>65</v>
      </c>
      <c r="K107" s="2" t="s">
        <v>758</v>
      </c>
      <c r="L107" s="110" t="str">
        <f t="shared" si="0"/>
        <v>sehn</v>
      </c>
      <c r="M107" s="111" t="b">
        <v>0</v>
      </c>
      <c r="N107" s="111" t="s">
        <v>216</v>
      </c>
    </row>
    <row r="108" spans="8:14" ht="23">
      <c r="H108" s="2"/>
      <c r="I108" s="114">
        <v>5</v>
      </c>
      <c r="J108" s="2" t="s">
        <v>65</v>
      </c>
      <c r="K108" s="116" t="s">
        <v>77</v>
      </c>
      <c r="L108" s="110" t="str">
        <f t="shared" si="0"/>
        <v>sek</v>
      </c>
      <c r="M108" s="111" t="b">
        <v>1</v>
      </c>
      <c r="N108" s="111" t="s">
        <v>220</v>
      </c>
    </row>
    <row r="109" spans="8:14" ht="23">
      <c r="H109" s="2"/>
      <c r="I109" s="114">
        <v>6</v>
      </c>
      <c r="J109" s="2" t="s">
        <v>65</v>
      </c>
      <c r="K109" s="116" t="s">
        <v>81</v>
      </c>
      <c r="L109" s="110" t="str">
        <f t="shared" si="0"/>
        <v>seng</v>
      </c>
      <c r="M109" s="111" t="b">
        <v>1</v>
      </c>
      <c r="N109" s="111" t="s">
        <v>220</v>
      </c>
    </row>
    <row r="110" spans="8:14" ht="23">
      <c r="H110" s="2"/>
      <c r="I110" s="114">
        <v>7</v>
      </c>
      <c r="J110" s="2" t="s">
        <v>65</v>
      </c>
      <c r="K110" s="116" t="s">
        <v>67</v>
      </c>
      <c r="L110" s="110" t="str">
        <f t="shared" si="0"/>
        <v>si</v>
      </c>
      <c r="M110" s="111" t="b">
        <v>1</v>
      </c>
      <c r="N110" s="111" t="s">
        <v>220</v>
      </c>
    </row>
    <row r="111" spans="8:14" ht="23">
      <c r="H111" s="2"/>
      <c r="I111" s="114">
        <v>8</v>
      </c>
      <c r="J111" s="2" t="s">
        <v>65</v>
      </c>
      <c r="K111" s="116" t="s">
        <v>546</v>
      </c>
      <c r="L111" s="110" t="str">
        <f t="shared" si="0"/>
        <v>sinn</v>
      </c>
      <c r="M111" s="111" t="b">
        <v>1</v>
      </c>
      <c r="N111" s="111" t="s">
        <v>220</v>
      </c>
    </row>
    <row r="112" spans="8:14" ht="23">
      <c r="H112" s="2"/>
      <c r="I112" s="114">
        <v>9</v>
      </c>
      <c r="J112" s="2" t="s">
        <v>65</v>
      </c>
      <c r="K112" s="116" t="s">
        <v>106</v>
      </c>
      <c r="L112" s="110" t="str">
        <f t="shared" si="0"/>
        <v>sia</v>
      </c>
      <c r="M112" s="111" t="b">
        <v>1</v>
      </c>
      <c r="N112" s="111" t="s">
        <v>220</v>
      </c>
    </row>
    <row r="113" spans="8:14" ht="23">
      <c r="H113" s="2"/>
      <c r="I113" s="114">
        <v>10</v>
      </c>
      <c r="J113" s="2" t="s">
        <v>65</v>
      </c>
      <c r="K113" s="116" t="s">
        <v>112</v>
      </c>
      <c r="L113" s="110" t="str">
        <f t="shared" si="0"/>
        <v>siann</v>
      </c>
      <c r="M113" s="111" t="b">
        <v>1</v>
      </c>
      <c r="N113" s="111" t="s">
        <v>220</v>
      </c>
    </row>
    <row r="114" spans="8:14" ht="23">
      <c r="H114" s="2"/>
      <c r="I114" s="114">
        <v>11</v>
      </c>
      <c r="J114" s="2" t="s">
        <v>65</v>
      </c>
      <c r="K114" s="116" t="s">
        <v>130</v>
      </c>
      <c r="L114" s="110" t="str">
        <f t="shared" si="0"/>
        <v>siah</v>
      </c>
      <c r="M114" s="111" t="b">
        <v>1</v>
      </c>
      <c r="N114" s="111" t="s">
        <v>220</v>
      </c>
    </row>
    <row r="115" spans="8:14" ht="23">
      <c r="H115" s="2"/>
      <c r="I115" s="114">
        <v>12</v>
      </c>
      <c r="J115" s="2" t="s">
        <v>65</v>
      </c>
      <c r="K115" s="116" t="s">
        <v>779</v>
      </c>
      <c r="L115" s="110" t="str">
        <f t="shared" si="0"/>
        <v>siahnn</v>
      </c>
      <c r="M115" s="111" t="b">
        <v>1</v>
      </c>
      <c r="N115" s="111" t="s">
        <v>220</v>
      </c>
    </row>
    <row r="116" spans="8:14" ht="23">
      <c r="H116" s="2"/>
      <c r="I116" s="114">
        <v>13</v>
      </c>
      <c r="J116" s="2" t="s">
        <v>65</v>
      </c>
      <c r="K116" s="116" t="s">
        <v>399</v>
      </c>
      <c r="L116" s="110" t="str">
        <f t="shared" si="0"/>
        <v>siak</v>
      </c>
      <c r="M116" s="111" t="b">
        <v>1</v>
      </c>
      <c r="N116" s="111" t="s">
        <v>220</v>
      </c>
    </row>
    <row r="117" spans="8:14" ht="23">
      <c r="H117" s="2"/>
      <c r="I117" s="114">
        <v>14</v>
      </c>
      <c r="J117" s="2" t="s">
        <v>65</v>
      </c>
      <c r="K117" s="116" t="s">
        <v>107</v>
      </c>
      <c r="L117" s="110" t="str">
        <f t="shared" si="0"/>
        <v>siam</v>
      </c>
      <c r="M117" s="111" t="b">
        <v>1</v>
      </c>
      <c r="N117" s="111" t="s">
        <v>220</v>
      </c>
    </row>
    <row r="118" spans="8:14" ht="23">
      <c r="H118" s="2"/>
      <c r="I118" s="114">
        <v>15</v>
      </c>
      <c r="J118" s="2" t="s">
        <v>65</v>
      </c>
      <c r="K118" s="116" t="s">
        <v>112</v>
      </c>
      <c r="L118" s="110" t="str">
        <f t="shared" si="0"/>
        <v>siann</v>
      </c>
      <c r="M118" s="111" t="b">
        <v>1</v>
      </c>
      <c r="N118" s="111" t="s">
        <v>220</v>
      </c>
    </row>
    <row r="119" spans="8:14" ht="23">
      <c r="H119" s="2"/>
      <c r="I119" s="114">
        <v>16</v>
      </c>
      <c r="J119" s="2" t="s">
        <v>65</v>
      </c>
      <c r="K119" s="116" t="s">
        <v>398</v>
      </c>
      <c r="L119" s="110" t="str">
        <f t="shared" si="0"/>
        <v>siang</v>
      </c>
      <c r="M119" s="111" t="b">
        <v>1</v>
      </c>
      <c r="N119" s="111" t="s">
        <v>220</v>
      </c>
    </row>
    <row r="120" spans="8:14" ht="23">
      <c r="H120" s="2"/>
      <c r="I120" s="114">
        <v>17</v>
      </c>
      <c r="J120" s="2" t="s">
        <v>65</v>
      </c>
      <c r="K120" s="116" t="s">
        <v>96</v>
      </c>
      <c r="L120" s="110" t="str">
        <f t="shared" si="0"/>
        <v>siap</v>
      </c>
      <c r="M120" s="111" t="b">
        <v>1</v>
      </c>
      <c r="N120" s="111" t="s">
        <v>220</v>
      </c>
    </row>
    <row r="121" spans="8:14" ht="23">
      <c r="H121" s="2"/>
      <c r="I121" s="114">
        <v>18</v>
      </c>
      <c r="J121" s="2" t="s">
        <v>65</v>
      </c>
      <c r="K121" s="116" t="s">
        <v>114</v>
      </c>
      <c r="L121" s="110" t="str">
        <f t="shared" si="0"/>
        <v>siat</v>
      </c>
      <c r="M121" s="111" t="b">
        <v>1</v>
      </c>
      <c r="N121" s="111" t="s">
        <v>220</v>
      </c>
    </row>
    <row r="122" spans="8:14" ht="23">
      <c r="H122" s="2"/>
      <c r="I122" s="114">
        <v>19</v>
      </c>
      <c r="J122" s="2" t="s">
        <v>65</v>
      </c>
      <c r="K122" s="116" t="s">
        <v>89</v>
      </c>
      <c r="L122" s="110" t="str">
        <f t="shared" si="0"/>
        <v>siau</v>
      </c>
      <c r="M122" s="111" t="b">
        <v>1</v>
      </c>
      <c r="N122" s="111" t="s">
        <v>220</v>
      </c>
    </row>
    <row r="123" spans="8:14" ht="23">
      <c r="H123" s="2"/>
      <c r="I123" s="114">
        <v>20</v>
      </c>
      <c r="J123" s="2" t="s">
        <v>65</v>
      </c>
      <c r="K123" s="116" t="s">
        <v>666</v>
      </c>
      <c r="L123" s="110" t="str">
        <f t="shared" si="0"/>
        <v>siaunn</v>
      </c>
      <c r="M123" s="111" t="b">
        <v>1</v>
      </c>
      <c r="N123" s="111" t="s">
        <v>220</v>
      </c>
    </row>
    <row r="124" spans="8:14" ht="23">
      <c r="H124" s="2"/>
      <c r="I124" s="114">
        <v>21</v>
      </c>
      <c r="J124" s="2" t="s">
        <v>65</v>
      </c>
      <c r="K124" s="116" t="s">
        <v>357</v>
      </c>
      <c r="L124" s="110" t="str">
        <f t="shared" si="0"/>
        <v>siauh</v>
      </c>
      <c r="M124" s="111" t="b">
        <v>1</v>
      </c>
      <c r="N124" s="111" t="s">
        <v>220</v>
      </c>
    </row>
    <row r="125" spans="8:14" ht="23">
      <c r="H125" s="2"/>
      <c r="I125" s="114">
        <v>22</v>
      </c>
      <c r="J125" s="2" t="s">
        <v>65</v>
      </c>
      <c r="K125" s="116" t="s">
        <v>499</v>
      </c>
      <c r="L125" s="110" t="str">
        <f t="shared" si="0"/>
        <v>sih</v>
      </c>
      <c r="M125" s="111" t="b">
        <v>1</v>
      </c>
      <c r="N125" s="111" t="s">
        <v>220</v>
      </c>
    </row>
    <row r="126" spans="8:14" ht="23">
      <c r="H126" s="2"/>
      <c r="I126" s="114">
        <v>23</v>
      </c>
      <c r="J126" s="2" t="s">
        <v>65</v>
      </c>
      <c r="K126" s="116" t="s">
        <v>64</v>
      </c>
      <c r="L126" s="110" t="str">
        <f t="shared" si="0"/>
        <v>sim</v>
      </c>
      <c r="M126" s="111" t="b">
        <v>1</v>
      </c>
      <c r="N126" s="111" t="s">
        <v>220</v>
      </c>
    </row>
    <row r="127" spans="8:14" ht="23">
      <c r="H127" s="2"/>
      <c r="I127" s="114">
        <v>24</v>
      </c>
      <c r="J127" s="2" t="s">
        <v>65</v>
      </c>
      <c r="K127" s="116" t="s">
        <v>105</v>
      </c>
      <c r="L127" s="110" t="str">
        <f t="shared" si="0"/>
        <v>sin</v>
      </c>
      <c r="M127" s="111" t="b">
        <v>1</v>
      </c>
      <c r="N127" s="111" t="s">
        <v>220</v>
      </c>
    </row>
    <row r="128" spans="8:14" ht="23">
      <c r="H128" s="2"/>
      <c r="I128" s="114">
        <v>25</v>
      </c>
      <c r="J128" s="2" t="s">
        <v>65</v>
      </c>
      <c r="K128" s="116" t="s">
        <v>110</v>
      </c>
      <c r="L128" s="110" t="str">
        <f t="shared" si="0"/>
        <v>sio</v>
      </c>
      <c r="M128" s="111" t="b">
        <v>1</v>
      </c>
      <c r="N128" s="111" t="s">
        <v>220</v>
      </c>
    </row>
    <row r="129" spans="8:14" ht="23">
      <c r="H129" s="2"/>
      <c r="I129" s="114">
        <v>26</v>
      </c>
      <c r="J129" s="2" t="s">
        <v>65</v>
      </c>
      <c r="K129" s="116" t="s">
        <v>537</v>
      </c>
      <c r="L129" s="110" t="str">
        <f t="shared" si="0"/>
        <v>sioh</v>
      </c>
      <c r="M129" s="111" t="b">
        <v>1</v>
      </c>
      <c r="N129" s="111" t="s">
        <v>220</v>
      </c>
    </row>
    <row r="130" spans="8:14" ht="23">
      <c r="H130" s="2"/>
      <c r="I130" s="114">
        <v>27</v>
      </c>
      <c r="J130" s="2" t="s">
        <v>65</v>
      </c>
      <c r="K130" s="116" t="s">
        <v>87</v>
      </c>
      <c r="L130" s="110" t="str">
        <f t="shared" si="0"/>
        <v>siok</v>
      </c>
      <c r="M130" s="111" t="b">
        <v>1</v>
      </c>
      <c r="N130" s="111" t="s">
        <v>220</v>
      </c>
    </row>
    <row r="131" spans="8:14" ht="23">
      <c r="H131" s="2"/>
      <c r="I131" s="114">
        <v>28</v>
      </c>
      <c r="J131" s="2" t="s">
        <v>65</v>
      </c>
      <c r="K131" s="116" t="s">
        <v>88</v>
      </c>
      <c r="L131" s="110" t="str">
        <f t="shared" si="0"/>
        <v>siong</v>
      </c>
      <c r="M131" s="111" t="b">
        <v>1</v>
      </c>
      <c r="N131" s="111" t="s">
        <v>220</v>
      </c>
    </row>
    <row r="132" spans="8:14" ht="23">
      <c r="H132" s="2"/>
      <c r="I132" s="114">
        <v>29</v>
      </c>
      <c r="J132" s="2" t="s">
        <v>65</v>
      </c>
      <c r="K132" s="116" t="s">
        <v>100</v>
      </c>
      <c r="L132" s="110" t="str">
        <f t="shared" si="0"/>
        <v>sip</v>
      </c>
      <c r="M132" s="111" t="b">
        <v>1</v>
      </c>
      <c r="N132" s="111" t="s">
        <v>220</v>
      </c>
    </row>
    <row r="133" spans="8:14" ht="23">
      <c r="H133" s="2"/>
      <c r="I133" s="114">
        <v>30</v>
      </c>
      <c r="J133" s="2" t="s">
        <v>65</v>
      </c>
      <c r="K133" s="116" t="s">
        <v>97</v>
      </c>
      <c r="L133" s="110" t="str">
        <f t="shared" si="0"/>
        <v>sit</v>
      </c>
      <c r="M133" s="111" t="b">
        <v>1</v>
      </c>
      <c r="N133" s="111" t="s">
        <v>220</v>
      </c>
    </row>
    <row r="134" spans="8:14" ht="23">
      <c r="H134" s="2"/>
      <c r="I134" s="114">
        <v>31</v>
      </c>
      <c r="J134" s="2" t="s">
        <v>65</v>
      </c>
      <c r="K134" s="116" t="s">
        <v>69</v>
      </c>
      <c r="L134" s="110" t="str">
        <f t="shared" si="0"/>
        <v>siu</v>
      </c>
      <c r="M134" s="111" t="b">
        <v>1</v>
      </c>
      <c r="N134" s="111" t="s">
        <v>220</v>
      </c>
    </row>
    <row r="135" spans="8:14" ht="23">
      <c r="H135" s="2"/>
      <c r="I135" s="114">
        <v>32</v>
      </c>
      <c r="J135" s="2" t="s">
        <v>65</v>
      </c>
      <c r="K135" s="116" t="s">
        <v>103</v>
      </c>
      <c r="L135" s="110" t="str">
        <f t="shared" si="0"/>
        <v>siunn</v>
      </c>
      <c r="M135" s="111" t="b">
        <v>1</v>
      </c>
      <c r="N135" s="111" t="s">
        <v>220</v>
      </c>
    </row>
    <row r="136" spans="8:14" ht="23">
      <c r="H136" s="2"/>
      <c r="I136" s="114">
        <v>33</v>
      </c>
      <c r="J136" s="2" t="s">
        <v>65</v>
      </c>
      <c r="K136" s="116" t="s">
        <v>848</v>
      </c>
      <c r="L136" s="110" t="str">
        <f t="shared" si="0"/>
        <v>siuhnn</v>
      </c>
      <c r="M136" s="111" t="b">
        <v>1</v>
      </c>
      <c r="N136" s="111" t="s">
        <v>220</v>
      </c>
    </row>
  </sheetData>
  <phoneticPr fontId="9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2:X79"/>
  <sheetViews>
    <sheetView workbookViewId="0"/>
  </sheetViews>
  <sheetFormatPr baseColWidth="10" defaultColWidth="12.6640625" defaultRowHeight="13" outlineLevelRow="1" outlineLevelCol="1"/>
  <cols>
    <col min="1" max="1" width="3.83203125" customWidth="1"/>
    <col min="2" max="2" width="12.6640625" collapsed="1"/>
    <col min="3" max="4" width="12.6640625" hidden="1" outlineLevel="1"/>
    <col min="6" max="6" width="12.6640625" collapsed="1"/>
    <col min="7" max="8" width="12.6640625" hidden="1" outlineLevel="1"/>
    <col min="9" max="9" width="12.6640625" collapsed="1"/>
    <col min="10" max="17" width="12.6640625" hidden="1" outlineLevel="1"/>
    <col min="18" max="18" width="12.6640625" collapsed="1"/>
    <col min="19" max="20" width="12.6640625" hidden="1" outlineLevel="1"/>
  </cols>
  <sheetData>
    <row r="2" spans="2:24" ht="23">
      <c r="B2" s="111"/>
      <c r="C2" s="111"/>
      <c r="D2" s="111"/>
      <c r="E2" s="111" t="s">
        <v>197</v>
      </c>
      <c r="F2" s="111" t="s">
        <v>245</v>
      </c>
      <c r="G2" s="111"/>
      <c r="H2" s="111"/>
      <c r="I2" s="111" t="s">
        <v>207</v>
      </c>
      <c r="J2" s="111"/>
      <c r="K2" s="111"/>
      <c r="L2" s="111"/>
      <c r="M2" s="111"/>
      <c r="N2" s="111"/>
      <c r="O2" s="111"/>
      <c r="P2" s="111"/>
      <c r="Q2" s="111"/>
      <c r="R2" s="111" t="s">
        <v>216</v>
      </c>
      <c r="S2" s="111"/>
      <c r="T2" s="111"/>
      <c r="U2" s="111"/>
      <c r="W2" s="111"/>
      <c r="X2" s="2" t="s">
        <v>352</v>
      </c>
    </row>
    <row r="3" spans="2:24" ht="23">
      <c r="B3" s="111"/>
      <c r="C3" s="111"/>
      <c r="D3" s="111"/>
      <c r="E3" s="111" t="s">
        <v>202</v>
      </c>
      <c r="F3" s="111" t="s">
        <v>251</v>
      </c>
      <c r="G3" s="111"/>
      <c r="H3" s="111"/>
      <c r="I3" s="111" t="s">
        <v>212</v>
      </c>
      <c r="J3" s="111"/>
      <c r="K3" s="111"/>
      <c r="L3" s="111"/>
      <c r="M3" s="111"/>
      <c r="N3" s="111"/>
      <c r="O3" s="111"/>
      <c r="P3" s="111"/>
      <c r="Q3" s="111"/>
      <c r="R3" s="111" t="s">
        <v>220</v>
      </c>
      <c r="S3" s="111"/>
      <c r="T3" s="111"/>
      <c r="U3" s="111"/>
      <c r="V3" s="111"/>
      <c r="W3" s="111"/>
      <c r="X3" s="111"/>
    </row>
    <row r="4" spans="2:24" ht="23">
      <c r="B4" s="2"/>
      <c r="C4" s="112" t="s">
        <v>849</v>
      </c>
      <c r="D4" s="112" t="s">
        <v>73</v>
      </c>
      <c r="E4" s="112" t="s">
        <v>55</v>
      </c>
      <c r="F4" s="112" t="s">
        <v>68</v>
      </c>
      <c r="G4" s="112" t="s">
        <v>70</v>
      </c>
      <c r="H4" s="112" t="s">
        <v>61</v>
      </c>
      <c r="I4" s="112" t="s">
        <v>63</v>
      </c>
      <c r="J4" s="112" t="s">
        <v>72</v>
      </c>
      <c r="K4" s="112" t="s">
        <v>76</v>
      </c>
      <c r="L4" s="112" t="s">
        <v>82</v>
      </c>
      <c r="M4" s="112" t="s">
        <v>229</v>
      </c>
      <c r="N4" s="112" t="s">
        <v>113</v>
      </c>
      <c r="O4" s="112" t="s">
        <v>111</v>
      </c>
      <c r="P4" s="112" t="s">
        <v>79</v>
      </c>
      <c r="Q4" s="112" t="s">
        <v>85</v>
      </c>
      <c r="R4" s="112" t="s">
        <v>65</v>
      </c>
      <c r="S4" s="112" t="s">
        <v>92</v>
      </c>
      <c r="T4" s="112" t="s">
        <v>90</v>
      </c>
      <c r="U4" s="2"/>
      <c r="W4" s="2"/>
      <c r="X4" s="2"/>
    </row>
    <row r="5" spans="2:24" ht="23" outlineLevel="1">
      <c r="B5" s="112" t="s">
        <v>80</v>
      </c>
      <c r="C5" s="113" t="s">
        <v>80</v>
      </c>
      <c r="D5" s="113" t="s">
        <v>850</v>
      </c>
      <c r="E5" s="113" t="s">
        <v>851</v>
      </c>
      <c r="F5" s="113" t="s">
        <v>852</v>
      </c>
      <c r="G5" s="113" t="s">
        <v>853</v>
      </c>
      <c r="H5" s="113" t="s">
        <v>854</v>
      </c>
      <c r="I5" s="113"/>
      <c r="J5" s="113" t="s">
        <v>855</v>
      </c>
      <c r="K5" s="113" t="s">
        <v>856</v>
      </c>
      <c r="L5" s="113" t="s">
        <v>857</v>
      </c>
      <c r="M5" s="113" t="s">
        <v>858</v>
      </c>
      <c r="N5" s="113" t="s">
        <v>477</v>
      </c>
      <c r="O5" s="113" t="s">
        <v>859</v>
      </c>
      <c r="P5" s="113" t="s">
        <v>860</v>
      </c>
      <c r="Q5" s="113" t="s">
        <v>861</v>
      </c>
      <c r="R5" s="113" t="s">
        <v>862</v>
      </c>
      <c r="S5" s="113" t="s">
        <v>863</v>
      </c>
      <c r="T5" s="113" t="s">
        <v>864</v>
      </c>
      <c r="U5" s="2"/>
      <c r="V5" s="2"/>
      <c r="W5" s="2"/>
      <c r="X5" s="2"/>
    </row>
    <row r="6" spans="2:24" ht="23" outlineLevel="1">
      <c r="B6" s="112" t="s">
        <v>472</v>
      </c>
      <c r="C6" s="113" t="s">
        <v>472</v>
      </c>
      <c r="D6" s="113"/>
      <c r="E6" s="113" t="s">
        <v>865</v>
      </c>
      <c r="F6" s="113" t="s">
        <v>866</v>
      </c>
      <c r="G6" s="113"/>
      <c r="H6" s="113" t="s">
        <v>867</v>
      </c>
      <c r="I6" s="113"/>
      <c r="J6" s="113" t="s">
        <v>868</v>
      </c>
      <c r="K6" s="113" t="s">
        <v>869</v>
      </c>
      <c r="L6" s="113"/>
      <c r="M6" s="113"/>
      <c r="N6" s="113"/>
      <c r="O6" s="113"/>
      <c r="P6" s="113"/>
      <c r="Q6" s="113" t="s">
        <v>870</v>
      </c>
      <c r="R6" s="113" t="s">
        <v>871</v>
      </c>
      <c r="S6" s="113" t="s">
        <v>872</v>
      </c>
      <c r="T6" s="113" t="s">
        <v>873</v>
      </c>
      <c r="U6" s="2"/>
      <c r="V6" s="2"/>
      <c r="W6" s="2"/>
      <c r="X6" s="2"/>
    </row>
    <row r="7" spans="2:24" ht="23" outlineLevel="1">
      <c r="B7" s="112" t="s">
        <v>492</v>
      </c>
      <c r="C7" s="113" t="s">
        <v>492</v>
      </c>
      <c r="D7" s="113" t="s">
        <v>874</v>
      </c>
      <c r="E7" s="113" t="s">
        <v>875</v>
      </c>
      <c r="F7" s="113" t="s">
        <v>876</v>
      </c>
      <c r="G7" s="113"/>
      <c r="H7" s="113" t="s">
        <v>877</v>
      </c>
      <c r="I7" s="113"/>
      <c r="J7" s="113" t="s">
        <v>878</v>
      </c>
      <c r="K7" s="113" t="s">
        <v>879</v>
      </c>
      <c r="L7" s="113" t="s">
        <v>880</v>
      </c>
      <c r="M7" s="113"/>
      <c r="N7" s="113" t="s">
        <v>478</v>
      </c>
      <c r="O7" s="113"/>
      <c r="P7" s="113" t="s">
        <v>881</v>
      </c>
      <c r="Q7" s="113" t="s">
        <v>882</v>
      </c>
      <c r="R7" s="113" t="s">
        <v>883</v>
      </c>
      <c r="S7" s="113" t="s">
        <v>884</v>
      </c>
      <c r="T7" s="113" t="s">
        <v>885</v>
      </c>
      <c r="U7" s="2"/>
      <c r="V7" s="2"/>
      <c r="W7" s="2"/>
      <c r="X7" s="2"/>
    </row>
    <row r="8" spans="2:24" ht="23" outlineLevel="1">
      <c r="B8" s="112" t="s">
        <v>886</v>
      </c>
      <c r="C8" s="113"/>
      <c r="D8" s="113"/>
      <c r="E8" s="113"/>
      <c r="F8" s="113"/>
      <c r="G8" s="113"/>
      <c r="H8" s="113" t="s">
        <v>887</v>
      </c>
      <c r="I8" s="113"/>
      <c r="J8" s="113"/>
      <c r="K8" s="113"/>
      <c r="L8" s="113"/>
      <c r="M8" s="113"/>
      <c r="N8" s="113"/>
      <c r="O8" s="113"/>
      <c r="P8" s="113"/>
      <c r="Q8" s="113"/>
      <c r="R8" s="113" t="s">
        <v>888</v>
      </c>
      <c r="S8" s="113"/>
      <c r="T8" s="113"/>
      <c r="U8" s="2"/>
      <c r="V8" s="2"/>
      <c r="W8" s="2"/>
      <c r="X8" s="2"/>
    </row>
    <row r="9" spans="2:24" ht="23" outlineLevel="1">
      <c r="B9" s="112" t="s">
        <v>83</v>
      </c>
      <c r="C9" s="113" t="s">
        <v>83</v>
      </c>
      <c r="D9" s="113" t="s">
        <v>889</v>
      </c>
      <c r="E9" s="113" t="s">
        <v>890</v>
      </c>
      <c r="F9" s="113" t="s">
        <v>891</v>
      </c>
      <c r="G9" s="113" t="s">
        <v>892</v>
      </c>
      <c r="H9" s="113" t="s">
        <v>893</v>
      </c>
      <c r="I9" s="113"/>
      <c r="J9" s="113" t="s">
        <v>894</v>
      </c>
      <c r="K9" s="113" t="s">
        <v>895</v>
      </c>
      <c r="L9" s="113" t="s">
        <v>896</v>
      </c>
      <c r="M9" s="113" t="s">
        <v>897</v>
      </c>
      <c r="N9" s="113" t="s">
        <v>606</v>
      </c>
      <c r="O9" s="113" t="s">
        <v>898</v>
      </c>
      <c r="P9" s="113" t="s">
        <v>899</v>
      </c>
      <c r="Q9" s="113" t="s">
        <v>900</v>
      </c>
      <c r="R9" s="113" t="s">
        <v>901</v>
      </c>
      <c r="S9" s="113" t="s">
        <v>902</v>
      </c>
      <c r="T9" s="113" t="s">
        <v>903</v>
      </c>
      <c r="U9" s="2"/>
      <c r="V9" s="2"/>
      <c r="W9" s="2"/>
      <c r="X9" s="2"/>
    </row>
    <row r="10" spans="2:24" ht="23" outlineLevel="1">
      <c r="B10" s="112" t="s">
        <v>604</v>
      </c>
      <c r="C10" s="113" t="s">
        <v>604</v>
      </c>
      <c r="D10" s="113"/>
      <c r="E10" s="113" t="s">
        <v>904</v>
      </c>
      <c r="F10" s="113"/>
      <c r="G10" s="113"/>
      <c r="H10" s="113" t="s">
        <v>905</v>
      </c>
      <c r="I10" s="113"/>
      <c r="J10" s="113" t="s">
        <v>906</v>
      </c>
      <c r="K10" s="113" t="s">
        <v>907</v>
      </c>
      <c r="L10" s="113"/>
      <c r="M10" s="113"/>
      <c r="N10" s="113"/>
      <c r="O10" s="113"/>
      <c r="P10" s="113"/>
      <c r="Q10" s="113" t="s">
        <v>908</v>
      </c>
      <c r="R10" s="113"/>
      <c r="S10" s="113" t="s">
        <v>909</v>
      </c>
      <c r="T10" s="113"/>
      <c r="U10" s="2"/>
      <c r="V10" s="2"/>
      <c r="W10" s="2"/>
      <c r="X10" s="2"/>
    </row>
    <row r="11" spans="2:24" ht="23" outlineLevel="1">
      <c r="B11" s="112" t="s">
        <v>424</v>
      </c>
      <c r="C11" s="113" t="s">
        <v>424</v>
      </c>
      <c r="D11" s="113" t="s">
        <v>910</v>
      </c>
      <c r="E11" s="113" t="s">
        <v>911</v>
      </c>
      <c r="F11" s="113" t="s">
        <v>912</v>
      </c>
      <c r="G11" s="113" t="s">
        <v>913</v>
      </c>
      <c r="H11" s="113" t="s">
        <v>914</v>
      </c>
      <c r="I11" s="113"/>
      <c r="J11" s="113" t="s">
        <v>915</v>
      </c>
      <c r="K11" s="113" t="s">
        <v>916</v>
      </c>
      <c r="L11" s="113" t="s">
        <v>917</v>
      </c>
      <c r="M11" s="113"/>
      <c r="N11" s="113"/>
      <c r="O11" s="113"/>
      <c r="P11" s="113" t="s">
        <v>918</v>
      </c>
      <c r="Q11" s="113" t="s">
        <v>919</v>
      </c>
      <c r="R11" s="113" t="s">
        <v>920</v>
      </c>
      <c r="S11" s="113" t="s">
        <v>921</v>
      </c>
      <c r="T11" s="113" t="s">
        <v>922</v>
      </c>
      <c r="U11" s="2"/>
      <c r="V11" s="2"/>
      <c r="W11" s="2"/>
      <c r="X11" s="2"/>
    </row>
    <row r="12" spans="2:24" ht="23" outlineLevel="1">
      <c r="B12" s="112" t="s">
        <v>109</v>
      </c>
      <c r="C12" s="113" t="s">
        <v>109</v>
      </c>
      <c r="D12" s="113"/>
      <c r="E12" s="113" t="s">
        <v>923</v>
      </c>
      <c r="F12" s="113" t="s">
        <v>924</v>
      </c>
      <c r="G12" s="113" t="s">
        <v>925</v>
      </c>
      <c r="H12" s="113" t="s">
        <v>926</v>
      </c>
      <c r="I12" s="113"/>
      <c r="J12" s="113" t="s">
        <v>927</v>
      </c>
      <c r="K12" s="113" t="s">
        <v>928</v>
      </c>
      <c r="L12" s="113" t="s">
        <v>929</v>
      </c>
      <c r="M12" s="113"/>
      <c r="N12" s="113"/>
      <c r="O12" s="113"/>
      <c r="P12" s="113"/>
      <c r="Q12" s="113"/>
      <c r="R12" s="113" t="s">
        <v>930</v>
      </c>
      <c r="S12" s="113" t="s">
        <v>931</v>
      </c>
      <c r="T12" s="113" t="s">
        <v>932</v>
      </c>
      <c r="U12" s="2"/>
      <c r="V12" s="2"/>
      <c r="W12" s="2"/>
      <c r="X12" s="2"/>
    </row>
    <row r="13" spans="2:24" ht="23" outlineLevel="1">
      <c r="B13" s="112" t="s">
        <v>93</v>
      </c>
      <c r="C13" s="113" t="s">
        <v>93</v>
      </c>
      <c r="D13" s="113" t="s">
        <v>933</v>
      </c>
      <c r="E13" s="113" t="s">
        <v>934</v>
      </c>
      <c r="F13" s="113" t="s">
        <v>935</v>
      </c>
      <c r="G13" s="113" t="s">
        <v>936</v>
      </c>
      <c r="H13" s="113" t="s">
        <v>937</v>
      </c>
      <c r="I13" s="113"/>
      <c r="J13" s="113" t="s">
        <v>938</v>
      </c>
      <c r="K13" s="113" t="s">
        <v>939</v>
      </c>
      <c r="L13" s="113" t="s">
        <v>940</v>
      </c>
      <c r="M13" s="113"/>
      <c r="N13" s="113"/>
      <c r="O13" s="113"/>
      <c r="P13" s="113" t="s">
        <v>941</v>
      </c>
      <c r="Q13" s="113" t="s">
        <v>942</v>
      </c>
      <c r="R13" s="113" t="s">
        <v>943</v>
      </c>
      <c r="S13" s="113" t="s">
        <v>944</v>
      </c>
      <c r="T13" s="113" t="s">
        <v>945</v>
      </c>
      <c r="U13" s="2"/>
      <c r="V13" s="2"/>
      <c r="W13" s="2"/>
      <c r="X13" s="2"/>
    </row>
    <row r="14" spans="2:24" ht="23" outlineLevel="1">
      <c r="B14" s="112" t="s">
        <v>95</v>
      </c>
      <c r="C14" s="113" t="s">
        <v>95</v>
      </c>
      <c r="D14" s="113" t="s">
        <v>946</v>
      </c>
      <c r="E14" s="113" t="s">
        <v>947</v>
      </c>
      <c r="F14" s="113" t="s">
        <v>948</v>
      </c>
      <c r="G14" s="113" t="s">
        <v>949</v>
      </c>
      <c r="H14" s="113" t="s">
        <v>950</v>
      </c>
      <c r="I14" s="113"/>
      <c r="J14" s="113" t="s">
        <v>951</v>
      </c>
      <c r="K14" s="113" t="s">
        <v>952</v>
      </c>
      <c r="L14" s="113" t="s">
        <v>953</v>
      </c>
      <c r="M14" s="113"/>
      <c r="N14" s="113"/>
      <c r="O14" s="113"/>
      <c r="P14" s="113" t="s">
        <v>954</v>
      </c>
      <c r="Q14" s="113" t="s">
        <v>955</v>
      </c>
      <c r="R14" s="113" t="s">
        <v>956</v>
      </c>
      <c r="S14" s="113" t="s">
        <v>957</v>
      </c>
      <c r="T14" s="113" t="s">
        <v>958</v>
      </c>
      <c r="U14" s="2"/>
      <c r="V14" s="2"/>
      <c r="W14" s="2"/>
      <c r="X14" s="2"/>
    </row>
    <row r="15" spans="2:24" ht="23" outlineLevel="1">
      <c r="B15" s="112" t="s">
        <v>408</v>
      </c>
      <c r="C15" s="113" t="s">
        <v>408</v>
      </c>
      <c r="D15" s="113"/>
      <c r="E15" s="113" t="s">
        <v>959</v>
      </c>
      <c r="F15" s="113" t="s">
        <v>960</v>
      </c>
      <c r="G15" s="113"/>
      <c r="H15" s="113" t="s">
        <v>961</v>
      </c>
      <c r="I15" s="113"/>
      <c r="J15" s="113" t="s">
        <v>962</v>
      </c>
      <c r="K15" s="113" t="s">
        <v>963</v>
      </c>
      <c r="L15" s="113" t="s">
        <v>964</v>
      </c>
      <c r="M15" s="113"/>
      <c r="N15" s="113"/>
      <c r="O15" s="113"/>
      <c r="P15" s="113"/>
      <c r="Q15" s="113"/>
      <c r="R15" s="113" t="s">
        <v>965</v>
      </c>
      <c r="S15" s="113" t="s">
        <v>966</v>
      </c>
      <c r="T15" s="113" t="s">
        <v>967</v>
      </c>
      <c r="U15" s="2"/>
      <c r="V15" s="2"/>
      <c r="W15" s="2"/>
      <c r="X15" s="2"/>
    </row>
    <row r="16" spans="2:24" ht="23" outlineLevel="1">
      <c r="B16" s="112" t="s">
        <v>312</v>
      </c>
      <c r="C16" s="113" t="s">
        <v>312</v>
      </c>
      <c r="D16" s="113" t="s">
        <v>968</v>
      </c>
      <c r="E16" s="113" t="s">
        <v>969</v>
      </c>
      <c r="F16" s="113" t="s">
        <v>970</v>
      </c>
      <c r="G16" s="113"/>
      <c r="H16" s="113" t="s">
        <v>971</v>
      </c>
      <c r="I16" s="113"/>
      <c r="J16" s="113" t="s">
        <v>972</v>
      </c>
      <c r="K16" s="113" t="s">
        <v>973</v>
      </c>
      <c r="L16" s="113" t="s">
        <v>974</v>
      </c>
      <c r="M16" s="113"/>
      <c r="N16" s="113"/>
      <c r="O16" s="113"/>
      <c r="P16" s="113" t="s">
        <v>975</v>
      </c>
      <c r="Q16" s="113"/>
      <c r="R16" s="113" t="s">
        <v>976</v>
      </c>
      <c r="S16" s="113" t="s">
        <v>977</v>
      </c>
      <c r="T16" s="113" t="s">
        <v>978</v>
      </c>
      <c r="U16" s="2"/>
      <c r="V16" s="2"/>
      <c r="W16" s="2"/>
      <c r="X16" s="2"/>
    </row>
    <row r="17" spans="2:22" ht="23" outlineLevel="1">
      <c r="B17" s="112" t="s">
        <v>102</v>
      </c>
      <c r="C17" s="113" t="s">
        <v>102</v>
      </c>
      <c r="D17" s="113" t="s">
        <v>979</v>
      </c>
      <c r="E17" s="113" t="s">
        <v>980</v>
      </c>
      <c r="F17" s="113" t="s">
        <v>981</v>
      </c>
      <c r="G17" s="113" t="s">
        <v>982</v>
      </c>
      <c r="H17" s="113" t="s">
        <v>983</v>
      </c>
      <c r="I17" s="113"/>
      <c r="J17" s="113" t="s">
        <v>984</v>
      </c>
      <c r="K17" s="113" t="s">
        <v>985</v>
      </c>
      <c r="L17" s="113" t="s">
        <v>986</v>
      </c>
      <c r="M17" s="113" t="s">
        <v>987</v>
      </c>
      <c r="N17" s="113" t="s">
        <v>988</v>
      </c>
      <c r="O17" s="113" t="s">
        <v>989</v>
      </c>
      <c r="P17" s="113" t="s">
        <v>990</v>
      </c>
      <c r="Q17" s="113" t="s">
        <v>991</v>
      </c>
      <c r="R17" s="113" t="s">
        <v>992</v>
      </c>
      <c r="S17" s="113" t="s">
        <v>993</v>
      </c>
      <c r="T17" s="113" t="s">
        <v>994</v>
      </c>
      <c r="U17" s="2"/>
      <c r="V17" s="2"/>
    </row>
    <row r="18" spans="2:22" ht="23" outlineLevel="1">
      <c r="B18" s="112" t="s">
        <v>438</v>
      </c>
      <c r="C18" s="113"/>
      <c r="D18" s="113"/>
      <c r="E18" s="113"/>
      <c r="F18" s="113" t="s">
        <v>995</v>
      </c>
      <c r="G18" s="113"/>
      <c r="H18" s="113"/>
      <c r="I18" s="113"/>
      <c r="J18" s="113" t="s">
        <v>996</v>
      </c>
      <c r="K18" s="113"/>
      <c r="L18" s="113" t="s">
        <v>997</v>
      </c>
      <c r="M18" s="113" t="s">
        <v>998</v>
      </c>
      <c r="N18" s="113" t="s">
        <v>999</v>
      </c>
      <c r="O18" s="113"/>
      <c r="P18" s="113"/>
      <c r="Q18" s="113" t="s">
        <v>1000</v>
      </c>
      <c r="R18" s="113"/>
      <c r="S18" s="113" t="s">
        <v>1001</v>
      </c>
      <c r="T18" s="113"/>
      <c r="U18" s="2"/>
      <c r="V18" s="2"/>
    </row>
    <row r="19" spans="2:22" ht="23">
      <c r="B19" s="112" t="s">
        <v>98</v>
      </c>
      <c r="C19" s="113" t="s">
        <v>98</v>
      </c>
      <c r="D19" s="113" t="s">
        <v>1002</v>
      </c>
      <c r="E19" s="113" t="s">
        <v>748</v>
      </c>
      <c r="F19" s="113" t="s">
        <v>749</v>
      </c>
      <c r="G19" s="113" t="s">
        <v>1003</v>
      </c>
      <c r="H19" s="113" t="s">
        <v>1004</v>
      </c>
      <c r="I19" s="113"/>
      <c r="J19" s="113" t="s">
        <v>1005</v>
      </c>
      <c r="K19" s="113" t="s">
        <v>1006</v>
      </c>
      <c r="L19" s="113" t="s">
        <v>1007</v>
      </c>
      <c r="M19" s="113" t="s">
        <v>1008</v>
      </c>
      <c r="N19" s="113" t="s">
        <v>521</v>
      </c>
      <c r="O19" s="113" t="s">
        <v>1009</v>
      </c>
      <c r="P19" s="113" t="s">
        <v>1010</v>
      </c>
      <c r="Q19" s="113" t="s">
        <v>1011</v>
      </c>
      <c r="R19" s="113" t="s">
        <v>750</v>
      </c>
      <c r="S19" s="113" t="s">
        <v>1012</v>
      </c>
      <c r="T19" s="113" t="s">
        <v>1013</v>
      </c>
      <c r="U19" s="2"/>
      <c r="V19" s="2" t="s">
        <v>98</v>
      </c>
    </row>
    <row r="20" spans="2:22" ht="23">
      <c r="B20" s="112" t="s">
        <v>516</v>
      </c>
      <c r="C20" s="113" t="s">
        <v>516</v>
      </c>
      <c r="D20" s="113"/>
      <c r="E20" s="113" t="s">
        <v>751</v>
      </c>
      <c r="F20" s="113" t="s">
        <v>752</v>
      </c>
      <c r="G20" s="113"/>
      <c r="H20" s="113" t="s">
        <v>1014</v>
      </c>
      <c r="I20" s="113"/>
      <c r="J20" s="113" t="s">
        <v>1015</v>
      </c>
      <c r="K20" s="113" t="s">
        <v>1016</v>
      </c>
      <c r="L20" s="113"/>
      <c r="M20" s="113"/>
      <c r="N20" s="113"/>
      <c r="O20" s="113"/>
      <c r="P20" s="113" t="s">
        <v>1017</v>
      </c>
      <c r="Q20" s="113" t="s">
        <v>1018</v>
      </c>
      <c r="R20" s="113" t="s">
        <v>753</v>
      </c>
      <c r="S20" s="113" t="s">
        <v>1019</v>
      </c>
      <c r="T20" s="113" t="s">
        <v>1020</v>
      </c>
      <c r="U20" s="2"/>
      <c r="V20" s="2" t="s">
        <v>510</v>
      </c>
    </row>
    <row r="21" spans="2:22" ht="23">
      <c r="B21" s="112" t="s">
        <v>596</v>
      </c>
      <c r="C21" s="113" t="s">
        <v>596</v>
      </c>
      <c r="D21" s="113" t="s">
        <v>1021</v>
      </c>
      <c r="E21" s="113" t="s">
        <v>754</v>
      </c>
      <c r="F21" s="113" t="s">
        <v>755</v>
      </c>
      <c r="G21" s="113"/>
      <c r="H21" s="113" t="s">
        <v>1022</v>
      </c>
      <c r="I21" s="113"/>
      <c r="J21" s="113" t="s">
        <v>1023</v>
      </c>
      <c r="K21" s="113" t="s">
        <v>1024</v>
      </c>
      <c r="L21" s="113" t="s">
        <v>1025</v>
      </c>
      <c r="M21" s="113" t="s">
        <v>1026</v>
      </c>
      <c r="N21" s="113" t="s">
        <v>522</v>
      </c>
      <c r="O21" s="113" t="s">
        <v>1027</v>
      </c>
      <c r="P21" s="113" t="s">
        <v>1028</v>
      </c>
      <c r="Q21" s="113"/>
      <c r="R21" s="113" t="s">
        <v>756</v>
      </c>
      <c r="S21" s="113" t="s">
        <v>1029</v>
      </c>
      <c r="T21" s="113" t="s">
        <v>1030</v>
      </c>
      <c r="U21" s="2"/>
      <c r="V21" s="2" t="s">
        <v>596</v>
      </c>
    </row>
    <row r="22" spans="2:22" ht="23">
      <c r="B22" s="112" t="s">
        <v>757</v>
      </c>
      <c r="C22" s="113"/>
      <c r="D22" s="113"/>
      <c r="E22" s="113"/>
      <c r="F22" s="113"/>
      <c r="G22" s="113"/>
      <c r="H22" s="113" t="s">
        <v>1031</v>
      </c>
      <c r="I22" s="113"/>
      <c r="J22" s="113"/>
      <c r="K22" s="113" t="s">
        <v>1032</v>
      </c>
      <c r="L22" s="113"/>
      <c r="M22" s="113"/>
      <c r="N22" s="113"/>
      <c r="O22" s="113"/>
      <c r="P22" s="113"/>
      <c r="Q22" s="113"/>
      <c r="R22" s="113"/>
      <c r="S22" s="113"/>
      <c r="T22" s="113"/>
      <c r="U22" s="2"/>
      <c r="V22" s="2" t="s">
        <v>758</v>
      </c>
    </row>
    <row r="23" spans="2:22" ht="23">
      <c r="B23" s="112" t="s">
        <v>77</v>
      </c>
      <c r="C23" s="113" t="s">
        <v>77</v>
      </c>
      <c r="D23" s="113" t="s">
        <v>1033</v>
      </c>
      <c r="E23" s="115" t="s">
        <v>759</v>
      </c>
      <c r="F23" s="115" t="s">
        <v>760</v>
      </c>
      <c r="G23" s="113" t="s">
        <v>1034</v>
      </c>
      <c r="H23" s="113" t="s">
        <v>1035</v>
      </c>
      <c r="I23" s="113"/>
      <c r="J23" s="113" t="s">
        <v>1036</v>
      </c>
      <c r="K23" s="113"/>
      <c r="L23" s="113" t="s">
        <v>1037</v>
      </c>
      <c r="M23" s="113"/>
      <c r="N23" s="113"/>
      <c r="O23" s="113"/>
      <c r="P23" s="113" t="s">
        <v>1038</v>
      </c>
      <c r="Q23" s="113" t="s">
        <v>1039</v>
      </c>
      <c r="R23" s="115" t="s">
        <v>761</v>
      </c>
      <c r="S23" s="113" t="s">
        <v>1040</v>
      </c>
      <c r="T23" s="113" t="s">
        <v>1041</v>
      </c>
      <c r="U23" s="2"/>
      <c r="V23" s="2" t="s">
        <v>77</v>
      </c>
    </row>
    <row r="24" spans="2:22" ht="23">
      <c r="B24" s="112" t="s">
        <v>81</v>
      </c>
      <c r="C24" s="113" t="s">
        <v>81</v>
      </c>
      <c r="D24" s="113" t="s">
        <v>1042</v>
      </c>
      <c r="E24" s="117" t="s">
        <v>762</v>
      </c>
      <c r="F24" s="117" t="s">
        <v>763</v>
      </c>
      <c r="G24" s="113" t="s">
        <v>1043</v>
      </c>
      <c r="H24" s="113" t="s">
        <v>1044</v>
      </c>
      <c r="I24" s="113"/>
      <c r="J24" s="113" t="s">
        <v>1045</v>
      </c>
      <c r="K24" s="113" t="s">
        <v>1046</v>
      </c>
      <c r="L24" s="113" t="s">
        <v>1047</v>
      </c>
      <c r="M24" s="113"/>
      <c r="N24" s="113"/>
      <c r="O24" s="113"/>
      <c r="P24" s="113" t="s">
        <v>1048</v>
      </c>
      <c r="Q24" s="113" t="s">
        <v>1049</v>
      </c>
      <c r="R24" s="117" t="s">
        <v>764</v>
      </c>
      <c r="S24" s="113" t="s">
        <v>1050</v>
      </c>
      <c r="T24" s="113" t="s">
        <v>1051</v>
      </c>
      <c r="U24" s="2"/>
      <c r="V24" s="2" t="s">
        <v>81</v>
      </c>
    </row>
    <row r="25" spans="2:22" ht="23">
      <c r="B25" s="112" t="s">
        <v>67</v>
      </c>
      <c r="C25" s="113" t="s">
        <v>67</v>
      </c>
      <c r="D25" s="113" t="s">
        <v>1052</v>
      </c>
      <c r="E25" s="117" t="s">
        <v>199</v>
      </c>
      <c r="F25" s="117" t="s">
        <v>248</v>
      </c>
      <c r="G25" s="113" t="s">
        <v>1053</v>
      </c>
      <c r="H25" s="113" t="s">
        <v>1054</v>
      </c>
      <c r="I25" s="113" t="s">
        <v>210</v>
      </c>
      <c r="J25" s="113" t="s">
        <v>1055</v>
      </c>
      <c r="K25" s="113" t="s">
        <v>1056</v>
      </c>
      <c r="L25" s="113" t="s">
        <v>1057</v>
      </c>
      <c r="M25" s="113" t="s">
        <v>1058</v>
      </c>
      <c r="N25" s="113" t="s">
        <v>557</v>
      </c>
      <c r="O25" s="113"/>
      <c r="P25" s="113" t="s">
        <v>1059</v>
      </c>
      <c r="Q25" s="113" t="s">
        <v>1060</v>
      </c>
      <c r="R25" s="117" t="s">
        <v>218</v>
      </c>
      <c r="S25" s="113" t="s">
        <v>1061</v>
      </c>
      <c r="T25" s="113" t="s">
        <v>1062</v>
      </c>
      <c r="U25" s="2"/>
      <c r="V25" s="2" t="s">
        <v>67</v>
      </c>
    </row>
    <row r="26" spans="2:22" ht="23">
      <c r="B26" s="112" t="s">
        <v>552</v>
      </c>
      <c r="C26" s="113" t="s">
        <v>552</v>
      </c>
      <c r="D26" s="113"/>
      <c r="E26" s="117" t="s">
        <v>765</v>
      </c>
      <c r="F26" s="117" t="s">
        <v>766</v>
      </c>
      <c r="G26" s="113"/>
      <c r="H26" s="113" t="s">
        <v>1063</v>
      </c>
      <c r="I26" s="113"/>
      <c r="J26" s="113" t="s">
        <v>1064</v>
      </c>
      <c r="K26" s="113" t="s">
        <v>1065</v>
      </c>
      <c r="L26" s="113"/>
      <c r="M26" s="113"/>
      <c r="N26" s="113"/>
      <c r="O26" s="113"/>
      <c r="P26" s="113"/>
      <c r="Q26" s="113"/>
      <c r="R26" s="117" t="s">
        <v>767</v>
      </c>
      <c r="S26" s="113" t="s">
        <v>1066</v>
      </c>
      <c r="T26" s="113" t="s">
        <v>1067</v>
      </c>
      <c r="U26" s="2"/>
      <c r="V26" s="2" t="s">
        <v>546</v>
      </c>
    </row>
    <row r="27" spans="2:22" ht="23">
      <c r="B27" s="112" t="s">
        <v>106</v>
      </c>
      <c r="C27" s="113" t="s">
        <v>106</v>
      </c>
      <c r="D27" s="113"/>
      <c r="E27" s="117" t="s">
        <v>768</v>
      </c>
      <c r="F27" s="117" t="s">
        <v>769</v>
      </c>
      <c r="G27" s="113" t="s">
        <v>1068</v>
      </c>
      <c r="H27" s="113" t="s">
        <v>1069</v>
      </c>
      <c r="I27" s="117" t="s">
        <v>770</v>
      </c>
      <c r="J27" s="113" t="s">
        <v>1070</v>
      </c>
      <c r="K27" s="113" t="s">
        <v>1071</v>
      </c>
      <c r="L27" s="113"/>
      <c r="M27" s="113" t="s">
        <v>1072</v>
      </c>
      <c r="N27" s="113" t="s">
        <v>576</v>
      </c>
      <c r="O27" s="113" t="s">
        <v>1073</v>
      </c>
      <c r="P27" s="113"/>
      <c r="Q27" s="113"/>
      <c r="R27" s="117" t="s">
        <v>771</v>
      </c>
      <c r="S27" s="113" t="s">
        <v>1074</v>
      </c>
      <c r="T27" s="113"/>
      <c r="U27" s="2"/>
      <c r="V27" s="2" t="s">
        <v>106</v>
      </c>
    </row>
    <row r="28" spans="2:22" ht="23">
      <c r="B28" s="112" t="s">
        <v>573</v>
      </c>
      <c r="C28" s="113" t="s">
        <v>573</v>
      </c>
      <c r="D28" s="113"/>
      <c r="E28" s="117" t="s">
        <v>772</v>
      </c>
      <c r="F28" s="117" t="s">
        <v>773</v>
      </c>
      <c r="G28" s="113"/>
      <c r="H28" s="113" t="s">
        <v>1075</v>
      </c>
      <c r="I28" s="113"/>
      <c r="J28" s="113" t="s">
        <v>1076</v>
      </c>
      <c r="K28" s="113"/>
      <c r="L28" s="113"/>
      <c r="M28" s="113"/>
      <c r="N28" s="113"/>
      <c r="O28" s="113"/>
      <c r="P28" s="113" t="s">
        <v>1077</v>
      </c>
      <c r="Q28" s="113"/>
      <c r="R28" s="117" t="s">
        <v>774</v>
      </c>
      <c r="S28" s="113" t="s">
        <v>1078</v>
      </c>
      <c r="T28" s="113" t="s">
        <v>1079</v>
      </c>
      <c r="U28" s="2"/>
      <c r="V28" s="2" t="s">
        <v>112</v>
      </c>
    </row>
    <row r="29" spans="2:22" ht="23">
      <c r="B29" s="112" t="s">
        <v>130</v>
      </c>
      <c r="C29" s="113" t="s">
        <v>130</v>
      </c>
      <c r="D29" s="113"/>
      <c r="E29" s="117" t="s">
        <v>775</v>
      </c>
      <c r="F29" s="115" t="s">
        <v>776</v>
      </c>
      <c r="G29" s="113" t="s">
        <v>1080</v>
      </c>
      <c r="H29" s="113" t="s">
        <v>1081</v>
      </c>
      <c r="I29" s="113"/>
      <c r="J29" s="113" t="s">
        <v>1082</v>
      </c>
      <c r="K29" s="113" t="s">
        <v>1083</v>
      </c>
      <c r="L29" s="113" t="s">
        <v>1084</v>
      </c>
      <c r="M29" s="113"/>
      <c r="N29" s="113"/>
      <c r="O29" s="113"/>
      <c r="P29" s="113" t="s">
        <v>1085</v>
      </c>
      <c r="Q29" s="113" t="s">
        <v>1086</v>
      </c>
      <c r="R29" s="115" t="s">
        <v>777</v>
      </c>
      <c r="S29" s="113" t="s">
        <v>1087</v>
      </c>
      <c r="T29" s="113" t="s">
        <v>1088</v>
      </c>
      <c r="U29" s="2"/>
      <c r="V29" s="2" t="s">
        <v>130</v>
      </c>
    </row>
    <row r="30" spans="2:22" ht="23">
      <c r="B30" s="112" t="s">
        <v>778</v>
      </c>
      <c r="C30" s="113"/>
      <c r="D30" s="113"/>
      <c r="E30" s="113"/>
      <c r="F30" s="113"/>
      <c r="G30" s="113"/>
      <c r="H30" s="113" t="s">
        <v>1089</v>
      </c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2"/>
      <c r="V30" s="2" t="s">
        <v>779</v>
      </c>
    </row>
    <row r="31" spans="2:22" ht="23">
      <c r="B31" s="112" t="s">
        <v>399</v>
      </c>
      <c r="C31" s="113"/>
      <c r="D31" s="113"/>
      <c r="E31" s="113"/>
      <c r="F31" s="115" t="s">
        <v>780</v>
      </c>
      <c r="G31" s="113"/>
      <c r="H31" s="113"/>
      <c r="I31" s="113"/>
      <c r="J31" s="113"/>
      <c r="K31" s="113" t="s">
        <v>1090</v>
      </c>
      <c r="L31" s="113"/>
      <c r="M31" s="113"/>
      <c r="N31" s="113"/>
      <c r="O31" s="113"/>
      <c r="P31" s="113" t="s">
        <v>1091</v>
      </c>
      <c r="Q31" s="113" t="s">
        <v>1092</v>
      </c>
      <c r="R31" s="115" t="s">
        <v>781</v>
      </c>
      <c r="S31" s="113" t="s">
        <v>1093</v>
      </c>
      <c r="T31" s="113"/>
      <c r="U31" s="2"/>
      <c r="V31" s="2" t="s">
        <v>399</v>
      </c>
    </row>
    <row r="32" spans="2:22" ht="23">
      <c r="B32" s="112" t="s">
        <v>107</v>
      </c>
      <c r="C32" s="113" t="s">
        <v>107</v>
      </c>
      <c r="D32" s="113"/>
      <c r="E32" s="117" t="s">
        <v>782</v>
      </c>
      <c r="F32" s="117" t="s">
        <v>783</v>
      </c>
      <c r="G32" s="113" t="s">
        <v>1094</v>
      </c>
      <c r="H32" s="113" t="s">
        <v>1095</v>
      </c>
      <c r="I32" s="113" t="s">
        <v>784</v>
      </c>
      <c r="J32" s="113" t="s">
        <v>1096</v>
      </c>
      <c r="K32" s="113" t="s">
        <v>1097</v>
      </c>
      <c r="L32" s="113" t="s">
        <v>1098</v>
      </c>
      <c r="M32" s="113"/>
      <c r="N32" s="113"/>
      <c r="O32" s="113"/>
      <c r="P32" s="113"/>
      <c r="Q32" s="113"/>
      <c r="R32" s="117" t="s">
        <v>785</v>
      </c>
      <c r="S32" s="113" t="s">
        <v>1099</v>
      </c>
      <c r="T32" s="113" t="s">
        <v>1100</v>
      </c>
      <c r="U32" s="2"/>
      <c r="V32" s="2" t="s">
        <v>107</v>
      </c>
    </row>
    <row r="33" spans="2:22" ht="23">
      <c r="B33" s="112" t="s">
        <v>91</v>
      </c>
      <c r="C33" s="113" t="s">
        <v>91</v>
      </c>
      <c r="D33" s="113" t="s">
        <v>1101</v>
      </c>
      <c r="E33" s="117" t="s">
        <v>786</v>
      </c>
      <c r="F33" s="117" t="s">
        <v>787</v>
      </c>
      <c r="G33" s="113" t="s">
        <v>1102</v>
      </c>
      <c r="H33" s="113" t="s">
        <v>1103</v>
      </c>
      <c r="I33" s="113" t="s">
        <v>788</v>
      </c>
      <c r="J33" s="113" t="s">
        <v>1104</v>
      </c>
      <c r="K33" s="113" t="s">
        <v>1105</v>
      </c>
      <c r="L33" s="113" t="s">
        <v>1106</v>
      </c>
      <c r="M33" s="113"/>
      <c r="N33" s="113"/>
      <c r="O33" s="113"/>
      <c r="P33" s="113" t="s">
        <v>1107</v>
      </c>
      <c r="Q33" s="113" t="s">
        <v>1108</v>
      </c>
      <c r="R33" s="117" t="s">
        <v>789</v>
      </c>
      <c r="S33" s="113" t="s">
        <v>1109</v>
      </c>
      <c r="T33" s="113" t="s">
        <v>1110</v>
      </c>
      <c r="U33" s="2"/>
      <c r="V33" s="2" t="s">
        <v>112</v>
      </c>
    </row>
    <row r="34" spans="2:22" ht="23">
      <c r="B34" s="112" t="s">
        <v>398</v>
      </c>
      <c r="C34" s="113" t="s">
        <v>398</v>
      </c>
      <c r="D34" s="113"/>
      <c r="E34" s="117" t="s">
        <v>790</v>
      </c>
      <c r="F34" s="117" t="s">
        <v>791</v>
      </c>
      <c r="G34" s="113" t="s">
        <v>1111</v>
      </c>
      <c r="H34" s="113" t="s">
        <v>1112</v>
      </c>
      <c r="I34" s="113" t="s">
        <v>792</v>
      </c>
      <c r="J34" s="113"/>
      <c r="K34" s="113" t="s">
        <v>1113</v>
      </c>
      <c r="L34" s="113" t="s">
        <v>1114</v>
      </c>
      <c r="M34" s="113"/>
      <c r="N34" s="113"/>
      <c r="O34" s="113"/>
      <c r="P34" s="113" t="s">
        <v>1115</v>
      </c>
      <c r="Q34" s="113" t="s">
        <v>1116</v>
      </c>
      <c r="R34" s="117" t="s">
        <v>793</v>
      </c>
      <c r="S34" s="113"/>
      <c r="T34" s="113"/>
      <c r="U34" s="2"/>
      <c r="V34" s="2" t="s">
        <v>398</v>
      </c>
    </row>
    <row r="35" spans="2:22" ht="23">
      <c r="B35" s="112" t="s">
        <v>96</v>
      </c>
      <c r="C35" s="113" t="s">
        <v>96</v>
      </c>
      <c r="D35" s="113"/>
      <c r="E35" s="117" t="s">
        <v>794</v>
      </c>
      <c r="F35" s="117" t="s">
        <v>795</v>
      </c>
      <c r="G35" s="113" t="s">
        <v>1117</v>
      </c>
      <c r="H35" s="113" t="s">
        <v>1118</v>
      </c>
      <c r="I35" s="113" t="s">
        <v>796</v>
      </c>
      <c r="J35" s="113" t="s">
        <v>1119</v>
      </c>
      <c r="K35" s="113" t="s">
        <v>1120</v>
      </c>
      <c r="L35" s="113" t="s">
        <v>1121</v>
      </c>
      <c r="M35" s="113"/>
      <c r="N35" s="113"/>
      <c r="O35" s="113"/>
      <c r="P35" s="113"/>
      <c r="Q35" s="113"/>
      <c r="R35" s="117" t="s">
        <v>797</v>
      </c>
      <c r="S35" s="113" t="s">
        <v>1122</v>
      </c>
      <c r="T35" s="113" t="s">
        <v>1123</v>
      </c>
      <c r="U35" s="2"/>
      <c r="V35" s="2" t="s">
        <v>96</v>
      </c>
    </row>
    <row r="36" spans="2:22" ht="23">
      <c r="B36" s="112" t="s">
        <v>114</v>
      </c>
      <c r="C36" s="113" t="s">
        <v>114</v>
      </c>
      <c r="D36" s="113" t="s">
        <v>1124</v>
      </c>
      <c r="E36" s="117" t="s">
        <v>798</v>
      </c>
      <c r="F36" s="117" t="s">
        <v>799</v>
      </c>
      <c r="G36" s="113" t="s">
        <v>1125</v>
      </c>
      <c r="H36" s="113" t="s">
        <v>1126</v>
      </c>
      <c r="I36" s="113" t="s">
        <v>800</v>
      </c>
      <c r="J36" s="113" t="s">
        <v>1127</v>
      </c>
      <c r="K36" s="113" t="s">
        <v>1128</v>
      </c>
      <c r="L36" s="113" t="s">
        <v>1129</v>
      </c>
      <c r="M36" s="113"/>
      <c r="N36" s="113"/>
      <c r="O36" s="113"/>
      <c r="P36" s="113" t="s">
        <v>1130</v>
      </c>
      <c r="Q36" s="113" t="s">
        <v>1131</v>
      </c>
      <c r="R36" s="117" t="s">
        <v>801</v>
      </c>
      <c r="S36" s="113" t="s">
        <v>1132</v>
      </c>
      <c r="T36" s="113" t="s">
        <v>1133</v>
      </c>
      <c r="U36" s="2"/>
      <c r="V36" s="2" t="s">
        <v>114</v>
      </c>
    </row>
    <row r="37" spans="2:22" ht="23">
      <c r="B37" s="112" t="s">
        <v>89</v>
      </c>
      <c r="C37" s="113" t="s">
        <v>89</v>
      </c>
      <c r="D37" s="113" t="s">
        <v>1134</v>
      </c>
      <c r="E37" s="117" t="s">
        <v>802</v>
      </c>
      <c r="F37" s="117" t="s">
        <v>803</v>
      </c>
      <c r="G37" s="113" t="s">
        <v>1135</v>
      </c>
      <c r="H37" s="113" t="s">
        <v>1136</v>
      </c>
      <c r="I37" s="113" t="s">
        <v>804</v>
      </c>
      <c r="J37" s="113" t="s">
        <v>1137</v>
      </c>
      <c r="K37" s="113" t="s">
        <v>1138</v>
      </c>
      <c r="L37" s="113" t="s">
        <v>1139</v>
      </c>
      <c r="M37" s="113" t="s">
        <v>1140</v>
      </c>
      <c r="N37" s="113" t="s">
        <v>1141</v>
      </c>
      <c r="O37" s="113" t="s">
        <v>1142</v>
      </c>
      <c r="P37" s="113" t="s">
        <v>1143</v>
      </c>
      <c r="Q37" s="113" t="s">
        <v>1144</v>
      </c>
      <c r="R37" s="117" t="s">
        <v>805</v>
      </c>
      <c r="S37" s="113" t="s">
        <v>1145</v>
      </c>
      <c r="T37" s="113" t="s">
        <v>1146</v>
      </c>
      <c r="U37" s="2"/>
      <c r="V37" s="2" t="s">
        <v>89</v>
      </c>
    </row>
    <row r="38" spans="2:22" ht="23">
      <c r="B38" s="112" t="s">
        <v>672</v>
      </c>
      <c r="C38" s="113" t="s">
        <v>672</v>
      </c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2"/>
      <c r="V38" s="2" t="s">
        <v>666</v>
      </c>
    </row>
    <row r="39" spans="2:22" ht="23">
      <c r="B39" s="112" t="s">
        <v>357</v>
      </c>
      <c r="C39" s="113"/>
      <c r="D39" s="113"/>
      <c r="E39" s="113"/>
      <c r="F39" s="113"/>
      <c r="G39" s="113"/>
      <c r="H39" s="113" t="s">
        <v>1147</v>
      </c>
      <c r="I39" s="113"/>
      <c r="J39" s="113"/>
      <c r="K39" s="113" t="s">
        <v>1148</v>
      </c>
      <c r="L39" s="113"/>
      <c r="M39" s="113"/>
      <c r="N39" s="113"/>
      <c r="O39" s="113" t="s">
        <v>1149</v>
      </c>
      <c r="P39" s="113"/>
      <c r="Q39" s="113"/>
      <c r="R39" s="113"/>
      <c r="S39" s="113"/>
      <c r="T39" s="113"/>
      <c r="U39" s="2"/>
      <c r="V39" s="2" t="s">
        <v>357</v>
      </c>
    </row>
    <row r="40" spans="2:22" ht="23">
      <c r="B40" s="112" t="s">
        <v>499</v>
      </c>
      <c r="C40" s="113"/>
      <c r="D40" s="113" t="s">
        <v>1150</v>
      </c>
      <c r="E40" s="117" t="s">
        <v>806</v>
      </c>
      <c r="F40" s="117" t="s">
        <v>807</v>
      </c>
      <c r="G40" s="113"/>
      <c r="H40" s="113"/>
      <c r="I40" s="113"/>
      <c r="J40" s="113"/>
      <c r="K40" s="113" t="s">
        <v>1151</v>
      </c>
      <c r="L40" s="113"/>
      <c r="M40" s="113" t="s">
        <v>1152</v>
      </c>
      <c r="N40" s="113" t="s">
        <v>558</v>
      </c>
      <c r="O40" s="113"/>
      <c r="P40" s="113" t="s">
        <v>1153</v>
      </c>
      <c r="Q40" s="113" t="s">
        <v>1154</v>
      </c>
      <c r="R40" s="117" t="s">
        <v>808</v>
      </c>
      <c r="S40" s="113" t="s">
        <v>1155</v>
      </c>
      <c r="T40" s="113" t="s">
        <v>1156</v>
      </c>
      <c r="U40" s="2"/>
      <c r="V40" s="2" t="s">
        <v>499</v>
      </c>
    </row>
    <row r="41" spans="2:22" ht="23">
      <c r="B41" s="112" t="s">
        <v>64</v>
      </c>
      <c r="C41" s="113" t="s">
        <v>64</v>
      </c>
      <c r="D41" s="113"/>
      <c r="E41" s="117" t="s">
        <v>809</v>
      </c>
      <c r="F41" s="117" t="s">
        <v>810</v>
      </c>
      <c r="G41" s="113" t="s">
        <v>1157</v>
      </c>
      <c r="H41" s="113" t="s">
        <v>1158</v>
      </c>
      <c r="I41" s="113" t="s">
        <v>811</v>
      </c>
      <c r="J41" s="113" t="s">
        <v>1159</v>
      </c>
      <c r="K41" s="113" t="s">
        <v>1160</v>
      </c>
      <c r="L41" s="113" t="s">
        <v>1161</v>
      </c>
      <c r="M41" s="113"/>
      <c r="N41" s="113"/>
      <c r="O41" s="113"/>
      <c r="P41" s="113"/>
      <c r="Q41" s="113"/>
      <c r="R41" s="117" t="s">
        <v>812</v>
      </c>
      <c r="S41" s="113" t="s">
        <v>1162</v>
      </c>
      <c r="T41" s="113" t="s">
        <v>1163</v>
      </c>
      <c r="U41" s="2"/>
      <c r="V41" s="2" t="s">
        <v>64</v>
      </c>
    </row>
    <row r="42" spans="2:22" ht="23">
      <c r="B42" s="112" t="s">
        <v>105</v>
      </c>
      <c r="C42" s="113" t="s">
        <v>105</v>
      </c>
      <c r="D42" s="113" t="s">
        <v>1164</v>
      </c>
      <c r="E42" s="117" t="s">
        <v>813</v>
      </c>
      <c r="F42" s="117" t="s">
        <v>814</v>
      </c>
      <c r="G42" s="113" t="s">
        <v>1165</v>
      </c>
      <c r="H42" s="113" t="s">
        <v>1166</v>
      </c>
      <c r="I42" s="113" t="s">
        <v>815</v>
      </c>
      <c r="J42" s="113" t="s">
        <v>1167</v>
      </c>
      <c r="K42" s="113" t="s">
        <v>1168</v>
      </c>
      <c r="L42" s="113" t="s">
        <v>1169</v>
      </c>
      <c r="M42" s="113"/>
      <c r="N42" s="113"/>
      <c r="O42" s="113"/>
      <c r="P42" s="113" t="s">
        <v>1170</v>
      </c>
      <c r="Q42" s="113" t="s">
        <v>1171</v>
      </c>
      <c r="R42" s="117" t="s">
        <v>816</v>
      </c>
      <c r="S42" s="113" t="s">
        <v>1172</v>
      </c>
      <c r="T42" s="113" t="s">
        <v>1173</v>
      </c>
      <c r="U42" s="2"/>
      <c r="V42" s="2" t="s">
        <v>105</v>
      </c>
    </row>
    <row r="43" spans="2:22" ht="23">
      <c r="B43" s="112" t="s">
        <v>110</v>
      </c>
      <c r="C43" s="113" t="s">
        <v>110</v>
      </c>
      <c r="D43" s="113" t="s">
        <v>1174</v>
      </c>
      <c r="E43" s="117" t="s">
        <v>817</v>
      </c>
      <c r="F43" s="117" t="s">
        <v>818</v>
      </c>
      <c r="G43" s="113" t="s">
        <v>1175</v>
      </c>
      <c r="H43" s="113" t="s">
        <v>1176</v>
      </c>
      <c r="I43" s="113" t="s">
        <v>819</v>
      </c>
      <c r="J43" s="113" t="s">
        <v>1177</v>
      </c>
      <c r="K43" s="113" t="s">
        <v>1178</v>
      </c>
      <c r="L43" s="113" t="s">
        <v>1179</v>
      </c>
      <c r="M43" s="113"/>
      <c r="N43" s="113"/>
      <c r="O43" s="113"/>
      <c r="P43" s="113" t="s">
        <v>1180</v>
      </c>
      <c r="Q43" s="113" t="s">
        <v>1181</v>
      </c>
      <c r="R43" s="117" t="s">
        <v>820</v>
      </c>
      <c r="S43" s="113" t="s">
        <v>1182</v>
      </c>
      <c r="T43" s="113" t="s">
        <v>1183</v>
      </c>
      <c r="U43" s="2"/>
      <c r="V43" s="2" t="s">
        <v>110</v>
      </c>
    </row>
    <row r="44" spans="2:22" ht="23">
      <c r="B44" s="112" t="s">
        <v>537</v>
      </c>
      <c r="C44" s="113" t="s">
        <v>537</v>
      </c>
      <c r="D44" s="113"/>
      <c r="E44" s="117" t="s">
        <v>821</v>
      </c>
      <c r="F44" s="117" t="s">
        <v>822</v>
      </c>
      <c r="G44" s="113" t="s">
        <v>1184</v>
      </c>
      <c r="H44" s="113" t="s">
        <v>1185</v>
      </c>
      <c r="I44" s="113"/>
      <c r="J44" s="113" t="s">
        <v>1186</v>
      </c>
      <c r="K44" s="113" t="s">
        <v>1187</v>
      </c>
      <c r="L44" s="113" t="s">
        <v>1188</v>
      </c>
      <c r="M44" s="113"/>
      <c r="N44" s="113"/>
      <c r="O44" s="113"/>
      <c r="P44" s="113"/>
      <c r="Q44" s="113"/>
      <c r="R44" s="117" t="s">
        <v>823</v>
      </c>
      <c r="S44" s="113" t="s">
        <v>1189</v>
      </c>
      <c r="T44" s="113"/>
      <c r="U44" s="2"/>
      <c r="V44" s="2" t="s">
        <v>537</v>
      </c>
    </row>
    <row r="45" spans="2:22" ht="23">
      <c r="B45" s="112" t="s">
        <v>87</v>
      </c>
      <c r="C45" s="113" t="s">
        <v>87</v>
      </c>
      <c r="D45" s="113"/>
      <c r="E45" s="117" t="s">
        <v>824</v>
      </c>
      <c r="F45" s="115" t="s">
        <v>825</v>
      </c>
      <c r="G45" s="113" t="s">
        <v>1190</v>
      </c>
      <c r="H45" s="113" t="s">
        <v>1191</v>
      </c>
      <c r="I45" s="115" t="s">
        <v>826</v>
      </c>
      <c r="J45" s="113" t="s">
        <v>1192</v>
      </c>
      <c r="K45" s="113" t="s">
        <v>1193</v>
      </c>
      <c r="L45" s="113" t="s">
        <v>1194</v>
      </c>
      <c r="M45" s="113"/>
      <c r="N45" s="113"/>
      <c r="O45" s="113"/>
      <c r="P45" s="113"/>
      <c r="Q45" s="113"/>
      <c r="R45" s="115" t="s">
        <v>827</v>
      </c>
      <c r="S45" s="113" t="s">
        <v>1195</v>
      </c>
      <c r="T45" s="113" t="s">
        <v>1196</v>
      </c>
      <c r="U45" s="2"/>
      <c r="V45" s="2" t="s">
        <v>87</v>
      </c>
    </row>
    <row r="46" spans="2:22" ht="23">
      <c r="B46" s="112" t="s">
        <v>88</v>
      </c>
      <c r="C46" s="113" t="s">
        <v>88</v>
      </c>
      <c r="D46" s="113"/>
      <c r="E46" s="117" t="s">
        <v>828</v>
      </c>
      <c r="F46" s="117" t="s">
        <v>829</v>
      </c>
      <c r="G46" s="113" t="s">
        <v>1197</v>
      </c>
      <c r="H46" s="113" t="s">
        <v>1198</v>
      </c>
      <c r="I46" s="113" t="s">
        <v>830</v>
      </c>
      <c r="J46" s="113" t="s">
        <v>1199</v>
      </c>
      <c r="K46" s="113" t="s">
        <v>1200</v>
      </c>
      <c r="L46" s="113" t="s">
        <v>1201</v>
      </c>
      <c r="M46" s="113"/>
      <c r="N46" s="113"/>
      <c r="O46" s="113"/>
      <c r="P46" s="113"/>
      <c r="Q46" s="113"/>
      <c r="R46" s="117" t="s">
        <v>831</v>
      </c>
      <c r="S46" s="113" t="s">
        <v>1202</v>
      </c>
      <c r="T46" s="113" t="s">
        <v>1203</v>
      </c>
      <c r="U46" s="2"/>
      <c r="V46" s="2" t="s">
        <v>88</v>
      </c>
    </row>
    <row r="47" spans="2:22" ht="23">
      <c r="B47" s="112" t="s">
        <v>100</v>
      </c>
      <c r="C47" s="113" t="s">
        <v>100</v>
      </c>
      <c r="D47" s="113"/>
      <c r="E47" s="117" t="s">
        <v>832</v>
      </c>
      <c r="F47" s="117" t="s">
        <v>833</v>
      </c>
      <c r="G47" s="113"/>
      <c r="H47" s="113" t="s">
        <v>1204</v>
      </c>
      <c r="I47" s="113" t="s">
        <v>834</v>
      </c>
      <c r="J47" s="113" t="s">
        <v>1205</v>
      </c>
      <c r="K47" s="113" t="s">
        <v>1206</v>
      </c>
      <c r="L47" s="113" t="s">
        <v>1207</v>
      </c>
      <c r="M47" s="113"/>
      <c r="N47" s="113"/>
      <c r="O47" s="113"/>
      <c r="P47" s="113"/>
      <c r="Q47" s="113"/>
      <c r="R47" s="117" t="s">
        <v>835</v>
      </c>
      <c r="S47" s="113"/>
      <c r="T47" s="113"/>
      <c r="U47" s="2"/>
      <c r="V47" s="2" t="s">
        <v>100</v>
      </c>
    </row>
    <row r="48" spans="2:22" ht="23">
      <c r="B48" s="112" t="s">
        <v>97</v>
      </c>
      <c r="C48" s="113" t="s">
        <v>97</v>
      </c>
      <c r="D48" s="113" t="s">
        <v>1208</v>
      </c>
      <c r="E48" s="117" t="s">
        <v>836</v>
      </c>
      <c r="F48" s="117" t="s">
        <v>837</v>
      </c>
      <c r="G48" s="113"/>
      <c r="H48" s="113" t="s">
        <v>1209</v>
      </c>
      <c r="I48" s="113" t="s">
        <v>838</v>
      </c>
      <c r="J48" s="113" t="s">
        <v>1210</v>
      </c>
      <c r="K48" s="113" t="s">
        <v>1211</v>
      </c>
      <c r="L48" s="113"/>
      <c r="M48" s="113"/>
      <c r="N48" s="113"/>
      <c r="O48" s="113"/>
      <c r="P48" s="113" t="s">
        <v>1212</v>
      </c>
      <c r="Q48" s="113" t="s">
        <v>1213</v>
      </c>
      <c r="R48" s="117" t="s">
        <v>839</v>
      </c>
      <c r="S48" s="113" t="s">
        <v>1214</v>
      </c>
      <c r="T48" s="113"/>
      <c r="U48" s="2"/>
      <c r="V48" s="2" t="s">
        <v>97</v>
      </c>
    </row>
    <row r="49" spans="2:22" ht="23">
      <c r="B49" s="112" t="s">
        <v>69</v>
      </c>
      <c r="C49" s="113" t="s">
        <v>69</v>
      </c>
      <c r="D49" s="113" t="s">
        <v>1215</v>
      </c>
      <c r="E49" s="117" t="s">
        <v>840</v>
      </c>
      <c r="F49" s="117" t="s">
        <v>841</v>
      </c>
      <c r="G49" s="113" t="s">
        <v>1216</v>
      </c>
      <c r="H49" s="113" t="s">
        <v>1217</v>
      </c>
      <c r="I49" s="113" t="s">
        <v>842</v>
      </c>
      <c r="J49" s="113" t="s">
        <v>1218</v>
      </c>
      <c r="K49" s="113" t="s">
        <v>1219</v>
      </c>
      <c r="L49" s="113" t="s">
        <v>1220</v>
      </c>
      <c r="M49" s="113"/>
      <c r="N49" s="113" t="s">
        <v>713</v>
      </c>
      <c r="O49" s="113"/>
      <c r="P49" s="113" t="s">
        <v>1221</v>
      </c>
      <c r="Q49" s="113"/>
      <c r="R49" s="117" t="s">
        <v>843</v>
      </c>
      <c r="S49" s="113" t="s">
        <v>1222</v>
      </c>
      <c r="T49" s="113" t="s">
        <v>1223</v>
      </c>
      <c r="U49" s="2"/>
      <c r="V49" s="2" t="s">
        <v>69</v>
      </c>
    </row>
    <row r="50" spans="2:22" ht="23">
      <c r="B50" s="112" t="s">
        <v>711</v>
      </c>
      <c r="C50" s="113" t="s">
        <v>711</v>
      </c>
      <c r="D50" s="113"/>
      <c r="E50" s="117" t="s">
        <v>844</v>
      </c>
      <c r="F50" s="117" t="s">
        <v>845</v>
      </c>
      <c r="G50" s="113"/>
      <c r="H50" s="113" t="s">
        <v>1224</v>
      </c>
      <c r="I50" s="113"/>
      <c r="J50" s="113" t="s">
        <v>1225</v>
      </c>
      <c r="K50" s="113" t="s">
        <v>1226</v>
      </c>
      <c r="L50" s="113"/>
      <c r="M50" s="113"/>
      <c r="N50" s="113"/>
      <c r="O50" s="113"/>
      <c r="P50" s="113"/>
      <c r="Q50" s="113"/>
      <c r="R50" s="117" t="s">
        <v>846</v>
      </c>
      <c r="S50" s="113" t="s">
        <v>1227</v>
      </c>
      <c r="T50" s="113"/>
      <c r="U50" s="2"/>
      <c r="V50" s="2" t="s">
        <v>103</v>
      </c>
    </row>
    <row r="51" spans="2:22" ht="23">
      <c r="B51" s="112" t="s">
        <v>847</v>
      </c>
      <c r="C51" s="113" t="s">
        <v>847</v>
      </c>
      <c r="D51" s="113"/>
      <c r="E51" s="113"/>
      <c r="F51" s="113"/>
      <c r="G51" s="113"/>
      <c r="H51" s="113" t="s">
        <v>1228</v>
      </c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2"/>
      <c r="V51" s="2" t="s">
        <v>848</v>
      </c>
    </row>
    <row r="52" spans="2:22" ht="23" outlineLevel="1">
      <c r="B52" s="112" t="s">
        <v>229</v>
      </c>
      <c r="C52" s="113" t="s">
        <v>229</v>
      </c>
      <c r="D52" s="113"/>
      <c r="E52" s="113"/>
      <c r="F52" s="113"/>
      <c r="G52" s="113"/>
      <c r="H52" s="113" t="s">
        <v>1229</v>
      </c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2"/>
      <c r="V52" s="2"/>
    </row>
    <row r="53" spans="2:22" ht="23" outlineLevel="1">
      <c r="B53" s="112" t="s">
        <v>1230</v>
      </c>
      <c r="C53" s="113"/>
      <c r="D53" s="113"/>
      <c r="E53" s="113"/>
      <c r="F53" s="113"/>
      <c r="G53" s="113"/>
      <c r="H53" s="113" t="s">
        <v>1231</v>
      </c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2"/>
      <c r="V53" s="2"/>
    </row>
    <row r="54" spans="2:22" ht="23" outlineLevel="1">
      <c r="B54" s="112" t="s">
        <v>111</v>
      </c>
      <c r="C54" s="113" t="s">
        <v>111</v>
      </c>
      <c r="D54" s="113"/>
      <c r="E54" s="113" t="s">
        <v>1232</v>
      </c>
      <c r="F54" s="113" t="s">
        <v>1233</v>
      </c>
      <c r="G54" s="113"/>
      <c r="H54" s="113" t="s">
        <v>1234</v>
      </c>
      <c r="I54" s="113"/>
      <c r="J54" s="113" t="s">
        <v>1235</v>
      </c>
      <c r="K54" s="113" t="s">
        <v>1236</v>
      </c>
      <c r="L54" s="113"/>
      <c r="M54" s="113" t="s">
        <v>1237</v>
      </c>
      <c r="N54" s="113" t="s">
        <v>1238</v>
      </c>
      <c r="O54" s="113"/>
      <c r="P54" s="113" t="s">
        <v>1239</v>
      </c>
      <c r="Q54" s="113"/>
      <c r="R54" s="113" t="s">
        <v>1240</v>
      </c>
      <c r="S54" s="113" t="s">
        <v>1241</v>
      </c>
      <c r="T54" s="113" t="s">
        <v>1242</v>
      </c>
      <c r="U54" s="2"/>
      <c r="V54" s="2"/>
    </row>
    <row r="55" spans="2:22" ht="23" outlineLevel="1">
      <c r="B55" s="112" t="s">
        <v>1243</v>
      </c>
      <c r="C55" s="113"/>
      <c r="D55" s="113"/>
      <c r="E55" s="113"/>
      <c r="F55" s="113" t="s">
        <v>1244</v>
      </c>
      <c r="G55" s="113"/>
      <c r="H55" s="113" t="s">
        <v>1245</v>
      </c>
      <c r="I55" s="113"/>
      <c r="J55" s="113"/>
      <c r="K55" s="113"/>
      <c r="L55" s="113"/>
      <c r="M55" s="113"/>
      <c r="N55" s="113"/>
      <c r="O55" s="113"/>
      <c r="P55" s="113"/>
      <c r="Q55" s="113" t="s">
        <v>1246</v>
      </c>
      <c r="R55" s="113" t="s">
        <v>1247</v>
      </c>
      <c r="S55" s="113"/>
      <c r="T55" s="113"/>
      <c r="U55" s="2"/>
      <c r="V55" s="2"/>
    </row>
    <row r="56" spans="2:22" ht="23" outlineLevel="1">
      <c r="B56" s="112" t="s">
        <v>86</v>
      </c>
      <c r="C56" s="113" t="s">
        <v>86</v>
      </c>
      <c r="D56" s="113" t="s">
        <v>1248</v>
      </c>
      <c r="E56" s="113" t="s">
        <v>1249</v>
      </c>
      <c r="F56" s="113" t="s">
        <v>1250</v>
      </c>
      <c r="G56" s="113" t="s">
        <v>1251</v>
      </c>
      <c r="H56" s="113" t="s">
        <v>1252</v>
      </c>
      <c r="I56" s="113"/>
      <c r="J56" s="113" t="s">
        <v>1253</v>
      </c>
      <c r="K56" s="113" t="s">
        <v>1254</v>
      </c>
      <c r="L56" s="113" t="s">
        <v>1255</v>
      </c>
      <c r="M56" s="113"/>
      <c r="N56" s="113"/>
      <c r="O56" s="113"/>
      <c r="P56" s="113" t="s">
        <v>1256</v>
      </c>
      <c r="Q56" s="113" t="s">
        <v>1257</v>
      </c>
      <c r="R56" s="113" t="s">
        <v>1258</v>
      </c>
      <c r="S56" s="113" t="s">
        <v>1259</v>
      </c>
      <c r="T56" s="113" t="s">
        <v>1260</v>
      </c>
      <c r="U56" s="2"/>
      <c r="V56" s="2"/>
    </row>
    <row r="57" spans="2:22" ht="23" outlineLevel="1">
      <c r="B57" s="112" t="s">
        <v>614</v>
      </c>
      <c r="C57" s="113" t="s">
        <v>614</v>
      </c>
      <c r="D57" s="113"/>
      <c r="E57" s="113"/>
      <c r="F57" s="113"/>
      <c r="G57" s="113"/>
      <c r="H57" s="113" t="s">
        <v>1261</v>
      </c>
      <c r="I57" s="113"/>
      <c r="J57" s="113" t="s">
        <v>1262</v>
      </c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2"/>
      <c r="V57" s="2"/>
    </row>
    <row r="58" spans="2:22" ht="23" outlineLevel="1">
      <c r="B58" s="112" t="s">
        <v>352</v>
      </c>
      <c r="C58" s="113" t="s">
        <v>352</v>
      </c>
      <c r="D58" s="113" t="s">
        <v>1263</v>
      </c>
      <c r="E58" s="113" t="s">
        <v>1264</v>
      </c>
      <c r="F58" s="113" t="s">
        <v>1265</v>
      </c>
      <c r="G58" s="113" t="s">
        <v>1266</v>
      </c>
      <c r="H58" s="113" t="s">
        <v>1267</v>
      </c>
      <c r="I58" s="113"/>
      <c r="J58" s="113" t="s">
        <v>1268</v>
      </c>
      <c r="K58" s="113" t="s">
        <v>1269</v>
      </c>
      <c r="L58" s="113" t="s">
        <v>1270</v>
      </c>
      <c r="M58" s="113" t="s">
        <v>1271</v>
      </c>
      <c r="N58" s="113" t="s">
        <v>1272</v>
      </c>
      <c r="O58" s="113" t="s">
        <v>1273</v>
      </c>
      <c r="P58" s="113" t="s">
        <v>1274</v>
      </c>
      <c r="Q58" s="113" t="s">
        <v>1275</v>
      </c>
      <c r="R58" s="113" t="s">
        <v>1276</v>
      </c>
      <c r="S58" s="113" t="s">
        <v>1277</v>
      </c>
      <c r="T58" s="113" t="s">
        <v>1278</v>
      </c>
      <c r="U58" s="2"/>
      <c r="V58" s="2"/>
    </row>
    <row r="59" spans="2:22" ht="23" outlineLevel="1">
      <c r="B59" s="112" t="s">
        <v>101</v>
      </c>
      <c r="C59" s="113" t="s">
        <v>101</v>
      </c>
      <c r="D59" s="113" t="s">
        <v>1279</v>
      </c>
      <c r="E59" s="113" t="s">
        <v>1280</v>
      </c>
      <c r="F59" s="113" t="s">
        <v>1281</v>
      </c>
      <c r="G59" s="113" t="s">
        <v>1282</v>
      </c>
      <c r="H59" s="113" t="s">
        <v>1283</v>
      </c>
      <c r="I59" s="113"/>
      <c r="J59" s="113" t="s">
        <v>1284</v>
      </c>
      <c r="K59" s="113" t="s">
        <v>1285</v>
      </c>
      <c r="L59" s="113" t="s">
        <v>1286</v>
      </c>
      <c r="M59" s="113" t="s">
        <v>1287</v>
      </c>
      <c r="N59" s="113" t="s">
        <v>1288</v>
      </c>
      <c r="O59" s="113"/>
      <c r="P59" s="113" t="s">
        <v>1289</v>
      </c>
      <c r="Q59" s="113" t="s">
        <v>1290</v>
      </c>
      <c r="R59" s="113" t="s">
        <v>1291</v>
      </c>
      <c r="S59" s="113" t="s">
        <v>1292</v>
      </c>
      <c r="T59" s="113" t="s">
        <v>1293</v>
      </c>
      <c r="U59" s="2"/>
      <c r="V59" s="2"/>
    </row>
    <row r="60" spans="2:22" ht="23" outlineLevel="1">
      <c r="B60" s="112" t="s">
        <v>583</v>
      </c>
      <c r="C60" s="113" t="s">
        <v>583</v>
      </c>
      <c r="D60" s="113"/>
      <c r="E60" s="113"/>
      <c r="F60" s="113" t="s">
        <v>1294</v>
      </c>
      <c r="G60" s="113"/>
      <c r="H60" s="113" t="s">
        <v>1295</v>
      </c>
      <c r="I60" s="113"/>
      <c r="J60" s="113" t="s">
        <v>1296</v>
      </c>
      <c r="K60" s="113" t="s">
        <v>1297</v>
      </c>
      <c r="L60" s="113"/>
      <c r="M60" s="113"/>
      <c r="N60" s="113"/>
      <c r="O60" s="113"/>
      <c r="P60" s="113" t="s">
        <v>1298</v>
      </c>
      <c r="Q60" s="113" t="s">
        <v>1299</v>
      </c>
      <c r="R60" s="113" t="s">
        <v>1300</v>
      </c>
      <c r="S60" s="113" t="s">
        <v>1301</v>
      </c>
      <c r="T60" s="113" t="s">
        <v>1302</v>
      </c>
      <c r="U60" s="2"/>
      <c r="V60" s="2"/>
    </row>
    <row r="61" spans="2:22" ht="23" outlineLevel="1">
      <c r="B61" s="112" t="s">
        <v>414</v>
      </c>
      <c r="C61" s="113" t="s">
        <v>414</v>
      </c>
      <c r="D61" s="113" t="s">
        <v>1303</v>
      </c>
      <c r="E61" s="113" t="s">
        <v>1304</v>
      </c>
      <c r="F61" s="113" t="s">
        <v>1305</v>
      </c>
      <c r="G61" s="113"/>
      <c r="H61" s="113" t="s">
        <v>1306</v>
      </c>
      <c r="I61" s="113" t="s">
        <v>1307</v>
      </c>
      <c r="J61" s="113" t="s">
        <v>1308</v>
      </c>
      <c r="K61" s="113" t="s">
        <v>1309</v>
      </c>
      <c r="L61" s="113" t="s">
        <v>1310</v>
      </c>
      <c r="M61" s="113"/>
      <c r="N61" s="113"/>
      <c r="O61" s="113"/>
      <c r="P61" s="113" t="s">
        <v>1311</v>
      </c>
      <c r="Q61" s="113" t="s">
        <v>1312</v>
      </c>
      <c r="R61" s="113" t="s">
        <v>1313</v>
      </c>
      <c r="S61" s="113"/>
      <c r="T61" s="113" t="s">
        <v>1314</v>
      </c>
      <c r="U61" s="2"/>
      <c r="V61" s="2"/>
    </row>
    <row r="62" spans="2:22" ht="23" outlineLevel="1">
      <c r="B62" s="112" t="s">
        <v>104</v>
      </c>
      <c r="C62" s="113" t="s">
        <v>104</v>
      </c>
      <c r="D62" s="113"/>
      <c r="E62" s="113"/>
      <c r="F62" s="113"/>
      <c r="G62" s="113"/>
      <c r="H62" s="113" t="s">
        <v>1315</v>
      </c>
      <c r="I62" s="113"/>
      <c r="J62" s="113" t="s">
        <v>1316</v>
      </c>
      <c r="K62" s="113" t="s">
        <v>1317</v>
      </c>
      <c r="L62" s="113"/>
      <c r="M62" s="113"/>
      <c r="N62" s="113"/>
      <c r="O62" s="113"/>
      <c r="P62" s="113"/>
      <c r="Q62" s="113"/>
      <c r="R62" s="113" t="s">
        <v>1318</v>
      </c>
      <c r="S62" s="113"/>
      <c r="T62" s="113"/>
      <c r="U62" s="2"/>
      <c r="V62" s="2"/>
    </row>
    <row r="63" spans="2:22" ht="23" outlineLevel="1">
      <c r="B63" s="112" t="s">
        <v>646</v>
      </c>
      <c r="C63" s="113" t="s">
        <v>646</v>
      </c>
      <c r="D63" s="113"/>
      <c r="E63" s="113" t="s">
        <v>1319</v>
      </c>
      <c r="F63" s="113"/>
      <c r="G63" s="113"/>
      <c r="H63" s="113" t="s">
        <v>1320</v>
      </c>
      <c r="I63" s="113"/>
      <c r="J63" s="113" t="s">
        <v>1321</v>
      </c>
      <c r="K63" s="113"/>
      <c r="L63" s="113"/>
      <c r="M63" s="113"/>
      <c r="N63" s="113"/>
      <c r="O63" s="113"/>
      <c r="P63" s="113"/>
      <c r="Q63" s="113"/>
      <c r="R63" s="113" t="s">
        <v>1322</v>
      </c>
      <c r="S63" s="113"/>
      <c r="T63" s="113"/>
      <c r="U63" s="2"/>
      <c r="V63" s="2"/>
    </row>
    <row r="64" spans="2:22" ht="23" outlineLevel="1">
      <c r="B64" s="112" t="s">
        <v>78</v>
      </c>
      <c r="C64" s="113" t="s">
        <v>78</v>
      </c>
      <c r="D64" s="113" t="s">
        <v>1323</v>
      </c>
      <c r="E64" s="113" t="s">
        <v>1324</v>
      </c>
      <c r="F64" s="113" t="s">
        <v>1325</v>
      </c>
      <c r="G64" s="113" t="s">
        <v>1326</v>
      </c>
      <c r="H64" s="113" t="s">
        <v>1327</v>
      </c>
      <c r="I64" s="113"/>
      <c r="J64" s="113" t="s">
        <v>1328</v>
      </c>
      <c r="K64" s="113" t="s">
        <v>1329</v>
      </c>
      <c r="L64" s="113" t="s">
        <v>1330</v>
      </c>
      <c r="M64" s="113"/>
      <c r="N64" s="113"/>
      <c r="O64" s="113"/>
      <c r="P64" s="113" t="s">
        <v>1331</v>
      </c>
      <c r="Q64" s="113" t="s">
        <v>1332</v>
      </c>
      <c r="R64" s="113" t="s">
        <v>1333</v>
      </c>
      <c r="S64" s="113" t="s">
        <v>1334</v>
      </c>
      <c r="T64" s="113" t="s">
        <v>1335</v>
      </c>
      <c r="U64" s="2"/>
      <c r="V64" s="2"/>
    </row>
    <row r="65" spans="2:20" ht="23" outlineLevel="1">
      <c r="B65" s="112" t="s">
        <v>626</v>
      </c>
      <c r="C65" s="113" t="s">
        <v>626</v>
      </c>
      <c r="D65" s="113"/>
      <c r="E65" s="113"/>
      <c r="F65" s="113" t="s">
        <v>1336</v>
      </c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</row>
    <row r="66" spans="2:20" ht="23" outlineLevel="1">
      <c r="B66" s="112" t="s">
        <v>71</v>
      </c>
      <c r="C66" s="113" t="s">
        <v>71</v>
      </c>
      <c r="D66" s="113" t="s">
        <v>1337</v>
      </c>
      <c r="E66" s="113" t="s">
        <v>1338</v>
      </c>
      <c r="F66" s="113"/>
      <c r="G66" s="113" t="s">
        <v>1339</v>
      </c>
      <c r="H66" s="113" t="s">
        <v>1340</v>
      </c>
      <c r="I66" s="113"/>
      <c r="J66" s="113" t="s">
        <v>1341</v>
      </c>
      <c r="K66" s="113" t="s">
        <v>1342</v>
      </c>
      <c r="L66" s="113" t="s">
        <v>1343</v>
      </c>
      <c r="M66" s="113"/>
      <c r="N66" s="113"/>
      <c r="O66" s="113"/>
      <c r="P66" s="113" t="s">
        <v>1344</v>
      </c>
      <c r="Q66" s="113" t="s">
        <v>1345</v>
      </c>
      <c r="R66" s="113" t="s">
        <v>1346</v>
      </c>
      <c r="S66" s="113" t="s">
        <v>1347</v>
      </c>
      <c r="T66" s="113" t="s">
        <v>1348</v>
      </c>
    </row>
    <row r="67" spans="2:20" ht="23" outlineLevel="1">
      <c r="B67" s="112" t="s">
        <v>94</v>
      </c>
      <c r="C67" s="113" t="s">
        <v>94</v>
      </c>
      <c r="D67" s="113" t="s">
        <v>1349</v>
      </c>
      <c r="E67" s="113" t="s">
        <v>1350</v>
      </c>
      <c r="F67" s="113" t="s">
        <v>1351</v>
      </c>
      <c r="G67" s="113" t="s">
        <v>1352</v>
      </c>
      <c r="H67" s="113" t="s">
        <v>1353</v>
      </c>
      <c r="I67" s="113" t="s">
        <v>1354</v>
      </c>
      <c r="J67" s="113" t="s">
        <v>1355</v>
      </c>
      <c r="K67" s="113" t="s">
        <v>1356</v>
      </c>
      <c r="L67" s="113" t="s">
        <v>1357</v>
      </c>
      <c r="M67" s="113"/>
      <c r="N67" s="113"/>
      <c r="O67" s="113"/>
      <c r="P67" s="113" t="s">
        <v>1358</v>
      </c>
      <c r="Q67" s="113" t="s">
        <v>1359</v>
      </c>
      <c r="R67" s="113" t="s">
        <v>1360</v>
      </c>
      <c r="S67" s="113" t="s">
        <v>1361</v>
      </c>
      <c r="T67" s="113"/>
    </row>
    <row r="68" spans="2:20" ht="23" outlineLevel="1">
      <c r="B68" s="112" t="s">
        <v>457</v>
      </c>
      <c r="C68" s="113" t="s">
        <v>457</v>
      </c>
      <c r="D68" s="113" t="s">
        <v>1362</v>
      </c>
      <c r="E68" s="113"/>
      <c r="F68" s="113"/>
      <c r="G68" s="113" t="s">
        <v>1363</v>
      </c>
      <c r="H68" s="113" t="s">
        <v>1364</v>
      </c>
      <c r="I68" s="113"/>
      <c r="J68" s="113" t="s">
        <v>1365</v>
      </c>
      <c r="K68" s="113" t="s">
        <v>1366</v>
      </c>
      <c r="L68" s="113"/>
      <c r="M68" s="113"/>
      <c r="N68" s="113"/>
      <c r="O68" s="113"/>
      <c r="P68" s="113" t="s">
        <v>1367</v>
      </c>
      <c r="Q68" s="113" t="s">
        <v>1368</v>
      </c>
      <c r="R68" s="113" t="s">
        <v>1369</v>
      </c>
      <c r="S68" s="113"/>
      <c r="T68" s="113"/>
    </row>
    <row r="69" spans="2:20" ht="23" outlineLevel="1">
      <c r="B69" s="112" t="s">
        <v>381</v>
      </c>
      <c r="C69" s="113" t="s">
        <v>381</v>
      </c>
      <c r="D69" s="113"/>
      <c r="E69" s="113" t="s">
        <v>1370</v>
      </c>
      <c r="F69" s="113" t="s">
        <v>1371</v>
      </c>
      <c r="G69" s="113"/>
      <c r="H69" s="113" t="s">
        <v>1372</v>
      </c>
      <c r="I69" s="113"/>
      <c r="J69" s="113" t="s">
        <v>1373</v>
      </c>
      <c r="K69" s="113"/>
      <c r="L69" s="113" t="s">
        <v>1374</v>
      </c>
      <c r="M69" s="113"/>
      <c r="N69" s="113"/>
      <c r="O69" s="113"/>
      <c r="P69" s="113" t="s">
        <v>1375</v>
      </c>
      <c r="Q69" s="113" t="s">
        <v>1376</v>
      </c>
      <c r="R69" s="113" t="s">
        <v>1377</v>
      </c>
      <c r="S69" s="113" t="s">
        <v>1378</v>
      </c>
      <c r="T69" s="113" t="s">
        <v>1379</v>
      </c>
    </row>
    <row r="70" spans="2:20" ht="23" outlineLevel="1">
      <c r="B70" s="112" t="s">
        <v>1380</v>
      </c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 t="s">
        <v>1381</v>
      </c>
      <c r="N70" s="113"/>
      <c r="O70" s="113"/>
      <c r="P70" s="113"/>
      <c r="Q70" s="113"/>
      <c r="R70" s="113"/>
      <c r="S70" s="113"/>
      <c r="T70" s="113"/>
    </row>
    <row r="71" spans="2:20" ht="23" outlineLevel="1">
      <c r="B71" s="112" t="s">
        <v>1382</v>
      </c>
      <c r="C71" s="113" t="s">
        <v>1382</v>
      </c>
      <c r="D71" s="113"/>
      <c r="E71" s="113"/>
      <c r="F71" s="113"/>
      <c r="G71" s="113"/>
      <c r="H71" s="113" t="s">
        <v>1383</v>
      </c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</row>
    <row r="72" spans="2:20" ht="23" outlineLevel="1">
      <c r="B72" s="112" t="s">
        <v>99</v>
      </c>
      <c r="C72" s="113" t="s">
        <v>99</v>
      </c>
      <c r="D72" s="113" t="s">
        <v>1384</v>
      </c>
      <c r="E72" s="113" t="s">
        <v>1385</v>
      </c>
      <c r="F72" s="113" t="s">
        <v>1386</v>
      </c>
      <c r="G72" s="113" t="s">
        <v>1387</v>
      </c>
      <c r="H72" s="113" t="s">
        <v>1388</v>
      </c>
      <c r="I72" s="113"/>
      <c r="J72" s="113" t="s">
        <v>1389</v>
      </c>
      <c r="K72" s="113" t="s">
        <v>1390</v>
      </c>
      <c r="L72" s="113" t="s">
        <v>1391</v>
      </c>
      <c r="M72" s="113"/>
      <c r="N72" s="113"/>
      <c r="O72" s="113"/>
      <c r="P72" s="113" t="s">
        <v>1392</v>
      </c>
      <c r="Q72" s="113" t="s">
        <v>1393</v>
      </c>
      <c r="R72" s="113" t="s">
        <v>1394</v>
      </c>
      <c r="S72" s="113" t="s">
        <v>1395</v>
      </c>
      <c r="T72" s="113" t="s">
        <v>1396</v>
      </c>
    </row>
    <row r="73" spans="2:20" ht="23" outlineLevel="1">
      <c r="B73" s="112" t="s">
        <v>681</v>
      </c>
      <c r="C73" s="113" t="s">
        <v>681</v>
      </c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 t="s">
        <v>1397</v>
      </c>
      <c r="S73" s="113" t="s">
        <v>1398</v>
      </c>
      <c r="T73" s="113"/>
    </row>
    <row r="74" spans="2:20" ht="23" outlineLevel="1">
      <c r="B74" s="112" t="s">
        <v>74</v>
      </c>
      <c r="C74" s="113" t="s">
        <v>74</v>
      </c>
      <c r="D74" s="113" t="s">
        <v>1399</v>
      </c>
      <c r="E74" s="113" t="s">
        <v>1400</v>
      </c>
      <c r="F74" s="113" t="s">
        <v>1401</v>
      </c>
      <c r="G74" s="113" t="s">
        <v>1402</v>
      </c>
      <c r="H74" s="113" t="s">
        <v>1403</v>
      </c>
      <c r="I74" s="113"/>
      <c r="J74" s="113" t="s">
        <v>1404</v>
      </c>
      <c r="K74" s="113" t="s">
        <v>1405</v>
      </c>
      <c r="L74" s="113" t="s">
        <v>1406</v>
      </c>
      <c r="M74" s="113"/>
      <c r="N74" s="113"/>
      <c r="O74" s="113"/>
      <c r="P74" s="113" t="s">
        <v>1407</v>
      </c>
      <c r="Q74" s="113" t="s">
        <v>1408</v>
      </c>
      <c r="R74" s="113" t="s">
        <v>1409</v>
      </c>
      <c r="S74" s="113" t="s">
        <v>1410</v>
      </c>
      <c r="T74" s="113" t="s">
        <v>1411</v>
      </c>
    </row>
    <row r="75" spans="2:20" ht="23" outlineLevel="1">
      <c r="B75" s="112" t="s">
        <v>62</v>
      </c>
      <c r="C75" s="113" t="s">
        <v>62</v>
      </c>
      <c r="D75" s="113" t="s">
        <v>1412</v>
      </c>
      <c r="E75" s="113" t="s">
        <v>1413</v>
      </c>
      <c r="F75" s="113" t="s">
        <v>1414</v>
      </c>
      <c r="G75" s="113" t="s">
        <v>1415</v>
      </c>
      <c r="H75" s="113" t="s">
        <v>1416</v>
      </c>
      <c r="I75" s="113" t="s">
        <v>1417</v>
      </c>
      <c r="J75" s="113" t="s">
        <v>1418</v>
      </c>
      <c r="K75" s="113" t="s">
        <v>1419</v>
      </c>
      <c r="L75" s="113" t="s">
        <v>1420</v>
      </c>
      <c r="M75" s="113"/>
      <c r="N75" s="113"/>
      <c r="O75" s="113"/>
      <c r="P75" s="113" t="s">
        <v>1421</v>
      </c>
      <c r="Q75" s="113" t="s">
        <v>1422</v>
      </c>
      <c r="R75" s="113" t="s">
        <v>1423</v>
      </c>
      <c r="S75" s="113" t="s">
        <v>1424</v>
      </c>
      <c r="T75" s="113" t="s">
        <v>1425</v>
      </c>
    </row>
    <row r="76" spans="2:20" ht="23" outlineLevel="1">
      <c r="B76" s="112" t="s">
        <v>484</v>
      </c>
      <c r="C76" s="113" t="s">
        <v>484</v>
      </c>
      <c r="D76" s="113"/>
      <c r="E76" s="113" t="s">
        <v>1426</v>
      </c>
      <c r="F76" s="113" t="s">
        <v>1427</v>
      </c>
      <c r="G76" s="113"/>
      <c r="H76" s="113"/>
      <c r="I76" s="113"/>
      <c r="J76" s="113"/>
      <c r="K76" s="113" t="s">
        <v>1428</v>
      </c>
      <c r="L76" s="113"/>
      <c r="M76" s="113"/>
      <c r="N76" s="113"/>
      <c r="O76" s="113"/>
      <c r="P76" s="113" t="s">
        <v>1429</v>
      </c>
      <c r="Q76" s="113" t="s">
        <v>1430</v>
      </c>
      <c r="R76" s="113"/>
      <c r="S76" s="113" t="s">
        <v>1431</v>
      </c>
      <c r="T76" s="113" t="s">
        <v>1432</v>
      </c>
    </row>
    <row r="77" spans="2:20" ht="23" outlineLevel="1">
      <c r="B77" s="112" t="s">
        <v>84</v>
      </c>
      <c r="C77" s="113" t="s">
        <v>84</v>
      </c>
      <c r="D77" s="113" t="s">
        <v>1433</v>
      </c>
      <c r="E77" s="113" t="s">
        <v>1434</v>
      </c>
      <c r="F77" s="113" t="s">
        <v>1435</v>
      </c>
      <c r="G77" s="113" t="s">
        <v>1436</v>
      </c>
      <c r="H77" s="113" t="s">
        <v>1437</v>
      </c>
      <c r="I77" s="113"/>
      <c r="J77" s="113" t="s">
        <v>1438</v>
      </c>
      <c r="K77" s="113" t="s">
        <v>1439</v>
      </c>
      <c r="L77" s="113" t="s">
        <v>1440</v>
      </c>
      <c r="M77" s="113" t="s">
        <v>1441</v>
      </c>
      <c r="N77" s="113"/>
      <c r="O77" s="113"/>
      <c r="P77" s="113" t="s">
        <v>1442</v>
      </c>
      <c r="Q77" s="113" t="s">
        <v>1443</v>
      </c>
      <c r="R77" s="113" t="s">
        <v>1444</v>
      </c>
      <c r="S77" s="113" t="s">
        <v>1445</v>
      </c>
      <c r="T77" s="113" t="s">
        <v>1446</v>
      </c>
    </row>
    <row r="78" spans="2:20" ht="23" outlineLevel="1">
      <c r="B78" s="112" t="s">
        <v>108</v>
      </c>
      <c r="C78" s="113" t="s">
        <v>108</v>
      </c>
      <c r="D78" s="113" t="s">
        <v>1447</v>
      </c>
      <c r="E78" s="113" t="s">
        <v>1448</v>
      </c>
      <c r="F78" s="113" t="s">
        <v>1449</v>
      </c>
      <c r="G78" s="113" t="s">
        <v>1450</v>
      </c>
      <c r="H78" s="113" t="s">
        <v>1451</v>
      </c>
      <c r="I78" s="113" t="s">
        <v>1452</v>
      </c>
      <c r="J78" s="113" t="s">
        <v>1453</v>
      </c>
      <c r="K78" s="113" t="s">
        <v>1454</v>
      </c>
      <c r="L78" s="113" t="s">
        <v>1455</v>
      </c>
      <c r="M78" s="113"/>
      <c r="N78" s="113"/>
      <c r="O78" s="113"/>
      <c r="P78" s="113" t="s">
        <v>1456</v>
      </c>
      <c r="Q78" s="113" t="s">
        <v>1457</v>
      </c>
      <c r="R78" s="113" t="s">
        <v>1458</v>
      </c>
      <c r="S78" s="113" t="s">
        <v>1459</v>
      </c>
      <c r="T78" s="113" t="s">
        <v>1460</v>
      </c>
    </row>
    <row r="79" spans="2:20" ht="23" outlineLevel="1">
      <c r="B79" s="112" t="s">
        <v>66</v>
      </c>
      <c r="C79" s="113" t="s">
        <v>66</v>
      </c>
      <c r="D79" s="113" t="s">
        <v>1461</v>
      </c>
      <c r="E79" s="113" t="s">
        <v>1462</v>
      </c>
      <c r="F79" s="113" t="s">
        <v>1463</v>
      </c>
      <c r="G79" s="113"/>
      <c r="H79" s="113" t="s">
        <v>1464</v>
      </c>
      <c r="I79" s="113"/>
      <c r="J79" s="113" t="s">
        <v>1465</v>
      </c>
      <c r="K79" s="113" t="s">
        <v>1466</v>
      </c>
      <c r="L79" s="113" t="s">
        <v>1467</v>
      </c>
      <c r="M79" s="113"/>
      <c r="N79" s="113"/>
      <c r="O79" s="113"/>
      <c r="P79" s="113" t="s">
        <v>1468</v>
      </c>
      <c r="Q79" s="113" t="s">
        <v>1469</v>
      </c>
      <c r="R79" s="113" t="s">
        <v>1470</v>
      </c>
      <c r="S79" s="113" t="s">
        <v>1471</v>
      </c>
      <c r="T79" s="113" t="s">
        <v>1472</v>
      </c>
    </row>
  </sheetData>
  <phoneticPr fontId="9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B2:P97"/>
  <sheetViews>
    <sheetView workbookViewId="0"/>
  </sheetViews>
  <sheetFormatPr baseColWidth="10" defaultColWidth="12.6640625" defaultRowHeight="13" outlineLevelCol="1"/>
  <cols>
    <col min="1" max="1" width="4.83203125" customWidth="1"/>
    <col min="2" max="2" width="6" customWidth="1" outlineLevel="1"/>
    <col min="3" max="3" width="13" customWidth="1" outlineLevel="1"/>
    <col min="4" max="4" width="6" customWidth="1" outlineLevel="1"/>
    <col min="5" max="5" width="6" customWidth="1"/>
    <col min="6" max="13" width="15.33203125" customWidth="1"/>
    <col min="14" max="14" width="4.6640625" customWidth="1"/>
  </cols>
  <sheetData>
    <row r="2" spans="2:16" ht="23">
      <c r="B2" s="118"/>
      <c r="C2" s="111"/>
      <c r="D2" s="118"/>
      <c r="E2" s="118"/>
      <c r="F2" s="110"/>
      <c r="G2" s="2"/>
      <c r="H2" s="2"/>
      <c r="I2" s="111"/>
      <c r="J2" s="111"/>
      <c r="K2" s="119"/>
      <c r="L2" s="119">
        <v>14</v>
      </c>
      <c r="M2" s="119">
        <v>18</v>
      </c>
      <c r="N2" s="2"/>
      <c r="O2" s="2"/>
      <c r="P2" s="2"/>
    </row>
    <row r="3" spans="2:16" ht="23">
      <c r="B3" s="118"/>
      <c r="C3" s="111"/>
      <c r="D3" s="118"/>
      <c r="E3" s="118"/>
      <c r="F3" s="110"/>
      <c r="G3" s="2"/>
      <c r="H3" s="2"/>
      <c r="I3" s="111"/>
      <c r="J3" s="111"/>
      <c r="K3" s="111"/>
      <c r="L3" s="111"/>
      <c r="M3" s="111"/>
      <c r="N3" s="2"/>
      <c r="O3" s="2"/>
      <c r="P3" s="2"/>
    </row>
    <row r="4" spans="2:16" ht="23">
      <c r="B4" s="118"/>
      <c r="C4" s="111"/>
      <c r="D4" s="118"/>
      <c r="E4" s="118"/>
      <c r="F4" s="111">
        <f t="shared" ref="F4:M4" si="0">COLUMN() - COLUMN($E:$E)</f>
        <v>1</v>
      </c>
      <c r="G4" s="111">
        <f t="shared" si="0"/>
        <v>2</v>
      </c>
      <c r="H4" s="111">
        <f t="shared" si="0"/>
        <v>3</v>
      </c>
      <c r="I4" s="111">
        <f t="shared" si="0"/>
        <v>4</v>
      </c>
      <c r="J4" s="111">
        <f t="shared" si="0"/>
        <v>5</v>
      </c>
      <c r="K4" s="111">
        <f t="shared" si="0"/>
        <v>6</v>
      </c>
      <c r="L4" s="111">
        <f t="shared" si="0"/>
        <v>7</v>
      </c>
      <c r="M4" s="111">
        <f t="shared" si="0"/>
        <v>8</v>
      </c>
      <c r="N4" s="2"/>
      <c r="O4" s="2"/>
      <c r="P4" s="2"/>
    </row>
    <row r="5" spans="2:16" ht="23">
      <c r="B5" s="118"/>
      <c r="C5" s="111"/>
      <c r="D5" s="118"/>
      <c r="E5" s="118"/>
      <c r="F5" s="110"/>
      <c r="G5" s="2"/>
      <c r="H5" s="2"/>
      <c r="I5" s="111"/>
      <c r="J5" s="111"/>
      <c r="K5" s="111"/>
      <c r="L5" s="111"/>
      <c r="M5" s="111"/>
      <c r="N5" s="2"/>
      <c r="O5" s="2"/>
      <c r="P5" s="2"/>
    </row>
    <row r="6" spans="2:16" ht="23">
      <c r="B6" s="121"/>
      <c r="C6" s="122" t="s">
        <v>1473</v>
      </c>
      <c r="D6" s="118"/>
      <c r="E6" s="118"/>
      <c r="F6" s="123" t="s">
        <v>1474</v>
      </c>
      <c r="G6" s="123" t="s">
        <v>1475</v>
      </c>
      <c r="H6" s="123" t="s">
        <v>1476</v>
      </c>
      <c r="I6" s="124" t="s">
        <v>46</v>
      </c>
      <c r="J6" s="123" t="s">
        <v>25</v>
      </c>
      <c r="K6" s="124" t="s">
        <v>1477</v>
      </c>
      <c r="L6" s="124" t="s">
        <v>162</v>
      </c>
      <c r="M6" s="124" t="s">
        <v>18</v>
      </c>
      <c r="N6" s="120"/>
      <c r="O6" s="120" t="s">
        <v>95</v>
      </c>
      <c r="P6" s="120">
        <f>MATCH(O6, $F$7:$F$97)</f>
        <v>10</v>
      </c>
    </row>
    <row r="7" spans="2:16" ht="23">
      <c r="B7" s="118">
        <f t="shared" ref="B7:B97" si="1">ROW() - 6</f>
        <v>1</v>
      </c>
      <c r="C7" s="125" t="s">
        <v>80</v>
      </c>
      <c r="D7" s="118"/>
      <c r="E7" s="118">
        <f t="shared" ref="E7:E97" si="2">ROW() - 6</f>
        <v>1</v>
      </c>
      <c r="F7" s="126" t="str">
        <f t="shared" ref="F7" si="3">C7</f>
        <v>a</v>
      </c>
      <c r="G7" s="127">
        <f t="shared" ref="G7:G36" si="4">IFERROR( MATCH($F7, 舒聲韻母清單, 0), "")</f>
        <v>28</v>
      </c>
      <c r="H7" s="127" t="str">
        <f t="shared" ref="H7:H36" si="5">IFERROR( MATCH($F7, 入聲韻母清單, 0), "")</f>
        <v/>
      </c>
      <c r="I7" s="128">
        <f>IF($G7&lt;&gt;"", $G7, $H7)</f>
        <v>28</v>
      </c>
      <c r="J7" s="128" t="str">
        <f>IF($G7&lt;&gt;"", "舒聲", "入聲")</f>
        <v>舒聲</v>
      </c>
      <c r="K7" s="128" t="str" cm="1">
        <f t="array" ref="K7">IF($G7&lt;&gt;"", INDEX(十五音韻母清單, $G7, 1), INDEX(十五音韻母清單, $H7, 1))</f>
        <v>膠</v>
      </c>
      <c r="L7" s="128" t="str" cm="1">
        <f t="array" ref="L7">IF($G7&lt;&gt;"", INDEX(十五音韻母資料表, $I7, $L$2), INDEX(十五音韻母資料表, $I7, $L$2+1))</f>
        <v>a</v>
      </c>
      <c r="M7" s="128" t="str" cm="1">
        <f t="array" ref="M7">IF($G7&lt;&gt;"", INDEX(十五音韻母資料表, $I7, $M$2), INDEX(十五音韻母資料表, $I7, $M$2+1))</f>
        <v>a</v>
      </c>
      <c r="N7" s="2"/>
      <c r="O7" s="2"/>
      <c r="P7" s="2"/>
    </row>
    <row r="8" spans="2:16" ht="23">
      <c r="B8" s="118">
        <f t="shared" si="1"/>
        <v>2</v>
      </c>
      <c r="C8" s="125" t="s">
        <v>466</v>
      </c>
      <c r="D8" s="118"/>
      <c r="E8" s="118">
        <f t="shared" si="2"/>
        <v>2</v>
      </c>
      <c r="F8" s="126" t="str">
        <f t="shared" ref="F8:F71" si="6">C8</f>
        <v>ann</v>
      </c>
      <c r="G8" s="127">
        <f t="shared" si="4"/>
        <v>26</v>
      </c>
      <c r="H8" s="127" t="str">
        <f t="shared" si="5"/>
        <v/>
      </c>
      <c r="I8" s="128">
        <f t="shared" ref="I8:I71" si="7">IF($G8&lt;&gt;"", $G8, $H8)</f>
        <v>26</v>
      </c>
      <c r="J8" s="128" t="str">
        <f t="shared" ref="J8:J71" si="8">IF($G8&lt;&gt;"", "舒聲", "入聲")</f>
        <v>舒聲</v>
      </c>
      <c r="K8" s="128" t="str" cm="1">
        <f t="array" ref="K8">IF($G8&lt;&gt;"", INDEX(十五音韻母清單, $G8, 1), INDEX(十五音韻母清單, $H8, 1))</f>
        <v>監</v>
      </c>
      <c r="L8" s="128" t="str" cm="1">
        <f t="array" ref="L8">IF($G8&lt;&gt;"", INDEX(十五音韻母資料表, $I8, $L$2), INDEX(十五音韻母資料表, $I8, $L$2+1))</f>
        <v>ann</v>
      </c>
      <c r="M8" s="128" t="str" cm="1">
        <f t="array" ref="M8">IF($G8&lt;&gt;"", INDEX(十五音韻母資料表, $I8, $M$2), INDEX(十五音韻母資料表, $I8, $M$2+1))</f>
        <v>na</v>
      </c>
      <c r="N8" s="2"/>
      <c r="O8" s="2"/>
      <c r="P8" s="2"/>
    </row>
    <row r="9" spans="2:16" ht="23">
      <c r="B9" s="118">
        <f t="shared" si="1"/>
        <v>3</v>
      </c>
      <c r="C9" s="125" t="s">
        <v>492</v>
      </c>
      <c r="D9" s="118"/>
      <c r="E9" s="118">
        <f t="shared" si="2"/>
        <v>3</v>
      </c>
      <c r="F9" s="126" t="str">
        <f t="shared" si="6"/>
        <v>ah</v>
      </c>
      <c r="G9" s="127" t="str">
        <f t="shared" si="4"/>
        <v/>
      </c>
      <c r="H9" s="127">
        <f t="shared" si="5"/>
        <v>28</v>
      </c>
      <c r="I9" s="128">
        <f t="shared" si="7"/>
        <v>28</v>
      </c>
      <c r="J9" s="128" t="str">
        <f t="shared" si="8"/>
        <v>入聲</v>
      </c>
      <c r="K9" s="128" t="str" cm="1">
        <f t="array" ref="K9">IF($G9&lt;&gt;"", INDEX(十五音韻母清單, $G9, 1), INDEX(十五音韻母清單, $H9, 1))</f>
        <v>膠</v>
      </c>
      <c r="L9" s="128" t="str" cm="1">
        <f t="array" ref="L9">IF($G9&lt;&gt;"", INDEX(十五音韻母資料表, $I9, $L$2), INDEX(十五音韻母資料表, $I9, $L$2+1))</f>
        <v>ah</v>
      </c>
      <c r="M9" s="128" t="str" cm="1">
        <f t="array" ref="M9">IF($G9&lt;&gt;"", INDEX(十五音韻母資料表, $I9, $M$2), INDEX(十五音韻母資料表, $I9, $M$2+1))</f>
        <v>ah</v>
      </c>
      <c r="N9" s="2"/>
      <c r="O9" s="2"/>
      <c r="P9" s="2"/>
    </row>
    <row r="10" spans="2:16" ht="23">
      <c r="B10" s="118">
        <f t="shared" si="1"/>
        <v>4</v>
      </c>
      <c r="C10" s="125" t="s">
        <v>467</v>
      </c>
      <c r="D10" s="118"/>
      <c r="E10" s="118">
        <f t="shared" si="2"/>
        <v>4</v>
      </c>
      <c r="F10" s="126" t="str">
        <f t="shared" si="6"/>
        <v>ahnn</v>
      </c>
      <c r="G10" s="127" t="str">
        <f t="shared" si="4"/>
        <v/>
      </c>
      <c r="H10" s="127">
        <f t="shared" si="5"/>
        <v>26</v>
      </c>
      <c r="I10" s="128">
        <f t="shared" si="7"/>
        <v>26</v>
      </c>
      <c r="J10" s="128" t="str">
        <f t="shared" si="8"/>
        <v>入聲</v>
      </c>
      <c r="K10" s="128" t="str" cm="1">
        <f t="array" ref="K10">IF($G10&lt;&gt;"", INDEX(十五音韻母清單, $G10, 1), INDEX(十五音韻母清單, $H10, 1))</f>
        <v>監</v>
      </c>
      <c r="L10" s="128" t="str" cm="1">
        <f t="array" ref="L10">IF($G10&lt;&gt;"", INDEX(十五音韻母資料表, $I10, $L$2), INDEX(十五音韻母資料表, $I10, $L$2+1))</f>
        <v>annh</v>
      </c>
      <c r="M10" s="128" t="str" cm="1">
        <f t="array" ref="M10">IF($G10&lt;&gt;"", INDEX(十五音韻母資料表, $I10, $M$2), INDEX(十五音韻母資料表, $I10, $M$2+1))</f>
        <v>nah</v>
      </c>
      <c r="N10" s="2"/>
      <c r="O10" s="2"/>
      <c r="P10" s="2"/>
    </row>
    <row r="11" spans="2:16" ht="23">
      <c r="B11" s="118">
        <f t="shared" si="1"/>
        <v>5</v>
      </c>
      <c r="C11" s="125" t="s">
        <v>83</v>
      </c>
      <c r="D11" s="118"/>
      <c r="E11" s="118">
        <f t="shared" si="2"/>
        <v>5</v>
      </c>
      <c r="F11" s="126" t="str">
        <f t="shared" si="6"/>
        <v>ai</v>
      </c>
      <c r="G11" s="127">
        <f t="shared" si="4"/>
        <v>16</v>
      </c>
      <c r="H11" s="127" t="str">
        <f t="shared" si="5"/>
        <v/>
      </c>
      <c r="I11" s="128">
        <f t="shared" si="7"/>
        <v>16</v>
      </c>
      <c r="J11" s="128" t="str">
        <f t="shared" si="8"/>
        <v>舒聲</v>
      </c>
      <c r="K11" s="128" t="str" cm="1">
        <f t="array" ref="K11">IF($G11&lt;&gt;"", INDEX(十五音韻母清單, $G11, 1), INDEX(十五音韻母清單, $H11, 1))</f>
        <v>皆</v>
      </c>
      <c r="L11" s="128" t="str" cm="1">
        <f t="array" ref="L11">IF($G11&lt;&gt;"", INDEX(十五音韻母資料表, $I11, $L$2), INDEX(十五音韻母資料表, $I11, $L$2+1))</f>
        <v>ai</v>
      </c>
      <c r="M11" s="128" t="str" cm="1">
        <f t="array" ref="M11">IF($G11&lt;&gt;"", INDEX(十五音韻母資料表, $I11, $M$2), INDEX(十五音韻母資料表, $I11, $M$2+1))</f>
        <v>ai</v>
      </c>
      <c r="N11" s="2"/>
      <c r="O11" s="2"/>
      <c r="P11" s="2"/>
    </row>
    <row r="12" spans="2:16" ht="23">
      <c r="B12" s="118">
        <f t="shared" si="1"/>
        <v>6</v>
      </c>
      <c r="C12" s="125" t="s">
        <v>601</v>
      </c>
      <c r="D12" s="118"/>
      <c r="E12" s="118">
        <f t="shared" si="2"/>
        <v>6</v>
      </c>
      <c r="F12" s="126" t="str">
        <f t="shared" si="6"/>
        <v>ainn</v>
      </c>
      <c r="G12" s="127">
        <f t="shared" si="4"/>
        <v>40</v>
      </c>
      <c r="H12" s="127" t="str">
        <f t="shared" si="5"/>
        <v/>
      </c>
      <c r="I12" s="128">
        <f t="shared" si="7"/>
        <v>40</v>
      </c>
      <c r="J12" s="128" t="str">
        <f t="shared" si="8"/>
        <v>舒聲</v>
      </c>
      <c r="K12" s="128" t="str" cm="1">
        <f t="array" ref="K12">IF($G12&lt;&gt;"", INDEX(十五音韻母清單, $G12, 1), INDEX(十五音韻母清單, $H12, 1))</f>
        <v>閒</v>
      </c>
      <c r="L12" s="128" t="str" cm="1">
        <f t="array" ref="L12">IF($G12&lt;&gt;"", INDEX(十五音韻母資料表, $I12, $L$2), INDEX(十五音韻母資料表, $I12, $L$2+1))</f>
        <v>ainn</v>
      </c>
      <c r="M12" s="128" t="str" cm="1">
        <f t="array" ref="M12">IF($G12&lt;&gt;"", INDEX(十五音韻母資料表, $I12, $M$2), INDEX(十五音韻母資料表, $I12, $M$2+1))</f>
        <v>nai</v>
      </c>
      <c r="N12" s="2"/>
      <c r="O12" s="2"/>
      <c r="P12" s="2"/>
    </row>
    <row r="13" spans="2:16" ht="23">
      <c r="B13" s="118">
        <f t="shared" si="1"/>
        <v>7</v>
      </c>
      <c r="C13" s="125" t="s">
        <v>424</v>
      </c>
      <c r="D13" s="118"/>
      <c r="E13" s="118">
        <f t="shared" si="2"/>
        <v>7</v>
      </c>
      <c r="F13" s="126" t="str">
        <f t="shared" si="6"/>
        <v>ak</v>
      </c>
      <c r="G13" s="127" t="str">
        <f t="shared" si="4"/>
        <v/>
      </c>
      <c r="H13" s="127">
        <f t="shared" si="5"/>
        <v>21</v>
      </c>
      <c r="I13" s="128">
        <f t="shared" si="7"/>
        <v>21</v>
      </c>
      <c r="J13" s="128" t="str">
        <f t="shared" si="8"/>
        <v>入聲</v>
      </c>
      <c r="K13" s="128" t="str" cm="1">
        <f t="array" ref="K13">IF($G13&lt;&gt;"", INDEX(十五音韻母清單, $G13, 1), INDEX(十五音韻母清單, $H13, 1))</f>
        <v>江</v>
      </c>
      <c r="L13" s="128" t="str" cm="1">
        <f t="array" ref="L13">IF($G13&lt;&gt;"", INDEX(十五音韻母資料表, $I13, $L$2), INDEX(十五音韻母資料表, $I13, $L$2+1))</f>
        <v>ak</v>
      </c>
      <c r="M13" s="128" t="str" cm="1">
        <f t="array" ref="M13">IF($G13&lt;&gt;"", INDEX(十五音韻母資料表, $I13, $M$2), INDEX(十五音韻母資料表, $I13, $M$2+1))</f>
        <v>ak</v>
      </c>
      <c r="N13" s="2"/>
      <c r="O13" s="2"/>
      <c r="P13" s="2"/>
    </row>
    <row r="14" spans="2:16" ht="23">
      <c r="B14" s="118">
        <f t="shared" si="1"/>
        <v>8</v>
      </c>
      <c r="C14" s="125" t="s">
        <v>109</v>
      </c>
      <c r="D14" s="118"/>
      <c r="E14" s="118">
        <f t="shared" si="2"/>
        <v>8</v>
      </c>
      <c r="F14" s="126" t="str">
        <f t="shared" si="6"/>
        <v>am</v>
      </c>
      <c r="G14" s="127">
        <f t="shared" si="4"/>
        <v>19</v>
      </c>
      <c r="H14" s="127" t="str">
        <f t="shared" si="5"/>
        <v/>
      </c>
      <c r="I14" s="128">
        <f t="shared" si="7"/>
        <v>19</v>
      </c>
      <c r="J14" s="128" t="str">
        <f t="shared" si="8"/>
        <v>舒聲</v>
      </c>
      <c r="K14" s="128" t="str" cm="1">
        <f t="array" ref="K14">IF($G14&lt;&gt;"", INDEX(十五音韻母清單, $G14, 1), INDEX(十五音韻母清單, $H14, 1))</f>
        <v>甘</v>
      </c>
      <c r="L14" s="128" t="str" cm="1">
        <f t="array" ref="L14">IF($G14&lt;&gt;"", INDEX(十五音韻母資料表, $I14, $L$2), INDEX(十五音韻母資料表, $I14, $L$2+1))</f>
        <v>am</v>
      </c>
      <c r="M14" s="128" t="str" cm="1">
        <f t="array" ref="M14">IF($G14&lt;&gt;"", INDEX(十五音韻母資料表, $I14, $M$2), INDEX(十五音韻母資料表, $I14, $M$2+1))</f>
        <v>am</v>
      </c>
      <c r="N14" s="2"/>
      <c r="O14" s="2"/>
      <c r="P14" s="2"/>
    </row>
    <row r="15" spans="2:16" ht="23">
      <c r="B15" s="118">
        <f t="shared" si="1"/>
        <v>9</v>
      </c>
      <c r="C15" s="125" t="s">
        <v>93</v>
      </c>
      <c r="D15" s="118"/>
      <c r="E15" s="118">
        <f t="shared" si="2"/>
        <v>9</v>
      </c>
      <c r="F15" s="126" t="str">
        <f t="shared" si="6"/>
        <v>an</v>
      </c>
      <c r="G15" s="127">
        <f t="shared" si="4"/>
        <v>6</v>
      </c>
      <c r="H15" s="127" t="str">
        <f t="shared" si="5"/>
        <v/>
      </c>
      <c r="I15" s="128">
        <f t="shared" si="7"/>
        <v>6</v>
      </c>
      <c r="J15" s="128" t="str">
        <f t="shared" si="8"/>
        <v>舒聲</v>
      </c>
      <c r="K15" s="128" t="str" cm="1">
        <f t="array" ref="K15">IF($G15&lt;&gt;"", INDEX(十五音韻母清單, $G15, 1), INDEX(十五音韻母清單, $H15, 1))</f>
        <v>干</v>
      </c>
      <c r="L15" s="128" t="str" cm="1">
        <f t="array" ref="L15">IF($G15&lt;&gt;"", INDEX(十五音韻母資料表, $I15, $L$2), INDEX(十五音韻母資料表, $I15, $L$2+1))</f>
        <v>an</v>
      </c>
      <c r="M15" s="128" t="str" cm="1">
        <f t="array" ref="M15">IF($G15&lt;&gt;"", INDEX(十五音韻母資料表, $I15, $M$2), INDEX(十五音韻母資料表, $I15, $M$2+1))</f>
        <v>an</v>
      </c>
      <c r="N15" s="2"/>
      <c r="O15" s="2"/>
      <c r="P15" s="2"/>
    </row>
    <row r="16" spans="2:16" ht="23">
      <c r="B16" s="118">
        <f t="shared" si="1"/>
        <v>10</v>
      </c>
      <c r="C16" s="125" t="s">
        <v>95</v>
      </c>
      <c r="D16" s="118"/>
      <c r="E16" s="118">
        <f t="shared" si="2"/>
        <v>10</v>
      </c>
      <c r="F16" s="126" t="str">
        <f t="shared" si="6"/>
        <v>ang</v>
      </c>
      <c r="G16" s="127">
        <f t="shared" si="4"/>
        <v>21</v>
      </c>
      <c r="H16" s="127" t="str">
        <f t="shared" si="5"/>
        <v/>
      </c>
      <c r="I16" s="128">
        <f t="shared" si="7"/>
        <v>21</v>
      </c>
      <c r="J16" s="128" t="str">
        <f t="shared" si="8"/>
        <v>舒聲</v>
      </c>
      <c r="K16" s="128" t="str" cm="1">
        <f t="array" ref="K16">IF($G16&lt;&gt;"", INDEX(十五音韻母清單, $G16, 1), INDEX(十五音韻母清單, $H16, 1))</f>
        <v>江</v>
      </c>
      <c r="L16" s="128" t="str" cm="1">
        <f t="array" ref="L16">IF($G16&lt;&gt;"", INDEX(十五音韻母資料表, $I16, $L$2), INDEX(十五音韻母資料表, $I16, $L$2+1))</f>
        <v>ang</v>
      </c>
      <c r="M16" s="128" t="str" cm="1">
        <f t="array" ref="M16">IF($G16&lt;&gt;"", INDEX(十五音韻母資料表, $I16, $M$2), INDEX(十五音韻母資料表, $I16, $M$2+1))</f>
        <v>ang</v>
      </c>
      <c r="N16" s="2"/>
      <c r="O16" s="2"/>
      <c r="P16" s="2"/>
    </row>
    <row r="17" spans="2:13" ht="23">
      <c r="B17" s="118">
        <f t="shared" si="1"/>
        <v>11</v>
      </c>
      <c r="C17" s="125" t="s">
        <v>408</v>
      </c>
      <c r="D17" s="118"/>
      <c r="E17" s="118">
        <f t="shared" si="2"/>
        <v>11</v>
      </c>
      <c r="F17" s="126" t="str">
        <f t="shared" si="6"/>
        <v>ap</v>
      </c>
      <c r="G17" s="127" t="str">
        <f t="shared" si="4"/>
        <v/>
      </c>
      <c r="H17" s="127">
        <f t="shared" si="5"/>
        <v>19</v>
      </c>
      <c r="I17" s="128">
        <f t="shared" si="7"/>
        <v>19</v>
      </c>
      <c r="J17" s="128" t="str">
        <f t="shared" si="8"/>
        <v>入聲</v>
      </c>
      <c r="K17" s="128" t="str" cm="1">
        <f t="array" ref="K17">IF($G17&lt;&gt;"", INDEX(十五音韻母清單, $G17, 1), INDEX(十五音韻母清單, $H17, 1))</f>
        <v>甘</v>
      </c>
      <c r="L17" s="128" t="str" cm="1">
        <f t="array" ref="L17">IF($G17&lt;&gt;"", INDEX(十五音韻母資料表, $I17, $L$2), INDEX(十五音韻母資料表, $I17, $L$2+1))</f>
        <v>ap</v>
      </c>
      <c r="M17" s="128" t="str" cm="1">
        <f t="array" ref="M17">IF($G17&lt;&gt;"", INDEX(十五音韻母資料表, $I17, $M$2), INDEX(十五音韻母資料表, $I17, $M$2+1))</f>
        <v>ap</v>
      </c>
    </row>
    <row r="18" spans="2:13" ht="23">
      <c r="B18" s="118">
        <f t="shared" si="1"/>
        <v>12</v>
      </c>
      <c r="C18" s="125" t="s">
        <v>312</v>
      </c>
      <c r="D18" s="118"/>
      <c r="E18" s="118">
        <f t="shared" si="2"/>
        <v>12</v>
      </c>
      <c r="F18" s="126" t="str">
        <f t="shared" si="6"/>
        <v>at</v>
      </c>
      <c r="G18" s="127" t="str">
        <f t="shared" si="4"/>
        <v/>
      </c>
      <c r="H18" s="127">
        <f t="shared" si="5"/>
        <v>6</v>
      </c>
      <c r="I18" s="128">
        <f t="shared" si="7"/>
        <v>6</v>
      </c>
      <c r="J18" s="128" t="str">
        <f t="shared" si="8"/>
        <v>入聲</v>
      </c>
      <c r="K18" s="128" t="str" cm="1">
        <f t="array" ref="K18">IF($G18&lt;&gt;"", INDEX(十五音韻母清單, $G18, 1), INDEX(十五音韻母清單, $H18, 1))</f>
        <v>干</v>
      </c>
      <c r="L18" s="128" t="str" cm="1">
        <f t="array" ref="L18">IF($G18&lt;&gt;"", INDEX(十五音韻母資料表, $I18, $L$2), INDEX(十五音韻母資料表, $I18, $L$2+1))</f>
        <v>at</v>
      </c>
      <c r="M18" s="128" t="str" cm="1">
        <f t="array" ref="M18">IF($G18&lt;&gt;"", INDEX(十五音韻母資料表, $I18, $M$2), INDEX(十五音韻母資料表, $I18, $M$2+1))</f>
        <v>at</v>
      </c>
    </row>
    <row r="19" spans="2:13" ht="23">
      <c r="B19" s="118">
        <f t="shared" si="1"/>
        <v>13</v>
      </c>
      <c r="C19" s="125" t="s">
        <v>102</v>
      </c>
      <c r="D19" s="118"/>
      <c r="E19" s="118">
        <f t="shared" si="2"/>
        <v>13</v>
      </c>
      <c r="F19" s="126" t="str">
        <f t="shared" si="6"/>
        <v>au</v>
      </c>
      <c r="G19" s="127">
        <f t="shared" si="4"/>
        <v>23</v>
      </c>
      <c r="H19" s="127" t="str">
        <f t="shared" si="5"/>
        <v/>
      </c>
      <c r="I19" s="128">
        <f t="shared" si="7"/>
        <v>23</v>
      </c>
      <c r="J19" s="128" t="str">
        <f t="shared" si="8"/>
        <v>舒聲</v>
      </c>
      <c r="K19" s="128" t="str" cm="1">
        <f t="array" ref="K19">IF($G19&lt;&gt;"", INDEX(十五音韻母清單, $G19, 1), INDEX(十五音韻母清單, $H19, 1))</f>
        <v>交</v>
      </c>
      <c r="L19" s="128" t="str" cm="1">
        <f t="array" ref="L19">IF($G19&lt;&gt;"", INDEX(十五音韻母資料表, $I19, $L$2), INDEX(十五音韻母資料表, $I19, $L$2+1))</f>
        <v>au</v>
      </c>
      <c r="M19" s="128" t="str" cm="1">
        <f t="array" ref="M19">IF($G19&lt;&gt;"", INDEX(十五音韻母資料表, $I19, $M$2), INDEX(十五音韻母資料表, $I19, $M$2+1))</f>
        <v>ao</v>
      </c>
    </row>
    <row r="20" spans="2:13" ht="23">
      <c r="B20" s="118">
        <f t="shared" si="1"/>
        <v>14</v>
      </c>
      <c r="C20" s="125" t="s">
        <v>438</v>
      </c>
      <c r="D20" s="118"/>
      <c r="E20" s="118">
        <f t="shared" si="2"/>
        <v>14</v>
      </c>
      <c r="F20" s="126" t="str">
        <f t="shared" si="6"/>
        <v>auh</v>
      </c>
      <c r="G20" s="127" t="str">
        <f t="shared" si="4"/>
        <v/>
      </c>
      <c r="H20" s="127">
        <f t="shared" si="5"/>
        <v>23</v>
      </c>
      <c r="I20" s="128">
        <f t="shared" si="7"/>
        <v>23</v>
      </c>
      <c r="J20" s="128" t="str">
        <f t="shared" si="8"/>
        <v>入聲</v>
      </c>
      <c r="K20" s="128" t="str" cm="1">
        <f t="array" ref="K20">IF($G20&lt;&gt;"", INDEX(十五音韻母清單, $G20, 1), INDEX(十五音韻母清單, $H20, 1))</f>
        <v>交</v>
      </c>
      <c r="L20" s="128" t="str" cm="1">
        <f t="array" ref="L20">IF($G20&lt;&gt;"", INDEX(十五音韻母資料表, $I20, $L$2), INDEX(十五音韻母資料表, $I20, $L$2+1))</f>
        <v>auh</v>
      </c>
      <c r="M20" s="128" t="str" cm="1">
        <f t="array" ref="M20">IF($G20&lt;&gt;"", INDEX(十五音韻母資料表, $I20, $M$2), INDEX(十五音韻母資料表, $I20, $M$2+1))</f>
        <v>aoh</v>
      </c>
    </row>
    <row r="21" spans="2:13" ht="23">
      <c r="B21" s="118">
        <f t="shared" si="1"/>
        <v>15</v>
      </c>
      <c r="C21" s="125" t="s">
        <v>98</v>
      </c>
      <c r="D21" s="118"/>
      <c r="E21" s="118">
        <f t="shared" si="2"/>
        <v>15</v>
      </c>
      <c r="F21" s="126" t="str">
        <f t="shared" si="6"/>
        <v>e</v>
      </c>
      <c r="G21" s="127">
        <f t="shared" si="4"/>
        <v>39</v>
      </c>
      <c r="H21" s="127" t="str">
        <f t="shared" si="5"/>
        <v/>
      </c>
      <c r="I21" s="128">
        <f t="shared" si="7"/>
        <v>39</v>
      </c>
      <c r="J21" s="128" t="str">
        <f t="shared" si="8"/>
        <v>舒聲</v>
      </c>
      <c r="K21" s="128" t="str" cm="1">
        <f t="array" ref="K21">IF($G21&lt;&gt;"", INDEX(十五音韻母清單, $G21, 1), INDEX(十五音韻母清單, $H21, 1))</f>
        <v>伽</v>
      </c>
      <c r="L21" s="128" t="str" cm="1">
        <f t="array" ref="L21">IF($G21&lt;&gt;"", INDEX(十五音韻母資料表, $I21, $L$2), INDEX(十五音韻母資料表, $I21, $L$2+1))</f>
        <v>e</v>
      </c>
      <c r="M21" s="128" t="str" cm="1">
        <f t="array" ref="M21">IF($G21&lt;&gt;"", INDEX(十五音韻母資料表, $I21, $M$2), INDEX(十五音韻母資料表, $I21, $M$2+1))</f>
        <v>e</v>
      </c>
    </row>
    <row r="22" spans="2:13" ht="23">
      <c r="B22" s="118">
        <f t="shared" si="1"/>
        <v>16</v>
      </c>
      <c r="C22" s="125" t="s">
        <v>510</v>
      </c>
      <c r="D22" s="118"/>
      <c r="E22" s="118">
        <f t="shared" si="2"/>
        <v>16</v>
      </c>
      <c r="F22" s="126" t="str">
        <f t="shared" si="6"/>
        <v>enn</v>
      </c>
      <c r="G22" s="127">
        <f t="shared" si="4"/>
        <v>31</v>
      </c>
      <c r="H22" s="127" t="str">
        <f t="shared" si="5"/>
        <v/>
      </c>
      <c r="I22" s="128">
        <f t="shared" si="7"/>
        <v>31</v>
      </c>
      <c r="J22" s="128" t="str">
        <f t="shared" si="8"/>
        <v>舒聲</v>
      </c>
      <c r="K22" s="128" t="str" cm="1">
        <f t="array" ref="K22">IF($G22&lt;&gt;"", INDEX(十五音韻母清單, $G22, 1), INDEX(十五音韻母清單, $H22, 1))</f>
        <v>更</v>
      </c>
      <c r="L22" s="128" t="str" cm="1">
        <f t="array" ref="L22">IF($G22&lt;&gt;"", INDEX(十五音韻母資料表, $I22, $L$2), INDEX(十五音韻母資料表, $I22, $L$2+1))</f>
        <v>enn</v>
      </c>
      <c r="M22" s="128" t="str" cm="1">
        <f t="array" ref="M22">IF($G22&lt;&gt;"", INDEX(十五音韻母資料表, $I22, $M$2), INDEX(十五音韻母資料表, $I22, $M$2+1))</f>
        <v>ne</v>
      </c>
    </row>
    <row r="23" spans="2:13" ht="23">
      <c r="B23" s="118">
        <f t="shared" si="1"/>
        <v>17</v>
      </c>
      <c r="C23" s="125" t="s">
        <v>596</v>
      </c>
      <c r="D23" s="118"/>
      <c r="E23" s="118">
        <f t="shared" si="2"/>
        <v>17</v>
      </c>
      <c r="F23" s="126" t="str">
        <f t="shared" si="6"/>
        <v>eh</v>
      </c>
      <c r="G23" s="127" t="str">
        <f t="shared" si="4"/>
        <v/>
      </c>
      <c r="H23" s="127">
        <f t="shared" si="5"/>
        <v>39</v>
      </c>
      <c r="I23" s="128">
        <f t="shared" si="7"/>
        <v>39</v>
      </c>
      <c r="J23" s="128" t="str">
        <f t="shared" si="8"/>
        <v>入聲</v>
      </c>
      <c r="K23" s="128" t="str" cm="1">
        <f t="array" ref="K23">IF($G23&lt;&gt;"", INDEX(十五音韻母清單, $G23, 1), INDEX(十五音韻母清單, $H23, 1))</f>
        <v>伽</v>
      </c>
      <c r="L23" s="128" t="str" cm="1">
        <f t="array" ref="L23">IF($G23&lt;&gt;"", INDEX(十五音韻母資料表, $I23, $L$2), INDEX(十五音韻母資料表, $I23, $L$2+1))</f>
        <v>eh</v>
      </c>
      <c r="M23" s="128" t="str" cm="1">
        <f t="array" ref="M23">IF($G23&lt;&gt;"", INDEX(十五音韻母資料表, $I23, $M$2), INDEX(十五音韻母資料表, $I23, $M$2+1))</f>
        <v>eh</v>
      </c>
    </row>
    <row r="24" spans="2:13" ht="23">
      <c r="B24" s="118">
        <f t="shared" si="1"/>
        <v>18</v>
      </c>
      <c r="C24" s="125" t="s">
        <v>511</v>
      </c>
      <c r="D24" s="118"/>
      <c r="E24" s="118">
        <f t="shared" si="2"/>
        <v>18</v>
      </c>
      <c r="F24" s="126" t="str">
        <f t="shared" si="6"/>
        <v>ehnn</v>
      </c>
      <c r="G24" s="127" t="str">
        <f t="shared" si="4"/>
        <v/>
      </c>
      <c r="H24" s="127">
        <f t="shared" si="5"/>
        <v>31</v>
      </c>
      <c r="I24" s="128">
        <f t="shared" si="7"/>
        <v>31</v>
      </c>
      <c r="J24" s="128" t="str">
        <f t="shared" si="8"/>
        <v>入聲</v>
      </c>
      <c r="K24" s="128" t="str" cm="1">
        <f t="array" ref="K24">IF($G24&lt;&gt;"", INDEX(十五音韻母清單, $G24, 1), INDEX(十五音韻母清單, $H24, 1))</f>
        <v>更</v>
      </c>
      <c r="L24" s="128" t="str" cm="1">
        <f t="array" ref="L24">IF($G24&lt;&gt;"", INDEX(十五音韻母資料表, $I24, $L$2), INDEX(十五音韻母資料表, $I24, $L$2+1))</f>
        <v>ennh</v>
      </c>
      <c r="M24" s="128" t="str" cm="1">
        <f t="array" ref="M24">IF($G24&lt;&gt;"", INDEX(十五音韻母資料表, $I24, $M$2), INDEX(十五音韻母資料表, $I24, $M$2+1))</f>
        <v>neh</v>
      </c>
    </row>
    <row r="25" spans="2:13" ht="23">
      <c r="B25" s="118">
        <f t="shared" si="1"/>
        <v>19</v>
      </c>
      <c r="C25" s="125" t="s">
        <v>77</v>
      </c>
      <c r="D25" s="118"/>
      <c r="E25" s="118">
        <f t="shared" si="2"/>
        <v>19</v>
      </c>
      <c r="F25" s="126" t="str">
        <f t="shared" si="6"/>
        <v>ek</v>
      </c>
      <c r="G25" s="127" t="str">
        <f t="shared" si="4"/>
        <v/>
      </c>
      <c r="H25" s="127">
        <f t="shared" si="5"/>
        <v>9</v>
      </c>
      <c r="I25" s="128">
        <f t="shared" si="7"/>
        <v>9</v>
      </c>
      <c r="J25" s="128" t="str">
        <f t="shared" si="8"/>
        <v>入聲</v>
      </c>
      <c r="K25" s="128" t="str" cm="1">
        <f t="array" ref="K25">IF($G25&lt;&gt;"", INDEX(十五音韻母清單, $G25, 1), INDEX(十五音韻母清單, $H25, 1))</f>
        <v>經</v>
      </c>
      <c r="L25" s="128" t="str" cm="1">
        <f t="array" ref="L25">IF($G25&lt;&gt;"", INDEX(十五音韻母資料表, $I25, $L$2), INDEX(十五音韻母資料表, $I25, $L$2+1))</f>
        <v>ik</v>
      </c>
      <c r="M25" s="128" t="str" cm="1">
        <f t="array" ref="M25">IF($G25&lt;&gt;"", INDEX(十五音韻母資料表, $I25, $M$2), INDEX(十五音韻母資料表, $I25, $M$2+1))</f>
        <v>ik</v>
      </c>
    </row>
    <row r="26" spans="2:13" ht="23">
      <c r="B26" s="118">
        <f t="shared" si="1"/>
        <v>20</v>
      </c>
      <c r="C26" s="125" t="s">
        <v>81</v>
      </c>
      <c r="D26" s="118"/>
      <c r="E26" s="118">
        <f t="shared" si="2"/>
        <v>20</v>
      </c>
      <c r="F26" s="126" t="str">
        <f t="shared" si="6"/>
        <v>eng</v>
      </c>
      <c r="G26" s="127">
        <f t="shared" si="4"/>
        <v>9</v>
      </c>
      <c r="H26" s="127" t="str">
        <f t="shared" si="5"/>
        <v/>
      </c>
      <c r="I26" s="128">
        <f t="shared" si="7"/>
        <v>9</v>
      </c>
      <c r="J26" s="128" t="str">
        <f t="shared" si="8"/>
        <v>舒聲</v>
      </c>
      <c r="K26" s="128" t="str" cm="1">
        <f t="array" ref="K26">IF($G26&lt;&gt;"", INDEX(十五音韻母清單, $G26, 1), INDEX(十五音韻母清單, $H26, 1))</f>
        <v>經</v>
      </c>
      <c r="L26" s="128" t="str" cm="1">
        <f t="array" ref="L26">IF($G26&lt;&gt;"", INDEX(十五音韻母資料表, $I26, $L$2), INDEX(十五音韻母資料表, $I26, $L$2+1))</f>
        <v>ing</v>
      </c>
      <c r="M26" s="128" t="str" cm="1">
        <f t="array" ref="M26">IF($G26&lt;&gt;"", INDEX(十五音韻母資料表, $I26, $M$2), INDEX(十五音韻母資料表, $I26, $M$2+1))</f>
        <v>ing</v>
      </c>
    </row>
    <row r="27" spans="2:13" ht="23">
      <c r="B27" s="118">
        <f t="shared" si="1"/>
        <v>21</v>
      </c>
      <c r="C27" s="125" t="s">
        <v>67</v>
      </c>
      <c r="D27" s="118"/>
      <c r="E27" s="118">
        <f t="shared" si="2"/>
        <v>21</v>
      </c>
      <c r="F27" s="126" t="str">
        <f t="shared" si="6"/>
        <v>i</v>
      </c>
      <c r="G27" s="127">
        <f t="shared" si="4"/>
        <v>29</v>
      </c>
      <c r="H27" s="127" t="str">
        <f t="shared" si="5"/>
        <v/>
      </c>
      <c r="I27" s="128">
        <f t="shared" si="7"/>
        <v>29</v>
      </c>
      <c r="J27" s="128" t="str">
        <f t="shared" si="8"/>
        <v>舒聲</v>
      </c>
      <c r="K27" s="128" t="str" cm="1">
        <f t="array" ref="K27">IF($G27&lt;&gt;"", INDEX(十五音韻母清單, $G27, 1), INDEX(十五音韻母清單, $H27, 1))</f>
        <v>居</v>
      </c>
      <c r="L27" s="128" t="str" cm="1">
        <f t="array" ref="L27">IF($G27&lt;&gt;"", INDEX(十五音韻母資料表, $I27, $L$2), INDEX(十五音韻母資料表, $I27, $L$2+1))</f>
        <v>i</v>
      </c>
      <c r="M27" s="128" t="str" cm="1">
        <f t="array" ref="M27">IF($G27&lt;&gt;"", INDEX(十五音韻母資料表, $I27, $M$2), INDEX(十五音韻母資料表, $I27, $M$2+1))</f>
        <v>i</v>
      </c>
    </row>
    <row r="28" spans="2:13" ht="23">
      <c r="B28" s="118">
        <f t="shared" si="1"/>
        <v>22</v>
      </c>
      <c r="C28" s="125" t="s">
        <v>546</v>
      </c>
      <c r="D28" s="118"/>
      <c r="E28" s="118">
        <f t="shared" si="2"/>
        <v>22</v>
      </c>
      <c r="F28" s="126" t="str">
        <f t="shared" si="6"/>
        <v>inn</v>
      </c>
      <c r="G28" s="127">
        <f t="shared" si="4"/>
        <v>34</v>
      </c>
      <c r="H28" s="127" t="str">
        <f t="shared" si="5"/>
        <v/>
      </c>
      <c r="I28" s="128">
        <f t="shared" si="7"/>
        <v>34</v>
      </c>
      <c r="J28" s="128" t="str">
        <f t="shared" si="8"/>
        <v>舒聲</v>
      </c>
      <c r="K28" s="128" t="str" cm="1">
        <f t="array" ref="K28">IF($G28&lt;&gt;"", INDEX(十五音韻母清單, $G28, 1), INDEX(十五音韻母清單, $H28, 1))</f>
        <v>梔</v>
      </c>
      <c r="L28" s="128" t="str" cm="1">
        <f t="array" ref="L28">IF($G28&lt;&gt;"", INDEX(十五音韻母資料表, $I28, $L$2), INDEX(十五音韻母資料表, $I28, $L$2+1))</f>
        <v>inn</v>
      </c>
      <c r="M28" s="128" t="str" cm="1">
        <f t="array" ref="M28">IF($G28&lt;&gt;"", INDEX(十五音韻母資料表, $I28, $M$2), INDEX(十五音韻母資料表, $I28, $M$2+1))</f>
        <v>ni</v>
      </c>
    </row>
    <row r="29" spans="2:13" ht="23">
      <c r="B29" s="118">
        <f t="shared" si="1"/>
        <v>23</v>
      </c>
      <c r="C29" s="125" t="s">
        <v>106</v>
      </c>
      <c r="D29" s="118"/>
      <c r="E29" s="118">
        <f t="shared" si="2"/>
        <v>23</v>
      </c>
      <c r="F29" s="126" t="str">
        <f t="shared" si="6"/>
        <v>ia</v>
      </c>
      <c r="G29" s="127">
        <f t="shared" si="4"/>
        <v>24</v>
      </c>
      <c r="H29" s="127" t="str">
        <f t="shared" si="5"/>
        <v/>
      </c>
      <c r="I29" s="128">
        <f t="shared" si="7"/>
        <v>24</v>
      </c>
      <c r="J29" s="128" t="str">
        <f t="shared" si="8"/>
        <v>舒聲</v>
      </c>
      <c r="K29" s="128" t="str" cm="1">
        <f t="array" ref="K29">IF($G29&lt;&gt;"", INDEX(十五音韻母清單, $G29, 1), INDEX(十五音韻母清單, $H29, 1))</f>
        <v>迦</v>
      </c>
      <c r="L29" s="128" t="str" cm="1">
        <f t="array" ref="L29">IF($G29&lt;&gt;"", INDEX(十五音韻母資料表, $I29, $L$2), INDEX(十五音韻母資料表, $I29, $L$2+1))</f>
        <v>ia</v>
      </c>
      <c r="M29" s="128" t="str" cm="1">
        <f t="array" ref="M29">IF($G29&lt;&gt;"", INDEX(十五音韻母資料表, $I29, $M$2), INDEX(十五音韻母資料表, $I29, $M$2+1))</f>
        <v>ia</v>
      </c>
    </row>
    <row r="30" spans="2:13" ht="23">
      <c r="B30" s="118">
        <f t="shared" si="1"/>
        <v>24</v>
      </c>
      <c r="C30" s="125" t="s">
        <v>112</v>
      </c>
      <c r="D30" s="118"/>
      <c r="E30" s="118">
        <f t="shared" si="2"/>
        <v>24</v>
      </c>
      <c r="F30" s="126" t="str">
        <f t="shared" si="6"/>
        <v>iann</v>
      </c>
      <c r="G30" s="127">
        <f t="shared" si="4"/>
        <v>36</v>
      </c>
      <c r="H30" s="127" t="str">
        <f t="shared" si="5"/>
        <v/>
      </c>
      <c r="I30" s="128">
        <f t="shared" si="7"/>
        <v>36</v>
      </c>
      <c r="J30" s="128" t="str">
        <f t="shared" si="8"/>
        <v>舒聲</v>
      </c>
      <c r="K30" s="128" t="str" cm="1">
        <f t="array" ref="K30">IF($G30&lt;&gt;"", INDEX(十五音韻母清單, $G30, 1), INDEX(十五音韻母清單, $H30, 1))</f>
        <v>驚</v>
      </c>
      <c r="L30" s="128" t="str" cm="1">
        <f t="array" ref="L30">IF($G30&lt;&gt;"", INDEX(十五音韻母資料表, $I30, $L$2), INDEX(十五音韻母資料表, $I30, $L$2+1))</f>
        <v>iannh</v>
      </c>
      <c r="M30" s="128" t="str" cm="1">
        <f t="array" ref="M30">IF($G30&lt;&gt;"", INDEX(十五音韻母資料表, $I30, $M$2), INDEX(十五音韻母資料表, $I30, $M$2+1))</f>
        <v>nia</v>
      </c>
    </row>
    <row r="31" spans="2:13" ht="23">
      <c r="B31" s="118">
        <f t="shared" si="1"/>
        <v>25</v>
      </c>
      <c r="C31" s="125" t="s">
        <v>130</v>
      </c>
      <c r="D31" s="118"/>
      <c r="E31" s="118">
        <f t="shared" si="2"/>
        <v>25</v>
      </c>
      <c r="F31" s="126" t="str">
        <f t="shared" si="6"/>
        <v>iah</v>
      </c>
      <c r="G31" s="127" t="str">
        <f t="shared" si="4"/>
        <v/>
      </c>
      <c r="H31" s="127">
        <f t="shared" si="5"/>
        <v>24</v>
      </c>
      <c r="I31" s="128">
        <f t="shared" si="7"/>
        <v>24</v>
      </c>
      <c r="J31" s="128" t="str">
        <f t="shared" si="8"/>
        <v>入聲</v>
      </c>
      <c r="K31" s="128" t="str" cm="1">
        <f t="array" ref="K31">IF($G31&lt;&gt;"", INDEX(十五音韻母清單, $G31, 1), INDEX(十五音韻母清單, $H31, 1))</f>
        <v>迦</v>
      </c>
      <c r="L31" s="128" t="str" cm="1">
        <f t="array" ref="L31">IF($G31&lt;&gt;"", INDEX(十五音韻母資料表, $I31, $L$2), INDEX(十五音韻母資料表, $I31, $L$2+1))</f>
        <v>iah</v>
      </c>
      <c r="M31" s="128" t="str" cm="1">
        <f t="array" ref="M31">IF($G31&lt;&gt;"", INDEX(十五音韻母資料表, $I31, $M$2), INDEX(十五音韻母資料表, $I31, $M$2+1))</f>
        <v>iah</v>
      </c>
    </row>
    <row r="32" spans="2:13" ht="23">
      <c r="B32" s="118">
        <f t="shared" si="1"/>
        <v>26</v>
      </c>
      <c r="C32" s="125" t="s">
        <v>779</v>
      </c>
      <c r="D32" s="118"/>
      <c r="E32" s="118">
        <f t="shared" si="2"/>
        <v>26</v>
      </c>
      <c r="F32" s="126" t="str">
        <f t="shared" si="6"/>
        <v>iahnn</v>
      </c>
      <c r="G32" s="127" t="str">
        <f t="shared" si="4"/>
        <v/>
      </c>
      <c r="H32" s="127" t="str">
        <f t="shared" si="5"/>
        <v/>
      </c>
      <c r="I32" s="128" t="str">
        <f t="shared" si="7"/>
        <v/>
      </c>
      <c r="J32" s="128" t="str">
        <f t="shared" si="8"/>
        <v>入聲</v>
      </c>
      <c r="K32" s="128" t="e" cm="1">
        <f t="array" ref="K32">IF($G32&lt;&gt;"", INDEX(十五音韻母清單, $G32, 1), INDEX(十五音韻母清單, $H32, 1))</f>
        <v>#VALUE!</v>
      </c>
      <c r="L32" s="128" t="e" cm="1">
        <f t="array" ref="L32">IF($G32&lt;&gt;"", INDEX(十五音韻母資料表, $I32, $L$2), INDEX(十五音韻母資料表, $I32, $L$2+1))</f>
        <v>#VALUE!</v>
      </c>
      <c r="M32" s="128" t="e" cm="1">
        <f t="array" ref="M32">IF($G32&lt;&gt;"", INDEX(十五音韻母資料表, $I32, $M$2), INDEX(十五音韻母資料表, $I32, $M$2+1))</f>
        <v>#VALUE!</v>
      </c>
    </row>
    <row r="33" spans="2:13" ht="23">
      <c r="B33" s="118">
        <f t="shared" si="1"/>
        <v>27</v>
      </c>
      <c r="C33" s="125" t="s">
        <v>399</v>
      </c>
      <c r="D33" s="118"/>
      <c r="E33" s="118">
        <f t="shared" si="2"/>
        <v>27</v>
      </c>
      <c r="F33" s="126" t="str">
        <f t="shared" si="6"/>
        <v>iak</v>
      </c>
      <c r="G33" s="127" t="str">
        <f t="shared" si="4"/>
        <v/>
      </c>
      <c r="H33" s="127">
        <f t="shared" si="5"/>
        <v>18</v>
      </c>
      <c r="I33" s="128">
        <f t="shared" si="7"/>
        <v>18</v>
      </c>
      <c r="J33" s="128" t="str">
        <f t="shared" si="8"/>
        <v>入聲</v>
      </c>
      <c r="K33" s="128" t="str" cm="1">
        <f t="array" ref="K33">IF($G33&lt;&gt;"", INDEX(十五音韻母清單, $G33, 1), INDEX(十五音韻母清單, $H33, 1))</f>
        <v>姜</v>
      </c>
      <c r="L33" s="128" t="str" cm="1">
        <f t="array" ref="L33">IF($G33&lt;&gt;"", INDEX(十五音韻母資料表, $I33, $L$2), INDEX(十五音韻母資料表, $I33, $L$2+1))</f>
        <v>iak</v>
      </c>
      <c r="M33" s="128" t="str" cm="1">
        <f t="array" ref="M33">IF($G33&lt;&gt;"", INDEX(十五音韻母資料表, $I33, $M$2), INDEX(十五音韻母資料表, $I33, $M$2+1))</f>
        <v>iak</v>
      </c>
    </row>
    <row r="34" spans="2:13" ht="23">
      <c r="B34" s="118">
        <f t="shared" si="1"/>
        <v>28</v>
      </c>
      <c r="C34" s="125" t="s">
        <v>107</v>
      </c>
      <c r="D34" s="118"/>
      <c r="E34" s="118">
        <f t="shared" si="2"/>
        <v>28</v>
      </c>
      <c r="F34" s="126" t="str">
        <f t="shared" si="6"/>
        <v>iam</v>
      </c>
      <c r="G34" s="127">
        <f t="shared" si="4"/>
        <v>22</v>
      </c>
      <c r="H34" s="127" t="str">
        <f t="shared" si="5"/>
        <v/>
      </c>
      <c r="I34" s="128">
        <f t="shared" si="7"/>
        <v>22</v>
      </c>
      <c r="J34" s="128" t="str">
        <f t="shared" si="8"/>
        <v>舒聲</v>
      </c>
      <c r="K34" s="128" t="str" cm="1">
        <f t="array" ref="K34">IF($G34&lt;&gt;"", INDEX(十五音韻母清單, $G34, 1), INDEX(十五音韻母清單, $H34, 1))</f>
        <v>兼</v>
      </c>
      <c r="L34" s="128" t="str" cm="1">
        <f t="array" ref="L34">IF($G34&lt;&gt;"", INDEX(十五音韻母資料表, $I34, $L$2), INDEX(十五音韻母資料表, $I34, $L$2+1))</f>
        <v>iam</v>
      </c>
      <c r="M34" s="128" t="str" cm="1">
        <f t="array" ref="M34">IF($G34&lt;&gt;"", INDEX(十五音韻母資料表, $I34, $M$2), INDEX(十五音韻母資料表, $I34, $M$2+1))</f>
        <v>iam</v>
      </c>
    </row>
    <row r="35" spans="2:13" ht="23">
      <c r="B35" s="118">
        <f t="shared" si="1"/>
        <v>29</v>
      </c>
      <c r="C35" s="125" t="s">
        <v>91</v>
      </c>
      <c r="D35" s="118"/>
      <c r="E35" s="118">
        <f t="shared" si="2"/>
        <v>29</v>
      </c>
      <c r="F35" s="126" t="str">
        <f t="shared" si="6"/>
        <v>ian</v>
      </c>
      <c r="G35" s="127">
        <f t="shared" si="4"/>
        <v>2</v>
      </c>
      <c r="H35" s="127" t="str">
        <f t="shared" si="5"/>
        <v/>
      </c>
      <c r="I35" s="128">
        <f t="shared" si="7"/>
        <v>2</v>
      </c>
      <c r="J35" s="128" t="str">
        <f t="shared" si="8"/>
        <v>舒聲</v>
      </c>
      <c r="K35" s="128" t="str" cm="1">
        <f t="array" ref="K35">IF($G35&lt;&gt;"", INDEX(十五音韻母清單, $G35, 1), INDEX(十五音韻母清單, $H35, 1))</f>
        <v>堅</v>
      </c>
      <c r="L35" s="128" t="str" cm="1">
        <f t="array" ref="L35">IF($G35&lt;&gt;"", INDEX(十五音韻母資料表, $I35, $L$2), INDEX(十五音韻母資料表, $I35, $L$2+1))</f>
        <v>ian</v>
      </c>
      <c r="M35" s="128" t="str" cm="1">
        <f t="array" ref="M35">IF($G35&lt;&gt;"", INDEX(十五音韻母資料表, $I35, $M$2), INDEX(十五音韻母資料表, $I35, $M$2+1))</f>
        <v>ian</v>
      </c>
    </row>
    <row r="36" spans="2:13" ht="23">
      <c r="B36" s="118">
        <f t="shared" si="1"/>
        <v>30</v>
      </c>
      <c r="C36" s="125" t="s">
        <v>398</v>
      </c>
      <c r="D36" s="118"/>
      <c r="E36" s="118">
        <f t="shared" si="2"/>
        <v>30</v>
      </c>
      <c r="F36" s="126" t="str">
        <f t="shared" si="6"/>
        <v>iang</v>
      </c>
      <c r="G36" s="127">
        <f t="shared" si="4"/>
        <v>18</v>
      </c>
      <c r="H36" s="127" t="str">
        <f t="shared" si="5"/>
        <v/>
      </c>
      <c r="I36" s="128">
        <f t="shared" si="7"/>
        <v>18</v>
      </c>
      <c r="J36" s="128" t="str">
        <f t="shared" si="8"/>
        <v>舒聲</v>
      </c>
      <c r="K36" s="128" t="str" cm="1">
        <f t="array" ref="K36">IF($G36&lt;&gt;"", INDEX(十五音韻母清單, $G36, 1), INDEX(十五音韻母清單, $H36, 1))</f>
        <v>姜</v>
      </c>
      <c r="L36" s="128" t="str" cm="1">
        <f t="array" ref="L36">IF($G36&lt;&gt;"", INDEX(十五音韻母資料表, $I36, $L$2), INDEX(十五音韻母資料表, $I36, $L$2+1))</f>
        <v>iang</v>
      </c>
      <c r="M36" s="128" t="str" cm="1">
        <f t="array" ref="M36">IF($G36&lt;&gt;"", INDEX(十五音韻母資料表, $I36, $M$2), INDEX(十五音韻母資料表, $I36, $M$2+1))</f>
        <v>iang</v>
      </c>
    </row>
    <row r="37" spans="2:13" ht="23">
      <c r="B37" s="118">
        <f t="shared" si="1"/>
        <v>31</v>
      </c>
      <c r="C37" s="125" t="s">
        <v>96</v>
      </c>
      <c r="D37" s="118"/>
      <c r="E37" s="118">
        <f t="shared" si="2"/>
        <v>31</v>
      </c>
      <c r="F37" s="126" t="str">
        <f t="shared" si="6"/>
        <v>iap</v>
      </c>
      <c r="G37" s="127" t="str">
        <f t="shared" ref="G37:G97" si="9">IFERROR( MATCH($F37, 舒聲韻母清單, 0), "")</f>
        <v/>
      </c>
      <c r="H37" s="127">
        <f t="shared" ref="H37:H97" si="10">IFERROR( MATCH($F37, 入聲韻母清單, 0), "")</f>
        <v>22</v>
      </c>
      <c r="I37" s="128">
        <f t="shared" si="7"/>
        <v>22</v>
      </c>
      <c r="J37" s="128" t="str">
        <f t="shared" si="8"/>
        <v>入聲</v>
      </c>
      <c r="K37" s="128" t="str" cm="1">
        <f t="array" ref="K37">IF($G37&lt;&gt;"", INDEX(十五音韻母清單, $G37, 1), INDEX(十五音韻母清單, $H37, 1))</f>
        <v>兼</v>
      </c>
      <c r="L37" s="128" t="str" cm="1">
        <f t="array" ref="L37">IF($G37&lt;&gt;"", INDEX(十五音韻母資料表, $I37, $L$2), INDEX(十五音韻母資料表, $I37, $L$2+1))</f>
        <v>iap</v>
      </c>
      <c r="M37" s="128" t="str" cm="1">
        <f t="array" ref="M37">IF($G37&lt;&gt;"", INDEX(十五音韻母資料表, $I37, $M$2), INDEX(十五音韻母資料表, $I37, $M$2+1))</f>
        <v>iap</v>
      </c>
    </row>
    <row r="38" spans="2:13" ht="23">
      <c r="B38" s="118">
        <f t="shared" si="1"/>
        <v>32</v>
      </c>
      <c r="C38" s="125" t="s">
        <v>114</v>
      </c>
      <c r="D38" s="118"/>
      <c r="E38" s="118">
        <f t="shared" si="2"/>
        <v>32</v>
      </c>
      <c r="F38" s="126" t="str">
        <f t="shared" si="6"/>
        <v>iat</v>
      </c>
      <c r="G38" s="127" t="str">
        <f t="shared" si="9"/>
        <v/>
      </c>
      <c r="H38" s="127">
        <f t="shared" si="10"/>
        <v>2</v>
      </c>
      <c r="I38" s="128">
        <f t="shared" si="7"/>
        <v>2</v>
      </c>
      <c r="J38" s="128" t="str">
        <f t="shared" si="8"/>
        <v>入聲</v>
      </c>
      <c r="K38" s="128" t="str" cm="1">
        <f t="array" ref="K38">IF($G38&lt;&gt;"", INDEX(十五音韻母清單, $G38, 1), INDEX(十五音韻母清單, $H38, 1))</f>
        <v>堅</v>
      </c>
      <c r="L38" s="128" t="str" cm="1">
        <f t="array" ref="L38">IF($G38&lt;&gt;"", INDEX(十五音韻母資料表, $I38, $L$2), INDEX(十五音韻母資料表, $I38, $L$2+1))</f>
        <v>iat</v>
      </c>
      <c r="M38" s="128" t="str" cm="1">
        <f t="array" ref="M38">IF($G38&lt;&gt;"", INDEX(十五音韻母資料表, $I38, $M$2), INDEX(十五音韻母資料表, $I38, $M$2+1))</f>
        <v>iat</v>
      </c>
    </row>
    <row r="39" spans="2:13" ht="23">
      <c r="B39" s="118">
        <f t="shared" si="1"/>
        <v>33</v>
      </c>
      <c r="C39" s="125" t="s">
        <v>89</v>
      </c>
      <c r="D39" s="118"/>
      <c r="E39" s="118">
        <f t="shared" si="2"/>
        <v>33</v>
      </c>
      <c r="F39" s="126" t="str">
        <f t="shared" si="6"/>
        <v>iau</v>
      </c>
      <c r="G39" s="127">
        <f t="shared" si="9"/>
        <v>12</v>
      </c>
      <c r="H39" s="127" t="str">
        <f t="shared" si="10"/>
        <v/>
      </c>
      <c r="I39" s="128">
        <f t="shared" si="7"/>
        <v>12</v>
      </c>
      <c r="J39" s="128" t="str">
        <f t="shared" si="8"/>
        <v>舒聲</v>
      </c>
      <c r="K39" s="128" t="str" cm="1">
        <f t="array" ref="K39">IF($G39&lt;&gt;"", INDEX(十五音韻母清單, $G39, 1), INDEX(十五音韻母清單, $H39, 1))</f>
        <v>嬌</v>
      </c>
      <c r="L39" s="128" t="str" cm="1">
        <f t="array" ref="L39">IF($G39&lt;&gt;"", INDEX(十五音韻母資料表, $I39, $L$2), INDEX(十五音韻母資料表, $I39, $L$2+1))</f>
        <v>iau</v>
      </c>
      <c r="M39" s="128" t="str" cm="1">
        <f t="array" ref="M39">IF($G39&lt;&gt;"", INDEX(十五音韻母資料表, $I39, $M$2), INDEX(十五音韻母資料表, $I39, $M$2+1))</f>
        <v>iao</v>
      </c>
    </row>
    <row r="40" spans="2:13" ht="23">
      <c r="B40" s="118">
        <f t="shared" si="1"/>
        <v>34</v>
      </c>
      <c r="C40" s="125" t="s">
        <v>666</v>
      </c>
      <c r="D40" s="118"/>
      <c r="E40" s="118">
        <f t="shared" si="2"/>
        <v>34</v>
      </c>
      <c r="F40" s="126" t="str">
        <f t="shared" si="6"/>
        <v>iaunn</v>
      </c>
      <c r="G40" s="127">
        <f t="shared" si="9"/>
        <v>46</v>
      </c>
      <c r="H40" s="127" t="str">
        <f t="shared" si="10"/>
        <v/>
      </c>
      <c r="I40" s="128">
        <f t="shared" si="7"/>
        <v>46</v>
      </c>
      <c r="J40" s="128" t="str">
        <f t="shared" si="8"/>
        <v>舒聲</v>
      </c>
      <c r="K40" s="128" t="str" cm="1">
        <f t="array" ref="K40">IF($G40&lt;&gt;"", INDEX(十五音韻母清單, $G40, 1), INDEX(十五音韻母清單, $H40, 1))</f>
        <v>嘄</v>
      </c>
      <c r="L40" s="128" t="str" cm="1">
        <f t="array" ref="L40">IF($G40&lt;&gt;"", INDEX(十五音韻母資料表, $I40, $L$2), INDEX(十五音韻母資料表, $I40, $L$2+1))</f>
        <v>iaunn</v>
      </c>
      <c r="M40" s="128" t="str" cm="1">
        <f t="array" ref="M40">IF($G40&lt;&gt;"", INDEX(十五音韻母資料表, $I40, $M$2), INDEX(十五音韻母資料表, $I40, $M$2+1))</f>
        <v>niao</v>
      </c>
    </row>
    <row r="41" spans="2:13" ht="23">
      <c r="B41" s="118">
        <f t="shared" si="1"/>
        <v>35</v>
      </c>
      <c r="C41" s="125" t="s">
        <v>357</v>
      </c>
      <c r="D41" s="118"/>
      <c r="E41" s="118">
        <f t="shared" si="2"/>
        <v>35</v>
      </c>
      <c r="F41" s="126" t="str">
        <f t="shared" si="6"/>
        <v>iauh</v>
      </c>
      <c r="G41" s="127" t="str">
        <f t="shared" si="9"/>
        <v/>
      </c>
      <c r="H41" s="127">
        <f t="shared" si="10"/>
        <v>12</v>
      </c>
      <c r="I41" s="128">
        <f t="shared" si="7"/>
        <v>12</v>
      </c>
      <c r="J41" s="128" t="str">
        <f t="shared" si="8"/>
        <v>入聲</v>
      </c>
      <c r="K41" s="128" t="str" cm="1">
        <f t="array" ref="K41">IF($G41&lt;&gt;"", INDEX(十五音韻母清單, $G41, 1), INDEX(十五音韻母清單, $H41, 1))</f>
        <v>嬌</v>
      </c>
      <c r="L41" s="128" t="str" cm="1">
        <f t="array" ref="L41">IF($G41&lt;&gt;"", INDEX(十五音韻母資料表, $I41, $L$2), INDEX(十五音韻母資料表, $I41, $L$2+1))</f>
        <v>iauh</v>
      </c>
      <c r="M41" s="128" t="str" cm="1">
        <f t="array" ref="M41">IF($G41&lt;&gt;"", INDEX(十五音韻母資料表, $I41, $M$2), INDEX(十五音韻母資料表, $I41, $M$2+1))</f>
        <v>iaoh</v>
      </c>
    </row>
    <row r="42" spans="2:13" ht="23">
      <c r="B42" s="118">
        <f t="shared" si="1"/>
        <v>36</v>
      </c>
      <c r="C42" s="125" t="s">
        <v>499</v>
      </c>
      <c r="D42" s="118"/>
      <c r="E42" s="118">
        <f t="shared" si="2"/>
        <v>36</v>
      </c>
      <c r="F42" s="126" t="str">
        <f t="shared" si="6"/>
        <v>ih</v>
      </c>
      <c r="G42" s="127" t="str">
        <f t="shared" si="9"/>
        <v/>
      </c>
      <c r="H42" s="127">
        <f t="shared" si="10"/>
        <v>29</v>
      </c>
      <c r="I42" s="128">
        <f t="shared" si="7"/>
        <v>29</v>
      </c>
      <c r="J42" s="128" t="str">
        <f t="shared" si="8"/>
        <v>入聲</v>
      </c>
      <c r="K42" s="128" t="str" cm="1">
        <f t="array" ref="K42">IF($G42&lt;&gt;"", INDEX(十五音韻母清單, $G42, 1), INDEX(十五音韻母清單, $H42, 1))</f>
        <v>居</v>
      </c>
      <c r="L42" s="128" t="str" cm="1">
        <f t="array" ref="L42">IF($G42&lt;&gt;"", INDEX(十五音韻母資料表, $I42, $L$2), INDEX(十五音韻母資料表, $I42, $L$2+1))</f>
        <v>ih</v>
      </c>
      <c r="M42" s="128" t="str" cm="1">
        <f t="array" ref="M42">IF($G42&lt;&gt;"", INDEX(十五音韻母資料表, $I42, $M$2), INDEX(十五音韻母資料表, $I42, $M$2+1))</f>
        <v>ih</v>
      </c>
    </row>
    <row r="43" spans="2:13" ht="23">
      <c r="B43" s="118">
        <f t="shared" si="1"/>
        <v>37</v>
      </c>
      <c r="C43" s="125" t="s">
        <v>64</v>
      </c>
      <c r="D43" s="118"/>
      <c r="E43" s="118">
        <f t="shared" si="2"/>
        <v>37</v>
      </c>
      <c r="F43" s="126" t="str">
        <f t="shared" si="6"/>
        <v>im</v>
      </c>
      <c r="G43" s="127">
        <f t="shared" si="9"/>
        <v>3</v>
      </c>
      <c r="H43" s="127" t="str">
        <f t="shared" si="10"/>
        <v/>
      </c>
      <c r="I43" s="128">
        <f t="shared" si="7"/>
        <v>3</v>
      </c>
      <c r="J43" s="128" t="str">
        <f t="shared" si="8"/>
        <v>舒聲</v>
      </c>
      <c r="K43" s="128" t="str" cm="1">
        <f t="array" ref="K43">IF($G43&lt;&gt;"", INDEX(十五音韻母清單, $G43, 1), INDEX(十五音韻母清單, $H43, 1))</f>
        <v>金</v>
      </c>
      <c r="L43" s="128" t="str" cm="1">
        <f t="array" ref="L43">IF($G43&lt;&gt;"", INDEX(十五音韻母資料表, $I43, $L$2), INDEX(十五音韻母資料表, $I43, $L$2+1))</f>
        <v>im</v>
      </c>
      <c r="M43" s="128" t="str" cm="1">
        <f t="array" ref="M43">IF($G43&lt;&gt;"", INDEX(十五音韻母資料表, $I43, $M$2), INDEX(十五音韻母資料表, $I43, $M$2+1))</f>
        <v>im</v>
      </c>
    </row>
    <row r="44" spans="2:13" ht="23">
      <c r="B44" s="118">
        <f t="shared" si="1"/>
        <v>38</v>
      </c>
      <c r="C44" s="125" t="s">
        <v>105</v>
      </c>
      <c r="D44" s="118"/>
      <c r="E44" s="118">
        <f t="shared" si="2"/>
        <v>38</v>
      </c>
      <c r="F44" s="126" t="str">
        <f t="shared" si="6"/>
        <v>in</v>
      </c>
      <c r="G44" s="127">
        <f t="shared" si="9"/>
        <v>17</v>
      </c>
      <c r="H44" s="127" t="str">
        <f t="shared" si="10"/>
        <v/>
      </c>
      <c r="I44" s="128">
        <f t="shared" si="7"/>
        <v>17</v>
      </c>
      <c r="J44" s="128" t="str">
        <f t="shared" si="8"/>
        <v>舒聲</v>
      </c>
      <c r="K44" s="128" t="str" cm="1">
        <f t="array" ref="K44">IF($G44&lt;&gt;"", INDEX(十五音韻母清單, $G44, 1), INDEX(十五音韻母清單, $H44, 1))</f>
        <v>巾</v>
      </c>
      <c r="L44" s="128" t="str" cm="1">
        <f t="array" ref="L44">IF($G44&lt;&gt;"", INDEX(十五音韻母資料表, $I44, $L$2), INDEX(十五音韻母資料表, $I44, $L$2+1))</f>
        <v>in</v>
      </c>
      <c r="M44" s="128" t="str" cm="1">
        <f t="array" ref="M44">IF($G44&lt;&gt;"", INDEX(十五音韻母資料表, $I44, $M$2), INDEX(十五音韻母資料表, $I44, $M$2+1))</f>
        <v>in</v>
      </c>
    </row>
    <row r="45" spans="2:13" ht="23">
      <c r="B45" s="118">
        <f t="shared" si="1"/>
        <v>39</v>
      </c>
      <c r="C45" s="125" t="s">
        <v>110</v>
      </c>
      <c r="D45" s="118"/>
      <c r="E45" s="118">
        <f t="shared" si="2"/>
        <v>39</v>
      </c>
      <c r="F45" s="126" t="str">
        <f t="shared" si="6"/>
        <v>io</v>
      </c>
      <c r="G45" s="127">
        <f t="shared" si="9"/>
        <v>33</v>
      </c>
      <c r="H45" s="127" t="str">
        <f t="shared" si="10"/>
        <v/>
      </c>
      <c r="I45" s="128">
        <f t="shared" si="7"/>
        <v>33</v>
      </c>
      <c r="J45" s="128" t="str">
        <f t="shared" si="8"/>
        <v>舒聲</v>
      </c>
      <c r="K45" s="128" t="str" cm="1">
        <f t="array" ref="K45">IF($G45&lt;&gt;"", INDEX(十五音韻母清單, $G45, 1), INDEX(十五音韻母清單, $H45, 1))</f>
        <v>茄</v>
      </c>
      <c r="L45" s="128" t="str" cm="1">
        <f t="array" ref="L45">IF($G45&lt;&gt;"", INDEX(十五音韻母資料表, $I45, $L$2), INDEX(十五音韻母資料表, $I45, $L$2+1))</f>
        <v>io</v>
      </c>
      <c r="M45" s="128" t="str" cm="1">
        <f t="array" ref="M45">IF($G45&lt;&gt;"", INDEX(十五音韻母資料表, $I45, $M$2), INDEX(十五音韻母資料表, $I45, $M$2+1))</f>
        <v>io</v>
      </c>
    </row>
    <row r="46" spans="2:13" ht="23">
      <c r="B46" s="118">
        <f t="shared" si="1"/>
        <v>40</v>
      </c>
      <c r="C46" s="125" t="s">
        <v>537</v>
      </c>
      <c r="D46" s="118"/>
      <c r="E46" s="118">
        <f t="shared" si="2"/>
        <v>40</v>
      </c>
      <c r="F46" s="126" t="str">
        <f t="shared" si="6"/>
        <v>ioh</v>
      </c>
      <c r="G46" s="127" t="str">
        <f t="shared" si="9"/>
        <v/>
      </c>
      <c r="H46" s="127">
        <f t="shared" si="10"/>
        <v>33</v>
      </c>
      <c r="I46" s="128">
        <f t="shared" si="7"/>
        <v>33</v>
      </c>
      <c r="J46" s="128" t="str">
        <f t="shared" si="8"/>
        <v>入聲</v>
      </c>
      <c r="K46" s="128" t="str" cm="1">
        <f t="array" ref="K46">IF($G46&lt;&gt;"", INDEX(十五音韻母清單, $G46, 1), INDEX(十五音韻母清單, $H46, 1))</f>
        <v>茄</v>
      </c>
      <c r="L46" s="128" t="str" cm="1">
        <f t="array" ref="L46">IF($G46&lt;&gt;"", INDEX(十五音韻母資料表, $I46, $L$2), INDEX(十五音韻母資料表, $I46, $L$2+1))</f>
        <v>ioh</v>
      </c>
      <c r="M46" s="128" t="str" cm="1">
        <f t="array" ref="M46">IF($G46&lt;&gt;"", INDEX(十五音韻母資料表, $I46, $M$2), INDEX(十五音韻母資料表, $I46, $M$2+1))</f>
        <v>ioh</v>
      </c>
    </row>
    <row r="47" spans="2:13" ht="23">
      <c r="B47" s="118">
        <f t="shared" si="1"/>
        <v>41</v>
      </c>
      <c r="C47" s="125" t="s">
        <v>87</v>
      </c>
      <c r="D47" s="118"/>
      <c r="E47" s="118">
        <f t="shared" si="2"/>
        <v>41</v>
      </c>
      <c r="F47" s="126" t="str">
        <f t="shared" si="6"/>
        <v>iok</v>
      </c>
      <c r="G47" s="127" t="str">
        <f t="shared" si="9"/>
        <v/>
      </c>
      <c r="H47" s="127">
        <f t="shared" si="10"/>
        <v>14</v>
      </c>
      <c r="I47" s="128">
        <f t="shared" si="7"/>
        <v>14</v>
      </c>
      <c r="J47" s="128" t="str">
        <f t="shared" si="8"/>
        <v>入聲</v>
      </c>
      <c r="K47" s="128" t="str" cm="1">
        <f t="array" ref="K47">IF($G47&lt;&gt;"", INDEX(十五音韻母清單, $G47, 1), INDEX(十五音韻母清單, $H47, 1))</f>
        <v>恭</v>
      </c>
      <c r="L47" s="128" t="str" cm="1">
        <f t="array" ref="L47">IF($G47&lt;&gt;"", INDEX(十五音韻母資料表, $I47, $L$2), INDEX(十五音韻母資料表, $I47, $L$2+1))</f>
        <v>iok</v>
      </c>
      <c r="M47" s="128" t="str" cm="1">
        <f t="array" ref="M47">IF($G47&lt;&gt;"", INDEX(十五音韻母資料表, $I47, $M$2), INDEX(十五音韻母資料表, $I47, $M$2+1))</f>
        <v>iok</v>
      </c>
    </row>
    <row r="48" spans="2:13" ht="23">
      <c r="B48" s="118">
        <f t="shared" si="1"/>
        <v>42</v>
      </c>
      <c r="C48" s="125" t="s">
        <v>88</v>
      </c>
      <c r="D48" s="118"/>
      <c r="E48" s="118">
        <f t="shared" si="2"/>
        <v>42</v>
      </c>
      <c r="F48" s="126" t="str">
        <f t="shared" si="6"/>
        <v>iong</v>
      </c>
      <c r="G48" s="127">
        <f t="shared" si="9"/>
        <v>14</v>
      </c>
      <c r="H48" s="127" t="str">
        <f t="shared" si="10"/>
        <v/>
      </c>
      <c r="I48" s="128">
        <f t="shared" si="7"/>
        <v>14</v>
      </c>
      <c r="J48" s="128" t="str">
        <f t="shared" si="8"/>
        <v>舒聲</v>
      </c>
      <c r="K48" s="128" t="str" cm="1">
        <f t="array" ref="K48">IF($G48&lt;&gt;"", INDEX(十五音韻母清單, $G48, 1), INDEX(十五音韻母清單, $H48, 1))</f>
        <v>恭</v>
      </c>
      <c r="L48" s="128" t="str" cm="1">
        <f t="array" ref="L48">IF($G48&lt;&gt;"", INDEX(十五音韻母資料表, $I48, $L$2), INDEX(十五音韻母資料表, $I48, $L$2+1))</f>
        <v>iong</v>
      </c>
      <c r="M48" s="128" t="str" cm="1">
        <f t="array" ref="M48">IF($G48&lt;&gt;"", INDEX(十五音韻母資料表, $I48, $M$2), INDEX(十五音韻母資料表, $I48, $M$2+1))</f>
        <v>iong</v>
      </c>
    </row>
    <row r="49" spans="2:13" ht="23">
      <c r="B49" s="118">
        <f t="shared" si="1"/>
        <v>43</v>
      </c>
      <c r="C49" s="125" t="s">
        <v>100</v>
      </c>
      <c r="D49" s="118"/>
      <c r="E49" s="118">
        <f t="shared" si="2"/>
        <v>43</v>
      </c>
      <c r="F49" s="126" t="str">
        <f t="shared" si="6"/>
        <v>ip</v>
      </c>
      <c r="G49" s="127" t="str">
        <f t="shared" si="9"/>
        <v/>
      </c>
      <c r="H49" s="127">
        <f t="shared" si="10"/>
        <v>3</v>
      </c>
      <c r="I49" s="128">
        <f t="shared" si="7"/>
        <v>3</v>
      </c>
      <c r="J49" s="128" t="str">
        <f t="shared" si="8"/>
        <v>入聲</v>
      </c>
      <c r="K49" s="128" t="str" cm="1">
        <f t="array" ref="K49">IF($G49&lt;&gt;"", INDEX(十五音韻母清單, $G49, 1), INDEX(十五音韻母清單, $H49, 1))</f>
        <v>金</v>
      </c>
      <c r="L49" s="128" t="str" cm="1">
        <f t="array" ref="L49">IF($G49&lt;&gt;"", INDEX(十五音韻母資料表, $I49, $L$2), INDEX(十五音韻母資料表, $I49, $L$2+1))</f>
        <v>ip</v>
      </c>
      <c r="M49" s="128" t="str" cm="1">
        <f t="array" ref="M49">IF($G49&lt;&gt;"", INDEX(十五音韻母資料表, $I49, $M$2), INDEX(十五音韻母資料表, $I49, $M$2+1))</f>
        <v>ip</v>
      </c>
    </row>
    <row r="50" spans="2:13" ht="23">
      <c r="B50" s="118">
        <f t="shared" si="1"/>
        <v>44</v>
      </c>
      <c r="C50" s="125" t="s">
        <v>97</v>
      </c>
      <c r="D50" s="118"/>
      <c r="E50" s="118">
        <f t="shared" si="2"/>
        <v>44</v>
      </c>
      <c r="F50" s="126" t="str">
        <f t="shared" si="6"/>
        <v>it</v>
      </c>
      <c r="G50" s="127" t="str">
        <f t="shared" si="9"/>
        <v/>
      </c>
      <c r="H50" s="127">
        <f t="shared" si="10"/>
        <v>17</v>
      </c>
      <c r="I50" s="128">
        <f t="shared" si="7"/>
        <v>17</v>
      </c>
      <c r="J50" s="128" t="str">
        <f t="shared" si="8"/>
        <v>入聲</v>
      </c>
      <c r="K50" s="128" t="str" cm="1">
        <f t="array" ref="K50">IF($G50&lt;&gt;"", INDEX(十五音韻母清單, $G50, 1), INDEX(十五音韻母清單, $H50, 1))</f>
        <v>巾</v>
      </c>
      <c r="L50" s="128" t="str" cm="1">
        <f t="array" ref="L50">IF($G50&lt;&gt;"", INDEX(十五音韻母資料表, $I50, $L$2), INDEX(十五音韻母資料表, $I50, $L$2+1))</f>
        <v>it</v>
      </c>
      <c r="M50" s="128" t="str" cm="1">
        <f t="array" ref="M50">IF($G50&lt;&gt;"", INDEX(十五音韻母資料表, $I50, $M$2), INDEX(十五音韻母資料表, $I50, $M$2+1))</f>
        <v>it</v>
      </c>
    </row>
    <row r="51" spans="2:13" ht="23">
      <c r="B51" s="118">
        <f t="shared" si="1"/>
        <v>45</v>
      </c>
      <c r="C51" s="125" t="s">
        <v>69</v>
      </c>
      <c r="D51" s="118"/>
      <c r="E51" s="118">
        <f t="shared" si="2"/>
        <v>45</v>
      </c>
      <c r="F51" s="126" t="str">
        <f t="shared" si="6"/>
        <v>iu</v>
      </c>
      <c r="G51" s="127">
        <f t="shared" si="9"/>
        <v>30</v>
      </c>
      <c r="H51" s="127" t="str">
        <f t="shared" si="10"/>
        <v/>
      </c>
      <c r="I51" s="128">
        <f t="shared" si="7"/>
        <v>30</v>
      </c>
      <c r="J51" s="128" t="str">
        <f t="shared" si="8"/>
        <v>舒聲</v>
      </c>
      <c r="K51" s="128" t="str" cm="1">
        <f t="array" ref="K51">IF($G51&lt;&gt;"", INDEX(十五音韻母清單, $G51, 1), INDEX(十五音韻母清單, $H51, 1))</f>
        <v>丩</v>
      </c>
      <c r="L51" s="128" t="str" cm="1">
        <f t="array" ref="L51">IF($G51&lt;&gt;"", INDEX(十五音韻母資料表, $I51, $L$2), INDEX(十五音韻母資料表, $I51, $L$2+1))</f>
        <v>iu</v>
      </c>
      <c r="M51" s="128" t="str" cm="1">
        <f t="array" ref="M51">IF($G51&lt;&gt;"", INDEX(十五音韻母資料表, $I51, $M$2), INDEX(十五音韻母資料表, $I51, $M$2+1))</f>
        <v>iu</v>
      </c>
    </row>
    <row r="52" spans="2:13" ht="23">
      <c r="B52" s="118">
        <f t="shared" si="1"/>
        <v>46</v>
      </c>
      <c r="C52" s="125" t="s">
        <v>103</v>
      </c>
      <c r="D52" s="118"/>
      <c r="E52" s="118">
        <f t="shared" si="2"/>
        <v>46</v>
      </c>
      <c r="F52" s="126" t="str">
        <f t="shared" si="6"/>
        <v>iunn</v>
      </c>
      <c r="G52" s="127">
        <f t="shared" si="9"/>
        <v>50</v>
      </c>
      <c r="H52" s="127" t="str">
        <f t="shared" si="10"/>
        <v/>
      </c>
      <c r="I52" s="128">
        <f t="shared" si="7"/>
        <v>50</v>
      </c>
      <c r="J52" s="128" t="str">
        <f t="shared" si="8"/>
        <v>舒聲</v>
      </c>
      <c r="K52" s="128" t="str" cm="1">
        <f t="array" ref="K52">IF($G52&lt;&gt;"", INDEX(十五音韻母清單, $G52, 1), INDEX(十五音韻母清單, $H52, 1))</f>
        <v>牛</v>
      </c>
      <c r="L52" s="128" t="str" cm="1">
        <f t="array" ref="L52">IF($G52&lt;&gt;"", INDEX(十五音韻母資料表, $I52, $L$2), INDEX(十五音韻母資料表, $I52, $L$2+1))</f>
        <v>iunn</v>
      </c>
      <c r="M52" s="128" t="str" cm="1">
        <f t="array" ref="M52">IF($G52&lt;&gt;"", INDEX(十五音韻母資料表, $I52, $M$2), INDEX(十五音韻母資料表, $I52, $M$2+1))</f>
        <v>niu</v>
      </c>
    </row>
    <row r="53" spans="2:13" ht="23">
      <c r="B53" s="118">
        <f t="shared" si="1"/>
        <v>47</v>
      </c>
      <c r="C53" s="125" t="s">
        <v>848</v>
      </c>
      <c r="D53" s="118"/>
      <c r="E53" s="118">
        <f t="shared" si="2"/>
        <v>47</v>
      </c>
      <c r="F53" s="126" t="str">
        <f t="shared" si="6"/>
        <v>iuhnn</v>
      </c>
      <c r="G53" s="127" t="str">
        <f t="shared" si="9"/>
        <v/>
      </c>
      <c r="H53" s="127" t="str">
        <f t="shared" si="10"/>
        <v/>
      </c>
      <c r="I53" s="128" t="str">
        <f t="shared" si="7"/>
        <v/>
      </c>
      <c r="J53" s="128" t="str">
        <f t="shared" si="8"/>
        <v>入聲</v>
      </c>
      <c r="K53" s="128" t="e" cm="1">
        <f t="array" ref="K53">IF($G53&lt;&gt;"", INDEX(十五音韻母清單, $G53, 1), INDEX(十五音韻母清單, $H53, 1))</f>
        <v>#VALUE!</v>
      </c>
      <c r="L53" s="128" t="e" cm="1">
        <f t="array" ref="L53">IF($G53&lt;&gt;"", INDEX(十五音韻母資料表, $I53, $L$2), INDEX(十五音韻母資料表, $I53, $L$2+1))</f>
        <v>#VALUE!</v>
      </c>
      <c r="M53" s="128" t="e" cm="1">
        <f t="array" ref="M53">IF($G53&lt;&gt;"", INDEX(十五音韻母資料表, $I53, $M$2), INDEX(十五音韻母資料表, $I53, $M$2+1))</f>
        <v>#VALUE!</v>
      </c>
    </row>
    <row r="54" spans="2:13" ht="23">
      <c r="B54" s="118">
        <f t="shared" si="1"/>
        <v>48</v>
      </c>
      <c r="C54" s="125" t="s">
        <v>229</v>
      </c>
      <c r="D54" s="118"/>
      <c r="E54" s="118">
        <f t="shared" si="2"/>
        <v>48</v>
      </c>
      <c r="F54" s="126" t="str">
        <f t="shared" si="6"/>
        <v>m</v>
      </c>
      <c r="G54" s="127">
        <f t="shared" si="9"/>
        <v>42</v>
      </c>
      <c r="H54" s="127" t="str">
        <f t="shared" si="10"/>
        <v/>
      </c>
      <c r="I54" s="128">
        <f t="shared" si="7"/>
        <v>42</v>
      </c>
      <c r="J54" s="128" t="str">
        <f t="shared" si="8"/>
        <v>舒聲</v>
      </c>
      <c r="K54" s="128" t="str" cm="1">
        <f t="array" ref="K54">IF($G54&lt;&gt;"", INDEX(十五音韻母清單, $G54, 1), INDEX(十五音韻母清單, $H54, 1))</f>
        <v>姆</v>
      </c>
      <c r="L54" s="128" t="str" cm="1">
        <f t="array" ref="L54">IF($G54&lt;&gt;"", INDEX(十五音韻母資料表, $I54, $L$2), INDEX(十五音韻母資料表, $I54, $L$2+1))</f>
        <v>m</v>
      </c>
      <c r="M54" s="128" t="str" cm="1">
        <f t="array" ref="M54">IF($G54&lt;&gt;"", INDEX(十五音韻母資料表, $I54, $M$2), INDEX(十五音韻母資料表, $I54, $M$2+1))</f>
        <v>m</v>
      </c>
    </row>
    <row r="55" spans="2:13" ht="23">
      <c r="B55" s="118">
        <f t="shared" si="1"/>
        <v>49</v>
      </c>
      <c r="C55" s="125" t="s">
        <v>1230</v>
      </c>
      <c r="D55" s="118"/>
      <c r="E55" s="118">
        <f t="shared" si="2"/>
        <v>49</v>
      </c>
      <c r="F55" s="126" t="str">
        <f t="shared" si="6"/>
        <v>mh</v>
      </c>
      <c r="G55" s="127" t="str">
        <f t="shared" si="9"/>
        <v/>
      </c>
      <c r="H55" s="127" t="str">
        <f t="shared" si="10"/>
        <v/>
      </c>
      <c r="I55" s="128" t="str">
        <f t="shared" si="7"/>
        <v/>
      </c>
      <c r="J55" s="128" t="str">
        <f t="shared" si="8"/>
        <v>入聲</v>
      </c>
      <c r="K55" s="128" t="e" cm="1">
        <f t="array" ref="K55">IF($G55&lt;&gt;"", INDEX(十五音韻母清單, $G55, 1), INDEX(十五音韻母清單, $H55, 1))</f>
        <v>#VALUE!</v>
      </c>
      <c r="L55" s="128" t="e" cm="1">
        <f t="array" ref="L55">IF($G55&lt;&gt;"", INDEX(十五音韻母資料表, $I55, $L$2), INDEX(十五音韻母資料表, $I55, $L$2+1))</f>
        <v>#VALUE!</v>
      </c>
      <c r="M55" s="128" t="e" cm="1">
        <f t="array" ref="M55">IF($G55&lt;&gt;"", INDEX(十五音韻母資料表, $I55, $M$2), INDEX(十五音韻母資料表, $I55, $M$2+1))</f>
        <v>#VALUE!</v>
      </c>
    </row>
    <row r="56" spans="2:13" ht="23">
      <c r="B56" s="118">
        <f t="shared" si="1"/>
        <v>50</v>
      </c>
      <c r="C56" s="125" t="s">
        <v>111</v>
      </c>
      <c r="D56" s="118"/>
      <c r="E56" s="118">
        <f t="shared" si="2"/>
        <v>50</v>
      </c>
      <c r="F56" s="126" t="str">
        <f t="shared" si="6"/>
        <v>ng</v>
      </c>
      <c r="G56" s="127">
        <f t="shared" si="9"/>
        <v>38</v>
      </c>
      <c r="H56" s="127" t="str">
        <f t="shared" si="10"/>
        <v/>
      </c>
      <c r="I56" s="128">
        <f t="shared" si="7"/>
        <v>38</v>
      </c>
      <c r="J56" s="128" t="str">
        <f t="shared" si="8"/>
        <v>舒聲</v>
      </c>
      <c r="K56" s="128" t="str" cm="1">
        <f t="array" ref="K56">IF($G56&lt;&gt;"", INDEX(十五音韻母清單, $G56, 1), INDEX(十五音韻母清單, $H56, 1))</f>
        <v>鋼</v>
      </c>
      <c r="L56" s="128" t="str" cm="1">
        <f t="array" ref="L56">IF($G56&lt;&gt;"", INDEX(十五音韻母資料表, $I56, $L$2), INDEX(十五音韻母資料表, $I56, $L$2+1))</f>
        <v>ng</v>
      </c>
      <c r="M56" s="128" t="str" cm="1">
        <f t="array" ref="M56">IF($G56&lt;&gt;"", INDEX(十五音韻母資料表, $I56, $M$2), INDEX(十五音韻母資料表, $I56, $M$2+1))</f>
        <v>ng</v>
      </c>
    </row>
    <row r="57" spans="2:13" ht="23">
      <c r="B57" s="118">
        <f t="shared" si="1"/>
        <v>51</v>
      </c>
      <c r="C57" s="125" t="s">
        <v>1243</v>
      </c>
      <c r="D57" s="118"/>
      <c r="E57" s="118">
        <f t="shared" si="2"/>
        <v>51</v>
      </c>
      <c r="F57" s="126" t="str">
        <f t="shared" si="6"/>
        <v>ngh</v>
      </c>
      <c r="G57" s="127" t="str">
        <f t="shared" si="9"/>
        <v/>
      </c>
      <c r="H57" s="127" t="str">
        <f t="shared" si="10"/>
        <v/>
      </c>
      <c r="I57" s="128" t="str">
        <f t="shared" si="7"/>
        <v/>
      </c>
      <c r="J57" s="128" t="str">
        <f t="shared" si="8"/>
        <v>入聲</v>
      </c>
      <c r="K57" s="128" t="e" cm="1">
        <f t="array" ref="K57">IF($G57&lt;&gt;"", INDEX(十五音韻母清單, $G57, 1), INDEX(十五音韻母清單, $H57, 1))</f>
        <v>#VALUE!</v>
      </c>
      <c r="L57" s="128" t="e" cm="1">
        <f t="array" ref="L57">IF($G57&lt;&gt;"", INDEX(十五音韻母資料表, $I57, $L$2), INDEX(十五音韻母資料表, $I57, $L$2+1))</f>
        <v>#VALUE!</v>
      </c>
      <c r="M57" s="128" t="e" cm="1">
        <f t="array" ref="M57">IF($G57&lt;&gt;"", INDEX(十五音韻母資料表, $I57, $M$2), INDEX(十五音韻母資料表, $I57, $M$2+1))</f>
        <v>#VALUE!</v>
      </c>
    </row>
    <row r="58" spans="2:13" ht="23">
      <c r="B58" s="118">
        <f t="shared" si="1"/>
        <v>52</v>
      </c>
      <c r="C58" s="125" t="s">
        <v>86</v>
      </c>
      <c r="D58" s="118"/>
      <c r="E58" s="118">
        <f t="shared" si="2"/>
        <v>52</v>
      </c>
      <c r="F58" s="126" t="str">
        <f t="shared" si="6"/>
        <v>o</v>
      </c>
      <c r="G58" s="127">
        <f t="shared" si="9"/>
        <v>15</v>
      </c>
      <c r="H58" s="127" t="str">
        <f t="shared" si="10"/>
        <v/>
      </c>
      <c r="I58" s="128">
        <f t="shared" si="7"/>
        <v>15</v>
      </c>
      <c r="J58" s="128" t="str">
        <f t="shared" si="8"/>
        <v>舒聲</v>
      </c>
      <c r="K58" s="128" t="str" cm="1">
        <f t="array" ref="K58">IF($G58&lt;&gt;"", INDEX(十五音韻母清單, $G58, 1), INDEX(十五音韻母清單, $H58, 1))</f>
        <v>高</v>
      </c>
      <c r="L58" s="128" t="str" cm="1">
        <f t="array" ref="L58">IF($G58&lt;&gt;"", INDEX(十五音韻母資料表, $I58, $L$2), INDEX(十五音韻母資料表, $I58, $L$2+1))</f>
        <v>o</v>
      </c>
      <c r="M58" s="128" t="str" cm="1">
        <f t="array" ref="M58">IF($G58&lt;&gt;"", INDEX(十五音韻母資料表, $I58, $M$2), INDEX(十五音韻母資料表, $I58, $M$2+1))</f>
        <v>o</v>
      </c>
    </row>
    <row r="59" spans="2:13" ht="23">
      <c r="B59" s="118">
        <f t="shared" si="1"/>
        <v>53</v>
      </c>
      <c r="C59" s="125" t="s">
        <v>697</v>
      </c>
      <c r="D59" s="118"/>
      <c r="E59" s="118">
        <f t="shared" si="2"/>
        <v>53</v>
      </c>
      <c r="F59" s="126" t="str">
        <f t="shared" si="6"/>
        <v>onn</v>
      </c>
      <c r="G59" s="127">
        <f t="shared" si="9"/>
        <v>49</v>
      </c>
      <c r="H59" s="127" t="str">
        <f t="shared" si="10"/>
        <v/>
      </c>
      <c r="I59" s="128">
        <f t="shared" si="7"/>
        <v>49</v>
      </c>
      <c r="J59" s="128" t="str">
        <f t="shared" si="8"/>
        <v>舒聲</v>
      </c>
      <c r="K59" s="128" t="str" cm="1">
        <f t="array" ref="K59">IF($G59&lt;&gt;"", INDEX(十五音韻母清單, $G59, 1), INDEX(十五音韻母清單, $H59, 1))</f>
        <v>扛</v>
      </c>
      <c r="L59" s="128" t="str" cm="1">
        <f t="array" ref="L59">IF($G59&lt;&gt;"", INDEX(十五音韻母資料表, $I59, $L$2), INDEX(十五音韻母資料表, $I59, $L$2+1))</f>
        <v>onn</v>
      </c>
      <c r="M59" s="128" t="str" cm="1">
        <f t="array" ref="M59">IF($G59&lt;&gt;"", INDEX(十五音韻母資料表, $I59, $M$2), INDEX(十五音韻母資料表, $I59, $M$2+1))</f>
        <v>noo</v>
      </c>
    </row>
    <row r="60" spans="2:13" ht="23">
      <c r="B60" s="118">
        <f t="shared" si="1"/>
        <v>54</v>
      </c>
      <c r="C60" s="125" t="s">
        <v>75</v>
      </c>
      <c r="D60" s="118"/>
      <c r="E60" s="118">
        <f t="shared" si="2"/>
        <v>54</v>
      </c>
      <c r="F60" s="126" t="str">
        <f t="shared" si="6"/>
        <v>oo</v>
      </c>
      <c r="G60" s="127">
        <f t="shared" si="9"/>
        <v>11</v>
      </c>
      <c r="H60" s="127" t="str">
        <f t="shared" si="10"/>
        <v/>
      </c>
      <c r="I60" s="128">
        <f t="shared" si="7"/>
        <v>11</v>
      </c>
      <c r="J60" s="128" t="str">
        <f t="shared" si="8"/>
        <v>舒聲</v>
      </c>
      <c r="K60" s="128" t="str" cm="1">
        <f t="array" ref="K60">IF($G60&lt;&gt;"", INDEX(十五音韻母清單, $G60, 1), INDEX(十五音韻母清單, $H60, 1))</f>
        <v>沽</v>
      </c>
      <c r="L60" s="128" t="str" cm="1">
        <f t="array" ref="L60">IF($G60&lt;&gt;"", INDEX(十五音韻母資料表, $I60, $L$2), INDEX(十五音韻母資料表, $I60, $L$2+1))</f>
        <v>oo</v>
      </c>
      <c r="M60" s="128" t="str" cm="1">
        <f t="array" ref="M60">IF($G60&lt;&gt;"", INDEX(十五音韻母資料表, $I60, $M$2), INDEX(十五音韻母資料表, $I60, $M$2+1))</f>
        <v>oo</v>
      </c>
    </row>
    <row r="61" spans="2:13" ht="23">
      <c r="B61" s="118">
        <f t="shared" si="1"/>
        <v>55</v>
      </c>
      <c r="C61" s="125" t="s">
        <v>101</v>
      </c>
      <c r="D61" s="118"/>
      <c r="E61" s="118">
        <f t="shared" si="2"/>
        <v>55</v>
      </c>
      <c r="F61" s="126" t="str">
        <f t="shared" si="6"/>
        <v>oa</v>
      </c>
      <c r="G61" s="127">
        <f t="shared" si="9"/>
        <v>20</v>
      </c>
      <c r="H61" s="127" t="str">
        <f t="shared" si="10"/>
        <v/>
      </c>
      <c r="I61" s="128">
        <f t="shared" si="7"/>
        <v>20</v>
      </c>
      <c r="J61" s="128" t="str">
        <f t="shared" si="8"/>
        <v>舒聲</v>
      </c>
      <c r="K61" s="128" t="str" cm="1">
        <f t="array" ref="K61">IF($G61&lt;&gt;"", INDEX(十五音韻母清單, $G61, 1), INDEX(十五音韻母清單, $H61, 1))</f>
        <v>瓜</v>
      </c>
      <c r="L61" s="128" t="str" cm="1">
        <f t="array" ref="L61">IF($G61&lt;&gt;"", INDEX(十五音韻母資料表, $I61, $L$2), INDEX(十五音韻母資料表, $I61, $L$2+1))</f>
        <v>ua</v>
      </c>
      <c r="M61" s="128" t="str" cm="1">
        <f t="array" ref="M61">IF($G61&lt;&gt;"", INDEX(十五音韻母資料表, $I61, $M$2), INDEX(十五音韻母資料表, $I61, $M$2+1))</f>
        <v>ua</v>
      </c>
    </row>
    <row r="62" spans="2:13" ht="23">
      <c r="B62" s="118">
        <f t="shared" si="1"/>
        <v>56</v>
      </c>
      <c r="C62" s="125" t="s">
        <v>580</v>
      </c>
      <c r="D62" s="118"/>
      <c r="E62" s="118">
        <f t="shared" si="2"/>
        <v>56</v>
      </c>
      <c r="F62" s="126" t="str">
        <f t="shared" si="6"/>
        <v>oann</v>
      </c>
      <c r="G62" s="127">
        <f t="shared" si="9"/>
        <v>37</v>
      </c>
      <c r="H62" s="127" t="str">
        <f t="shared" si="10"/>
        <v/>
      </c>
      <c r="I62" s="128">
        <f t="shared" si="7"/>
        <v>37</v>
      </c>
      <c r="J62" s="128" t="str">
        <f t="shared" si="8"/>
        <v>舒聲</v>
      </c>
      <c r="K62" s="128" t="str" cm="1">
        <f t="array" ref="K62">IF($G62&lt;&gt;"", INDEX(十五音韻母清單, $G62, 1), INDEX(十五音韻母清單, $H62, 1))</f>
        <v>官</v>
      </c>
      <c r="L62" s="128" t="str" cm="1">
        <f t="array" ref="L62">IF($G62&lt;&gt;"", INDEX(十五音韻母資料表, $I62, $L$2), INDEX(十五音韻母資料表, $I62, $L$2+1))</f>
        <v>uann</v>
      </c>
      <c r="M62" s="128" t="str" cm="1">
        <f t="array" ref="M62">IF($G62&lt;&gt;"", INDEX(十五音韻母資料表, $I62, $M$2), INDEX(十五音韻母資料表, $I62, $M$2+1))</f>
        <v>nua</v>
      </c>
    </row>
    <row r="63" spans="2:13" ht="23">
      <c r="B63" s="118">
        <f t="shared" si="1"/>
        <v>57</v>
      </c>
      <c r="C63" s="125" t="s">
        <v>414</v>
      </c>
      <c r="D63" s="118"/>
      <c r="E63" s="118">
        <f t="shared" si="2"/>
        <v>57</v>
      </c>
      <c r="F63" s="126" t="str">
        <f t="shared" si="6"/>
        <v>oah</v>
      </c>
      <c r="G63" s="127" t="str">
        <f t="shared" si="9"/>
        <v/>
      </c>
      <c r="H63" s="127">
        <f t="shared" si="10"/>
        <v>20</v>
      </c>
      <c r="I63" s="128">
        <f t="shared" si="7"/>
        <v>20</v>
      </c>
      <c r="J63" s="128" t="str">
        <f t="shared" si="8"/>
        <v>入聲</v>
      </c>
      <c r="K63" s="128" t="str" cm="1">
        <f t="array" ref="K63">IF($G63&lt;&gt;"", INDEX(十五音韻母清單, $G63, 1), INDEX(十五音韻母清單, $H63, 1))</f>
        <v>瓜</v>
      </c>
      <c r="L63" s="128" t="str" cm="1">
        <f t="array" ref="L63">IF($G63&lt;&gt;"", INDEX(十五音韻母資料表, $I63, $L$2), INDEX(十五音韻母資料表, $I63, $L$2+1))</f>
        <v>uah</v>
      </c>
      <c r="M63" s="128" t="str" cm="1">
        <f t="array" ref="M63">IF($G63&lt;&gt;"", INDEX(十五音韻母資料表, $I63, $M$2), INDEX(十五音韻母資料表, $I63, $M$2+1))</f>
        <v>uah</v>
      </c>
    </row>
    <row r="64" spans="2:13" ht="23">
      <c r="B64" s="118">
        <f t="shared" si="1"/>
        <v>58</v>
      </c>
      <c r="C64" s="125" t="s">
        <v>104</v>
      </c>
      <c r="D64" s="118"/>
      <c r="E64" s="118">
        <f t="shared" si="2"/>
        <v>58</v>
      </c>
      <c r="F64" s="126" t="str">
        <f t="shared" si="6"/>
        <v>oai</v>
      </c>
      <c r="G64" s="127">
        <f t="shared" si="9"/>
        <v>8</v>
      </c>
      <c r="H64" s="127" t="str">
        <f t="shared" si="10"/>
        <v/>
      </c>
      <c r="I64" s="128">
        <f t="shared" si="7"/>
        <v>8</v>
      </c>
      <c r="J64" s="128" t="str">
        <f t="shared" si="8"/>
        <v>舒聲</v>
      </c>
      <c r="K64" s="128" t="str" cm="1">
        <f t="array" ref="K64">IF($G64&lt;&gt;"", INDEX(十五音韻母清單, $G64, 1), INDEX(十五音韻母清單, $H64, 1))</f>
        <v>乖</v>
      </c>
      <c r="L64" s="128" t="str" cm="1">
        <f t="array" ref="L64">IF($G64&lt;&gt;"", INDEX(十五音韻母資料表, $I64, $L$2), INDEX(十五音韻母資料表, $I64, $L$2+1))</f>
        <v>uai</v>
      </c>
      <c r="M64" s="128" t="str" cm="1">
        <f t="array" ref="M64">IF($G64&lt;&gt;"", INDEX(十五音韻母資料表, $I64, $M$2), INDEX(十五音韻母資料表, $I64, $M$2+1))</f>
        <v>uai</v>
      </c>
    </row>
    <row r="65" spans="2:13" ht="23">
      <c r="B65" s="118">
        <f t="shared" si="1"/>
        <v>59</v>
      </c>
      <c r="C65" s="125" t="s">
        <v>640</v>
      </c>
      <c r="D65" s="118"/>
      <c r="E65" s="118">
        <f t="shared" si="2"/>
        <v>59</v>
      </c>
      <c r="F65" s="126" t="str">
        <f t="shared" si="6"/>
        <v>oainn</v>
      </c>
      <c r="G65" s="127">
        <f t="shared" si="9"/>
        <v>44</v>
      </c>
      <c r="H65" s="127" t="str">
        <f t="shared" si="10"/>
        <v/>
      </c>
      <c r="I65" s="128">
        <f t="shared" si="7"/>
        <v>44</v>
      </c>
      <c r="J65" s="128" t="str">
        <f t="shared" si="8"/>
        <v>舒聲</v>
      </c>
      <c r="K65" s="128" t="str" cm="1">
        <f t="array" ref="K65">IF($G65&lt;&gt;"", INDEX(十五音韻母清單, $G65, 1), INDEX(十五音韻母清單, $H65, 1))</f>
        <v>閂</v>
      </c>
      <c r="L65" s="128" t="str" cm="1">
        <f t="array" ref="L65">IF($G65&lt;&gt;"", INDEX(十五音韻母資料表, $I65, $L$2), INDEX(十五音韻母資料表, $I65, $L$2+1))</f>
        <v>uainn</v>
      </c>
      <c r="M65" s="128" t="str" cm="1">
        <f t="array" ref="M65">IF($G65&lt;&gt;"", INDEX(十五音韻母資料表, $I65, $M$2), INDEX(十五音韻母資料表, $I65, $M$2+1))</f>
        <v>nuai</v>
      </c>
    </row>
    <row r="66" spans="2:13" ht="23">
      <c r="B66" s="118">
        <f t="shared" si="1"/>
        <v>60</v>
      </c>
      <c r="C66" s="125" t="s">
        <v>78</v>
      </c>
      <c r="D66" s="118"/>
      <c r="E66" s="118">
        <f t="shared" si="2"/>
        <v>60</v>
      </c>
      <c r="F66" s="126" t="str">
        <f t="shared" si="6"/>
        <v>oan</v>
      </c>
      <c r="G66" s="127">
        <f t="shared" si="9"/>
        <v>10</v>
      </c>
      <c r="H66" s="127" t="str">
        <f t="shared" si="10"/>
        <v/>
      </c>
      <c r="I66" s="128">
        <f t="shared" si="7"/>
        <v>10</v>
      </c>
      <c r="J66" s="128" t="str">
        <f t="shared" si="8"/>
        <v>舒聲</v>
      </c>
      <c r="K66" s="128" t="str" cm="1">
        <f t="array" ref="K66">IF($G66&lt;&gt;"", INDEX(十五音韻母清單, $G66, 1), INDEX(十五音韻母清單, $H66, 1))</f>
        <v>觀</v>
      </c>
      <c r="L66" s="128" t="str" cm="1">
        <f t="array" ref="L66">IF($G66&lt;&gt;"", INDEX(十五音韻母資料表, $I66, $L$2), INDEX(十五音韻母資料表, $I66, $L$2+1))</f>
        <v>uan</v>
      </c>
      <c r="M66" s="128" t="str" cm="1">
        <f t="array" ref="M66">IF($G66&lt;&gt;"", INDEX(十五音韻母資料表, $I66, $M$2), INDEX(十五音韻母資料表, $I66, $M$2+1))</f>
        <v>uan</v>
      </c>
    </row>
    <row r="67" spans="2:13" ht="23">
      <c r="B67" s="118">
        <f t="shared" si="1"/>
        <v>61</v>
      </c>
      <c r="C67" s="125" t="s">
        <v>626</v>
      </c>
      <c r="D67" s="118"/>
      <c r="E67" s="118">
        <f t="shared" si="2"/>
        <v>61</v>
      </c>
      <c r="F67" s="126" t="str">
        <f t="shared" si="6"/>
        <v>oang</v>
      </c>
      <c r="G67" s="127">
        <f t="shared" si="9"/>
        <v>43</v>
      </c>
      <c r="H67" s="127" t="str">
        <f t="shared" si="10"/>
        <v/>
      </c>
      <c r="I67" s="128">
        <f t="shared" si="7"/>
        <v>43</v>
      </c>
      <c r="J67" s="128" t="str">
        <f t="shared" si="8"/>
        <v>舒聲</v>
      </c>
      <c r="K67" s="128" t="str" cm="1">
        <f t="array" ref="K67">IF($G67&lt;&gt;"", INDEX(十五音韻母清單, $G67, 1), INDEX(十五音韻母清單, $H67, 1))</f>
        <v>光</v>
      </c>
      <c r="L67" s="128" t="str" cm="1">
        <f t="array" ref="L67">IF($G67&lt;&gt;"", INDEX(十五音韻母資料表, $I67, $L$2), INDEX(十五音韻母資料表, $I67, $L$2+1))</f>
        <v>uang</v>
      </c>
      <c r="M67" s="128" t="str" cm="1">
        <f t="array" ref="M67">IF($G67&lt;&gt;"", INDEX(十五音韻母資料表, $I67, $M$2), INDEX(十五音韻母資料表, $I67, $M$2+1))</f>
        <v>uang</v>
      </c>
    </row>
    <row r="68" spans="2:13" ht="23">
      <c r="B68" s="118">
        <f t="shared" si="1"/>
        <v>62</v>
      </c>
      <c r="C68" s="125" t="s">
        <v>71</v>
      </c>
      <c r="D68" s="118"/>
      <c r="E68" s="118">
        <f t="shared" si="2"/>
        <v>62</v>
      </c>
      <c r="F68" s="126" t="str">
        <f t="shared" si="6"/>
        <v>oat</v>
      </c>
      <c r="G68" s="127" t="str">
        <f t="shared" si="9"/>
        <v/>
      </c>
      <c r="H68" s="127">
        <f t="shared" si="10"/>
        <v>10</v>
      </c>
      <c r="I68" s="128">
        <f t="shared" si="7"/>
        <v>10</v>
      </c>
      <c r="J68" s="128" t="str">
        <f t="shared" si="8"/>
        <v>入聲</v>
      </c>
      <c r="K68" s="128" t="str" cm="1">
        <f t="array" ref="K68">IF($G68&lt;&gt;"", INDEX(十五音韻母清單, $G68, 1), INDEX(十五音韻母清單, $H68, 1))</f>
        <v>觀</v>
      </c>
      <c r="L68" s="128" t="str" cm="1">
        <f t="array" ref="L68">IF($G68&lt;&gt;"", INDEX(十五音韻母資料表, $I68, $L$2), INDEX(十五音韻母資料表, $I68, $L$2+1))</f>
        <v>uat</v>
      </c>
      <c r="M68" s="128" t="str" cm="1">
        <f t="array" ref="M68">IF($G68&lt;&gt;"", INDEX(十五音韻母資料表, $I68, $M$2), INDEX(十五音韻母資料表, $I68, $M$2+1))</f>
        <v>uat</v>
      </c>
    </row>
    <row r="69" spans="2:13" ht="23">
      <c r="B69" s="118">
        <f t="shared" si="1"/>
        <v>63</v>
      </c>
      <c r="C69" s="125" t="s">
        <v>94</v>
      </c>
      <c r="D69" s="118"/>
      <c r="E69" s="118">
        <f t="shared" si="2"/>
        <v>63</v>
      </c>
      <c r="F69" s="126" t="str">
        <f t="shared" si="6"/>
        <v>oe</v>
      </c>
      <c r="G69" s="127">
        <f t="shared" si="9"/>
        <v>25</v>
      </c>
      <c r="H69" s="127" t="str">
        <f t="shared" si="10"/>
        <v/>
      </c>
      <c r="I69" s="128">
        <f t="shared" si="7"/>
        <v>25</v>
      </c>
      <c r="J69" s="128" t="str">
        <f t="shared" si="8"/>
        <v>舒聲</v>
      </c>
      <c r="K69" s="128" t="str" cm="1">
        <f t="array" ref="K69">IF($G69&lt;&gt;"", INDEX(十五音韻母清單, $G69, 1), INDEX(十五音韻母清單, $H69, 1))</f>
        <v>檜</v>
      </c>
      <c r="L69" s="128" t="str" cm="1">
        <f t="array" ref="L69">IF($G69&lt;&gt;"", INDEX(十五音韻母資料表, $I69, $L$2), INDEX(十五音韻母資料表, $I69, $L$2+1))</f>
        <v>ue</v>
      </c>
      <c r="M69" s="128" t="str" cm="1">
        <f t="array" ref="M69">IF($G69&lt;&gt;"", INDEX(十五音韻母資料表, $I69, $M$2), INDEX(十五音韻母資料表, $I69, $M$2+1))</f>
        <v>ue</v>
      </c>
    </row>
    <row r="70" spans="2:13" ht="23">
      <c r="B70" s="118">
        <f t="shared" si="1"/>
        <v>64</v>
      </c>
      <c r="C70" s="125" t="s">
        <v>457</v>
      </c>
      <c r="D70" s="118"/>
      <c r="E70" s="118">
        <f t="shared" si="2"/>
        <v>64</v>
      </c>
      <c r="F70" s="126" t="str">
        <f t="shared" si="6"/>
        <v>oeh</v>
      </c>
      <c r="G70" s="127" t="str">
        <f t="shared" si="9"/>
        <v/>
      </c>
      <c r="H70" s="127">
        <f t="shared" si="10"/>
        <v>25</v>
      </c>
      <c r="I70" s="128">
        <f t="shared" si="7"/>
        <v>25</v>
      </c>
      <c r="J70" s="128" t="str">
        <f t="shared" si="8"/>
        <v>入聲</v>
      </c>
      <c r="K70" s="128" t="str" cm="1">
        <f t="array" ref="K70">IF($G70&lt;&gt;"", INDEX(十五音韻母清單, $G70, 1), INDEX(十五音韻母清單, $H70, 1))</f>
        <v>檜</v>
      </c>
      <c r="L70" s="128" t="str" cm="1">
        <f t="array" ref="L70">IF($G70&lt;&gt;"", INDEX(十五音韻母資料表, $I70, $L$2), INDEX(十五音韻母資料表, $I70, $L$2+1))</f>
        <v>ueh</v>
      </c>
      <c r="M70" s="128" t="str" cm="1">
        <f t="array" ref="M70">IF($G70&lt;&gt;"", INDEX(十五音韻母資料表, $I70, $M$2), INDEX(十五音韻母資料表, $I70, $M$2+1))</f>
        <v>ueh</v>
      </c>
    </row>
    <row r="71" spans="2:13" ht="23">
      <c r="B71" s="118">
        <f t="shared" si="1"/>
        <v>65</v>
      </c>
      <c r="C71" s="125" t="s">
        <v>381</v>
      </c>
      <c r="D71" s="118"/>
      <c r="E71" s="118">
        <f t="shared" si="2"/>
        <v>65</v>
      </c>
      <c r="F71" s="126" t="str">
        <f t="shared" si="6"/>
        <v>oh</v>
      </c>
      <c r="G71" s="127" t="str">
        <f t="shared" si="9"/>
        <v/>
      </c>
      <c r="H71" s="127">
        <f t="shared" si="10"/>
        <v>15</v>
      </c>
      <c r="I71" s="128">
        <f t="shared" si="7"/>
        <v>15</v>
      </c>
      <c r="J71" s="128" t="str">
        <f t="shared" si="8"/>
        <v>入聲</v>
      </c>
      <c r="K71" s="128" t="str" cm="1">
        <f t="array" ref="K71">IF($G71&lt;&gt;"", INDEX(十五音韻母清單, $G71, 1), INDEX(十五音韻母清單, $H71, 1))</f>
        <v>高</v>
      </c>
      <c r="L71" s="128" t="str" cm="1">
        <f t="array" ref="L71">IF($G71&lt;&gt;"", INDEX(十五音韻母資料表, $I71, $L$2), INDEX(十五音韻母資料表, $I71, $L$2+1))</f>
        <v>oh</v>
      </c>
      <c r="M71" s="128" t="str" cm="1">
        <f t="array" ref="M71">IF($G71&lt;&gt;"", INDEX(十五音韻母資料表, $I71, $M$2), INDEX(十五音韻母資料表, $I71, $M$2+1))</f>
        <v>oh</v>
      </c>
    </row>
    <row r="72" spans="2:13" ht="23">
      <c r="B72" s="118">
        <f t="shared" si="1"/>
        <v>66</v>
      </c>
      <c r="C72" s="125" t="s">
        <v>698</v>
      </c>
      <c r="D72" s="118"/>
      <c r="E72" s="118">
        <f t="shared" si="2"/>
        <v>66</v>
      </c>
      <c r="F72" s="126" t="str">
        <f t="shared" ref="F72:F97" si="11">C72</f>
        <v>ohnn</v>
      </c>
      <c r="G72" s="127" t="str">
        <f t="shared" si="9"/>
        <v/>
      </c>
      <c r="H72" s="127">
        <f t="shared" si="10"/>
        <v>49</v>
      </c>
      <c r="I72" s="128">
        <f t="shared" ref="I72:I97" si="12">IF($G72&lt;&gt;"", $G72, $H72)</f>
        <v>49</v>
      </c>
      <c r="J72" s="128" t="str">
        <f t="shared" ref="J72:J97" si="13">IF($G72&lt;&gt;"", "舒聲", "入聲")</f>
        <v>入聲</v>
      </c>
      <c r="K72" s="128" t="str" cm="1">
        <f t="array" ref="K72">IF($G72&lt;&gt;"", INDEX(十五音韻母清單, $G72, 1), INDEX(十五音韻母清單, $H72, 1))</f>
        <v>扛</v>
      </c>
      <c r="L72" s="128" t="str" cm="1">
        <f t="array" ref="L72">IF($G72&lt;&gt;"", INDEX(十五音韻母資料表, $I72, $L$2), INDEX(十五音韻母資料表, $I72, $L$2+1))</f>
        <v>onnh</v>
      </c>
      <c r="M72" s="128" cm="1">
        <f t="array" ref="M72">IF($G72&lt;&gt;"", INDEX(十五音韻母資料表, $I72, $M$2), INDEX(十五音韻母資料表, $I72, $M$2+1))</f>
        <v>0</v>
      </c>
    </row>
    <row r="73" spans="2:13" ht="23">
      <c r="B73" s="118">
        <f t="shared" si="1"/>
        <v>67</v>
      </c>
      <c r="C73" s="125" t="s">
        <v>99</v>
      </c>
      <c r="D73" s="118"/>
      <c r="E73" s="118">
        <f t="shared" si="2"/>
        <v>67</v>
      </c>
      <c r="F73" s="126" t="str">
        <f t="shared" si="11"/>
        <v>ok</v>
      </c>
      <c r="G73" s="127" t="str">
        <f t="shared" si="9"/>
        <v/>
      </c>
      <c r="H73" s="127">
        <f t="shared" si="10"/>
        <v>7</v>
      </c>
      <c r="I73" s="128">
        <f t="shared" si="12"/>
        <v>7</v>
      </c>
      <c r="J73" s="128" t="str">
        <f t="shared" si="13"/>
        <v>入聲</v>
      </c>
      <c r="K73" s="128" t="str" cm="1">
        <f t="array" ref="K73">IF($G73&lt;&gt;"", INDEX(十五音韻母清單, $G73, 1), INDEX(十五音韻母清單, $H73, 1))</f>
        <v>公</v>
      </c>
      <c r="L73" s="128" t="str" cm="1">
        <f t="array" ref="L73">IF($G73&lt;&gt;"", INDEX(十五音韻母資料表, $I73, $L$2), INDEX(十五音韻母資料表, $I73, $L$2+1))</f>
        <v>ok</v>
      </c>
      <c r="M73" s="128" t="str" cm="1">
        <f t="array" ref="M73">IF($G73&lt;&gt;"", INDEX(十五音韻母資料表, $I73, $M$2), INDEX(十五音韻母資料表, $I73, $M$2+1))</f>
        <v>ok</v>
      </c>
    </row>
    <row r="74" spans="2:13" ht="23">
      <c r="B74" s="118">
        <f t="shared" si="1"/>
        <v>68</v>
      </c>
      <c r="C74" s="125" t="s">
        <v>681</v>
      </c>
      <c r="D74" s="118"/>
      <c r="E74" s="118">
        <f t="shared" si="2"/>
        <v>68</v>
      </c>
      <c r="F74" s="126" t="str">
        <f t="shared" si="11"/>
        <v>om</v>
      </c>
      <c r="G74" s="127">
        <f t="shared" si="9"/>
        <v>47</v>
      </c>
      <c r="H74" s="127" t="str">
        <f t="shared" si="10"/>
        <v/>
      </c>
      <c r="I74" s="128">
        <f t="shared" si="12"/>
        <v>47</v>
      </c>
      <c r="J74" s="128" t="str">
        <f t="shared" si="13"/>
        <v>舒聲</v>
      </c>
      <c r="K74" s="128" t="str" cm="1">
        <f t="array" ref="K74">IF($G74&lt;&gt;"", INDEX(十五音韻母清單, $G74, 1), INDEX(十五音韻母清單, $H74, 1))</f>
        <v>箴</v>
      </c>
      <c r="L74" s="128" t="str" cm="1">
        <f t="array" ref="L74">IF($G74&lt;&gt;"", INDEX(十五音韻母資料表, $I74, $L$2), INDEX(十五音韻母資料表, $I74, $L$2+1))</f>
        <v>om</v>
      </c>
      <c r="M74" s="128" t="str" cm="1">
        <f t="array" ref="M74">IF($G74&lt;&gt;"", INDEX(十五音韻母資料表, $I74, $M$2), INDEX(十五音韻母資料表, $I74, $M$2+1))</f>
        <v>om</v>
      </c>
    </row>
    <row r="75" spans="2:13" ht="23">
      <c r="B75" s="118">
        <f t="shared" si="1"/>
        <v>69</v>
      </c>
      <c r="C75" s="125" t="s">
        <v>74</v>
      </c>
      <c r="D75" s="118"/>
      <c r="E75" s="118">
        <f t="shared" si="2"/>
        <v>69</v>
      </c>
      <c r="F75" s="126" t="str">
        <f t="shared" si="11"/>
        <v>ong</v>
      </c>
      <c r="G75" s="127">
        <f t="shared" si="9"/>
        <v>7</v>
      </c>
      <c r="H75" s="127" t="str">
        <f t="shared" si="10"/>
        <v/>
      </c>
      <c r="I75" s="128">
        <f t="shared" si="12"/>
        <v>7</v>
      </c>
      <c r="J75" s="128" t="str">
        <f t="shared" si="13"/>
        <v>舒聲</v>
      </c>
      <c r="K75" s="128" t="str" cm="1">
        <f t="array" ref="K75">IF($G75&lt;&gt;"", INDEX(十五音韻母清單, $G75, 1), INDEX(十五音韻母清單, $H75, 1))</f>
        <v>公</v>
      </c>
      <c r="L75" s="128" t="str" cm="1">
        <f t="array" ref="L75">IF($G75&lt;&gt;"", INDEX(十五音韻母資料表, $I75, $L$2), INDEX(十五音韻母資料表, $I75, $L$2+1))</f>
        <v>ong</v>
      </c>
      <c r="M75" s="128" t="str" cm="1">
        <f t="array" ref="M75">IF($G75&lt;&gt;"", INDEX(十五音韻母資料表, $I75, $M$2), INDEX(十五音韻母資料表, $I75, $M$2+1))</f>
        <v>ong</v>
      </c>
    </row>
    <row r="76" spans="2:13" ht="23">
      <c r="B76" s="118">
        <f t="shared" si="1"/>
        <v>70</v>
      </c>
      <c r="C76" s="125" t="s">
        <v>62</v>
      </c>
      <c r="D76" s="118"/>
      <c r="E76" s="118">
        <f t="shared" si="2"/>
        <v>70</v>
      </c>
      <c r="F76" s="126" t="str">
        <f t="shared" si="11"/>
        <v>u</v>
      </c>
      <c r="G76" s="127">
        <f t="shared" si="9"/>
        <v>27</v>
      </c>
      <c r="H76" s="127" t="str">
        <f t="shared" si="10"/>
        <v/>
      </c>
      <c r="I76" s="128">
        <f t="shared" si="12"/>
        <v>27</v>
      </c>
      <c r="J76" s="128" t="str">
        <f t="shared" si="13"/>
        <v>舒聲</v>
      </c>
      <c r="K76" s="128" t="str" cm="1">
        <f t="array" ref="K76">IF($G76&lt;&gt;"", INDEX(十五音韻母清單, $G76, 1), INDEX(十五音韻母清單, $H76, 1))</f>
        <v>艍</v>
      </c>
      <c r="L76" s="128" t="str" cm="1">
        <f t="array" ref="L76">IF($G76&lt;&gt;"", INDEX(十五音韻母資料表, $I76, $L$2), INDEX(十五音韻母資料表, $I76, $L$2+1))</f>
        <v>u</v>
      </c>
      <c r="M76" s="128" t="str" cm="1">
        <f t="array" ref="M76">IF($G76&lt;&gt;"", INDEX(十五音韻母資料表, $I76, $M$2), INDEX(十五音韻母資料表, $I76, $M$2+1))</f>
        <v>u</v>
      </c>
    </row>
    <row r="77" spans="2:13" ht="23">
      <c r="B77" s="118">
        <f t="shared" si="1"/>
        <v>71</v>
      </c>
      <c r="C77" s="125" t="s">
        <v>484</v>
      </c>
      <c r="D77" s="118"/>
      <c r="E77" s="118">
        <f t="shared" si="2"/>
        <v>71</v>
      </c>
      <c r="F77" s="126" t="str">
        <f t="shared" si="11"/>
        <v>uh</v>
      </c>
      <c r="G77" s="127" t="str">
        <f t="shared" si="9"/>
        <v/>
      </c>
      <c r="H77" s="127">
        <f t="shared" si="10"/>
        <v>27</v>
      </c>
      <c r="I77" s="128">
        <f t="shared" si="12"/>
        <v>27</v>
      </c>
      <c r="J77" s="128" t="str">
        <f t="shared" si="13"/>
        <v>入聲</v>
      </c>
      <c r="K77" s="128" t="str" cm="1">
        <f t="array" ref="K77">IF($G77&lt;&gt;"", INDEX(十五音韻母清單, $G77, 1), INDEX(十五音韻母清單, $H77, 1))</f>
        <v>艍</v>
      </c>
      <c r="L77" s="128" t="str" cm="1">
        <f t="array" ref="L77">IF($G77&lt;&gt;"", INDEX(十五音韻母資料表, $I77, $L$2), INDEX(十五音韻母資料表, $I77, $L$2+1))</f>
        <v>uh</v>
      </c>
      <c r="M77" s="128" t="str" cm="1">
        <f t="array" ref="M77">IF($G77&lt;&gt;"", INDEX(十五音韻母資料表, $I77, $M$2), INDEX(十五音韻母資料表, $I77, $M$2+1))</f>
        <v>uh</v>
      </c>
    </row>
    <row r="78" spans="2:13" ht="23">
      <c r="B78" s="118">
        <f t="shared" si="1"/>
        <v>72</v>
      </c>
      <c r="C78" s="125" t="s">
        <v>84</v>
      </c>
      <c r="D78" s="118"/>
      <c r="E78" s="118">
        <f t="shared" si="2"/>
        <v>72</v>
      </c>
      <c r="F78" s="126" t="str">
        <f t="shared" si="11"/>
        <v>ui</v>
      </c>
      <c r="G78" s="127">
        <f t="shared" si="9"/>
        <v>4</v>
      </c>
      <c r="H78" s="127" t="str">
        <f t="shared" si="10"/>
        <v/>
      </c>
      <c r="I78" s="128">
        <f t="shared" si="12"/>
        <v>4</v>
      </c>
      <c r="J78" s="128" t="str">
        <f t="shared" si="13"/>
        <v>舒聲</v>
      </c>
      <c r="K78" s="128" t="str" cm="1">
        <f t="array" ref="K78">IF($G78&lt;&gt;"", INDEX(十五音韻母清單, $G78, 1), INDEX(十五音韻母清單, $H78, 1))</f>
        <v>規</v>
      </c>
      <c r="L78" s="128" t="str" cm="1">
        <f t="array" ref="L78">IF($G78&lt;&gt;"", INDEX(十五音韻母資料表, $I78, $L$2), INDEX(十五音韻母資料表, $I78, $L$2+1))</f>
        <v>ui</v>
      </c>
      <c r="M78" s="128" t="str" cm="1">
        <f t="array" ref="M78">IF($G78&lt;&gt;"", INDEX(十五音韻母資料表, $I78, $M$2), INDEX(十五音韻母資料表, $I78, $M$2+1))</f>
        <v>ui</v>
      </c>
    </row>
    <row r="79" spans="2:13" ht="23">
      <c r="B79" s="118">
        <f t="shared" si="1"/>
        <v>73</v>
      </c>
      <c r="C79" s="125" t="s">
        <v>108</v>
      </c>
      <c r="D79" s="118"/>
      <c r="E79" s="118">
        <f t="shared" si="2"/>
        <v>73</v>
      </c>
      <c r="F79" s="126" t="str">
        <f t="shared" si="11"/>
        <v>un</v>
      </c>
      <c r="G79" s="127">
        <f t="shared" si="9"/>
        <v>1</v>
      </c>
      <c r="H79" s="127" t="str">
        <f t="shared" si="10"/>
        <v/>
      </c>
      <c r="I79" s="128">
        <f t="shared" si="12"/>
        <v>1</v>
      </c>
      <c r="J79" s="128" t="str">
        <f t="shared" si="13"/>
        <v>舒聲</v>
      </c>
      <c r="K79" s="128" t="str" cm="1">
        <f t="array" ref="K79">IF($G79&lt;&gt;"", INDEX(十五音韻母清單, $G79, 1), INDEX(十五音韻母清單, $H79, 1))</f>
        <v>君</v>
      </c>
      <c r="L79" s="128" t="str" cm="1">
        <f t="array" ref="L79">IF($G79&lt;&gt;"", INDEX(十五音韻母資料表, $I79, $L$2), INDEX(十五音韻母資料表, $I79, $L$2+1))</f>
        <v>un</v>
      </c>
      <c r="M79" s="128" t="str" cm="1">
        <f t="array" ref="M79">IF($G79&lt;&gt;"", INDEX(十五音韻母資料表, $I79, $M$2), INDEX(十五音韻母資料表, $I79, $M$2+1))</f>
        <v>un</v>
      </c>
    </row>
    <row r="80" spans="2:13" ht="23">
      <c r="B80" s="118">
        <f t="shared" si="1"/>
        <v>74</v>
      </c>
      <c r="C80" s="125" t="s">
        <v>66</v>
      </c>
      <c r="D80" s="118"/>
      <c r="E80" s="118">
        <f t="shared" si="2"/>
        <v>74</v>
      </c>
      <c r="F80" s="126" t="str">
        <f t="shared" si="11"/>
        <v>ut</v>
      </c>
      <c r="G80" s="127" t="str">
        <f t="shared" si="9"/>
        <v/>
      </c>
      <c r="H80" s="127">
        <f t="shared" si="10"/>
        <v>1</v>
      </c>
      <c r="I80" s="128">
        <f t="shared" si="12"/>
        <v>1</v>
      </c>
      <c r="J80" s="128" t="str">
        <f t="shared" si="13"/>
        <v>入聲</v>
      </c>
      <c r="K80" s="128" t="str" cm="1">
        <f t="array" ref="K80">IF($G80&lt;&gt;"", INDEX(十五音韻母清單, $G80, 1), INDEX(十五音韻母清單, $H80, 1))</f>
        <v>君</v>
      </c>
      <c r="L80" s="128" t="str" cm="1">
        <f t="array" ref="L80">IF($G80&lt;&gt;"", INDEX(十五音韻母資料表, $I80, $L$2), INDEX(十五音韻母資料表, $I80, $L$2+1))</f>
        <v>ut</v>
      </c>
      <c r="M80" s="128" t="str" cm="1">
        <f t="array" ref="M80">IF($G80&lt;&gt;"", INDEX(十五音韻母資料表, $I80, $M$2), INDEX(十五音韻母資料表, $I80, $M$2+1))</f>
        <v>ut</v>
      </c>
    </row>
    <row r="81" spans="2:13" ht="23">
      <c r="B81" s="129">
        <f t="shared" si="1"/>
        <v>75</v>
      </c>
      <c r="C81" s="130" t="s">
        <v>115</v>
      </c>
      <c r="D81" s="129"/>
      <c r="E81" s="129">
        <f t="shared" si="2"/>
        <v>75</v>
      </c>
      <c r="F81" s="126" t="str">
        <f t="shared" si="11"/>
        <v>aunn</v>
      </c>
      <c r="G81" s="127">
        <f t="shared" si="9"/>
        <v>48</v>
      </c>
      <c r="H81" s="127" t="str">
        <f t="shared" si="10"/>
        <v/>
      </c>
      <c r="I81" s="128">
        <f t="shared" si="12"/>
        <v>48</v>
      </c>
      <c r="J81" s="128" t="str">
        <f t="shared" si="13"/>
        <v>舒聲</v>
      </c>
      <c r="K81" s="128" t="str" cm="1">
        <f t="array" ref="K81">IF($G81&lt;&gt;"", INDEX(十五音韻母清單, $G81, 1), INDEX(十五音韻母清單, $H81, 1))</f>
        <v>爻</v>
      </c>
      <c r="L81" s="128" t="str" cm="1">
        <f t="array" ref="L81">IF($G81&lt;&gt;"", INDEX(十五音韻母資料表, $I81, $L$2), INDEX(十五音韻母資料表, $I81, $L$2+1))</f>
        <v>aunn</v>
      </c>
      <c r="M81" s="128" t="str" cm="1">
        <f t="array" ref="M81">IF($G81&lt;&gt;"", INDEX(十五音韻母資料表, $I81, $M$2), INDEX(十五音韻母資料表, $I81, $M$2+1))</f>
        <v>nao</v>
      </c>
    </row>
    <row r="82" spans="2:13" ht="23">
      <c r="B82" s="129">
        <f t="shared" si="1"/>
        <v>76</v>
      </c>
      <c r="C82" s="130" t="s">
        <v>667</v>
      </c>
      <c r="D82" s="129"/>
      <c r="E82" s="129">
        <f t="shared" si="2"/>
        <v>76</v>
      </c>
      <c r="F82" s="126" t="str">
        <f t="shared" si="11"/>
        <v>iauhnn</v>
      </c>
      <c r="G82" s="127" t="str">
        <f t="shared" si="9"/>
        <v/>
      </c>
      <c r="H82" s="127">
        <f t="shared" si="10"/>
        <v>46</v>
      </c>
      <c r="I82" s="128">
        <f t="shared" si="12"/>
        <v>46</v>
      </c>
      <c r="J82" s="128" t="str">
        <f t="shared" si="13"/>
        <v>入聲</v>
      </c>
      <c r="K82" s="128" t="str" cm="1">
        <f t="array" ref="K82">IF($G82&lt;&gt;"", INDEX(十五音韻母清單, $G82, 1), INDEX(十五音韻母清單, $H82, 1))</f>
        <v>嘄</v>
      </c>
      <c r="L82" s="128" t="str" cm="1">
        <f t="array" ref="L82">IF($G82&lt;&gt;"", INDEX(十五音韻母資料表, $I82, $L$2), INDEX(十五音韻母資料表, $I82, $L$2+1))</f>
        <v>iaunnh</v>
      </c>
      <c r="M82" s="128" t="str" cm="1">
        <f t="array" ref="M82">IF($G82&lt;&gt;"", INDEX(十五音韻母資料表, $I82, $M$2), INDEX(十五音韻母資料表, $I82, $M$2+1))</f>
        <v>niaoh</v>
      </c>
    </row>
    <row r="83" spans="2:13" ht="23">
      <c r="B83" s="129">
        <f t="shared" si="1"/>
        <v>77</v>
      </c>
      <c r="C83" s="130" t="s">
        <v>306</v>
      </c>
      <c r="D83" s="129"/>
      <c r="E83" s="129">
        <f t="shared" si="2"/>
        <v>77</v>
      </c>
      <c r="F83" s="126" t="str">
        <f t="shared" si="11"/>
        <v>ee</v>
      </c>
      <c r="G83" s="127">
        <f t="shared" si="9"/>
        <v>5</v>
      </c>
      <c r="H83" s="127" t="str">
        <f t="shared" si="10"/>
        <v/>
      </c>
      <c r="I83" s="128">
        <f t="shared" si="12"/>
        <v>5</v>
      </c>
      <c r="J83" s="128" t="str">
        <f t="shared" si="13"/>
        <v>舒聲</v>
      </c>
      <c r="K83" s="128" t="str" cm="1">
        <f t="array" ref="K83">IF($G83&lt;&gt;"", INDEX(十五音韻母清單, $G83, 1), INDEX(十五音韻母清單, $H83, 1))</f>
        <v>嘉</v>
      </c>
      <c r="L83" s="128" t="str" cm="1">
        <f t="array" ref="L83">IF($G83&lt;&gt;"", INDEX(十五音韻母資料表, $I83, $L$2), INDEX(十五音韻母資料表, $I83, $L$2+1))</f>
        <v>ee</v>
      </c>
      <c r="M83" s="128" cm="1">
        <f t="array" ref="M83">IF($G83&lt;&gt;"", INDEX(十五音韻母資料表, $I83, $M$2), INDEX(十五音韻母資料表, $I83, $M$2+1))</f>
        <v>0</v>
      </c>
    </row>
    <row r="84" spans="2:13" ht="23">
      <c r="B84" s="129">
        <f t="shared" si="1"/>
        <v>78</v>
      </c>
      <c r="C84" s="130" t="s">
        <v>301</v>
      </c>
      <c r="D84" s="129"/>
      <c r="E84" s="129">
        <f t="shared" si="2"/>
        <v>78</v>
      </c>
      <c r="F84" s="126" t="str">
        <f t="shared" si="11"/>
        <v>eeh</v>
      </c>
      <c r="G84" s="127" t="str">
        <f t="shared" si="9"/>
        <v/>
      </c>
      <c r="H84" s="127">
        <f t="shared" si="10"/>
        <v>5</v>
      </c>
      <c r="I84" s="128">
        <f t="shared" si="12"/>
        <v>5</v>
      </c>
      <c r="J84" s="128" t="str">
        <f t="shared" si="13"/>
        <v>入聲</v>
      </c>
      <c r="K84" s="128" t="str" cm="1">
        <f t="array" ref="K84">IF($G84&lt;&gt;"", INDEX(十五音韻母清單, $G84, 1), INDEX(十五音韻母清單, $H84, 1))</f>
        <v>嘉</v>
      </c>
      <c r="L84" s="128" t="str" cm="1">
        <f t="array" ref="L84">IF($G84&lt;&gt;"", INDEX(十五音韻母資料表, $I84, $L$2), INDEX(十五音韻母資料表, $I84, $L$2+1))</f>
        <v>eeh</v>
      </c>
      <c r="M84" s="128" cm="1">
        <f t="array" ref="M84">IF($G84&lt;&gt;"", INDEX(十五音韻母資料表, $I84, $M$2), INDEX(十五音韻母資料表, $I84, $M$2+1))</f>
        <v>0</v>
      </c>
    </row>
    <row r="85" spans="2:13" ht="23">
      <c r="B85" s="129">
        <f t="shared" si="1"/>
        <v>79</v>
      </c>
      <c r="C85" s="130" t="s">
        <v>367</v>
      </c>
      <c r="D85" s="129"/>
      <c r="E85" s="129">
        <f t="shared" si="2"/>
        <v>79</v>
      </c>
      <c r="F85" s="126" t="str">
        <f t="shared" si="11"/>
        <v>ei</v>
      </c>
      <c r="G85" s="127">
        <f t="shared" si="9"/>
        <v>13</v>
      </c>
      <c r="H85" s="127" t="str">
        <f t="shared" si="10"/>
        <v/>
      </c>
      <c r="I85" s="128">
        <f t="shared" si="12"/>
        <v>13</v>
      </c>
      <c r="J85" s="128" t="str">
        <f t="shared" si="13"/>
        <v>舒聲</v>
      </c>
      <c r="K85" s="128" t="str" cm="1">
        <f t="array" ref="K85">IF($G85&lt;&gt;"", INDEX(十五音韻母清單, $G85, 1), INDEX(十五音韻母清單, $H85, 1))</f>
        <v>稽</v>
      </c>
      <c r="L85" s="128" t="str" cm="1">
        <f t="array" ref="L85">IF($G85&lt;&gt;"", INDEX(十五音韻母資料表, $I85, $L$2), INDEX(十五音韻母資料表, $I85, $L$2+1))</f>
        <v>ei</v>
      </c>
      <c r="M85" s="128" cm="1">
        <f t="array" ref="M85">IF($G85&lt;&gt;"", INDEX(十五音韻母資料表, $I85, $M$2), INDEX(十五音韻母資料表, $I85, $M$2+1))</f>
        <v>0</v>
      </c>
    </row>
    <row r="86" spans="2:13" ht="23">
      <c r="B86" s="129">
        <f t="shared" si="1"/>
        <v>80</v>
      </c>
      <c r="C86" s="130" t="s">
        <v>547</v>
      </c>
      <c r="D86" s="129"/>
      <c r="E86" s="129">
        <f t="shared" si="2"/>
        <v>80</v>
      </c>
      <c r="F86" s="126" t="str">
        <f t="shared" si="11"/>
        <v>ihnn</v>
      </c>
      <c r="G86" s="127" t="str">
        <f t="shared" si="9"/>
        <v/>
      </c>
      <c r="H86" s="127">
        <f t="shared" si="10"/>
        <v>34</v>
      </c>
      <c r="I86" s="128">
        <f t="shared" si="12"/>
        <v>34</v>
      </c>
      <c r="J86" s="128" t="str">
        <f t="shared" si="13"/>
        <v>入聲</v>
      </c>
      <c r="K86" s="128" t="str" cm="1">
        <f t="array" ref="K86">IF($G86&lt;&gt;"", INDEX(十五音韻母清單, $G86, 1), INDEX(十五音韻母清單, $H86, 1))</f>
        <v>梔</v>
      </c>
      <c r="L86" s="128" t="str" cm="1">
        <f t="array" ref="L86">IF($G86&lt;&gt;"", INDEX(十五音韻母資料表, $I86, $L$2), INDEX(十五音韻母資料表, $I86, $L$2+1))</f>
        <v>innh</v>
      </c>
      <c r="M86" s="128" t="str" cm="1">
        <f t="array" ref="M86">IF($G86&lt;&gt;"", INDEX(十五音韻母資料表, $I86, $M$2), INDEX(十五音韻母資料表, $I86, $M$2+1))</f>
        <v>nih</v>
      </c>
    </row>
    <row r="87" spans="2:13" ht="23">
      <c r="B87" s="129">
        <f t="shared" si="1"/>
        <v>81</v>
      </c>
      <c r="C87" s="130" t="s">
        <v>1478</v>
      </c>
      <c r="D87" s="129"/>
      <c r="E87" s="129">
        <f t="shared" si="2"/>
        <v>81</v>
      </c>
      <c r="F87" s="126" t="str">
        <f t="shared" si="11"/>
        <v>iohnn</v>
      </c>
      <c r="G87" s="127" t="str">
        <f t="shared" si="9"/>
        <v/>
      </c>
      <c r="H87" s="127" t="str">
        <f t="shared" si="10"/>
        <v/>
      </c>
      <c r="I87" s="128" t="str">
        <f t="shared" si="12"/>
        <v/>
      </c>
      <c r="J87" s="128" t="str">
        <f t="shared" si="13"/>
        <v>入聲</v>
      </c>
      <c r="K87" s="128" t="e" cm="1">
        <f t="array" ref="K87">IF($G87&lt;&gt;"", INDEX(十五音韻母清單, $G87, 1), INDEX(十五音韻母清單, $H87, 1))</f>
        <v>#VALUE!</v>
      </c>
      <c r="L87" s="128" t="e" cm="1">
        <f t="array" ref="L87">IF($G87&lt;&gt;"", INDEX(十五音韻母資料表, $I87, $L$2), INDEX(十五音韻母資料表, $I87, $L$2+1))</f>
        <v>#VALUE!</v>
      </c>
      <c r="M87" s="128" t="e" cm="1">
        <f t="array" ref="M87">IF($G87&lt;&gt;"", INDEX(十五音韻母資料表, $I87, $M$2), INDEX(十五音韻母資料表, $I87, $M$2+1))</f>
        <v>#VALUE!</v>
      </c>
    </row>
    <row r="88" spans="2:13" ht="23">
      <c r="B88" s="129">
        <f t="shared" si="1"/>
        <v>82</v>
      </c>
      <c r="C88" s="130" t="s">
        <v>329</v>
      </c>
      <c r="D88" s="129"/>
      <c r="E88" s="129">
        <f t="shared" si="2"/>
        <v>82</v>
      </c>
      <c r="F88" s="126" t="str">
        <f t="shared" si="11"/>
        <v>oaih</v>
      </c>
      <c r="G88" s="127" t="str">
        <f t="shared" si="9"/>
        <v/>
      </c>
      <c r="H88" s="127">
        <f t="shared" si="10"/>
        <v>8</v>
      </c>
      <c r="I88" s="128">
        <f t="shared" si="12"/>
        <v>8</v>
      </c>
      <c r="J88" s="128" t="str">
        <f t="shared" si="13"/>
        <v>入聲</v>
      </c>
      <c r="K88" s="128" t="str" cm="1">
        <f t="array" ref="K88">IF($G88&lt;&gt;"", INDEX(十五音韻母清單, $G88, 1), INDEX(十五音韻母清單, $H88, 1))</f>
        <v>乖</v>
      </c>
      <c r="L88" s="128" t="str" cm="1">
        <f t="array" ref="L88">IF($G88&lt;&gt;"", INDEX(十五音韻母資料表, $I88, $L$2), INDEX(十五音韻母資料表, $I88, $L$2+1))</f>
        <v>uaih</v>
      </c>
      <c r="M88" s="128" t="str" cm="1">
        <f t="array" ref="M88">IF($G88&lt;&gt;"", INDEX(十五音韻母資料表, $I88, $M$2), INDEX(十五音韻母資料表, $I88, $M$2+1))</f>
        <v>uaih</v>
      </c>
    </row>
    <row r="89" spans="2:13" ht="23">
      <c r="B89" s="129">
        <f t="shared" si="1"/>
        <v>83</v>
      </c>
      <c r="C89" s="130" t="s">
        <v>641</v>
      </c>
      <c r="D89" s="129"/>
      <c r="E89" s="129">
        <f t="shared" si="2"/>
        <v>83</v>
      </c>
      <c r="F89" s="126" t="str">
        <f t="shared" si="11"/>
        <v>oaihnn</v>
      </c>
      <c r="G89" s="127" t="str">
        <f t="shared" si="9"/>
        <v/>
      </c>
      <c r="H89" s="127">
        <f t="shared" si="10"/>
        <v>44</v>
      </c>
      <c r="I89" s="128">
        <f t="shared" si="12"/>
        <v>44</v>
      </c>
      <c r="J89" s="128" t="str">
        <f t="shared" si="13"/>
        <v>入聲</v>
      </c>
      <c r="K89" s="128" t="str" cm="1">
        <f t="array" ref="K89">IF($G89&lt;&gt;"", INDEX(十五音韻母清單, $G89, 1), INDEX(十五音韻母清單, $H89, 1))</f>
        <v>閂</v>
      </c>
      <c r="L89" s="128" t="str" cm="1">
        <f t="array" ref="L89">IF($G89&lt;&gt;"", INDEX(十五音韻母資料表, $I89, $L$2), INDEX(十五音韻母資料表, $I89, $L$2+1))</f>
        <v>uainnh</v>
      </c>
      <c r="M89" s="128" t="str" cm="1">
        <f t="array" ref="M89">IF($G89&lt;&gt;"", INDEX(十五音韻母資料表, $I89, $M$2), INDEX(十五音韻母資料表, $I89, $M$2+1))</f>
        <v>nuaih</v>
      </c>
    </row>
    <row r="90" spans="2:13" ht="23">
      <c r="B90" s="129">
        <f t="shared" si="1"/>
        <v>84</v>
      </c>
      <c r="C90" s="130" t="s">
        <v>627</v>
      </c>
      <c r="D90" s="129"/>
      <c r="E90" s="129">
        <f t="shared" si="2"/>
        <v>84</v>
      </c>
      <c r="F90" s="126" t="str">
        <f t="shared" si="11"/>
        <v>oak</v>
      </c>
      <c r="G90" s="127" t="str">
        <f t="shared" si="9"/>
        <v/>
      </c>
      <c r="H90" s="127">
        <f t="shared" si="10"/>
        <v>43</v>
      </c>
      <c r="I90" s="128">
        <f t="shared" si="12"/>
        <v>43</v>
      </c>
      <c r="J90" s="128" t="str">
        <f t="shared" si="13"/>
        <v>入聲</v>
      </c>
      <c r="K90" s="128" t="str" cm="1">
        <f t="array" ref="K90">IF($G90&lt;&gt;"", INDEX(十五音韻母清單, $G90, 1), INDEX(十五音韻母清單, $H90, 1))</f>
        <v>光</v>
      </c>
      <c r="L90" s="128" t="str" cm="1">
        <f t="array" ref="L90">IF($G90&lt;&gt;"", INDEX(十五音韻母資料表, $I90, $L$2), INDEX(十五音韻母資料表, $I90, $L$2+1))</f>
        <v>uak</v>
      </c>
      <c r="M90" s="128" t="str" cm="1">
        <f t="array" ref="M90">IF($G90&lt;&gt;"", INDEX(十五音韻母資料表, $I90, $M$2), INDEX(十五音韻母資料表, $I90, $M$2+1))</f>
        <v>uak</v>
      </c>
    </row>
    <row r="91" spans="2:13" ht="23">
      <c r="B91" s="129">
        <f t="shared" si="1"/>
        <v>85</v>
      </c>
      <c r="C91" s="130" t="s">
        <v>656</v>
      </c>
      <c r="D91" s="129"/>
      <c r="E91" s="129">
        <f t="shared" si="2"/>
        <v>85</v>
      </c>
      <c r="F91" s="126" t="str">
        <f t="shared" si="11"/>
        <v>oenn</v>
      </c>
      <c r="G91" s="127">
        <f t="shared" si="9"/>
        <v>45</v>
      </c>
      <c r="H91" s="127" t="str">
        <f t="shared" si="10"/>
        <v/>
      </c>
      <c r="I91" s="128">
        <f t="shared" si="12"/>
        <v>45</v>
      </c>
      <c r="J91" s="128" t="str">
        <f t="shared" si="13"/>
        <v>舒聲</v>
      </c>
      <c r="K91" s="128" t="str" cm="1">
        <f t="array" ref="K91">IF($G91&lt;&gt;"", INDEX(十五音韻母清單, $G91, 1), INDEX(十五音韻母清單, $H91, 1))</f>
        <v>糜</v>
      </c>
      <c r="L91" s="128" t="str" cm="1">
        <f t="array" ref="L91">IF($G91&lt;&gt;"", INDEX(十五音韻母資料表, $I91, $L$2), INDEX(十五音韻母資料表, $I91, $L$2+1))</f>
        <v>uenn</v>
      </c>
      <c r="M91" s="128" t="str" cm="1">
        <f t="array" ref="M91">IF($G91&lt;&gt;"", INDEX(十五音韻母資料表, $I91, $M$2), INDEX(十五音韻母資料表, $I91, $M$2+1))</f>
        <v>nue</v>
      </c>
    </row>
    <row r="92" spans="2:13" ht="23">
      <c r="B92" s="129">
        <f t="shared" si="1"/>
        <v>86</v>
      </c>
      <c r="C92" s="130" t="s">
        <v>1479</v>
      </c>
      <c r="D92" s="129"/>
      <c r="E92" s="129">
        <f t="shared" si="2"/>
        <v>86</v>
      </c>
      <c r="F92" s="126" t="str">
        <f t="shared" si="11"/>
        <v>ooh</v>
      </c>
      <c r="G92" s="127" t="str">
        <f t="shared" si="9"/>
        <v/>
      </c>
      <c r="H92" s="127" t="str">
        <f t="shared" si="10"/>
        <v/>
      </c>
      <c r="I92" s="128" t="str">
        <f t="shared" si="12"/>
        <v/>
      </c>
      <c r="J92" s="128" t="str">
        <f t="shared" si="13"/>
        <v>入聲</v>
      </c>
      <c r="K92" s="128" t="e" cm="1">
        <f t="array" ref="K92">IF($G92&lt;&gt;"", INDEX(十五音韻母清單, $G92, 1), INDEX(十五音韻母清單, $H92, 1))</f>
        <v>#VALUE!</v>
      </c>
      <c r="L92" s="128" t="e" cm="1">
        <f t="array" ref="L92">IF($G92&lt;&gt;"", INDEX(十五音韻母資料表, $I92, $L$2), INDEX(十五音韻母資料表, $I92, $L$2+1))</f>
        <v>#VALUE!</v>
      </c>
      <c r="M92" s="128" t="e" cm="1">
        <f t="array" ref="M92">IF($G92&lt;&gt;"", INDEX(十五音韻母資料表, $I92, $M$2), INDEX(十五音韻母資料表, $I92, $M$2+1))</f>
        <v>#VALUE!</v>
      </c>
    </row>
    <row r="93" spans="2:13" ht="23">
      <c r="B93" s="129">
        <f t="shared" si="1"/>
        <v>87</v>
      </c>
      <c r="C93" s="130" t="s">
        <v>1480</v>
      </c>
      <c r="D93" s="129"/>
      <c r="E93" s="129">
        <f t="shared" si="2"/>
        <v>87</v>
      </c>
      <c r="F93" s="126" t="str">
        <f t="shared" si="11"/>
        <v>oohnn</v>
      </c>
      <c r="G93" s="127" t="str">
        <f t="shared" si="9"/>
        <v/>
      </c>
      <c r="H93" s="127" t="str">
        <f t="shared" si="10"/>
        <v/>
      </c>
      <c r="I93" s="128" t="str">
        <f t="shared" si="12"/>
        <v/>
      </c>
      <c r="J93" s="128" t="str">
        <f t="shared" si="13"/>
        <v>入聲</v>
      </c>
      <c r="K93" s="128" t="e" cm="1">
        <f t="array" ref="K93">IF($G93&lt;&gt;"", INDEX(十五音韻母清單, $G93, 1), INDEX(十五音韻母清單, $H93, 1))</f>
        <v>#VALUE!</v>
      </c>
      <c r="L93" s="128" t="e" cm="1">
        <f t="array" ref="L93">IF($G93&lt;&gt;"", INDEX(十五音韻母資料表, $I93, $L$2), INDEX(十五音韻母資料表, $I93, $L$2+1))</f>
        <v>#VALUE!</v>
      </c>
      <c r="M93" s="128" t="e" cm="1">
        <f t="array" ref="M93">IF($G93&lt;&gt;"", INDEX(十五音韻母資料表, $I93, $M$2), INDEX(十五音韻母資料表, $I93, $M$2+1))</f>
        <v>#VALUE!</v>
      </c>
    </row>
    <row r="94" spans="2:13" ht="23">
      <c r="B94" s="129">
        <f t="shared" si="1"/>
        <v>88</v>
      </c>
      <c r="C94" s="130" t="s">
        <v>682</v>
      </c>
      <c r="D94" s="129"/>
      <c r="E94" s="129">
        <f t="shared" si="2"/>
        <v>88</v>
      </c>
      <c r="F94" s="126" t="str">
        <f t="shared" si="11"/>
        <v>op</v>
      </c>
      <c r="G94" s="127" t="str">
        <f t="shared" si="9"/>
        <v/>
      </c>
      <c r="H94" s="127">
        <f t="shared" si="10"/>
        <v>47</v>
      </c>
      <c r="I94" s="128">
        <f t="shared" si="12"/>
        <v>47</v>
      </c>
      <c r="J94" s="128" t="str">
        <f t="shared" si="13"/>
        <v>入聲</v>
      </c>
      <c r="K94" s="128" t="str" cm="1">
        <f t="array" ref="K94">IF($G94&lt;&gt;"", INDEX(十五音韻母清單, $G94, 1), INDEX(十五音韻母清單, $H94, 1))</f>
        <v>箴</v>
      </c>
      <c r="L94" s="128" t="str" cm="1">
        <f t="array" ref="L94">IF($G94&lt;&gt;"", INDEX(十五音韻母資料表, $I94, $L$2), INDEX(十五音韻母資料表, $I94, $L$2+1))</f>
        <v>op</v>
      </c>
      <c r="M94" s="128" t="str" cm="1">
        <f t="array" ref="M94">IF($G94&lt;&gt;"", INDEX(十五音韻母資料表, $I94, $M$2), INDEX(十五音韻母資料表, $I94, $M$2+1))</f>
        <v>op</v>
      </c>
    </row>
    <row r="95" spans="2:13" ht="23">
      <c r="B95" s="129">
        <f t="shared" si="1"/>
        <v>89</v>
      </c>
      <c r="C95" s="130" t="s">
        <v>528</v>
      </c>
      <c r="D95" s="129"/>
      <c r="E95" s="129">
        <f t="shared" si="2"/>
        <v>89</v>
      </c>
      <c r="F95" s="126" t="str">
        <f t="shared" si="11"/>
        <v>uinn</v>
      </c>
      <c r="G95" s="127">
        <f t="shared" si="9"/>
        <v>32</v>
      </c>
      <c r="H95" s="127" t="str">
        <f t="shared" si="10"/>
        <v/>
      </c>
      <c r="I95" s="128">
        <f t="shared" si="12"/>
        <v>32</v>
      </c>
      <c r="J95" s="128" t="str">
        <f t="shared" si="13"/>
        <v>舒聲</v>
      </c>
      <c r="K95" s="128" t="str" cm="1">
        <f t="array" ref="K95">IF($G95&lt;&gt;"", INDEX(十五音韻母清單, $G95, 1), INDEX(十五音韻母清單, $H95, 1))</f>
        <v>褌</v>
      </c>
      <c r="L95" s="128" t="str" cm="1">
        <f t="array" ref="L95">IF($G95&lt;&gt;"", INDEX(十五音韻母資料表, $I95, $L$2), INDEX(十五音韻母資料表, $I95, $L$2+1))</f>
        <v>uinn</v>
      </c>
      <c r="M95" s="128" t="str" cm="1">
        <f t="array" ref="M95">IF($G95&lt;&gt;"", INDEX(十五音韻母資料表, $I95, $M$2), INDEX(十五音韻母資料表, $I95, $M$2+1))</f>
        <v>nui</v>
      </c>
    </row>
    <row r="96" spans="2:13" ht="23">
      <c r="B96" s="131">
        <f t="shared" si="1"/>
        <v>90</v>
      </c>
      <c r="C96" s="132" t="s">
        <v>528</v>
      </c>
      <c r="D96" s="131"/>
      <c r="E96" s="131">
        <f t="shared" si="2"/>
        <v>90</v>
      </c>
      <c r="F96" s="126" t="str">
        <f t="shared" si="11"/>
        <v>uinn</v>
      </c>
      <c r="G96" s="127">
        <f t="shared" si="9"/>
        <v>32</v>
      </c>
      <c r="H96" s="127" t="str">
        <f t="shared" si="10"/>
        <v/>
      </c>
      <c r="I96" s="128">
        <f t="shared" si="12"/>
        <v>32</v>
      </c>
      <c r="J96" s="128" t="str">
        <f t="shared" si="13"/>
        <v>舒聲</v>
      </c>
      <c r="K96" s="128" t="str" cm="1">
        <f t="array" ref="K96">IF($G96&lt;&gt;"", INDEX(十五音韻母清單, $G96, 1), INDEX(十五音韻母清單, $H96, 1))</f>
        <v>褌</v>
      </c>
      <c r="L96" s="128" t="str" cm="1">
        <f t="array" ref="L96">IF($G96&lt;&gt;"", INDEX(十五音韻母資料表, $I96, $L$2), INDEX(十五音韻母資料表, $I96, $L$2+1))</f>
        <v>uinn</v>
      </c>
      <c r="M96" s="128" t="str" cm="1">
        <f t="array" ref="M96">IF($G96&lt;&gt;"", INDEX(十五音韻母資料表, $I96, $M$2), INDEX(十五音韻母資料表, $I96, $M$2+1))</f>
        <v>nui</v>
      </c>
    </row>
    <row r="97" spans="2:13" ht="23">
      <c r="B97" s="131">
        <f t="shared" si="1"/>
        <v>91</v>
      </c>
      <c r="C97" s="132" t="s">
        <v>1481</v>
      </c>
      <c r="D97" s="131"/>
      <c r="E97" s="131">
        <f t="shared" si="2"/>
        <v>91</v>
      </c>
      <c r="F97" s="126" t="str">
        <f t="shared" si="11"/>
        <v>uihnn</v>
      </c>
      <c r="G97" s="127" t="str">
        <f t="shared" si="9"/>
        <v/>
      </c>
      <c r="H97" s="127" t="str">
        <f t="shared" si="10"/>
        <v/>
      </c>
      <c r="I97" s="128" t="str">
        <f t="shared" si="12"/>
        <v/>
      </c>
      <c r="J97" s="128" t="str">
        <f t="shared" si="13"/>
        <v>入聲</v>
      </c>
      <c r="K97" s="128" t="e" cm="1">
        <f t="array" ref="K97">IF($G97&lt;&gt;"", INDEX(十五音韻母清單, $G97, 1), INDEX(十五音韻母清單, $H97, 1))</f>
        <v>#VALUE!</v>
      </c>
      <c r="L97" s="128" t="e" cm="1">
        <f t="array" ref="L97">IF($G97&lt;&gt;"", INDEX(十五音韻母資料表, $I97, $L$2), INDEX(十五音韻母資料表, $I97, $L$2+1))</f>
        <v>#VALUE!</v>
      </c>
      <c r="M97" s="128" t="e" cm="1">
        <f t="array" ref="M97">IF($G97&lt;&gt;"", INDEX(十五音韻母資料表, $I97, $M$2), INDEX(十五音韻母資料表, $I97, $M$2+1))</f>
        <v>#VALUE!</v>
      </c>
    </row>
  </sheetData>
  <autoFilter ref="E6:M97" xr:uid="{00000000-0009-0000-0000-00000B000000}"/>
  <phoneticPr fontId="91" type="noConversion"/>
  <dataValidations count="1">
    <dataValidation type="list" allowBlank="1" sqref="O6" xr:uid="{00000000-0002-0000-0B00-000000000000}">
      <formula1>$F$7:$F$97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B1:AU54"/>
  <sheetViews>
    <sheetView workbookViewId="0">
      <selection activeCell="AN5" sqref="AN5"/>
    </sheetView>
  </sheetViews>
  <sheetFormatPr baseColWidth="10" defaultColWidth="12.6640625" defaultRowHeight="13" outlineLevelCol="2"/>
  <cols>
    <col min="1" max="1" width="1.6640625" style="331" customWidth="1"/>
    <col min="2" max="3" width="8.5" style="331" customWidth="1" outlineLevel="2"/>
    <col min="4" max="11" width="11.1640625" style="331" customWidth="1" outlineLevel="2"/>
    <col min="12" max="12" width="3.1640625" style="331" customWidth="1" outlineLevel="2"/>
    <col min="13" max="22" width="7.1640625" style="331" customWidth="1" outlineLevel="1"/>
    <col min="23" max="23" width="3.5" style="331" customWidth="1"/>
    <col min="24" max="24" width="5.83203125" style="331" customWidth="1"/>
    <col min="25" max="25" width="9" style="331" customWidth="1"/>
    <col min="26" max="28" width="12.6640625" style="331" customWidth="1"/>
    <col min="29" max="36" width="9.1640625" style="331" customWidth="1"/>
    <col min="37" max="37" width="3.5" style="331" customWidth="1"/>
    <col min="38" max="39" width="14.1640625" style="331" customWidth="1"/>
    <col min="40" max="48" width="9.1640625" style="331" customWidth="1"/>
    <col min="49" max="56" width="10" style="331" customWidth="1"/>
    <col min="57" max="57" width="3.83203125" style="331" customWidth="1"/>
    <col min="58" max="58" width="5.6640625" style="331" customWidth="1"/>
    <col min="59" max="59" width="8" style="331" customWidth="1"/>
    <col min="60" max="67" width="10.1640625" style="331" customWidth="1"/>
    <col min="68" max="68" width="3.33203125" style="331" customWidth="1"/>
    <col min="69" max="72" width="6.1640625" style="331" customWidth="1"/>
    <col min="73" max="16384" width="12.6640625" style="331"/>
  </cols>
  <sheetData>
    <row r="1" spans="2:47" ht="25">
      <c r="B1" s="329">
        <f t="shared" ref="B1:K1" si="0">COLUMN(B:B) - 1</f>
        <v>1</v>
      </c>
      <c r="C1" s="329">
        <f t="shared" si="0"/>
        <v>2</v>
      </c>
      <c r="D1" s="329">
        <f t="shared" si="0"/>
        <v>3</v>
      </c>
      <c r="E1" s="329">
        <f t="shared" si="0"/>
        <v>4</v>
      </c>
      <c r="F1" s="329">
        <f t="shared" si="0"/>
        <v>5</v>
      </c>
      <c r="G1" s="329">
        <f t="shared" si="0"/>
        <v>6</v>
      </c>
      <c r="H1" s="329">
        <f t="shared" si="0"/>
        <v>7</v>
      </c>
      <c r="I1" s="329">
        <f t="shared" si="0"/>
        <v>8</v>
      </c>
      <c r="J1" s="329">
        <f t="shared" si="0"/>
        <v>9</v>
      </c>
      <c r="K1" s="329">
        <f t="shared" si="0"/>
        <v>10</v>
      </c>
      <c r="L1" s="328"/>
      <c r="M1" s="330" t="s">
        <v>1482</v>
      </c>
      <c r="N1" s="329"/>
      <c r="O1" s="329"/>
      <c r="P1" s="328"/>
      <c r="Q1" s="328" t="s">
        <v>1483</v>
      </c>
      <c r="R1" s="328"/>
      <c r="S1" s="328"/>
      <c r="T1" s="328"/>
      <c r="U1" s="328"/>
      <c r="V1" s="328"/>
      <c r="W1" s="328"/>
      <c r="X1" s="330" t="s">
        <v>3</v>
      </c>
      <c r="AC1" s="329">
        <v>12</v>
      </c>
      <c r="AD1" s="328"/>
      <c r="AE1" s="328"/>
      <c r="AF1" s="328">
        <f>AC1 + 1</f>
        <v>13</v>
      </c>
      <c r="AG1" s="328"/>
      <c r="AH1" s="328"/>
      <c r="AI1" s="328"/>
      <c r="AJ1" s="328"/>
      <c r="AL1" s="332"/>
      <c r="AM1" s="332"/>
      <c r="AN1" s="332"/>
      <c r="AO1" s="332"/>
    </row>
    <row r="2" spans="2:47" ht="25">
      <c r="B2" s="328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>
        <v>2</v>
      </c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3"/>
      <c r="AC2" s="333"/>
      <c r="AD2" s="333"/>
      <c r="AE2" s="333"/>
      <c r="AF2" s="333"/>
      <c r="AG2" s="333"/>
      <c r="AH2" s="333"/>
      <c r="AI2" s="333"/>
      <c r="AJ2" s="333"/>
      <c r="AL2" s="332"/>
      <c r="AM2" s="332"/>
      <c r="AN2" s="332"/>
      <c r="AO2" s="332"/>
    </row>
    <row r="3" spans="2:47" ht="14">
      <c r="B3" s="397" t="s">
        <v>157</v>
      </c>
      <c r="C3" s="400" t="s">
        <v>6</v>
      </c>
      <c r="D3" s="334" t="s">
        <v>1484</v>
      </c>
      <c r="E3" s="334" t="s">
        <v>1483</v>
      </c>
      <c r="F3" s="334" t="s">
        <v>1485</v>
      </c>
      <c r="G3" s="334" t="s">
        <v>1486</v>
      </c>
      <c r="H3" s="334" t="s">
        <v>1487</v>
      </c>
      <c r="I3" s="334" t="s">
        <v>1483</v>
      </c>
      <c r="J3" s="334" t="s">
        <v>1488</v>
      </c>
      <c r="K3" s="334" t="s">
        <v>1489</v>
      </c>
      <c r="L3" s="333"/>
      <c r="M3" s="397" t="s">
        <v>157</v>
      </c>
      <c r="N3" s="402" t="s">
        <v>1490</v>
      </c>
      <c r="O3" s="335" t="s">
        <v>1491</v>
      </c>
      <c r="P3" s="335" t="s">
        <v>1483</v>
      </c>
      <c r="Q3" s="335" t="s">
        <v>1492</v>
      </c>
      <c r="R3" s="335" t="s">
        <v>1493</v>
      </c>
      <c r="S3" s="335" t="s">
        <v>1494</v>
      </c>
      <c r="T3" s="335" t="s">
        <v>1483</v>
      </c>
      <c r="U3" s="335" t="s">
        <v>1495</v>
      </c>
      <c r="V3" s="335" t="s">
        <v>1496</v>
      </c>
      <c r="W3" s="333"/>
      <c r="X3" s="404" t="s">
        <v>157</v>
      </c>
      <c r="Y3" s="397" t="s">
        <v>6</v>
      </c>
      <c r="Z3" s="397" t="s">
        <v>1497</v>
      </c>
      <c r="AA3" s="397" t="s">
        <v>1498</v>
      </c>
      <c r="AB3" s="397" t="s">
        <v>1499</v>
      </c>
      <c r="AC3" s="335" t="s">
        <v>1491</v>
      </c>
      <c r="AD3" s="335" t="s">
        <v>1483</v>
      </c>
      <c r="AE3" s="335" t="s">
        <v>1492</v>
      </c>
      <c r="AF3" s="335" t="s">
        <v>1493</v>
      </c>
      <c r="AG3" s="335" t="s">
        <v>1494</v>
      </c>
      <c r="AH3" s="335" t="s">
        <v>1483</v>
      </c>
      <c r="AI3" s="335" t="s">
        <v>1495</v>
      </c>
      <c r="AJ3" s="335" t="s">
        <v>1496</v>
      </c>
      <c r="AL3" s="399" t="s">
        <v>1500</v>
      </c>
      <c r="AM3" s="399" t="s">
        <v>1501</v>
      </c>
      <c r="AN3" s="335" t="s">
        <v>1491</v>
      </c>
      <c r="AO3" s="335" t="s">
        <v>1483</v>
      </c>
      <c r="AP3" s="335" t="s">
        <v>1492</v>
      </c>
      <c r="AQ3" s="335" t="s">
        <v>1493</v>
      </c>
      <c r="AR3" s="335" t="s">
        <v>1494</v>
      </c>
      <c r="AS3" s="335" t="s">
        <v>1483</v>
      </c>
      <c r="AT3" s="335" t="s">
        <v>1495</v>
      </c>
      <c r="AU3" s="335" t="s">
        <v>1496</v>
      </c>
    </row>
    <row r="4" spans="2:47" ht="14">
      <c r="B4" s="398"/>
      <c r="C4" s="401"/>
      <c r="D4" s="336">
        <v>1</v>
      </c>
      <c r="E4" s="336">
        <v>2</v>
      </c>
      <c r="F4" s="336">
        <v>3</v>
      </c>
      <c r="G4" s="336">
        <v>4</v>
      </c>
      <c r="H4" s="336">
        <v>5</v>
      </c>
      <c r="I4" s="336">
        <v>6</v>
      </c>
      <c r="J4" s="336">
        <v>7</v>
      </c>
      <c r="K4" s="336">
        <v>8</v>
      </c>
      <c r="L4" s="333"/>
      <c r="M4" s="398"/>
      <c r="N4" s="403"/>
      <c r="O4" s="335">
        <v>1</v>
      </c>
      <c r="P4" s="335">
        <v>2</v>
      </c>
      <c r="Q4" s="335">
        <v>3</v>
      </c>
      <c r="R4" s="335">
        <v>4</v>
      </c>
      <c r="S4" s="335">
        <v>5</v>
      </c>
      <c r="T4" s="335">
        <v>6</v>
      </c>
      <c r="U4" s="335">
        <v>7</v>
      </c>
      <c r="V4" s="335">
        <v>8</v>
      </c>
      <c r="W4" s="333"/>
      <c r="X4" s="405"/>
      <c r="Y4" s="398"/>
      <c r="Z4" s="398"/>
      <c r="AA4" s="398"/>
      <c r="AB4" s="398"/>
      <c r="AC4" s="335">
        <v>1</v>
      </c>
      <c r="AD4" s="335">
        <v>2</v>
      </c>
      <c r="AE4" s="335">
        <v>3</v>
      </c>
      <c r="AF4" s="335">
        <v>4</v>
      </c>
      <c r="AG4" s="335">
        <v>5</v>
      </c>
      <c r="AH4" s="335">
        <v>6</v>
      </c>
      <c r="AI4" s="335">
        <v>7</v>
      </c>
      <c r="AJ4" s="335">
        <v>8</v>
      </c>
      <c r="AL4" s="398"/>
      <c r="AM4" s="398"/>
      <c r="AN4" s="335">
        <v>1</v>
      </c>
      <c r="AO4" s="335">
        <v>2</v>
      </c>
      <c r="AP4" s="335">
        <v>3</v>
      </c>
      <c r="AQ4" s="335">
        <v>4</v>
      </c>
      <c r="AR4" s="335">
        <v>5</v>
      </c>
      <c r="AS4" s="335">
        <v>6</v>
      </c>
      <c r="AT4" s="335">
        <v>7</v>
      </c>
      <c r="AU4" s="335">
        <v>8</v>
      </c>
    </row>
    <row r="5" spans="2:47" ht="34">
      <c r="B5" s="337">
        <v>1</v>
      </c>
      <c r="C5" s="338" t="s">
        <v>274</v>
      </c>
      <c r="D5" s="339" t="s">
        <v>274</v>
      </c>
      <c r="E5" s="339" t="s">
        <v>1502</v>
      </c>
      <c r="F5" s="339" t="s">
        <v>1503</v>
      </c>
      <c r="G5" s="339" t="s">
        <v>1504</v>
      </c>
      <c r="H5" s="339" t="s">
        <v>1505</v>
      </c>
      <c r="I5" s="339" t="s">
        <v>1502</v>
      </c>
      <c r="J5" s="339" t="s">
        <v>1506</v>
      </c>
      <c r="K5" s="339" t="s">
        <v>1507</v>
      </c>
      <c r="L5" s="333"/>
      <c r="M5" s="337">
        <v>1</v>
      </c>
      <c r="N5" s="340" t="s">
        <v>80</v>
      </c>
      <c r="O5" s="340" t="s">
        <v>80</v>
      </c>
      <c r="P5" s="340" t="s">
        <v>1508</v>
      </c>
      <c r="Q5" s="340" t="s">
        <v>1509</v>
      </c>
      <c r="R5" s="341" t="str">
        <f t="shared" ref="R5:R8" si="1">O5</f>
        <v>a</v>
      </c>
      <c r="S5" s="340" t="s">
        <v>1510</v>
      </c>
      <c r="T5" s="342" t="str">
        <f t="shared" ref="T5:T8" si="2">Q5</f>
        <v>à</v>
      </c>
      <c r="U5" s="340" t="s">
        <v>1511</v>
      </c>
      <c r="V5" s="341" t="s">
        <v>1512</v>
      </c>
      <c r="W5" s="333"/>
      <c r="X5" s="337">
        <v>1</v>
      </c>
      <c r="Y5" s="343" t="s">
        <v>274</v>
      </c>
      <c r="Z5" s="343" t="str">
        <f t="array" ref="Z5">INDEX(【設定】韻母十五音對照表!$B$4:$V$53, $X5, $AC$1)</f>
        <v>un</v>
      </c>
      <c r="AA5" s="343" t="str">
        <f t="array" ref="AA5">INDEX(【設定】韻母十五音對照表!$B$4:$V$53, $X5, $AF$1)</f>
        <v>ut</v>
      </c>
      <c r="AB5" s="343" t="s">
        <v>62</v>
      </c>
      <c r="AC5" s="340" t="str">
        <f t="shared" ref="AC5:AE5" si="3">SUBSTITUTE($Z5, $AB5,  INDEX($AN5:$AU5, 1, AC$4))</f>
        <v>un</v>
      </c>
      <c r="AD5" s="340" t="str">
        <f t="shared" si="3"/>
        <v>ún</v>
      </c>
      <c r="AE5" s="340" t="str">
        <f t="shared" si="3"/>
        <v>ùn</v>
      </c>
      <c r="AF5" s="341" t="str">
        <f t="shared" ref="AF5:AF54" si="4">IF(AA5="ooh", "o͘h", AA5)</f>
        <v>ut</v>
      </c>
      <c r="AG5" s="340" t="str">
        <f t="shared" ref="AG5:AI5" si="5">SUBSTITUTE($Z5, $AB5,  INDEX($AN5:$AU5, 1, AG$4))</f>
        <v>ûn</v>
      </c>
      <c r="AH5" s="342" t="str">
        <f t="shared" si="5"/>
        <v>ùn</v>
      </c>
      <c r="AI5" s="340" t="str">
        <f t="shared" si="5"/>
        <v>ūn</v>
      </c>
      <c r="AJ5" s="341" t="str">
        <f t="shared" ref="AJ5:AJ54" si="6">SUBSTITUTE($AA5, $AB5,  INDEX($AN5:$AU5, 1, AJ$4))</f>
        <v>u̍t</v>
      </c>
      <c r="AL5" s="332">
        <f t="shared" ref="AL5:AL54" si="7">FIND(AB5, Z5, 1)</f>
        <v>1</v>
      </c>
      <c r="AM5" s="332">
        <f t="shared" ref="AM5:AM54" si="8">MATCH(AB5, $N$5:$N$13, 0)</f>
        <v>6</v>
      </c>
      <c r="AN5" s="332" t="str">
        <f t="shared" ref="AN5:AU5" si="9">INDEX($O$5:$V$13, $AM5, AN$4)</f>
        <v>u</v>
      </c>
      <c r="AO5" s="332" t="str">
        <f t="shared" si="9"/>
        <v>ú</v>
      </c>
      <c r="AP5" s="332" t="str">
        <f t="shared" si="9"/>
        <v>ù</v>
      </c>
      <c r="AQ5" s="332" t="str">
        <f t="shared" si="9"/>
        <v>u</v>
      </c>
      <c r="AR5" s="332" t="str">
        <f t="shared" si="9"/>
        <v>û</v>
      </c>
      <c r="AS5" s="332" t="str">
        <f t="shared" si="9"/>
        <v>ù</v>
      </c>
      <c r="AT5" s="332" t="str">
        <f t="shared" si="9"/>
        <v>ū</v>
      </c>
      <c r="AU5" s="332" t="str">
        <f t="shared" si="9"/>
        <v>u̍</v>
      </c>
    </row>
    <row r="6" spans="2:47" ht="34">
      <c r="B6" s="337">
        <v>2</v>
      </c>
      <c r="C6" s="338" t="s">
        <v>281</v>
      </c>
      <c r="D6" s="339" t="s">
        <v>281</v>
      </c>
      <c r="E6" s="339" t="s">
        <v>1513</v>
      </c>
      <c r="F6" s="339" t="s">
        <v>1514</v>
      </c>
      <c r="G6" s="339" t="s">
        <v>1515</v>
      </c>
      <c r="H6" s="344" t="s">
        <v>1516</v>
      </c>
      <c r="I6" s="339" t="s">
        <v>1513</v>
      </c>
      <c r="J6" s="339" t="s">
        <v>1517</v>
      </c>
      <c r="K6" s="339" t="s">
        <v>1518</v>
      </c>
      <c r="L6" s="333"/>
      <c r="M6" s="337">
        <v>2</v>
      </c>
      <c r="N6" s="340" t="s">
        <v>98</v>
      </c>
      <c r="O6" s="340" t="s">
        <v>98</v>
      </c>
      <c r="P6" s="340" t="s">
        <v>1519</v>
      </c>
      <c r="Q6" s="340" t="s">
        <v>1520</v>
      </c>
      <c r="R6" s="341" t="str">
        <f t="shared" si="1"/>
        <v>e</v>
      </c>
      <c r="S6" s="340" t="s">
        <v>1521</v>
      </c>
      <c r="T6" s="342" t="str">
        <f t="shared" si="2"/>
        <v>è</v>
      </c>
      <c r="U6" s="340" t="s">
        <v>1522</v>
      </c>
      <c r="V6" s="341" t="s">
        <v>1523</v>
      </c>
      <c r="W6" s="333"/>
      <c r="X6" s="337">
        <v>2</v>
      </c>
      <c r="Y6" s="343" t="s">
        <v>281</v>
      </c>
      <c r="Z6" s="343" t="str">
        <f t="array" ref="Z6">INDEX(【設定】韻母十五音對照表!$B$4:$V$53, $X6, $AC$1)</f>
        <v>ian</v>
      </c>
      <c r="AA6" s="343" t="str">
        <f t="array" ref="AA6">INDEX(【設定】韻母十五音對照表!$B$4:$V$53, $X6, $AF$1)</f>
        <v>iat</v>
      </c>
      <c r="AB6" s="343" t="s">
        <v>80</v>
      </c>
      <c r="AC6" s="340" t="str">
        <f t="shared" ref="AC6:AE6" si="10">SUBSTITUTE($Z6, $AB6,  INDEX($AN6:$AU6, 1, AC$4))</f>
        <v>ian</v>
      </c>
      <c r="AD6" s="340" t="str">
        <f t="shared" si="10"/>
        <v>ián</v>
      </c>
      <c r="AE6" s="340" t="str">
        <f t="shared" si="10"/>
        <v>iàn</v>
      </c>
      <c r="AF6" s="341" t="str">
        <f t="shared" si="4"/>
        <v>iat</v>
      </c>
      <c r="AG6" s="340" t="str">
        <f t="shared" ref="AG6:AI6" si="11">SUBSTITUTE($Z6, $AB6,  INDEX($AN6:$AU6, 1, AG$4))</f>
        <v>iân</v>
      </c>
      <c r="AH6" s="342" t="str">
        <f t="shared" si="11"/>
        <v>iàn</v>
      </c>
      <c r="AI6" s="340" t="str">
        <f t="shared" si="11"/>
        <v>iān</v>
      </c>
      <c r="AJ6" s="341" t="str">
        <f t="shared" si="6"/>
        <v>ia̍t</v>
      </c>
      <c r="AL6" s="332">
        <f t="shared" si="7"/>
        <v>2</v>
      </c>
      <c r="AM6" s="332">
        <f t="shared" si="8"/>
        <v>1</v>
      </c>
      <c r="AN6" s="332" t="str">
        <f t="shared" ref="AN6:AU6" si="12">INDEX($O$5:$V$13, $AM6, AN$4)</f>
        <v>a</v>
      </c>
      <c r="AO6" s="332" t="str">
        <f t="shared" si="12"/>
        <v>á</v>
      </c>
      <c r="AP6" s="332" t="str">
        <f t="shared" si="12"/>
        <v>à</v>
      </c>
      <c r="AQ6" s="332" t="str">
        <f t="shared" si="12"/>
        <v>a</v>
      </c>
      <c r="AR6" s="332" t="str">
        <f t="shared" si="12"/>
        <v>â</v>
      </c>
      <c r="AS6" s="332" t="str">
        <f t="shared" si="12"/>
        <v>à</v>
      </c>
      <c r="AT6" s="332" t="str">
        <f t="shared" si="12"/>
        <v>ā</v>
      </c>
      <c r="AU6" s="332" t="str">
        <f t="shared" si="12"/>
        <v>a̍</v>
      </c>
    </row>
    <row r="7" spans="2:47" ht="34">
      <c r="B7" s="337">
        <v>3</v>
      </c>
      <c r="C7" s="338" t="s">
        <v>288</v>
      </c>
      <c r="D7" s="339" t="s">
        <v>288</v>
      </c>
      <c r="E7" s="339" t="s">
        <v>1524</v>
      </c>
      <c r="F7" s="339" t="s">
        <v>1525</v>
      </c>
      <c r="G7" s="339" t="s">
        <v>1526</v>
      </c>
      <c r="H7" s="344" t="s">
        <v>1516</v>
      </c>
      <c r="I7" s="339" t="s">
        <v>1524</v>
      </c>
      <c r="J7" s="339" t="s">
        <v>1527</v>
      </c>
      <c r="K7" s="339" t="s">
        <v>1528</v>
      </c>
      <c r="L7" s="333"/>
      <c r="M7" s="337">
        <v>3</v>
      </c>
      <c r="N7" s="340" t="s">
        <v>67</v>
      </c>
      <c r="O7" s="340" t="s">
        <v>67</v>
      </c>
      <c r="P7" s="340" t="s">
        <v>1529</v>
      </c>
      <c r="Q7" s="340" t="s">
        <v>1530</v>
      </c>
      <c r="R7" s="341" t="str">
        <f t="shared" si="1"/>
        <v>i</v>
      </c>
      <c r="S7" s="340" t="s">
        <v>1531</v>
      </c>
      <c r="T7" s="342" t="str">
        <f t="shared" si="2"/>
        <v>ì</v>
      </c>
      <c r="U7" s="340" t="s">
        <v>1532</v>
      </c>
      <c r="V7" s="341" t="s">
        <v>1533</v>
      </c>
      <c r="W7" s="333"/>
      <c r="X7" s="337">
        <v>3</v>
      </c>
      <c r="Y7" s="343" t="s">
        <v>288</v>
      </c>
      <c r="Z7" s="343" t="str">
        <f t="array" ref="Z7">INDEX(【設定】韻母十五音對照表!$B$4:$V$53, $X7, $AC$1)</f>
        <v>im</v>
      </c>
      <c r="AA7" s="343" t="str">
        <f t="array" ref="AA7">INDEX(【設定】韻母十五音對照表!$B$4:$V$53, $X7, $AF$1)</f>
        <v>ip</v>
      </c>
      <c r="AB7" s="343" t="s">
        <v>67</v>
      </c>
      <c r="AC7" s="340" t="str">
        <f t="shared" ref="AC7:AE7" si="13">SUBSTITUTE($Z7, $AB7,  INDEX($AN7:$AU7, 1, AC$4))</f>
        <v>im</v>
      </c>
      <c r="AD7" s="340" t="str">
        <f t="shared" si="13"/>
        <v>ím</v>
      </c>
      <c r="AE7" s="340" t="str">
        <f t="shared" si="13"/>
        <v>ìm</v>
      </c>
      <c r="AF7" s="341" t="str">
        <f t="shared" si="4"/>
        <v>ip</v>
      </c>
      <c r="AG7" s="340" t="str">
        <f t="shared" ref="AG7:AI7" si="14">SUBSTITUTE($Z7, $AB7,  INDEX($AN7:$AU7, 1, AG$4))</f>
        <v>îm</v>
      </c>
      <c r="AH7" s="342" t="str">
        <f t="shared" si="14"/>
        <v>ìm</v>
      </c>
      <c r="AI7" s="340" t="str">
        <f t="shared" si="14"/>
        <v>īm</v>
      </c>
      <c r="AJ7" s="341" t="str">
        <f t="shared" si="6"/>
        <v>i̍p</v>
      </c>
      <c r="AL7" s="332">
        <f t="shared" si="7"/>
        <v>1</v>
      </c>
      <c r="AM7" s="332">
        <f t="shared" si="8"/>
        <v>3</v>
      </c>
      <c r="AN7" s="332" t="str">
        <f t="shared" ref="AN7:AU7" si="15">INDEX($O$5:$V$13, $AM7, AN$4)</f>
        <v>i</v>
      </c>
      <c r="AO7" s="332" t="str">
        <f t="shared" si="15"/>
        <v>í</v>
      </c>
      <c r="AP7" s="332" t="str">
        <f t="shared" si="15"/>
        <v>ì</v>
      </c>
      <c r="AQ7" s="332" t="str">
        <f t="shared" si="15"/>
        <v>i</v>
      </c>
      <c r="AR7" s="332" t="str">
        <f t="shared" si="15"/>
        <v>î</v>
      </c>
      <c r="AS7" s="332" t="str">
        <f t="shared" si="15"/>
        <v>ì</v>
      </c>
      <c r="AT7" s="332" t="str">
        <f t="shared" si="15"/>
        <v>ī</v>
      </c>
      <c r="AU7" s="332" t="str">
        <f t="shared" si="15"/>
        <v>i̍</v>
      </c>
    </row>
    <row r="8" spans="2:47" ht="34">
      <c r="B8" s="337">
        <v>4</v>
      </c>
      <c r="C8" s="338" t="s">
        <v>293</v>
      </c>
      <c r="D8" s="339" t="s">
        <v>293</v>
      </c>
      <c r="E8" s="339" t="s">
        <v>1534</v>
      </c>
      <c r="F8" s="339" t="s">
        <v>1535</v>
      </c>
      <c r="G8" s="344" t="s">
        <v>1516</v>
      </c>
      <c r="H8" s="339" t="s">
        <v>1536</v>
      </c>
      <c r="I8" s="339" t="s">
        <v>1534</v>
      </c>
      <c r="J8" s="339" t="s">
        <v>1537</v>
      </c>
      <c r="K8" s="344" t="s">
        <v>1516</v>
      </c>
      <c r="L8" s="333"/>
      <c r="M8" s="337">
        <v>4</v>
      </c>
      <c r="N8" s="340" t="s">
        <v>86</v>
      </c>
      <c r="O8" s="340" t="s">
        <v>86</v>
      </c>
      <c r="P8" s="340" t="s">
        <v>1538</v>
      </c>
      <c r="Q8" s="340" t="s">
        <v>1539</v>
      </c>
      <c r="R8" s="341" t="str">
        <f t="shared" si="1"/>
        <v>o</v>
      </c>
      <c r="S8" s="340" t="s">
        <v>1540</v>
      </c>
      <c r="T8" s="342" t="str">
        <f t="shared" si="2"/>
        <v>ò</v>
      </c>
      <c r="U8" s="340" t="s">
        <v>1541</v>
      </c>
      <c r="V8" s="341" t="s">
        <v>1542</v>
      </c>
      <c r="W8" s="333"/>
      <c r="X8" s="337">
        <v>4</v>
      </c>
      <c r="Y8" s="343" t="s">
        <v>293</v>
      </c>
      <c r="Z8" s="343" t="str">
        <f t="array" ref="Z8">INDEX(【設定】韻母十五音對照表!$B$4:$V$53, $X8, $AC$1)</f>
        <v>ui</v>
      </c>
      <c r="AA8" s="343">
        <f t="array" ref="AA8">INDEX(【設定】韻母十五音對照表!$B$4:$V$53, $X8, $AF$1)</f>
        <v>0</v>
      </c>
      <c r="AB8" s="343" t="s">
        <v>62</v>
      </c>
      <c r="AC8" s="340" t="str">
        <f t="shared" ref="AC8:AE8" si="16">SUBSTITUTE($Z8, $AB8,  INDEX($AN8:$AU8, 1, AC$4))</f>
        <v>ui</v>
      </c>
      <c r="AD8" s="340" t="str">
        <f t="shared" si="16"/>
        <v>úi</v>
      </c>
      <c r="AE8" s="340" t="str">
        <f t="shared" si="16"/>
        <v>ùi</v>
      </c>
      <c r="AF8" s="341">
        <f t="shared" si="4"/>
        <v>0</v>
      </c>
      <c r="AG8" s="340" t="str">
        <f t="shared" ref="AG8:AI8" si="17">SUBSTITUTE($Z8, $AB8,  INDEX($AN8:$AU8, 1, AG$4))</f>
        <v>ûi</v>
      </c>
      <c r="AH8" s="342" t="str">
        <f t="shared" si="17"/>
        <v>ùi</v>
      </c>
      <c r="AI8" s="340" t="str">
        <f t="shared" si="17"/>
        <v>ūi</v>
      </c>
      <c r="AJ8" s="341" t="str">
        <f t="shared" si="6"/>
        <v>0</v>
      </c>
      <c r="AL8" s="332">
        <f t="shared" si="7"/>
        <v>1</v>
      </c>
      <c r="AM8" s="332">
        <f t="shared" si="8"/>
        <v>6</v>
      </c>
      <c r="AN8" s="332" t="str">
        <f t="shared" ref="AN8:AU8" si="18">INDEX($O$5:$V$13, $AM8, AN$4)</f>
        <v>u</v>
      </c>
      <c r="AO8" s="332" t="str">
        <f t="shared" si="18"/>
        <v>ú</v>
      </c>
      <c r="AP8" s="332" t="str">
        <f t="shared" si="18"/>
        <v>ù</v>
      </c>
      <c r="AQ8" s="332" t="str">
        <f t="shared" si="18"/>
        <v>u</v>
      </c>
      <c r="AR8" s="332" t="str">
        <f t="shared" si="18"/>
        <v>û</v>
      </c>
      <c r="AS8" s="332" t="str">
        <f t="shared" si="18"/>
        <v>ù</v>
      </c>
      <c r="AT8" s="332" t="str">
        <f t="shared" si="18"/>
        <v>ū</v>
      </c>
      <c r="AU8" s="332" t="str">
        <f t="shared" si="18"/>
        <v>u̍</v>
      </c>
    </row>
    <row r="9" spans="2:47" ht="34">
      <c r="B9" s="337">
        <v>5</v>
      </c>
      <c r="C9" s="338" t="s">
        <v>297</v>
      </c>
      <c r="D9" s="339" t="s">
        <v>297</v>
      </c>
      <c r="E9" s="339" t="s">
        <v>1543</v>
      </c>
      <c r="F9" s="339" t="s">
        <v>1544</v>
      </c>
      <c r="G9" s="339" t="s">
        <v>1545</v>
      </c>
      <c r="H9" s="339" t="s">
        <v>1546</v>
      </c>
      <c r="I9" s="339" t="s">
        <v>1543</v>
      </c>
      <c r="J9" s="339" t="s">
        <v>1547</v>
      </c>
      <c r="K9" s="339" t="s">
        <v>1548</v>
      </c>
      <c r="L9" s="333"/>
      <c r="M9" s="337">
        <v>5</v>
      </c>
      <c r="N9" s="340" t="s">
        <v>75</v>
      </c>
      <c r="O9" s="340" t="s">
        <v>352</v>
      </c>
      <c r="P9" s="340" t="s">
        <v>1549</v>
      </c>
      <c r="Q9" s="340" t="s">
        <v>1550</v>
      </c>
      <c r="R9" s="341" t="s">
        <v>352</v>
      </c>
      <c r="S9" s="340" t="s">
        <v>1551</v>
      </c>
      <c r="T9" s="342" t="s">
        <v>1552</v>
      </c>
      <c r="U9" s="340" t="s">
        <v>1553</v>
      </c>
      <c r="V9" s="341" t="s">
        <v>1554</v>
      </c>
      <c r="W9" s="333"/>
      <c r="X9" s="337">
        <v>5</v>
      </c>
      <c r="Y9" s="343" t="s">
        <v>297</v>
      </c>
      <c r="Z9" s="343" t="str">
        <f t="array" ref="Z9">INDEX(【設定】韻母十五音對照表!$B$4:$V$53, $X9, $AC$1)</f>
        <v>ee</v>
      </c>
      <c r="AA9" s="343" t="str">
        <f t="array" ref="AA9">INDEX(【設定】韻母十五音對照表!$B$4:$V$53, $X9, $AF$1)</f>
        <v>eeh</v>
      </c>
      <c r="AB9" s="343" t="s">
        <v>98</v>
      </c>
      <c r="AC9" s="340" t="str">
        <f t="shared" ref="AC9:AE9" si="19">SUBSTITUTE($Z9, $AB9,  INDEX($AN9:$AU9, 1, AC$4))</f>
        <v>ee</v>
      </c>
      <c r="AD9" s="340" t="str">
        <f t="shared" si="19"/>
        <v>éé</v>
      </c>
      <c r="AE9" s="340" t="str">
        <f t="shared" si="19"/>
        <v>èè</v>
      </c>
      <c r="AF9" s="341" t="str">
        <f t="shared" si="4"/>
        <v>eeh</v>
      </c>
      <c r="AG9" s="340" t="str">
        <f t="shared" ref="AG9:AI9" si="20">SUBSTITUTE($Z9, $AB9,  INDEX($AN9:$AU9, 1, AG$4))</f>
        <v>êê</v>
      </c>
      <c r="AH9" s="342" t="str">
        <f t="shared" si="20"/>
        <v>èè</v>
      </c>
      <c r="AI9" s="340" t="str">
        <f t="shared" si="20"/>
        <v>ēē</v>
      </c>
      <c r="AJ9" s="341" t="str">
        <f t="shared" si="6"/>
        <v>e̍e̍h</v>
      </c>
      <c r="AL9" s="332">
        <f t="shared" si="7"/>
        <v>1</v>
      </c>
      <c r="AM9" s="332">
        <f t="shared" si="8"/>
        <v>2</v>
      </c>
      <c r="AN9" s="332" t="str">
        <f t="shared" ref="AN9:AU9" si="21">INDEX($O$5:$V$13, $AM9, AN$4)</f>
        <v>e</v>
      </c>
      <c r="AO9" s="332" t="str">
        <f t="shared" si="21"/>
        <v>é</v>
      </c>
      <c r="AP9" s="332" t="str">
        <f t="shared" si="21"/>
        <v>è</v>
      </c>
      <c r="AQ9" s="332" t="str">
        <f t="shared" si="21"/>
        <v>e</v>
      </c>
      <c r="AR9" s="332" t="str">
        <f t="shared" si="21"/>
        <v>ê</v>
      </c>
      <c r="AS9" s="332" t="str">
        <f t="shared" si="21"/>
        <v>è</v>
      </c>
      <c r="AT9" s="332" t="str">
        <f t="shared" si="21"/>
        <v>ē</v>
      </c>
      <c r="AU9" s="332" t="str">
        <f t="shared" si="21"/>
        <v>e̍</v>
      </c>
    </row>
    <row r="10" spans="2:47" ht="34">
      <c r="B10" s="337">
        <v>6</v>
      </c>
      <c r="C10" s="338" t="s">
        <v>310</v>
      </c>
      <c r="D10" s="339" t="s">
        <v>310</v>
      </c>
      <c r="E10" s="339" t="s">
        <v>1555</v>
      </c>
      <c r="F10" s="339" t="s">
        <v>1556</v>
      </c>
      <c r="G10" s="339" t="s">
        <v>1557</v>
      </c>
      <c r="H10" s="344" t="s">
        <v>1516</v>
      </c>
      <c r="I10" s="339" t="s">
        <v>1555</v>
      </c>
      <c r="J10" s="344" t="s">
        <v>1516</v>
      </c>
      <c r="K10" s="344" t="s">
        <v>1516</v>
      </c>
      <c r="L10" s="333"/>
      <c r="M10" s="337">
        <v>6</v>
      </c>
      <c r="N10" s="340" t="s">
        <v>62</v>
      </c>
      <c r="O10" s="340" t="s">
        <v>62</v>
      </c>
      <c r="P10" s="340" t="s">
        <v>1558</v>
      </c>
      <c r="Q10" s="340" t="s">
        <v>1559</v>
      </c>
      <c r="R10" s="341" t="str">
        <f t="shared" ref="R10:R12" si="22">O10</f>
        <v>u</v>
      </c>
      <c r="S10" s="340" t="s">
        <v>1560</v>
      </c>
      <c r="T10" s="342" t="str">
        <f t="shared" ref="T10:T11" si="23">Q10</f>
        <v>ù</v>
      </c>
      <c r="U10" s="340" t="s">
        <v>1561</v>
      </c>
      <c r="V10" s="341" t="s">
        <v>1562</v>
      </c>
      <c r="W10" s="333"/>
      <c r="X10" s="337">
        <v>6</v>
      </c>
      <c r="Y10" s="343" t="s">
        <v>310</v>
      </c>
      <c r="Z10" s="343" t="str">
        <f t="array" ref="Z10">INDEX(【設定】韻母十五音對照表!$B$4:$V$53, $X10, $AC$1)</f>
        <v>an</v>
      </c>
      <c r="AA10" s="343" t="str">
        <f t="array" ref="AA10">INDEX(【設定】韻母十五音對照表!$B$4:$V$53, $X10, $AF$1)</f>
        <v>at</v>
      </c>
      <c r="AB10" s="343" t="s">
        <v>80</v>
      </c>
      <c r="AC10" s="340" t="str">
        <f t="shared" ref="AC10:AE10" si="24">SUBSTITUTE($Z10, $AB10,  INDEX($AN10:$AU10, 1, AC$4))</f>
        <v>an</v>
      </c>
      <c r="AD10" s="340" t="str">
        <f t="shared" si="24"/>
        <v>án</v>
      </c>
      <c r="AE10" s="340" t="str">
        <f t="shared" si="24"/>
        <v>àn</v>
      </c>
      <c r="AF10" s="341" t="str">
        <f t="shared" si="4"/>
        <v>at</v>
      </c>
      <c r="AG10" s="340" t="str">
        <f t="shared" ref="AG10:AI10" si="25">SUBSTITUTE($Z10, $AB10,  INDEX($AN10:$AU10, 1, AG$4))</f>
        <v>ân</v>
      </c>
      <c r="AH10" s="342" t="str">
        <f t="shared" si="25"/>
        <v>àn</v>
      </c>
      <c r="AI10" s="340" t="str">
        <f t="shared" si="25"/>
        <v>ān</v>
      </c>
      <c r="AJ10" s="341" t="str">
        <f t="shared" si="6"/>
        <v>a̍t</v>
      </c>
      <c r="AL10" s="332">
        <f t="shared" si="7"/>
        <v>1</v>
      </c>
      <c r="AM10" s="332">
        <f t="shared" si="8"/>
        <v>1</v>
      </c>
      <c r="AN10" s="332" t="str">
        <f t="shared" ref="AN10:AU10" si="26">INDEX($O$5:$V$13, $AM10, AN$4)</f>
        <v>a</v>
      </c>
      <c r="AO10" s="332" t="str">
        <f t="shared" si="26"/>
        <v>á</v>
      </c>
      <c r="AP10" s="332" t="str">
        <f t="shared" si="26"/>
        <v>à</v>
      </c>
      <c r="AQ10" s="332" t="str">
        <f t="shared" si="26"/>
        <v>a</v>
      </c>
      <c r="AR10" s="332" t="str">
        <f t="shared" si="26"/>
        <v>â</v>
      </c>
      <c r="AS10" s="332" t="str">
        <f t="shared" si="26"/>
        <v>à</v>
      </c>
      <c r="AT10" s="332" t="str">
        <f t="shared" si="26"/>
        <v>ā</v>
      </c>
      <c r="AU10" s="332" t="str">
        <f t="shared" si="26"/>
        <v>a̍</v>
      </c>
    </row>
    <row r="11" spans="2:47" ht="34">
      <c r="B11" s="337">
        <v>7</v>
      </c>
      <c r="C11" s="338" t="s">
        <v>316</v>
      </c>
      <c r="D11" s="339" t="s">
        <v>316</v>
      </c>
      <c r="E11" s="339" t="s">
        <v>1563</v>
      </c>
      <c r="F11" s="339" t="s">
        <v>1564</v>
      </c>
      <c r="G11" s="339" t="s">
        <v>1565</v>
      </c>
      <c r="H11" s="339" t="s">
        <v>1566</v>
      </c>
      <c r="I11" s="339" t="s">
        <v>1563</v>
      </c>
      <c r="J11" s="339" t="s">
        <v>1566</v>
      </c>
      <c r="K11" s="339" t="s">
        <v>1567</v>
      </c>
      <c r="L11" s="333"/>
      <c r="M11" s="337">
        <v>7</v>
      </c>
      <c r="N11" s="340" t="s">
        <v>229</v>
      </c>
      <c r="O11" s="340" t="s">
        <v>229</v>
      </c>
      <c r="P11" s="340" t="s">
        <v>1568</v>
      </c>
      <c r="Q11" s="340" t="s">
        <v>1569</v>
      </c>
      <c r="R11" s="341" t="str">
        <f t="shared" si="22"/>
        <v>m</v>
      </c>
      <c r="S11" s="340" t="s">
        <v>1570</v>
      </c>
      <c r="T11" s="342" t="str">
        <f t="shared" si="23"/>
        <v>m̀</v>
      </c>
      <c r="U11" s="340" t="s">
        <v>1571</v>
      </c>
      <c r="V11" s="341" t="s">
        <v>1572</v>
      </c>
      <c r="W11" s="333"/>
      <c r="X11" s="337">
        <v>7</v>
      </c>
      <c r="Y11" s="343" t="s">
        <v>316</v>
      </c>
      <c r="Z11" s="343" t="str">
        <f t="array" ref="Z11">INDEX(【設定】韻母十五音對照表!$B$4:$V$53, $X11, $AC$1)</f>
        <v>ong</v>
      </c>
      <c r="AA11" s="343" t="str">
        <f t="array" ref="AA11">INDEX(【設定】韻母十五音對照表!$B$4:$V$53, $X11, $AF$1)</f>
        <v>ok</v>
      </c>
      <c r="AB11" s="343" t="s">
        <v>86</v>
      </c>
      <c r="AC11" s="340" t="str">
        <f t="shared" ref="AC11:AE11" si="27">SUBSTITUTE($Z11, $AB11,  INDEX($AN11:$AU11, 1, AC$4))</f>
        <v>ong</v>
      </c>
      <c r="AD11" s="340" t="str">
        <f t="shared" si="27"/>
        <v>óng</v>
      </c>
      <c r="AE11" s="340" t="str">
        <f t="shared" si="27"/>
        <v>òng</v>
      </c>
      <c r="AF11" s="341" t="str">
        <f t="shared" si="4"/>
        <v>ok</v>
      </c>
      <c r="AG11" s="340" t="str">
        <f t="shared" ref="AG11:AI11" si="28">SUBSTITUTE($Z11, $AB11,  INDEX($AN11:$AU11, 1, AG$4))</f>
        <v>ông</v>
      </c>
      <c r="AH11" s="342" t="str">
        <f t="shared" si="28"/>
        <v>òng</v>
      </c>
      <c r="AI11" s="340" t="str">
        <f t="shared" si="28"/>
        <v>ōng</v>
      </c>
      <c r="AJ11" s="341" t="str">
        <f t="shared" si="6"/>
        <v>o̍k</v>
      </c>
      <c r="AL11" s="332">
        <f t="shared" si="7"/>
        <v>1</v>
      </c>
      <c r="AM11" s="332">
        <f t="shared" si="8"/>
        <v>4</v>
      </c>
      <c r="AN11" s="332" t="str">
        <f t="shared" ref="AN11:AU11" si="29">INDEX($O$5:$V$13, $AM11, AN$4)</f>
        <v>o</v>
      </c>
      <c r="AO11" s="332" t="str">
        <f t="shared" si="29"/>
        <v>ó</v>
      </c>
      <c r="AP11" s="332" t="str">
        <f t="shared" si="29"/>
        <v>ò</v>
      </c>
      <c r="AQ11" s="332" t="str">
        <f t="shared" si="29"/>
        <v>o</v>
      </c>
      <c r="AR11" s="332" t="str">
        <f t="shared" si="29"/>
        <v>ô</v>
      </c>
      <c r="AS11" s="332" t="str">
        <f t="shared" si="29"/>
        <v>ò</v>
      </c>
      <c r="AT11" s="332" t="str">
        <f t="shared" si="29"/>
        <v>ō</v>
      </c>
      <c r="AU11" s="332" t="str">
        <f t="shared" si="29"/>
        <v>o̍</v>
      </c>
    </row>
    <row r="12" spans="2:47" ht="34">
      <c r="B12" s="337">
        <v>8</v>
      </c>
      <c r="C12" s="338" t="s">
        <v>322</v>
      </c>
      <c r="D12" s="339" t="s">
        <v>322</v>
      </c>
      <c r="E12" s="339" t="s">
        <v>1573</v>
      </c>
      <c r="F12" s="339" t="s">
        <v>1574</v>
      </c>
      <c r="G12" s="344" t="s">
        <v>1516</v>
      </c>
      <c r="H12" s="344" t="s">
        <v>1516</v>
      </c>
      <c r="I12" s="339" t="s">
        <v>1573</v>
      </c>
      <c r="J12" s="344" t="s">
        <v>1516</v>
      </c>
      <c r="K12" s="344" t="s">
        <v>1516</v>
      </c>
      <c r="L12" s="333"/>
      <c r="M12" s="337">
        <v>8</v>
      </c>
      <c r="N12" s="340" t="s">
        <v>113</v>
      </c>
      <c r="O12" s="340" t="s">
        <v>113</v>
      </c>
      <c r="P12" s="340" t="s">
        <v>1575</v>
      </c>
      <c r="Q12" s="340" t="s">
        <v>1576</v>
      </c>
      <c r="R12" s="341" t="str">
        <f t="shared" si="22"/>
        <v>n</v>
      </c>
      <c r="S12" s="345" t="s">
        <v>1577</v>
      </c>
      <c r="T12" s="342"/>
      <c r="U12" s="345" t="s">
        <v>1578</v>
      </c>
      <c r="V12" s="346" t="s">
        <v>1579</v>
      </c>
      <c r="W12" s="333"/>
      <c r="X12" s="337">
        <v>8</v>
      </c>
      <c r="Y12" s="343" t="s">
        <v>322</v>
      </c>
      <c r="Z12" s="343" t="str">
        <f t="array" ref="Z12">INDEX(【設定】韻母十五音對照表!$B$4:$V$53, $X12, $AC$1)</f>
        <v>oai</v>
      </c>
      <c r="AA12" s="343" t="str">
        <f t="array" ref="AA12">INDEX(【設定】韻母十五音對照表!$B$4:$V$53, $X12, $AF$1)</f>
        <v>oaih</v>
      </c>
      <c r="AB12" s="343" t="s">
        <v>80</v>
      </c>
      <c r="AC12" s="340" t="str">
        <f t="shared" ref="AC12:AE12" si="30">SUBSTITUTE($Z12, $AB12,  INDEX($AN12:$AU12, 1, AC$4))</f>
        <v>oai</v>
      </c>
      <c r="AD12" s="340" t="str">
        <f t="shared" si="30"/>
        <v>oái</v>
      </c>
      <c r="AE12" s="340" t="str">
        <f t="shared" si="30"/>
        <v>oài</v>
      </c>
      <c r="AF12" s="341" t="str">
        <f t="shared" si="4"/>
        <v>oaih</v>
      </c>
      <c r="AG12" s="340" t="str">
        <f t="shared" ref="AG12:AI12" si="31">SUBSTITUTE($Z12, $AB12,  INDEX($AN12:$AU12, 1, AG$4))</f>
        <v>oâi</v>
      </c>
      <c r="AH12" s="342" t="str">
        <f t="shared" si="31"/>
        <v>oài</v>
      </c>
      <c r="AI12" s="340" t="str">
        <f t="shared" si="31"/>
        <v>oāi</v>
      </c>
      <c r="AJ12" s="341" t="str">
        <f t="shared" si="6"/>
        <v>oa̍ih</v>
      </c>
      <c r="AL12" s="332">
        <f t="shared" si="7"/>
        <v>2</v>
      </c>
      <c r="AM12" s="332">
        <f t="shared" si="8"/>
        <v>1</v>
      </c>
      <c r="AN12" s="332" t="str">
        <f t="shared" ref="AN12:AU12" si="32">INDEX($O$5:$V$13, $AM12, AN$4)</f>
        <v>a</v>
      </c>
      <c r="AO12" s="332" t="str">
        <f t="shared" si="32"/>
        <v>á</v>
      </c>
      <c r="AP12" s="332" t="str">
        <f t="shared" si="32"/>
        <v>à</v>
      </c>
      <c r="AQ12" s="332" t="str">
        <f t="shared" si="32"/>
        <v>a</v>
      </c>
      <c r="AR12" s="332" t="str">
        <f t="shared" si="32"/>
        <v>â</v>
      </c>
      <c r="AS12" s="332" t="str">
        <f t="shared" si="32"/>
        <v>à</v>
      </c>
      <c r="AT12" s="332" t="str">
        <f t="shared" si="32"/>
        <v>ā</v>
      </c>
      <c r="AU12" s="332" t="str">
        <f t="shared" si="32"/>
        <v>a̍</v>
      </c>
    </row>
    <row r="13" spans="2:47" ht="34">
      <c r="B13" s="337">
        <v>9</v>
      </c>
      <c r="C13" s="338" t="s">
        <v>333</v>
      </c>
      <c r="D13" s="339" t="s">
        <v>333</v>
      </c>
      <c r="E13" s="339" t="s">
        <v>1580</v>
      </c>
      <c r="F13" s="339" t="s">
        <v>1581</v>
      </c>
      <c r="G13" s="339" t="s">
        <v>1582</v>
      </c>
      <c r="H13" s="339" t="s">
        <v>1583</v>
      </c>
      <c r="I13" s="339" t="s">
        <v>1580</v>
      </c>
      <c r="J13" s="339" t="s">
        <v>1584</v>
      </c>
      <c r="K13" s="339" t="s">
        <v>1585</v>
      </c>
      <c r="L13" s="333"/>
      <c r="M13" s="337">
        <v>9</v>
      </c>
      <c r="N13" s="340" t="s">
        <v>1586</v>
      </c>
      <c r="O13" s="340" t="s">
        <v>1586</v>
      </c>
      <c r="P13" s="340" t="s">
        <v>1587</v>
      </c>
      <c r="Q13" s="340" t="s">
        <v>1576</v>
      </c>
      <c r="R13" s="341" t="str">
        <f t="shared" ref="R13" si="33">O13</f>
        <v>ng</v>
      </c>
      <c r="S13" s="345" t="s">
        <v>1588</v>
      </c>
      <c r="T13" s="342"/>
      <c r="U13" s="345" t="s">
        <v>1589</v>
      </c>
      <c r="V13" s="346" t="s">
        <v>1590</v>
      </c>
      <c r="W13" s="333"/>
      <c r="X13" s="337">
        <v>9</v>
      </c>
      <c r="Y13" s="343" t="s">
        <v>333</v>
      </c>
      <c r="Z13" s="343" t="str">
        <f t="array" ref="Z13">INDEX(【設定】韻母十五音對照表!$B$4:$V$53, $X13, $AC$1)</f>
        <v>eng</v>
      </c>
      <c r="AA13" s="343" t="str">
        <f t="array" ref="AA13">INDEX(【設定】韻母十五音對照表!$B$4:$V$53, $X13, $AF$1)</f>
        <v>ek</v>
      </c>
      <c r="AB13" s="343" t="s">
        <v>98</v>
      </c>
      <c r="AC13" s="340" t="str">
        <f t="shared" ref="AC13:AE13" si="34">SUBSTITUTE($Z13, $AB13,  INDEX($AN13:$AU13, 1, AC$4))</f>
        <v>eng</v>
      </c>
      <c r="AD13" s="340" t="str">
        <f t="shared" si="34"/>
        <v>éng</v>
      </c>
      <c r="AE13" s="340" t="str">
        <f t="shared" si="34"/>
        <v>èng</v>
      </c>
      <c r="AF13" s="341" t="str">
        <f t="shared" si="4"/>
        <v>ek</v>
      </c>
      <c r="AG13" s="340" t="str">
        <f t="shared" ref="AG13:AI13" si="35">SUBSTITUTE($Z13, $AB13,  INDEX($AN13:$AU13, 1, AG$4))</f>
        <v>êng</v>
      </c>
      <c r="AH13" s="342" t="str">
        <f t="shared" si="35"/>
        <v>èng</v>
      </c>
      <c r="AI13" s="340" t="str">
        <f t="shared" si="35"/>
        <v>ēng</v>
      </c>
      <c r="AJ13" s="341" t="str">
        <f t="shared" si="6"/>
        <v>e̍k</v>
      </c>
      <c r="AL13" s="332">
        <f t="shared" si="7"/>
        <v>1</v>
      </c>
      <c r="AM13" s="332">
        <f t="shared" si="8"/>
        <v>2</v>
      </c>
      <c r="AN13" s="332" t="str">
        <f t="shared" ref="AN13:AU13" si="36">INDEX($O$5:$V$13, $AM13, AN$4)</f>
        <v>e</v>
      </c>
      <c r="AO13" s="332" t="str">
        <f t="shared" si="36"/>
        <v>é</v>
      </c>
      <c r="AP13" s="332" t="str">
        <f t="shared" si="36"/>
        <v>è</v>
      </c>
      <c r="AQ13" s="332" t="str">
        <f t="shared" si="36"/>
        <v>e</v>
      </c>
      <c r="AR13" s="332" t="str">
        <f t="shared" si="36"/>
        <v>ê</v>
      </c>
      <c r="AS13" s="332" t="str">
        <f t="shared" si="36"/>
        <v>è</v>
      </c>
      <c r="AT13" s="332" t="str">
        <f t="shared" si="36"/>
        <v>ē</v>
      </c>
      <c r="AU13" s="332" t="str">
        <f t="shared" si="36"/>
        <v>e̍</v>
      </c>
    </row>
    <row r="14" spans="2:47" ht="34">
      <c r="B14" s="337">
        <v>10</v>
      </c>
      <c r="C14" s="338" t="s">
        <v>340</v>
      </c>
      <c r="D14" s="339" t="s">
        <v>340</v>
      </c>
      <c r="E14" s="339" t="s">
        <v>1591</v>
      </c>
      <c r="F14" s="339" t="s">
        <v>1592</v>
      </c>
      <c r="G14" s="339" t="s">
        <v>1593</v>
      </c>
      <c r="H14" s="339" t="s">
        <v>1594</v>
      </c>
      <c r="I14" s="339" t="s">
        <v>1591</v>
      </c>
      <c r="J14" s="339" t="s">
        <v>1595</v>
      </c>
      <c r="K14" s="339" t="s">
        <v>1596</v>
      </c>
      <c r="L14" s="347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47"/>
      <c r="X14" s="337">
        <v>10</v>
      </c>
      <c r="Y14" s="343" t="s">
        <v>340</v>
      </c>
      <c r="Z14" s="343" t="str">
        <f t="array" ref="Z14">INDEX(【設定】韻母十五音對照表!$B$4:$V$53, $X14, $AC$1)</f>
        <v>oan</v>
      </c>
      <c r="AA14" s="343" t="str">
        <f t="array" ref="AA14">INDEX(【設定】韻母十五音對照表!$B$4:$V$53, $X14, $AF$1)</f>
        <v>oat</v>
      </c>
      <c r="AB14" s="343" t="s">
        <v>80</v>
      </c>
      <c r="AC14" s="340" t="str">
        <f t="shared" ref="AC14:AE14" si="37">SUBSTITUTE($Z14, $AB14,  INDEX($AN14:$AU14, 1, AC$4))</f>
        <v>oan</v>
      </c>
      <c r="AD14" s="340" t="str">
        <f t="shared" si="37"/>
        <v>oán</v>
      </c>
      <c r="AE14" s="340" t="str">
        <f t="shared" si="37"/>
        <v>oàn</v>
      </c>
      <c r="AF14" s="341" t="str">
        <f t="shared" si="4"/>
        <v>oat</v>
      </c>
      <c r="AG14" s="340" t="str">
        <f t="shared" ref="AG14:AI14" si="38">SUBSTITUTE($Z14, $AB14,  INDEX($AN14:$AU14, 1, AG$4))</f>
        <v>oân</v>
      </c>
      <c r="AH14" s="342" t="str">
        <f t="shared" si="38"/>
        <v>oàn</v>
      </c>
      <c r="AI14" s="340" t="str">
        <f t="shared" si="38"/>
        <v>oān</v>
      </c>
      <c r="AJ14" s="341" t="str">
        <f t="shared" si="6"/>
        <v>oa̍t</v>
      </c>
      <c r="AL14" s="332">
        <f t="shared" si="7"/>
        <v>2</v>
      </c>
      <c r="AM14" s="332">
        <f t="shared" si="8"/>
        <v>1</v>
      </c>
      <c r="AN14" s="332" t="str">
        <f t="shared" ref="AN14:AU14" si="39">INDEX($O$5:$V$13, $AM14, AN$4)</f>
        <v>a</v>
      </c>
      <c r="AO14" s="332" t="str">
        <f t="shared" si="39"/>
        <v>á</v>
      </c>
      <c r="AP14" s="332" t="str">
        <f t="shared" si="39"/>
        <v>à</v>
      </c>
      <c r="AQ14" s="332" t="str">
        <f t="shared" si="39"/>
        <v>a</v>
      </c>
      <c r="AR14" s="332" t="str">
        <f t="shared" si="39"/>
        <v>â</v>
      </c>
      <c r="AS14" s="332" t="str">
        <f t="shared" si="39"/>
        <v>à</v>
      </c>
      <c r="AT14" s="332" t="str">
        <f t="shared" si="39"/>
        <v>ā</v>
      </c>
      <c r="AU14" s="332" t="str">
        <f t="shared" si="39"/>
        <v>a̍</v>
      </c>
    </row>
    <row r="15" spans="2:47" ht="34">
      <c r="B15" s="337">
        <v>11</v>
      </c>
      <c r="C15" s="338" t="s">
        <v>349</v>
      </c>
      <c r="D15" s="339" t="s">
        <v>349</v>
      </c>
      <c r="E15" s="339" t="s">
        <v>1597</v>
      </c>
      <c r="F15" s="339" t="s">
        <v>1598</v>
      </c>
      <c r="G15" s="344" t="s">
        <v>1516</v>
      </c>
      <c r="H15" s="339" t="s">
        <v>1599</v>
      </c>
      <c r="I15" s="339" t="s">
        <v>1597</v>
      </c>
      <c r="J15" s="339" t="s">
        <v>1600</v>
      </c>
      <c r="K15" s="344" t="s">
        <v>1516</v>
      </c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7">
        <v>11</v>
      </c>
      <c r="Y15" s="343" t="s">
        <v>349</v>
      </c>
      <c r="Z15" s="343" t="s">
        <v>75</v>
      </c>
      <c r="AA15" s="343" t="s">
        <v>1479</v>
      </c>
      <c r="AB15" s="343" t="s">
        <v>75</v>
      </c>
      <c r="AC15" s="340" t="str">
        <f t="shared" ref="AC15:AE15" si="40">SUBSTITUTE($Z15, $AB15,  INDEX($AN15:$AU15, 1, AC$4))</f>
        <v>o͘</v>
      </c>
      <c r="AD15" s="340" t="str">
        <f t="shared" si="40"/>
        <v>ó͘</v>
      </c>
      <c r="AE15" s="340" t="str">
        <f t="shared" si="40"/>
        <v>ò͘</v>
      </c>
      <c r="AF15" s="341" t="str">
        <f t="shared" si="4"/>
        <v>o͘h</v>
      </c>
      <c r="AG15" s="340" t="str">
        <f t="shared" ref="AG15:AI15" si="41">SUBSTITUTE($Z15, $AB15,  INDEX($AN15:$AU15, 1, AG$4))</f>
        <v>ô͘</v>
      </c>
      <c r="AH15" s="342" t="str">
        <f t="shared" si="41"/>
        <v xml:space="preserve"> ò͘</v>
      </c>
      <c r="AI15" s="340" t="str">
        <f t="shared" si="41"/>
        <v>ō͘</v>
      </c>
      <c r="AJ15" s="341" t="str">
        <f t="shared" si="6"/>
        <v>o̍͘h</v>
      </c>
      <c r="AL15" s="332">
        <f t="shared" si="7"/>
        <v>1</v>
      </c>
      <c r="AM15" s="332">
        <f t="shared" si="8"/>
        <v>5</v>
      </c>
      <c r="AN15" s="332" t="str">
        <f t="shared" ref="AN15:AU15" si="42">INDEX($O$5:$V$13, $AM15, AN$4)</f>
        <v>o͘</v>
      </c>
      <c r="AO15" s="332" t="str">
        <f t="shared" si="42"/>
        <v>ó͘</v>
      </c>
      <c r="AP15" s="332" t="str">
        <f t="shared" si="42"/>
        <v>ò͘</v>
      </c>
      <c r="AQ15" s="332" t="str">
        <f t="shared" si="42"/>
        <v>o͘</v>
      </c>
      <c r="AR15" s="332" t="str">
        <f t="shared" si="42"/>
        <v>ô͘</v>
      </c>
      <c r="AS15" s="332" t="str">
        <f t="shared" si="42"/>
        <v xml:space="preserve"> ò͘</v>
      </c>
      <c r="AT15" s="332" t="str">
        <f t="shared" si="42"/>
        <v>ō͘</v>
      </c>
      <c r="AU15" s="332" t="str">
        <f t="shared" si="42"/>
        <v>o̍͘</v>
      </c>
    </row>
    <row r="16" spans="2:47" ht="34">
      <c r="B16" s="337">
        <v>12</v>
      </c>
      <c r="C16" s="338" t="s">
        <v>355</v>
      </c>
      <c r="D16" s="339" t="s">
        <v>355</v>
      </c>
      <c r="E16" s="339" t="s">
        <v>1601</v>
      </c>
      <c r="F16" s="339" t="s">
        <v>1602</v>
      </c>
      <c r="G16" s="339" t="s">
        <v>1603</v>
      </c>
      <c r="H16" s="339" t="s">
        <v>1604</v>
      </c>
      <c r="I16" s="339" t="s">
        <v>1601</v>
      </c>
      <c r="J16" s="339" t="s">
        <v>1605</v>
      </c>
      <c r="K16" s="339" t="s">
        <v>1606</v>
      </c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7">
        <v>12</v>
      </c>
      <c r="Y16" s="343" t="s">
        <v>355</v>
      </c>
      <c r="Z16" s="343" t="str">
        <f t="array" ref="Z16">INDEX(【設定】韻母十五音對照表!$B$4:$V$53, $X16, $AC$1)</f>
        <v>iau</v>
      </c>
      <c r="AA16" s="343" t="str">
        <f t="array" ref="AA16">INDEX(【設定】韻母十五音對照表!$B$4:$V$53, $X16, $AF$1)</f>
        <v>iauh</v>
      </c>
      <c r="AB16" s="343" t="s">
        <v>80</v>
      </c>
      <c r="AC16" s="340" t="str">
        <f t="shared" ref="AC16:AE16" si="43">SUBSTITUTE($Z16, $AB16,  INDEX($AN16:$AU16, 1, AC$4))</f>
        <v>iau</v>
      </c>
      <c r="AD16" s="340" t="str">
        <f t="shared" si="43"/>
        <v>iáu</v>
      </c>
      <c r="AE16" s="340" t="str">
        <f t="shared" si="43"/>
        <v>iàu</v>
      </c>
      <c r="AF16" s="341" t="str">
        <f t="shared" si="4"/>
        <v>iauh</v>
      </c>
      <c r="AG16" s="340" t="str">
        <f t="shared" ref="AG16:AI16" si="44">SUBSTITUTE($Z16, $AB16,  INDEX($AN16:$AU16, 1, AG$4))</f>
        <v>iâu</v>
      </c>
      <c r="AH16" s="342" t="str">
        <f t="shared" si="44"/>
        <v>iàu</v>
      </c>
      <c r="AI16" s="340" t="str">
        <f t="shared" si="44"/>
        <v>iāu</v>
      </c>
      <c r="AJ16" s="341" t="str">
        <f t="shared" si="6"/>
        <v>ia̍uh</v>
      </c>
      <c r="AL16" s="332">
        <f t="shared" si="7"/>
        <v>2</v>
      </c>
      <c r="AM16" s="332">
        <f t="shared" si="8"/>
        <v>1</v>
      </c>
      <c r="AN16" s="332" t="str">
        <f t="shared" ref="AN16:AU16" si="45">INDEX($O$5:$V$13, $AM16, AN$4)</f>
        <v>a</v>
      </c>
      <c r="AO16" s="332" t="str">
        <f t="shared" si="45"/>
        <v>á</v>
      </c>
      <c r="AP16" s="332" t="str">
        <f t="shared" si="45"/>
        <v>à</v>
      </c>
      <c r="AQ16" s="332" t="str">
        <f t="shared" si="45"/>
        <v>a</v>
      </c>
      <c r="AR16" s="332" t="str">
        <f t="shared" si="45"/>
        <v>â</v>
      </c>
      <c r="AS16" s="332" t="str">
        <f t="shared" si="45"/>
        <v>à</v>
      </c>
      <c r="AT16" s="332" t="str">
        <f t="shared" si="45"/>
        <v>ā</v>
      </c>
      <c r="AU16" s="332" t="str">
        <f t="shared" si="45"/>
        <v>a̍</v>
      </c>
    </row>
    <row r="17" spans="2:47" ht="34">
      <c r="B17" s="337">
        <v>13</v>
      </c>
      <c r="C17" s="338" t="s">
        <v>365</v>
      </c>
      <c r="D17" s="339" t="s">
        <v>365</v>
      </c>
      <c r="E17" s="339" t="s">
        <v>1607</v>
      </c>
      <c r="F17" s="339" t="s">
        <v>1608</v>
      </c>
      <c r="G17" s="339" t="s">
        <v>1609</v>
      </c>
      <c r="H17" s="339" t="s">
        <v>1610</v>
      </c>
      <c r="I17" s="339" t="s">
        <v>1607</v>
      </c>
      <c r="J17" s="339" t="s">
        <v>1611</v>
      </c>
      <c r="K17" s="344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7">
        <v>13</v>
      </c>
      <c r="Y17" s="343" t="s">
        <v>365</v>
      </c>
      <c r="Z17" s="343" t="str">
        <f t="array" ref="Z17">INDEX(【設定】韻母十五音對照表!$B$4:$V$53, $X17, $AC$1)</f>
        <v>ei</v>
      </c>
      <c r="AA17" s="343">
        <f t="array" ref="AA17">INDEX(【設定】韻母十五音對照表!$B$4:$V$53, $X17, $AF$1)</f>
        <v>0</v>
      </c>
      <c r="AB17" s="343" t="s">
        <v>98</v>
      </c>
      <c r="AC17" s="340" t="str">
        <f t="shared" ref="AC17:AE17" si="46">SUBSTITUTE($Z17, $AB17,  INDEX($AN17:$AU17, 1, AC$4))</f>
        <v>ei</v>
      </c>
      <c r="AD17" s="340" t="str">
        <f t="shared" si="46"/>
        <v>éi</v>
      </c>
      <c r="AE17" s="340" t="str">
        <f t="shared" si="46"/>
        <v>èi</v>
      </c>
      <c r="AF17" s="341">
        <f t="shared" si="4"/>
        <v>0</v>
      </c>
      <c r="AG17" s="340" t="str">
        <f t="shared" ref="AG17:AI17" si="47">SUBSTITUTE($Z17, $AB17,  INDEX($AN17:$AU17, 1, AG$4))</f>
        <v>êi</v>
      </c>
      <c r="AH17" s="342" t="str">
        <f t="shared" si="47"/>
        <v>èi</v>
      </c>
      <c r="AI17" s="340" t="str">
        <f t="shared" si="47"/>
        <v>ēi</v>
      </c>
      <c r="AJ17" s="341" t="str">
        <f t="shared" si="6"/>
        <v>0</v>
      </c>
      <c r="AL17" s="332">
        <f t="shared" si="7"/>
        <v>1</v>
      </c>
      <c r="AM17" s="332">
        <f t="shared" si="8"/>
        <v>2</v>
      </c>
      <c r="AN17" s="332" t="str">
        <f t="shared" ref="AN17:AU17" si="48">INDEX($O$5:$V$13, $AM17, AN$4)</f>
        <v>e</v>
      </c>
      <c r="AO17" s="332" t="str">
        <f t="shared" si="48"/>
        <v>é</v>
      </c>
      <c r="AP17" s="332" t="str">
        <f t="shared" si="48"/>
        <v>è</v>
      </c>
      <c r="AQ17" s="332" t="str">
        <f t="shared" si="48"/>
        <v>e</v>
      </c>
      <c r="AR17" s="332" t="str">
        <f t="shared" si="48"/>
        <v>ê</v>
      </c>
      <c r="AS17" s="332" t="str">
        <f t="shared" si="48"/>
        <v>è</v>
      </c>
      <c r="AT17" s="332" t="str">
        <f t="shared" si="48"/>
        <v>ē</v>
      </c>
      <c r="AU17" s="332" t="str">
        <f t="shared" si="48"/>
        <v>e̍</v>
      </c>
    </row>
    <row r="18" spans="2:47" ht="34">
      <c r="B18" s="337">
        <v>14</v>
      </c>
      <c r="C18" s="338" t="s">
        <v>371</v>
      </c>
      <c r="D18" s="339" t="s">
        <v>371</v>
      </c>
      <c r="E18" s="339" t="s">
        <v>1612</v>
      </c>
      <c r="F18" s="339" t="s">
        <v>1613</v>
      </c>
      <c r="G18" s="339" t="s">
        <v>1614</v>
      </c>
      <c r="H18" s="339" t="s">
        <v>1615</v>
      </c>
      <c r="I18" s="339" t="s">
        <v>1612</v>
      </c>
      <c r="J18" s="339" t="s">
        <v>1616</v>
      </c>
      <c r="K18" s="339" t="s">
        <v>1617</v>
      </c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7">
        <v>14</v>
      </c>
      <c r="Y18" s="343" t="s">
        <v>371</v>
      </c>
      <c r="Z18" s="343" t="str">
        <f t="array" ref="Z18">INDEX(【設定】韻母十五音對照表!$B$4:$V$53, $X18, $AC$1)</f>
        <v>iong</v>
      </c>
      <c r="AA18" s="343" t="str">
        <f t="array" ref="AA18">INDEX(【設定】韻母十五音對照表!$B$4:$V$53, $X18, $AF$1)</f>
        <v>iok</v>
      </c>
      <c r="AB18" s="343" t="s">
        <v>86</v>
      </c>
      <c r="AC18" s="340" t="str">
        <f t="shared" ref="AC18:AE18" si="49">SUBSTITUTE($Z18, $AB18,  INDEX($AN18:$AU18, 1, AC$4))</f>
        <v>iong</v>
      </c>
      <c r="AD18" s="340" t="str">
        <f t="shared" si="49"/>
        <v>ióng</v>
      </c>
      <c r="AE18" s="340" t="str">
        <f t="shared" si="49"/>
        <v>iòng</v>
      </c>
      <c r="AF18" s="341" t="str">
        <f t="shared" si="4"/>
        <v>iok</v>
      </c>
      <c r="AG18" s="340" t="str">
        <f t="shared" ref="AG18:AI18" si="50">SUBSTITUTE($Z18, $AB18,  INDEX($AN18:$AU18, 1, AG$4))</f>
        <v>iông</v>
      </c>
      <c r="AH18" s="342" t="str">
        <f t="shared" si="50"/>
        <v>iòng</v>
      </c>
      <c r="AI18" s="340" t="str">
        <f t="shared" si="50"/>
        <v>iōng</v>
      </c>
      <c r="AJ18" s="341" t="str">
        <f t="shared" si="6"/>
        <v>io̍k</v>
      </c>
      <c r="AL18" s="332">
        <f t="shared" si="7"/>
        <v>2</v>
      </c>
      <c r="AM18" s="332">
        <f t="shared" si="8"/>
        <v>4</v>
      </c>
      <c r="AN18" s="332" t="str">
        <f t="shared" ref="AN18:AU18" si="51">INDEX($O$5:$V$13, $AM18, AN$4)</f>
        <v>o</v>
      </c>
      <c r="AO18" s="332" t="str">
        <f t="shared" si="51"/>
        <v>ó</v>
      </c>
      <c r="AP18" s="332" t="str">
        <f t="shared" si="51"/>
        <v>ò</v>
      </c>
      <c r="AQ18" s="332" t="str">
        <f t="shared" si="51"/>
        <v>o</v>
      </c>
      <c r="AR18" s="332" t="str">
        <f t="shared" si="51"/>
        <v>ô</v>
      </c>
      <c r="AS18" s="332" t="str">
        <f t="shared" si="51"/>
        <v>ò</v>
      </c>
      <c r="AT18" s="332" t="str">
        <f t="shared" si="51"/>
        <v>ō</v>
      </c>
      <c r="AU18" s="332" t="str">
        <f t="shared" si="51"/>
        <v>o̍</v>
      </c>
    </row>
    <row r="19" spans="2:47" ht="34">
      <c r="B19" s="337">
        <v>15</v>
      </c>
      <c r="C19" s="338" t="s">
        <v>379</v>
      </c>
      <c r="D19" s="339" t="s">
        <v>379</v>
      </c>
      <c r="E19" s="339" t="s">
        <v>1618</v>
      </c>
      <c r="F19" s="339" t="s">
        <v>1619</v>
      </c>
      <c r="G19" s="339" t="s">
        <v>1620</v>
      </c>
      <c r="H19" s="339" t="s">
        <v>1621</v>
      </c>
      <c r="I19" s="339" t="s">
        <v>1618</v>
      </c>
      <c r="J19" s="339" t="s">
        <v>1622</v>
      </c>
      <c r="K19" s="344" t="s">
        <v>1516</v>
      </c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7">
        <v>15</v>
      </c>
      <c r="Y19" s="343" t="s">
        <v>379</v>
      </c>
      <c r="Z19" s="343" t="str">
        <f t="array" ref="Z19">INDEX(【設定】韻母十五音對照表!$B$4:$V$53, $X19, $AC$1)</f>
        <v>o</v>
      </c>
      <c r="AA19" s="343" t="str">
        <f t="array" ref="AA19">INDEX(【設定】韻母十五音對照表!$B$4:$V$53, $X19, $AF$1)</f>
        <v>oh</v>
      </c>
      <c r="AB19" s="343" t="s">
        <v>86</v>
      </c>
      <c r="AC19" s="340" t="str">
        <f t="shared" ref="AC19:AE19" si="52">SUBSTITUTE($Z19, $AB19,  INDEX($AN19:$AU19, 1, AC$4))</f>
        <v>o</v>
      </c>
      <c r="AD19" s="340" t="str">
        <f t="shared" si="52"/>
        <v>ó</v>
      </c>
      <c r="AE19" s="340" t="str">
        <f t="shared" si="52"/>
        <v>ò</v>
      </c>
      <c r="AF19" s="341" t="str">
        <f t="shared" si="4"/>
        <v>oh</v>
      </c>
      <c r="AG19" s="340" t="str">
        <f t="shared" ref="AG19:AI19" si="53">SUBSTITUTE($Z19, $AB19,  INDEX($AN19:$AU19, 1, AG$4))</f>
        <v>ô</v>
      </c>
      <c r="AH19" s="342" t="str">
        <f t="shared" si="53"/>
        <v>ò</v>
      </c>
      <c r="AI19" s="340" t="str">
        <f t="shared" si="53"/>
        <v>ō</v>
      </c>
      <c r="AJ19" s="341" t="str">
        <f t="shared" si="6"/>
        <v>o̍h</v>
      </c>
      <c r="AL19" s="332">
        <f t="shared" si="7"/>
        <v>1</v>
      </c>
      <c r="AM19" s="332">
        <f t="shared" si="8"/>
        <v>4</v>
      </c>
      <c r="AN19" s="332" t="str">
        <f t="shared" ref="AN19:AU19" si="54">INDEX($O$5:$V$13, $AM19, AN$4)</f>
        <v>o</v>
      </c>
      <c r="AO19" s="332" t="str">
        <f t="shared" si="54"/>
        <v>ó</v>
      </c>
      <c r="AP19" s="332" t="str">
        <f t="shared" si="54"/>
        <v>ò</v>
      </c>
      <c r="AQ19" s="332" t="str">
        <f t="shared" si="54"/>
        <v>o</v>
      </c>
      <c r="AR19" s="332" t="str">
        <f t="shared" si="54"/>
        <v>ô</v>
      </c>
      <c r="AS19" s="332" t="str">
        <f t="shared" si="54"/>
        <v>ò</v>
      </c>
      <c r="AT19" s="332" t="str">
        <f t="shared" si="54"/>
        <v>ō</v>
      </c>
      <c r="AU19" s="332" t="str">
        <f t="shared" si="54"/>
        <v>o̍</v>
      </c>
    </row>
    <row r="20" spans="2:47" ht="34">
      <c r="B20" s="337">
        <v>16</v>
      </c>
      <c r="C20" s="338" t="s">
        <v>387</v>
      </c>
      <c r="D20" s="339" t="s">
        <v>387</v>
      </c>
      <c r="E20" s="339" t="s">
        <v>1607</v>
      </c>
      <c r="F20" s="339" t="s">
        <v>1623</v>
      </c>
      <c r="G20" s="344" t="s">
        <v>1516</v>
      </c>
      <c r="H20" s="344"/>
      <c r="I20" s="339" t="s">
        <v>1607</v>
      </c>
      <c r="J20" s="344"/>
      <c r="K20" s="344" t="s">
        <v>1516</v>
      </c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7">
        <v>16</v>
      </c>
      <c r="Y20" s="343" t="s">
        <v>387</v>
      </c>
      <c r="Z20" s="343" t="str">
        <f t="array" ref="Z20">INDEX(【設定】韻母十五音對照表!$B$4:$V$53, $X20, $AC$1)</f>
        <v>ai</v>
      </c>
      <c r="AA20" s="343">
        <f t="array" ref="AA20">INDEX(【設定】韻母十五音對照表!$B$4:$V$53, $X20, $AF$1)</f>
        <v>0</v>
      </c>
      <c r="AB20" s="343" t="s">
        <v>80</v>
      </c>
      <c r="AC20" s="340" t="str">
        <f t="shared" ref="AC20:AE20" si="55">SUBSTITUTE($Z20, $AB20,  INDEX($AN20:$AU20, 1, AC$4))</f>
        <v>ai</v>
      </c>
      <c r="AD20" s="340" t="str">
        <f t="shared" si="55"/>
        <v>ái</v>
      </c>
      <c r="AE20" s="340" t="str">
        <f t="shared" si="55"/>
        <v>ài</v>
      </c>
      <c r="AF20" s="341">
        <f t="shared" si="4"/>
        <v>0</v>
      </c>
      <c r="AG20" s="340" t="str">
        <f t="shared" ref="AG20:AI20" si="56">SUBSTITUTE($Z20, $AB20,  INDEX($AN20:$AU20, 1, AG$4))</f>
        <v>âi</v>
      </c>
      <c r="AH20" s="342" t="str">
        <f t="shared" si="56"/>
        <v>ài</v>
      </c>
      <c r="AI20" s="340" t="str">
        <f t="shared" si="56"/>
        <v>āi</v>
      </c>
      <c r="AJ20" s="341" t="str">
        <f t="shared" si="6"/>
        <v>0</v>
      </c>
      <c r="AL20" s="332">
        <f t="shared" si="7"/>
        <v>1</v>
      </c>
      <c r="AM20" s="332">
        <f t="shared" si="8"/>
        <v>1</v>
      </c>
      <c r="AN20" s="332" t="str">
        <f t="shared" ref="AN20:AU20" si="57">INDEX($O$5:$V$13, $AM20, AN$4)</f>
        <v>a</v>
      </c>
      <c r="AO20" s="332" t="str">
        <f t="shared" si="57"/>
        <v>á</v>
      </c>
      <c r="AP20" s="332" t="str">
        <f t="shared" si="57"/>
        <v>à</v>
      </c>
      <c r="AQ20" s="332" t="str">
        <f t="shared" si="57"/>
        <v>a</v>
      </c>
      <c r="AR20" s="332" t="str">
        <f t="shared" si="57"/>
        <v>â</v>
      </c>
      <c r="AS20" s="332" t="str">
        <f t="shared" si="57"/>
        <v>à</v>
      </c>
      <c r="AT20" s="332" t="str">
        <f t="shared" si="57"/>
        <v>ā</v>
      </c>
      <c r="AU20" s="332" t="str">
        <f t="shared" si="57"/>
        <v>a̍</v>
      </c>
    </row>
    <row r="21" spans="2:47" ht="34">
      <c r="B21" s="337">
        <v>17</v>
      </c>
      <c r="C21" s="338" t="s">
        <v>391</v>
      </c>
      <c r="D21" s="339" t="s">
        <v>391</v>
      </c>
      <c r="E21" s="339" t="s">
        <v>1624</v>
      </c>
      <c r="F21" s="339" t="s">
        <v>1625</v>
      </c>
      <c r="G21" s="339" t="s">
        <v>1626</v>
      </c>
      <c r="H21" s="344"/>
      <c r="I21" s="339" t="s">
        <v>1624</v>
      </c>
      <c r="J21" s="339" t="s">
        <v>1627</v>
      </c>
      <c r="K21" s="339" t="s">
        <v>1628</v>
      </c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  <c r="W21" s="333"/>
      <c r="X21" s="337">
        <v>17</v>
      </c>
      <c r="Y21" s="343" t="s">
        <v>391</v>
      </c>
      <c r="Z21" s="343" t="str">
        <f t="array" ref="Z21">INDEX(【設定】韻母十五音對照表!$B$4:$V$53, $X21, $AC$1)</f>
        <v>in</v>
      </c>
      <c r="AA21" s="343" t="str">
        <f t="array" ref="AA21">INDEX(【設定】韻母十五音對照表!$B$4:$V$53, $X21, $AF$1)</f>
        <v>it</v>
      </c>
      <c r="AB21" s="343" t="s">
        <v>67</v>
      </c>
      <c r="AC21" s="340" t="str">
        <f t="shared" ref="AC21:AE21" si="58">SUBSTITUTE($Z21, $AB21,  INDEX($AN21:$AU21, 1, AC$4))</f>
        <v>in</v>
      </c>
      <c r="AD21" s="340" t="str">
        <f t="shared" si="58"/>
        <v>ín</v>
      </c>
      <c r="AE21" s="340" t="str">
        <f t="shared" si="58"/>
        <v>ìn</v>
      </c>
      <c r="AF21" s="341" t="str">
        <f t="shared" si="4"/>
        <v>it</v>
      </c>
      <c r="AG21" s="340" t="str">
        <f t="shared" ref="AG21:AI21" si="59">SUBSTITUTE($Z21, $AB21,  INDEX($AN21:$AU21, 1, AG$4))</f>
        <v>în</v>
      </c>
      <c r="AH21" s="342" t="str">
        <f t="shared" si="59"/>
        <v>ìn</v>
      </c>
      <c r="AI21" s="340" t="str">
        <f t="shared" si="59"/>
        <v>īn</v>
      </c>
      <c r="AJ21" s="341" t="str">
        <f t="shared" si="6"/>
        <v>i̍t</v>
      </c>
      <c r="AL21" s="332">
        <f t="shared" si="7"/>
        <v>1</v>
      </c>
      <c r="AM21" s="332">
        <f t="shared" si="8"/>
        <v>3</v>
      </c>
      <c r="AN21" s="332" t="str">
        <f t="shared" ref="AN21:AU21" si="60">INDEX($O$5:$V$13, $AM21, AN$4)</f>
        <v>i</v>
      </c>
      <c r="AO21" s="332" t="str">
        <f t="shared" si="60"/>
        <v>í</v>
      </c>
      <c r="AP21" s="332" t="str">
        <f t="shared" si="60"/>
        <v>ì</v>
      </c>
      <c r="AQ21" s="332" t="str">
        <f t="shared" si="60"/>
        <v>i</v>
      </c>
      <c r="AR21" s="332" t="str">
        <f t="shared" si="60"/>
        <v>î</v>
      </c>
      <c r="AS21" s="332" t="str">
        <f t="shared" si="60"/>
        <v>ì</v>
      </c>
      <c r="AT21" s="332" t="str">
        <f t="shared" si="60"/>
        <v>ī</v>
      </c>
      <c r="AU21" s="332" t="str">
        <f t="shared" si="60"/>
        <v>i̍</v>
      </c>
    </row>
    <row r="22" spans="2:47" ht="34">
      <c r="B22" s="337">
        <v>18</v>
      </c>
      <c r="C22" s="338" t="s">
        <v>396</v>
      </c>
      <c r="D22" s="339" t="s">
        <v>396</v>
      </c>
      <c r="E22" s="339" t="s">
        <v>1629</v>
      </c>
      <c r="F22" s="344"/>
      <c r="G22" s="339" t="s">
        <v>1630</v>
      </c>
      <c r="H22" s="339" t="s">
        <v>1631</v>
      </c>
      <c r="I22" s="339" t="s">
        <v>1629</v>
      </c>
      <c r="J22" s="339" t="s">
        <v>1632</v>
      </c>
      <c r="K22" s="339" t="s">
        <v>1633</v>
      </c>
      <c r="L22" s="333"/>
      <c r="M22" s="333"/>
      <c r="N22" s="333"/>
      <c r="O22" s="333"/>
      <c r="P22" s="333"/>
      <c r="Q22" s="333"/>
      <c r="R22" s="333"/>
      <c r="S22" s="333"/>
      <c r="T22" s="333"/>
      <c r="U22" s="333"/>
      <c r="V22" s="333"/>
      <c r="W22" s="333"/>
      <c r="X22" s="337">
        <v>18</v>
      </c>
      <c r="Y22" s="343" t="s">
        <v>396</v>
      </c>
      <c r="Z22" s="343" t="str">
        <f t="array" ref="Z22">INDEX(【設定】韻母十五音對照表!$B$4:$V$53, $X22, $AC$1)</f>
        <v>iang</v>
      </c>
      <c r="AA22" s="343" t="str">
        <f t="array" ref="AA22">INDEX(【設定】韻母十五音對照表!$B$4:$V$53, $X22, $AF$1)</f>
        <v>iak</v>
      </c>
      <c r="AB22" s="343" t="s">
        <v>80</v>
      </c>
      <c r="AC22" s="340" t="str">
        <f t="shared" ref="AC22:AE22" si="61">SUBSTITUTE($Z22, $AB22,  INDEX($AN22:$AU22, 1, AC$4))</f>
        <v>iang</v>
      </c>
      <c r="AD22" s="340" t="str">
        <f t="shared" si="61"/>
        <v>iáng</v>
      </c>
      <c r="AE22" s="340" t="str">
        <f t="shared" si="61"/>
        <v>iàng</v>
      </c>
      <c r="AF22" s="341" t="str">
        <f t="shared" si="4"/>
        <v>iak</v>
      </c>
      <c r="AG22" s="340" t="str">
        <f t="shared" ref="AG22:AI22" si="62">SUBSTITUTE($Z22, $AB22,  INDEX($AN22:$AU22, 1, AG$4))</f>
        <v>iâng</v>
      </c>
      <c r="AH22" s="342" t="str">
        <f t="shared" si="62"/>
        <v>iàng</v>
      </c>
      <c r="AI22" s="340" t="str">
        <f t="shared" si="62"/>
        <v>iāng</v>
      </c>
      <c r="AJ22" s="341" t="str">
        <f t="shared" si="6"/>
        <v>ia̍k</v>
      </c>
      <c r="AL22" s="332">
        <f t="shared" si="7"/>
        <v>2</v>
      </c>
      <c r="AM22" s="332">
        <f t="shared" si="8"/>
        <v>1</v>
      </c>
      <c r="AN22" s="332" t="str">
        <f t="shared" ref="AN22:AU22" si="63">INDEX($O$5:$V$13, $AM22, AN$4)</f>
        <v>a</v>
      </c>
      <c r="AO22" s="332" t="str">
        <f t="shared" si="63"/>
        <v>á</v>
      </c>
      <c r="AP22" s="332" t="str">
        <f t="shared" si="63"/>
        <v>à</v>
      </c>
      <c r="AQ22" s="332" t="str">
        <f t="shared" si="63"/>
        <v>a</v>
      </c>
      <c r="AR22" s="332" t="str">
        <f t="shared" si="63"/>
        <v>â</v>
      </c>
      <c r="AS22" s="332" t="str">
        <f t="shared" si="63"/>
        <v>à</v>
      </c>
      <c r="AT22" s="332" t="str">
        <f t="shared" si="63"/>
        <v>ā</v>
      </c>
      <c r="AU22" s="332" t="str">
        <f t="shared" si="63"/>
        <v>a̍</v>
      </c>
    </row>
    <row r="23" spans="2:47" ht="34">
      <c r="B23" s="337">
        <v>19</v>
      </c>
      <c r="C23" s="338" t="s">
        <v>406</v>
      </c>
      <c r="D23" s="339" t="s">
        <v>406</v>
      </c>
      <c r="E23" s="339" t="s">
        <v>1634</v>
      </c>
      <c r="F23" s="339" t="s">
        <v>1635</v>
      </c>
      <c r="G23" s="339" t="s">
        <v>1636</v>
      </c>
      <c r="H23" s="339" t="s">
        <v>1637</v>
      </c>
      <c r="I23" s="339" t="s">
        <v>1634</v>
      </c>
      <c r="J23" s="339" t="s">
        <v>1638</v>
      </c>
      <c r="K23" s="344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7">
        <v>19</v>
      </c>
      <c r="Y23" s="343" t="s">
        <v>406</v>
      </c>
      <c r="Z23" s="343" t="str">
        <f t="array" ref="Z23">INDEX(【設定】韻母十五音對照表!$B$4:$V$53, $X23, $AC$1)</f>
        <v>am</v>
      </c>
      <c r="AA23" s="343" t="str">
        <f t="array" ref="AA23">INDEX(【設定】韻母十五音對照表!$B$4:$V$53, $X23, $AF$1)</f>
        <v>ap</v>
      </c>
      <c r="AB23" s="343" t="s">
        <v>80</v>
      </c>
      <c r="AC23" s="340" t="str">
        <f t="shared" ref="AC23:AE23" si="64">SUBSTITUTE($Z23, $AB23,  INDEX($AN23:$AU23, 1, AC$4))</f>
        <v>am</v>
      </c>
      <c r="AD23" s="340" t="str">
        <f t="shared" si="64"/>
        <v>ám</v>
      </c>
      <c r="AE23" s="340" t="str">
        <f t="shared" si="64"/>
        <v>àm</v>
      </c>
      <c r="AF23" s="341" t="str">
        <f t="shared" si="4"/>
        <v>ap</v>
      </c>
      <c r="AG23" s="340" t="str">
        <f t="shared" ref="AG23:AI23" si="65">SUBSTITUTE($Z23, $AB23,  INDEX($AN23:$AU23, 1, AG$4))</f>
        <v>âm</v>
      </c>
      <c r="AH23" s="342" t="str">
        <f t="shared" si="65"/>
        <v>àm</v>
      </c>
      <c r="AI23" s="340" t="str">
        <f t="shared" si="65"/>
        <v>ām</v>
      </c>
      <c r="AJ23" s="341" t="str">
        <f t="shared" si="6"/>
        <v>a̍p</v>
      </c>
      <c r="AL23" s="332">
        <f t="shared" si="7"/>
        <v>1</v>
      </c>
      <c r="AM23" s="332">
        <f t="shared" si="8"/>
        <v>1</v>
      </c>
      <c r="AN23" s="332" t="str">
        <f t="shared" ref="AN23:AU23" si="66">INDEX($O$5:$V$13, $AM23, AN$4)</f>
        <v>a</v>
      </c>
      <c r="AO23" s="332" t="str">
        <f t="shared" si="66"/>
        <v>á</v>
      </c>
      <c r="AP23" s="332" t="str">
        <f t="shared" si="66"/>
        <v>à</v>
      </c>
      <c r="AQ23" s="332" t="str">
        <f t="shared" si="66"/>
        <v>a</v>
      </c>
      <c r="AR23" s="332" t="str">
        <f t="shared" si="66"/>
        <v>â</v>
      </c>
      <c r="AS23" s="332" t="str">
        <f t="shared" si="66"/>
        <v>à</v>
      </c>
      <c r="AT23" s="332" t="str">
        <f t="shared" si="66"/>
        <v>ā</v>
      </c>
      <c r="AU23" s="332" t="str">
        <f t="shared" si="66"/>
        <v>a̍</v>
      </c>
    </row>
    <row r="24" spans="2:47" ht="34">
      <c r="B24" s="337">
        <v>20</v>
      </c>
      <c r="C24" s="338" t="s">
        <v>412</v>
      </c>
      <c r="D24" s="339" t="s">
        <v>412</v>
      </c>
      <c r="E24" s="344"/>
      <c r="F24" s="339" t="s">
        <v>1639</v>
      </c>
      <c r="G24" s="339" t="s">
        <v>1640</v>
      </c>
      <c r="H24" s="344"/>
      <c r="I24" s="344"/>
      <c r="J24" s="344"/>
      <c r="K24" s="344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7">
        <v>20</v>
      </c>
      <c r="Y24" s="343" t="s">
        <v>412</v>
      </c>
      <c r="Z24" s="343" t="str">
        <f t="array" ref="Z24">INDEX(【設定】韻母十五音對照表!$B$4:$V$53, $X24, $AC$1)</f>
        <v>oa</v>
      </c>
      <c r="AA24" s="343" t="str">
        <f t="array" ref="AA24">INDEX(【設定】韻母十五音對照表!$B$4:$V$53, $X24, $AF$1)</f>
        <v>oah</v>
      </c>
      <c r="AB24" s="343" t="s">
        <v>86</v>
      </c>
      <c r="AC24" s="340" t="str">
        <f t="shared" ref="AC24:AE24" si="67">SUBSTITUTE($Z24, $AB24,  INDEX($AN24:$AU24, 1, AC$4))</f>
        <v>oa</v>
      </c>
      <c r="AD24" s="340" t="str">
        <f t="shared" si="67"/>
        <v>óa</v>
      </c>
      <c r="AE24" s="340" t="str">
        <f t="shared" si="67"/>
        <v>òa</v>
      </c>
      <c r="AF24" s="341" t="str">
        <f t="shared" si="4"/>
        <v>oah</v>
      </c>
      <c r="AG24" s="340" t="str">
        <f t="shared" ref="AG24:AI24" si="68">SUBSTITUTE($Z24, $AB24,  INDEX($AN24:$AU24, 1, AG$4))</f>
        <v>ôa</v>
      </c>
      <c r="AH24" s="342" t="str">
        <f t="shared" si="68"/>
        <v>òa</v>
      </c>
      <c r="AI24" s="340" t="str">
        <f t="shared" si="68"/>
        <v>ōa</v>
      </c>
      <c r="AJ24" s="341" t="str">
        <f t="shared" si="6"/>
        <v>o̍ah</v>
      </c>
      <c r="AL24" s="332">
        <f t="shared" si="7"/>
        <v>1</v>
      </c>
      <c r="AM24" s="332">
        <f t="shared" si="8"/>
        <v>4</v>
      </c>
      <c r="AN24" s="332" t="str">
        <f t="shared" ref="AN24:AU24" si="69">INDEX($O$5:$V$13, $AM24, AN$4)</f>
        <v>o</v>
      </c>
      <c r="AO24" s="332" t="str">
        <f t="shared" si="69"/>
        <v>ó</v>
      </c>
      <c r="AP24" s="332" t="str">
        <f t="shared" si="69"/>
        <v>ò</v>
      </c>
      <c r="AQ24" s="332" t="str">
        <f t="shared" si="69"/>
        <v>o</v>
      </c>
      <c r="AR24" s="332" t="str">
        <f t="shared" si="69"/>
        <v>ô</v>
      </c>
      <c r="AS24" s="332" t="str">
        <f t="shared" si="69"/>
        <v>ò</v>
      </c>
      <c r="AT24" s="332" t="str">
        <f t="shared" si="69"/>
        <v>ō</v>
      </c>
      <c r="AU24" s="332" t="str">
        <f t="shared" si="69"/>
        <v>o̍</v>
      </c>
    </row>
    <row r="25" spans="2:47" ht="34">
      <c r="B25" s="337">
        <v>21</v>
      </c>
      <c r="C25" s="338" t="s">
        <v>422</v>
      </c>
      <c r="D25" s="339" t="s">
        <v>422</v>
      </c>
      <c r="E25" s="339" t="s">
        <v>1641</v>
      </c>
      <c r="F25" s="339" t="s">
        <v>1642</v>
      </c>
      <c r="G25" s="339" t="s">
        <v>1643</v>
      </c>
      <c r="H25" s="344"/>
      <c r="I25" s="339" t="s">
        <v>1641</v>
      </c>
      <c r="J25" s="339" t="s">
        <v>1616</v>
      </c>
      <c r="K25" s="339" t="s">
        <v>1644</v>
      </c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7">
        <v>21</v>
      </c>
      <c r="Y25" s="343" t="s">
        <v>422</v>
      </c>
      <c r="Z25" s="343" t="str">
        <f t="array" ref="Z25">INDEX(【設定】韻母十五音對照表!$B$4:$V$53, $X25, $AC$1)</f>
        <v>ang</v>
      </c>
      <c r="AA25" s="343" t="str">
        <f t="array" ref="AA25">INDEX(【設定】韻母十五音對照表!$B$4:$V$53, $X25, $AF$1)</f>
        <v>ak</v>
      </c>
      <c r="AB25" s="343" t="s">
        <v>80</v>
      </c>
      <c r="AC25" s="340" t="str">
        <f t="shared" ref="AC25:AE25" si="70">SUBSTITUTE($Z25, $AB25,  INDEX($AN25:$AU25, 1, AC$4))</f>
        <v>ang</v>
      </c>
      <c r="AD25" s="340" t="str">
        <f t="shared" si="70"/>
        <v>áng</v>
      </c>
      <c r="AE25" s="340" t="str">
        <f t="shared" si="70"/>
        <v>àng</v>
      </c>
      <c r="AF25" s="341" t="str">
        <f t="shared" si="4"/>
        <v>ak</v>
      </c>
      <c r="AG25" s="340" t="str">
        <f t="shared" ref="AG25:AI25" si="71">SUBSTITUTE($Z25, $AB25,  INDEX($AN25:$AU25, 1, AG$4))</f>
        <v>âng</v>
      </c>
      <c r="AH25" s="342" t="str">
        <f t="shared" si="71"/>
        <v>àng</v>
      </c>
      <c r="AI25" s="340" t="str">
        <f t="shared" si="71"/>
        <v>āng</v>
      </c>
      <c r="AJ25" s="341" t="str">
        <f t="shared" si="6"/>
        <v>a̍k</v>
      </c>
      <c r="AL25" s="332">
        <f t="shared" si="7"/>
        <v>1</v>
      </c>
      <c r="AM25" s="332">
        <f t="shared" si="8"/>
        <v>1</v>
      </c>
      <c r="AN25" s="332" t="str">
        <f t="shared" ref="AN25:AU25" si="72">INDEX($O$5:$V$13, $AM25, AN$4)</f>
        <v>a</v>
      </c>
      <c r="AO25" s="332" t="str">
        <f t="shared" si="72"/>
        <v>á</v>
      </c>
      <c r="AP25" s="332" t="str">
        <f t="shared" si="72"/>
        <v>à</v>
      </c>
      <c r="AQ25" s="332" t="str">
        <f t="shared" si="72"/>
        <v>a</v>
      </c>
      <c r="AR25" s="332" t="str">
        <f t="shared" si="72"/>
        <v>â</v>
      </c>
      <c r="AS25" s="332" t="str">
        <f t="shared" si="72"/>
        <v>à</v>
      </c>
      <c r="AT25" s="332" t="str">
        <f t="shared" si="72"/>
        <v>ā</v>
      </c>
      <c r="AU25" s="332" t="str">
        <f t="shared" si="72"/>
        <v>a̍</v>
      </c>
    </row>
    <row r="26" spans="2:47" ht="34">
      <c r="B26" s="337">
        <v>22</v>
      </c>
      <c r="C26" s="338" t="s">
        <v>429</v>
      </c>
      <c r="D26" s="339" t="s">
        <v>429</v>
      </c>
      <c r="E26" s="339" t="s">
        <v>1645</v>
      </c>
      <c r="F26" s="339" t="s">
        <v>1646</v>
      </c>
      <c r="G26" s="339" t="s">
        <v>1647</v>
      </c>
      <c r="H26" s="339" t="s">
        <v>1648</v>
      </c>
      <c r="I26" s="339" t="s">
        <v>1645</v>
      </c>
      <c r="J26" s="339" t="s">
        <v>1649</v>
      </c>
      <c r="K26" s="344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7">
        <v>22</v>
      </c>
      <c r="Y26" s="343" t="s">
        <v>429</v>
      </c>
      <c r="Z26" s="343" t="str">
        <f t="array" ref="Z26">INDEX(【設定】韻母十五音對照表!$B$4:$V$53, $X26, $AC$1)</f>
        <v>iam</v>
      </c>
      <c r="AA26" s="343" t="str">
        <f t="array" ref="AA26">INDEX(【設定】韻母十五音對照表!$B$4:$V$53, $X26, $AF$1)</f>
        <v>iap</v>
      </c>
      <c r="AB26" s="343" t="s">
        <v>80</v>
      </c>
      <c r="AC26" s="340" t="str">
        <f t="shared" ref="AC26:AE26" si="73">SUBSTITUTE($Z26, $AB26,  INDEX($AN26:$AU26, 1, AC$4))</f>
        <v>iam</v>
      </c>
      <c r="AD26" s="340" t="str">
        <f t="shared" si="73"/>
        <v>iám</v>
      </c>
      <c r="AE26" s="340" t="str">
        <f t="shared" si="73"/>
        <v>iàm</v>
      </c>
      <c r="AF26" s="341" t="str">
        <f t="shared" si="4"/>
        <v>iap</v>
      </c>
      <c r="AG26" s="340" t="str">
        <f t="shared" ref="AG26:AI26" si="74">SUBSTITUTE($Z26, $AB26,  INDEX($AN26:$AU26, 1, AG$4))</f>
        <v>iâm</v>
      </c>
      <c r="AH26" s="342" t="str">
        <f t="shared" si="74"/>
        <v>iàm</v>
      </c>
      <c r="AI26" s="340" t="str">
        <f t="shared" si="74"/>
        <v>iām</v>
      </c>
      <c r="AJ26" s="341" t="str">
        <f t="shared" si="6"/>
        <v>ia̍p</v>
      </c>
      <c r="AL26" s="332">
        <f t="shared" si="7"/>
        <v>2</v>
      </c>
      <c r="AM26" s="332">
        <f t="shared" si="8"/>
        <v>1</v>
      </c>
      <c r="AN26" s="332" t="str">
        <f t="shared" ref="AN26:AU26" si="75">INDEX($O$5:$V$13, $AM26, AN$4)</f>
        <v>a</v>
      </c>
      <c r="AO26" s="332" t="str">
        <f t="shared" si="75"/>
        <v>á</v>
      </c>
      <c r="AP26" s="332" t="str">
        <f t="shared" si="75"/>
        <v>à</v>
      </c>
      <c r="AQ26" s="332" t="str">
        <f t="shared" si="75"/>
        <v>a</v>
      </c>
      <c r="AR26" s="332" t="str">
        <f t="shared" si="75"/>
        <v>â</v>
      </c>
      <c r="AS26" s="332" t="str">
        <f t="shared" si="75"/>
        <v>à</v>
      </c>
      <c r="AT26" s="332" t="str">
        <f t="shared" si="75"/>
        <v>ā</v>
      </c>
      <c r="AU26" s="332" t="str">
        <f t="shared" si="75"/>
        <v>a̍</v>
      </c>
    </row>
    <row r="27" spans="2:47" ht="34">
      <c r="B27" s="337">
        <v>23</v>
      </c>
      <c r="C27" s="338" t="s">
        <v>436</v>
      </c>
      <c r="D27" s="339" t="s">
        <v>436</v>
      </c>
      <c r="E27" s="339" t="s">
        <v>1650</v>
      </c>
      <c r="F27" s="339" t="s">
        <v>1651</v>
      </c>
      <c r="G27" s="348" t="s">
        <v>1652</v>
      </c>
      <c r="H27" s="339" t="s">
        <v>1653</v>
      </c>
      <c r="I27" s="339" t="s">
        <v>1650</v>
      </c>
      <c r="J27" s="339" t="s">
        <v>1654</v>
      </c>
      <c r="K27" s="344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7">
        <v>23</v>
      </c>
      <c r="Y27" s="343" t="s">
        <v>436</v>
      </c>
      <c r="Z27" s="343" t="str">
        <f t="array" ref="Z27">INDEX(【設定】韻母十五音對照表!$B$4:$V$53, $X27, $AC$1)</f>
        <v>au</v>
      </c>
      <c r="AA27" s="343" t="str">
        <f t="array" ref="AA27">INDEX(【設定】韻母十五音對照表!$B$4:$V$53, $X27, $AF$1)</f>
        <v>auh</v>
      </c>
      <c r="AB27" s="343" t="s">
        <v>80</v>
      </c>
      <c r="AC27" s="340" t="str">
        <f t="shared" ref="AC27:AE27" si="76">SUBSTITUTE($Z27, $AB27,  INDEX($AN27:$AU27, 1, AC$4))</f>
        <v>au</v>
      </c>
      <c r="AD27" s="340" t="str">
        <f t="shared" si="76"/>
        <v>áu</v>
      </c>
      <c r="AE27" s="340" t="str">
        <f t="shared" si="76"/>
        <v>àu</v>
      </c>
      <c r="AF27" s="341" t="str">
        <f t="shared" si="4"/>
        <v>auh</v>
      </c>
      <c r="AG27" s="340" t="str">
        <f t="shared" ref="AG27:AI27" si="77">SUBSTITUTE($Z27, $AB27,  INDEX($AN27:$AU27, 1, AG$4))</f>
        <v>âu</v>
      </c>
      <c r="AH27" s="342" t="str">
        <f t="shared" si="77"/>
        <v>àu</v>
      </c>
      <c r="AI27" s="340" t="str">
        <f t="shared" si="77"/>
        <v>āu</v>
      </c>
      <c r="AJ27" s="341" t="str">
        <f t="shared" si="6"/>
        <v>a̍uh</v>
      </c>
      <c r="AL27" s="332">
        <f t="shared" si="7"/>
        <v>1</v>
      </c>
      <c r="AM27" s="332">
        <f t="shared" si="8"/>
        <v>1</v>
      </c>
      <c r="AN27" s="332" t="str">
        <f t="shared" ref="AN27:AU27" si="78">INDEX($O$5:$V$13, $AM27, AN$4)</f>
        <v>a</v>
      </c>
      <c r="AO27" s="332" t="str">
        <f t="shared" si="78"/>
        <v>á</v>
      </c>
      <c r="AP27" s="332" t="str">
        <f t="shared" si="78"/>
        <v>à</v>
      </c>
      <c r="AQ27" s="332" t="str">
        <f t="shared" si="78"/>
        <v>a</v>
      </c>
      <c r="AR27" s="332" t="str">
        <f t="shared" si="78"/>
        <v>â</v>
      </c>
      <c r="AS27" s="332" t="str">
        <f t="shared" si="78"/>
        <v>à</v>
      </c>
      <c r="AT27" s="332" t="str">
        <f t="shared" si="78"/>
        <v>ā</v>
      </c>
      <c r="AU27" s="332" t="str">
        <f t="shared" si="78"/>
        <v>a̍</v>
      </c>
    </row>
    <row r="28" spans="2:47" ht="34">
      <c r="B28" s="337">
        <v>24</v>
      </c>
      <c r="C28" s="338" t="s">
        <v>447</v>
      </c>
      <c r="D28" s="339" t="s">
        <v>447</v>
      </c>
      <c r="E28" s="344"/>
      <c r="F28" s="339" t="s">
        <v>1655</v>
      </c>
      <c r="G28" s="344"/>
      <c r="H28" s="339" t="s">
        <v>593</v>
      </c>
      <c r="I28" s="344"/>
      <c r="J28" s="339" t="s">
        <v>1656</v>
      </c>
      <c r="K28" s="339" t="s">
        <v>1657</v>
      </c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7">
        <v>24</v>
      </c>
      <c r="Y28" s="343" t="s">
        <v>447</v>
      </c>
      <c r="Z28" s="343" t="str">
        <f t="array" ref="Z28">INDEX(【設定】韻母十五音對照表!$B$4:$V$53, $X28, $AC$1)</f>
        <v>ia</v>
      </c>
      <c r="AA28" s="343" t="str">
        <f t="array" ref="AA28">INDEX(【設定】韻母十五音對照表!$B$4:$V$53, $X28, $AF$1)</f>
        <v>iah</v>
      </c>
      <c r="AB28" s="343" t="s">
        <v>80</v>
      </c>
      <c r="AC28" s="340" t="str">
        <f t="shared" ref="AC28:AE28" si="79">SUBSTITUTE($Z28, $AB28,  INDEX($AN28:$AU28, 1, AC$4))</f>
        <v>ia</v>
      </c>
      <c r="AD28" s="340" t="str">
        <f t="shared" si="79"/>
        <v>iá</v>
      </c>
      <c r="AE28" s="340" t="str">
        <f t="shared" si="79"/>
        <v>ià</v>
      </c>
      <c r="AF28" s="341" t="str">
        <f t="shared" si="4"/>
        <v>iah</v>
      </c>
      <c r="AG28" s="340" t="str">
        <f t="shared" ref="AG28:AI28" si="80">SUBSTITUTE($Z28, $AB28,  INDEX($AN28:$AU28, 1, AG$4))</f>
        <v>iâ</v>
      </c>
      <c r="AH28" s="342" t="str">
        <f t="shared" si="80"/>
        <v>ià</v>
      </c>
      <c r="AI28" s="340" t="str">
        <f t="shared" si="80"/>
        <v>iā</v>
      </c>
      <c r="AJ28" s="341" t="str">
        <f t="shared" si="6"/>
        <v>ia̍h</v>
      </c>
      <c r="AL28" s="332">
        <f t="shared" si="7"/>
        <v>2</v>
      </c>
      <c r="AM28" s="332">
        <f t="shared" si="8"/>
        <v>1</v>
      </c>
      <c r="AN28" s="332" t="str">
        <f t="shared" ref="AN28:AU28" si="81">INDEX($O$5:$V$13, $AM28, AN$4)</f>
        <v>a</v>
      </c>
      <c r="AO28" s="332" t="str">
        <f t="shared" si="81"/>
        <v>á</v>
      </c>
      <c r="AP28" s="332" t="str">
        <f t="shared" si="81"/>
        <v>à</v>
      </c>
      <c r="AQ28" s="332" t="str">
        <f t="shared" si="81"/>
        <v>a</v>
      </c>
      <c r="AR28" s="332" t="str">
        <f t="shared" si="81"/>
        <v>â</v>
      </c>
      <c r="AS28" s="332" t="str">
        <f t="shared" si="81"/>
        <v>à</v>
      </c>
      <c r="AT28" s="332" t="str">
        <f t="shared" si="81"/>
        <v>ā</v>
      </c>
      <c r="AU28" s="332" t="str">
        <f t="shared" si="81"/>
        <v>a̍</v>
      </c>
    </row>
    <row r="29" spans="2:47" ht="34">
      <c r="B29" s="337">
        <v>25</v>
      </c>
      <c r="C29" s="338" t="s">
        <v>455</v>
      </c>
      <c r="D29" s="339" t="s">
        <v>455</v>
      </c>
      <c r="E29" s="339" t="s">
        <v>1658</v>
      </c>
      <c r="F29" s="339" t="s">
        <v>455</v>
      </c>
      <c r="G29" s="339" t="s">
        <v>1659</v>
      </c>
      <c r="H29" s="339" t="s">
        <v>1536</v>
      </c>
      <c r="I29" s="339" t="s">
        <v>1658</v>
      </c>
      <c r="J29" s="339" t="s">
        <v>1660</v>
      </c>
      <c r="K29" s="339" t="s">
        <v>1661</v>
      </c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7">
        <v>25</v>
      </c>
      <c r="Y29" s="343" t="s">
        <v>455</v>
      </c>
      <c r="Z29" s="343" t="str">
        <f t="array" ref="Z29">INDEX(【設定】韻母十五音對照表!$B$4:$V$53, $X29, $AC$1)</f>
        <v>oe</v>
      </c>
      <c r="AA29" s="343" t="str">
        <f t="array" ref="AA29">INDEX(【設定】韻母十五音對照表!$B$4:$V$53, $X29, $AF$1)</f>
        <v>oeh</v>
      </c>
      <c r="AB29" s="343" t="s">
        <v>86</v>
      </c>
      <c r="AC29" s="340" t="str">
        <f t="shared" ref="AC29:AE29" si="82">SUBSTITUTE($Z29, $AB29,  INDEX($AN29:$AU29, 1, AC$4))</f>
        <v>oe</v>
      </c>
      <c r="AD29" s="340" t="str">
        <f t="shared" si="82"/>
        <v>óe</v>
      </c>
      <c r="AE29" s="340" t="str">
        <f t="shared" si="82"/>
        <v>òe</v>
      </c>
      <c r="AF29" s="341" t="str">
        <f t="shared" si="4"/>
        <v>oeh</v>
      </c>
      <c r="AG29" s="340" t="str">
        <f t="shared" ref="AG29:AI29" si="83">SUBSTITUTE($Z29, $AB29,  INDEX($AN29:$AU29, 1, AG$4))</f>
        <v>ôe</v>
      </c>
      <c r="AH29" s="342" t="str">
        <f t="shared" si="83"/>
        <v>òe</v>
      </c>
      <c r="AI29" s="340" t="str">
        <f t="shared" si="83"/>
        <v>ōe</v>
      </c>
      <c r="AJ29" s="341" t="str">
        <f t="shared" si="6"/>
        <v>o̍eh</v>
      </c>
      <c r="AL29" s="332">
        <f t="shared" si="7"/>
        <v>1</v>
      </c>
      <c r="AM29" s="332">
        <f t="shared" si="8"/>
        <v>4</v>
      </c>
      <c r="AN29" s="332" t="str">
        <f t="shared" ref="AN29:AU29" si="84">INDEX($O$5:$V$13, $AM29, AN$4)</f>
        <v>o</v>
      </c>
      <c r="AO29" s="332" t="str">
        <f t="shared" si="84"/>
        <v>ó</v>
      </c>
      <c r="AP29" s="332" t="str">
        <f t="shared" si="84"/>
        <v>ò</v>
      </c>
      <c r="AQ29" s="332" t="str">
        <f t="shared" si="84"/>
        <v>o</v>
      </c>
      <c r="AR29" s="332" t="str">
        <f t="shared" si="84"/>
        <v>ô</v>
      </c>
      <c r="AS29" s="332" t="str">
        <f t="shared" si="84"/>
        <v>ò</v>
      </c>
      <c r="AT29" s="332" t="str">
        <f t="shared" si="84"/>
        <v>ō</v>
      </c>
      <c r="AU29" s="332" t="str">
        <f t="shared" si="84"/>
        <v>o̍</v>
      </c>
    </row>
    <row r="30" spans="2:47" ht="34">
      <c r="B30" s="337">
        <v>26</v>
      </c>
      <c r="C30" s="338" t="s">
        <v>464</v>
      </c>
      <c r="D30" s="339" t="s">
        <v>464</v>
      </c>
      <c r="E30" s="339" t="s">
        <v>1634</v>
      </c>
      <c r="F30" s="339" t="s">
        <v>1662</v>
      </c>
      <c r="G30" s="344" t="s">
        <v>1516</v>
      </c>
      <c r="H30" s="339" t="s">
        <v>1663</v>
      </c>
      <c r="I30" s="339" t="s">
        <v>1634</v>
      </c>
      <c r="J30" s="344" t="s">
        <v>1516</v>
      </c>
      <c r="K30" s="344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7">
        <v>26</v>
      </c>
      <c r="Y30" s="343" t="s">
        <v>464</v>
      </c>
      <c r="Z30" s="343" t="str">
        <f t="array" ref="Z30">INDEX(【設定】韻母十五音對照表!$B$4:$V$53, $X30, $AC$1)</f>
        <v>aⁿ</v>
      </c>
      <c r="AA30" s="343" t="str">
        <f t="array" ref="AA30">INDEX(【設定】韻母十五音對照表!$B$4:$V$53, $X30, $AF$1)</f>
        <v>aⁿh</v>
      </c>
      <c r="AB30" s="343" t="s">
        <v>80</v>
      </c>
      <c r="AC30" s="340" t="str">
        <f t="shared" ref="AC30:AE30" si="85">SUBSTITUTE($Z30, $AB30,  INDEX($AN30:$AU30, 1, AC$4))</f>
        <v>aⁿ</v>
      </c>
      <c r="AD30" s="340" t="str">
        <f t="shared" si="85"/>
        <v>áⁿ</v>
      </c>
      <c r="AE30" s="340" t="str">
        <f t="shared" si="85"/>
        <v>àⁿ</v>
      </c>
      <c r="AF30" s="341" t="str">
        <f t="shared" si="4"/>
        <v>aⁿh</v>
      </c>
      <c r="AG30" s="340" t="str">
        <f t="shared" ref="AG30:AI30" si="86">SUBSTITUTE($Z30, $AB30,  INDEX($AN30:$AU30, 1, AG$4))</f>
        <v>âⁿ</v>
      </c>
      <c r="AH30" s="342" t="str">
        <f t="shared" si="86"/>
        <v>àⁿ</v>
      </c>
      <c r="AI30" s="340" t="str">
        <f t="shared" si="86"/>
        <v>āⁿ</v>
      </c>
      <c r="AJ30" s="341" t="str">
        <f t="shared" si="6"/>
        <v>a̍ⁿh</v>
      </c>
      <c r="AL30" s="332">
        <f t="shared" si="7"/>
        <v>1</v>
      </c>
      <c r="AM30" s="332">
        <f t="shared" si="8"/>
        <v>1</v>
      </c>
      <c r="AN30" s="332" t="str">
        <f t="shared" ref="AN30:AU30" si="87">INDEX($O$5:$V$13, $AM30, AN$4)</f>
        <v>a</v>
      </c>
      <c r="AO30" s="332" t="str">
        <f t="shared" si="87"/>
        <v>á</v>
      </c>
      <c r="AP30" s="332" t="str">
        <f t="shared" si="87"/>
        <v>à</v>
      </c>
      <c r="AQ30" s="332" t="str">
        <f t="shared" si="87"/>
        <v>a</v>
      </c>
      <c r="AR30" s="332" t="str">
        <f t="shared" si="87"/>
        <v>â</v>
      </c>
      <c r="AS30" s="332" t="str">
        <f t="shared" si="87"/>
        <v>à</v>
      </c>
      <c r="AT30" s="332" t="str">
        <f t="shared" si="87"/>
        <v>ā</v>
      </c>
      <c r="AU30" s="332" t="str">
        <f t="shared" si="87"/>
        <v>a̍</v>
      </c>
    </row>
    <row r="31" spans="2:47" ht="34">
      <c r="B31" s="337">
        <v>27</v>
      </c>
      <c r="C31" s="338" t="s">
        <v>480</v>
      </c>
      <c r="D31" s="349" t="s">
        <v>480</v>
      </c>
      <c r="E31" s="339" t="s">
        <v>1664</v>
      </c>
      <c r="F31" s="339" t="s">
        <v>1665</v>
      </c>
      <c r="G31" s="348" t="s">
        <v>1666</v>
      </c>
      <c r="H31" s="339" t="s">
        <v>1667</v>
      </c>
      <c r="I31" s="339" t="s">
        <v>1664</v>
      </c>
      <c r="J31" s="339" t="s">
        <v>1668</v>
      </c>
      <c r="K31" s="344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7">
        <v>27</v>
      </c>
      <c r="Y31" s="343" t="s">
        <v>480</v>
      </c>
      <c r="Z31" s="343" t="str">
        <f t="array" ref="Z31">INDEX(【設定】韻母十五音對照表!$B$4:$V$53, $X31, $AC$1)</f>
        <v>u</v>
      </c>
      <c r="AA31" s="343" t="str">
        <f t="array" ref="AA31">INDEX(【設定】韻母十五音對照表!$B$4:$V$53, $X31, $AF$1)</f>
        <v>uh</v>
      </c>
      <c r="AB31" s="343" t="s">
        <v>62</v>
      </c>
      <c r="AC31" s="340" t="str">
        <f t="shared" ref="AC31:AE31" si="88">SUBSTITUTE($Z31, $AB31,  INDEX($AN31:$AU31, 1, AC$4))</f>
        <v>u</v>
      </c>
      <c r="AD31" s="340" t="str">
        <f t="shared" si="88"/>
        <v>ú</v>
      </c>
      <c r="AE31" s="340" t="str">
        <f t="shared" si="88"/>
        <v>ù</v>
      </c>
      <c r="AF31" s="341" t="str">
        <f t="shared" si="4"/>
        <v>uh</v>
      </c>
      <c r="AG31" s="340" t="str">
        <f t="shared" ref="AG31:AI31" si="89">SUBSTITUTE($Z31, $AB31,  INDEX($AN31:$AU31, 1, AG$4))</f>
        <v>û</v>
      </c>
      <c r="AH31" s="342" t="str">
        <f t="shared" si="89"/>
        <v>ù</v>
      </c>
      <c r="AI31" s="340" t="str">
        <f t="shared" si="89"/>
        <v>ū</v>
      </c>
      <c r="AJ31" s="341" t="str">
        <f t="shared" si="6"/>
        <v>u̍h</v>
      </c>
      <c r="AL31" s="332">
        <f t="shared" si="7"/>
        <v>1</v>
      </c>
      <c r="AM31" s="332">
        <f t="shared" si="8"/>
        <v>6</v>
      </c>
      <c r="AN31" s="332" t="str">
        <f t="shared" ref="AN31:AU31" si="90">INDEX($O$5:$V$13, $AM31, AN$4)</f>
        <v>u</v>
      </c>
      <c r="AO31" s="332" t="str">
        <f t="shared" si="90"/>
        <v>ú</v>
      </c>
      <c r="AP31" s="332" t="str">
        <f t="shared" si="90"/>
        <v>ù</v>
      </c>
      <c r="AQ31" s="332" t="str">
        <f t="shared" si="90"/>
        <v>u</v>
      </c>
      <c r="AR31" s="332" t="str">
        <f t="shared" si="90"/>
        <v>û</v>
      </c>
      <c r="AS31" s="332" t="str">
        <f t="shared" si="90"/>
        <v>ù</v>
      </c>
      <c r="AT31" s="332" t="str">
        <f t="shared" si="90"/>
        <v>ū</v>
      </c>
      <c r="AU31" s="332" t="str">
        <f t="shared" si="90"/>
        <v>u̍</v>
      </c>
    </row>
    <row r="32" spans="2:47" ht="34">
      <c r="B32" s="337">
        <v>28</v>
      </c>
      <c r="C32" s="338" t="s">
        <v>490</v>
      </c>
      <c r="D32" s="339" t="s">
        <v>490</v>
      </c>
      <c r="E32" s="339" t="s">
        <v>1669</v>
      </c>
      <c r="F32" s="339" t="s">
        <v>1651</v>
      </c>
      <c r="G32" s="339" t="s">
        <v>1670</v>
      </c>
      <c r="H32" s="344"/>
      <c r="I32" s="339" t="s">
        <v>1669</v>
      </c>
      <c r="J32" s="339" t="s">
        <v>1671</v>
      </c>
      <c r="K32" s="344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7">
        <v>28</v>
      </c>
      <c r="Y32" s="343" t="s">
        <v>490</v>
      </c>
      <c r="Z32" s="343" t="str">
        <f t="array" ref="Z32">INDEX(【設定】韻母十五音對照表!$B$4:$V$53, $X32, $AC$1)</f>
        <v>a</v>
      </c>
      <c r="AA32" s="343" t="str">
        <f t="array" ref="AA32">INDEX(【設定】韻母十五音對照表!$B$4:$V$53, $X32, $AF$1)</f>
        <v>ah</v>
      </c>
      <c r="AB32" s="343" t="s">
        <v>80</v>
      </c>
      <c r="AC32" s="340" t="str">
        <f t="shared" ref="AC32:AE32" si="91">SUBSTITUTE($Z32, $AB32,  INDEX($AN32:$AU32, 1, AC$4))</f>
        <v>a</v>
      </c>
      <c r="AD32" s="340" t="str">
        <f t="shared" si="91"/>
        <v>á</v>
      </c>
      <c r="AE32" s="340" t="str">
        <f t="shared" si="91"/>
        <v>à</v>
      </c>
      <c r="AF32" s="341" t="str">
        <f t="shared" si="4"/>
        <v>ah</v>
      </c>
      <c r="AG32" s="340" t="str">
        <f t="shared" ref="AG32:AI32" si="92">SUBSTITUTE($Z32, $AB32,  INDEX($AN32:$AU32, 1, AG$4))</f>
        <v>â</v>
      </c>
      <c r="AH32" s="342" t="str">
        <f t="shared" si="92"/>
        <v>à</v>
      </c>
      <c r="AI32" s="340" t="str">
        <f t="shared" si="92"/>
        <v>ā</v>
      </c>
      <c r="AJ32" s="341" t="str">
        <f t="shared" si="6"/>
        <v>a̍h</v>
      </c>
      <c r="AL32" s="332">
        <f t="shared" si="7"/>
        <v>1</v>
      </c>
      <c r="AM32" s="332">
        <f t="shared" si="8"/>
        <v>1</v>
      </c>
      <c r="AN32" s="332" t="str">
        <f t="shared" ref="AN32:AU32" si="93">INDEX($O$5:$V$13, $AM32, AN$4)</f>
        <v>a</v>
      </c>
      <c r="AO32" s="332" t="str">
        <f t="shared" si="93"/>
        <v>á</v>
      </c>
      <c r="AP32" s="332" t="str">
        <f t="shared" si="93"/>
        <v>à</v>
      </c>
      <c r="AQ32" s="332" t="str">
        <f t="shared" si="93"/>
        <v>a</v>
      </c>
      <c r="AR32" s="332" t="str">
        <f t="shared" si="93"/>
        <v>â</v>
      </c>
      <c r="AS32" s="332" t="str">
        <f t="shared" si="93"/>
        <v>à</v>
      </c>
      <c r="AT32" s="332" t="str">
        <f t="shared" si="93"/>
        <v>ā</v>
      </c>
      <c r="AU32" s="332" t="str">
        <f t="shared" si="93"/>
        <v>a̍</v>
      </c>
    </row>
    <row r="33" spans="2:47" ht="34">
      <c r="B33" s="337">
        <v>29</v>
      </c>
      <c r="C33" s="338" t="s">
        <v>497</v>
      </c>
      <c r="D33" s="339" t="s">
        <v>497</v>
      </c>
      <c r="E33" s="339" t="s">
        <v>1672</v>
      </c>
      <c r="F33" s="339" t="s">
        <v>1673</v>
      </c>
      <c r="G33" s="339" t="s">
        <v>1674</v>
      </c>
      <c r="H33" s="339" t="s">
        <v>1675</v>
      </c>
      <c r="I33" s="339" t="s">
        <v>1672</v>
      </c>
      <c r="J33" s="339" t="s">
        <v>1676</v>
      </c>
      <c r="K33" s="344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7">
        <v>29</v>
      </c>
      <c r="Y33" s="343" t="s">
        <v>497</v>
      </c>
      <c r="Z33" s="343" t="str">
        <f t="array" ref="Z33">INDEX(【設定】韻母十五音對照表!$B$4:$V$53, $X33, $AC$1)</f>
        <v>i</v>
      </c>
      <c r="AA33" s="343" t="str">
        <f t="array" ref="AA33">INDEX(【設定】韻母十五音對照表!$B$4:$V$53, $X33, $AF$1)</f>
        <v>ih</v>
      </c>
      <c r="AB33" s="343" t="s">
        <v>67</v>
      </c>
      <c r="AC33" s="340" t="str">
        <f t="shared" ref="AC33:AE33" si="94">SUBSTITUTE($Z33, $AB33,  INDEX($AN33:$AU33, 1, AC$4))</f>
        <v>i</v>
      </c>
      <c r="AD33" s="340" t="str">
        <f t="shared" si="94"/>
        <v>í</v>
      </c>
      <c r="AE33" s="340" t="str">
        <f t="shared" si="94"/>
        <v>ì</v>
      </c>
      <c r="AF33" s="341" t="str">
        <f t="shared" si="4"/>
        <v>ih</v>
      </c>
      <c r="AG33" s="340" t="str">
        <f t="shared" ref="AG33:AI33" si="95">SUBSTITUTE($Z33, $AB33,  INDEX($AN33:$AU33, 1, AG$4))</f>
        <v>î</v>
      </c>
      <c r="AH33" s="342" t="str">
        <f t="shared" si="95"/>
        <v>ì</v>
      </c>
      <c r="AI33" s="340" t="str">
        <f t="shared" si="95"/>
        <v>ī</v>
      </c>
      <c r="AJ33" s="341" t="str">
        <f t="shared" si="6"/>
        <v>i̍h</v>
      </c>
      <c r="AL33" s="332">
        <f t="shared" si="7"/>
        <v>1</v>
      </c>
      <c r="AM33" s="332">
        <f t="shared" si="8"/>
        <v>3</v>
      </c>
      <c r="AN33" s="332" t="str">
        <f t="shared" ref="AN33:AU33" si="96">INDEX($O$5:$V$13, $AM33, AN$4)</f>
        <v>i</v>
      </c>
      <c r="AO33" s="332" t="str">
        <f t="shared" si="96"/>
        <v>í</v>
      </c>
      <c r="AP33" s="332" t="str">
        <f t="shared" si="96"/>
        <v>ì</v>
      </c>
      <c r="AQ33" s="332" t="str">
        <f t="shared" si="96"/>
        <v>i</v>
      </c>
      <c r="AR33" s="332" t="str">
        <f t="shared" si="96"/>
        <v>î</v>
      </c>
      <c r="AS33" s="332" t="str">
        <f t="shared" si="96"/>
        <v>ì</v>
      </c>
      <c r="AT33" s="332" t="str">
        <f t="shared" si="96"/>
        <v>ī</v>
      </c>
      <c r="AU33" s="332" t="str">
        <f t="shared" si="96"/>
        <v>i̍</v>
      </c>
    </row>
    <row r="34" spans="2:47" ht="34">
      <c r="B34" s="337">
        <v>30</v>
      </c>
      <c r="C34" s="338" t="s">
        <v>504</v>
      </c>
      <c r="D34" s="339" t="s">
        <v>202</v>
      </c>
      <c r="E34" s="339" t="s">
        <v>1677</v>
      </c>
      <c r="F34" s="339" t="s">
        <v>1678</v>
      </c>
      <c r="G34" s="344" t="s">
        <v>1516</v>
      </c>
      <c r="H34" s="339" t="s">
        <v>175</v>
      </c>
      <c r="I34" s="339" t="s">
        <v>1677</v>
      </c>
      <c r="J34" s="339" t="s">
        <v>1679</v>
      </c>
      <c r="K34" s="344" t="s">
        <v>1516</v>
      </c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7">
        <v>30</v>
      </c>
      <c r="Y34" s="343" t="s">
        <v>504</v>
      </c>
      <c r="Z34" s="343" t="str">
        <f t="array" ref="Z34">INDEX(【設定】韻母十五音對照表!$B$4:$V$53, $X34, $AC$1)</f>
        <v>iu</v>
      </c>
      <c r="AA34" s="343">
        <f t="array" ref="AA34">INDEX(【設定】韻母十五音對照表!$B$4:$V$53, $X34, $AF$1)</f>
        <v>0</v>
      </c>
      <c r="AB34" s="343" t="s">
        <v>62</v>
      </c>
      <c r="AC34" s="340" t="str">
        <f t="shared" ref="AC34:AE34" si="97">SUBSTITUTE($Z34, $AB34,  INDEX($AN34:$AU34, 1, AC$4))</f>
        <v>iu</v>
      </c>
      <c r="AD34" s="340" t="str">
        <f t="shared" si="97"/>
        <v>iú</v>
      </c>
      <c r="AE34" s="340" t="str">
        <f t="shared" si="97"/>
        <v>iù</v>
      </c>
      <c r="AF34" s="341">
        <f t="shared" si="4"/>
        <v>0</v>
      </c>
      <c r="AG34" s="340" t="str">
        <f t="shared" ref="AG34:AI34" si="98">SUBSTITUTE($Z34, $AB34,  INDEX($AN34:$AU34, 1, AG$4))</f>
        <v>iû</v>
      </c>
      <c r="AH34" s="342" t="str">
        <f t="shared" si="98"/>
        <v>iù</v>
      </c>
      <c r="AI34" s="340" t="str">
        <f t="shared" si="98"/>
        <v>iū</v>
      </c>
      <c r="AJ34" s="341" t="str">
        <f t="shared" si="6"/>
        <v>0</v>
      </c>
      <c r="AL34" s="332">
        <f t="shared" si="7"/>
        <v>2</v>
      </c>
      <c r="AM34" s="332">
        <f t="shared" si="8"/>
        <v>6</v>
      </c>
      <c r="AN34" s="332" t="str">
        <f t="shared" ref="AN34:AU34" si="99">INDEX($O$5:$V$13, $AM34, AN$4)</f>
        <v>u</v>
      </c>
      <c r="AO34" s="332" t="str">
        <f t="shared" si="99"/>
        <v>ú</v>
      </c>
      <c r="AP34" s="332" t="str">
        <f t="shared" si="99"/>
        <v>ù</v>
      </c>
      <c r="AQ34" s="332" t="str">
        <f t="shared" si="99"/>
        <v>u</v>
      </c>
      <c r="AR34" s="332" t="str">
        <f t="shared" si="99"/>
        <v>û</v>
      </c>
      <c r="AS34" s="332" t="str">
        <f t="shared" si="99"/>
        <v>ù</v>
      </c>
      <c r="AT34" s="332" t="str">
        <f t="shared" si="99"/>
        <v>ū</v>
      </c>
      <c r="AU34" s="332" t="str">
        <f t="shared" si="99"/>
        <v>u̍</v>
      </c>
    </row>
    <row r="35" spans="2:47" ht="34">
      <c r="B35" s="337">
        <v>31</v>
      </c>
      <c r="C35" s="338" t="s">
        <v>508</v>
      </c>
      <c r="D35" s="339" t="s">
        <v>508</v>
      </c>
      <c r="E35" s="339" t="s">
        <v>1680</v>
      </c>
      <c r="F35" s="339" t="s">
        <v>1681</v>
      </c>
      <c r="G35" s="344" t="s">
        <v>1516</v>
      </c>
      <c r="H35" s="344"/>
      <c r="I35" s="339" t="s">
        <v>1680</v>
      </c>
      <c r="J35" s="344"/>
      <c r="K35" s="344" t="s">
        <v>1516</v>
      </c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7">
        <v>31</v>
      </c>
      <c r="Y35" s="343" t="s">
        <v>508</v>
      </c>
      <c r="Z35" s="343" t="str">
        <f t="array" ref="Z35">INDEX(【設定】韻母十五音對照表!$B$4:$V$53, $X35, $AC$1)</f>
        <v>eⁿ</v>
      </c>
      <c r="AA35" s="343" t="str">
        <f t="array" ref="AA35">INDEX(【設定】韻母十五音對照表!$B$4:$V$53, $X35, $AF$1)</f>
        <v>eⁿh</v>
      </c>
      <c r="AB35" s="343" t="s">
        <v>98</v>
      </c>
      <c r="AC35" s="340" t="str">
        <f t="shared" ref="AC35:AE35" si="100">SUBSTITUTE($Z35, $AB35,  INDEX($AN35:$AU35, 1, AC$4))</f>
        <v>eⁿ</v>
      </c>
      <c r="AD35" s="340" t="str">
        <f t="shared" si="100"/>
        <v>éⁿ</v>
      </c>
      <c r="AE35" s="340" t="str">
        <f t="shared" si="100"/>
        <v>èⁿ</v>
      </c>
      <c r="AF35" s="341" t="str">
        <f t="shared" si="4"/>
        <v>eⁿh</v>
      </c>
      <c r="AG35" s="340" t="str">
        <f t="shared" ref="AG35:AI35" si="101">SUBSTITUTE($Z35, $AB35,  INDEX($AN35:$AU35, 1, AG$4))</f>
        <v>êⁿ</v>
      </c>
      <c r="AH35" s="342" t="str">
        <f t="shared" si="101"/>
        <v>èⁿ</v>
      </c>
      <c r="AI35" s="340" t="str">
        <f t="shared" si="101"/>
        <v>ēⁿ</v>
      </c>
      <c r="AJ35" s="341" t="str">
        <f t="shared" si="6"/>
        <v>e̍ⁿh</v>
      </c>
      <c r="AL35" s="332">
        <f t="shared" si="7"/>
        <v>1</v>
      </c>
      <c r="AM35" s="332">
        <f t="shared" si="8"/>
        <v>2</v>
      </c>
      <c r="AN35" s="332" t="str">
        <f t="shared" ref="AN35:AU35" si="102">INDEX($O$5:$V$13, $AM35, AN$4)</f>
        <v>e</v>
      </c>
      <c r="AO35" s="332" t="str">
        <f t="shared" si="102"/>
        <v>é</v>
      </c>
      <c r="AP35" s="332" t="str">
        <f t="shared" si="102"/>
        <v>è</v>
      </c>
      <c r="AQ35" s="332" t="str">
        <f t="shared" si="102"/>
        <v>e</v>
      </c>
      <c r="AR35" s="332" t="str">
        <f t="shared" si="102"/>
        <v>ê</v>
      </c>
      <c r="AS35" s="332" t="str">
        <f t="shared" si="102"/>
        <v>è</v>
      </c>
      <c r="AT35" s="332" t="str">
        <f t="shared" si="102"/>
        <v>ē</v>
      </c>
      <c r="AU35" s="332" t="str">
        <f t="shared" si="102"/>
        <v>e̍</v>
      </c>
    </row>
    <row r="36" spans="2:47" ht="34">
      <c r="B36" s="337">
        <v>32</v>
      </c>
      <c r="C36" s="338" t="s">
        <v>524</v>
      </c>
      <c r="D36" s="339" t="s">
        <v>524</v>
      </c>
      <c r="E36" s="339" t="s">
        <v>1682</v>
      </c>
      <c r="F36" s="339" t="s">
        <v>1683</v>
      </c>
      <c r="G36" s="344" t="s">
        <v>1516</v>
      </c>
      <c r="H36" s="344" t="s">
        <v>1516</v>
      </c>
      <c r="I36" s="339" t="s">
        <v>1682</v>
      </c>
      <c r="J36" s="344" t="s">
        <v>1516</v>
      </c>
      <c r="K36" s="344" t="s">
        <v>1516</v>
      </c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7">
        <v>32</v>
      </c>
      <c r="Y36" s="343" t="s">
        <v>524</v>
      </c>
      <c r="Z36" s="343" t="str">
        <f t="array" ref="Z36">INDEX(【設定】韻母十五音對照表!$B$4:$V$53, $X36, $AC$1)</f>
        <v>uiⁿ</v>
      </c>
      <c r="AA36" s="343">
        <f t="array" ref="AA36">INDEX(【設定】韻母十五音對照表!$B$4:$V$53, $X36, $AF$1)</f>
        <v>0</v>
      </c>
      <c r="AB36" s="343" t="s">
        <v>62</v>
      </c>
      <c r="AC36" s="340" t="str">
        <f t="shared" ref="AC36:AE36" si="103">SUBSTITUTE($Z36, $AB36,  INDEX($AN36:$AU36, 1, AC$4))</f>
        <v>uiⁿ</v>
      </c>
      <c r="AD36" s="340" t="str">
        <f t="shared" si="103"/>
        <v>úiⁿ</v>
      </c>
      <c r="AE36" s="340" t="str">
        <f t="shared" si="103"/>
        <v>ùiⁿ</v>
      </c>
      <c r="AF36" s="341">
        <f t="shared" si="4"/>
        <v>0</v>
      </c>
      <c r="AG36" s="340" t="str">
        <f t="shared" ref="AG36:AI36" si="104">SUBSTITUTE($Z36, $AB36,  INDEX($AN36:$AU36, 1, AG$4))</f>
        <v>ûiⁿ</v>
      </c>
      <c r="AH36" s="342" t="str">
        <f t="shared" si="104"/>
        <v>ùiⁿ</v>
      </c>
      <c r="AI36" s="340" t="str">
        <f t="shared" si="104"/>
        <v>ūiⁿ</v>
      </c>
      <c r="AJ36" s="341" t="str">
        <f t="shared" si="6"/>
        <v>0</v>
      </c>
      <c r="AL36" s="332">
        <f t="shared" si="7"/>
        <v>1</v>
      </c>
      <c r="AM36" s="332">
        <f t="shared" si="8"/>
        <v>6</v>
      </c>
      <c r="AN36" s="332" t="str">
        <f t="shared" ref="AN36:AU36" si="105">INDEX($O$5:$V$13, $AM36, AN$4)</f>
        <v>u</v>
      </c>
      <c r="AO36" s="332" t="str">
        <f t="shared" si="105"/>
        <v>ú</v>
      </c>
      <c r="AP36" s="332" t="str">
        <f t="shared" si="105"/>
        <v>ù</v>
      </c>
      <c r="AQ36" s="332" t="str">
        <f t="shared" si="105"/>
        <v>u</v>
      </c>
      <c r="AR36" s="332" t="str">
        <f t="shared" si="105"/>
        <v>û</v>
      </c>
      <c r="AS36" s="332" t="str">
        <f t="shared" si="105"/>
        <v>ù</v>
      </c>
      <c r="AT36" s="332" t="str">
        <f t="shared" si="105"/>
        <v>ū</v>
      </c>
      <c r="AU36" s="332" t="str">
        <f t="shared" si="105"/>
        <v>u̍</v>
      </c>
    </row>
    <row r="37" spans="2:47" ht="34">
      <c r="B37" s="337">
        <v>33</v>
      </c>
      <c r="C37" s="338" t="s">
        <v>535</v>
      </c>
      <c r="D37" s="339" t="s">
        <v>535</v>
      </c>
      <c r="E37" s="344"/>
      <c r="F37" s="339" t="s">
        <v>1602</v>
      </c>
      <c r="G37" s="339" t="s">
        <v>1630</v>
      </c>
      <c r="H37" s="339" t="s">
        <v>535</v>
      </c>
      <c r="I37" s="344" t="s">
        <v>1516</v>
      </c>
      <c r="J37" s="339" t="s">
        <v>1605</v>
      </c>
      <c r="K37" s="344" t="s">
        <v>1516</v>
      </c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7">
        <v>33</v>
      </c>
      <c r="Y37" s="343" t="s">
        <v>535</v>
      </c>
      <c r="Z37" s="343" t="str">
        <f t="array" ref="Z37">INDEX(【設定】韻母十五音對照表!$B$4:$V$53, $X37, $AC$1)</f>
        <v>io</v>
      </c>
      <c r="AA37" s="343" t="str">
        <f t="array" ref="AA37">INDEX(【設定】韻母十五音對照表!$B$4:$V$53, $X37, $AF$1)</f>
        <v>ioh</v>
      </c>
      <c r="AB37" s="343" t="s">
        <v>86</v>
      </c>
      <c r="AC37" s="340" t="str">
        <f t="shared" ref="AC37:AE37" si="106">SUBSTITUTE($Z37, $AB37,  INDEX($AN37:$AU37, 1, AC$4))</f>
        <v>io</v>
      </c>
      <c r="AD37" s="340" t="str">
        <f t="shared" si="106"/>
        <v>ió</v>
      </c>
      <c r="AE37" s="340" t="str">
        <f t="shared" si="106"/>
        <v>iò</v>
      </c>
      <c r="AF37" s="341" t="str">
        <f t="shared" si="4"/>
        <v>ioh</v>
      </c>
      <c r="AG37" s="340" t="str">
        <f t="shared" ref="AG37:AI37" si="107">SUBSTITUTE($Z37, $AB37,  INDEX($AN37:$AU37, 1, AG$4))</f>
        <v>iô</v>
      </c>
      <c r="AH37" s="342" t="str">
        <f t="shared" si="107"/>
        <v>iò</v>
      </c>
      <c r="AI37" s="340" t="str">
        <f t="shared" si="107"/>
        <v>iō</v>
      </c>
      <c r="AJ37" s="341" t="str">
        <f t="shared" si="6"/>
        <v>io̍h</v>
      </c>
      <c r="AL37" s="332">
        <f t="shared" si="7"/>
        <v>2</v>
      </c>
      <c r="AM37" s="332">
        <f t="shared" si="8"/>
        <v>4</v>
      </c>
      <c r="AN37" s="332" t="str">
        <f t="shared" ref="AN37:AU37" si="108">INDEX($O$5:$V$13, $AM37, AN$4)</f>
        <v>o</v>
      </c>
      <c r="AO37" s="332" t="str">
        <f t="shared" si="108"/>
        <v>ó</v>
      </c>
      <c r="AP37" s="332" t="str">
        <f t="shared" si="108"/>
        <v>ò</v>
      </c>
      <c r="AQ37" s="332" t="str">
        <f t="shared" si="108"/>
        <v>o</v>
      </c>
      <c r="AR37" s="332" t="str">
        <f t="shared" si="108"/>
        <v>ô</v>
      </c>
      <c r="AS37" s="332" t="str">
        <f t="shared" si="108"/>
        <v>ò</v>
      </c>
      <c r="AT37" s="332" t="str">
        <f t="shared" si="108"/>
        <v>ō</v>
      </c>
      <c r="AU37" s="332" t="str">
        <f t="shared" si="108"/>
        <v>o̍</v>
      </c>
    </row>
    <row r="38" spans="2:47" ht="34">
      <c r="B38" s="337">
        <v>34</v>
      </c>
      <c r="C38" s="338" t="s">
        <v>544</v>
      </c>
      <c r="D38" s="339" t="s">
        <v>544</v>
      </c>
      <c r="E38" s="344"/>
      <c r="F38" s="339" t="s">
        <v>1514</v>
      </c>
      <c r="G38" s="344" t="s">
        <v>1516</v>
      </c>
      <c r="H38" s="339" t="s">
        <v>1684</v>
      </c>
      <c r="I38" s="344" t="s">
        <v>1516</v>
      </c>
      <c r="J38" s="344" t="s">
        <v>1516</v>
      </c>
      <c r="K38" s="344" t="s">
        <v>1516</v>
      </c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7">
        <v>34</v>
      </c>
      <c r="Y38" s="343" t="s">
        <v>544</v>
      </c>
      <c r="Z38" s="343" t="str">
        <f t="array" ref="Z38">INDEX(【設定】韻母十五音對照表!$B$4:$V$53, $X38, $AC$1)</f>
        <v>iⁿ</v>
      </c>
      <c r="AA38" s="343" t="str">
        <f t="array" ref="AA38">INDEX(【設定】韻母十五音對照表!$B$4:$V$53, $X38, $AF$1)</f>
        <v>iⁿh</v>
      </c>
      <c r="AB38" s="343" t="s">
        <v>67</v>
      </c>
      <c r="AC38" s="340" t="str">
        <f t="shared" ref="AC38:AE38" si="109">SUBSTITUTE($Z38, $AB38,  INDEX($AN38:$AU38, 1, AC$4))</f>
        <v>iⁿ</v>
      </c>
      <c r="AD38" s="340" t="str">
        <f t="shared" si="109"/>
        <v>íⁿ</v>
      </c>
      <c r="AE38" s="340" t="str">
        <f t="shared" si="109"/>
        <v>ìⁿ</v>
      </c>
      <c r="AF38" s="341" t="str">
        <f t="shared" si="4"/>
        <v>iⁿh</v>
      </c>
      <c r="AG38" s="340" t="str">
        <f t="shared" ref="AG38:AI38" si="110">SUBSTITUTE($Z38, $AB38,  INDEX($AN38:$AU38, 1, AG$4))</f>
        <v>îⁿ</v>
      </c>
      <c r="AH38" s="342" t="str">
        <f t="shared" si="110"/>
        <v>ìⁿ</v>
      </c>
      <c r="AI38" s="340" t="str">
        <f t="shared" si="110"/>
        <v>īⁿ</v>
      </c>
      <c r="AJ38" s="341" t="str">
        <f t="shared" si="6"/>
        <v>i̍ⁿh</v>
      </c>
      <c r="AL38" s="332">
        <f t="shared" si="7"/>
        <v>1</v>
      </c>
      <c r="AM38" s="332">
        <f t="shared" si="8"/>
        <v>3</v>
      </c>
      <c r="AN38" s="332" t="str">
        <f t="shared" ref="AN38:AU38" si="111">INDEX($O$5:$V$13, $AM38, AN$4)</f>
        <v>i</v>
      </c>
      <c r="AO38" s="332" t="str">
        <f t="shared" si="111"/>
        <v>í</v>
      </c>
      <c r="AP38" s="332" t="str">
        <f t="shared" si="111"/>
        <v>ì</v>
      </c>
      <c r="AQ38" s="332" t="str">
        <f t="shared" si="111"/>
        <v>i</v>
      </c>
      <c r="AR38" s="332" t="str">
        <f t="shared" si="111"/>
        <v>î</v>
      </c>
      <c r="AS38" s="332" t="str">
        <f t="shared" si="111"/>
        <v>ì</v>
      </c>
      <c r="AT38" s="332" t="str">
        <f t="shared" si="111"/>
        <v>ī</v>
      </c>
      <c r="AU38" s="332" t="str">
        <f t="shared" si="111"/>
        <v>i̍</v>
      </c>
    </row>
    <row r="39" spans="2:47" ht="34">
      <c r="B39" s="337">
        <v>35</v>
      </c>
      <c r="C39" s="338" t="s">
        <v>559</v>
      </c>
      <c r="D39" s="339" t="s">
        <v>559</v>
      </c>
      <c r="E39" s="344" t="s">
        <v>1516</v>
      </c>
      <c r="F39" s="344" t="s">
        <v>1516</v>
      </c>
      <c r="G39" s="344" t="s">
        <v>1516</v>
      </c>
      <c r="H39" s="339" t="s">
        <v>1631</v>
      </c>
      <c r="I39" s="344" t="s">
        <v>1516</v>
      </c>
      <c r="J39" s="339" t="s">
        <v>1685</v>
      </c>
      <c r="K39" s="344" t="s">
        <v>1516</v>
      </c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7">
        <v>35</v>
      </c>
      <c r="Y39" s="343" t="s">
        <v>559</v>
      </c>
      <c r="Z39" s="343" t="str">
        <f t="array" ref="Z39">INDEX(【設定】韻母十五音對照表!$B$4:$V$53, $X39, $AC$1)</f>
        <v>ioⁿ</v>
      </c>
      <c r="AA39" s="343">
        <f t="array" ref="AA39">INDEX(【設定】韻母十五音對照表!$B$4:$V$53, $X39, $AF$1)</f>
        <v>0</v>
      </c>
      <c r="AB39" s="343" t="s">
        <v>86</v>
      </c>
      <c r="AC39" s="340" t="str">
        <f t="shared" ref="AC39:AE39" si="112">SUBSTITUTE($Z39, $AB39,  INDEX($AN39:$AU39, 1, AC$4))</f>
        <v>ioⁿ</v>
      </c>
      <c r="AD39" s="340" t="str">
        <f t="shared" si="112"/>
        <v>ióⁿ</v>
      </c>
      <c r="AE39" s="340" t="str">
        <f t="shared" si="112"/>
        <v>iòⁿ</v>
      </c>
      <c r="AF39" s="341">
        <f t="shared" si="4"/>
        <v>0</v>
      </c>
      <c r="AG39" s="340" t="str">
        <f t="shared" ref="AG39:AI39" si="113">SUBSTITUTE($Z39, $AB39,  INDEX($AN39:$AU39, 1, AG$4))</f>
        <v>iôⁿ</v>
      </c>
      <c r="AH39" s="342" t="str">
        <f t="shared" si="113"/>
        <v>iòⁿ</v>
      </c>
      <c r="AI39" s="340" t="str">
        <f t="shared" si="113"/>
        <v>iōⁿ</v>
      </c>
      <c r="AJ39" s="341" t="str">
        <f t="shared" si="6"/>
        <v>0</v>
      </c>
      <c r="AL39" s="332">
        <f t="shared" si="7"/>
        <v>2</v>
      </c>
      <c r="AM39" s="332">
        <f t="shared" si="8"/>
        <v>4</v>
      </c>
      <c r="AN39" s="332" t="str">
        <f t="shared" ref="AN39:AU39" si="114">INDEX($O$5:$V$13, $AM39, AN$4)</f>
        <v>o</v>
      </c>
      <c r="AO39" s="332" t="str">
        <f t="shared" si="114"/>
        <v>ó</v>
      </c>
      <c r="AP39" s="332" t="str">
        <f t="shared" si="114"/>
        <v>ò</v>
      </c>
      <c r="AQ39" s="332" t="str">
        <f t="shared" si="114"/>
        <v>o</v>
      </c>
      <c r="AR39" s="332" t="str">
        <f t="shared" si="114"/>
        <v>ô</v>
      </c>
      <c r="AS39" s="332" t="str">
        <f t="shared" si="114"/>
        <v>ò</v>
      </c>
      <c r="AT39" s="332" t="str">
        <f t="shared" si="114"/>
        <v>ō</v>
      </c>
      <c r="AU39" s="332" t="str">
        <f t="shared" si="114"/>
        <v>o̍</v>
      </c>
    </row>
    <row r="40" spans="2:47" ht="34">
      <c r="B40" s="337">
        <v>36</v>
      </c>
      <c r="C40" s="338" t="s">
        <v>569</v>
      </c>
      <c r="D40" s="339" t="s">
        <v>569</v>
      </c>
      <c r="E40" s="339" t="s">
        <v>1686</v>
      </c>
      <c r="F40" s="339" t="s">
        <v>1687</v>
      </c>
      <c r="G40" s="344" t="s">
        <v>1516</v>
      </c>
      <c r="H40" s="339" t="s">
        <v>1688</v>
      </c>
      <c r="I40" s="339" t="s">
        <v>1686</v>
      </c>
      <c r="J40" s="339" t="s">
        <v>1689</v>
      </c>
      <c r="K40" s="344" t="s">
        <v>1516</v>
      </c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7">
        <v>36</v>
      </c>
      <c r="Y40" s="343" t="s">
        <v>569</v>
      </c>
      <c r="Z40" s="343" t="str">
        <f t="array" ref="Z40">INDEX(【設定】韻母十五音對照表!$B$4:$V$53, $X40, $AC$1)</f>
        <v>iaⁿ</v>
      </c>
      <c r="AA40" s="343">
        <f t="array" ref="AA40">INDEX(【設定】韻母十五音對照表!$B$4:$V$53, $X40, $AF$1)</f>
        <v>0</v>
      </c>
      <c r="AB40" s="343" t="s">
        <v>80</v>
      </c>
      <c r="AC40" s="340" t="str">
        <f t="shared" ref="AC40:AE40" si="115">SUBSTITUTE($Z40, $AB40,  INDEX($AN40:$AU40, 1, AC$4))</f>
        <v>iaⁿ</v>
      </c>
      <c r="AD40" s="340" t="str">
        <f t="shared" si="115"/>
        <v>iáⁿ</v>
      </c>
      <c r="AE40" s="340" t="str">
        <f t="shared" si="115"/>
        <v>iàⁿ</v>
      </c>
      <c r="AF40" s="341">
        <f t="shared" si="4"/>
        <v>0</v>
      </c>
      <c r="AG40" s="340" t="str">
        <f t="shared" ref="AG40:AI40" si="116">SUBSTITUTE($Z40, $AB40,  INDEX($AN40:$AU40, 1, AG$4))</f>
        <v>iâⁿ</v>
      </c>
      <c r="AH40" s="342" t="str">
        <f t="shared" si="116"/>
        <v>iàⁿ</v>
      </c>
      <c r="AI40" s="340" t="str">
        <f t="shared" si="116"/>
        <v>iāⁿ</v>
      </c>
      <c r="AJ40" s="341" t="str">
        <f t="shared" si="6"/>
        <v>0</v>
      </c>
      <c r="AL40" s="332">
        <f t="shared" si="7"/>
        <v>2</v>
      </c>
      <c r="AM40" s="332">
        <f t="shared" si="8"/>
        <v>1</v>
      </c>
      <c r="AN40" s="332" t="str">
        <f t="shared" ref="AN40:AU40" si="117">INDEX($O$5:$V$13, $AM40, AN$4)</f>
        <v>a</v>
      </c>
      <c r="AO40" s="332" t="str">
        <f t="shared" si="117"/>
        <v>á</v>
      </c>
      <c r="AP40" s="332" t="str">
        <f t="shared" si="117"/>
        <v>à</v>
      </c>
      <c r="AQ40" s="332" t="str">
        <f t="shared" si="117"/>
        <v>a</v>
      </c>
      <c r="AR40" s="332" t="str">
        <f t="shared" si="117"/>
        <v>â</v>
      </c>
      <c r="AS40" s="332" t="str">
        <f t="shared" si="117"/>
        <v>à</v>
      </c>
      <c r="AT40" s="332" t="str">
        <f t="shared" si="117"/>
        <v>ā</v>
      </c>
      <c r="AU40" s="332" t="str">
        <f t="shared" si="117"/>
        <v>a̍</v>
      </c>
    </row>
    <row r="41" spans="2:47" ht="34">
      <c r="B41" s="337">
        <v>37</v>
      </c>
      <c r="C41" s="338" t="s">
        <v>578</v>
      </c>
      <c r="D41" s="339" t="s">
        <v>578</v>
      </c>
      <c r="E41" s="339" t="s">
        <v>1690</v>
      </c>
      <c r="F41" s="339" t="s">
        <v>340</v>
      </c>
      <c r="G41" s="344" t="s">
        <v>1516</v>
      </c>
      <c r="H41" s="339" t="s">
        <v>1691</v>
      </c>
      <c r="I41" s="339" t="s">
        <v>1690</v>
      </c>
      <c r="J41" s="339" t="s">
        <v>1692</v>
      </c>
      <c r="K41" s="344" t="s">
        <v>1516</v>
      </c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  <c r="W41" s="333"/>
      <c r="X41" s="337">
        <v>37</v>
      </c>
      <c r="Y41" s="343" t="s">
        <v>578</v>
      </c>
      <c r="Z41" s="343" t="str">
        <f t="array" ref="Z41">INDEX(【設定】韻母十五音對照表!$B$4:$V$53, $X41, $AC$1)</f>
        <v>oaⁿ</v>
      </c>
      <c r="AA41" s="343">
        <f t="array" ref="AA41">INDEX(【設定】韻母十五音對照表!$B$4:$V$53, $X41, $AF$1)</f>
        <v>0</v>
      </c>
      <c r="AB41" s="343" t="s">
        <v>86</v>
      </c>
      <c r="AC41" s="340" t="str">
        <f t="shared" ref="AC41:AE41" si="118">SUBSTITUTE($Z41, $AB41,  INDEX($AN41:$AU41, 1, AC$4))</f>
        <v>oaⁿ</v>
      </c>
      <c r="AD41" s="340" t="str">
        <f t="shared" si="118"/>
        <v>óaⁿ</v>
      </c>
      <c r="AE41" s="340" t="str">
        <f t="shared" si="118"/>
        <v>òaⁿ</v>
      </c>
      <c r="AF41" s="341">
        <f t="shared" si="4"/>
        <v>0</v>
      </c>
      <c r="AG41" s="340" t="str">
        <f t="shared" ref="AG41:AI41" si="119">SUBSTITUTE($Z41, $AB41,  INDEX($AN41:$AU41, 1, AG$4))</f>
        <v>ôaⁿ</v>
      </c>
      <c r="AH41" s="342" t="str">
        <f t="shared" si="119"/>
        <v>òaⁿ</v>
      </c>
      <c r="AI41" s="340" t="str">
        <f t="shared" si="119"/>
        <v>ōaⁿ</v>
      </c>
      <c r="AJ41" s="341" t="str">
        <f t="shared" si="6"/>
        <v>0</v>
      </c>
      <c r="AL41" s="332">
        <f t="shared" si="7"/>
        <v>1</v>
      </c>
      <c r="AM41" s="332">
        <f t="shared" si="8"/>
        <v>4</v>
      </c>
      <c r="AN41" s="332" t="str">
        <f t="shared" ref="AN41:AU41" si="120">INDEX($O$5:$V$13, $AM41, AN$4)</f>
        <v>o</v>
      </c>
      <c r="AO41" s="332" t="str">
        <f t="shared" si="120"/>
        <v>ó</v>
      </c>
      <c r="AP41" s="332" t="str">
        <f t="shared" si="120"/>
        <v>ò</v>
      </c>
      <c r="AQ41" s="332" t="str">
        <f t="shared" si="120"/>
        <v>o</v>
      </c>
      <c r="AR41" s="332" t="str">
        <f t="shared" si="120"/>
        <v>ô</v>
      </c>
      <c r="AS41" s="332" t="str">
        <f t="shared" si="120"/>
        <v>ò</v>
      </c>
      <c r="AT41" s="332" t="str">
        <f t="shared" si="120"/>
        <v>ō</v>
      </c>
      <c r="AU41" s="332" t="str">
        <f t="shared" si="120"/>
        <v>o̍</v>
      </c>
    </row>
    <row r="42" spans="2:47" ht="34">
      <c r="B42" s="337">
        <v>38</v>
      </c>
      <c r="C42" s="338" t="s">
        <v>587</v>
      </c>
      <c r="D42" s="339" t="s">
        <v>587</v>
      </c>
      <c r="E42" s="344"/>
      <c r="F42" s="339" t="s">
        <v>1693</v>
      </c>
      <c r="G42" s="344" t="s">
        <v>1516</v>
      </c>
      <c r="H42" s="344" t="s">
        <v>1516</v>
      </c>
      <c r="I42" s="344" t="s">
        <v>1516</v>
      </c>
      <c r="J42" s="344" t="s">
        <v>1516</v>
      </c>
      <c r="K42" s="344" t="s">
        <v>1516</v>
      </c>
      <c r="L42" s="333"/>
      <c r="M42" s="333"/>
      <c r="N42" s="333"/>
      <c r="O42" s="333"/>
      <c r="P42" s="333"/>
      <c r="Q42" s="333"/>
      <c r="R42" s="333"/>
      <c r="S42" s="333"/>
      <c r="T42" s="333"/>
      <c r="U42" s="333"/>
      <c r="V42" s="333"/>
      <c r="W42" s="333"/>
      <c r="X42" s="337">
        <v>38</v>
      </c>
      <c r="Y42" s="343" t="s">
        <v>587</v>
      </c>
      <c r="Z42" s="343" t="str">
        <f t="array" ref="Z42">INDEX(【設定】韻母十五音對照表!$B$4:$V$53, $X42, $AC$1)</f>
        <v>ng</v>
      </c>
      <c r="AA42" s="343">
        <f t="array" ref="AA42">INDEX(【設定】韻母十五音對照表!$B$4:$V$53, $X42, $AF$1)</f>
        <v>0</v>
      </c>
      <c r="AB42" s="343" t="s">
        <v>111</v>
      </c>
      <c r="AC42" s="340" t="str">
        <f t="shared" ref="AC42:AE42" si="121">SUBSTITUTE($Z42, $AB42,  INDEX($AN42:$AU42, 1, AC$4))</f>
        <v>ng</v>
      </c>
      <c r="AD42" s="340" t="str">
        <f t="shared" si="121"/>
        <v>ńg</v>
      </c>
      <c r="AE42" s="340" t="str">
        <f t="shared" si="121"/>
        <v xml:space="preserve">ǹ </v>
      </c>
      <c r="AF42" s="341">
        <f t="shared" si="4"/>
        <v>0</v>
      </c>
      <c r="AG42" s="340" t="str">
        <f t="shared" ref="AG42:AI42" si="122">SUBSTITUTE($Z42, $AB42,  INDEX($AN42:$AU42, 1, AG$4))</f>
        <v>n̂g</v>
      </c>
      <c r="AH42" s="342" t="str">
        <f t="shared" si="122"/>
        <v>0</v>
      </c>
      <c r="AI42" s="340" t="str">
        <f t="shared" si="122"/>
        <v>n̄g</v>
      </c>
      <c r="AJ42" s="341" t="str">
        <f t="shared" si="6"/>
        <v>0</v>
      </c>
      <c r="AL42" s="332">
        <f t="shared" si="7"/>
        <v>1</v>
      </c>
      <c r="AM42" s="332">
        <f t="shared" si="8"/>
        <v>9</v>
      </c>
      <c r="AN42" s="332" t="str">
        <f t="shared" ref="AN42:AU42" si="123">INDEX($O$5:$V$13, $AM42, AN$4)</f>
        <v>ng</v>
      </c>
      <c r="AO42" s="332" t="str">
        <f t="shared" si="123"/>
        <v>ńg</v>
      </c>
      <c r="AP42" s="332" t="str">
        <f t="shared" si="123"/>
        <v xml:space="preserve">ǹ </v>
      </c>
      <c r="AQ42" s="332" t="str">
        <f t="shared" si="123"/>
        <v>ng</v>
      </c>
      <c r="AR42" s="332" t="str">
        <f t="shared" si="123"/>
        <v>n̂g</v>
      </c>
      <c r="AS42" s="332">
        <f t="shared" si="123"/>
        <v>0</v>
      </c>
      <c r="AT42" s="332" t="str">
        <f t="shared" si="123"/>
        <v>n̄g</v>
      </c>
      <c r="AU42" s="332" t="str">
        <f t="shared" si="123"/>
        <v>n̍g</v>
      </c>
    </row>
    <row r="43" spans="2:47" ht="34">
      <c r="B43" s="337">
        <v>39</v>
      </c>
      <c r="C43" s="338" t="s">
        <v>593</v>
      </c>
      <c r="D43" s="339" t="s">
        <v>593</v>
      </c>
      <c r="E43" s="344" t="s">
        <v>1516</v>
      </c>
      <c r="F43" s="344" t="s">
        <v>1516</v>
      </c>
      <c r="G43" s="339" t="s">
        <v>1609</v>
      </c>
      <c r="H43" s="339" t="s">
        <v>1694</v>
      </c>
      <c r="I43" s="344" t="s">
        <v>1516</v>
      </c>
      <c r="J43" s="344" t="s">
        <v>1516</v>
      </c>
      <c r="K43" s="344" t="s">
        <v>1516</v>
      </c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7">
        <v>39</v>
      </c>
      <c r="Y43" s="343" t="s">
        <v>593</v>
      </c>
      <c r="Z43" s="343" t="str">
        <f t="array" ref="Z43">INDEX(【設定】韻母十五音對照表!$B$4:$V$53, $X43, $AC$1)</f>
        <v>e</v>
      </c>
      <c r="AA43" s="343" t="str">
        <f t="array" ref="AA43">INDEX(【設定】韻母十五音對照表!$B$4:$V$53, $X43, $AF$1)</f>
        <v>eh</v>
      </c>
      <c r="AB43" s="343" t="s">
        <v>98</v>
      </c>
      <c r="AC43" s="340" t="str">
        <f t="shared" ref="AC43:AE43" si="124">SUBSTITUTE($Z43, $AB43,  INDEX($AN43:$AU43, 1, AC$4))</f>
        <v>e</v>
      </c>
      <c r="AD43" s="340" t="str">
        <f t="shared" si="124"/>
        <v>é</v>
      </c>
      <c r="AE43" s="340" t="str">
        <f t="shared" si="124"/>
        <v>è</v>
      </c>
      <c r="AF43" s="341" t="str">
        <f t="shared" si="4"/>
        <v>eh</v>
      </c>
      <c r="AG43" s="340" t="str">
        <f t="shared" ref="AG43:AI43" si="125">SUBSTITUTE($Z43, $AB43,  INDEX($AN43:$AU43, 1, AG$4))</f>
        <v>ê</v>
      </c>
      <c r="AH43" s="342" t="str">
        <f t="shared" si="125"/>
        <v>è</v>
      </c>
      <c r="AI43" s="340" t="str">
        <f t="shared" si="125"/>
        <v>ē</v>
      </c>
      <c r="AJ43" s="341" t="str">
        <f t="shared" si="6"/>
        <v>e̍h</v>
      </c>
      <c r="AL43" s="332">
        <f t="shared" si="7"/>
        <v>1</v>
      </c>
      <c r="AM43" s="332">
        <f t="shared" si="8"/>
        <v>2</v>
      </c>
      <c r="AN43" s="332" t="str">
        <f t="shared" ref="AN43:AU43" si="126">INDEX($O$5:$V$13, $AM43, AN$4)</f>
        <v>e</v>
      </c>
      <c r="AO43" s="332" t="str">
        <f t="shared" si="126"/>
        <v>é</v>
      </c>
      <c r="AP43" s="332" t="str">
        <f t="shared" si="126"/>
        <v>è</v>
      </c>
      <c r="AQ43" s="332" t="str">
        <f t="shared" si="126"/>
        <v>e</v>
      </c>
      <c r="AR43" s="332" t="str">
        <f t="shared" si="126"/>
        <v>ê</v>
      </c>
      <c r="AS43" s="332" t="str">
        <f t="shared" si="126"/>
        <v>è</v>
      </c>
      <c r="AT43" s="332" t="str">
        <f t="shared" si="126"/>
        <v>ē</v>
      </c>
      <c r="AU43" s="332" t="str">
        <f t="shared" si="126"/>
        <v>e̍</v>
      </c>
    </row>
    <row r="44" spans="2:47" ht="34">
      <c r="B44" s="337">
        <v>40</v>
      </c>
      <c r="C44" s="338" t="s">
        <v>135</v>
      </c>
      <c r="D44" s="339" t="s">
        <v>135</v>
      </c>
      <c r="E44" s="348" t="s">
        <v>1695</v>
      </c>
      <c r="F44" s="344" t="s">
        <v>1516</v>
      </c>
      <c r="G44" s="344" t="s">
        <v>1516</v>
      </c>
      <c r="H44" s="344" t="s">
        <v>1516</v>
      </c>
      <c r="I44" s="348" t="s">
        <v>1695</v>
      </c>
      <c r="J44" s="344" t="s">
        <v>1516</v>
      </c>
      <c r="K44" s="344" t="s">
        <v>1516</v>
      </c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7">
        <v>40</v>
      </c>
      <c r="Y44" s="343" t="s">
        <v>135</v>
      </c>
      <c r="Z44" s="343" t="str">
        <f t="array" ref="Z44">INDEX(【設定】韻母十五音對照表!$B$4:$V$53, $X44, $AC$1)</f>
        <v>aiⁿ</v>
      </c>
      <c r="AA44" s="343">
        <f t="array" ref="AA44">INDEX(【設定】韻母十五音對照表!$B$4:$V$53, $X44, $AF$1)</f>
        <v>0</v>
      </c>
      <c r="AB44" s="343" t="s">
        <v>80</v>
      </c>
      <c r="AC44" s="340" t="str">
        <f t="shared" ref="AC44:AE44" si="127">SUBSTITUTE($Z44, $AB44,  INDEX($AN44:$AU44, 1, AC$4))</f>
        <v>aiⁿ</v>
      </c>
      <c r="AD44" s="340" t="str">
        <f t="shared" si="127"/>
        <v>áiⁿ</v>
      </c>
      <c r="AE44" s="340" t="str">
        <f t="shared" si="127"/>
        <v>àiⁿ</v>
      </c>
      <c r="AF44" s="341">
        <f t="shared" si="4"/>
        <v>0</v>
      </c>
      <c r="AG44" s="340" t="str">
        <f t="shared" ref="AG44:AI44" si="128">SUBSTITUTE($Z44, $AB44,  INDEX($AN44:$AU44, 1, AG$4))</f>
        <v>âiⁿ</v>
      </c>
      <c r="AH44" s="342" t="str">
        <f t="shared" si="128"/>
        <v>àiⁿ</v>
      </c>
      <c r="AI44" s="340" t="str">
        <f t="shared" si="128"/>
        <v>āiⁿ</v>
      </c>
      <c r="AJ44" s="341" t="str">
        <f t="shared" si="6"/>
        <v>0</v>
      </c>
      <c r="AL44" s="332">
        <f t="shared" si="7"/>
        <v>1</v>
      </c>
      <c r="AM44" s="332">
        <f t="shared" si="8"/>
        <v>1</v>
      </c>
      <c r="AN44" s="332" t="str">
        <f t="shared" ref="AN44:AU44" si="129">INDEX($O$5:$V$13, $AM44, AN$4)</f>
        <v>a</v>
      </c>
      <c r="AO44" s="332" t="str">
        <f t="shared" si="129"/>
        <v>á</v>
      </c>
      <c r="AP44" s="332" t="str">
        <f t="shared" si="129"/>
        <v>à</v>
      </c>
      <c r="AQ44" s="332" t="str">
        <f t="shared" si="129"/>
        <v>a</v>
      </c>
      <c r="AR44" s="332" t="str">
        <f t="shared" si="129"/>
        <v>â</v>
      </c>
      <c r="AS44" s="332" t="str">
        <f t="shared" si="129"/>
        <v>à</v>
      </c>
      <c r="AT44" s="332" t="str">
        <f t="shared" si="129"/>
        <v>ā</v>
      </c>
      <c r="AU44" s="332" t="str">
        <f t="shared" si="129"/>
        <v>a̍</v>
      </c>
    </row>
    <row r="45" spans="2:47" ht="34">
      <c r="B45" s="337">
        <v>41</v>
      </c>
      <c r="C45" s="338" t="s">
        <v>608</v>
      </c>
      <c r="D45" s="339" t="s">
        <v>608</v>
      </c>
      <c r="E45" s="344" t="s">
        <v>1516</v>
      </c>
      <c r="F45" s="344" t="s">
        <v>1516</v>
      </c>
      <c r="G45" s="344" t="s">
        <v>1516</v>
      </c>
      <c r="H45" s="344" t="s">
        <v>1516</v>
      </c>
      <c r="I45" s="344" t="s">
        <v>1516</v>
      </c>
      <c r="J45" s="344" t="s">
        <v>1516</v>
      </c>
      <c r="K45" s="344" t="s">
        <v>1516</v>
      </c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7">
        <v>41</v>
      </c>
      <c r="Y45" s="343" t="s">
        <v>608</v>
      </c>
      <c r="Z45" s="343" t="str">
        <f t="array" ref="Z45">INDEX(【設定】韻母十五音對照表!$B$4:$V$53, $X45, $AC$1)</f>
        <v>oⁿ</v>
      </c>
      <c r="AA45" s="343">
        <f t="array" ref="AA45">INDEX(【設定】韻母十五音對照表!$B$4:$V$53, $X45, $AF$1)</f>
        <v>0</v>
      </c>
      <c r="AB45" s="343" t="s">
        <v>86</v>
      </c>
      <c r="AC45" s="340" t="str">
        <f t="shared" ref="AC45:AE45" si="130">SUBSTITUTE($Z45, $AB45,  INDEX($AN45:$AU45, 1, AC$4))</f>
        <v>oⁿ</v>
      </c>
      <c r="AD45" s="340" t="str">
        <f t="shared" si="130"/>
        <v>óⁿ</v>
      </c>
      <c r="AE45" s="340" t="str">
        <f t="shared" si="130"/>
        <v>òⁿ</v>
      </c>
      <c r="AF45" s="341">
        <f t="shared" si="4"/>
        <v>0</v>
      </c>
      <c r="AG45" s="340" t="str">
        <f t="shared" ref="AG45:AI45" si="131">SUBSTITUTE($Z45, $AB45,  INDEX($AN45:$AU45, 1, AG$4))</f>
        <v>ôⁿ</v>
      </c>
      <c r="AH45" s="342" t="str">
        <f t="shared" si="131"/>
        <v>òⁿ</v>
      </c>
      <c r="AI45" s="340" t="str">
        <f t="shared" si="131"/>
        <v>ōⁿ</v>
      </c>
      <c r="AJ45" s="341" t="str">
        <f t="shared" si="6"/>
        <v>0</v>
      </c>
      <c r="AL45" s="332">
        <f t="shared" si="7"/>
        <v>1</v>
      </c>
      <c r="AM45" s="332">
        <f t="shared" si="8"/>
        <v>4</v>
      </c>
      <c r="AN45" s="332" t="str">
        <f t="shared" ref="AN45:AU45" si="132">INDEX($O$5:$V$13, $AM45, AN$4)</f>
        <v>o</v>
      </c>
      <c r="AO45" s="332" t="str">
        <f t="shared" si="132"/>
        <v>ó</v>
      </c>
      <c r="AP45" s="332" t="str">
        <f t="shared" si="132"/>
        <v>ò</v>
      </c>
      <c r="AQ45" s="332" t="str">
        <f t="shared" si="132"/>
        <v>o</v>
      </c>
      <c r="AR45" s="332" t="str">
        <f t="shared" si="132"/>
        <v>ô</v>
      </c>
      <c r="AS45" s="332" t="str">
        <f t="shared" si="132"/>
        <v>ò</v>
      </c>
      <c r="AT45" s="332" t="str">
        <f t="shared" si="132"/>
        <v>ō</v>
      </c>
      <c r="AU45" s="332" t="str">
        <f t="shared" si="132"/>
        <v>o̍</v>
      </c>
    </row>
    <row r="46" spans="2:47" ht="34">
      <c r="B46" s="337">
        <v>42</v>
      </c>
      <c r="C46" s="338" t="s">
        <v>619</v>
      </c>
      <c r="D46" s="339" t="s">
        <v>619</v>
      </c>
      <c r="E46" s="344" t="s">
        <v>1516</v>
      </c>
      <c r="F46" s="344" t="s">
        <v>1516</v>
      </c>
      <c r="G46" s="344" t="s">
        <v>1516</v>
      </c>
      <c r="H46" s="344" t="s">
        <v>1516</v>
      </c>
      <c r="I46" s="344" t="s">
        <v>1516</v>
      </c>
      <c r="J46" s="344" t="s">
        <v>1516</v>
      </c>
      <c r="K46" s="344" t="s">
        <v>1516</v>
      </c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7">
        <v>42</v>
      </c>
      <c r="Y46" s="343" t="s">
        <v>619</v>
      </c>
      <c r="Z46" s="343" t="str">
        <f t="array" ref="Z46">INDEX(【設定】韻母十五音對照表!$B$4:$V$53, $X46, $AC$1)</f>
        <v>m</v>
      </c>
      <c r="AA46" s="343">
        <f t="array" ref="AA46">INDEX(【設定】韻母十五音對照表!$B$4:$V$53, $X46, $AF$1)</f>
        <v>0</v>
      </c>
      <c r="AB46" s="343" t="s">
        <v>229</v>
      </c>
      <c r="AC46" s="340" t="str">
        <f t="shared" ref="AC46:AE46" si="133">SUBSTITUTE($Z46, $AB46,  INDEX($AN46:$AU46, 1, AC$4))</f>
        <v>m</v>
      </c>
      <c r="AD46" s="340" t="str">
        <f t="shared" si="133"/>
        <v xml:space="preserve"> ḿ</v>
      </c>
      <c r="AE46" s="340" t="str">
        <f t="shared" si="133"/>
        <v>m̀</v>
      </c>
      <c r="AF46" s="341">
        <f t="shared" si="4"/>
        <v>0</v>
      </c>
      <c r="AG46" s="340" t="str">
        <f t="shared" ref="AG46:AI46" si="134">SUBSTITUTE($Z46, $AB46,  INDEX($AN46:$AU46, 1, AG$4))</f>
        <v>m̂</v>
      </c>
      <c r="AH46" s="342" t="str">
        <f t="shared" si="134"/>
        <v>m̀</v>
      </c>
      <c r="AI46" s="340" t="str">
        <f t="shared" si="134"/>
        <v>m̄</v>
      </c>
      <c r="AJ46" s="341" t="str">
        <f t="shared" si="6"/>
        <v>0</v>
      </c>
      <c r="AL46" s="332">
        <f t="shared" si="7"/>
        <v>1</v>
      </c>
      <c r="AM46" s="332">
        <f t="shared" si="8"/>
        <v>7</v>
      </c>
      <c r="AN46" s="332" t="str">
        <f t="shared" ref="AN46:AU46" si="135">INDEX($O$5:$V$13, $AM46, AN$4)</f>
        <v>m</v>
      </c>
      <c r="AO46" s="332" t="str">
        <f t="shared" si="135"/>
        <v xml:space="preserve"> ḿ</v>
      </c>
      <c r="AP46" s="332" t="str">
        <f t="shared" si="135"/>
        <v>m̀</v>
      </c>
      <c r="AQ46" s="332" t="str">
        <f t="shared" si="135"/>
        <v>m</v>
      </c>
      <c r="AR46" s="332" t="str">
        <f t="shared" si="135"/>
        <v>m̂</v>
      </c>
      <c r="AS46" s="332" t="str">
        <f t="shared" si="135"/>
        <v>m̀</v>
      </c>
      <c r="AT46" s="332" t="str">
        <f t="shared" si="135"/>
        <v>m̄</v>
      </c>
      <c r="AU46" s="332" t="str">
        <f t="shared" si="135"/>
        <v>m̍h</v>
      </c>
    </row>
    <row r="47" spans="2:47" ht="34">
      <c r="B47" s="337">
        <v>43</v>
      </c>
      <c r="C47" s="338" t="s">
        <v>624</v>
      </c>
      <c r="D47" s="339" t="s">
        <v>624</v>
      </c>
      <c r="E47" s="344" t="s">
        <v>1516</v>
      </c>
      <c r="F47" s="344" t="s">
        <v>1516</v>
      </c>
      <c r="G47" s="344" t="s">
        <v>1516</v>
      </c>
      <c r="H47" s="344" t="s">
        <v>1516</v>
      </c>
      <c r="I47" s="344" t="s">
        <v>1516</v>
      </c>
      <c r="J47" s="344" t="s">
        <v>1516</v>
      </c>
      <c r="K47" s="339" t="s">
        <v>1696</v>
      </c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7">
        <v>43</v>
      </c>
      <c r="Y47" s="343" t="s">
        <v>624</v>
      </c>
      <c r="Z47" s="343" t="str">
        <f t="array" ref="Z47">INDEX(【設定】韻母十五音對照表!$B$4:$V$53, $X47, $AC$1)</f>
        <v>oang</v>
      </c>
      <c r="AA47" s="343" t="str">
        <f t="array" ref="AA47">INDEX(【設定】韻母十五音對照表!$B$4:$V$53, $X47, $AF$1)</f>
        <v>oak</v>
      </c>
      <c r="AB47" s="343" t="s">
        <v>80</v>
      </c>
      <c r="AC47" s="340" t="str">
        <f t="shared" ref="AC47:AE47" si="136">SUBSTITUTE($Z47, $AB47,  INDEX($AN47:$AU47, 1, AC$4))</f>
        <v>oang</v>
      </c>
      <c r="AD47" s="340" t="str">
        <f t="shared" si="136"/>
        <v>oáng</v>
      </c>
      <c r="AE47" s="340" t="str">
        <f t="shared" si="136"/>
        <v>oàng</v>
      </c>
      <c r="AF47" s="341" t="str">
        <f t="shared" si="4"/>
        <v>oak</v>
      </c>
      <c r="AG47" s="340" t="str">
        <f t="shared" ref="AG47:AI47" si="137">SUBSTITUTE($Z47, $AB47,  INDEX($AN47:$AU47, 1, AG$4))</f>
        <v>oâng</v>
      </c>
      <c r="AH47" s="342" t="str">
        <f t="shared" si="137"/>
        <v>oàng</v>
      </c>
      <c r="AI47" s="340" t="str">
        <f t="shared" si="137"/>
        <v>oāng</v>
      </c>
      <c r="AJ47" s="341" t="str">
        <f t="shared" si="6"/>
        <v>oa̍k</v>
      </c>
      <c r="AL47" s="332">
        <f t="shared" si="7"/>
        <v>2</v>
      </c>
      <c r="AM47" s="332">
        <f t="shared" si="8"/>
        <v>1</v>
      </c>
      <c r="AN47" s="332" t="str">
        <f t="shared" ref="AN47:AU47" si="138">INDEX($O$5:$V$13, $AM47, AN$4)</f>
        <v>a</v>
      </c>
      <c r="AO47" s="332" t="str">
        <f t="shared" si="138"/>
        <v>á</v>
      </c>
      <c r="AP47" s="332" t="str">
        <f t="shared" si="138"/>
        <v>à</v>
      </c>
      <c r="AQ47" s="332" t="str">
        <f t="shared" si="138"/>
        <v>a</v>
      </c>
      <c r="AR47" s="332" t="str">
        <f t="shared" si="138"/>
        <v>â</v>
      </c>
      <c r="AS47" s="332" t="str">
        <f t="shared" si="138"/>
        <v>à</v>
      </c>
      <c r="AT47" s="332" t="str">
        <f t="shared" si="138"/>
        <v>ā</v>
      </c>
      <c r="AU47" s="332" t="str">
        <f t="shared" si="138"/>
        <v>a̍</v>
      </c>
    </row>
    <row r="48" spans="2:47" ht="34">
      <c r="B48" s="337">
        <v>44</v>
      </c>
      <c r="C48" s="338" t="s">
        <v>636</v>
      </c>
      <c r="D48" s="339" t="s">
        <v>636</v>
      </c>
      <c r="E48" s="344" t="s">
        <v>1516</v>
      </c>
      <c r="F48" s="344" t="s">
        <v>1516</v>
      </c>
      <c r="G48" s="344" t="s">
        <v>1516</v>
      </c>
      <c r="H48" s="344" t="s">
        <v>1516</v>
      </c>
      <c r="I48" s="344" t="s">
        <v>1516</v>
      </c>
      <c r="J48" s="344" t="s">
        <v>1516</v>
      </c>
      <c r="K48" s="344" t="s">
        <v>1516</v>
      </c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7">
        <v>44</v>
      </c>
      <c r="Y48" s="343" t="s">
        <v>636</v>
      </c>
      <c r="Z48" s="343" t="str">
        <f t="array" ref="Z48">INDEX(【設定】韻母十五音對照表!$B$4:$V$53, $X48, $AC$1)</f>
        <v>oaiⁿ</v>
      </c>
      <c r="AA48" s="343" t="str">
        <f t="array" ref="AA48">INDEX(【設定】韻母十五音對照表!$B$4:$V$53, $X48, $AF$1)</f>
        <v>oaiⁿh</v>
      </c>
      <c r="AB48" s="343" t="s">
        <v>80</v>
      </c>
      <c r="AC48" s="340" t="str">
        <f t="shared" ref="AC48:AE48" si="139">SUBSTITUTE($Z48, $AB48,  INDEX($AN48:$AU48, 1, AC$4))</f>
        <v>oaiⁿ</v>
      </c>
      <c r="AD48" s="340" t="str">
        <f t="shared" si="139"/>
        <v>oáiⁿ</v>
      </c>
      <c r="AE48" s="340" t="str">
        <f t="shared" si="139"/>
        <v>oàiⁿ</v>
      </c>
      <c r="AF48" s="341" t="str">
        <f t="shared" si="4"/>
        <v>oaiⁿh</v>
      </c>
      <c r="AG48" s="340" t="str">
        <f t="shared" ref="AG48:AI48" si="140">SUBSTITUTE($Z48, $AB48,  INDEX($AN48:$AU48, 1, AG$4))</f>
        <v>oâiⁿ</v>
      </c>
      <c r="AH48" s="342" t="str">
        <f t="shared" si="140"/>
        <v>oàiⁿ</v>
      </c>
      <c r="AI48" s="340" t="str">
        <f t="shared" si="140"/>
        <v>oāiⁿ</v>
      </c>
      <c r="AJ48" s="341" t="str">
        <f t="shared" si="6"/>
        <v>oa̍iⁿh</v>
      </c>
      <c r="AL48" s="332">
        <f t="shared" si="7"/>
        <v>2</v>
      </c>
      <c r="AM48" s="332">
        <f t="shared" si="8"/>
        <v>1</v>
      </c>
      <c r="AN48" s="332" t="str">
        <f t="shared" ref="AN48:AU48" si="141">INDEX($O$5:$V$13, $AM48, AN$4)</f>
        <v>a</v>
      </c>
      <c r="AO48" s="332" t="str">
        <f t="shared" si="141"/>
        <v>á</v>
      </c>
      <c r="AP48" s="332" t="str">
        <f t="shared" si="141"/>
        <v>à</v>
      </c>
      <c r="AQ48" s="332" t="str">
        <f t="shared" si="141"/>
        <v>a</v>
      </c>
      <c r="AR48" s="332" t="str">
        <f t="shared" si="141"/>
        <v>â</v>
      </c>
      <c r="AS48" s="332" t="str">
        <f t="shared" si="141"/>
        <v>à</v>
      </c>
      <c r="AT48" s="332" t="str">
        <f t="shared" si="141"/>
        <v>ā</v>
      </c>
      <c r="AU48" s="332" t="str">
        <f t="shared" si="141"/>
        <v>a̍</v>
      </c>
    </row>
    <row r="49" spans="2:47" ht="34">
      <c r="B49" s="337">
        <v>45</v>
      </c>
      <c r="C49" s="338" t="s">
        <v>637</v>
      </c>
      <c r="D49" s="339" t="s">
        <v>637</v>
      </c>
      <c r="E49" s="344" t="s">
        <v>1516</v>
      </c>
      <c r="F49" s="344" t="s">
        <v>1516</v>
      </c>
      <c r="G49" s="344" t="s">
        <v>1516</v>
      </c>
      <c r="H49" s="344" t="s">
        <v>1516</v>
      </c>
      <c r="I49" s="344" t="s">
        <v>1516</v>
      </c>
      <c r="J49" s="344" t="s">
        <v>1516</v>
      </c>
      <c r="K49" s="344" t="s">
        <v>1516</v>
      </c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7">
        <v>45</v>
      </c>
      <c r="Y49" s="343" t="s">
        <v>637</v>
      </c>
      <c r="Z49" s="343" t="str">
        <f t="array" ref="Z49">INDEX(【設定】韻母十五音對照表!$B$4:$V$53, $X49, $AC$1)</f>
        <v>oeⁿ</v>
      </c>
      <c r="AA49" s="343">
        <f t="array" ref="AA49">INDEX(【設定】韻母十五音對照表!$B$4:$V$53, $X49, $AF$1)</f>
        <v>0</v>
      </c>
      <c r="AB49" s="343" t="s">
        <v>86</v>
      </c>
      <c r="AC49" s="340" t="str">
        <f t="shared" ref="AC49:AE49" si="142">SUBSTITUTE($Z49, $AB49,  INDEX($AN49:$AU49, 1, AC$4))</f>
        <v>oeⁿ</v>
      </c>
      <c r="AD49" s="340" t="str">
        <f t="shared" si="142"/>
        <v>óeⁿ</v>
      </c>
      <c r="AE49" s="340" t="str">
        <f t="shared" si="142"/>
        <v>òeⁿ</v>
      </c>
      <c r="AF49" s="341">
        <f t="shared" si="4"/>
        <v>0</v>
      </c>
      <c r="AG49" s="340" t="str">
        <f t="shared" ref="AG49:AI49" si="143">SUBSTITUTE($Z49, $AB49,  INDEX($AN49:$AU49, 1, AG$4))</f>
        <v>ôeⁿ</v>
      </c>
      <c r="AH49" s="342" t="str">
        <f t="shared" si="143"/>
        <v>òeⁿ</v>
      </c>
      <c r="AI49" s="340" t="str">
        <f t="shared" si="143"/>
        <v>ōeⁿ</v>
      </c>
      <c r="AJ49" s="341" t="str">
        <f t="shared" si="6"/>
        <v>0</v>
      </c>
      <c r="AL49" s="332">
        <f t="shared" si="7"/>
        <v>1</v>
      </c>
      <c r="AM49" s="332">
        <f t="shared" si="8"/>
        <v>4</v>
      </c>
      <c r="AN49" s="332" t="str">
        <f t="shared" ref="AN49:AU49" si="144">INDEX($O$5:$V$13, $AM49, AN$4)</f>
        <v>o</v>
      </c>
      <c r="AO49" s="332" t="str">
        <f t="shared" si="144"/>
        <v>ó</v>
      </c>
      <c r="AP49" s="332" t="str">
        <f t="shared" si="144"/>
        <v>ò</v>
      </c>
      <c r="AQ49" s="332" t="str">
        <f t="shared" si="144"/>
        <v>o</v>
      </c>
      <c r="AR49" s="332" t="str">
        <f t="shared" si="144"/>
        <v>ô</v>
      </c>
      <c r="AS49" s="332" t="str">
        <f t="shared" si="144"/>
        <v>ò</v>
      </c>
      <c r="AT49" s="332" t="str">
        <f t="shared" si="144"/>
        <v>ō</v>
      </c>
      <c r="AU49" s="332" t="str">
        <f t="shared" si="144"/>
        <v>o̍</v>
      </c>
    </row>
    <row r="50" spans="2:47" ht="34">
      <c r="B50" s="337">
        <v>46</v>
      </c>
      <c r="C50" s="338" t="s">
        <v>664</v>
      </c>
      <c r="D50" s="339" t="s">
        <v>664</v>
      </c>
      <c r="E50" s="344" t="s">
        <v>1516</v>
      </c>
      <c r="F50" s="344" t="s">
        <v>1516</v>
      </c>
      <c r="G50" s="344" t="s">
        <v>1516</v>
      </c>
      <c r="H50" s="344" t="s">
        <v>1516</v>
      </c>
      <c r="I50" s="344" t="s">
        <v>1516</v>
      </c>
      <c r="J50" s="344" t="s">
        <v>1516</v>
      </c>
      <c r="K50" s="344" t="s">
        <v>1516</v>
      </c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7">
        <v>46</v>
      </c>
      <c r="Y50" s="343" t="s">
        <v>664</v>
      </c>
      <c r="Z50" s="343" t="str">
        <f t="array" ref="Z50">INDEX(【設定】韻母十五音對照表!$B$4:$V$53, $X50, $AC$1)</f>
        <v>iauⁿ</v>
      </c>
      <c r="AA50" s="343" t="str">
        <f t="array" ref="AA50">INDEX(【設定】韻母十五音對照表!$B$4:$V$53, $X50, $AF$1)</f>
        <v>iauⁿh</v>
      </c>
      <c r="AB50" s="343" t="s">
        <v>80</v>
      </c>
      <c r="AC50" s="340" t="str">
        <f t="shared" ref="AC50:AE50" si="145">SUBSTITUTE($Z50, $AB50,  INDEX($AN50:$AU50, 1, AC$4))</f>
        <v>iauⁿ</v>
      </c>
      <c r="AD50" s="340" t="str">
        <f t="shared" si="145"/>
        <v>iáuⁿ</v>
      </c>
      <c r="AE50" s="340" t="str">
        <f t="shared" si="145"/>
        <v>iàuⁿ</v>
      </c>
      <c r="AF50" s="341" t="str">
        <f t="shared" si="4"/>
        <v>iauⁿh</v>
      </c>
      <c r="AG50" s="340" t="str">
        <f t="shared" ref="AG50:AI50" si="146">SUBSTITUTE($Z50, $AB50,  INDEX($AN50:$AU50, 1, AG$4))</f>
        <v>iâuⁿ</v>
      </c>
      <c r="AH50" s="342" t="str">
        <f t="shared" si="146"/>
        <v>iàuⁿ</v>
      </c>
      <c r="AI50" s="340" t="str">
        <f t="shared" si="146"/>
        <v>iāuⁿ</v>
      </c>
      <c r="AJ50" s="341" t="str">
        <f t="shared" si="6"/>
        <v>ia̍uⁿh</v>
      </c>
      <c r="AL50" s="332">
        <f t="shared" si="7"/>
        <v>2</v>
      </c>
      <c r="AM50" s="332">
        <f t="shared" si="8"/>
        <v>1</v>
      </c>
      <c r="AN50" s="332" t="str">
        <f t="shared" ref="AN50:AU50" si="147">INDEX($O$5:$V$13, $AM50, AN$4)</f>
        <v>a</v>
      </c>
      <c r="AO50" s="332" t="str">
        <f t="shared" si="147"/>
        <v>á</v>
      </c>
      <c r="AP50" s="332" t="str">
        <f t="shared" si="147"/>
        <v>à</v>
      </c>
      <c r="AQ50" s="332" t="str">
        <f t="shared" si="147"/>
        <v>a</v>
      </c>
      <c r="AR50" s="332" t="str">
        <f t="shared" si="147"/>
        <v>â</v>
      </c>
      <c r="AS50" s="332" t="str">
        <f t="shared" si="147"/>
        <v>à</v>
      </c>
      <c r="AT50" s="332" t="str">
        <f t="shared" si="147"/>
        <v>ā</v>
      </c>
      <c r="AU50" s="332" t="str">
        <f t="shared" si="147"/>
        <v>a̍</v>
      </c>
    </row>
    <row r="51" spans="2:47" ht="34">
      <c r="B51" s="337">
        <v>47</v>
      </c>
      <c r="C51" s="338" t="s">
        <v>679</v>
      </c>
      <c r="D51" s="339" t="s">
        <v>679</v>
      </c>
      <c r="E51" s="339" t="s">
        <v>1697</v>
      </c>
      <c r="F51" s="344" t="s">
        <v>1516</v>
      </c>
      <c r="G51" s="344" t="s">
        <v>1516</v>
      </c>
      <c r="H51" s="344" t="s">
        <v>1516</v>
      </c>
      <c r="I51" s="344" t="s">
        <v>1516</v>
      </c>
      <c r="J51" s="344" t="s">
        <v>1516</v>
      </c>
      <c r="K51" s="344" t="s">
        <v>1516</v>
      </c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7">
        <v>47</v>
      </c>
      <c r="Y51" s="343" t="s">
        <v>679</v>
      </c>
      <c r="Z51" s="343" t="str">
        <f t="array" ref="Z51">INDEX(【設定】韻母十五音對照表!$B$4:$V$53, $X51, $AC$1)</f>
        <v>om</v>
      </c>
      <c r="AA51" s="343" t="str">
        <f t="array" ref="AA51">INDEX(【設定】韻母十五音對照表!$B$4:$V$53, $X51, $AF$1)</f>
        <v>op</v>
      </c>
      <c r="AB51" s="343" t="s">
        <v>86</v>
      </c>
      <c r="AC51" s="340" t="str">
        <f t="shared" ref="AC51:AE51" si="148">SUBSTITUTE($Z51, $AB51,  INDEX($AN51:$AU51, 1, AC$4))</f>
        <v>om</v>
      </c>
      <c r="AD51" s="340" t="str">
        <f t="shared" si="148"/>
        <v>óm</v>
      </c>
      <c r="AE51" s="340" t="str">
        <f t="shared" si="148"/>
        <v>òm</v>
      </c>
      <c r="AF51" s="341" t="str">
        <f t="shared" si="4"/>
        <v>op</v>
      </c>
      <c r="AG51" s="340" t="str">
        <f t="shared" ref="AG51:AI51" si="149">SUBSTITUTE($Z51, $AB51,  INDEX($AN51:$AU51, 1, AG$4))</f>
        <v>ôm</v>
      </c>
      <c r="AH51" s="342" t="str">
        <f t="shared" si="149"/>
        <v>òm</v>
      </c>
      <c r="AI51" s="340" t="str">
        <f t="shared" si="149"/>
        <v>ōm</v>
      </c>
      <c r="AJ51" s="341" t="str">
        <f t="shared" si="6"/>
        <v>o̍p</v>
      </c>
      <c r="AL51" s="332">
        <f t="shared" si="7"/>
        <v>1</v>
      </c>
      <c r="AM51" s="332">
        <f t="shared" si="8"/>
        <v>4</v>
      </c>
      <c r="AN51" s="332" t="str">
        <f t="shared" ref="AN51:AU51" si="150">INDEX($O$5:$V$13, $AM51, AN$4)</f>
        <v>o</v>
      </c>
      <c r="AO51" s="332" t="str">
        <f t="shared" si="150"/>
        <v>ó</v>
      </c>
      <c r="AP51" s="332" t="str">
        <f t="shared" si="150"/>
        <v>ò</v>
      </c>
      <c r="AQ51" s="332" t="str">
        <f t="shared" si="150"/>
        <v>o</v>
      </c>
      <c r="AR51" s="332" t="str">
        <f t="shared" si="150"/>
        <v>ô</v>
      </c>
      <c r="AS51" s="332" t="str">
        <f t="shared" si="150"/>
        <v>ò</v>
      </c>
      <c r="AT51" s="332" t="str">
        <f t="shared" si="150"/>
        <v>ō</v>
      </c>
      <c r="AU51" s="332" t="str">
        <f t="shared" si="150"/>
        <v>o̍</v>
      </c>
    </row>
    <row r="52" spans="2:47" ht="34">
      <c r="B52" s="337">
        <v>48</v>
      </c>
      <c r="C52" s="338" t="s">
        <v>688</v>
      </c>
      <c r="D52" s="339" t="s">
        <v>688</v>
      </c>
      <c r="E52" s="344" t="s">
        <v>1516</v>
      </c>
      <c r="F52" s="344" t="s">
        <v>1516</v>
      </c>
      <c r="G52" s="344" t="s">
        <v>1516</v>
      </c>
      <c r="H52" s="344" t="s">
        <v>1516</v>
      </c>
      <c r="I52" s="344" t="s">
        <v>1516</v>
      </c>
      <c r="J52" s="344" t="s">
        <v>1516</v>
      </c>
      <c r="K52" s="344" t="s">
        <v>1516</v>
      </c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7">
        <v>48</v>
      </c>
      <c r="Y52" s="343" t="s">
        <v>688</v>
      </c>
      <c r="Z52" s="343" t="str">
        <f t="array" ref="Z52">INDEX(【設定】韻母十五音對照表!$B$4:$V$53, $X52, $AC$1)</f>
        <v>auⁿ</v>
      </c>
      <c r="AA52" s="343">
        <f t="array" ref="AA52">INDEX(【設定】韻母十五音對照表!$B$4:$V$53, $X52, $AF$1)</f>
        <v>0</v>
      </c>
      <c r="AB52" s="343" t="s">
        <v>80</v>
      </c>
      <c r="AC52" s="340" t="str">
        <f t="shared" ref="AC52:AE52" si="151">SUBSTITUTE($Z52, $AB52,  INDEX($AN52:$AU52, 1, AC$4))</f>
        <v>auⁿ</v>
      </c>
      <c r="AD52" s="340" t="str">
        <f t="shared" si="151"/>
        <v>áuⁿ</v>
      </c>
      <c r="AE52" s="340" t="str">
        <f t="shared" si="151"/>
        <v>àuⁿ</v>
      </c>
      <c r="AF52" s="341">
        <f t="shared" si="4"/>
        <v>0</v>
      </c>
      <c r="AG52" s="340" t="str">
        <f t="shared" ref="AG52:AI52" si="152">SUBSTITUTE($Z52, $AB52,  INDEX($AN52:$AU52, 1, AG$4))</f>
        <v>âuⁿ</v>
      </c>
      <c r="AH52" s="342" t="str">
        <f t="shared" si="152"/>
        <v>àuⁿ</v>
      </c>
      <c r="AI52" s="340" t="str">
        <f t="shared" si="152"/>
        <v>āuⁿ</v>
      </c>
      <c r="AJ52" s="341" t="str">
        <f t="shared" si="6"/>
        <v>0</v>
      </c>
      <c r="AL52" s="332">
        <f t="shared" si="7"/>
        <v>1</v>
      </c>
      <c r="AM52" s="332">
        <f t="shared" si="8"/>
        <v>1</v>
      </c>
      <c r="AN52" s="332" t="str">
        <f t="shared" ref="AN52:AU52" si="153">INDEX($O$5:$V$13, $AM52, AN$4)</f>
        <v>a</v>
      </c>
      <c r="AO52" s="332" t="str">
        <f t="shared" si="153"/>
        <v>á</v>
      </c>
      <c r="AP52" s="332" t="str">
        <f t="shared" si="153"/>
        <v>à</v>
      </c>
      <c r="AQ52" s="332" t="str">
        <f t="shared" si="153"/>
        <v>a</v>
      </c>
      <c r="AR52" s="332" t="str">
        <f t="shared" si="153"/>
        <v>â</v>
      </c>
      <c r="AS52" s="332" t="str">
        <f t="shared" si="153"/>
        <v>à</v>
      </c>
      <c r="AT52" s="332" t="str">
        <f t="shared" si="153"/>
        <v>ā</v>
      </c>
      <c r="AU52" s="332" t="str">
        <f t="shared" si="153"/>
        <v>a̍</v>
      </c>
    </row>
    <row r="53" spans="2:47" ht="34">
      <c r="B53" s="337">
        <v>49</v>
      </c>
      <c r="C53" s="338" t="s">
        <v>695</v>
      </c>
      <c r="D53" s="339" t="s">
        <v>695</v>
      </c>
      <c r="E53" s="344" t="s">
        <v>1516</v>
      </c>
      <c r="F53" s="344" t="s">
        <v>1516</v>
      </c>
      <c r="G53" s="344" t="s">
        <v>1516</v>
      </c>
      <c r="H53" s="344" t="s">
        <v>1516</v>
      </c>
      <c r="I53" s="344" t="s">
        <v>1516</v>
      </c>
      <c r="J53" s="344" t="s">
        <v>1516</v>
      </c>
      <c r="K53" s="344" t="s">
        <v>1516</v>
      </c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7">
        <v>49</v>
      </c>
      <c r="Y53" s="343" t="s">
        <v>695</v>
      </c>
      <c r="Z53" s="343" t="str">
        <f t="array" ref="Z53">INDEX(【設定】韻母十五音對照表!$B$4:$V$53, $X53, $AC$1)</f>
        <v>oⁿ</v>
      </c>
      <c r="AA53" s="343" t="str">
        <f t="array" ref="AA53">INDEX(【設定】韻母十五音對照表!$B$4:$V$53, $X53, $AF$1)</f>
        <v>oⁿh</v>
      </c>
      <c r="AB53" s="343" t="s">
        <v>86</v>
      </c>
      <c r="AC53" s="340" t="str">
        <f t="shared" ref="AC53:AE53" si="154">SUBSTITUTE($Z53, $AB53,  INDEX($AN53:$AU53, 1, AC$4))</f>
        <v>oⁿ</v>
      </c>
      <c r="AD53" s="340" t="str">
        <f t="shared" si="154"/>
        <v>óⁿ</v>
      </c>
      <c r="AE53" s="340" t="str">
        <f t="shared" si="154"/>
        <v>òⁿ</v>
      </c>
      <c r="AF53" s="341" t="str">
        <f t="shared" si="4"/>
        <v>oⁿh</v>
      </c>
      <c r="AG53" s="340" t="str">
        <f t="shared" ref="AG53:AI53" si="155">SUBSTITUTE($Z53, $AB53,  INDEX($AN53:$AU53, 1, AG$4))</f>
        <v>ôⁿ</v>
      </c>
      <c r="AH53" s="342" t="str">
        <f t="shared" si="155"/>
        <v>òⁿ</v>
      </c>
      <c r="AI53" s="340" t="str">
        <f t="shared" si="155"/>
        <v>ōⁿ</v>
      </c>
      <c r="AJ53" s="341" t="str">
        <f t="shared" si="6"/>
        <v>o̍ⁿh</v>
      </c>
      <c r="AL53" s="332">
        <f t="shared" si="7"/>
        <v>1</v>
      </c>
      <c r="AM53" s="332">
        <f t="shared" si="8"/>
        <v>4</v>
      </c>
      <c r="AN53" s="332" t="str">
        <f t="shared" ref="AN53:AU53" si="156">INDEX($O$5:$V$13, $AM53, AN$4)</f>
        <v>o</v>
      </c>
      <c r="AO53" s="332" t="str">
        <f t="shared" si="156"/>
        <v>ó</v>
      </c>
      <c r="AP53" s="332" t="str">
        <f t="shared" si="156"/>
        <v>ò</v>
      </c>
      <c r="AQ53" s="332" t="str">
        <f t="shared" si="156"/>
        <v>o</v>
      </c>
      <c r="AR53" s="332" t="str">
        <f t="shared" si="156"/>
        <v>ô</v>
      </c>
      <c r="AS53" s="332" t="str">
        <f t="shared" si="156"/>
        <v>ò</v>
      </c>
      <c r="AT53" s="332" t="str">
        <f t="shared" si="156"/>
        <v>ō</v>
      </c>
      <c r="AU53" s="332" t="str">
        <f t="shared" si="156"/>
        <v>o̍</v>
      </c>
    </row>
    <row r="54" spans="2:47" ht="34">
      <c r="B54" s="337">
        <v>50</v>
      </c>
      <c r="C54" s="338" t="s">
        <v>707</v>
      </c>
      <c r="D54" s="339" t="s">
        <v>707</v>
      </c>
      <c r="E54" s="344" t="s">
        <v>1516</v>
      </c>
      <c r="F54" s="344" t="s">
        <v>1516</v>
      </c>
      <c r="G54" s="344" t="s">
        <v>1516</v>
      </c>
      <c r="H54" s="339" t="s">
        <v>707</v>
      </c>
      <c r="I54" s="344" t="s">
        <v>1516</v>
      </c>
      <c r="J54" s="344" t="s">
        <v>1516</v>
      </c>
      <c r="K54" s="344" t="s">
        <v>1516</v>
      </c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7">
        <v>50</v>
      </c>
      <c r="Y54" s="343" t="s">
        <v>707</v>
      </c>
      <c r="Z54" s="343" t="str">
        <f t="array" ref="Z54">INDEX(【設定】韻母十五音對照表!$B$4:$V$53, $X54, $AC$1)</f>
        <v>iuⁿ</v>
      </c>
      <c r="AA54" s="343">
        <f t="array" ref="AA54">INDEX(【設定】韻母十五音對照表!$B$4:$V$53, $X54, $AF$1)</f>
        <v>0</v>
      </c>
      <c r="AB54" s="343" t="s">
        <v>62</v>
      </c>
      <c r="AC54" s="340" t="str">
        <f t="shared" ref="AC54:AE54" si="157">SUBSTITUTE($Z54, $AB54,  INDEX($AN54:$AU54, 1, AC$4))</f>
        <v>iuⁿ</v>
      </c>
      <c r="AD54" s="340" t="str">
        <f t="shared" si="157"/>
        <v>iúⁿ</v>
      </c>
      <c r="AE54" s="340" t="str">
        <f t="shared" si="157"/>
        <v>iùⁿ</v>
      </c>
      <c r="AF54" s="341">
        <f t="shared" si="4"/>
        <v>0</v>
      </c>
      <c r="AG54" s="340" t="str">
        <f t="shared" ref="AG54:AI54" si="158">SUBSTITUTE($Z54, $AB54,  INDEX($AN54:$AU54, 1, AG$4))</f>
        <v>iûⁿ</v>
      </c>
      <c r="AH54" s="342" t="str">
        <f t="shared" si="158"/>
        <v>iùⁿ</v>
      </c>
      <c r="AI54" s="340" t="str">
        <f t="shared" si="158"/>
        <v>iūⁿ</v>
      </c>
      <c r="AJ54" s="341" t="str">
        <f t="shared" si="6"/>
        <v>0</v>
      </c>
      <c r="AL54" s="332">
        <f t="shared" si="7"/>
        <v>2</v>
      </c>
      <c r="AM54" s="332">
        <f t="shared" si="8"/>
        <v>6</v>
      </c>
      <c r="AN54" s="332" t="str">
        <f t="shared" ref="AN54:AU54" si="159">INDEX($O$5:$V$13, $AM54, AN$4)</f>
        <v>u</v>
      </c>
      <c r="AO54" s="332" t="str">
        <f t="shared" si="159"/>
        <v>ú</v>
      </c>
      <c r="AP54" s="332" t="str">
        <f t="shared" si="159"/>
        <v>ù</v>
      </c>
      <c r="AQ54" s="332" t="str">
        <f t="shared" si="159"/>
        <v>u</v>
      </c>
      <c r="AR54" s="332" t="str">
        <f t="shared" si="159"/>
        <v>û</v>
      </c>
      <c r="AS54" s="332" t="str">
        <f t="shared" si="159"/>
        <v>ù</v>
      </c>
      <c r="AT54" s="332" t="str">
        <f t="shared" si="159"/>
        <v>ū</v>
      </c>
      <c r="AU54" s="332" t="str">
        <f t="shared" si="159"/>
        <v>u̍</v>
      </c>
    </row>
  </sheetData>
  <mergeCells count="11">
    <mergeCell ref="AA3:AA4"/>
    <mergeCell ref="AB3:AB4"/>
    <mergeCell ref="AL3:AL4"/>
    <mergeCell ref="AM3:AM4"/>
    <mergeCell ref="B3:B4"/>
    <mergeCell ref="C3:C4"/>
    <mergeCell ref="M3:M4"/>
    <mergeCell ref="N3:N4"/>
    <mergeCell ref="X3:X4"/>
    <mergeCell ref="Y3:Y4"/>
    <mergeCell ref="Z3:Z4"/>
  </mergeCells>
  <phoneticPr fontId="9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3C47D"/>
    <outlinePr summaryBelow="0" summaryRight="0"/>
  </sheetPr>
  <dimension ref="B2:N79"/>
  <sheetViews>
    <sheetView topLeftCell="A5" workbookViewId="0">
      <selection activeCell="G9" sqref="G9"/>
    </sheetView>
  </sheetViews>
  <sheetFormatPr baseColWidth="10" defaultColWidth="12.6640625" defaultRowHeight="13" outlineLevelCol="1"/>
  <cols>
    <col min="1" max="1" width="4.83203125" customWidth="1"/>
    <col min="2" max="2" width="6" customWidth="1" outlineLevel="1"/>
    <col min="3" max="3" width="13" customWidth="1" outlineLevel="1"/>
    <col min="4" max="4" width="6" customWidth="1" outlineLevel="1"/>
    <col min="5" max="5" width="6" customWidth="1"/>
    <col min="6" max="11" width="15.33203125" customWidth="1"/>
    <col min="12" max="12" width="4.6640625" customWidth="1"/>
  </cols>
  <sheetData>
    <row r="2" spans="2:14" ht="23">
      <c r="B2" s="118"/>
      <c r="C2" s="110"/>
      <c r="D2" s="118"/>
      <c r="E2" s="118"/>
      <c r="F2" s="111">
        <f t="shared" ref="F2:K2" si="0">COLUMN() - COLUMN($E:$E)</f>
        <v>1</v>
      </c>
      <c r="G2" s="111">
        <f t="shared" si="0"/>
        <v>2</v>
      </c>
      <c r="H2" s="111">
        <f t="shared" si="0"/>
        <v>3</v>
      </c>
      <c r="I2" s="111">
        <f t="shared" si="0"/>
        <v>4</v>
      </c>
      <c r="J2" s="111">
        <f t="shared" si="0"/>
        <v>5</v>
      </c>
      <c r="K2" s="111">
        <f t="shared" si="0"/>
        <v>6</v>
      </c>
      <c r="L2" s="2"/>
      <c r="M2" s="2"/>
      <c r="N2" s="2"/>
    </row>
    <row r="3" spans="2:14" ht="23">
      <c r="B3" s="118"/>
      <c r="C3" s="110"/>
      <c r="D3" s="118"/>
      <c r="E3" s="118"/>
      <c r="F3" s="110"/>
      <c r="G3" s="2"/>
      <c r="H3" s="2"/>
      <c r="I3" s="111"/>
      <c r="J3" s="111"/>
      <c r="K3" s="111"/>
      <c r="L3" s="2"/>
      <c r="M3" s="2"/>
      <c r="N3" s="2"/>
    </row>
    <row r="4" spans="2:14" ht="23">
      <c r="B4" s="121"/>
      <c r="C4" s="150" t="s">
        <v>1473</v>
      </c>
      <c r="D4" s="118"/>
      <c r="E4" s="118"/>
      <c r="F4" s="124" t="s">
        <v>1698</v>
      </c>
      <c r="G4" s="124" t="s">
        <v>1699</v>
      </c>
      <c r="H4" s="124" t="s">
        <v>1700</v>
      </c>
      <c r="I4" s="124" t="s">
        <v>46</v>
      </c>
      <c r="J4" s="123" t="s">
        <v>25</v>
      </c>
      <c r="K4" s="123" t="s">
        <v>6</v>
      </c>
      <c r="L4" s="120"/>
      <c r="M4" s="120" t="s">
        <v>80</v>
      </c>
      <c r="N4" s="120">
        <f>IF(M4="", "", MATCH(M4, $F$5:$F$79))</f>
        <v>1</v>
      </c>
    </row>
    <row r="5" spans="2:14" ht="23">
      <c r="B5" s="118">
        <v>1</v>
      </c>
      <c r="C5" s="151" t="s">
        <v>80</v>
      </c>
      <c r="D5" s="118"/>
      <c r="E5" s="118">
        <v>1</v>
      </c>
      <c r="F5" s="126" t="s">
        <v>80</v>
      </c>
      <c r="G5" s="127">
        <f t="shared" ref="G5:G36" si="1">IFERROR( MATCH($F5, 台羅舒聲韻母清單, 0), "" )</f>
        <v>28</v>
      </c>
      <c r="H5" s="127" t="str">
        <f t="shared" ref="H5:H36" si="2">IFERROR( MATCH($F5, 台羅入聲韻母清單, 0), "")</f>
        <v/>
      </c>
      <c r="I5" s="128">
        <f>IF(G5&lt;&gt;"", G5, H5)</f>
        <v>28</v>
      </c>
      <c r="J5" s="128" t="str">
        <f>IF(G5&lt;&gt;"", "舒聲", "入聲")</f>
        <v>舒聲</v>
      </c>
      <c r="K5" s="128" t="str" cm="1">
        <f t="array" ref="K5">IF(G5&lt;&gt;"", INDEX(十五音韻母清單, G5, 1), INDEX(十五音韻母清單, H5, 1))</f>
        <v>膠</v>
      </c>
      <c r="L5" s="2"/>
      <c r="M5" s="2"/>
      <c r="N5" s="2"/>
    </row>
    <row r="6" spans="2:14" ht="23">
      <c r="B6" s="118">
        <v>2</v>
      </c>
      <c r="C6" s="151" t="s">
        <v>492</v>
      </c>
      <c r="D6" s="118"/>
      <c r="E6" s="118">
        <v>2</v>
      </c>
      <c r="F6" s="126" t="s">
        <v>492</v>
      </c>
      <c r="G6" s="127" t="str">
        <f t="shared" si="1"/>
        <v/>
      </c>
      <c r="H6" s="127">
        <f t="shared" si="2"/>
        <v>28</v>
      </c>
      <c r="I6" s="128">
        <f t="shared" ref="I6:I69" si="3">IF(G6&lt;&gt;"", G6, H6)</f>
        <v>28</v>
      </c>
      <c r="J6" s="128" t="str">
        <f t="shared" ref="J6:J69" si="4">IF(G6&lt;&gt;"", "舒聲", "入聲")</f>
        <v>入聲</v>
      </c>
      <c r="K6" s="128" t="str" cm="1">
        <f t="array" ref="K6">IF(G6&lt;&gt;"", INDEX(十五音韻母清單, G6, 1), INDEX(十五音韻母清單, H6, 1))</f>
        <v>膠</v>
      </c>
      <c r="L6" s="2"/>
      <c r="M6" s="2"/>
      <c r="N6" s="2"/>
    </row>
    <row r="7" spans="2:14" ht="23">
      <c r="B7" s="118">
        <v>3</v>
      </c>
      <c r="C7" s="151" t="s">
        <v>83</v>
      </c>
      <c r="D7" s="118"/>
      <c r="E7" s="118">
        <v>3</v>
      </c>
      <c r="F7" s="126" t="s">
        <v>83</v>
      </c>
      <c r="G7" s="127">
        <f t="shared" si="1"/>
        <v>16</v>
      </c>
      <c r="H7" s="127" t="str">
        <f t="shared" si="2"/>
        <v/>
      </c>
      <c r="I7" s="128">
        <f t="shared" si="3"/>
        <v>16</v>
      </c>
      <c r="J7" s="128" t="str">
        <f t="shared" si="4"/>
        <v>舒聲</v>
      </c>
      <c r="K7" s="128" t="str" cm="1">
        <f t="array" ref="K7">IF(G7&lt;&gt;"", INDEX(十五音韻母清單, G7, 1), INDEX(十五音韻母清單, H7, 1))</f>
        <v>皆</v>
      </c>
      <c r="L7" s="2"/>
      <c r="M7" s="2"/>
      <c r="N7" s="2"/>
    </row>
    <row r="8" spans="2:14" ht="23">
      <c r="B8" s="118">
        <v>4</v>
      </c>
      <c r="C8" s="151" t="s">
        <v>601</v>
      </c>
      <c r="D8" s="118"/>
      <c r="E8" s="118">
        <v>4</v>
      </c>
      <c r="F8" s="126" t="s">
        <v>601</v>
      </c>
      <c r="G8" s="127">
        <f t="shared" si="1"/>
        <v>40</v>
      </c>
      <c r="H8" s="127" t="str">
        <f t="shared" si="2"/>
        <v/>
      </c>
      <c r="I8" s="128">
        <f t="shared" si="3"/>
        <v>40</v>
      </c>
      <c r="J8" s="128" t="str">
        <f t="shared" si="4"/>
        <v>舒聲</v>
      </c>
      <c r="K8" s="128" t="str" cm="1">
        <f t="array" ref="K8">IF(G8&lt;&gt;"", INDEX(十五音韻母清單, G8, 1), INDEX(十五音韻母清單, H8, 1))</f>
        <v>閒</v>
      </c>
      <c r="L8" s="2"/>
      <c r="M8" s="2"/>
      <c r="N8" s="2"/>
    </row>
    <row r="9" spans="2:14" ht="23">
      <c r="B9" s="118">
        <v>5</v>
      </c>
      <c r="C9" s="151" t="s">
        <v>424</v>
      </c>
      <c r="D9" s="118"/>
      <c r="E9" s="118">
        <v>5</v>
      </c>
      <c r="F9" s="126" t="s">
        <v>424</v>
      </c>
      <c r="G9" s="127" t="str">
        <f t="shared" si="1"/>
        <v/>
      </c>
      <c r="H9" s="127">
        <f t="shared" si="2"/>
        <v>21</v>
      </c>
      <c r="I9" s="128">
        <f t="shared" si="3"/>
        <v>21</v>
      </c>
      <c r="J9" s="128" t="str">
        <f t="shared" si="4"/>
        <v>入聲</v>
      </c>
      <c r="K9" s="128" t="str" cm="1">
        <f t="array" ref="K9">IF(G9&lt;&gt;"", INDEX(十五音韻母清單, G9, 1), INDEX(十五音韻母清單, H9, 1))</f>
        <v>江</v>
      </c>
      <c r="L9" s="2"/>
      <c r="M9" s="2"/>
      <c r="N9" s="2"/>
    </row>
    <row r="10" spans="2:14" ht="23">
      <c r="B10" s="118">
        <v>6</v>
      </c>
      <c r="C10" s="151" t="s">
        <v>109</v>
      </c>
      <c r="D10" s="118"/>
      <c r="E10" s="118">
        <v>6</v>
      </c>
      <c r="F10" s="126" t="s">
        <v>109</v>
      </c>
      <c r="G10" s="127">
        <f t="shared" si="1"/>
        <v>19</v>
      </c>
      <c r="H10" s="127" t="str">
        <f t="shared" si="2"/>
        <v/>
      </c>
      <c r="I10" s="128">
        <f t="shared" si="3"/>
        <v>19</v>
      </c>
      <c r="J10" s="128" t="str">
        <f t="shared" si="4"/>
        <v>舒聲</v>
      </c>
      <c r="K10" s="128" t="str" cm="1">
        <f t="array" ref="K10">IF(G10&lt;&gt;"", INDEX(十五音韻母清單, G10, 1), INDEX(十五音韻母清單, H10, 1))</f>
        <v>甘</v>
      </c>
      <c r="L10" s="2"/>
      <c r="M10" s="2"/>
      <c r="N10" s="2"/>
    </row>
    <row r="11" spans="2:14" ht="23">
      <c r="B11" s="118">
        <v>7</v>
      </c>
      <c r="C11" s="151" t="s">
        <v>93</v>
      </c>
      <c r="D11" s="118"/>
      <c r="E11" s="118">
        <v>7</v>
      </c>
      <c r="F11" s="126" t="s">
        <v>93</v>
      </c>
      <c r="G11" s="127">
        <f t="shared" si="1"/>
        <v>6</v>
      </c>
      <c r="H11" s="127" t="str">
        <f t="shared" si="2"/>
        <v/>
      </c>
      <c r="I11" s="128">
        <f t="shared" si="3"/>
        <v>6</v>
      </c>
      <c r="J11" s="128" t="str">
        <f t="shared" si="4"/>
        <v>舒聲</v>
      </c>
      <c r="K11" s="128" t="str" cm="1">
        <f t="array" ref="K11">IF(G11&lt;&gt;"", INDEX(十五音韻母清單, G11, 1), INDEX(十五音韻母清單, H11, 1))</f>
        <v>干</v>
      </c>
      <c r="L11" s="2"/>
      <c r="M11" s="2"/>
      <c r="N11" s="2"/>
    </row>
    <row r="12" spans="2:14" ht="23">
      <c r="B12" s="118">
        <v>8</v>
      </c>
      <c r="C12" s="151" t="s">
        <v>95</v>
      </c>
      <c r="D12" s="118"/>
      <c r="E12" s="118">
        <v>8</v>
      </c>
      <c r="F12" s="126" t="s">
        <v>95</v>
      </c>
      <c r="G12" s="127">
        <f t="shared" si="1"/>
        <v>21</v>
      </c>
      <c r="H12" s="127" t="str">
        <f t="shared" si="2"/>
        <v/>
      </c>
      <c r="I12" s="128">
        <f t="shared" si="3"/>
        <v>21</v>
      </c>
      <c r="J12" s="128" t="str">
        <f t="shared" si="4"/>
        <v>舒聲</v>
      </c>
      <c r="K12" s="128" t="str" cm="1">
        <f t="array" ref="K12">IF(G12&lt;&gt;"", INDEX(十五音韻母清單, G12, 1), INDEX(十五音韻母清單, H12, 1))</f>
        <v>江</v>
      </c>
      <c r="L12" s="2"/>
      <c r="M12" s="2"/>
      <c r="N12" s="2"/>
    </row>
    <row r="13" spans="2:14" ht="23">
      <c r="B13" s="118">
        <v>9</v>
      </c>
      <c r="C13" s="151" t="s">
        <v>466</v>
      </c>
      <c r="D13" s="118"/>
      <c r="E13" s="118">
        <v>9</v>
      </c>
      <c r="F13" s="126" t="s">
        <v>466</v>
      </c>
      <c r="G13" s="127">
        <f t="shared" si="1"/>
        <v>26</v>
      </c>
      <c r="H13" s="127" t="str">
        <f t="shared" si="2"/>
        <v/>
      </c>
      <c r="I13" s="128">
        <f t="shared" si="3"/>
        <v>26</v>
      </c>
      <c r="J13" s="128" t="str">
        <f t="shared" si="4"/>
        <v>舒聲</v>
      </c>
      <c r="K13" s="128" t="str" cm="1">
        <f t="array" ref="K13">IF(G13&lt;&gt;"", INDEX(十五音韻母清單, G13, 1), INDEX(十五音韻母清單, H13, 1))</f>
        <v>監</v>
      </c>
      <c r="L13" s="2"/>
      <c r="M13" s="2"/>
      <c r="N13" s="2"/>
    </row>
    <row r="14" spans="2:14" ht="23">
      <c r="B14" s="118">
        <v>10</v>
      </c>
      <c r="C14" s="151" t="s">
        <v>474</v>
      </c>
      <c r="D14" s="118"/>
      <c r="E14" s="118">
        <v>10</v>
      </c>
      <c r="F14" s="126" t="s">
        <v>474</v>
      </c>
      <c r="G14" s="127" t="str">
        <f t="shared" si="1"/>
        <v/>
      </c>
      <c r="H14" s="127">
        <f t="shared" si="2"/>
        <v>26</v>
      </c>
      <c r="I14" s="128">
        <f t="shared" si="3"/>
        <v>26</v>
      </c>
      <c r="J14" s="128" t="str">
        <f t="shared" si="4"/>
        <v>入聲</v>
      </c>
      <c r="K14" s="128" t="str" cm="1">
        <f t="array" ref="K14">IF(G14&lt;&gt;"", INDEX(十五音韻母清單, G14, 1), INDEX(十五音韻母清單, H14, 1))</f>
        <v>監</v>
      </c>
      <c r="L14" s="2"/>
      <c r="M14" s="2"/>
      <c r="N14" s="2"/>
    </row>
    <row r="15" spans="2:14" ht="23">
      <c r="B15" s="118">
        <v>11</v>
      </c>
      <c r="C15" s="151" t="s">
        <v>408</v>
      </c>
      <c r="D15" s="118"/>
      <c r="E15" s="118">
        <v>11</v>
      </c>
      <c r="F15" s="126" t="s">
        <v>408</v>
      </c>
      <c r="G15" s="127" t="str">
        <f t="shared" si="1"/>
        <v/>
      </c>
      <c r="H15" s="127">
        <f t="shared" si="2"/>
        <v>19</v>
      </c>
      <c r="I15" s="128">
        <f t="shared" si="3"/>
        <v>19</v>
      </c>
      <c r="J15" s="128" t="str">
        <f t="shared" si="4"/>
        <v>入聲</v>
      </c>
      <c r="K15" s="128" t="str" cm="1">
        <f t="array" ref="K15">IF(G15&lt;&gt;"", INDEX(十五音韻母清單, G15, 1), INDEX(十五音韻母清單, H15, 1))</f>
        <v>甘</v>
      </c>
      <c r="L15" s="2"/>
      <c r="M15" s="2"/>
      <c r="N15" s="2"/>
    </row>
    <row r="16" spans="2:14" ht="23">
      <c r="B16" s="118">
        <v>12</v>
      </c>
      <c r="C16" s="151" t="s">
        <v>312</v>
      </c>
      <c r="D16" s="118"/>
      <c r="E16" s="118">
        <v>12</v>
      </c>
      <c r="F16" s="126" t="s">
        <v>312</v>
      </c>
      <c r="G16" s="127" t="str">
        <f t="shared" si="1"/>
        <v/>
      </c>
      <c r="H16" s="127">
        <f t="shared" si="2"/>
        <v>6</v>
      </c>
      <c r="I16" s="128">
        <f t="shared" si="3"/>
        <v>6</v>
      </c>
      <c r="J16" s="128" t="str">
        <f t="shared" si="4"/>
        <v>入聲</v>
      </c>
      <c r="K16" s="128" t="str" cm="1">
        <f t="array" ref="K16">IF(G16&lt;&gt;"", INDEX(十五音韻母清單, G16, 1), INDEX(十五音韻母清單, H16, 1))</f>
        <v>干</v>
      </c>
      <c r="L16" s="2"/>
      <c r="M16" s="2"/>
      <c r="N16" s="2"/>
    </row>
    <row r="17" spans="2:11" ht="23">
      <c r="B17" s="118">
        <v>13</v>
      </c>
      <c r="C17" s="151" t="s">
        <v>102</v>
      </c>
      <c r="D17" s="118"/>
      <c r="E17" s="118">
        <v>13</v>
      </c>
      <c r="F17" s="126" t="s">
        <v>102</v>
      </c>
      <c r="G17" s="127">
        <f t="shared" si="1"/>
        <v>23</v>
      </c>
      <c r="H17" s="127" t="str">
        <f t="shared" si="2"/>
        <v/>
      </c>
      <c r="I17" s="128">
        <f t="shared" si="3"/>
        <v>23</v>
      </c>
      <c r="J17" s="128" t="str">
        <f t="shared" si="4"/>
        <v>舒聲</v>
      </c>
      <c r="K17" s="128" t="str" cm="1">
        <f t="array" ref="K17">IF(G17&lt;&gt;"", INDEX(十五音韻母清單, G17, 1), INDEX(十五音韻母清單, H17, 1))</f>
        <v>交</v>
      </c>
    </row>
    <row r="18" spans="2:11" ht="23">
      <c r="B18" s="118">
        <v>14</v>
      </c>
      <c r="C18" s="151" t="s">
        <v>438</v>
      </c>
      <c r="D18" s="118"/>
      <c r="E18" s="118">
        <v>14</v>
      </c>
      <c r="F18" s="126" t="s">
        <v>438</v>
      </c>
      <c r="G18" s="127" t="str">
        <f t="shared" si="1"/>
        <v/>
      </c>
      <c r="H18" s="127">
        <f t="shared" si="2"/>
        <v>23</v>
      </c>
      <c r="I18" s="128">
        <f t="shared" si="3"/>
        <v>23</v>
      </c>
      <c r="J18" s="128" t="str">
        <f t="shared" si="4"/>
        <v>入聲</v>
      </c>
      <c r="K18" s="128" t="str" cm="1">
        <f t="array" ref="K18">IF(G18&lt;&gt;"", INDEX(十五音韻母清單, G18, 1), INDEX(十五音韻母清單, H18, 1))</f>
        <v>交</v>
      </c>
    </row>
    <row r="19" spans="2:11" ht="23">
      <c r="B19" s="118">
        <v>15</v>
      </c>
      <c r="C19" s="151" t="s">
        <v>98</v>
      </c>
      <c r="D19" s="118"/>
      <c r="E19" s="118">
        <v>15</v>
      </c>
      <c r="F19" s="126" t="s">
        <v>98</v>
      </c>
      <c r="G19" s="127">
        <f t="shared" si="1"/>
        <v>39</v>
      </c>
      <c r="H19" s="127" t="str">
        <f t="shared" si="2"/>
        <v/>
      </c>
      <c r="I19" s="128">
        <f t="shared" si="3"/>
        <v>39</v>
      </c>
      <c r="J19" s="128" t="str">
        <f t="shared" si="4"/>
        <v>舒聲</v>
      </c>
      <c r="K19" s="128" t="str" cm="1">
        <f t="array" ref="K19">IF(G19&lt;&gt;"", INDEX(十五音韻母清單, G19, 1), INDEX(十五音韻母清單, H19, 1))</f>
        <v>伽</v>
      </c>
    </row>
    <row r="20" spans="2:11" ht="23">
      <c r="B20" s="118">
        <v>16</v>
      </c>
      <c r="C20" s="151" t="s">
        <v>596</v>
      </c>
      <c r="D20" s="118"/>
      <c r="E20" s="118">
        <v>16</v>
      </c>
      <c r="F20" s="126" t="s">
        <v>596</v>
      </c>
      <c r="G20" s="127" t="str">
        <f t="shared" si="1"/>
        <v/>
      </c>
      <c r="H20" s="127">
        <f t="shared" si="2"/>
        <v>39</v>
      </c>
      <c r="I20" s="128">
        <f t="shared" si="3"/>
        <v>39</v>
      </c>
      <c r="J20" s="128" t="str">
        <f t="shared" si="4"/>
        <v>入聲</v>
      </c>
      <c r="K20" s="128" t="str" cm="1">
        <f t="array" ref="K20">IF(G20&lt;&gt;"", INDEX(十五音韻母清單, G20, 1), INDEX(十五音韻母清單, H20, 1))</f>
        <v>伽</v>
      </c>
    </row>
    <row r="21" spans="2:11" ht="23">
      <c r="B21" s="118">
        <v>17</v>
      </c>
      <c r="C21" s="151" t="s">
        <v>510</v>
      </c>
      <c r="D21" s="118"/>
      <c r="E21" s="118">
        <v>17</v>
      </c>
      <c r="F21" s="126" t="s">
        <v>510</v>
      </c>
      <c r="G21" s="127">
        <f t="shared" si="1"/>
        <v>31</v>
      </c>
      <c r="H21" s="127" t="str">
        <f t="shared" si="2"/>
        <v/>
      </c>
      <c r="I21" s="128">
        <f t="shared" si="3"/>
        <v>31</v>
      </c>
      <c r="J21" s="128" t="str">
        <f t="shared" si="4"/>
        <v>舒聲</v>
      </c>
      <c r="K21" s="128" t="str" cm="1">
        <f t="array" ref="K21">IF(G21&lt;&gt;"", INDEX(十五音韻母清單, G21, 1), INDEX(十五音韻母清單, H21, 1))</f>
        <v>更</v>
      </c>
    </row>
    <row r="22" spans="2:11" ht="23">
      <c r="B22" s="118">
        <v>18</v>
      </c>
      <c r="C22" s="151" t="s">
        <v>518</v>
      </c>
      <c r="D22" s="118"/>
      <c r="E22" s="118">
        <v>18</v>
      </c>
      <c r="F22" s="126" t="s">
        <v>518</v>
      </c>
      <c r="G22" s="127" t="str">
        <f t="shared" si="1"/>
        <v/>
      </c>
      <c r="H22" s="127">
        <f t="shared" si="2"/>
        <v>31</v>
      </c>
      <c r="I22" s="128">
        <f t="shared" si="3"/>
        <v>31</v>
      </c>
      <c r="J22" s="128" t="str">
        <f t="shared" si="4"/>
        <v>入聲</v>
      </c>
      <c r="K22" s="128" t="str" cm="1">
        <f t="array" ref="K22">IF(G22&lt;&gt;"", INDEX(十五音韻母清單, G22, 1), INDEX(十五音韻母清單, H22, 1))</f>
        <v>更</v>
      </c>
    </row>
    <row r="23" spans="2:11" ht="23">
      <c r="B23" s="118">
        <v>19</v>
      </c>
      <c r="C23" s="151" t="s">
        <v>67</v>
      </c>
      <c r="D23" s="118"/>
      <c r="E23" s="118">
        <v>19</v>
      </c>
      <c r="F23" s="126" t="s">
        <v>67</v>
      </c>
      <c r="G23" s="127">
        <f t="shared" si="1"/>
        <v>29</v>
      </c>
      <c r="H23" s="127" t="str">
        <f t="shared" si="2"/>
        <v/>
      </c>
      <c r="I23" s="128">
        <f t="shared" si="3"/>
        <v>29</v>
      </c>
      <c r="J23" s="128" t="str">
        <f t="shared" si="4"/>
        <v>舒聲</v>
      </c>
      <c r="K23" s="128" t="str" cm="1">
        <f t="array" ref="K23">IF(G23&lt;&gt;"", INDEX(十五音韻母清單, G23, 1), INDEX(十五音韻母清單, H23, 1))</f>
        <v>居</v>
      </c>
    </row>
    <row r="24" spans="2:11" ht="23">
      <c r="B24" s="118">
        <v>20</v>
      </c>
      <c r="C24" s="151" t="s">
        <v>106</v>
      </c>
      <c r="D24" s="118"/>
      <c r="E24" s="118">
        <v>20</v>
      </c>
      <c r="F24" s="126" t="s">
        <v>106</v>
      </c>
      <c r="G24" s="127">
        <f t="shared" si="1"/>
        <v>24</v>
      </c>
      <c r="H24" s="127" t="str">
        <f t="shared" si="2"/>
        <v/>
      </c>
      <c r="I24" s="128">
        <f t="shared" si="3"/>
        <v>24</v>
      </c>
      <c r="J24" s="128" t="str">
        <f t="shared" si="4"/>
        <v>舒聲</v>
      </c>
      <c r="K24" s="128" t="str" cm="1">
        <f t="array" ref="K24">IF(G24&lt;&gt;"", INDEX(十五音韻母清單, G24, 1), INDEX(十五音韻母清單, H24, 1))</f>
        <v>迦</v>
      </c>
    </row>
    <row r="25" spans="2:11" ht="23">
      <c r="B25" s="118">
        <v>21</v>
      </c>
      <c r="C25" s="151" t="s">
        <v>130</v>
      </c>
      <c r="D25" s="118"/>
      <c r="E25" s="118">
        <v>21</v>
      </c>
      <c r="F25" s="126" t="s">
        <v>130</v>
      </c>
      <c r="G25" s="127" t="str">
        <f t="shared" si="1"/>
        <v/>
      </c>
      <c r="H25" s="127">
        <f t="shared" si="2"/>
        <v>24</v>
      </c>
      <c r="I25" s="128">
        <f t="shared" si="3"/>
        <v>24</v>
      </c>
      <c r="J25" s="128" t="str">
        <f t="shared" si="4"/>
        <v>入聲</v>
      </c>
      <c r="K25" s="128" t="str" cm="1">
        <f t="array" ref="K25">IF(G25&lt;&gt;"", INDEX(十五音韻母清單, G25, 1), INDEX(十五音韻母清單, H25, 1))</f>
        <v>迦</v>
      </c>
    </row>
    <row r="26" spans="2:11" ht="23">
      <c r="B26" s="118">
        <v>22</v>
      </c>
      <c r="C26" s="151" t="s">
        <v>399</v>
      </c>
      <c r="D26" s="118"/>
      <c r="E26" s="118">
        <v>22</v>
      </c>
      <c r="F26" s="126" t="s">
        <v>399</v>
      </c>
      <c r="G26" s="127" t="str">
        <f t="shared" si="1"/>
        <v/>
      </c>
      <c r="H26" s="127">
        <f t="shared" si="2"/>
        <v>18</v>
      </c>
      <c r="I26" s="128">
        <f t="shared" si="3"/>
        <v>18</v>
      </c>
      <c r="J26" s="128" t="str">
        <f t="shared" si="4"/>
        <v>入聲</v>
      </c>
      <c r="K26" s="128" t="str" cm="1">
        <f t="array" ref="K26">IF(G26&lt;&gt;"", INDEX(十五音韻母清單, G26, 1), INDEX(十五音韻母清單, H26, 1))</f>
        <v>姜</v>
      </c>
    </row>
    <row r="27" spans="2:11" ht="23">
      <c r="B27" s="118">
        <v>23</v>
      </c>
      <c r="C27" s="151" t="s">
        <v>107</v>
      </c>
      <c r="D27" s="118"/>
      <c r="E27" s="118">
        <v>23</v>
      </c>
      <c r="F27" s="126" t="s">
        <v>107</v>
      </c>
      <c r="G27" s="127">
        <f t="shared" si="1"/>
        <v>22</v>
      </c>
      <c r="H27" s="127" t="str">
        <f t="shared" si="2"/>
        <v/>
      </c>
      <c r="I27" s="128">
        <f t="shared" si="3"/>
        <v>22</v>
      </c>
      <c r="J27" s="128" t="str">
        <f t="shared" si="4"/>
        <v>舒聲</v>
      </c>
      <c r="K27" s="128" t="str" cm="1">
        <f t="array" ref="K27">IF(G27&lt;&gt;"", INDEX(十五音韻母清單, G27, 1), INDEX(十五音韻母清單, H27, 1))</f>
        <v>兼</v>
      </c>
    </row>
    <row r="28" spans="2:11" ht="23">
      <c r="B28" s="118">
        <v>24</v>
      </c>
      <c r="C28" s="151" t="s">
        <v>91</v>
      </c>
      <c r="D28" s="118"/>
      <c r="E28" s="118">
        <v>24</v>
      </c>
      <c r="F28" s="126" t="s">
        <v>91</v>
      </c>
      <c r="G28" s="127">
        <f t="shared" si="1"/>
        <v>2</v>
      </c>
      <c r="H28" s="127" t="str">
        <f t="shared" si="2"/>
        <v/>
      </c>
      <c r="I28" s="128">
        <f t="shared" si="3"/>
        <v>2</v>
      </c>
      <c r="J28" s="128" t="str">
        <f t="shared" si="4"/>
        <v>舒聲</v>
      </c>
      <c r="K28" s="128" t="str" cm="1">
        <f t="array" ref="K28">IF(G28&lt;&gt;"", INDEX(十五音韻母清單, G28, 1), INDEX(十五音韻母清單, H28, 1))</f>
        <v>堅</v>
      </c>
    </row>
    <row r="29" spans="2:11" ht="23">
      <c r="B29" s="118">
        <v>25</v>
      </c>
      <c r="C29" s="151" t="s">
        <v>398</v>
      </c>
      <c r="D29" s="118"/>
      <c r="E29" s="118">
        <v>25</v>
      </c>
      <c r="F29" s="126" t="s">
        <v>398</v>
      </c>
      <c r="G29" s="127">
        <f t="shared" si="1"/>
        <v>18</v>
      </c>
      <c r="H29" s="127" t="str">
        <f t="shared" si="2"/>
        <v/>
      </c>
      <c r="I29" s="128">
        <f t="shared" si="3"/>
        <v>18</v>
      </c>
      <c r="J29" s="128" t="str">
        <f t="shared" si="4"/>
        <v>舒聲</v>
      </c>
      <c r="K29" s="128" t="str" cm="1">
        <f t="array" ref="K29">IF(G29&lt;&gt;"", INDEX(十五音韻母清單, G29, 1), INDEX(十五音韻母清單, H29, 1))</f>
        <v>姜</v>
      </c>
    </row>
    <row r="30" spans="2:11" ht="23">
      <c r="B30" s="118">
        <v>26</v>
      </c>
      <c r="C30" s="151" t="s">
        <v>112</v>
      </c>
      <c r="D30" s="118"/>
      <c r="E30" s="118">
        <v>26</v>
      </c>
      <c r="F30" s="126" t="s">
        <v>112</v>
      </c>
      <c r="G30" s="127" t="str">
        <f>IFERROR( MATCH($F30, 台羅舒聲韻母清單, 0), "" )</f>
        <v/>
      </c>
      <c r="H30" s="127" t="str">
        <f t="shared" si="2"/>
        <v/>
      </c>
      <c r="I30" s="128" t="str">
        <f t="shared" si="3"/>
        <v/>
      </c>
      <c r="J30" s="128" t="str">
        <f t="shared" si="4"/>
        <v>入聲</v>
      </c>
      <c r="K30" s="128" t="e" cm="1">
        <f t="array" ref="K30">IF(G30&lt;&gt;"", INDEX(十五音韻母清單, G30, 1), INDEX(十五音韻母清單, H30, 1))</f>
        <v>#VALUE!</v>
      </c>
    </row>
    <row r="31" spans="2:11" ht="23">
      <c r="B31" s="118">
        <v>27</v>
      </c>
      <c r="C31" s="151" t="s">
        <v>574</v>
      </c>
      <c r="D31" s="118"/>
      <c r="E31" s="118">
        <v>27</v>
      </c>
      <c r="F31" s="126" t="s">
        <v>574</v>
      </c>
      <c r="G31" s="127">
        <f t="shared" si="1"/>
        <v>36</v>
      </c>
      <c r="H31" s="127" t="str">
        <f t="shared" si="2"/>
        <v/>
      </c>
      <c r="I31" s="128">
        <f t="shared" si="3"/>
        <v>36</v>
      </c>
      <c r="J31" s="128" t="str">
        <f t="shared" si="4"/>
        <v>舒聲</v>
      </c>
      <c r="K31" s="128" t="str" cm="1">
        <f t="array" ref="K31">IF(G31&lt;&gt;"", INDEX(十五音韻母清單, G31, 1), INDEX(十五音韻母清單, H31, 1))</f>
        <v>驚</v>
      </c>
    </row>
    <row r="32" spans="2:11" ht="23">
      <c r="B32" s="118">
        <v>28</v>
      </c>
      <c r="C32" s="151" t="s">
        <v>96</v>
      </c>
      <c r="D32" s="118"/>
      <c r="E32" s="118">
        <v>28</v>
      </c>
      <c r="F32" s="126" t="s">
        <v>96</v>
      </c>
      <c r="G32" s="127" t="str">
        <f t="shared" si="1"/>
        <v/>
      </c>
      <c r="H32" s="127">
        <f t="shared" si="2"/>
        <v>22</v>
      </c>
      <c r="I32" s="128">
        <f t="shared" si="3"/>
        <v>22</v>
      </c>
      <c r="J32" s="128" t="str">
        <f t="shared" si="4"/>
        <v>入聲</v>
      </c>
      <c r="K32" s="128" t="str" cm="1">
        <f t="array" ref="K32">IF(G32&lt;&gt;"", INDEX(十五音韻母清單, G32, 1), INDEX(十五音韻母清單, H32, 1))</f>
        <v>兼</v>
      </c>
    </row>
    <row r="33" spans="2:11" ht="23">
      <c r="B33" s="118">
        <v>29</v>
      </c>
      <c r="C33" s="151" t="s">
        <v>114</v>
      </c>
      <c r="D33" s="118"/>
      <c r="E33" s="118">
        <v>29</v>
      </c>
      <c r="F33" s="126" t="s">
        <v>114</v>
      </c>
      <c r="G33" s="127" t="str">
        <f t="shared" si="1"/>
        <v/>
      </c>
      <c r="H33" s="127">
        <f t="shared" si="2"/>
        <v>2</v>
      </c>
      <c r="I33" s="128">
        <f t="shared" si="3"/>
        <v>2</v>
      </c>
      <c r="J33" s="128" t="str">
        <f t="shared" si="4"/>
        <v>入聲</v>
      </c>
      <c r="K33" s="128" t="str" cm="1">
        <f t="array" ref="K33">IF(G33&lt;&gt;"", INDEX(十五音韻母清單, G33, 1), INDEX(十五音韻母清單, H33, 1))</f>
        <v>堅</v>
      </c>
    </row>
    <row r="34" spans="2:11" ht="23">
      <c r="B34" s="118">
        <v>30</v>
      </c>
      <c r="C34" s="151" t="s">
        <v>89</v>
      </c>
      <c r="D34" s="118"/>
      <c r="E34" s="118">
        <v>30</v>
      </c>
      <c r="F34" s="126" t="s">
        <v>89</v>
      </c>
      <c r="G34" s="127">
        <f t="shared" si="1"/>
        <v>12</v>
      </c>
      <c r="H34" s="127" t="str">
        <f t="shared" si="2"/>
        <v/>
      </c>
      <c r="I34" s="128">
        <f t="shared" si="3"/>
        <v>12</v>
      </c>
      <c r="J34" s="128" t="str">
        <f t="shared" si="4"/>
        <v>舒聲</v>
      </c>
      <c r="K34" s="128" t="str" cm="1">
        <f t="array" ref="K34">IF(G34&lt;&gt;"", INDEX(十五音韻母清單, G34, 1), INDEX(十五音韻母清單, H34, 1))</f>
        <v>嬌</v>
      </c>
    </row>
    <row r="35" spans="2:11" ht="23">
      <c r="B35" s="118">
        <v>31</v>
      </c>
      <c r="C35" s="151" t="s">
        <v>357</v>
      </c>
      <c r="D35" s="118"/>
      <c r="E35" s="118">
        <v>31</v>
      </c>
      <c r="F35" s="126" t="s">
        <v>357</v>
      </c>
      <c r="G35" s="127" t="str">
        <f t="shared" si="1"/>
        <v/>
      </c>
      <c r="H35" s="127">
        <f t="shared" si="2"/>
        <v>12</v>
      </c>
      <c r="I35" s="128">
        <f t="shared" si="3"/>
        <v>12</v>
      </c>
      <c r="J35" s="128" t="str">
        <f t="shared" si="4"/>
        <v>入聲</v>
      </c>
      <c r="K35" s="128" t="str" cm="1">
        <f t="array" ref="K35">IF(G35&lt;&gt;"", INDEX(十五音韻母清單, G35, 1), INDEX(十五音韻母清單, H35, 1))</f>
        <v>嬌</v>
      </c>
    </row>
    <row r="36" spans="2:11" ht="23">
      <c r="B36" s="118">
        <v>32</v>
      </c>
      <c r="C36" s="151" t="s">
        <v>666</v>
      </c>
      <c r="D36" s="118"/>
      <c r="E36" s="118">
        <v>32</v>
      </c>
      <c r="F36" s="126" t="s">
        <v>666</v>
      </c>
      <c r="G36" s="127">
        <f t="shared" si="1"/>
        <v>46</v>
      </c>
      <c r="H36" s="127" t="str">
        <f t="shared" si="2"/>
        <v/>
      </c>
      <c r="I36" s="128">
        <f t="shared" si="3"/>
        <v>46</v>
      </c>
      <c r="J36" s="128" t="str">
        <f t="shared" si="4"/>
        <v>舒聲</v>
      </c>
      <c r="K36" s="128" t="str" cm="1">
        <f t="array" ref="K36">IF(G36&lt;&gt;"", INDEX(十五音韻母清單, G36, 1), INDEX(十五音韻母清單, H36, 1))</f>
        <v>嘄</v>
      </c>
    </row>
    <row r="37" spans="2:11" ht="23">
      <c r="B37" s="118">
        <v>33</v>
      </c>
      <c r="C37" s="151" t="s">
        <v>499</v>
      </c>
      <c r="D37" s="118"/>
      <c r="E37" s="118">
        <v>33</v>
      </c>
      <c r="F37" s="126" t="s">
        <v>499</v>
      </c>
      <c r="G37" s="127" t="str">
        <f t="shared" ref="G37:G68" si="5">IFERROR( MATCH($F37, 台羅舒聲韻母清單, 0), "" )</f>
        <v/>
      </c>
      <c r="H37" s="127">
        <f t="shared" ref="H37:H68" si="6">IFERROR( MATCH($F37, 台羅入聲韻母清單, 0), "")</f>
        <v>29</v>
      </c>
      <c r="I37" s="128">
        <f t="shared" si="3"/>
        <v>29</v>
      </c>
      <c r="J37" s="128" t="str">
        <f t="shared" si="4"/>
        <v>入聲</v>
      </c>
      <c r="K37" s="128" t="str" cm="1">
        <f t="array" ref="K37">IF(G37&lt;&gt;"", INDEX(十五音韻母清單, G37, 1), INDEX(十五音韻母清單, H37, 1))</f>
        <v>居</v>
      </c>
    </row>
    <row r="38" spans="2:11" ht="23">
      <c r="B38" s="118">
        <v>34</v>
      </c>
      <c r="C38" s="151" t="s">
        <v>337</v>
      </c>
      <c r="D38" s="118"/>
      <c r="E38" s="118">
        <v>34</v>
      </c>
      <c r="F38" s="126" t="s">
        <v>337</v>
      </c>
      <c r="G38" s="127" t="str">
        <f t="shared" si="5"/>
        <v/>
      </c>
      <c r="H38" s="127">
        <f t="shared" si="6"/>
        <v>9</v>
      </c>
      <c r="I38" s="128">
        <f t="shared" si="3"/>
        <v>9</v>
      </c>
      <c r="J38" s="128" t="str">
        <f t="shared" si="4"/>
        <v>入聲</v>
      </c>
      <c r="K38" s="128" t="str" cm="1">
        <f t="array" ref="K38">IF(G38&lt;&gt;"", INDEX(十五音韻母清單, G38, 1), INDEX(十五音韻母清單, H38, 1))</f>
        <v>經</v>
      </c>
    </row>
    <row r="39" spans="2:11" ht="23">
      <c r="B39" s="118">
        <v>35</v>
      </c>
      <c r="C39" s="151" t="s">
        <v>64</v>
      </c>
      <c r="D39" s="118"/>
      <c r="E39" s="118">
        <v>35</v>
      </c>
      <c r="F39" s="126" t="s">
        <v>64</v>
      </c>
      <c r="G39" s="127">
        <f t="shared" si="5"/>
        <v>3</v>
      </c>
      <c r="H39" s="127" t="str">
        <f t="shared" si="6"/>
        <v/>
      </c>
      <c r="I39" s="128">
        <f t="shared" si="3"/>
        <v>3</v>
      </c>
      <c r="J39" s="128" t="str">
        <f t="shared" si="4"/>
        <v>舒聲</v>
      </c>
      <c r="K39" s="128" t="str" cm="1">
        <f t="array" ref="K39">IF(G39&lt;&gt;"", INDEX(十五音韻母清單, G39, 1), INDEX(十五音韻母清單, H39, 1))</f>
        <v>金</v>
      </c>
    </row>
    <row r="40" spans="2:11" ht="23">
      <c r="B40" s="118">
        <v>36</v>
      </c>
      <c r="C40" s="151" t="s">
        <v>105</v>
      </c>
      <c r="D40" s="118"/>
      <c r="E40" s="118">
        <v>36</v>
      </c>
      <c r="F40" s="126" t="s">
        <v>105</v>
      </c>
      <c r="G40" s="127">
        <f t="shared" si="5"/>
        <v>17</v>
      </c>
      <c r="H40" s="127" t="str">
        <f t="shared" si="6"/>
        <v/>
      </c>
      <c r="I40" s="128">
        <f t="shared" si="3"/>
        <v>17</v>
      </c>
      <c r="J40" s="128" t="str">
        <f t="shared" si="4"/>
        <v>舒聲</v>
      </c>
      <c r="K40" s="128" t="str" cm="1">
        <f t="array" ref="K40">IF(G40&lt;&gt;"", INDEX(十五音韻母清單, G40, 1), INDEX(十五音韻母清單, H40, 1))</f>
        <v>巾</v>
      </c>
    </row>
    <row r="41" spans="2:11" ht="23">
      <c r="B41" s="118">
        <v>37</v>
      </c>
      <c r="C41" s="151" t="s">
        <v>145</v>
      </c>
      <c r="D41" s="118"/>
      <c r="E41" s="118">
        <v>37</v>
      </c>
      <c r="F41" s="126" t="s">
        <v>145</v>
      </c>
      <c r="G41" s="127">
        <f t="shared" si="5"/>
        <v>9</v>
      </c>
      <c r="H41" s="127" t="str">
        <f t="shared" si="6"/>
        <v/>
      </c>
      <c r="I41" s="128">
        <f t="shared" si="3"/>
        <v>9</v>
      </c>
      <c r="J41" s="128" t="str">
        <f t="shared" si="4"/>
        <v>舒聲</v>
      </c>
      <c r="K41" s="128" t="str" cm="1">
        <f t="array" ref="K41">IF(G41&lt;&gt;"", INDEX(十五音韻母清單, G41, 1), INDEX(十五音韻母清單, H41, 1))</f>
        <v>經</v>
      </c>
    </row>
    <row r="42" spans="2:11" ht="23">
      <c r="B42" s="118">
        <v>38</v>
      </c>
      <c r="C42" s="151" t="s">
        <v>546</v>
      </c>
      <c r="D42" s="118"/>
      <c r="E42" s="118">
        <v>38</v>
      </c>
      <c r="F42" s="126" t="s">
        <v>546</v>
      </c>
      <c r="G42" s="127">
        <f t="shared" si="5"/>
        <v>34</v>
      </c>
      <c r="H42" s="127" t="str">
        <f t="shared" si="6"/>
        <v/>
      </c>
      <c r="I42" s="128">
        <f t="shared" si="3"/>
        <v>34</v>
      </c>
      <c r="J42" s="128" t="str">
        <f t="shared" si="4"/>
        <v>舒聲</v>
      </c>
      <c r="K42" s="128" t="str" cm="1">
        <f t="array" ref="K42">IF(G42&lt;&gt;"", INDEX(十五音韻母清單, G42, 1), INDEX(十五音韻母清單, H42, 1))</f>
        <v>梔</v>
      </c>
    </row>
    <row r="43" spans="2:11" ht="23">
      <c r="B43" s="118">
        <v>39</v>
      </c>
      <c r="C43" s="151" t="s">
        <v>554</v>
      </c>
      <c r="D43" s="118"/>
      <c r="E43" s="118">
        <v>39</v>
      </c>
      <c r="F43" s="126" t="s">
        <v>554</v>
      </c>
      <c r="G43" s="127" t="str">
        <f t="shared" si="5"/>
        <v/>
      </c>
      <c r="H43" s="127">
        <f t="shared" si="6"/>
        <v>34</v>
      </c>
      <c r="I43" s="128">
        <f t="shared" si="3"/>
        <v>34</v>
      </c>
      <c r="J43" s="128" t="str">
        <f t="shared" si="4"/>
        <v>入聲</v>
      </c>
      <c r="K43" s="128" t="str" cm="1">
        <f t="array" ref="K43">IF(G43&lt;&gt;"", INDEX(十五音韻母清單, G43, 1), INDEX(十五音韻母清單, H43, 1))</f>
        <v>梔</v>
      </c>
    </row>
    <row r="44" spans="2:11" ht="23">
      <c r="B44" s="118">
        <v>40</v>
      </c>
      <c r="C44" s="151" t="s">
        <v>110</v>
      </c>
      <c r="D44" s="118"/>
      <c r="E44" s="118">
        <v>40</v>
      </c>
      <c r="F44" s="126" t="s">
        <v>110</v>
      </c>
      <c r="G44" s="127">
        <f t="shared" si="5"/>
        <v>33</v>
      </c>
      <c r="H44" s="127" t="str">
        <f t="shared" si="6"/>
        <v/>
      </c>
      <c r="I44" s="128">
        <f t="shared" si="3"/>
        <v>33</v>
      </c>
      <c r="J44" s="128" t="str">
        <f t="shared" si="4"/>
        <v>舒聲</v>
      </c>
      <c r="K44" s="128" t="str" cm="1">
        <f t="array" ref="K44">IF(G44&lt;&gt;"", INDEX(十五音韻母清單, G44, 1), INDEX(十五音韻母清單, H44, 1))</f>
        <v>茄</v>
      </c>
    </row>
    <row r="45" spans="2:11" ht="23">
      <c r="B45" s="118">
        <v>41</v>
      </c>
      <c r="C45" s="151" t="s">
        <v>537</v>
      </c>
      <c r="D45" s="118"/>
      <c r="E45" s="118">
        <v>41</v>
      </c>
      <c r="F45" s="126" t="s">
        <v>537</v>
      </c>
      <c r="G45" s="127" t="str">
        <f t="shared" si="5"/>
        <v/>
      </c>
      <c r="H45" s="127">
        <f t="shared" si="6"/>
        <v>33</v>
      </c>
      <c r="I45" s="128">
        <f t="shared" si="3"/>
        <v>33</v>
      </c>
      <c r="J45" s="128" t="str">
        <f t="shared" si="4"/>
        <v>入聲</v>
      </c>
      <c r="K45" s="128" t="str" cm="1">
        <f t="array" ref="K45">IF(G45&lt;&gt;"", INDEX(十五音韻母清單, G45, 1), INDEX(十五音韻母清單, H45, 1))</f>
        <v>茄</v>
      </c>
    </row>
    <row r="46" spans="2:11" ht="23">
      <c r="B46" s="118">
        <v>42</v>
      </c>
      <c r="C46" s="151" t="s">
        <v>87</v>
      </c>
      <c r="D46" s="118"/>
      <c r="E46" s="118">
        <v>42</v>
      </c>
      <c r="F46" s="126" t="s">
        <v>87</v>
      </c>
      <c r="G46" s="127" t="str">
        <f t="shared" si="5"/>
        <v/>
      </c>
      <c r="H46" s="127">
        <f t="shared" si="6"/>
        <v>14</v>
      </c>
      <c r="I46" s="128">
        <f t="shared" si="3"/>
        <v>14</v>
      </c>
      <c r="J46" s="128" t="str">
        <f t="shared" si="4"/>
        <v>入聲</v>
      </c>
      <c r="K46" s="128" t="str" cm="1">
        <f t="array" ref="K46">IF(G46&lt;&gt;"", INDEX(十五音韻母清單, G46, 1), INDEX(十五音韻母清單, H46, 1))</f>
        <v>恭</v>
      </c>
    </row>
    <row r="47" spans="2:11" ht="23">
      <c r="B47" s="118">
        <v>43</v>
      </c>
      <c r="C47" s="151" t="s">
        <v>88</v>
      </c>
      <c r="D47" s="118"/>
      <c r="E47" s="118">
        <v>43</v>
      </c>
      <c r="F47" s="126" t="s">
        <v>88</v>
      </c>
      <c r="G47" s="127">
        <f t="shared" si="5"/>
        <v>14</v>
      </c>
      <c r="H47" s="127" t="str">
        <f t="shared" si="6"/>
        <v/>
      </c>
      <c r="I47" s="128">
        <f t="shared" si="3"/>
        <v>14</v>
      </c>
      <c r="J47" s="128" t="str">
        <f t="shared" si="4"/>
        <v>舒聲</v>
      </c>
      <c r="K47" s="128" t="str" cm="1">
        <f t="array" ref="K47">IF(G47&lt;&gt;"", INDEX(十五音韻母清單, G47, 1), INDEX(十五音韻母清單, H47, 1))</f>
        <v>恭</v>
      </c>
    </row>
    <row r="48" spans="2:11" ht="23">
      <c r="B48" s="118">
        <v>44</v>
      </c>
      <c r="C48" s="151" t="s">
        <v>100</v>
      </c>
      <c r="D48" s="118"/>
      <c r="E48" s="118">
        <v>44</v>
      </c>
      <c r="F48" s="126" t="s">
        <v>100</v>
      </c>
      <c r="G48" s="127" t="str">
        <f t="shared" si="5"/>
        <v/>
      </c>
      <c r="H48" s="127">
        <f t="shared" si="6"/>
        <v>3</v>
      </c>
      <c r="I48" s="128">
        <f t="shared" si="3"/>
        <v>3</v>
      </c>
      <c r="J48" s="128" t="str">
        <f t="shared" si="4"/>
        <v>入聲</v>
      </c>
      <c r="K48" s="128" t="str" cm="1">
        <f t="array" ref="K48">IF(G48&lt;&gt;"", INDEX(十五音韻母清單, G48, 1), INDEX(十五音韻母清單, H48, 1))</f>
        <v>金</v>
      </c>
    </row>
    <row r="49" spans="2:11" ht="23">
      <c r="B49" s="118">
        <v>45</v>
      </c>
      <c r="C49" s="151" t="s">
        <v>97</v>
      </c>
      <c r="D49" s="118"/>
      <c r="E49" s="118">
        <v>45</v>
      </c>
      <c r="F49" s="126" t="s">
        <v>97</v>
      </c>
      <c r="G49" s="127" t="str">
        <f t="shared" si="5"/>
        <v/>
      </c>
      <c r="H49" s="127">
        <f t="shared" si="6"/>
        <v>17</v>
      </c>
      <c r="I49" s="128">
        <f t="shared" si="3"/>
        <v>17</v>
      </c>
      <c r="J49" s="128" t="str">
        <f t="shared" si="4"/>
        <v>入聲</v>
      </c>
      <c r="K49" s="128" t="str" cm="1">
        <f t="array" ref="K49">IF(G49&lt;&gt;"", INDEX(十五音韻母清單, G49, 1), INDEX(十五音韻母清單, H49, 1))</f>
        <v>巾</v>
      </c>
    </row>
    <row r="50" spans="2:11" ht="23">
      <c r="B50" s="118">
        <v>46</v>
      </c>
      <c r="C50" s="151" t="s">
        <v>69</v>
      </c>
      <c r="D50" s="118"/>
      <c r="E50" s="118">
        <v>46</v>
      </c>
      <c r="F50" s="126" t="s">
        <v>69</v>
      </c>
      <c r="G50" s="127">
        <f t="shared" si="5"/>
        <v>30</v>
      </c>
      <c r="H50" s="127" t="str">
        <f t="shared" si="6"/>
        <v/>
      </c>
      <c r="I50" s="128">
        <f t="shared" si="3"/>
        <v>30</v>
      </c>
      <c r="J50" s="128" t="str">
        <f t="shared" si="4"/>
        <v>舒聲</v>
      </c>
      <c r="K50" s="128" t="str" cm="1">
        <f t="array" ref="K50">IF(G50&lt;&gt;"", INDEX(十五音韻母清單, G50, 1), INDEX(十五音韻母清單, H50, 1))</f>
        <v>丩</v>
      </c>
    </row>
    <row r="51" spans="2:11" ht="23">
      <c r="B51" s="118">
        <v>47</v>
      </c>
      <c r="C51" s="151" t="s">
        <v>1701</v>
      </c>
      <c r="D51" s="118"/>
      <c r="E51" s="118">
        <v>47</v>
      </c>
      <c r="F51" s="126" t="s">
        <v>1701</v>
      </c>
      <c r="G51" s="127" t="str">
        <f t="shared" si="5"/>
        <v/>
      </c>
      <c r="H51" s="127" t="str">
        <f t="shared" si="6"/>
        <v/>
      </c>
      <c r="I51" s="128" t="str">
        <f t="shared" si="3"/>
        <v/>
      </c>
      <c r="J51" s="128" t="str">
        <f t="shared" si="4"/>
        <v>入聲</v>
      </c>
      <c r="K51" s="128" t="e" cm="1">
        <f t="array" ref="K51">IF(G51&lt;&gt;"", INDEX(十五音韻母清單, G51, 1), INDEX(十五音韻母清單, H51, 1))</f>
        <v>#VALUE!</v>
      </c>
    </row>
    <row r="52" spans="2:11" ht="23">
      <c r="B52" s="118">
        <v>48</v>
      </c>
      <c r="C52" s="151" t="s">
        <v>103</v>
      </c>
      <c r="D52" s="118"/>
      <c r="E52" s="118">
        <v>48</v>
      </c>
      <c r="F52" s="126" t="s">
        <v>103</v>
      </c>
      <c r="G52" s="127">
        <f t="shared" si="5"/>
        <v>50</v>
      </c>
      <c r="H52" s="127" t="str">
        <f t="shared" si="6"/>
        <v/>
      </c>
      <c r="I52" s="128">
        <f t="shared" si="3"/>
        <v>50</v>
      </c>
      <c r="J52" s="128" t="str">
        <f t="shared" si="4"/>
        <v>舒聲</v>
      </c>
      <c r="K52" s="128" t="str" cm="1">
        <f t="array" ref="K52">IF(G52&lt;&gt;"", INDEX(十五音韻母清單, G52, 1), INDEX(十五音韻母清單, H52, 1))</f>
        <v>牛</v>
      </c>
    </row>
    <row r="53" spans="2:11" ht="23">
      <c r="B53" s="118">
        <v>49</v>
      </c>
      <c r="C53" s="151" t="s">
        <v>229</v>
      </c>
      <c r="D53" s="118"/>
      <c r="E53" s="118">
        <v>49</v>
      </c>
      <c r="F53" s="126" t="s">
        <v>229</v>
      </c>
      <c r="G53" s="127">
        <f t="shared" si="5"/>
        <v>42</v>
      </c>
      <c r="H53" s="127" t="str">
        <f t="shared" si="6"/>
        <v/>
      </c>
      <c r="I53" s="128">
        <f t="shared" si="3"/>
        <v>42</v>
      </c>
      <c r="J53" s="128" t="str">
        <f t="shared" si="4"/>
        <v>舒聲</v>
      </c>
      <c r="K53" s="128" t="str" cm="1">
        <f t="array" ref="K53">IF(G53&lt;&gt;"", INDEX(十五音韻母清單, G53, 1), INDEX(十五音韻母清單, H53, 1))</f>
        <v>姆</v>
      </c>
    </row>
    <row r="54" spans="2:11" ht="23">
      <c r="B54" s="118">
        <v>50</v>
      </c>
      <c r="C54" s="151" t="s">
        <v>1230</v>
      </c>
      <c r="D54" s="118"/>
      <c r="E54" s="118">
        <v>50</v>
      </c>
      <c r="F54" s="126" t="s">
        <v>1230</v>
      </c>
      <c r="G54" s="127" t="str">
        <f t="shared" si="5"/>
        <v/>
      </c>
      <c r="H54" s="127" t="str">
        <f t="shared" si="6"/>
        <v/>
      </c>
      <c r="I54" s="128" t="str">
        <f t="shared" si="3"/>
        <v/>
      </c>
      <c r="J54" s="128" t="str">
        <f t="shared" si="4"/>
        <v>入聲</v>
      </c>
      <c r="K54" s="128" t="e" cm="1">
        <f t="array" ref="K54">IF(G54&lt;&gt;"", INDEX(十五音韻母清單, G54, 1), INDEX(十五音韻母清單, H54, 1))</f>
        <v>#VALUE!</v>
      </c>
    </row>
    <row r="55" spans="2:11" ht="23">
      <c r="B55" s="118">
        <v>51</v>
      </c>
      <c r="C55" s="151" t="s">
        <v>111</v>
      </c>
      <c r="D55" s="118"/>
      <c r="E55" s="118">
        <v>51</v>
      </c>
      <c r="F55" s="126" t="s">
        <v>111</v>
      </c>
      <c r="G55" s="127">
        <f t="shared" si="5"/>
        <v>38</v>
      </c>
      <c r="H55" s="127" t="str">
        <f t="shared" si="6"/>
        <v/>
      </c>
      <c r="I55" s="128">
        <f t="shared" si="3"/>
        <v>38</v>
      </c>
      <c r="J55" s="128" t="str">
        <f t="shared" si="4"/>
        <v>舒聲</v>
      </c>
      <c r="K55" s="128" t="str" cm="1">
        <f t="array" ref="K55">IF(G55&lt;&gt;"", INDEX(十五音韻母清單, G55, 1), INDEX(十五音韻母清單, H55, 1))</f>
        <v>鋼</v>
      </c>
    </row>
    <row r="56" spans="2:11" ht="23">
      <c r="B56" s="118">
        <v>52</v>
      </c>
      <c r="C56" s="151" t="s">
        <v>1243</v>
      </c>
      <c r="D56" s="118"/>
      <c r="E56" s="118">
        <v>52</v>
      </c>
      <c r="F56" s="126" t="s">
        <v>1243</v>
      </c>
      <c r="G56" s="127" t="str">
        <f t="shared" si="5"/>
        <v/>
      </c>
      <c r="H56" s="127" t="str">
        <f t="shared" si="6"/>
        <v/>
      </c>
      <c r="I56" s="128" t="str">
        <f t="shared" si="3"/>
        <v/>
      </c>
      <c r="J56" s="128" t="str">
        <f t="shared" si="4"/>
        <v>入聲</v>
      </c>
      <c r="K56" s="128" t="e" cm="1">
        <f t="array" ref="K56">IF(G56&lt;&gt;"", INDEX(十五音韻母清單, G56, 1), INDEX(十五音韻母清單, H56, 1))</f>
        <v>#VALUE!</v>
      </c>
    </row>
    <row r="57" spans="2:11" ht="23">
      <c r="B57" s="118">
        <v>53</v>
      </c>
      <c r="C57" s="151" t="s">
        <v>86</v>
      </c>
      <c r="D57" s="118"/>
      <c r="E57" s="118">
        <v>53</v>
      </c>
      <c r="F57" s="126" t="s">
        <v>86</v>
      </c>
      <c r="G57" s="127">
        <f t="shared" si="5"/>
        <v>15</v>
      </c>
      <c r="H57" s="127" t="str">
        <f t="shared" si="6"/>
        <v/>
      </c>
      <c r="I57" s="128">
        <f t="shared" si="3"/>
        <v>15</v>
      </c>
      <c r="J57" s="128" t="str">
        <f t="shared" si="4"/>
        <v>舒聲</v>
      </c>
      <c r="K57" s="128" t="str" cm="1">
        <f t="array" ref="K57">IF(G57&lt;&gt;"", INDEX(十五音韻母清單, G57, 1), INDEX(十五音韻母清單, H57, 1))</f>
        <v>高</v>
      </c>
    </row>
    <row r="58" spans="2:11" ht="23">
      <c r="B58" s="118">
        <v>54</v>
      </c>
      <c r="C58" s="151" t="s">
        <v>381</v>
      </c>
      <c r="D58" s="118"/>
      <c r="E58" s="118">
        <v>54</v>
      </c>
      <c r="F58" s="126" t="s">
        <v>381</v>
      </c>
      <c r="G58" s="127" t="str">
        <f t="shared" si="5"/>
        <v/>
      </c>
      <c r="H58" s="127">
        <f t="shared" si="6"/>
        <v>15</v>
      </c>
      <c r="I58" s="128">
        <f t="shared" si="3"/>
        <v>15</v>
      </c>
      <c r="J58" s="128" t="str">
        <f t="shared" si="4"/>
        <v>入聲</v>
      </c>
      <c r="K58" s="128" t="str" cm="1">
        <f t="array" ref="K58">IF(G58&lt;&gt;"", INDEX(十五音韻母清單, G58, 1), INDEX(十五音韻母清單, H58, 1))</f>
        <v>高</v>
      </c>
    </row>
    <row r="59" spans="2:11" ht="23">
      <c r="B59" s="118">
        <v>55</v>
      </c>
      <c r="C59" s="151" t="s">
        <v>99</v>
      </c>
      <c r="D59" s="118"/>
      <c r="E59" s="118">
        <v>55</v>
      </c>
      <c r="F59" s="126" t="s">
        <v>99</v>
      </c>
      <c r="G59" s="127" t="str">
        <f t="shared" si="5"/>
        <v/>
      </c>
      <c r="H59" s="127">
        <f t="shared" si="6"/>
        <v>7</v>
      </c>
      <c r="I59" s="128">
        <f t="shared" si="3"/>
        <v>7</v>
      </c>
      <c r="J59" s="128" t="str">
        <f t="shared" si="4"/>
        <v>入聲</v>
      </c>
      <c r="K59" s="128" t="str" cm="1">
        <f t="array" ref="K59">IF(G59&lt;&gt;"", INDEX(十五音韻母清單, G59, 1), INDEX(十五音韻母清單, H59, 1))</f>
        <v>公</v>
      </c>
    </row>
    <row r="60" spans="2:11" ht="23">
      <c r="B60" s="118">
        <v>56</v>
      </c>
      <c r="C60" s="151" t="s">
        <v>681</v>
      </c>
      <c r="D60" s="118"/>
      <c r="E60" s="118">
        <v>56</v>
      </c>
      <c r="F60" s="126" t="s">
        <v>681</v>
      </c>
      <c r="G60" s="127">
        <f t="shared" si="5"/>
        <v>47</v>
      </c>
      <c r="H60" s="127" t="str">
        <f t="shared" si="6"/>
        <v/>
      </c>
      <c r="I60" s="128">
        <f t="shared" si="3"/>
        <v>47</v>
      </c>
      <c r="J60" s="128" t="str">
        <f t="shared" si="4"/>
        <v>舒聲</v>
      </c>
      <c r="K60" s="128" t="str" cm="1">
        <f t="array" ref="K60">IF(G60&lt;&gt;"", INDEX(十五音韻母清單, G60, 1), INDEX(十五音韻母清單, H60, 1))</f>
        <v>箴</v>
      </c>
    </row>
    <row r="61" spans="2:11" ht="23">
      <c r="B61" s="118">
        <v>57</v>
      </c>
      <c r="C61" s="151" t="s">
        <v>74</v>
      </c>
      <c r="D61" s="118"/>
      <c r="E61" s="118">
        <v>57</v>
      </c>
      <c r="F61" s="126" t="s">
        <v>74</v>
      </c>
      <c r="G61" s="127">
        <f t="shared" si="5"/>
        <v>7</v>
      </c>
      <c r="H61" s="127" t="str">
        <f t="shared" si="6"/>
        <v/>
      </c>
      <c r="I61" s="128">
        <f t="shared" si="3"/>
        <v>7</v>
      </c>
      <c r="J61" s="128" t="str">
        <f t="shared" si="4"/>
        <v>舒聲</v>
      </c>
      <c r="K61" s="128" t="str" cm="1">
        <f t="array" ref="K61">IF(G61&lt;&gt;"", INDEX(十五音韻母清單, G61, 1), INDEX(十五音韻母清單, H61, 1))</f>
        <v>公</v>
      </c>
    </row>
    <row r="62" spans="2:11" ht="23">
      <c r="B62" s="118">
        <v>58</v>
      </c>
      <c r="C62" s="151" t="s">
        <v>697</v>
      </c>
      <c r="D62" s="118"/>
      <c r="E62" s="118">
        <v>58</v>
      </c>
      <c r="F62" s="126" t="s">
        <v>697</v>
      </c>
      <c r="G62" s="127">
        <f t="shared" si="5"/>
        <v>49</v>
      </c>
      <c r="H62" s="127" t="str">
        <f t="shared" si="6"/>
        <v/>
      </c>
      <c r="I62" s="128">
        <f t="shared" si="3"/>
        <v>49</v>
      </c>
      <c r="J62" s="128" t="str">
        <f t="shared" si="4"/>
        <v>舒聲</v>
      </c>
      <c r="K62" s="128" t="str" cm="1">
        <f t="array" ref="K62">IF(G62&lt;&gt;"", INDEX(十五音韻母清單, G62, 1), INDEX(十五音韻母清單, H62, 1))</f>
        <v>扛</v>
      </c>
    </row>
    <row r="63" spans="2:11" ht="23">
      <c r="B63" s="118">
        <v>59</v>
      </c>
      <c r="C63" s="151" t="s">
        <v>75</v>
      </c>
      <c r="D63" s="118"/>
      <c r="E63" s="118">
        <v>59</v>
      </c>
      <c r="F63" s="126" t="s">
        <v>75</v>
      </c>
      <c r="G63" s="127">
        <f t="shared" si="5"/>
        <v>11</v>
      </c>
      <c r="H63" s="127" t="str">
        <f t="shared" si="6"/>
        <v/>
      </c>
      <c r="I63" s="128">
        <f t="shared" si="3"/>
        <v>11</v>
      </c>
      <c r="J63" s="128" t="str">
        <f t="shared" si="4"/>
        <v>舒聲</v>
      </c>
      <c r="K63" s="128" t="str" cm="1">
        <f t="array" ref="K63">IF(G63&lt;&gt;"", INDEX(十五音韻母清單, G63, 1), INDEX(十五音韻母清單, H63, 1))</f>
        <v>沽</v>
      </c>
    </row>
    <row r="64" spans="2:11" ht="23">
      <c r="B64" s="118">
        <v>60</v>
      </c>
      <c r="C64" s="151" t="s">
        <v>1479</v>
      </c>
      <c r="D64" s="118"/>
      <c r="E64" s="118">
        <v>60</v>
      </c>
      <c r="F64" s="126" t="s">
        <v>1479</v>
      </c>
      <c r="G64" s="127" t="str">
        <f t="shared" si="5"/>
        <v/>
      </c>
      <c r="H64" s="127" t="str">
        <f t="shared" si="6"/>
        <v/>
      </c>
      <c r="I64" s="128" t="str">
        <f t="shared" si="3"/>
        <v/>
      </c>
      <c r="J64" s="128" t="str">
        <f t="shared" si="4"/>
        <v>入聲</v>
      </c>
      <c r="K64" s="128" t="e" cm="1">
        <f t="array" ref="K64">IF(G64&lt;&gt;"", INDEX(十五音韻母清單, G64, 1), INDEX(十五音韻母清單, H64, 1))</f>
        <v>#VALUE!</v>
      </c>
    </row>
    <row r="65" spans="2:11" ht="23">
      <c r="B65" s="118">
        <v>61</v>
      </c>
      <c r="C65" s="151" t="s">
        <v>682</v>
      </c>
      <c r="D65" s="118"/>
      <c r="E65" s="118">
        <v>61</v>
      </c>
      <c r="F65" s="126" t="s">
        <v>682</v>
      </c>
      <c r="G65" s="127" t="str">
        <f t="shared" si="5"/>
        <v/>
      </c>
      <c r="H65" s="127">
        <f t="shared" si="6"/>
        <v>47</v>
      </c>
      <c r="I65" s="128">
        <f t="shared" si="3"/>
        <v>47</v>
      </c>
      <c r="J65" s="128" t="str">
        <f t="shared" si="4"/>
        <v>入聲</v>
      </c>
      <c r="K65" s="128" t="str" cm="1">
        <f t="array" ref="K65">IF(G65&lt;&gt;"", INDEX(十五音韻母清單, G65, 1), INDEX(十五音韻母清單, H65, 1))</f>
        <v>箴</v>
      </c>
    </row>
    <row r="66" spans="2:11" ht="23">
      <c r="B66" s="118">
        <v>62</v>
      </c>
      <c r="C66" s="151" t="s">
        <v>62</v>
      </c>
      <c r="D66" s="118"/>
      <c r="E66" s="118">
        <v>62</v>
      </c>
      <c r="F66" s="126" t="s">
        <v>62</v>
      </c>
      <c r="G66" s="127">
        <f t="shared" si="5"/>
        <v>27</v>
      </c>
      <c r="H66" s="127" t="str">
        <f t="shared" si="6"/>
        <v/>
      </c>
      <c r="I66" s="128">
        <f t="shared" si="3"/>
        <v>27</v>
      </c>
      <c r="J66" s="128" t="str">
        <f t="shared" si="4"/>
        <v>舒聲</v>
      </c>
      <c r="K66" s="128" t="str" cm="1">
        <f t="array" ref="K66">IF(G66&lt;&gt;"", INDEX(十五音韻母清單, G66, 1), INDEX(十五音韻母清單, H66, 1))</f>
        <v>艍</v>
      </c>
    </row>
    <row r="67" spans="2:11" ht="23">
      <c r="B67" s="118">
        <v>63</v>
      </c>
      <c r="C67" s="151" t="s">
        <v>415</v>
      </c>
      <c r="D67" s="118"/>
      <c r="E67" s="118">
        <v>63</v>
      </c>
      <c r="F67" s="126" t="s">
        <v>415</v>
      </c>
      <c r="G67" s="127">
        <f t="shared" si="5"/>
        <v>20</v>
      </c>
      <c r="H67" s="127" t="str">
        <f t="shared" si="6"/>
        <v/>
      </c>
      <c r="I67" s="128">
        <f t="shared" si="3"/>
        <v>20</v>
      </c>
      <c r="J67" s="128" t="str">
        <f t="shared" si="4"/>
        <v>舒聲</v>
      </c>
      <c r="K67" s="128" t="str" cm="1">
        <f t="array" ref="K67">IF(G67&lt;&gt;"", INDEX(十五音韻母清單, G67, 1), INDEX(十五音韻母清單, H67, 1))</f>
        <v>瓜</v>
      </c>
    </row>
    <row r="68" spans="2:11" ht="23">
      <c r="B68" s="118">
        <v>64</v>
      </c>
      <c r="C68" s="151" t="s">
        <v>419</v>
      </c>
      <c r="D68" s="118"/>
      <c r="E68" s="118">
        <v>64</v>
      </c>
      <c r="F68" s="126" t="s">
        <v>419</v>
      </c>
      <c r="G68" s="127" t="str">
        <f t="shared" si="5"/>
        <v/>
      </c>
      <c r="H68" s="127">
        <f t="shared" si="6"/>
        <v>20</v>
      </c>
      <c r="I68" s="128">
        <f t="shared" si="3"/>
        <v>20</v>
      </c>
      <c r="J68" s="128" t="str">
        <f t="shared" si="4"/>
        <v>入聲</v>
      </c>
      <c r="K68" s="128" t="str" cm="1">
        <f t="array" ref="K68">IF(G68&lt;&gt;"", INDEX(十五音韻母清單, G68, 1), INDEX(十五音韻母清單, H68, 1))</f>
        <v>瓜</v>
      </c>
    </row>
    <row r="69" spans="2:11" ht="23">
      <c r="B69" s="118">
        <v>65</v>
      </c>
      <c r="C69" s="151" t="s">
        <v>325</v>
      </c>
      <c r="D69" s="118"/>
      <c r="E69" s="118">
        <v>65</v>
      </c>
      <c r="F69" s="126" t="s">
        <v>325</v>
      </c>
      <c r="G69" s="127">
        <f t="shared" ref="G69:G79" si="7">IFERROR( MATCH($F69, 台羅舒聲韻母清單, 0), "" )</f>
        <v>8</v>
      </c>
      <c r="H69" s="127" t="str">
        <f t="shared" ref="H69:H79" si="8">IFERROR( MATCH($F69, 台羅入聲韻母清單, 0), "")</f>
        <v/>
      </c>
      <c r="I69" s="128">
        <f t="shared" si="3"/>
        <v>8</v>
      </c>
      <c r="J69" s="128" t="str">
        <f t="shared" si="4"/>
        <v>舒聲</v>
      </c>
      <c r="K69" s="128" t="str" cm="1">
        <f t="array" ref="K69">IF(G69&lt;&gt;"", INDEX(十五音韻母清單, G69, 1), INDEX(十五音韻母清單, H69, 1))</f>
        <v>乖</v>
      </c>
    </row>
    <row r="70" spans="2:11" ht="23">
      <c r="B70" s="118">
        <v>66</v>
      </c>
      <c r="C70" s="151" t="s">
        <v>648</v>
      </c>
      <c r="D70" s="118"/>
      <c r="E70" s="118">
        <v>66</v>
      </c>
      <c r="F70" s="126" t="s">
        <v>648</v>
      </c>
      <c r="G70" s="127">
        <f t="shared" si="7"/>
        <v>44</v>
      </c>
      <c r="H70" s="127" t="str">
        <f t="shared" si="8"/>
        <v/>
      </c>
      <c r="I70" s="128">
        <f t="shared" ref="I70:I79" si="9">IF(G70&lt;&gt;"", G70, H70)</f>
        <v>44</v>
      </c>
      <c r="J70" s="128" t="str">
        <f t="shared" ref="J70:J79" si="10">IF(G70&lt;&gt;"", "舒聲", "入聲")</f>
        <v>舒聲</v>
      </c>
      <c r="K70" s="128" t="str" cm="1">
        <f t="array" ref="K70">IF(G70&lt;&gt;"", INDEX(十五音韻母清單, G70, 1), INDEX(十五音韻母清單, H70, 1))</f>
        <v>閂</v>
      </c>
    </row>
    <row r="71" spans="2:11" ht="23">
      <c r="B71" s="118">
        <v>67</v>
      </c>
      <c r="C71" s="151" t="s">
        <v>342</v>
      </c>
      <c r="D71" s="118"/>
      <c r="E71" s="118">
        <v>67</v>
      </c>
      <c r="F71" s="126" t="s">
        <v>342</v>
      </c>
      <c r="G71" s="127">
        <f t="shared" si="7"/>
        <v>10</v>
      </c>
      <c r="H71" s="127" t="str">
        <f t="shared" si="8"/>
        <v/>
      </c>
      <c r="I71" s="128">
        <f t="shared" si="9"/>
        <v>10</v>
      </c>
      <c r="J71" s="128" t="str">
        <f t="shared" si="10"/>
        <v>舒聲</v>
      </c>
      <c r="K71" s="128" t="str" cm="1">
        <f t="array" ref="K71">IF(G71&lt;&gt;"", INDEX(十五音韻母清單, G71, 1), INDEX(十五音韻母清單, H71, 1))</f>
        <v>觀</v>
      </c>
    </row>
    <row r="72" spans="2:11" ht="23">
      <c r="B72" s="118">
        <v>68</v>
      </c>
      <c r="C72" s="151" t="s">
        <v>584</v>
      </c>
      <c r="D72" s="118"/>
      <c r="E72" s="118">
        <v>68</v>
      </c>
      <c r="F72" s="126" t="s">
        <v>584</v>
      </c>
      <c r="G72" s="127">
        <f t="shared" si="7"/>
        <v>37</v>
      </c>
      <c r="H72" s="127" t="str">
        <f t="shared" si="8"/>
        <v/>
      </c>
      <c r="I72" s="128">
        <f t="shared" si="9"/>
        <v>37</v>
      </c>
      <c r="J72" s="128" t="str">
        <f t="shared" si="10"/>
        <v>舒聲</v>
      </c>
      <c r="K72" s="128" t="str" cm="1">
        <f t="array" ref="K72">IF(G72&lt;&gt;"", INDEX(十五音韻母清單, G72, 1), INDEX(十五音韻母清單, H72, 1))</f>
        <v>官</v>
      </c>
    </row>
    <row r="73" spans="2:11" ht="23">
      <c r="B73" s="118">
        <v>69</v>
      </c>
      <c r="C73" s="151" t="s">
        <v>346</v>
      </c>
      <c r="D73" s="118"/>
      <c r="E73" s="118">
        <v>69</v>
      </c>
      <c r="F73" s="126" t="s">
        <v>346</v>
      </c>
      <c r="G73" s="127" t="str">
        <f t="shared" si="7"/>
        <v/>
      </c>
      <c r="H73" s="127">
        <f t="shared" si="8"/>
        <v>10</v>
      </c>
      <c r="I73" s="128">
        <f t="shared" si="9"/>
        <v>10</v>
      </c>
      <c r="J73" s="128" t="str">
        <f t="shared" si="10"/>
        <v>入聲</v>
      </c>
      <c r="K73" s="128" t="str" cm="1">
        <f t="array" ref="K73">IF(G73&lt;&gt;"", INDEX(十五音韻母清單, G73, 1), INDEX(十五音韻母清單, H73, 1))</f>
        <v>觀</v>
      </c>
    </row>
    <row r="74" spans="2:11" ht="23">
      <c r="B74" s="118">
        <v>70</v>
      </c>
      <c r="C74" s="151" t="s">
        <v>147</v>
      </c>
      <c r="D74" s="118"/>
      <c r="E74" s="118">
        <v>70</v>
      </c>
      <c r="F74" s="126" t="s">
        <v>147</v>
      </c>
      <c r="G74" s="127">
        <f t="shared" si="7"/>
        <v>25</v>
      </c>
      <c r="H74" s="127" t="str">
        <f t="shared" si="8"/>
        <v/>
      </c>
      <c r="I74" s="128">
        <f t="shared" si="9"/>
        <v>25</v>
      </c>
      <c r="J74" s="128" t="str">
        <f t="shared" si="10"/>
        <v>舒聲</v>
      </c>
      <c r="K74" s="128" t="str" cm="1">
        <f t="array" ref="K74">IF(G74&lt;&gt;"", INDEX(十五音韻母清單, G74, 1), INDEX(十五音韻母清單, H74, 1))</f>
        <v>檜</v>
      </c>
    </row>
    <row r="75" spans="2:11" ht="23">
      <c r="B75" s="118">
        <v>71</v>
      </c>
      <c r="C75" s="151" t="s">
        <v>461</v>
      </c>
      <c r="D75" s="118"/>
      <c r="E75" s="118">
        <v>71</v>
      </c>
      <c r="F75" s="126" t="s">
        <v>461</v>
      </c>
      <c r="G75" s="127" t="str">
        <f t="shared" si="7"/>
        <v/>
      </c>
      <c r="H75" s="127">
        <f t="shared" si="8"/>
        <v>25</v>
      </c>
      <c r="I75" s="128">
        <f t="shared" si="9"/>
        <v>25</v>
      </c>
      <c r="J75" s="128" t="str">
        <f t="shared" si="10"/>
        <v>入聲</v>
      </c>
      <c r="K75" s="128" t="str" cm="1">
        <f t="array" ref="K75">IF(G75&lt;&gt;"", INDEX(十五音韻母清單, G75, 1), INDEX(十五音韻母清單, H75, 1))</f>
        <v>檜</v>
      </c>
    </row>
    <row r="76" spans="2:11" ht="23">
      <c r="B76" s="118">
        <v>72</v>
      </c>
      <c r="C76" s="151" t="s">
        <v>484</v>
      </c>
      <c r="D76" s="118"/>
      <c r="E76" s="118">
        <v>72</v>
      </c>
      <c r="F76" s="126" t="s">
        <v>484</v>
      </c>
      <c r="G76" s="127" t="str">
        <f t="shared" si="7"/>
        <v/>
      </c>
      <c r="H76" s="127">
        <f t="shared" si="8"/>
        <v>27</v>
      </c>
      <c r="I76" s="128">
        <f t="shared" si="9"/>
        <v>27</v>
      </c>
      <c r="J76" s="128" t="str">
        <f t="shared" si="10"/>
        <v>入聲</v>
      </c>
      <c r="K76" s="128" t="str" cm="1">
        <f t="array" ref="K76">IF(G76&lt;&gt;"", INDEX(十五音韻母清單, G76, 1), INDEX(十五音韻母清單, H76, 1))</f>
        <v>艍</v>
      </c>
    </row>
    <row r="77" spans="2:11" ht="23">
      <c r="B77" s="118">
        <v>73</v>
      </c>
      <c r="C77" s="151" t="s">
        <v>84</v>
      </c>
      <c r="D77" s="118"/>
      <c r="E77" s="118">
        <v>73</v>
      </c>
      <c r="F77" s="126" t="s">
        <v>84</v>
      </c>
      <c r="G77" s="127">
        <f t="shared" si="7"/>
        <v>4</v>
      </c>
      <c r="H77" s="127" t="str">
        <f t="shared" si="8"/>
        <v/>
      </c>
      <c r="I77" s="128">
        <f t="shared" si="9"/>
        <v>4</v>
      </c>
      <c r="J77" s="128" t="str">
        <f t="shared" si="10"/>
        <v>舒聲</v>
      </c>
      <c r="K77" s="128" t="str" cm="1">
        <f t="array" ref="K77">IF(G77&lt;&gt;"", INDEX(十五音韻母清單, G77, 1), INDEX(十五音韻母清單, H77, 1))</f>
        <v>規</v>
      </c>
    </row>
    <row r="78" spans="2:11" ht="23">
      <c r="B78" s="118">
        <v>74</v>
      </c>
      <c r="C78" s="151" t="s">
        <v>108</v>
      </c>
      <c r="D78" s="118"/>
      <c r="E78" s="118">
        <v>74</v>
      </c>
      <c r="F78" s="126" t="s">
        <v>108</v>
      </c>
      <c r="G78" s="127">
        <f t="shared" si="7"/>
        <v>1</v>
      </c>
      <c r="H78" s="127" t="str">
        <f t="shared" si="8"/>
        <v/>
      </c>
      <c r="I78" s="128">
        <f t="shared" si="9"/>
        <v>1</v>
      </c>
      <c r="J78" s="128" t="str">
        <f t="shared" si="10"/>
        <v>舒聲</v>
      </c>
      <c r="K78" s="128" t="str" cm="1">
        <f t="array" ref="K78">IF(G78&lt;&gt;"", INDEX(十五音韻母清單, G78, 1), INDEX(十五音韻母清單, H78, 1))</f>
        <v>君</v>
      </c>
    </row>
    <row r="79" spans="2:11" ht="23">
      <c r="B79" s="118">
        <v>75</v>
      </c>
      <c r="C79" s="151" t="s">
        <v>66</v>
      </c>
      <c r="D79" s="118"/>
      <c r="E79" s="118">
        <v>75</v>
      </c>
      <c r="F79" s="126" t="s">
        <v>66</v>
      </c>
      <c r="G79" s="127" t="str">
        <f t="shared" si="7"/>
        <v/>
      </c>
      <c r="H79" s="127">
        <f t="shared" si="8"/>
        <v>1</v>
      </c>
      <c r="I79" s="128">
        <f t="shared" si="9"/>
        <v>1</v>
      </c>
      <c r="J79" s="128" t="str">
        <f t="shared" si="10"/>
        <v>入聲</v>
      </c>
      <c r="K79" s="128" t="str" cm="1">
        <f t="array" ref="K79">IF(G79&lt;&gt;"", INDEX(十五音韻母清單, G79, 1), INDEX(十五音韻母清單, H79, 1))</f>
        <v>君</v>
      </c>
    </row>
  </sheetData>
  <phoneticPr fontId="91" type="noConversion"/>
  <dataValidations count="1">
    <dataValidation type="list" allowBlank="1" sqref="M4" xr:uid="{00000000-0002-0000-0D00-000000000000}">
      <formula1>$F$5:$F$79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3C47D"/>
    <outlinePr summaryBelow="0" summaryRight="0"/>
  </sheetPr>
  <dimension ref="B1:AU54"/>
  <sheetViews>
    <sheetView workbookViewId="0">
      <selection activeCell="AF7" sqref="AF7"/>
    </sheetView>
  </sheetViews>
  <sheetFormatPr baseColWidth="10" defaultColWidth="12.6640625" defaultRowHeight="13" outlineLevelCol="2"/>
  <cols>
    <col min="1" max="1" width="1.6640625" customWidth="1"/>
    <col min="2" max="3" width="8.5" hidden="1" customWidth="1" outlineLevel="2"/>
    <col min="4" max="11" width="11.1640625" hidden="1" customWidth="1" outlineLevel="2"/>
    <col min="12" max="12" width="3.1640625" hidden="1" customWidth="1" outlineLevel="2"/>
    <col min="13" max="22" width="6.6640625" customWidth="1" outlineLevel="1"/>
    <col min="23" max="23" width="3.5" customWidth="1"/>
    <col min="24" max="24" width="5.83203125" customWidth="1"/>
    <col min="25" max="25" width="9" customWidth="1"/>
    <col min="26" max="28" width="12.6640625" customWidth="1"/>
    <col min="29" max="36" width="9.1640625" customWidth="1"/>
    <col min="37" max="37" width="3.5" customWidth="1"/>
    <col min="38" max="39" width="14.1640625" customWidth="1"/>
    <col min="40" max="48" width="9.1640625" customWidth="1"/>
    <col min="49" max="56" width="10" customWidth="1"/>
    <col min="57" max="57" width="3.83203125" customWidth="1"/>
    <col min="58" max="58" width="5.6640625" customWidth="1"/>
    <col min="59" max="59" width="8" customWidth="1"/>
    <col min="60" max="67" width="10.1640625" customWidth="1"/>
    <col min="68" max="68" width="3.33203125" customWidth="1"/>
    <col min="69" max="72" width="6.1640625" customWidth="1"/>
  </cols>
  <sheetData>
    <row r="1" spans="2:47" ht="23">
      <c r="B1" s="133">
        <f t="shared" ref="B1:K1" si="0">COLUMN(B:B) - 1</f>
        <v>1</v>
      </c>
      <c r="C1" s="133">
        <f t="shared" si="0"/>
        <v>2</v>
      </c>
      <c r="D1" s="133">
        <f t="shared" si="0"/>
        <v>3</v>
      </c>
      <c r="E1" s="133">
        <f t="shared" si="0"/>
        <v>4</v>
      </c>
      <c r="F1" s="133">
        <f t="shared" si="0"/>
        <v>5</v>
      </c>
      <c r="G1" s="133">
        <f t="shared" si="0"/>
        <v>6</v>
      </c>
      <c r="H1" s="133">
        <f t="shared" si="0"/>
        <v>7</v>
      </c>
      <c r="I1" s="133">
        <f t="shared" si="0"/>
        <v>8</v>
      </c>
      <c r="J1" s="133">
        <f t="shared" si="0"/>
        <v>9</v>
      </c>
      <c r="K1" s="133">
        <f t="shared" si="0"/>
        <v>10</v>
      </c>
      <c r="L1" s="12"/>
      <c r="M1" s="134" t="s">
        <v>1482</v>
      </c>
      <c r="N1" s="133"/>
      <c r="O1" s="133"/>
      <c r="P1" s="12"/>
      <c r="Q1" s="12" t="s">
        <v>1483</v>
      </c>
      <c r="R1" s="12"/>
      <c r="S1" s="12"/>
      <c r="T1" s="12"/>
      <c r="U1" s="12"/>
      <c r="V1" s="12"/>
      <c r="W1" s="12"/>
      <c r="X1" s="134" t="s">
        <v>4</v>
      </c>
      <c r="Z1" s="133">
        <v>14</v>
      </c>
      <c r="AA1" s="12">
        <f>Z1 + 1</f>
        <v>15</v>
      </c>
      <c r="AD1" s="12"/>
      <c r="AE1" s="12"/>
      <c r="AG1" s="12"/>
      <c r="AH1" s="12"/>
      <c r="AI1" s="12"/>
      <c r="AJ1" s="12"/>
      <c r="AL1" s="17"/>
      <c r="AM1" s="17"/>
      <c r="AN1" s="17"/>
      <c r="AO1" s="17"/>
    </row>
    <row r="2" spans="2:47" ht="23">
      <c r="B2" s="12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>
        <v>2</v>
      </c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L2" s="17"/>
      <c r="AM2" s="17"/>
      <c r="AN2" s="17"/>
      <c r="AO2" s="17"/>
    </row>
    <row r="3" spans="2:47" ht="18">
      <c r="B3" s="409" t="s">
        <v>157</v>
      </c>
      <c r="C3" s="410" t="s">
        <v>6</v>
      </c>
      <c r="D3" s="135" t="s">
        <v>1484</v>
      </c>
      <c r="E3" s="135" t="s">
        <v>1483</v>
      </c>
      <c r="F3" s="135" t="s">
        <v>1485</v>
      </c>
      <c r="G3" s="135" t="s">
        <v>1486</v>
      </c>
      <c r="H3" s="135" t="s">
        <v>1487</v>
      </c>
      <c r="I3" s="135" t="s">
        <v>1483</v>
      </c>
      <c r="J3" s="135" t="s">
        <v>1488</v>
      </c>
      <c r="K3" s="135" t="s">
        <v>1489</v>
      </c>
      <c r="L3" s="15"/>
      <c r="M3" s="409" t="s">
        <v>157</v>
      </c>
      <c r="N3" s="412" t="s">
        <v>1702</v>
      </c>
      <c r="O3" s="50" t="s">
        <v>1491</v>
      </c>
      <c r="P3" s="50" t="s">
        <v>1483</v>
      </c>
      <c r="Q3" s="50" t="s">
        <v>1492</v>
      </c>
      <c r="R3" s="50" t="s">
        <v>1493</v>
      </c>
      <c r="S3" s="50" t="s">
        <v>1494</v>
      </c>
      <c r="T3" s="50" t="s">
        <v>1483</v>
      </c>
      <c r="U3" s="50" t="s">
        <v>1495</v>
      </c>
      <c r="V3" s="50" t="s">
        <v>1496</v>
      </c>
      <c r="W3" s="15"/>
      <c r="X3" s="414" t="s">
        <v>157</v>
      </c>
      <c r="Y3" s="406" t="s">
        <v>6</v>
      </c>
      <c r="Z3" s="406" t="s">
        <v>1497</v>
      </c>
      <c r="AA3" s="406" t="s">
        <v>1498</v>
      </c>
      <c r="AB3" s="406" t="s">
        <v>1499</v>
      </c>
      <c r="AC3" s="50" t="s">
        <v>1491</v>
      </c>
      <c r="AD3" s="50" t="s">
        <v>1483</v>
      </c>
      <c r="AE3" s="50" t="s">
        <v>1492</v>
      </c>
      <c r="AF3" s="50" t="s">
        <v>1493</v>
      </c>
      <c r="AG3" s="50" t="s">
        <v>1494</v>
      </c>
      <c r="AH3" s="50" t="s">
        <v>1483</v>
      </c>
      <c r="AI3" s="50" t="s">
        <v>1495</v>
      </c>
      <c r="AJ3" s="50" t="s">
        <v>1496</v>
      </c>
      <c r="AL3" s="408" t="s">
        <v>1500</v>
      </c>
      <c r="AM3" s="408" t="s">
        <v>1501</v>
      </c>
      <c r="AN3" s="50" t="s">
        <v>1491</v>
      </c>
      <c r="AO3" s="50" t="s">
        <v>1483</v>
      </c>
      <c r="AP3" s="50" t="s">
        <v>1492</v>
      </c>
      <c r="AQ3" s="50" t="s">
        <v>1493</v>
      </c>
      <c r="AR3" s="50" t="s">
        <v>1494</v>
      </c>
      <c r="AS3" s="50" t="s">
        <v>1483</v>
      </c>
      <c r="AT3" s="50" t="s">
        <v>1495</v>
      </c>
      <c r="AU3" s="50" t="s">
        <v>1496</v>
      </c>
    </row>
    <row r="4" spans="2:47" ht="18">
      <c r="B4" s="407"/>
      <c r="C4" s="411"/>
      <c r="D4" s="136">
        <v>1</v>
      </c>
      <c r="E4" s="136">
        <v>2</v>
      </c>
      <c r="F4" s="136">
        <v>3</v>
      </c>
      <c r="G4" s="136">
        <v>4</v>
      </c>
      <c r="H4" s="136">
        <v>5</v>
      </c>
      <c r="I4" s="136">
        <v>6</v>
      </c>
      <c r="J4" s="136">
        <v>7</v>
      </c>
      <c r="K4" s="136">
        <v>8</v>
      </c>
      <c r="L4" s="15"/>
      <c r="M4" s="407"/>
      <c r="N4" s="413"/>
      <c r="O4" s="50">
        <v>1</v>
      </c>
      <c r="P4" s="50">
        <v>2</v>
      </c>
      <c r="Q4" s="50">
        <v>3</v>
      </c>
      <c r="R4" s="50">
        <v>4</v>
      </c>
      <c r="S4" s="50">
        <v>5</v>
      </c>
      <c r="T4" s="50">
        <v>6</v>
      </c>
      <c r="U4" s="50">
        <v>7</v>
      </c>
      <c r="V4" s="50">
        <v>8</v>
      </c>
      <c r="W4" s="15"/>
      <c r="X4" s="387"/>
      <c r="Y4" s="407"/>
      <c r="Z4" s="407"/>
      <c r="AA4" s="407"/>
      <c r="AB4" s="407"/>
      <c r="AC4" s="50">
        <v>1</v>
      </c>
      <c r="AD4" s="50">
        <v>2</v>
      </c>
      <c r="AE4" s="50">
        <v>3</v>
      </c>
      <c r="AF4" s="50">
        <v>4</v>
      </c>
      <c r="AG4" s="50">
        <v>5</v>
      </c>
      <c r="AH4" s="50">
        <v>6</v>
      </c>
      <c r="AI4" s="50">
        <v>7</v>
      </c>
      <c r="AJ4" s="50">
        <v>8</v>
      </c>
      <c r="AL4" s="407"/>
      <c r="AM4" s="407"/>
      <c r="AN4" s="50">
        <v>1</v>
      </c>
      <c r="AO4" s="50">
        <v>2</v>
      </c>
      <c r="AP4" s="50">
        <v>3</v>
      </c>
      <c r="AQ4" s="50">
        <v>4</v>
      </c>
      <c r="AR4" s="50">
        <v>5</v>
      </c>
      <c r="AS4" s="50">
        <v>6</v>
      </c>
      <c r="AT4" s="50">
        <v>7</v>
      </c>
      <c r="AU4" s="50">
        <v>8</v>
      </c>
    </row>
    <row r="5" spans="2:47" ht="35">
      <c r="B5" s="137">
        <v>1</v>
      </c>
      <c r="C5" s="138" t="s">
        <v>274</v>
      </c>
      <c r="D5" s="139" t="s">
        <v>274</v>
      </c>
      <c r="E5" s="139" t="s">
        <v>1502</v>
      </c>
      <c r="F5" s="139" t="s">
        <v>1503</v>
      </c>
      <c r="G5" s="139" t="s">
        <v>1504</v>
      </c>
      <c r="H5" s="139" t="s">
        <v>1505</v>
      </c>
      <c r="I5" s="139" t="s">
        <v>1502</v>
      </c>
      <c r="J5" s="139" t="s">
        <v>1506</v>
      </c>
      <c r="K5" s="139" t="s">
        <v>1507</v>
      </c>
      <c r="L5" s="15"/>
      <c r="M5" s="137">
        <v>1</v>
      </c>
      <c r="N5" s="140" t="s">
        <v>80</v>
      </c>
      <c r="O5" s="140" t="s">
        <v>80</v>
      </c>
      <c r="P5" s="140" t="s">
        <v>1508</v>
      </c>
      <c r="Q5" s="140" t="s">
        <v>1509</v>
      </c>
      <c r="R5" s="141" t="str">
        <f t="shared" ref="R5:R8" si="1">O5</f>
        <v>a</v>
      </c>
      <c r="S5" s="140" t="s">
        <v>1510</v>
      </c>
      <c r="T5" s="142"/>
      <c r="U5" s="140" t="s">
        <v>1511</v>
      </c>
      <c r="V5" s="341" t="s">
        <v>1512</v>
      </c>
      <c r="W5" s="15"/>
      <c r="X5" s="104">
        <v>1</v>
      </c>
      <c r="Y5" s="143" t="s">
        <v>274</v>
      </c>
      <c r="Z5" s="143" t="str">
        <f t="array" ref="Z5">INDEX(十五音韻母資料表, $X5, $Z$1)</f>
        <v>un</v>
      </c>
      <c r="AA5" s="143" t="str">
        <f t="array" ref="AA5">INDEX(十五音韻母資料表, $X5, $AA$1)</f>
        <v>ut</v>
      </c>
      <c r="AB5" s="143" t="s">
        <v>62</v>
      </c>
      <c r="AC5" s="58" t="str">
        <f t="shared" ref="AC5:AE5" si="2">SUBSTITUTE($Z5, $AB5,  INDEX($AN5:$AU5, 1, AC$4))</f>
        <v>un</v>
      </c>
      <c r="AD5" s="58" t="str">
        <f t="shared" si="2"/>
        <v>ún</v>
      </c>
      <c r="AE5" s="58" t="str">
        <f t="shared" si="2"/>
        <v>ùn</v>
      </c>
      <c r="AF5" s="144" t="str">
        <f t="shared" ref="AF5:AF54" si="3">IF(AA5="ooh", "o͘h", AA5)</f>
        <v>ut</v>
      </c>
      <c r="AG5" s="58" t="str">
        <f t="shared" ref="AG5:AI5" si="4">SUBSTITUTE($Z5, $AB5,  INDEX($AN5:$AU5, 1, AG$4))</f>
        <v>ûn</v>
      </c>
      <c r="AH5" s="145" t="str">
        <f t="shared" si="4"/>
        <v>0n</v>
      </c>
      <c r="AI5" s="58" t="str">
        <f t="shared" si="4"/>
        <v>ūn</v>
      </c>
      <c r="AJ5" s="144" t="str">
        <f t="shared" ref="AJ5:AJ54" si="5">SUBSTITUTE($AA5, $AB5,  INDEX($AN5:$AU5, 1, AJ$4))</f>
        <v>u̍t</v>
      </c>
      <c r="AL5" s="17">
        <f t="shared" ref="AL5:AL54" si="6">FIND(AB5, Z5, 1)</f>
        <v>1</v>
      </c>
      <c r="AM5" s="17">
        <f t="shared" ref="AM5:AM54" si="7">MATCH(AB5, $N$5:$N$13, 0)</f>
        <v>6</v>
      </c>
      <c r="AN5" s="17" t="str">
        <f t="shared" ref="AN5:AU5" si="8">INDEX($O$5:$V$13, $AM5, AN$4)</f>
        <v>u</v>
      </c>
      <c r="AO5" s="17" t="str">
        <f t="shared" si="8"/>
        <v>ú</v>
      </c>
      <c r="AP5" s="17" t="str">
        <f t="shared" si="8"/>
        <v>ù</v>
      </c>
      <c r="AQ5" s="17" t="str">
        <f t="shared" si="8"/>
        <v>u</v>
      </c>
      <c r="AR5" s="17" t="str">
        <f t="shared" si="8"/>
        <v>û</v>
      </c>
      <c r="AS5" s="152">
        <f t="shared" si="8"/>
        <v>0</v>
      </c>
      <c r="AT5" s="17" t="str">
        <f t="shared" si="8"/>
        <v>ū</v>
      </c>
      <c r="AU5" s="17" t="str">
        <f t="shared" si="8"/>
        <v>u̍</v>
      </c>
    </row>
    <row r="6" spans="2:47" ht="35">
      <c r="B6" s="137">
        <v>2</v>
      </c>
      <c r="C6" s="138" t="s">
        <v>281</v>
      </c>
      <c r="D6" s="139" t="s">
        <v>281</v>
      </c>
      <c r="E6" s="139" t="s">
        <v>1513</v>
      </c>
      <c r="F6" s="139" t="s">
        <v>1514</v>
      </c>
      <c r="G6" s="139" t="s">
        <v>1515</v>
      </c>
      <c r="H6" s="146" t="s">
        <v>1516</v>
      </c>
      <c r="I6" s="139" t="s">
        <v>1513</v>
      </c>
      <c r="J6" s="139" t="s">
        <v>1517</v>
      </c>
      <c r="K6" s="139" t="s">
        <v>1518</v>
      </c>
      <c r="L6" s="15"/>
      <c r="M6" s="137">
        <v>2</v>
      </c>
      <c r="N6" s="140" t="s">
        <v>98</v>
      </c>
      <c r="O6" s="140" t="s">
        <v>98</v>
      </c>
      <c r="P6" s="140" t="s">
        <v>1519</v>
      </c>
      <c r="Q6" s="140" t="s">
        <v>1520</v>
      </c>
      <c r="R6" s="141" t="str">
        <f t="shared" si="1"/>
        <v>e</v>
      </c>
      <c r="S6" s="140" t="s">
        <v>1521</v>
      </c>
      <c r="T6" s="142"/>
      <c r="U6" s="140" t="s">
        <v>1522</v>
      </c>
      <c r="V6" s="341" t="s">
        <v>1523</v>
      </c>
      <c r="W6" s="15"/>
      <c r="X6" s="104">
        <v>2</v>
      </c>
      <c r="Y6" s="143" t="s">
        <v>281</v>
      </c>
      <c r="Z6" s="143" t="str">
        <f t="array" ref="Z6">INDEX(十五音韻母資料表, $X6, $Z$1)</f>
        <v>ian</v>
      </c>
      <c r="AA6" s="143" t="str">
        <f t="array" ref="AA6">INDEX(十五音韻母資料表, $X6, $AA$1)</f>
        <v>iat</v>
      </c>
      <c r="AB6" s="143" t="s">
        <v>80</v>
      </c>
      <c r="AC6" s="58" t="str">
        <f t="shared" ref="AC6:AE6" si="9">SUBSTITUTE($Z6, $AB6,  INDEX($AN6:$AU6, 1, AC$4))</f>
        <v>ian</v>
      </c>
      <c r="AD6" s="58" t="str">
        <f t="shared" si="9"/>
        <v>ián</v>
      </c>
      <c r="AE6" s="58" t="str">
        <f t="shared" si="9"/>
        <v>iàn</v>
      </c>
      <c r="AF6" s="144" t="str">
        <f t="shared" si="3"/>
        <v>iat</v>
      </c>
      <c r="AG6" s="58" t="str">
        <f t="shared" ref="AG6:AI6" si="10">SUBSTITUTE($Z6, $AB6,  INDEX($AN6:$AU6, 1, AG$4))</f>
        <v>iân</v>
      </c>
      <c r="AH6" s="145" t="str">
        <f t="shared" si="10"/>
        <v>i0n</v>
      </c>
      <c r="AI6" s="58" t="str">
        <f t="shared" si="10"/>
        <v>iān</v>
      </c>
      <c r="AJ6" s="144" t="str">
        <f t="shared" si="5"/>
        <v>ia̍t</v>
      </c>
      <c r="AL6" s="17">
        <f t="shared" si="6"/>
        <v>2</v>
      </c>
      <c r="AM6" s="17">
        <f t="shared" si="7"/>
        <v>1</v>
      </c>
      <c r="AN6" s="17" t="str">
        <f t="shared" ref="AN6:AU6" si="11">INDEX($O$5:$V$13, $AM6, AN$4)</f>
        <v>a</v>
      </c>
      <c r="AO6" s="17" t="str">
        <f t="shared" si="11"/>
        <v>á</v>
      </c>
      <c r="AP6" s="17" t="str">
        <f t="shared" si="11"/>
        <v>à</v>
      </c>
      <c r="AQ6" s="17" t="str">
        <f t="shared" si="11"/>
        <v>a</v>
      </c>
      <c r="AR6" s="17" t="str">
        <f t="shared" si="11"/>
        <v>â</v>
      </c>
      <c r="AS6" s="152">
        <f t="shared" si="11"/>
        <v>0</v>
      </c>
      <c r="AT6" s="17" t="str">
        <f t="shared" si="11"/>
        <v>ā</v>
      </c>
      <c r="AU6" s="17" t="str">
        <f t="shared" si="11"/>
        <v>a̍</v>
      </c>
    </row>
    <row r="7" spans="2:47" ht="35">
      <c r="B7" s="137">
        <v>3</v>
      </c>
      <c r="C7" s="138" t="s">
        <v>288</v>
      </c>
      <c r="D7" s="139" t="s">
        <v>288</v>
      </c>
      <c r="E7" s="139" t="s">
        <v>1524</v>
      </c>
      <c r="F7" s="139" t="s">
        <v>1525</v>
      </c>
      <c r="G7" s="139" t="s">
        <v>1526</v>
      </c>
      <c r="H7" s="146" t="s">
        <v>1516</v>
      </c>
      <c r="I7" s="139" t="s">
        <v>1524</v>
      </c>
      <c r="J7" s="139" t="s">
        <v>1527</v>
      </c>
      <c r="K7" s="139" t="s">
        <v>1528</v>
      </c>
      <c r="L7" s="15"/>
      <c r="M7" s="137">
        <v>3</v>
      </c>
      <c r="N7" s="140" t="s">
        <v>67</v>
      </c>
      <c r="O7" s="140" t="s">
        <v>67</v>
      </c>
      <c r="P7" s="140" t="s">
        <v>1529</v>
      </c>
      <c r="Q7" s="140" t="s">
        <v>1530</v>
      </c>
      <c r="R7" s="141" t="str">
        <f t="shared" si="1"/>
        <v>i</v>
      </c>
      <c r="S7" s="140" t="s">
        <v>1531</v>
      </c>
      <c r="T7" s="142"/>
      <c r="U7" s="140" t="s">
        <v>1532</v>
      </c>
      <c r="V7" s="341" t="s">
        <v>1533</v>
      </c>
      <c r="W7" s="15"/>
      <c r="X7" s="104">
        <v>3</v>
      </c>
      <c r="Y7" s="143" t="s">
        <v>288</v>
      </c>
      <c r="Z7" s="143" t="str">
        <f t="array" ref="Z7">INDEX(十五音韻母資料表, $X7, $Z$1)</f>
        <v>im</v>
      </c>
      <c r="AA7" s="143" t="str">
        <f t="array" ref="AA7">INDEX(十五音韻母資料表, $X7, $AA$1)</f>
        <v>ip</v>
      </c>
      <c r="AB7" s="143" t="s">
        <v>67</v>
      </c>
      <c r="AC7" s="58" t="str">
        <f t="shared" ref="AC7:AE7" si="12">SUBSTITUTE($Z7, $AB7,  INDEX($AN7:$AU7, 1, AC$4))</f>
        <v>im</v>
      </c>
      <c r="AD7" s="58" t="str">
        <f t="shared" si="12"/>
        <v>ím</v>
      </c>
      <c r="AE7" s="58" t="str">
        <f t="shared" si="12"/>
        <v>ìm</v>
      </c>
      <c r="AF7" s="144" t="str">
        <f t="shared" si="3"/>
        <v>ip</v>
      </c>
      <c r="AG7" s="58" t="str">
        <f t="shared" ref="AG7:AI7" si="13">SUBSTITUTE($Z7, $AB7,  INDEX($AN7:$AU7, 1, AG$4))</f>
        <v>îm</v>
      </c>
      <c r="AH7" s="145" t="str">
        <f t="shared" si="13"/>
        <v>0m</v>
      </c>
      <c r="AI7" s="58" t="str">
        <f t="shared" si="13"/>
        <v>īm</v>
      </c>
      <c r="AJ7" s="144" t="str">
        <f t="shared" si="5"/>
        <v>i̍p</v>
      </c>
      <c r="AL7" s="17">
        <f t="shared" si="6"/>
        <v>1</v>
      </c>
      <c r="AM7" s="17">
        <f t="shared" si="7"/>
        <v>3</v>
      </c>
      <c r="AN7" s="17" t="str">
        <f t="shared" ref="AN7:AU7" si="14">INDEX($O$5:$V$13, $AM7, AN$4)</f>
        <v>i</v>
      </c>
      <c r="AO7" s="17" t="str">
        <f t="shared" si="14"/>
        <v>í</v>
      </c>
      <c r="AP7" s="17" t="str">
        <f t="shared" si="14"/>
        <v>ì</v>
      </c>
      <c r="AQ7" s="17" t="str">
        <f t="shared" si="14"/>
        <v>i</v>
      </c>
      <c r="AR7" s="17" t="str">
        <f t="shared" si="14"/>
        <v>î</v>
      </c>
      <c r="AS7" s="152">
        <f t="shared" si="14"/>
        <v>0</v>
      </c>
      <c r="AT7" s="17" t="str">
        <f t="shared" si="14"/>
        <v>ī</v>
      </c>
      <c r="AU7" s="17" t="str">
        <f t="shared" si="14"/>
        <v>i̍</v>
      </c>
    </row>
    <row r="8" spans="2:47" ht="35">
      <c r="B8" s="137">
        <v>4</v>
      </c>
      <c r="C8" s="138" t="s">
        <v>293</v>
      </c>
      <c r="D8" s="139" t="s">
        <v>293</v>
      </c>
      <c r="E8" s="139" t="s">
        <v>1534</v>
      </c>
      <c r="F8" s="139" t="s">
        <v>1535</v>
      </c>
      <c r="G8" s="146" t="s">
        <v>1516</v>
      </c>
      <c r="H8" s="139" t="s">
        <v>1536</v>
      </c>
      <c r="I8" s="139" t="s">
        <v>1534</v>
      </c>
      <c r="J8" s="139" t="s">
        <v>1537</v>
      </c>
      <c r="K8" s="146" t="s">
        <v>1516</v>
      </c>
      <c r="L8" s="15"/>
      <c r="M8" s="137">
        <v>4</v>
      </c>
      <c r="N8" s="140" t="s">
        <v>86</v>
      </c>
      <c r="O8" s="140" t="s">
        <v>86</v>
      </c>
      <c r="P8" s="140" t="s">
        <v>1538</v>
      </c>
      <c r="Q8" s="140" t="s">
        <v>1539</v>
      </c>
      <c r="R8" s="141" t="str">
        <f t="shared" si="1"/>
        <v>o</v>
      </c>
      <c r="S8" s="140" t="s">
        <v>1540</v>
      </c>
      <c r="T8" s="142"/>
      <c r="U8" s="140" t="s">
        <v>1541</v>
      </c>
      <c r="V8" s="341" t="s">
        <v>1703</v>
      </c>
      <c r="W8" s="15"/>
      <c r="X8" s="104">
        <v>4</v>
      </c>
      <c r="Y8" s="143" t="s">
        <v>293</v>
      </c>
      <c r="Z8" s="143" t="str">
        <f t="array" ref="Z8">INDEX(十五音韻母資料表, $X8, $Z$1)</f>
        <v>ui</v>
      </c>
      <c r="AA8" s="143">
        <f t="array" ref="AA8">INDEX(十五音韻母資料表, $X8, $AA$1)</f>
        <v>0</v>
      </c>
      <c r="AB8" s="143" t="s">
        <v>62</v>
      </c>
      <c r="AC8" s="58" t="str">
        <f t="shared" ref="AC8:AE8" si="15">SUBSTITUTE($Z8, $AB8,  INDEX($AN8:$AU8, 1, AC$4))</f>
        <v>ui</v>
      </c>
      <c r="AD8" s="58" t="str">
        <f t="shared" si="15"/>
        <v>úi</v>
      </c>
      <c r="AE8" s="58" t="str">
        <f t="shared" si="15"/>
        <v>ùi</v>
      </c>
      <c r="AF8" s="144">
        <f t="shared" si="3"/>
        <v>0</v>
      </c>
      <c r="AG8" s="58" t="str">
        <f t="shared" ref="AG8:AI8" si="16">SUBSTITUTE($Z8, $AB8,  INDEX($AN8:$AU8, 1, AG$4))</f>
        <v>ûi</v>
      </c>
      <c r="AH8" s="145" t="str">
        <f t="shared" si="16"/>
        <v>0i</v>
      </c>
      <c r="AI8" s="58" t="str">
        <f t="shared" si="16"/>
        <v>ūi</v>
      </c>
      <c r="AJ8" s="144" t="str">
        <f t="shared" si="5"/>
        <v>0</v>
      </c>
      <c r="AL8" s="17">
        <f t="shared" si="6"/>
        <v>1</v>
      </c>
      <c r="AM8" s="17">
        <f t="shared" si="7"/>
        <v>6</v>
      </c>
      <c r="AN8" s="17" t="str">
        <f t="shared" ref="AN8:AU8" si="17">INDEX($O$5:$V$13, $AM8, AN$4)</f>
        <v>u</v>
      </c>
      <c r="AO8" s="17" t="str">
        <f t="shared" si="17"/>
        <v>ú</v>
      </c>
      <c r="AP8" s="17" t="str">
        <f t="shared" si="17"/>
        <v>ù</v>
      </c>
      <c r="AQ8" s="17" t="str">
        <f t="shared" si="17"/>
        <v>u</v>
      </c>
      <c r="AR8" s="17" t="str">
        <f t="shared" si="17"/>
        <v>û</v>
      </c>
      <c r="AS8" s="152">
        <f t="shared" si="17"/>
        <v>0</v>
      </c>
      <c r="AT8" s="17" t="str">
        <f t="shared" si="17"/>
        <v>ū</v>
      </c>
      <c r="AU8" s="17" t="str">
        <f t="shared" si="17"/>
        <v>u̍</v>
      </c>
    </row>
    <row r="9" spans="2:47" ht="35">
      <c r="B9" s="137">
        <v>5</v>
      </c>
      <c r="C9" s="138" t="s">
        <v>297</v>
      </c>
      <c r="D9" s="139" t="s">
        <v>297</v>
      </c>
      <c r="E9" s="139" t="s">
        <v>1543</v>
      </c>
      <c r="F9" s="139" t="s">
        <v>1544</v>
      </c>
      <c r="G9" s="139" t="s">
        <v>1545</v>
      </c>
      <c r="H9" s="139" t="s">
        <v>1546</v>
      </c>
      <c r="I9" s="139" t="s">
        <v>1543</v>
      </c>
      <c r="J9" s="139" t="s">
        <v>1547</v>
      </c>
      <c r="K9" s="139" t="s">
        <v>1548</v>
      </c>
      <c r="L9" s="15"/>
      <c r="M9" s="137">
        <v>5</v>
      </c>
      <c r="N9" s="140" t="s">
        <v>75</v>
      </c>
      <c r="O9" s="140" t="s">
        <v>75</v>
      </c>
      <c r="P9" s="140" t="str">
        <f t="shared" ref="P9:S9" si="18">P8 &amp; $N$8</f>
        <v>óo</v>
      </c>
      <c r="Q9" s="140" t="str">
        <f t="shared" si="18"/>
        <v>òo</v>
      </c>
      <c r="R9" s="141" t="str">
        <f t="shared" si="18"/>
        <v>oo</v>
      </c>
      <c r="S9" s="140" t="str">
        <f t="shared" si="18"/>
        <v>ôo</v>
      </c>
      <c r="T9" s="142"/>
      <c r="U9" s="140" t="str">
        <f t="shared" ref="U9" si="19">U8 &amp; $N$8</f>
        <v>ōo</v>
      </c>
      <c r="V9" s="341" t="str">
        <f>V8&amp;"o"</f>
        <v>o̍o</v>
      </c>
      <c r="W9" s="15"/>
      <c r="X9" s="104">
        <v>5</v>
      </c>
      <c r="Y9" s="143" t="s">
        <v>297</v>
      </c>
      <c r="Z9" s="143" t="str">
        <f t="array" ref="Z9">INDEX(十五音韻母資料表, $X9, $Z$1)</f>
        <v>ee</v>
      </c>
      <c r="AA9" s="143" t="str">
        <f t="array" ref="AA9">INDEX(十五音韻母資料表, $X9, $AA$1)</f>
        <v>eeh</v>
      </c>
      <c r="AB9" s="143" t="s">
        <v>98</v>
      </c>
      <c r="AC9" s="58" t="str">
        <f t="shared" ref="AC9:AE9" si="20">SUBSTITUTE($Z9, $AB9,  INDEX($AN9:$AU9, 1, AC$4))</f>
        <v>ee</v>
      </c>
      <c r="AD9" s="58" t="str">
        <f t="shared" si="20"/>
        <v>éé</v>
      </c>
      <c r="AE9" s="58" t="str">
        <f t="shared" si="20"/>
        <v>èè</v>
      </c>
      <c r="AF9" s="144" t="str">
        <f t="shared" si="3"/>
        <v>eeh</v>
      </c>
      <c r="AG9" s="58" t="str">
        <f t="shared" ref="AG9:AI9" si="21">SUBSTITUTE($Z9, $AB9,  INDEX($AN9:$AU9, 1, AG$4))</f>
        <v>êê</v>
      </c>
      <c r="AH9" s="145" t="str">
        <f t="shared" si="21"/>
        <v>00</v>
      </c>
      <c r="AI9" s="58" t="str">
        <f t="shared" si="21"/>
        <v>ēē</v>
      </c>
      <c r="AJ9" s="144" t="str">
        <f t="shared" si="5"/>
        <v>e̍e̍h</v>
      </c>
      <c r="AL9" s="17">
        <f t="shared" si="6"/>
        <v>1</v>
      </c>
      <c r="AM9" s="17">
        <f t="shared" si="7"/>
        <v>2</v>
      </c>
      <c r="AN9" s="17" t="str">
        <f t="shared" ref="AN9:AU9" si="22">INDEX($O$5:$V$13, $AM9, AN$4)</f>
        <v>e</v>
      </c>
      <c r="AO9" s="17" t="str">
        <f t="shared" si="22"/>
        <v>é</v>
      </c>
      <c r="AP9" s="17" t="str">
        <f t="shared" si="22"/>
        <v>è</v>
      </c>
      <c r="AQ9" s="17" t="str">
        <f t="shared" si="22"/>
        <v>e</v>
      </c>
      <c r="AR9" s="17" t="str">
        <f t="shared" si="22"/>
        <v>ê</v>
      </c>
      <c r="AS9" s="152">
        <f t="shared" si="22"/>
        <v>0</v>
      </c>
      <c r="AT9" s="17" t="str">
        <f t="shared" si="22"/>
        <v>ē</v>
      </c>
      <c r="AU9" s="17" t="str">
        <f t="shared" si="22"/>
        <v>e̍</v>
      </c>
    </row>
    <row r="10" spans="2:47" ht="35">
      <c r="B10" s="137">
        <v>6</v>
      </c>
      <c r="C10" s="138" t="s">
        <v>310</v>
      </c>
      <c r="D10" s="139" t="s">
        <v>310</v>
      </c>
      <c r="E10" s="139" t="s">
        <v>1555</v>
      </c>
      <c r="F10" s="139" t="s">
        <v>1556</v>
      </c>
      <c r="G10" s="139" t="s">
        <v>1557</v>
      </c>
      <c r="H10" s="146" t="s">
        <v>1516</v>
      </c>
      <c r="I10" s="139" t="s">
        <v>1555</v>
      </c>
      <c r="J10" s="146" t="s">
        <v>1516</v>
      </c>
      <c r="K10" s="146" t="s">
        <v>1516</v>
      </c>
      <c r="L10" s="15"/>
      <c r="M10" s="137">
        <v>6</v>
      </c>
      <c r="N10" s="140" t="s">
        <v>62</v>
      </c>
      <c r="O10" s="140" t="s">
        <v>62</v>
      </c>
      <c r="P10" s="140" t="s">
        <v>1558</v>
      </c>
      <c r="Q10" s="140" t="s">
        <v>1559</v>
      </c>
      <c r="R10" s="141" t="str">
        <f t="shared" ref="R10:R13" si="23">O10</f>
        <v>u</v>
      </c>
      <c r="S10" s="140" t="s">
        <v>1560</v>
      </c>
      <c r="T10" s="142"/>
      <c r="U10" s="140" t="s">
        <v>1561</v>
      </c>
      <c r="V10" s="341" t="s">
        <v>1562</v>
      </c>
      <c r="W10" s="15"/>
      <c r="X10" s="104">
        <v>6</v>
      </c>
      <c r="Y10" s="143" t="s">
        <v>310</v>
      </c>
      <c r="Z10" s="143" t="str">
        <f t="array" ref="Z10">INDEX(十五音韻母資料表, $X10, $Z$1)</f>
        <v>an</v>
      </c>
      <c r="AA10" s="143" t="str">
        <f t="array" ref="AA10">INDEX(十五音韻母資料表, $X10, $AA$1)</f>
        <v>at</v>
      </c>
      <c r="AB10" s="143" t="s">
        <v>80</v>
      </c>
      <c r="AC10" s="58" t="str">
        <f t="shared" ref="AC10:AE10" si="24">SUBSTITUTE($Z10, $AB10,  INDEX($AN10:$AU10, 1, AC$4))</f>
        <v>an</v>
      </c>
      <c r="AD10" s="58" t="str">
        <f t="shared" si="24"/>
        <v>án</v>
      </c>
      <c r="AE10" s="58" t="str">
        <f t="shared" si="24"/>
        <v>àn</v>
      </c>
      <c r="AF10" s="144" t="str">
        <f t="shared" si="3"/>
        <v>at</v>
      </c>
      <c r="AG10" s="58" t="str">
        <f t="shared" ref="AG10:AI10" si="25">SUBSTITUTE($Z10, $AB10,  INDEX($AN10:$AU10, 1, AG$4))</f>
        <v>ân</v>
      </c>
      <c r="AH10" s="145" t="str">
        <f t="shared" si="25"/>
        <v>0n</v>
      </c>
      <c r="AI10" s="58" t="str">
        <f t="shared" si="25"/>
        <v>ān</v>
      </c>
      <c r="AJ10" s="144" t="str">
        <f t="shared" si="5"/>
        <v>a̍t</v>
      </c>
      <c r="AL10" s="17">
        <f t="shared" si="6"/>
        <v>1</v>
      </c>
      <c r="AM10" s="17">
        <f t="shared" si="7"/>
        <v>1</v>
      </c>
      <c r="AN10" s="17" t="str">
        <f t="shared" ref="AN10:AU10" si="26">INDEX($O$5:$V$13, $AM10, AN$4)</f>
        <v>a</v>
      </c>
      <c r="AO10" s="17" t="str">
        <f t="shared" si="26"/>
        <v>á</v>
      </c>
      <c r="AP10" s="17" t="str">
        <f t="shared" si="26"/>
        <v>à</v>
      </c>
      <c r="AQ10" s="17" t="str">
        <f t="shared" si="26"/>
        <v>a</v>
      </c>
      <c r="AR10" s="17" t="str">
        <f t="shared" si="26"/>
        <v>â</v>
      </c>
      <c r="AS10" s="152">
        <f t="shared" si="26"/>
        <v>0</v>
      </c>
      <c r="AT10" s="17" t="str">
        <f t="shared" si="26"/>
        <v>ā</v>
      </c>
      <c r="AU10" s="17" t="str">
        <f t="shared" si="26"/>
        <v>a̍</v>
      </c>
    </row>
    <row r="11" spans="2:47" ht="35">
      <c r="B11" s="137">
        <v>7</v>
      </c>
      <c r="C11" s="138" t="s">
        <v>316</v>
      </c>
      <c r="D11" s="139" t="s">
        <v>316</v>
      </c>
      <c r="E11" s="139" t="s">
        <v>1563</v>
      </c>
      <c r="F11" s="139" t="s">
        <v>1564</v>
      </c>
      <c r="G11" s="139" t="s">
        <v>1565</v>
      </c>
      <c r="H11" s="139" t="s">
        <v>1566</v>
      </c>
      <c r="I11" s="139" t="s">
        <v>1563</v>
      </c>
      <c r="J11" s="139" t="s">
        <v>1566</v>
      </c>
      <c r="K11" s="139" t="s">
        <v>1567</v>
      </c>
      <c r="L11" s="15"/>
      <c r="M11" s="337">
        <v>7</v>
      </c>
      <c r="N11" s="340" t="s">
        <v>229</v>
      </c>
      <c r="O11" s="340" t="s">
        <v>229</v>
      </c>
      <c r="P11" s="340" t="s">
        <v>1568</v>
      </c>
      <c r="Q11" s="340" t="s">
        <v>1569</v>
      </c>
      <c r="R11" s="341" t="str">
        <f t="shared" si="23"/>
        <v>m</v>
      </c>
      <c r="S11" s="340" t="s">
        <v>1570</v>
      </c>
      <c r="T11" s="342" t="str">
        <f t="shared" ref="T11" si="27">Q11</f>
        <v>m̀</v>
      </c>
      <c r="U11" s="340" t="s">
        <v>1571</v>
      </c>
      <c r="V11" s="341" t="s">
        <v>1572</v>
      </c>
      <c r="W11" s="15"/>
      <c r="X11" s="104">
        <v>7</v>
      </c>
      <c r="Y11" s="143" t="s">
        <v>316</v>
      </c>
      <c r="Z11" s="143" t="str">
        <f t="array" ref="Z11">INDEX(十五音韻母資料表, $X11, $Z$1)</f>
        <v>ong</v>
      </c>
      <c r="AA11" s="143" t="str">
        <f t="array" ref="AA11">INDEX(十五音韻母資料表, $X11, $AA$1)</f>
        <v>ok</v>
      </c>
      <c r="AB11" s="143" t="s">
        <v>86</v>
      </c>
      <c r="AC11" s="58" t="str">
        <f t="shared" ref="AC11:AE11" si="28">SUBSTITUTE($Z11, $AB11,  INDEX($AN11:$AU11, 1, AC$4))</f>
        <v>ong</v>
      </c>
      <c r="AD11" s="58" t="str">
        <f t="shared" si="28"/>
        <v>óng</v>
      </c>
      <c r="AE11" s="58" t="str">
        <f t="shared" si="28"/>
        <v>òng</v>
      </c>
      <c r="AF11" s="144" t="str">
        <f t="shared" si="3"/>
        <v>ok</v>
      </c>
      <c r="AG11" s="58" t="str">
        <f t="shared" ref="AG11:AI11" si="29">SUBSTITUTE($Z11, $AB11,  INDEX($AN11:$AU11, 1, AG$4))</f>
        <v>ông</v>
      </c>
      <c r="AH11" s="145" t="str">
        <f t="shared" si="29"/>
        <v>0ng</v>
      </c>
      <c r="AI11" s="58" t="str">
        <f t="shared" si="29"/>
        <v>ōng</v>
      </c>
      <c r="AJ11" s="144" t="str">
        <f t="shared" si="5"/>
        <v>o̍k</v>
      </c>
      <c r="AL11" s="17">
        <f t="shared" si="6"/>
        <v>1</v>
      </c>
      <c r="AM11" s="17">
        <f t="shared" si="7"/>
        <v>4</v>
      </c>
      <c r="AN11" s="17" t="str">
        <f t="shared" ref="AN11:AU11" si="30">INDEX($O$5:$V$13, $AM11, AN$4)</f>
        <v>o</v>
      </c>
      <c r="AO11" s="17" t="str">
        <f t="shared" si="30"/>
        <v>ó</v>
      </c>
      <c r="AP11" s="17" t="str">
        <f t="shared" si="30"/>
        <v>ò</v>
      </c>
      <c r="AQ11" s="17" t="str">
        <f t="shared" si="30"/>
        <v>o</v>
      </c>
      <c r="AR11" s="17" t="str">
        <f t="shared" si="30"/>
        <v>ô</v>
      </c>
      <c r="AS11" s="152">
        <f t="shared" si="30"/>
        <v>0</v>
      </c>
      <c r="AT11" s="17" t="str">
        <f t="shared" si="30"/>
        <v>ō</v>
      </c>
      <c r="AU11" s="17" t="str">
        <f t="shared" si="30"/>
        <v>o̍</v>
      </c>
    </row>
    <row r="12" spans="2:47" ht="35">
      <c r="B12" s="137">
        <v>8</v>
      </c>
      <c r="C12" s="138" t="s">
        <v>322</v>
      </c>
      <c r="D12" s="139" t="s">
        <v>322</v>
      </c>
      <c r="E12" s="139" t="s">
        <v>1573</v>
      </c>
      <c r="F12" s="139" t="s">
        <v>1574</v>
      </c>
      <c r="G12" s="146" t="s">
        <v>1516</v>
      </c>
      <c r="H12" s="146" t="s">
        <v>1516</v>
      </c>
      <c r="I12" s="139" t="s">
        <v>1573</v>
      </c>
      <c r="J12" s="146" t="s">
        <v>1516</v>
      </c>
      <c r="K12" s="146" t="s">
        <v>1516</v>
      </c>
      <c r="L12" s="15"/>
      <c r="M12" s="337">
        <v>8</v>
      </c>
      <c r="N12" s="340" t="s">
        <v>113</v>
      </c>
      <c r="O12" s="340" t="s">
        <v>113</v>
      </c>
      <c r="P12" s="340" t="s">
        <v>1575</v>
      </c>
      <c r="Q12" s="340" t="s">
        <v>1576</v>
      </c>
      <c r="R12" s="341" t="str">
        <f t="shared" si="23"/>
        <v>n</v>
      </c>
      <c r="S12" s="345" t="s">
        <v>1577</v>
      </c>
      <c r="T12" s="342"/>
      <c r="U12" s="345" t="s">
        <v>1578</v>
      </c>
      <c r="V12" s="346" t="s">
        <v>1579</v>
      </c>
      <c r="W12" s="15"/>
      <c r="X12" s="104">
        <v>8</v>
      </c>
      <c r="Y12" s="143" t="s">
        <v>322</v>
      </c>
      <c r="Z12" s="143" t="str">
        <f t="array" ref="Z12">INDEX(十五音韻母資料表, $X12, $Z$1)</f>
        <v>uai</v>
      </c>
      <c r="AA12" s="143" t="str">
        <f t="array" ref="AA12">INDEX(十五音韻母資料表, $X12, $AA$1)</f>
        <v>uaih</v>
      </c>
      <c r="AB12" s="143" t="s">
        <v>80</v>
      </c>
      <c r="AC12" s="58" t="str">
        <f t="shared" ref="AC12:AE12" si="31">SUBSTITUTE($Z12, $AB12,  INDEX($AN12:$AU12, 1, AC$4))</f>
        <v>uai</v>
      </c>
      <c r="AD12" s="58" t="str">
        <f t="shared" si="31"/>
        <v>uái</v>
      </c>
      <c r="AE12" s="58" t="str">
        <f t="shared" si="31"/>
        <v>uài</v>
      </c>
      <c r="AF12" s="144" t="str">
        <f t="shared" si="3"/>
        <v>uaih</v>
      </c>
      <c r="AG12" s="58" t="str">
        <f t="shared" ref="AG12:AI12" si="32">SUBSTITUTE($Z12, $AB12,  INDEX($AN12:$AU12, 1, AG$4))</f>
        <v>uâi</v>
      </c>
      <c r="AH12" s="145" t="str">
        <f t="shared" si="32"/>
        <v>u0i</v>
      </c>
      <c r="AI12" s="58" t="str">
        <f t="shared" si="32"/>
        <v>uāi</v>
      </c>
      <c r="AJ12" s="144" t="str">
        <f t="shared" si="5"/>
        <v>ua̍ih</v>
      </c>
      <c r="AL12" s="17">
        <f t="shared" si="6"/>
        <v>2</v>
      </c>
      <c r="AM12" s="17">
        <f t="shared" si="7"/>
        <v>1</v>
      </c>
      <c r="AN12" s="17" t="str">
        <f t="shared" ref="AN12:AU12" si="33">INDEX($O$5:$V$13, $AM12, AN$4)</f>
        <v>a</v>
      </c>
      <c r="AO12" s="17" t="str">
        <f t="shared" si="33"/>
        <v>á</v>
      </c>
      <c r="AP12" s="17" t="str">
        <f t="shared" si="33"/>
        <v>à</v>
      </c>
      <c r="AQ12" s="17" t="str">
        <f t="shared" si="33"/>
        <v>a</v>
      </c>
      <c r="AR12" s="17" t="str">
        <f t="shared" si="33"/>
        <v>â</v>
      </c>
      <c r="AS12" s="152">
        <f t="shared" si="33"/>
        <v>0</v>
      </c>
      <c r="AT12" s="17" t="str">
        <f t="shared" si="33"/>
        <v>ā</v>
      </c>
      <c r="AU12" s="17" t="str">
        <f t="shared" si="33"/>
        <v>a̍</v>
      </c>
    </row>
    <row r="13" spans="2:47" ht="35">
      <c r="B13" s="137">
        <v>9</v>
      </c>
      <c r="C13" s="138" t="s">
        <v>333</v>
      </c>
      <c r="D13" s="139" t="s">
        <v>333</v>
      </c>
      <c r="E13" s="139" t="s">
        <v>1580</v>
      </c>
      <c r="F13" s="139" t="s">
        <v>1581</v>
      </c>
      <c r="G13" s="139" t="s">
        <v>1582</v>
      </c>
      <c r="H13" s="139" t="s">
        <v>1583</v>
      </c>
      <c r="I13" s="139" t="s">
        <v>1580</v>
      </c>
      <c r="J13" s="139" t="s">
        <v>1584</v>
      </c>
      <c r="K13" s="139" t="s">
        <v>1585</v>
      </c>
      <c r="L13" s="15"/>
      <c r="M13" s="337">
        <v>9</v>
      </c>
      <c r="N13" s="340" t="s">
        <v>1586</v>
      </c>
      <c r="O13" s="340" t="s">
        <v>1586</v>
      </c>
      <c r="P13" s="340" t="s">
        <v>1587</v>
      </c>
      <c r="Q13" s="340" t="s">
        <v>1576</v>
      </c>
      <c r="R13" s="341" t="str">
        <f t="shared" si="23"/>
        <v>ng</v>
      </c>
      <c r="S13" s="345" t="s">
        <v>1588</v>
      </c>
      <c r="T13" s="342"/>
      <c r="U13" s="345" t="s">
        <v>1589</v>
      </c>
      <c r="V13" s="346" t="s">
        <v>1590</v>
      </c>
      <c r="W13" s="15"/>
      <c r="X13" s="104">
        <v>9</v>
      </c>
      <c r="Y13" s="143" t="s">
        <v>333</v>
      </c>
      <c r="Z13" s="143" t="str">
        <f t="array" ref="Z13">INDEX(十五音韻母資料表, $X13, $Z$1)</f>
        <v>ing</v>
      </c>
      <c r="AA13" s="143" t="str">
        <f t="array" ref="AA13">INDEX(十五音韻母資料表, $X13, $AA$1)</f>
        <v>ik</v>
      </c>
      <c r="AB13" s="143" t="s">
        <v>67</v>
      </c>
      <c r="AC13" s="58" t="str">
        <f t="shared" ref="AC13:AE13" si="34">SUBSTITUTE($Z13, $AB13,  INDEX($AN13:$AU13, 1, AC$4))</f>
        <v>ing</v>
      </c>
      <c r="AD13" s="58" t="str">
        <f t="shared" si="34"/>
        <v>íng</v>
      </c>
      <c r="AE13" s="58" t="str">
        <f t="shared" si="34"/>
        <v>ìng</v>
      </c>
      <c r="AF13" s="144" t="str">
        <f t="shared" si="3"/>
        <v>ik</v>
      </c>
      <c r="AG13" s="58" t="str">
        <f t="shared" ref="AG13:AI13" si="35">SUBSTITUTE($Z13, $AB13,  INDEX($AN13:$AU13, 1, AG$4))</f>
        <v>îng</v>
      </c>
      <c r="AH13" s="145" t="str">
        <f t="shared" si="35"/>
        <v>0ng</v>
      </c>
      <c r="AI13" s="58" t="str">
        <f t="shared" si="35"/>
        <v>īng</v>
      </c>
      <c r="AJ13" s="144" t="str">
        <f t="shared" si="5"/>
        <v>i̍k</v>
      </c>
      <c r="AL13" s="17">
        <f t="shared" si="6"/>
        <v>1</v>
      </c>
      <c r="AM13" s="17">
        <f t="shared" si="7"/>
        <v>3</v>
      </c>
      <c r="AN13" s="17" t="str">
        <f t="shared" ref="AN13:AU13" si="36">INDEX($O$5:$V$13, $AM13, AN$4)</f>
        <v>i</v>
      </c>
      <c r="AO13" s="17" t="str">
        <f t="shared" si="36"/>
        <v>í</v>
      </c>
      <c r="AP13" s="17" t="str">
        <f t="shared" si="36"/>
        <v>ì</v>
      </c>
      <c r="AQ13" s="17" t="str">
        <f t="shared" si="36"/>
        <v>i</v>
      </c>
      <c r="AR13" s="17" t="str">
        <f t="shared" si="36"/>
        <v>î</v>
      </c>
      <c r="AS13" s="152">
        <f t="shared" si="36"/>
        <v>0</v>
      </c>
      <c r="AT13" s="17" t="str">
        <f t="shared" si="36"/>
        <v>ī</v>
      </c>
      <c r="AU13" s="17" t="str">
        <f t="shared" si="36"/>
        <v>i̍</v>
      </c>
    </row>
    <row r="14" spans="2:47" ht="35">
      <c r="B14" s="137">
        <v>10</v>
      </c>
      <c r="C14" s="138" t="s">
        <v>340</v>
      </c>
      <c r="D14" s="139" t="s">
        <v>340</v>
      </c>
      <c r="E14" s="139" t="s">
        <v>1591</v>
      </c>
      <c r="F14" s="139" t="s">
        <v>1592</v>
      </c>
      <c r="G14" s="139" t="s">
        <v>1593</v>
      </c>
      <c r="H14" s="139" t="s">
        <v>1594</v>
      </c>
      <c r="I14" s="139" t="s">
        <v>1591</v>
      </c>
      <c r="J14" s="139" t="s">
        <v>1595</v>
      </c>
      <c r="K14" s="139" t="s">
        <v>1596</v>
      </c>
      <c r="L14" s="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5"/>
      <c r="X14" s="104">
        <v>10</v>
      </c>
      <c r="Y14" s="143" t="s">
        <v>340</v>
      </c>
      <c r="Z14" s="143" t="str">
        <f t="array" ref="Z14">INDEX(十五音韻母資料表, $X14, $Z$1)</f>
        <v>uan</v>
      </c>
      <c r="AA14" s="143" t="str">
        <f t="array" ref="AA14">INDEX(十五音韻母資料表, $X14, $AA$1)</f>
        <v>uat</v>
      </c>
      <c r="AB14" s="143" t="s">
        <v>80</v>
      </c>
      <c r="AC14" s="58" t="str">
        <f t="shared" ref="AC14:AE14" si="37">SUBSTITUTE($Z14, $AB14,  INDEX($AN14:$AU14, 1, AC$4))</f>
        <v>uan</v>
      </c>
      <c r="AD14" s="58" t="str">
        <f t="shared" si="37"/>
        <v>uán</v>
      </c>
      <c r="AE14" s="58" t="str">
        <f t="shared" si="37"/>
        <v>uàn</v>
      </c>
      <c r="AF14" s="144" t="str">
        <f t="shared" si="3"/>
        <v>uat</v>
      </c>
      <c r="AG14" s="58" t="str">
        <f t="shared" ref="AG14:AI14" si="38">SUBSTITUTE($Z14, $AB14,  INDEX($AN14:$AU14, 1, AG$4))</f>
        <v>uân</v>
      </c>
      <c r="AH14" s="145" t="str">
        <f t="shared" si="38"/>
        <v>u0n</v>
      </c>
      <c r="AI14" s="58" t="str">
        <f t="shared" si="38"/>
        <v>uān</v>
      </c>
      <c r="AJ14" s="144" t="str">
        <f t="shared" si="5"/>
        <v>ua̍t</v>
      </c>
      <c r="AL14" s="17">
        <f t="shared" si="6"/>
        <v>2</v>
      </c>
      <c r="AM14" s="17">
        <f t="shared" si="7"/>
        <v>1</v>
      </c>
      <c r="AN14" s="17" t="str">
        <f t="shared" ref="AN14:AU14" si="39">INDEX($O$5:$V$13, $AM14, AN$4)</f>
        <v>a</v>
      </c>
      <c r="AO14" s="17" t="str">
        <f t="shared" si="39"/>
        <v>á</v>
      </c>
      <c r="AP14" s="17" t="str">
        <f t="shared" si="39"/>
        <v>à</v>
      </c>
      <c r="AQ14" s="17" t="str">
        <f t="shared" si="39"/>
        <v>a</v>
      </c>
      <c r="AR14" s="17" t="str">
        <f t="shared" si="39"/>
        <v>â</v>
      </c>
      <c r="AS14" s="152">
        <f t="shared" si="39"/>
        <v>0</v>
      </c>
      <c r="AT14" s="17" t="str">
        <f t="shared" si="39"/>
        <v>ā</v>
      </c>
      <c r="AU14" s="17" t="str">
        <f t="shared" si="39"/>
        <v>a̍</v>
      </c>
    </row>
    <row r="15" spans="2:47" ht="35">
      <c r="B15" s="137">
        <v>11</v>
      </c>
      <c r="C15" s="138" t="s">
        <v>349</v>
      </c>
      <c r="D15" s="139" t="s">
        <v>349</v>
      </c>
      <c r="E15" s="139" t="s">
        <v>1597</v>
      </c>
      <c r="F15" s="139" t="s">
        <v>1598</v>
      </c>
      <c r="G15" s="146" t="s">
        <v>1516</v>
      </c>
      <c r="H15" s="139" t="s">
        <v>1599</v>
      </c>
      <c r="I15" s="139" t="s">
        <v>1597</v>
      </c>
      <c r="J15" s="139" t="s">
        <v>1600</v>
      </c>
      <c r="K15" s="146" t="s">
        <v>1516</v>
      </c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04">
        <v>11</v>
      </c>
      <c r="Y15" s="143" t="s">
        <v>349</v>
      </c>
      <c r="Z15" s="143" t="str">
        <f t="array" ref="Z15">INDEX(十五音韻母資料表, $X15, $Z$1)</f>
        <v>oo</v>
      </c>
      <c r="AA15" s="143">
        <f t="array" ref="AA15">INDEX(十五音韻母資料表, $X15, $AA$1)</f>
        <v>0</v>
      </c>
      <c r="AB15" s="143" t="s">
        <v>75</v>
      </c>
      <c r="AC15" s="58" t="str">
        <f t="shared" ref="AC15:AE15" si="40">SUBSTITUTE($Z15, $AB15,  INDEX($AN15:$AU15, 1, AC$4))</f>
        <v>oo</v>
      </c>
      <c r="AD15" s="58" t="str">
        <f t="shared" si="40"/>
        <v>óo</v>
      </c>
      <c r="AE15" s="58" t="str">
        <f t="shared" si="40"/>
        <v>òo</v>
      </c>
      <c r="AF15" s="144">
        <f t="shared" si="3"/>
        <v>0</v>
      </c>
      <c r="AG15" s="58" t="str">
        <f t="shared" ref="AG15:AI15" si="41">SUBSTITUTE($Z15, $AB15,  INDEX($AN15:$AU15, 1, AG$4))</f>
        <v>ôo</v>
      </c>
      <c r="AH15" s="145" t="str">
        <f t="shared" si="41"/>
        <v>0</v>
      </c>
      <c r="AI15" s="58" t="str">
        <f t="shared" si="41"/>
        <v>ōo</v>
      </c>
      <c r="AJ15" s="144" t="str">
        <f t="shared" si="5"/>
        <v>0</v>
      </c>
      <c r="AL15" s="17">
        <f t="shared" si="6"/>
        <v>1</v>
      </c>
      <c r="AM15" s="17">
        <f t="shared" si="7"/>
        <v>5</v>
      </c>
      <c r="AN15" s="17" t="str">
        <f t="shared" ref="AN15:AU15" si="42">INDEX($O$5:$V$13, $AM15, AN$4)</f>
        <v>oo</v>
      </c>
      <c r="AO15" s="17" t="str">
        <f t="shared" si="42"/>
        <v>óo</v>
      </c>
      <c r="AP15" s="17" t="str">
        <f t="shared" si="42"/>
        <v>òo</v>
      </c>
      <c r="AQ15" s="17" t="str">
        <f t="shared" si="42"/>
        <v>oo</v>
      </c>
      <c r="AR15" s="17" t="str">
        <f t="shared" si="42"/>
        <v>ôo</v>
      </c>
      <c r="AS15" s="152">
        <f t="shared" si="42"/>
        <v>0</v>
      </c>
      <c r="AT15" s="17" t="str">
        <f t="shared" si="42"/>
        <v>ōo</v>
      </c>
      <c r="AU15" s="17" t="str">
        <f t="shared" si="42"/>
        <v>o̍o</v>
      </c>
    </row>
    <row r="16" spans="2:47" ht="35">
      <c r="B16" s="137">
        <v>12</v>
      </c>
      <c r="C16" s="138" t="s">
        <v>355</v>
      </c>
      <c r="D16" s="139" t="s">
        <v>355</v>
      </c>
      <c r="E16" s="139" t="s">
        <v>1601</v>
      </c>
      <c r="F16" s="139" t="s">
        <v>1602</v>
      </c>
      <c r="G16" s="139" t="s">
        <v>1603</v>
      </c>
      <c r="H16" s="139" t="s">
        <v>1604</v>
      </c>
      <c r="I16" s="139" t="s">
        <v>1601</v>
      </c>
      <c r="J16" s="139" t="s">
        <v>1605</v>
      </c>
      <c r="K16" s="139" t="s">
        <v>1606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04">
        <v>12</v>
      </c>
      <c r="Y16" s="143" t="s">
        <v>355</v>
      </c>
      <c r="Z16" s="143" t="str">
        <f t="array" ref="Z16">INDEX(十五音韻母資料表, $X16, $Z$1)</f>
        <v>iau</v>
      </c>
      <c r="AA16" s="143" t="str">
        <f t="array" ref="AA16">INDEX(十五音韻母資料表, $X16, $AA$1)</f>
        <v>iauh</v>
      </c>
      <c r="AB16" s="143" t="s">
        <v>80</v>
      </c>
      <c r="AC16" s="58" t="str">
        <f t="shared" ref="AC16:AE16" si="43">SUBSTITUTE($Z16, $AB16,  INDEX($AN16:$AU16, 1, AC$4))</f>
        <v>iau</v>
      </c>
      <c r="AD16" s="58" t="str">
        <f t="shared" si="43"/>
        <v>iáu</v>
      </c>
      <c r="AE16" s="58" t="str">
        <f t="shared" si="43"/>
        <v>iàu</v>
      </c>
      <c r="AF16" s="144" t="str">
        <f t="shared" si="3"/>
        <v>iauh</v>
      </c>
      <c r="AG16" s="58" t="str">
        <f t="shared" ref="AG16:AI16" si="44">SUBSTITUTE($Z16, $AB16,  INDEX($AN16:$AU16, 1, AG$4))</f>
        <v>iâu</v>
      </c>
      <c r="AH16" s="145" t="str">
        <f t="shared" si="44"/>
        <v>i0u</v>
      </c>
      <c r="AI16" s="58" t="str">
        <f t="shared" si="44"/>
        <v>iāu</v>
      </c>
      <c r="AJ16" s="144" t="str">
        <f t="shared" si="5"/>
        <v>ia̍uh</v>
      </c>
      <c r="AL16" s="17">
        <f t="shared" si="6"/>
        <v>2</v>
      </c>
      <c r="AM16" s="17">
        <f t="shared" si="7"/>
        <v>1</v>
      </c>
      <c r="AN16" s="17" t="str">
        <f t="shared" ref="AN16:AU16" si="45">INDEX($O$5:$V$13, $AM16, AN$4)</f>
        <v>a</v>
      </c>
      <c r="AO16" s="17" t="str">
        <f t="shared" si="45"/>
        <v>á</v>
      </c>
      <c r="AP16" s="17" t="str">
        <f t="shared" si="45"/>
        <v>à</v>
      </c>
      <c r="AQ16" s="17" t="str">
        <f t="shared" si="45"/>
        <v>a</v>
      </c>
      <c r="AR16" s="17" t="str">
        <f t="shared" si="45"/>
        <v>â</v>
      </c>
      <c r="AS16" s="152">
        <f t="shared" si="45"/>
        <v>0</v>
      </c>
      <c r="AT16" s="17" t="str">
        <f t="shared" si="45"/>
        <v>ā</v>
      </c>
      <c r="AU16" s="17" t="str">
        <f t="shared" si="45"/>
        <v>a̍</v>
      </c>
    </row>
    <row r="17" spans="2:47" ht="35">
      <c r="B17" s="137">
        <v>13</v>
      </c>
      <c r="C17" s="138" t="s">
        <v>365</v>
      </c>
      <c r="D17" s="139" t="s">
        <v>365</v>
      </c>
      <c r="E17" s="139" t="s">
        <v>1607</v>
      </c>
      <c r="F17" s="139" t="s">
        <v>1608</v>
      </c>
      <c r="G17" s="139" t="s">
        <v>1609</v>
      </c>
      <c r="H17" s="139" t="s">
        <v>1610</v>
      </c>
      <c r="I17" s="139" t="s">
        <v>1607</v>
      </c>
      <c r="J17" s="139" t="s">
        <v>1611</v>
      </c>
      <c r="K17" s="146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04">
        <v>13</v>
      </c>
      <c r="Y17" s="143" t="s">
        <v>365</v>
      </c>
      <c r="Z17" s="143" t="str">
        <f t="array" ref="Z17">INDEX(十五音韻母資料表, $X17, $Z$1)</f>
        <v>ei</v>
      </c>
      <c r="AA17" s="143">
        <f t="array" ref="AA17">INDEX(十五音韻母資料表, $X17, $AA$1)</f>
        <v>0</v>
      </c>
      <c r="AB17" s="143" t="s">
        <v>98</v>
      </c>
      <c r="AC17" s="58" t="str">
        <f t="shared" ref="AC17:AE17" si="46">SUBSTITUTE($Z17, $AB17,  INDEX($AN17:$AU17, 1, AC$4))</f>
        <v>ei</v>
      </c>
      <c r="AD17" s="58" t="str">
        <f t="shared" si="46"/>
        <v>éi</v>
      </c>
      <c r="AE17" s="58" t="str">
        <f t="shared" si="46"/>
        <v>èi</v>
      </c>
      <c r="AF17" s="144">
        <f t="shared" si="3"/>
        <v>0</v>
      </c>
      <c r="AG17" s="58" t="str">
        <f t="shared" ref="AG17:AI17" si="47">SUBSTITUTE($Z17, $AB17,  INDEX($AN17:$AU17, 1, AG$4))</f>
        <v>êi</v>
      </c>
      <c r="AH17" s="145" t="str">
        <f t="shared" si="47"/>
        <v>0i</v>
      </c>
      <c r="AI17" s="58" t="str">
        <f t="shared" si="47"/>
        <v>ēi</v>
      </c>
      <c r="AJ17" s="144" t="str">
        <f t="shared" si="5"/>
        <v>0</v>
      </c>
      <c r="AL17" s="17">
        <f t="shared" si="6"/>
        <v>1</v>
      </c>
      <c r="AM17" s="17">
        <f t="shared" si="7"/>
        <v>2</v>
      </c>
      <c r="AN17" s="17" t="str">
        <f t="shared" ref="AN17:AU17" si="48">INDEX($O$5:$V$13, $AM17, AN$4)</f>
        <v>e</v>
      </c>
      <c r="AO17" s="17" t="str">
        <f t="shared" si="48"/>
        <v>é</v>
      </c>
      <c r="AP17" s="17" t="str">
        <f t="shared" si="48"/>
        <v>è</v>
      </c>
      <c r="AQ17" s="17" t="str">
        <f t="shared" si="48"/>
        <v>e</v>
      </c>
      <c r="AR17" s="17" t="str">
        <f t="shared" si="48"/>
        <v>ê</v>
      </c>
      <c r="AS17" s="152">
        <f t="shared" si="48"/>
        <v>0</v>
      </c>
      <c r="AT17" s="17" t="str">
        <f t="shared" si="48"/>
        <v>ē</v>
      </c>
      <c r="AU17" s="17" t="str">
        <f t="shared" si="48"/>
        <v>e̍</v>
      </c>
    </row>
    <row r="18" spans="2:47" ht="35">
      <c r="B18" s="137">
        <v>14</v>
      </c>
      <c r="C18" s="138" t="s">
        <v>371</v>
      </c>
      <c r="D18" s="139" t="s">
        <v>371</v>
      </c>
      <c r="E18" s="139" t="s">
        <v>1612</v>
      </c>
      <c r="F18" s="139" t="s">
        <v>1613</v>
      </c>
      <c r="G18" s="139" t="s">
        <v>1614</v>
      </c>
      <c r="H18" s="139" t="s">
        <v>1615</v>
      </c>
      <c r="I18" s="139" t="s">
        <v>1612</v>
      </c>
      <c r="J18" s="139" t="s">
        <v>1616</v>
      </c>
      <c r="K18" s="139" t="s">
        <v>1617</v>
      </c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04">
        <v>14</v>
      </c>
      <c r="Y18" s="143" t="s">
        <v>371</v>
      </c>
      <c r="Z18" s="143" t="str">
        <f t="array" ref="Z18">INDEX(十五音韻母資料表, $X18, $Z$1)</f>
        <v>iong</v>
      </c>
      <c r="AA18" s="143" t="str">
        <f t="array" ref="AA18">INDEX(十五音韻母資料表, $X18, $AA$1)</f>
        <v>iok</v>
      </c>
      <c r="AB18" s="143" t="s">
        <v>86</v>
      </c>
      <c r="AC18" s="58" t="str">
        <f t="shared" ref="AC18:AE18" si="49">SUBSTITUTE($Z18, $AB18,  INDEX($AN18:$AU18, 1, AC$4))</f>
        <v>iong</v>
      </c>
      <c r="AD18" s="58" t="str">
        <f t="shared" si="49"/>
        <v>ióng</v>
      </c>
      <c r="AE18" s="58" t="str">
        <f t="shared" si="49"/>
        <v>iòng</v>
      </c>
      <c r="AF18" s="144" t="str">
        <f t="shared" si="3"/>
        <v>iok</v>
      </c>
      <c r="AG18" s="58" t="str">
        <f t="shared" ref="AG18:AI18" si="50">SUBSTITUTE($Z18, $AB18,  INDEX($AN18:$AU18, 1, AG$4))</f>
        <v>iông</v>
      </c>
      <c r="AH18" s="145" t="str">
        <f t="shared" si="50"/>
        <v>i0ng</v>
      </c>
      <c r="AI18" s="58" t="str">
        <f t="shared" si="50"/>
        <v>iōng</v>
      </c>
      <c r="AJ18" s="144" t="str">
        <f t="shared" si="5"/>
        <v>io̍k</v>
      </c>
      <c r="AL18" s="17">
        <f t="shared" si="6"/>
        <v>2</v>
      </c>
      <c r="AM18" s="17">
        <f t="shared" si="7"/>
        <v>4</v>
      </c>
      <c r="AN18" s="17" t="str">
        <f t="shared" ref="AN18:AU18" si="51">INDEX($O$5:$V$13, $AM18, AN$4)</f>
        <v>o</v>
      </c>
      <c r="AO18" s="17" t="str">
        <f t="shared" si="51"/>
        <v>ó</v>
      </c>
      <c r="AP18" s="17" t="str">
        <f t="shared" si="51"/>
        <v>ò</v>
      </c>
      <c r="AQ18" s="17" t="str">
        <f t="shared" si="51"/>
        <v>o</v>
      </c>
      <c r="AR18" s="17" t="str">
        <f t="shared" si="51"/>
        <v>ô</v>
      </c>
      <c r="AS18" s="152">
        <f t="shared" si="51"/>
        <v>0</v>
      </c>
      <c r="AT18" s="17" t="str">
        <f t="shared" si="51"/>
        <v>ō</v>
      </c>
      <c r="AU18" s="17" t="str">
        <f t="shared" si="51"/>
        <v>o̍</v>
      </c>
    </row>
    <row r="19" spans="2:47" ht="35">
      <c r="B19" s="137">
        <v>15</v>
      </c>
      <c r="C19" s="138" t="s">
        <v>379</v>
      </c>
      <c r="D19" s="139" t="s">
        <v>379</v>
      </c>
      <c r="E19" s="139" t="s">
        <v>1618</v>
      </c>
      <c r="F19" s="139" t="s">
        <v>1619</v>
      </c>
      <c r="G19" s="139" t="s">
        <v>1620</v>
      </c>
      <c r="H19" s="139" t="s">
        <v>1621</v>
      </c>
      <c r="I19" s="139" t="s">
        <v>1618</v>
      </c>
      <c r="J19" s="139" t="s">
        <v>1622</v>
      </c>
      <c r="K19" s="146" t="s">
        <v>1516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04">
        <v>15</v>
      </c>
      <c r="Y19" s="143" t="s">
        <v>379</v>
      </c>
      <c r="Z19" s="143" t="str">
        <f t="array" ref="Z19">INDEX(十五音韻母資料表, $X19, $Z$1)</f>
        <v>o</v>
      </c>
      <c r="AA19" s="143" t="str">
        <f t="array" ref="AA19">INDEX(十五音韻母資料表, $X19, $AA$1)</f>
        <v>oh</v>
      </c>
      <c r="AB19" s="143" t="s">
        <v>86</v>
      </c>
      <c r="AC19" s="58" t="str">
        <f t="shared" ref="AC19:AE19" si="52">SUBSTITUTE($Z19, $AB19,  INDEX($AN19:$AU19, 1, AC$4))</f>
        <v>o</v>
      </c>
      <c r="AD19" s="58" t="str">
        <f t="shared" si="52"/>
        <v>ó</v>
      </c>
      <c r="AE19" s="58" t="str">
        <f t="shared" si="52"/>
        <v>ò</v>
      </c>
      <c r="AF19" s="144" t="str">
        <f t="shared" si="3"/>
        <v>oh</v>
      </c>
      <c r="AG19" s="58" t="str">
        <f t="shared" ref="AG19:AI19" si="53">SUBSTITUTE($Z19, $AB19,  INDEX($AN19:$AU19, 1, AG$4))</f>
        <v>ô</v>
      </c>
      <c r="AH19" s="145" t="str">
        <f t="shared" si="53"/>
        <v>0</v>
      </c>
      <c r="AI19" s="58" t="str">
        <f t="shared" si="53"/>
        <v>ō</v>
      </c>
      <c r="AJ19" s="144" t="str">
        <f t="shared" si="5"/>
        <v>o̍h</v>
      </c>
      <c r="AL19" s="17">
        <f t="shared" si="6"/>
        <v>1</v>
      </c>
      <c r="AM19" s="17">
        <f t="shared" si="7"/>
        <v>4</v>
      </c>
      <c r="AN19" s="17" t="str">
        <f t="shared" ref="AN19:AU19" si="54">INDEX($O$5:$V$13, $AM19, AN$4)</f>
        <v>o</v>
      </c>
      <c r="AO19" s="17" t="str">
        <f t="shared" si="54"/>
        <v>ó</v>
      </c>
      <c r="AP19" s="17" t="str">
        <f t="shared" si="54"/>
        <v>ò</v>
      </c>
      <c r="AQ19" s="17" t="str">
        <f t="shared" si="54"/>
        <v>o</v>
      </c>
      <c r="AR19" s="17" t="str">
        <f t="shared" si="54"/>
        <v>ô</v>
      </c>
      <c r="AS19" s="152">
        <f t="shared" si="54"/>
        <v>0</v>
      </c>
      <c r="AT19" s="17" t="str">
        <f t="shared" si="54"/>
        <v>ō</v>
      </c>
      <c r="AU19" s="17" t="str">
        <f t="shared" si="54"/>
        <v>o̍</v>
      </c>
    </row>
    <row r="20" spans="2:47" ht="35">
      <c r="B20" s="137">
        <v>16</v>
      </c>
      <c r="C20" s="138" t="s">
        <v>387</v>
      </c>
      <c r="D20" s="139" t="s">
        <v>387</v>
      </c>
      <c r="E20" s="139" t="s">
        <v>1607</v>
      </c>
      <c r="F20" s="139" t="s">
        <v>1623</v>
      </c>
      <c r="G20" s="146" t="s">
        <v>1516</v>
      </c>
      <c r="H20" s="146"/>
      <c r="I20" s="139" t="s">
        <v>1607</v>
      </c>
      <c r="J20" s="146"/>
      <c r="K20" s="146" t="s">
        <v>1516</v>
      </c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04">
        <v>16</v>
      </c>
      <c r="Y20" s="143" t="s">
        <v>387</v>
      </c>
      <c r="Z20" s="143" t="str">
        <f t="array" ref="Z20">INDEX(十五音韻母資料表, $X20, $Z$1)</f>
        <v>ai</v>
      </c>
      <c r="AA20" s="143">
        <f t="array" ref="AA20">INDEX(十五音韻母資料表, $X20, $AA$1)</f>
        <v>0</v>
      </c>
      <c r="AB20" s="143" t="s">
        <v>80</v>
      </c>
      <c r="AC20" s="58" t="str">
        <f t="shared" ref="AC20:AE20" si="55">SUBSTITUTE($Z20, $AB20,  INDEX($AN20:$AU20, 1, AC$4))</f>
        <v>ai</v>
      </c>
      <c r="AD20" s="58" t="str">
        <f t="shared" si="55"/>
        <v>ái</v>
      </c>
      <c r="AE20" s="58" t="str">
        <f t="shared" si="55"/>
        <v>ài</v>
      </c>
      <c r="AF20" s="144">
        <f t="shared" si="3"/>
        <v>0</v>
      </c>
      <c r="AG20" s="58" t="str">
        <f t="shared" ref="AG20:AI20" si="56">SUBSTITUTE($Z20, $AB20,  INDEX($AN20:$AU20, 1, AG$4))</f>
        <v>âi</v>
      </c>
      <c r="AH20" s="145" t="str">
        <f t="shared" si="56"/>
        <v>0i</v>
      </c>
      <c r="AI20" s="58" t="str">
        <f t="shared" si="56"/>
        <v>āi</v>
      </c>
      <c r="AJ20" s="144" t="str">
        <f t="shared" si="5"/>
        <v>0</v>
      </c>
      <c r="AL20" s="17">
        <f t="shared" si="6"/>
        <v>1</v>
      </c>
      <c r="AM20" s="17">
        <f t="shared" si="7"/>
        <v>1</v>
      </c>
      <c r="AN20" s="17" t="str">
        <f t="shared" ref="AN20:AU20" si="57">INDEX($O$5:$V$13, $AM20, AN$4)</f>
        <v>a</v>
      </c>
      <c r="AO20" s="17" t="str">
        <f t="shared" si="57"/>
        <v>á</v>
      </c>
      <c r="AP20" s="17" t="str">
        <f t="shared" si="57"/>
        <v>à</v>
      </c>
      <c r="AQ20" s="17" t="str">
        <f t="shared" si="57"/>
        <v>a</v>
      </c>
      <c r="AR20" s="17" t="str">
        <f t="shared" si="57"/>
        <v>â</v>
      </c>
      <c r="AS20" s="152">
        <f t="shared" si="57"/>
        <v>0</v>
      </c>
      <c r="AT20" s="17" t="str">
        <f t="shared" si="57"/>
        <v>ā</v>
      </c>
      <c r="AU20" s="17" t="str">
        <f t="shared" si="57"/>
        <v>a̍</v>
      </c>
    </row>
    <row r="21" spans="2:47" ht="35">
      <c r="B21" s="137">
        <v>17</v>
      </c>
      <c r="C21" s="138" t="s">
        <v>391</v>
      </c>
      <c r="D21" s="139" t="s">
        <v>391</v>
      </c>
      <c r="E21" s="139" t="s">
        <v>1624</v>
      </c>
      <c r="F21" s="139" t="s">
        <v>1625</v>
      </c>
      <c r="G21" s="139" t="s">
        <v>1626</v>
      </c>
      <c r="H21" s="146"/>
      <c r="I21" s="139" t="s">
        <v>1624</v>
      </c>
      <c r="J21" s="139" t="s">
        <v>1627</v>
      </c>
      <c r="K21" s="139" t="s">
        <v>1628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04">
        <v>17</v>
      </c>
      <c r="Y21" s="143" t="s">
        <v>391</v>
      </c>
      <c r="Z21" s="143" t="str">
        <f t="array" ref="Z21">INDEX(十五音韻母資料表, $X21, $Z$1)</f>
        <v>in</v>
      </c>
      <c r="AA21" s="143" t="str">
        <f t="array" ref="AA21">INDEX(十五音韻母資料表, $X21, $AA$1)</f>
        <v>it</v>
      </c>
      <c r="AB21" s="143" t="s">
        <v>67</v>
      </c>
      <c r="AC21" s="58" t="str">
        <f t="shared" ref="AC21:AE21" si="58">SUBSTITUTE($Z21, $AB21,  INDEX($AN21:$AU21, 1, AC$4))</f>
        <v>in</v>
      </c>
      <c r="AD21" s="58" t="str">
        <f t="shared" si="58"/>
        <v>ín</v>
      </c>
      <c r="AE21" s="58" t="str">
        <f t="shared" si="58"/>
        <v>ìn</v>
      </c>
      <c r="AF21" s="144" t="str">
        <f t="shared" si="3"/>
        <v>it</v>
      </c>
      <c r="AG21" s="58" t="str">
        <f t="shared" ref="AG21:AI21" si="59">SUBSTITUTE($Z21, $AB21,  INDEX($AN21:$AU21, 1, AG$4))</f>
        <v>în</v>
      </c>
      <c r="AH21" s="145" t="str">
        <f t="shared" si="59"/>
        <v>0n</v>
      </c>
      <c r="AI21" s="58" t="str">
        <f t="shared" si="59"/>
        <v>īn</v>
      </c>
      <c r="AJ21" s="144" t="str">
        <f t="shared" si="5"/>
        <v>i̍t</v>
      </c>
      <c r="AL21" s="17">
        <f t="shared" si="6"/>
        <v>1</v>
      </c>
      <c r="AM21" s="17">
        <f t="shared" si="7"/>
        <v>3</v>
      </c>
      <c r="AN21" s="17" t="str">
        <f t="shared" ref="AN21:AU21" si="60">INDEX($O$5:$V$13, $AM21, AN$4)</f>
        <v>i</v>
      </c>
      <c r="AO21" s="17" t="str">
        <f t="shared" si="60"/>
        <v>í</v>
      </c>
      <c r="AP21" s="17" t="str">
        <f t="shared" si="60"/>
        <v>ì</v>
      </c>
      <c r="AQ21" s="17" t="str">
        <f t="shared" si="60"/>
        <v>i</v>
      </c>
      <c r="AR21" s="17" t="str">
        <f t="shared" si="60"/>
        <v>î</v>
      </c>
      <c r="AS21" s="152">
        <f t="shared" si="60"/>
        <v>0</v>
      </c>
      <c r="AT21" s="17" t="str">
        <f t="shared" si="60"/>
        <v>ī</v>
      </c>
      <c r="AU21" s="17" t="str">
        <f t="shared" si="60"/>
        <v>i̍</v>
      </c>
    </row>
    <row r="22" spans="2:47" ht="35">
      <c r="B22" s="137">
        <v>18</v>
      </c>
      <c r="C22" s="138" t="s">
        <v>396</v>
      </c>
      <c r="D22" s="139" t="s">
        <v>396</v>
      </c>
      <c r="E22" s="139" t="s">
        <v>1629</v>
      </c>
      <c r="F22" s="146"/>
      <c r="G22" s="139" t="s">
        <v>1630</v>
      </c>
      <c r="H22" s="139" t="s">
        <v>1631</v>
      </c>
      <c r="I22" s="139" t="s">
        <v>1629</v>
      </c>
      <c r="J22" s="139" t="s">
        <v>1632</v>
      </c>
      <c r="K22" s="139" t="s">
        <v>1633</v>
      </c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04">
        <v>18</v>
      </c>
      <c r="Y22" s="143" t="s">
        <v>396</v>
      </c>
      <c r="Z22" s="143" t="str">
        <f t="array" ref="Z22">INDEX(十五音韻母資料表, $X22, $Z$1)</f>
        <v>iang</v>
      </c>
      <c r="AA22" s="143" t="str">
        <f t="array" ref="AA22">INDEX(十五音韻母資料表, $X22, $AA$1)</f>
        <v>iak</v>
      </c>
      <c r="AB22" s="143" t="s">
        <v>80</v>
      </c>
      <c r="AC22" s="58" t="str">
        <f t="shared" ref="AC22:AE22" si="61">SUBSTITUTE($Z22, $AB22,  INDEX($AN22:$AU22, 1, AC$4))</f>
        <v>iang</v>
      </c>
      <c r="AD22" s="58" t="str">
        <f t="shared" si="61"/>
        <v>iáng</v>
      </c>
      <c r="AE22" s="58" t="str">
        <f t="shared" si="61"/>
        <v>iàng</v>
      </c>
      <c r="AF22" s="144" t="str">
        <f t="shared" si="3"/>
        <v>iak</v>
      </c>
      <c r="AG22" s="58" t="str">
        <f t="shared" ref="AG22:AI22" si="62">SUBSTITUTE($Z22, $AB22,  INDEX($AN22:$AU22, 1, AG$4))</f>
        <v>iâng</v>
      </c>
      <c r="AH22" s="145" t="str">
        <f t="shared" si="62"/>
        <v>i0ng</v>
      </c>
      <c r="AI22" s="58" t="str">
        <f t="shared" si="62"/>
        <v>iāng</v>
      </c>
      <c r="AJ22" s="144" t="str">
        <f t="shared" si="5"/>
        <v>ia̍k</v>
      </c>
      <c r="AL22" s="17">
        <f t="shared" si="6"/>
        <v>2</v>
      </c>
      <c r="AM22" s="17">
        <f t="shared" si="7"/>
        <v>1</v>
      </c>
      <c r="AN22" s="17" t="str">
        <f t="shared" ref="AN22:AU22" si="63">INDEX($O$5:$V$13, $AM22, AN$4)</f>
        <v>a</v>
      </c>
      <c r="AO22" s="17" t="str">
        <f t="shared" si="63"/>
        <v>á</v>
      </c>
      <c r="AP22" s="17" t="str">
        <f t="shared" si="63"/>
        <v>à</v>
      </c>
      <c r="AQ22" s="17" t="str">
        <f t="shared" si="63"/>
        <v>a</v>
      </c>
      <c r="AR22" s="17" t="str">
        <f t="shared" si="63"/>
        <v>â</v>
      </c>
      <c r="AS22" s="152">
        <f t="shared" si="63"/>
        <v>0</v>
      </c>
      <c r="AT22" s="17" t="str">
        <f t="shared" si="63"/>
        <v>ā</v>
      </c>
      <c r="AU22" s="17" t="str">
        <f t="shared" si="63"/>
        <v>a̍</v>
      </c>
    </row>
    <row r="23" spans="2:47" ht="35">
      <c r="B23" s="137">
        <v>19</v>
      </c>
      <c r="C23" s="138" t="s">
        <v>406</v>
      </c>
      <c r="D23" s="139" t="s">
        <v>406</v>
      </c>
      <c r="E23" s="139" t="s">
        <v>1634</v>
      </c>
      <c r="F23" s="139" t="s">
        <v>1635</v>
      </c>
      <c r="G23" s="139" t="s">
        <v>1636</v>
      </c>
      <c r="H23" s="139" t="s">
        <v>1637</v>
      </c>
      <c r="I23" s="139" t="s">
        <v>1634</v>
      </c>
      <c r="J23" s="139" t="s">
        <v>1638</v>
      </c>
      <c r="K23" s="146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04">
        <v>19</v>
      </c>
      <c r="Y23" s="143" t="s">
        <v>406</v>
      </c>
      <c r="Z23" s="143" t="str">
        <f t="array" ref="Z23">INDEX(十五音韻母資料表, $X23, $Z$1)</f>
        <v>am</v>
      </c>
      <c r="AA23" s="143" t="str">
        <f t="array" ref="AA23">INDEX(十五音韻母資料表, $X23, $AA$1)</f>
        <v>ap</v>
      </c>
      <c r="AB23" s="143" t="s">
        <v>80</v>
      </c>
      <c r="AC23" s="58" t="str">
        <f t="shared" ref="AC23:AE23" si="64">SUBSTITUTE($Z23, $AB23,  INDEX($AN23:$AU23, 1, AC$4))</f>
        <v>am</v>
      </c>
      <c r="AD23" s="58" t="str">
        <f t="shared" si="64"/>
        <v>ám</v>
      </c>
      <c r="AE23" s="58" t="str">
        <f t="shared" si="64"/>
        <v>àm</v>
      </c>
      <c r="AF23" s="144" t="str">
        <f t="shared" si="3"/>
        <v>ap</v>
      </c>
      <c r="AG23" s="58" t="str">
        <f t="shared" ref="AG23:AI23" si="65">SUBSTITUTE($Z23, $AB23,  INDEX($AN23:$AU23, 1, AG$4))</f>
        <v>âm</v>
      </c>
      <c r="AH23" s="145" t="str">
        <f t="shared" si="65"/>
        <v>0m</v>
      </c>
      <c r="AI23" s="58" t="str">
        <f t="shared" si="65"/>
        <v>ām</v>
      </c>
      <c r="AJ23" s="144" t="str">
        <f t="shared" si="5"/>
        <v>a̍p</v>
      </c>
      <c r="AL23" s="17">
        <f t="shared" si="6"/>
        <v>1</v>
      </c>
      <c r="AM23" s="17">
        <f t="shared" si="7"/>
        <v>1</v>
      </c>
      <c r="AN23" s="17" t="str">
        <f t="shared" ref="AN23:AU23" si="66">INDEX($O$5:$V$13, $AM23, AN$4)</f>
        <v>a</v>
      </c>
      <c r="AO23" s="17" t="str">
        <f t="shared" si="66"/>
        <v>á</v>
      </c>
      <c r="AP23" s="17" t="str">
        <f t="shared" si="66"/>
        <v>à</v>
      </c>
      <c r="AQ23" s="17" t="str">
        <f t="shared" si="66"/>
        <v>a</v>
      </c>
      <c r="AR23" s="17" t="str">
        <f t="shared" si="66"/>
        <v>â</v>
      </c>
      <c r="AS23" s="152">
        <f t="shared" si="66"/>
        <v>0</v>
      </c>
      <c r="AT23" s="17" t="str">
        <f t="shared" si="66"/>
        <v>ā</v>
      </c>
      <c r="AU23" s="17" t="str">
        <f t="shared" si="66"/>
        <v>a̍</v>
      </c>
    </row>
    <row r="24" spans="2:47" ht="35">
      <c r="B24" s="137">
        <v>20</v>
      </c>
      <c r="C24" s="138" t="s">
        <v>412</v>
      </c>
      <c r="D24" s="139" t="s">
        <v>412</v>
      </c>
      <c r="E24" s="146"/>
      <c r="F24" s="139" t="s">
        <v>1639</v>
      </c>
      <c r="G24" s="139" t="s">
        <v>1640</v>
      </c>
      <c r="H24" s="146"/>
      <c r="I24" s="146"/>
      <c r="J24" s="146"/>
      <c r="K24" s="146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04">
        <v>20</v>
      </c>
      <c r="Y24" s="143" t="s">
        <v>412</v>
      </c>
      <c r="Z24" s="143" t="str">
        <f t="array" ref="Z24">INDEX(十五音韻母資料表, $X24, $Z$1)</f>
        <v>ua</v>
      </c>
      <c r="AA24" s="143" t="str">
        <f t="array" ref="AA24">INDEX(十五音韻母資料表, $X24, $AA$1)</f>
        <v>uah</v>
      </c>
      <c r="AB24" s="143" t="s">
        <v>80</v>
      </c>
      <c r="AC24" s="58" t="str">
        <f t="shared" ref="AC24:AE24" si="67">SUBSTITUTE($Z24, $AB24,  INDEX($AN24:$AU24, 1, AC$4))</f>
        <v>ua</v>
      </c>
      <c r="AD24" s="58" t="str">
        <f t="shared" si="67"/>
        <v>uá</v>
      </c>
      <c r="AE24" s="58" t="str">
        <f t="shared" si="67"/>
        <v>uà</v>
      </c>
      <c r="AF24" s="144" t="str">
        <f t="shared" si="3"/>
        <v>uah</v>
      </c>
      <c r="AG24" s="58" t="str">
        <f t="shared" ref="AG24:AI24" si="68">SUBSTITUTE($Z24, $AB24,  INDEX($AN24:$AU24, 1, AG$4))</f>
        <v>uâ</v>
      </c>
      <c r="AH24" s="145" t="str">
        <f t="shared" si="68"/>
        <v>u0</v>
      </c>
      <c r="AI24" s="58" t="str">
        <f t="shared" si="68"/>
        <v>uā</v>
      </c>
      <c r="AJ24" s="144" t="str">
        <f t="shared" si="5"/>
        <v>ua̍h</v>
      </c>
      <c r="AL24" s="17">
        <f t="shared" si="6"/>
        <v>2</v>
      </c>
      <c r="AM24" s="17">
        <f t="shared" si="7"/>
        <v>1</v>
      </c>
      <c r="AN24" s="17" t="str">
        <f t="shared" ref="AN24:AU24" si="69">INDEX($O$5:$V$13, $AM24, AN$4)</f>
        <v>a</v>
      </c>
      <c r="AO24" s="17" t="str">
        <f t="shared" si="69"/>
        <v>á</v>
      </c>
      <c r="AP24" s="17" t="str">
        <f t="shared" si="69"/>
        <v>à</v>
      </c>
      <c r="AQ24" s="17" t="str">
        <f t="shared" si="69"/>
        <v>a</v>
      </c>
      <c r="AR24" s="17" t="str">
        <f t="shared" si="69"/>
        <v>â</v>
      </c>
      <c r="AS24" s="152">
        <f t="shared" si="69"/>
        <v>0</v>
      </c>
      <c r="AT24" s="17" t="str">
        <f t="shared" si="69"/>
        <v>ā</v>
      </c>
      <c r="AU24" s="17" t="str">
        <f t="shared" si="69"/>
        <v>a̍</v>
      </c>
    </row>
    <row r="25" spans="2:47" ht="35">
      <c r="B25" s="137">
        <v>21</v>
      </c>
      <c r="C25" s="138" t="s">
        <v>422</v>
      </c>
      <c r="D25" s="139" t="s">
        <v>422</v>
      </c>
      <c r="E25" s="139" t="s">
        <v>1641</v>
      </c>
      <c r="F25" s="139" t="s">
        <v>1642</v>
      </c>
      <c r="G25" s="139" t="s">
        <v>1643</v>
      </c>
      <c r="H25" s="146"/>
      <c r="I25" s="139" t="s">
        <v>1641</v>
      </c>
      <c r="J25" s="139" t="s">
        <v>1616</v>
      </c>
      <c r="K25" s="139" t="s">
        <v>1644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04">
        <v>21</v>
      </c>
      <c r="Y25" s="143" t="s">
        <v>422</v>
      </c>
      <c r="Z25" s="143" t="str">
        <f t="array" ref="Z25">INDEX(十五音韻母資料表, $X25, $Z$1)</f>
        <v>ang</v>
      </c>
      <c r="AA25" s="143" t="str">
        <f t="array" ref="AA25">INDEX(十五音韻母資料表, $X25, $AA$1)</f>
        <v>ak</v>
      </c>
      <c r="AB25" s="143" t="s">
        <v>80</v>
      </c>
      <c r="AC25" s="58" t="str">
        <f t="shared" ref="AC25:AE25" si="70">SUBSTITUTE($Z25, $AB25,  INDEX($AN25:$AU25, 1, AC$4))</f>
        <v>ang</v>
      </c>
      <c r="AD25" s="58" t="str">
        <f t="shared" si="70"/>
        <v>áng</v>
      </c>
      <c r="AE25" s="58" t="str">
        <f t="shared" si="70"/>
        <v>àng</v>
      </c>
      <c r="AF25" s="144" t="str">
        <f t="shared" si="3"/>
        <v>ak</v>
      </c>
      <c r="AG25" s="58" t="str">
        <f t="shared" ref="AG25:AI25" si="71">SUBSTITUTE($Z25, $AB25,  INDEX($AN25:$AU25, 1, AG$4))</f>
        <v>âng</v>
      </c>
      <c r="AH25" s="145" t="str">
        <f t="shared" si="71"/>
        <v>0ng</v>
      </c>
      <c r="AI25" s="58" t="str">
        <f t="shared" si="71"/>
        <v>āng</v>
      </c>
      <c r="AJ25" s="144" t="str">
        <f t="shared" si="5"/>
        <v>a̍k</v>
      </c>
      <c r="AL25" s="17">
        <f t="shared" si="6"/>
        <v>1</v>
      </c>
      <c r="AM25" s="17">
        <f t="shared" si="7"/>
        <v>1</v>
      </c>
      <c r="AN25" s="17" t="str">
        <f t="shared" ref="AN25:AU25" si="72">INDEX($O$5:$V$13, $AM25, AN$4)</f>
        <v>a</v>
      </c>
      <c r="AO25" s="17" t="str">
        <f t="shared" si="72"/>
        <v>á</v>
      </c>
      <c r="AP25" s="17" t="str">
        <f t="shared" si="72"/>
        <v>à</v>
      </c>
      <c r="AQ25" s="17" t="str">
        <f t="shared" si="72"/>
        <v>a</v>
      </c>
      <c r="AR25" s="17" t="str">
        <f t="shared" si="72"/>
        <v>â</v>
      </c>
      <c r="AS25" s="152">
        <f t="shared" si="72"/>
        <v>0</v>
      </c>
      <c r="AT25" s="17" t="str">
        <f t="shared" si="72"/>
        <v>ā</v>
      </c>
      <c r="AU25" s="17" t="str">
        <f t="shared" si="72"/>
        <v>a̍</v>
      </c>
    </row>
    <row r="26" spans="2:47" ht="35">
      <c r="B26" s="137">
        <v>22</v>
      </c>
      <c r="C26" s="138" t="s">
        <v>429</v>
      </c>
      <c r="D26" s="139" t="s">
        <v>429</v>
      </c>
      <c r="E26" s="139" t="s">
        <v>1645</v>
      </c>
      <c r="F26" s="139" t="s">
        <v>1646</v>
      </c>
      <c r="G26" s="139" t="s">
        <v>1647</v>
      </c>
      <c r="H26" s="139" t="s">
        <v>1648</v>
      </c>
      <c r="I26" s="139" t="s">
        <v>1645</v>
      </c>
      <c r="J26" s="139" t="s">
        <v>1649</v>
      </c>
      <c r="K26" s="146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04">
        <v>22</v>
      </c>
      <c r="Y26" s="143" t="s">
        <v>429</v>
      </c>
      <c r="Z26" s="143" t="str">
        <f t="array" ref="Z26">INDEX(十五音韻母資料表, $X26, $Z$1)</f>
        <v>iam</v>
      </c>
      <c r="AA26" s="143" t="str">
        <f t="array" ref="AA26">INDEX(十五音韻母資料表, $X26, $AA$1)</f>
        <v>iap</v>
      </c>
      <c r="AB26" s="143" t="s">
        <v>80</v>
      </c>
      <c r="AC26" s="58" t="str">
        <f t="shared" ref="AC26:AE26" si="73">SUBSTITUTE($Z26, $AB26,  INDEX($AN26:$AU26, 1, AC$4))</f>
        <v>iam</v>
      </c>
      <c r="AD26" s="58" t="str">
        <f t="shared" si="73"/>
        <v>iám</v>
      </c>
      <c r="AE26" s="58" t="str">
        <f t="shared" si="73"/>
        <v>iàm</v>
      </c>
      <c r="AF26" s="144" t="str">
        <f t="shared" si="3"/>
        <v>iap</v>
      </c>
      <c r="AG26" s="58" t="str">
        <f t="shared" ref="AG26:AI26" si="74">SUBSTITUTE($Z26, $AB26,  INDEX($AN26:$AU26, 1, AG$4))</f>
        <v>iâm</v>
      </c>
      <c r="AH26" s="145" t="str">
        <f t="shared" si="74"/>
        <v>i0m</v>
      </c>
      <c r="AI26" s="58" t="str">
        <f t="shared" si="74"/>
        <v>iām</v>
      </c>
      <c r="AJ26" s="144" t="str">
        <f t="shared" si="5"/>
        <v>ia̍p</v>
      </c>
      <c r="AL26" s="17">
        <f t="shared" si="6"/>
        <v>2</v>
      </c>
      <c r="AM26" s="17">
        <f t="shared" si="7"/>
        <v>1</v>
      </c>
      <c r="AN26" s="17" t="str">
        <f t="shared" ref="AN26:AU26" si="75">INDEX($O$5:$V$13, $AM26, AN$4)</f>
        <v>a</v>
      </c>
      <c r="AO26" s="17" t="str">
        <f t="shared" si="75"/>
        <v>á</v>
      </c>
      <c r="AP26" s="17" t="str">
        <f t="shared" si="75"/>
        <v>à</v>
      </c>
      <c r="AQ26" s="17" t="str">
        <f t="shared" si="75"/>
        <v>a</v>
      </c>
      <c r="AR26" s="17" t="str">
        <f t="shared" si="75"/>
        <v>â</v>
      </c>
      <c r="AS26" s="152">
        <f t="shared" si="75"/>
        <v>0</v>
      </c>
      <c r="AT26" s="17" t="str">
        <f t="shared" si="75"/>
        <v>ā</v>
      </c>
      <c r="AU26" s="17" t="str">
        <f t="shared" si="75"/>
        <v>a̍</v>
      </c>
    </row>
    <row r="27" spans="2:47" ht="35">
      <c r="B27" s="137">
        <v>23</v>
      </c>
      <c r="C27" s="138" t="s">
        <v>436</v>
      </c>
      <c r="D27" s="139" t="s">
        <v>436</v>
      </c>
      <c r="E27" s="139" t="s">
        <v>1650</v>
      </c>
      <c r="F27" s="139" t="s">
        <v>1651</v>
      </c>
      <c r="G27" s="147" t="s">
        <v>1652</v>
      </c>
      <c r="H27" s="139" t="s">
        <v>1653</v>
      </c>
      <c r="I27" s="139" t="s">
        <v>1650</v>
      </c>
      <c r="J27" s="139" t="s">
        <v>1654</v>
      </c>
      <c r="K27" s="146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04">
        <v>23</v>
      </c>
      <c r="Y27" s="143" t="s">
        <v>436</v>
      </c>
      <c r="Z27" s="143" t="str">
        <f t="array" ref="Z27">INDEX(十五音韻母資料表, $X27, $Z$1)</f>
        <v>au</v>
      </c>
      <c r="AA27" s="143" t="str">
        <f t="array" ref="AA27">INDEX(十五音韻母資料表, $X27, $AA$1)</f>
        <v>auh</v>
      </c>
      <c r="AB27" s="143" t="s">
        <v>80</v>
      </c>
      <c r="AC27" s="58" t="str">
        <f t="shared" ref="AC27:AE27" si="76">SUBSTITUTE($Z27, $AB27,  INDEX($AN27:$AU27, 1, AC$4))</f>
        <v>au</v>
      </c>
      <c r="AD27" s="58" t="str">
        <f t="shared" si="76"/>
        <v>áu</v>
      </c>
      <c r="AE27" s="58" t="str">
        <f t="shared" si="76"/>
        <v>àu</v>
      </c>
      <c r="AF27" s="144" t="str">
        <f t="shared" si="3"/>
        <v>auh</v>
      </c>
      <c r="AG27" s="58" t="str">
        <f t="shared" ref="AG27:AI27" si="77">SUBSTITUTE($Z27, $AB27,  INDEX($AN27:$AU27, 1, AG$4))</f>
        <v>âu</v>
      </c>
      <c r="AH27" s="145" t="str">
        <f t="shared" si="77"/>
        <v>0u</v>
      </c>
      <c r="AI27" s="58" t="str">
        <f t="shared" si="77"/>
        <v>āu</v>
      </c>
      <c r="AJ27" s="144" t="str">
        <f t="shared" si="5"/>
        <v>a̍uh</v>
      </c>
      <c r="AL27" s="17">
        <f t="shared" si="6"/>
        <v>1</v>
      </c>
      <c r="AM27" s="17">
        <f t="shared" si="7"/>
        <v>1</v>
      </c>
      <c r="AN27" s="17" t="str">
        <f t="shared" ref="AN27:AU27" si="78">INDEX($O$5:$V$13, $AM27, AN$4)</f>
        <v>a</v>
      </c>
      <c r="AO27" s="17" t="str">
        <f t="shared" si="78"/>
        <v>á</v>
      </c>
      <c r="AP27" s="17" t="str">
        <f t="shared" si="78"/>
        <v>à</v>
      </c>
      <c r="AQ27" s="17" t="str">
        <f t="shared" si="78"/>
        <v>a</v>
      </c>
      <c r="AR27" s="17" t="str">
        <f t="shared" si="78"/>
        <v>â</v>
      </c>
      <c r="AS27" s="152">
        <f t="shared" si="78"/>
        <v>0</v>
      </c>
      <c r="AT27" s="17" t="str">
        <f t="shared" si="78"/>
        <v>ā</v>
      </c>
      <c r="AU27" s="17" t="str">
        <f t="shared" si="78"/>
        <v>a̍</v>
      </c>
    </row>
    <row r="28" spans="2:47" ht="35">
      <c r="B28" s="137">
        <v>24</v>
      </c>
      <c r="C28" s="138" t="s">
        <v>447</v>
      </c>
      <c r="D28" s="139" t="s">
        <v>447</v>
      </c>
      <c r="E28" s="146"/>
      <c r="F28" s="139" t="s">
        <v>1655</v>
      </c>
      <c r="G28" s="146"/>
      <c r="H28" s="139" t="s">
        <v>593</v>
      </c>
      <c r="I28" s="146"/>
      <c r="J28" s="139" t="s">
        <v>1656</v>
      </c>
      <c r="K28" s="139" t="s">
        <v>1657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04">
        <v>24</v>
      </c>
      <c r="Y28" s="143" t="s">
        <v>447</v>
      </c>
      <c r="Z28" s="143" t="str">
        <f t="array" ref="Z28">INDEX(十五音韻母資料表, $X28, $Z$1)</f>
        <v>ia</v>
      </c>
      <c r="AA28" s="143" t="str">
        <f t="array" ref="AA28">INDEX(十五音韻母資料表, $X28, $AA$1)</f>
        <v>iah</v>
      </c>
      <c r="AB28" s="143" t="s">
        <v>80</v>
      </c>
      <c r="AC28" s="58" t="str">
        <f t="shared" ref="AC28:AE28" si="79">SUBSTITUTE($Z28, $AB28,  INDEX($AN28:$AU28, 1, AC$4))</f>
        <v>ia</v>
      </c>
      <c r="AD28" s="58" t="str">
        <f t="shared" si="79"/>
        <v>iá</v>
      </c>
      <c r="AE28" s="58" t="str">
        <f t="shared" si="79"/>
        <v>ià</v>
      </c>
      <c r="AF28" s="144" t="str">
        <f t="shared" si="3"/>
        <v>iah</v>
      </c>
      <c r="AG28" s="58" t="str">
        <f t="shared" ref="AG28:AI28" si="80">SUBSTITUTE($Z28, $AB28,  INDEX($AN28:$AU28, 1, AG$4))</f>
        <v>iâ</v>
      </c>
      <c r="AH28" s="145" t="str">
        <f t="shared" si="80"/>
        <v>i0</v>
      </c>
      <c r="AI28" s="58" t="str">
        <f t="shared" si="80"/>
        <v>iā</v>
      </c>
      <c r="AJ28" s="144" t="str">
        <f t="shared" si="5"/>
        <v>ia̍h</v>
      </c>
      <c r="AL28" s="17">
        <f t="shared" si="6"/>
        <v>2</v>
      </c>
      <c r="AM28" s="17">
        <f t="shared" si="7"/>
        <v>1</v>
      </c>
      <c r="AN28" s="17" t="str">
        <f t="shared" ref="AN28:AU28" si="81">INDEX($O$5:$V$13, $AM28, AN$4)</f>
        <v>a</v>
      </c>
      <c r="AO28" s="17" t="str">
        <f t="shared" si="81"/>
        <v>á</v>
      </c>
      <c r="AP28" s="17" t="str">
        <f t="shared" si="81"/>
        <v>à</v>
      </c>
      <c r="AQ28" s="17" t="str">
        <f t="shared" si="81"/>
        <v>a</v>
      </c>
      <c r="AR28" s="17" t="str">
        <f t="shared" si="81"/>
        <v>â</v>
      </c>
      <c r="AS28" s="152">
        <f t="shared" si="81"/>
        <v>0</v>
      </c>
      <c r="AT28" s="17" t="str">
        <f t="shared" si="81"/>
        <v>ā</v>
      </c>
      <c r="AU28" s="17" t="str">
        <f t="shared" si="81"/>
        <v>a̍</v>
      </c>
    </row>
    <row r="29" spans="2:47" ht="35">
      <c r="B29" s="137">
        <v>25</v>
      </c>
      <c r="C29" s="138" t="s">
        <v>455</v>
      </c>
      <c r="D29" s="139" t="s">
        <v>455</v>
      </c>
      <c r="E29" s="139" t="s">
        <v>1658</v>
      </c>
      <c r="F29" s="139" t="s">
        <v>455</v>
      </c>
      <c r="G29" s="139" t="s">
        <v>1659</v>
      </c>
      <c r="H29" s="139" t="s">
        <v>1536</v>
      </c>
      <c r="I29" s="139" t="s">
        <v>1658</v>
      </c>
      <c r="J29" s="139" t="s">
        <v>1660</v>
      </c>
      <c r="K29" s="139" t="s">
        <v>1661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04">
        <v>25</v>
      </c>
      <c r="Y29" s="143" t="s">
        <v>455</v>
      </c>
      <c r="Z29" s="143" t="str">
        <f t="array" ref="Z29">INDEX(十五音韻母資料表, $X29, $Z$1)</f>
        <v>ue</v>
      </c>
      <c r="AA29" s="143" t="str">
        <f t="array" ref="AA29">INDEX(十五音韻母資料表, $X29, $AA$1)</f>
        <v>ueh</v>
      </c>
      <c r="AB29" s="143" t="s">
        <v>98</v>
      </c>
      <c r="AC29" s="58" t="str">
        <f t="shared" ref="AC29:AE29" si="82">SUBSTITUTE($Z29, $AB29,  INDEX($AN29:$AU29, 1, AC$4))</f>
        <v>ue</v>
      </c>
      <c r="AD29" s="58" t="str">
        <f t="shared" si="82"/>
        <v>ué</v>
      </c>
      <c r="AE29" s="58" t="str">
        <f t="shared" si="82"/>
        <v>uè</v>
      </c>
      <c r="AF29" s="144" t="str">
        <f t="shared" si="3"/>
        <v>ueh</v>
      </c>
      <c r="AG29" s="58" t="str">
        <f t="shared" ref="AG29:AI29" si="83">SUBSTITUTE($Z29, $AB29,  INDEX($AN29:$AU29, 1, AG$4))</f>
        <v>uê</v>
      </c>
      <c r="AH29" s="145" t="str">
        <f t="shared" si="83"/>
        <v>u0</v>
      </c>
      <c r="AI29" s="58" t="str">
        <f t="shared" si="83"/>
        <v>uē</v>
      </c>
      <c r="AJ29" s="144" t="str">
        <f t="shared" si="5"/>
        <v>ue̍h</v>
      </c>
      <c r="AL29" s="17">
        <f t="shared" si="6"/>
        <v>2</v>
      </c>
      <c r="AM29" s="17">
        <f t="shared" si="7"/>
        <v>2</v>
      </c>
      <c r="AN29" s="17" t="str">
        <f t="shared" ref="AN29:AU29" si="84">INDEX($O$5:$V$13, $AM29, AN$4)</f>
        <v>e</v>
      </c>
      <c r="AO29" s="17" t="str">
        <f t="shared" si="84"/>
        <v>é</v>
      </c>
      <c r="AP29" s="17" t="str">
        <f t="shared" si="84"/>
        <v>è</v>
      </c>
      <c r="AQ29" s="17" t="str">
        <f t="shared" si="84"/>
        <v>e</v>
      </c>
      <c r="AR29" s="17" t="str">
        <f t="shared" si="84"/>
        <v>ê</v>
      </c>
      <c r="AS29" s="152">
        <f t="shared" si="84"/>
        <v>0</v>
      </c>
      <c r="AT29" s="17" t="str">
        <f t="shared" si="84"/>
        <v>ē</v>
      </c>
      <c r="AU29" s="17" t="str">
        <f t="shared" si="84"/>
        <v>e̍</v>
      </c>
    </row>
    <row r="30" spans="2:47" ht="35">
      <c r="B30" s="137">
        <v>26</v>
      </c>
      <c r="C30" s="138" t="s">
        <v>464</v>
      </c>
      <c r="D30" s="139" t="s">
        <v>464</v>
      </c>
      <c r="E30" s="139" t="s">
        <v>1634</v>
      </c>
      <c r="F30" s="139" t="s">
        <v>1662</v>
      </c>
      <c r="G30" s="146" t="s">
        <v>1516</v>
      </c>
      <c r="H30" s="139" t="s">
        <v>1663</v>
      </c>
      <c r="I30" s="139" t="s">
        <v>1634</v>
      </c>
      <c r="J30" s="146" t="s">
        <v>1516</v>
      </c>
      <c r="K30" s="146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04">
        <v>26</v>
      </c>
      <c r="Y30" s="143" t="s">
        <v>464</v>
      </c>
      <c r="Z30" s="143" t="str">
        <f t="array" ref="Z30">INDEX(十五音韻母資料表, $X30, $Z$1)</f>
        <v>ann</v>
      </c>
      <c r="AA30" s="143" t="str">
        <f t="array" ref="AA30">INDEX(十五音韻母資料表, $X30, $AA$1)</f>
        <v>annh</v>
      </c>
      <c r="AB30" s="143" t="s">
        <v>80</v>
      </c>
      <c r="AC30" s="58" t="str">
        <f t="shared" ref="AC30:AE30" si="85">SUBSTITUTE($Z30, $AB30,  INDEX($AN30:$AU30, 1, AC$4))</f>
        <v>ann</v>
      </c>
      <c r="AD30" s="58" t="str">
        <f t="shared" si="85"/>
        <v>ánn</v>
      </c>
      <c r="AE30" s="58" t="str">
        <f t="shared" si="85"/>
        <v>ànn</v>
      </c>
      <c r="AF30" s="144" t="str">
        <f t="shared" si="3"/>
        <v>annh</v>
      </c>
      <c r="AG30" s="58" t="str">
        <f t="shared" ref="AG30:AI30" si="86">SUBSTITUTE($Z30, $AB30,  INDEX($AN30:$AU30, 1, AG$4))</f>
        <v>ânn</v>
      </c>
      <c r="AH30" s="145" t="str">
        <f t="shared" si="86"/>
        <v>0nn</v>
      </c>
      <c r="AI30" s="58" t="str">
        <f t="shared" si="86"/>
        <v>ānn</v>
      </c>
      <c r="AJ30" s="144" t="str">
        <f t="shared" si="5"/>
        <v>a̍nnh</v>
      </c>
      <c r="AL30" s="17">
        <f t="shared" si="6"/>
        <v>1</v>
      </c>
      <c r="AM30" s="17">
        <f t="shared" si="7"/>
        <v>1</v>
      </c>
      <c r="AN30" s="17" t="str">
        <f t="shared" ref="AN30:AU30" si="87">INDEX($O$5:$V$13, $AM30, AN$4)</f>
        <v>a</v>
      </c>
      <c r="AO30" s="17" t="str">
        <f t="shared" si="87"/>
        <v>á</v>
      </c>
      <c r="AP30" s="17" t="str">
        <f t="shared" si="87"/>
        <v>à</v>
      </c>
      <c r="AQ30" s="17" t="str">
        <f t="shared" si="87"/>
        <v>a</v>
      </c>
      <c r="AR30" s="17" t="str">
        <f t="shared" si="87"/>
        <v>â</v>
      </c>
      <c r="AS30" s="152">
        <f t="shared" si="87"/>
        <v>0</v>
      </c>
      <c r="AT30" s="17" t="str">
        <f t="shared" si="87"/>
        <v>ā</v>
      </c>
      <c r="AU30" s="17" t="str">
        <f t="shared" si="87"/>
        <v>a̍</v>
      </c>
    </row>
    <row r="31" spans="2:47" ht="35">
      <c r="B31" s="137">
        <v>27</v>
      </c>
      <c r="C31" s="138" t="s">
        <v>480</v>
      </c>
      <c r="D31" s="148" t="s">
        <v>480</v>
      </c>
      <c r="E31" s="139" t="s">
        <v>1664</v>
      </c>
      <c r="F31" s="139" t="s">
        <v>1665</v>
      </c>
      <c r="G31" s="147" t="s">
        <v>1666</v>
      </c>
      <c r="H31" s="139" t="s">
        <v>1704</v>
      </c>
      <c r="I31" s="139" t="s">
        <v>1664</v>
      </c>
      <c r="J31" s="139" t="s">
        <v>1668</v>
      </c>
      <c r="K31" s="146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04">
        <v>27</v>
      </c>
      <c r="Y31" s="143" t="s">
        <v>480</v>
      </c>
      <c r="Z31" s="143" t="str">
        <f t="array" ref="Z31">INDEX(十五音韻母資料表, $X31, $Z$1)</f>
        <v>u</v>
      </c>
      <c r="AA31" s="143" t="str">
        <f t="array" ref="AA31">INDEX(十五音韻母資料表, $X31, $AA$1)</f>
        <v>uh</v>
      </c>
      <c r="AB31" s="143" t="s">
        <v>62</v>
      </c>
      <c r="AC31" s="58" t="str">
        <f t="shared" ref="AC31:AE31" si="88">SUBSTITUTE($Z31, $AB31,  INDEX($AN31:$AU31, 1, AC$4))</f>
        <v>u</v>
      </c>
      <c r="AD31" s="58" t="str">
        <f t="shared" si="88"/>
        <v>ú</v>
      </c>
      <c r="AE31" s="58" t="str">
        <f t="shared" si="88"/>
        <v>ù</v>
      </c>
      <c r="AF31" s="144" t="str">
        <f t="shared" si="3"/>
        <v>uh</v>
      </c>
      <c r="AG31" s="58" t="str">
        <f t="shared" ref="AG31:AI31" si="89">SUBSTITUTE($Z31, $AB31,  INDEX($AN31:$AU31, 1, AG$4))</f>
        <v>û</v>
      </c>
      <c r="AH31" s="145" t="str">
        <f t="shared" si="89"/>
        <v>0</v>
      </c>
      <c r="AI31" s="58" t="str">
        <f t="shared" si="89"/>
        <v>ū</v>
      </c>
      <c r="AJ31" s="144" t="str">
        <f t="shared" si="5"/>
        <v>u̍h</v>
      </c>
      <c r="AL31" s="17">
        <f t="shared" si="6"/>
        <v>1</v>
      </c>
      <c r="AM31" s="17">
        <f t="shared" si="7"/>
        <v>6</v>
      </c>
      <c r="AN31" s="17" t="str">
        <f t="shared" ref="AN31:AU31" si="90">INDEX($O$5:$V$13, $AM31, AN$4)</f>
        <v>u</v>
      </c>
      <c r="AO31" s="17" t="str">
        <f t="shared" si="90"/>
        <v>ú</v>
      </c>
      <c r="AP31" s="17" t="str">
        <f t="shared" si="90"/>
        <v>ù</v>
      </c>
      <c r="AQ31" s="17" t="str">
        <f t="shared" si="90"/>
        <v>u</v>
      </c>
      <c r="AR31" s="17" t="str">
        <f t="shared" si="90"/>
        <v>û</v>
      </c>
      <c r="AS31" s="152">
        <f t="shared" si="90"/>
        <v>0</v>
      </c>
      <c r="AT31" s="17" t="str">
        <f t="shared" si="90"/>
        <v>ū</v>
      </c>
      <c r="AU31" s="17" t="str">
        <f t="shared" si="90"/>
        <v>u̍</v>
      </c>
    </row>
    <row r="32" spans="2:47" ht="35">
      <c r="B32" s="137">
        <v>28</v>
      </c>
      <c r="C32" s="138" t="s">
        <v>490</v>
      </c>
      <c r="D32" s="139" t="s">
        <v>490</v>
      </c>
      <c r="E32" s="139" t="s">
        <v>1669</v>
      </c>
      <c r="F32" s="139" t="s">
        <v>1651</v>
      </c>
      <c r="G32" s="139" t="s">
        <v>1670</v>
      </c>
      <c r="H32" s="146"/>
      <c r="I32" s="139" t="s">
        <v>1669</v>
      </c>
      <c r="J32" s="139" t="s">
        <v>1671</v>
      </c>
      <c r="K32" s="146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04">
        <v>28</v>
      </c>
      <c r="Y32" s="143" t="s">
        <v>490</v>
      </c>
      <c r="Z32" s="143" t="str">
        <f t="array" ref="Z32">INDEX(十五音韻母資料表, $X32, $Z$1)</f>
        <v>a</v>
      </c>
      <c r="AA32" s="143" t="str">
        <f t="array" ref="AA32">INDEX(十五音韻母資料表, $X32, $AA$1)</f>
        <v>ah</v>
      </c>
      <c r="AB32" s="143" t="s">
        <v>80</v>
      </c>
      <c r="AC32" s="58" t="str">
        <f t="shared" ref="AC32:AE32" si="91">SUBSTITUTE($Z32, $AB32,  INDEX($AN32:$AU32, 1, AC$4))</f>
        <v>a</v>
      </c>
      <c r="AD32" s="58" t="str">
        <f t="shared" si="91"/>
        <v>á</v>
      </c>
      <c r="AE32" s="58" t="str">
        <f t="shared" si="91"/>
        <v>à</v>
      </c>
      <c r="AF32" s="144" t="str">
        <f t="shared" si="3"/>
        <v>ah</v>
      </c>
      <c r="AG32" s="58" t="str">
        <f t="shared" ref="AG32:AI32" si="92">SUBSTITUTE($Z32, $AB32,  INDEX($AN32:$AU32, 1, AG$4))</f>
        <v>â</v>
      </c>
      <c r="AH32" s="145" t="str">
        <f t="shared" si="92"/>
        <v>0</v>
      </c>
      <c r="AI32" s="58" t="str">
        <f t="shared" si="92"/>
        <v>ā</v>
      </c>
      <c r="AJ32" s="144" t="str">
        <f t="shared" si="5"/>
        <v>a̍h</v>
      </c>
      <c r="AL32" s="17">
        <f t="shared" si="6"/>
        <v>1</v>
      </c>
      <c r="AM32" s="17">
        <f t="shared" si="7"/>
        <v>1</v>
      </c>
      <c r="AN32" s="17" t="str">
        <f t="shared" ref="AN32:AU32" si="93">INDEX($O$5:$V$13, $AM32, AN$4)</f>
        <v>a</v>
      </c>
      <c r="AO32" s="17" t="str">
        <f t="shared" si="93"/>
        <v>á</v>
      </c>
      <c r="AP32" s="17" t="str">
        <f t="shared" si="93"/>
        <v>à</v>
      </c>
      <c r="AQ32" s="17" t="str">
        <f t="shared" si="93"/>
        <v>a</v>
      </c>
      <c r="AR32" s="17" t="str">
        <f t="shared" si="93"/>
        <v>â</v>
      </c>
      <c r="AS32" s="152">
        <f t="shared" si="93"/>
        <v>0</v>
      </c>
      <c r="AT32" s="17" t="str">
        <f t="shared" si="93"/>
        <v>ā</v>
      </c>
      <c r="AU32" s="17" t="str">
        <f t="shared" si="93"/>
        <v>a̍</v>
      </c>
    </row>
    <row r="33" spans="2:47" ht="35">
      <c r="B33" s="137">
        <v>29</v>
      </c>
      <c r="C33" s="138" t="s">
        <v>497</v>
      </c>
      <c r="D33" s="139" t="s">
        <v>497</v>
      </c>
      <c r="E33" s="139" t="s">
        <v>1672</v>
      </c>
      <c r="F33" s="139" t="s">
        <v>1673</v>
      </c>
      <c r="G33" s="139" t="s">
        <v>1674</v>
      </c>
      <c r="H33" s="139" t="s">
        <v>1675</v>
      </c>
      <c r="I33" s="139" t="s">
        <v>1672</v>
      </c>
      <c r="J33" s="139" t="s">
        <v>1676</v>
      </c>
      <c r="K33" s="146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04">
        <v>29</v>
      </c>
      <c r="Y33" s="143" t="s">
        <v>497</v>
      </c>
      <c r="Z33" s="143" t="str">
        <f t="array" ref="Z33">INDEX(十五音韻母資料表, $X33, $Z$1)</f>
        <v>i</v>
      </c>
      <c r="AA33" s="143" t="str">
        <f t="array" ref="AA33">INDEX(十五音韻母資料表, $X33, $AA$1)</f>
        <v>ih</v>
      </c>
      <c r="AB33" s="143" t="s">
        <v>67</v>
      </c>
      <c r="AC33" s="58" t="str">
        <f t="shared" ref="AC33:AE33" si="94">SUBSTITUTE($Z33, $AB33,  INDEX($AN33:$AU33, 1, AC$4))</f>
        <v>i</v>
      </c>
      <c r="AD33" s="58" t="str">
        <f t="shared" si="94"/>
        <v>í</v>
      </c>
      <c r="AE33" s="58" t="str">
        <f t="shared" si="94"/>
        <v>ì</v>
      </c>
      <c r="AF33" s="144" t="str">
        <f t="shared" si="3"/>
        <v>ih</v>
      </c>
      <c r="AG33" s="58" t="str">
        <f t="shared" ref="AG33:AI33" si="95">SUBSTITUTE($Z33, $AB33,  INDEX($AN33:$AU33, 1, AG$4))</f>
        <v>î</v>
      </c>
      <c r="AH33" s="145" t="str">
        <f t="shared" si="95"/>
        <v>0</v>
      </c>
      <c r="AI33" s="58" t="str">
        <f t="shared" si="95"/>
        <v>ī</v>
      </c>
      <c r="AJ33" s="144" t="str">
        <f t="shared" si="5"/>
        <v>i̍h</v>
      </c>
      <c r="AL33" s="17">
        <f t="shared" si="6"/>
        <v>1</v>
      </c>
      <c r="AM33" s="17">
        <f t="shared" si="7"/>
        <v>3</v>
      </c>
      <c r="AN33" s="17" t="str">
        <f t="shared" ref="AN33:AU33" si="96">INDEX($O$5:$V$13, $AM33, AN$4)</f>
        <v>i</v>
      </c>
      <c r="AO33" s="17" t="str">
        <f t="shared" si="96"/>
        <v>í</v>
      </c>
      <c r="AP33" s="17" t="str">
        <f t="shared" si="96"/>
        <v>ì</v>
      </c>
      <c r="AQ33" s="17" t="str">
        <f t="shared" si="96"/>
        <v>i</v>
      </c>
      <c r="AR33" s="17" t="str">
        <f t="shared" si="96"/>
        <v>î</v>
      </c>
      <c r="AS33" s="152">
        <f t="shared" si="96"/>
        <v>0</v>
      </c>
      <c r="AT33" s="17" t="str">
        <f t="shared" si="96"/>
        <v>ī</v>
      </c>
      <c r="AU33" s="17" t="str">
        <f t="shared" si="96"/>
        <v>i̍</v>
      </c>
    </row>
    <row r="34" spans="2:47" ht="35">
      <c r="B34" s="137">
        <v>30</v>
      </c>
      <c r="C34" s="138" t="s">
        <v>504</v>
      </c>
      <c r="D34" s="139" t="s">
        <v>202</v>
      </c>
      <c r="E34" s="139" t="s">
        <v>1677</v>
      </c>
      <c r="F34" s="139" t="s">
        <v>1678</v>
      </c>
      <c r="G34" s="146" t="s">
        <v>1516</v>
      </c>
      <c r="H34" s="139" t="s">
        <v>175</v>
      </c>
      <c r="I34" s="139" t="s">
        <v>1677</v>
      </c>
      <c r="J34" s="139" t="s">
        <v>1679</v>
      </c>
      <c r="K34" s="146" t="s">
        <v>1516</v>
      </c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04">
        <v>30</v>
      </c>
      <c r="Y34" s="143" t="s">
        <v>504</v>
      </c>
      <c r="Z34" s="143" t="str">
        <f t="array" ref="Z34">INDEX(十五音韻母資料表, $X34, $Z$1)</f>
        <v>iu</v>
      </c>
      <c r="AA34" s="143">
        <f t="array" ref="AA34">INDEX(十五音韻母資料表, $X34, $AA$1)</f>
        <v>0</v>
      </c>
      <c r="AB34" s="143" t="s">
        <v>62</v>
      </c>
      <c r="AC34" s="58" t="str">
        <f t="shared" ref="AC34:AE34" si="97">SUBSTITUTE($Z34, $AB34,  INDEX($AN34:$AU34, 1, AC$4))</f>
        <v>iu</v>
      </c>
      <c r="AD34" s="58" t="str">
        <f t="shared" si="97"/>
        <v>iú</v>
      </c>
      <c r="AE34" s="58" t="str">
        <f t="shared" si="97"/>
        <v>iù</v>
      </c>
      <c r="AF34" s="144">
        <f t="shared" si="3"/>
        <v>0</v>
      </c>
      <c r="AG34" s="58" t="str">
        <f t="shared" ref="AG34:AI34" si="98">SUBSTITUTE($Z34, $AB34,  INDEX($AN34:$AU34, 1, AG$4))</f>
        <v>iû</v>
      </c>
      <c r="AH34" s="145" t="str">
        <f t="shared" si="98"/>
        <v>i0</v>
      </c>
      <c r="AI34" s="58" t="str">
        <f t="shared" si="98"/>
        <v>iū</v>
      </c>
      <c r="AJ34" s="144" t="str">
        <f t="shared" si="5"/>
        <v>0</v>
      </c>
      <c r="AL34" s="17">
        <f t="shared" si="6"/>
        <v>2</v>
      </c>
      <c r="AM34" s="17">
        <f t="shared" si="7"/>
        <v>6</v>
      </c>
      <c r="AN34" s="17" t="str">
        <f t="shared" ref="AN34:AU34" si="99">INDEX($O$5:$V$13, $AM34, AN$4)</f>
        <v>u</v>
      </c>
      <c r="AO34" s="17" t="str">
        <f t="shared" si="99"/>
        <v>ú</v>
      </c>
      <c r="AP34" s="17" t="str">
        <f t="shared" si="99"/>
        <v>ù</v>
      </c>
      <c r="AQ34" s="17" t="str">
        <f t="shared" si="99"/>
        <v>u</v>
      </c>
      <c r="AR34" s="17" t="str">
        <f t="shared" si="99"/>
        <v>û</v>
      </c>
      <c r="AS34" s="152">
        <f t="shared" si="99"/>
        <v>0</v>
      </c>
      <c r="AT34" s="17" t="str">
        <f t="shared" si="99"/>
        <v>ū</v>
      </c>
      <c r="AU34" s="17" t="str">
        <f t="shared" si="99"/>
        <v>u̍</v>
      </c>
    </row>
    <row r="35" spans="2:47" ht="35">
      <c r="B35" s="137">
        <v>31</v>
      </c>
      <c r="C35" s="138" t="s">
        <v>508</v>
      </c>
      <c r="D35" s="139" t="s">
        <v>508</v>
      </c>
      <c r="E35" s="139" t="s">
        <v>1680</v>
      </c>
      <c r="F35" s="139" t="s">
        <v>1681</v>
      </c>
      <c r="G35" s="146" t="s">
        <v>1516</v>
      </c>
      <c r="H35" s="146"/>
      <c r="I35" s="139" t="s">
        <v>1680</v>
      </c>
      <c r="J35" s="146"/>
      <c r="K35" s="146" t="s">
        <v>1516</v>
      </c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04">
        <v>31</v>
      </c>
      <c r="Y35" s="143" t="s">
        <v>508</v>
      </c>
      <c r="Z35" s="143" t="str">
        <f t="array" ref="Z35">INDEX(十五音韻母資料表, $X35, $Z$1)</f>
        <v>enn</v>
      </c>
      <c r="AA35" s="143" t="str">
        <f t="array" ref="AA35">INDEX(十五音韻母資料表, $X35, $AA$1)</f>
        <v>ennh</v>
      </c>
      <c r="AB35" s="143" t="s">
        <v>98</v>
      </c>
      <c r="AC35" s="58" t="str">
        <f t="shared" ref="AC35:AE35" si="100">SUBSTITUTE($Z35, $AB35,  INDEX($AN35:$AU35, 1, AC$4))</f>
        <v>enn</v>
      </c>
      <c r="AD35" s="58" t="str">
        <f t="shared" si="100"/>
        <v>énn</v>
      </c>
      <c r="AE35" s="58" t="str">
        <f t="shared" si="100"/>
        <v>ènn</v>
      </c>
      <c r="AF35" s="144" t="str">
        <f t="shared" si="3"/>
        <v>ennh</v>
      </c>
      <c r="AG35" s="58" t="str">
        <f t="shared" ref="AG35:AI35" si="101">SUBSTITUTE($Z35, $AB35,  INDEX($AN35:$AU35, 1, AG$4))</f>
        <v>ênn</v>
      </c>
      <c r="AH35" s="145" t="str">
        <f t="shared" si="101"/>
        <v>0nn</v>
      </c>
      <c r="AI35" s="58" t="str">
        <f t="shared" si="101"/>
        <v>ēnn</v>
      </c>
      <c r="AJ35" s="144" t="str">
        <f t="shared" si="5"/>
        <v>e̍nnh</v>
      </c>
      <c r="AL35" s="17">
        <f t="shared" si="6"/>
        <v>1</v>
      </c>
      <c r="AM35" s="17">
        <f t="shared" si="7"/>
        <v>2</v>
      </c>
      <c r="AN35" s="17" t="str">
        <f t="shared" ref="AN35:AU35" si="102">INDEX($O$5:$V$13, $AM35, AN$4)</f>
        <v>e</v>
      </c>
      <c r="AO35" s="17" t="str">
        <f t="shared" si="102"/>
        <v>é</v>
      </c>
      <c r="AP35" s="17" t="str">
        <f t="shared" si="102"/>
        <v>è</v>
      </c>
      <c r="AQ35" s="17" t="str">
        <f t="shared" si="102"/>
        <v>e</v>
      </c>
      <c r="AR35" s="17" t="str">
        <f t="shared" si="102"/>
        <v>ê</v>
      </c>
      <c r="AS35" s="152">
        <f t="shared" si="102"/>
        <v>0</v>
      </c>
      <c r="AT35" s="17" t="str">
        <f t="shared" si="102"/>
        <v>ē</v>
      </c>
      <c r="AU35" s="17" t="str">
        <f t="shared" si="102"/>
        <v>e̍</v>
      </c>
    </row>
    <row r="36" spans="2:47" ht="35">
      <c r="B36" s="137">
        <v>32</v>
      </c>
      <c r="C36" s="138" t="s">
        <v>524</v>
      </c>
      <c r="D36" s="139" t="s">
        <v>524</v>
      </c>
      <c r="E36" s="139" t="s">
        <v>1682</v>
      </c>
      <c r="F36" s="139" t="s">
        <v>1683</v>
      </c>
      <c r="G36" s="146" t="s">
        <v>1516</v>
      </c>
      <c r="H36" s="146" t="s">
        <v>1516</v>
      </c>
      <c r="I36" s="139" t="s">
        <v>1682</v>
      </c>
      <c r="J36" s="146" t="s">
        <v>1516</v>
      </c>
      <c r="K36" s="146" t="s">
        <v>1516</v>
      </c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04">
        <v>32</v>
      </c>
      <c r="Y36" s="143" t="s">
        <v>524</v>
      </c>
      <c r="Z36" s="143" t="str">
        <f t="array" ref="Z36">INDEX(十五音韻母資料表, $X36, $Z$1)</f>
        <v>uinn</v>
      </c>
      <c r="AA36" s="143">
        <f t="array" ref="AA36">INDEX(十五音韻母資料表, $X36, $AA$1)</f>
        <v>0</v>
      </c>
      <c r="AB36" s="143" t="s">
        <v>67</v>
      </c>
      <c r="AC36" s="58" t="str">
        <f t="shared" ref="AC36:AE36" si="103">SUBSTITUTE($Z36, $AB36,  INDEX($AN36:$AU36, 1, AC$4))</f>
        <v>uinn</v>
      </c>
      <c r="AD36" s="58" t="str">
        <f t="shared" si="103"/>
        <v>uínn</v>
      </c>
      <c r="AE36" s="58" t="str">
        <f t="shared" si="103"/>
        <v>uìnn</v>
      </c>
      <c r="AF36" s="144">
        <f t="shared" si="3"/>
        <v>0</v>
      </c>
      <c r="AG36" s="58" t="str">
        <f t="shared" ref="AG36:AI36" si="104">SUBSTITUTE($Z36, $AB36,  INDEX($AN36:$AU36, 1, AG$4))</f>
        <v>uînn</v>
      </c>
      <c r="AH36" s="145" t="str">
        <f t="shared" si="104"/>
        <v>u0nn</v>
      </c>
      <c r="AI36" s="58" t="str">
        <f t="shared" si="104"/>
        <v>uīnn</v>
      </c>
      <c r="AJ36" s="144" t="str">
        <f t="shared" si="5"/>
        <v>0</v>
      </c>
      <c r="AL36" s="17">
        <f t="shared" si="6"/>
        <v>2</v>
      </c>
      <c r="AM36" s="17">
        <f t="shared" si="7"/>
        <v>3</v>
      </c>
      <c r="AN36" s="17" t="str">
        <f t="shared" ref="AN36:AU36" si="105">INDEX($O$5:$V$13, $AM36, AN$4)</f>
        <v>i</v>
      </c>
      <c r="AO36" s="17" t="str">
        <f t="shared" si="105"/>
        <v>í</v>
      </c>
      <c r="AP36" s="17" t="str">
        <f t="shared" si="105"/>
        <v>ì</v>
      </c>
      <c r="AQ36" s="17" t="str">
        <f t="shared" si="105"/>
        <v>i</v>
      </c>
      <c r="AR36" s="17" t="str">
        <f t="shared" si="105"/>
        <v>î</v>
      </c>
      <c r="AS36" s="152">
        <f t="shared" si="105"/>
        <v>0</v>
      </c>
      <c r="AT36" s="17" t="str">
        <f t="shared" si="105"/>
        <v>ī</v>
      </c>
      <c r="AU36" s="17" t="str">
        <f t="shared" si="105"/>
        <v>i̍</v>
      </c>
    </row>
    <row r="37" spans="2:47" ht="35">
      <c r="B37" s="137">
        <v>33</v>
      </c>
      <c r="C37" s="138" t="s">
        <v>535</v>
      </c>
      <c r="D37" s="139" t="s">
        <v>535</v>
      </c>
      <c r="E37" s="146"/>
      <c r="F37" s="139" t="s">
        <v>1602</v>
      </c>
      <c r="G37" s="139" t="s">
        <v>1630</v>
      </c>
      <c r="H37" s="139" t="s">
        <v>535</v>
      </c>
      <c r="I37" s="146" t="s">
        <v>1516</v>
      </c>
      <c r="J37" s="139" t="s">
        <v>1605</v>
      </c>
      <c r="K37" s="146" t="s">
        <v>1516</v>
      </c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04">
        <v>33</v>
      </c>
      <c r="Y37" s="143" t="s">
        <v>535</v>
      </c>
      <c r="Z37" s="143" t="str">
        <f t="array" ref="Z37">INDEX(十五音韻母資料表, $X37, $Z$1)</f>
        <v>io</v>
      </c>
      <c r="AA37" s="143" t="str">
        <f t="array" ref="AA37">INDEX(十五音韻母資料表, $X37, $AA$1)</f>
        <v>ioh</v>
      </c>
      <c r="AB37" s="143" t="s">
        <v>86</v>
      </c>
      <c r="AC37" s="58" t="str">
        <f t="shared" ref="AC37:AE37" si="106">SUBSTITUTE($Z37, $AB37,  INDEX($AN37:$AU37, 1, AC$4))</f>
        <v>io</v>
      </c>
      <c r="AD37" s="58" t="str">
        <f t="shared" si="106"/>
        <v>ió</v>
      </c>
      <c r="AE37" s="58" t="str">
        <f t="shared" si="106"/>
        <v>iò</v>
      </c>
      <c r="AF37" s="144" t="str">
        <f t="shared" si="3"/>
        <v>ioh</v>
      </c>
      <c r="AG37" s="58" t="str">
        <f t="shared" ref="AG37:AI37" si="107">SUBSTITUTE($Z37, $AB37,  INDEX($AN37:$AU37, 1, AG$4))</f>
        <v>iô</v>
      </c>
      <c r="AH37" s="145" t="str">
        <f t="shared" si="107"/>
        <v>i0</v>
      </c>
      <c r="AI37" s="58" t="str">
        <f t="shared" si="107"/>
        <v>iō</v>
      </c>
      <c r="AJ37" s="144" t="str">
        <f t="shared" si="5"/>
        <v>io̍h</v>
      </c>
      <c r="AL37" s="17">
        <f t="shared" si="6"/>
        <v>2</v>
      </c>
      <c r="AM37" s="17">
        <f t="shared" si="7"/>
        <v>4</v>
      </c>
      <c r="AN37" s="17" t="str">
        <f t="shared" ref="AN37:AU37" si="108">INDEX($O$5:$V$13, $AM37, AN$4)</f>
        <v>o</v>
      </c>
      <c r="AO37" s="17" t="str">
        <f t="shared" si="108"/>
        <v>ó</v>
      </c>
      <c r="AP37" s="17" t="str">
        <f t="shared" si="108"/>
        <v>ò</v>
      </c>
      <c r="AQ37" s="17" t="str">
        <f t="shared" si="108"/>
        <v>o</v>
      </c>
      <c r="AR37" s="17" t="str">
        <f t="shared" si="108"/>
        <v>ô</v>
      </c>
      <c r="AS37" s="152">
        <f t="shared" si="108"/>
        <v>0</v>
      </c>
      <c r="AT37" s="17" t="str">
        <f t="shared" si="108"/>
        <v>ō</v>
      </c>
      <c r="AU37" s="17" t="str">
        <f t="shared" si="108"/>
        <v>o̍</v>
      </c>
    </row>
    <row r="38" spans="2:47" ht="35">
      <c r="B38" s="137">
        <v>34</v>
      </c>
      <c r="C38" s="138" t="s">
        <v>544</v>
      </c>
      <c r="D38" s="139" t="s">
        <v>544</v>
      </c>
      <c r="E38" s="146"/>
      <c r="F38" s="139" t="s">
        <v>1514</v>
      </c>
      <c r="G38" s="146" t="s">
        <v>1516</v>
      </c>
      <c r="H38" s="139" t="s">
        <v>1684</v>
      </c>
      <c r="I38" s="146" t="s">
        <v>1516</v>
      </c>
      <c r="J38" s="146" t="s">
        <v>1516</v>
      </c>
      <c r="K38" s="146" t="s">
        <v>1516</v>
      </c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04">
        <v>34</v>
      </c>
      <c r="Y38" s="143" t="s">
        <v>544</v>
      </c>
      <c r="Z38" s="143" t="str">
        <f t="array" ref="Z38">INDEX(十五音韻母資料表, $X38, $Z$1)</f>
        <v>inn</v>
      </c>
      <c r="AA38" s="143" t="str">
        <f t="array" ref="AA38">INDEX(十五音韻母資料表, $X38, $AA$1)</f>
        <v>innh</v>
      </c>
      <c r="AB38" s="143" t="s">
        <v>67</v>
      </c>
      <c r="AC38" s="58" t="str">
        <f t="shared" ref="AC38:AE38" si="109">SUBSTITUTE($Z38, $AB38,  INDEX($AN38:$AU38, 1, AC$4))</f>
        <v>inn</v>
      </c>
      <c r="AD38" s="58" t="str">
        <f t="shared" si="109"/>
        <v>ínn</v>
      </c>
      <c r="AE38" s="58" t="str">
        <f t="shared" si="109"/>
        <v>ìnn</v>
      </c>
      <c r="AF38" s="144" t="str">
        <f t="shared" si="3"/>
        <v>innh</v>
      </c>
      <c r="AG38" s="58" t="str">
        <f t="shared" ref="AG38:AI38" si="110">SUBSTITUTE($Z38, $AB38,  INDEX($AN38:$AU38, 1, AG$4))</f>
        <v>înn</v>
      </c>
      <c r="AH38" s="145" t="str">
        <f t="shared" si="110"/>
        <v>0nn</v>
      </c>
      <c r="AI38" s="58" t="str">
        <f t="shared" si="110"/>
        <v>īnn</v>
      </c>
      <c r="AJ38" s="144" t="str">
        <f t="shared" si="5"/>
        <v>i̍nnh</v>
      </c>
      <c r="AL38" s="17">
        <f t="shared" si="6"/>
        <v>1</v>
      </c>
      <c r="AM38" s="17">
        <f t="shared" si="7"/>
        <v>3</v>
      </c>
      <c r="AN38" s="17" t="str">
        <f t="shared" ref="AN38:AU38" si="111">INDEX($O$5:$V$13, $AM38, AN$4)</f>
        <v>i</v>
      </c>
      <c r="AO38" s="17" t="str">
        <f t="shared" si="111"/>
        <v>í</v>
      </c>
      <c r="AP38" s="17" t="str">
        <f t="shared" si="111"/>
        <v>ì</v>
      </c>
      <c r="AQ38" s="17" t="str">
        <f t="shared" si="111"/>
        <v>i</v>
      </c>
      <c r="AR38" s="17" t="str">
        <f t="shared" si="111"/>
        <v>î</v>
      </c>
      <c r="AS38" s="152">
        <f t="shared" si="111"/>
        <v>0</v>
      </c>
      <c r="AT38" s="17" t="str">
        <f t="shared" si="111"/>
        <v>ī</v>
      </c>
      <c r="AU38" s="17" t="str">
        <f t="shared" si="111"/>
        <v>i̍</v>
      </c>
    </row>
    <row r="39" spans="2:47" ht="35">
      <c r="B39" s="137">
        <v>35</v>
      </c>
      <c r="C39" s="138" t="s">
        <v>559</v>
      </c>
      <c r="D39" s="139" t="s">
        <v>559</v>
      </c>
      <c r="E39" s="146" t="s">
        <v>1516</v>
      </c>
      <c r="F39" s="146" t="s">
        <v>1516</v>
      </c>
      <c r="G39" s="146" t="s">
        <v>1516</v>
      </c>
      <c r="H39" s="139" t="s">
        <v>1631</v>
      </c>
      <c r="I39" s="146" t="s">
        <v>1516</v>
      </c>
      <c r="J39" s="139" t="s">
        <v>1685</v>
      </c>
      <c r="K39" s="146" t="s">
        <v>1516</v>
      </c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04">
        <v>35</v>
      </c>
      <c r="Y39" s="143" t="s">
        <v>559</v>
      </c>
      <c r="Z39" s="143" t="str">
        <f t="array" ref="Z39">INDEX(十五音韻母資料表, $X39, $Z$1)</f>
        <v>ionn</v>
      </c>
      <c r="AA39" s="143">
        <f t="array" ref="AA39">INDEX(十五音韻母資料表, $X39, $AA$1)</f>
        <v>0</v>
      </c>
      <c r="AB39" s="143" t="s">
        <v>86</v>
      </c>
      <c r="AC39" s="58" t="str">
        <f t="shared" ref="AC39:AE39" si="112">SUBSTITUTE($Z39, $AB39,  INDEX($AN39:$AU39, 1, AC$4))</f>
        <v>ionn</v>
      </c>
      <c r="AD39" s="58" t="str">
        <f t="shared" si="112"/>
        <v>iónn</v>
      </c>
      <c r="AE39" s="58" t="str">
        <f t="shared" si="112"/>
        <v>iònn</v>
      </c>
      <c r="AF39" s="144">
        <f t="shared" si="3"/>
        <v>0</v>
      </c>
      <c r="AG39" s="58" t="str">
        <f t="shared" ref="AG39:AI39" si="113">SUBSTITUTE($Z39, $AB39,  INDEX($AN39:$AU39, 1, AG$4))</f>
        <v>iônn</v>
      </c>
      <c r="AH39" s="145" t="str">
        <f t="shared" si="113"/>
        <v>i0nn</v>
      </c>
      <c r="AI39" s="58" t="str">
        <f t="shared" si="113"/>
        <v>iōnn</v>
      </c>
      <c r="AJ39" s="144" t="str">
        <f t="shared" si="5"/>
        <v>0</v>
      </c>
      <c r="AL39" s="17">
        <f t="shared" si="6"/>
        <v>2</v>
      </c>
      <c r="AM39" s="17">
        <f t="shared" si="7"/>
        <v>4</v>
      </c>
      <c r="AN39" s="17" t="str">
        <f t="shared" ref="AN39:AU39" si="114">INDEX($O$5:$V$13, $AM39, AN$4)</f>
        <v>o</v>
      </c>
      <c r="AO39" s="17" t="str">
        <f t="shared" si="114"/>
        <v>ó</v>
      </c>
      <c r="AP39" s="17" t="str">
        <f t="shared" si="114"/>
        <v>ò</v>
      </c>
      <c r="AQ39" s="17" t="str">
        <f t="shared" si="114"/>
        <v>o</v>
      </c>
      <c r="AR39" s="17" t="str">
        <f t="shared" si="114"/>
        <v>ô</v>
      </c>
      <c r="AS39" s="152">
        <f t="shared" si="114"/>
        <v>0</v>
      </c>
      <c r="AT39" s="17" t="str">
        <f t="shared" si="114"/>
        <v>ō</v>
      </c>
      <c r="AU39" s="17" t="str">
        <f t="shared" si="114"/>
        <v>o̍</v>
      </c>
    </row>
    <row r="40" spans="2:47" ht="35">
      <c r="B40" s="137">
        <v>36</v>
      </c>
      <c r="C40" s="138" t="s">
        <v>569</v>
      </c>
      <c r="D40" s="139" t="s">
        <v>569</v>
      </c>
      <c r="E40" s="139" t="s">
        <v>1686</v>
      </c>
      <c r="F40" s="139" t="s">
        <v>1687</v>
      </c>
      <c r="G40" s="146" t="s">
        <v>1516</v>
      </c>
      <c r="H40" s="139" t="s">
        <v>1688</v>
      </c>
      <c r="I40" s="139" t="s">
        <v>1686</v>
      </c>
      <c r="J40" s="139" t="s">
        <v>1689</v>
      </c>
      <c r="K40" s="146" t="s">
        <v>1516</v>
      </c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04">
        <v>36</v>
      </c>
      <c r="Y40" s="143" t="s">
        <v>569</v>
      </c>
      <c r="Z40" s="143" t="str">
        <f t="array" ref="Z40">INDEX(十五音韻母資料表, $X40, $Z$1)</f>
        <v>iannh</v>
      </c>
      <c r="AA40" s="143">
        <f t="array" ref="AA40">INDEX(十五音韻母資料表, $X40, $AA$1)</f>
        <v>0</v>
      </c>
      <c r="AB40" s="143" t="s">
        <v>80</v>
      </c>
      <c r="AC40" s="58" t="str">
        <f t="shared" ref="AC40:AE40" si="115">SUBSTITUTE($Z40, $AB40,  INDEX($AN40:$AU40, 1, AC$4))</f>
        <v>iannh</v>
      </c>
      <c r="AD40" s="58" t="str">
        <f t="shared" si="115"/>
        <v>iánnh</v>
      </c>
      <c r="AE40" s="58" t="str">
        <f t="shared" si="115"/>
        <v>iànnh</v>
      </c>
      <c r="AF40" s="144">
        <f t="shared" si="3"/>
        <v>0</v>
      </c>
      <c r="AG40" s="58" t="str">
        <f t="shared" ref="AG40:AI40" si="116">SUBSTITUTE($Z40, $AB40,  INDEX($AN40:$AU40, 1, AG$4))</f>
        <v>iânnh</v>
      </c>
      <c r="AH40" s="145" t="str">
        <f t="shared" si="116"/>
        <v>i0nnh</v>
      </c>
      <c r="AI40" s="58" t="str">
        <f t="shared" si="116"/>
        <v>iānnh</v>
      </c>
      <c r="AJ40" s="144" t="str">
        <f t="shared" si="5"/>
        <v>0</v>
      </c>
      <c r="AL40" s="17">
        <f t="shared" si="6"/>
        <v>2</v>
      </c>
      <c r="AM40" s="17">
        <f t="shared" si="7"/>
        <v>1</v>
      </c>
      <c r="AN40" s="17" t="str">
        <f t="shared" ref="AN40:AU40" si="117">INDEX($O$5:$V$13, $AM40, AN$4)</f>
        <v>a</v>
      </c>
      <c r="AO40" s="17" t="str">
        <f t="shared" si="117"/>
        <v>á</v>
      </c>
      <c r="AP40" s="17" t="str">
        <f t="shared" si="117"/>
        <v>à</v>
      </c>
      <c r="AQ40" s="17" t="str">
        <f t="shared" si="117"/>
        <v>a</v>
      </c>
      <c r="AR40" s="17" t="str">
        <f t="shared" si="117"/>
        <v>â</v>
      </c>
      <c r="AS40" s="152">
        <f t="shared" si="117"/>
        <v>0</v>
      </c>
      <c r="AT40" s="17" t="str">
        <f t="shared" si="117"/>
        <v>ā</v>
      </c>
      <c r="AU40" s="17" t="str">
        <f t="shared" si="117"/>
        <v>a̍</v>
      </c>
    </row>
    <row r="41" spans="2:47" ht="35">
      <c r="B41" s="137">
        <v>37</v>
      </c>
      <c r="C41" s="138" t="s">
        <v>578</v>
      </c>
      <c r="D41" s="139" t="s">
        <v>578</v>
      </c>
      <c r="E41" s="139" t="s">
        <v>1690</v>
      </c>
      <c r="F41" s="139" t="s">
        <v>340</v>
      </c>
      <c r="G41" s="146" t="s">
        <v>1516</v>
      </c>
      <c r="H41" s="139" t="s">
        <v>1691</v>
      </c>
      <c r="I41" s="139" t="s">
        <v>1690</v>
      </c>
      <c r="J41" s="139" t="s">
        <v>1692</v>
      </c>
      <c r="K41" s="146" t="s">
        <v>1516</v>
      </c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04">
        <v>37</v>
      </c>
      <c r="Y41" s="143" t="s">
        <v>578</v>
      </c>
      <c r="Z41" s="143" t="str">
        <f t="array" ref="Z41">INDEX(十五音韻母資料表, $X41, $Z$1)</f>
        <v>uann</v>
      </c>
      <c r="AA41" s="143">
        <f t="array" ref="AA41">INDEX(十五音韻母資料表, $X41, $AA$1)</f>
        <v>0</v>
      </c>
      <c r="AB41" s="143" t="s">
        <v>80</v>
      </c>
      <c r="AC41" s="58" t="str">
        <f t="shared" ref="AC41:AE41" si="118">SUBSTITUTE($Z41, $AB41,  INDEX($AN41:$AU41, 1, AC$4))</f>
        <v>uann</v>
      </c>
      <c r="AD41" s="58" t="str">
        <f t="shared" si="118"/>
        <v>uánn</v>
      </c>
      <c r="AE41" s="58" t="str">
        <f t="shared" si="118"/>
        <v>uànn</v>
      </c>
      <c r="AF41" s="144">
        <f t="shared" si="3"/>
        <v>0</v>
      </c>
      <c r="AG41" s="58" t="str">
        <f t="shared" ref="AG41:AI41" si="119">SUBSTITUTE($Z41, $AB41,  INDEX($AN41:$AU41, 1, AG$4))</f>
        <v>uânn</v>
      </c>
      <c r="AH41" s="145" t="str">
        <f t="shared" si="119"/>
        <v>u0nn</v>
      </c>
      <c r="AI41" s="58" t="str">
        <f t="shared" si="119"/>
        <v>uānn</v>
      </c>
      <c r="AJ41" s="144" t="str">
        <f t="shared" si="5"/>
        <v>0</v>
      </c>
      <c r="AL41" s="17">
        <f t="shared" si="6"/>
        <v>2</v>
      </c>
      <c r="AM41" s="17">
        <f t="shared" si="7"/>
        <v>1</v>
      </c>
      <c r="AN41" s="17" t="str">
        <f t="shared" ref="AN41:AU41" si="120">INDEX($O$5:$V$13, $AM41, AN$4)</f>
        <v>a</v>
      </c>
      <c r="AO41" s="17" t="str">
        <f t="shared" si="120"/>
        <v>á</v>
      </c>
      <c r="AP41" s="17" t="str">
        <f t="shared" si="120"/>
        <v>à</v>
      </c>
      <c r="AQ41" s="17" t="str">
        <f t="shared" si="120"/>
        <v>a</v>
      </c>
      <c r="AR41" s="17" t="str">
        <f t="shared" si="120"/>
        <v>â</v>
      </c>
      <c r="AS41" s="152">
        <f t="shared" si="120"/>
        <v>0</v>
      </c>
      <c r="AT41" s="17" t="str">
        <f t="shared" si="120"/>
        <v>ā</v>
      </c>
      <c r="AU41" s="17" t="str">
        <f t="shared" si="120"/>
        <v>a̍</v>
      </c>
    </row>
    <row r="42" spans="2:47" ht="35">
      <c r="B42" s="137">
        <v>38</v>
      </c>
      <c r="C42" s="138" t="s">
        <v>587</v>
      </c>
      <c r="D42" s="139" t="s">
        <v>587</v>
      </c>
      <c r="E42" s="146"/>
      <c r="F42" s="139" t="s">
        <v>1693</v>
      </c>
      <c r="G42" s="146" t="s">
        <v>1516</v>
      </c>
      <c r="H42" s="146" t="s">
        <v>1516</v>
      </c>
      <c r="I42" s="146" t="s">
        <v>1516</v>
      </c>
      <c r="J42" s="146" t="s">
        <v>1516</v>
      </c>
      <c r="K42" s="146" t="s">
        <v>1516</v>
      </c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04">
        <v>38</v>
      </c>
      <c r="Y42" s="143" t="s">
        <v>587</v>
      </c>
      <c r="Z42" s="143" t="str">
        <f t="array" ref="Z42">INDEX(十五音韻母資料表, $X42, $Z$1)</f>
        <v>ng</v>
      </c>
      <c r="AA42" s="143">
        <f t="array" ref="AA42">INDEX(十五音韻母資料表, $X42, $AA$1)</f>
        <v>0</v>
      </c>
      <c r="AB42" s="143" t="s">
        <v>111</v>
      </c>
      <c r="AC42" s="58" t="str">
        <f t="shared" ref="AC42:AE42" si="121">SUBSTITUTE($Z42, $AB42,  INDEX($AN42:$AU42, 1, AC$4))</f>
        <v>ng</v>
      </c>
      <c r="AD42" s="58" t="str">
        <f t="shared" si="121"/>
        <v>ńg</v>
      </c>
      <c r="AE42" s="58" t="str">
        <f t="shared" si="121"/>
        <v xml:space="preserve">ǹ </v>
      </c>
      <c r="AF42" s="144">
        <f t="shared" si="3"/>
        <v>0</v>
      </c>
      <c r="AG42" s="58" t="str">
        <f t="shared" ref="AG42:AI42" si="122">SUBSTITUTE($Z42, $AB42,  INDEX($AN42:$AU42, 1, AG$4))</f>
        <v>n̂g</v>
      </c>
      <c r="AH42" s="145" t="str">
        <f t="shared" si="122"/>
        <v>0</v>
      </c>
      <c r="AI42" s="58" t="str">
        <f t="shared" si="122"/>
        <v>n̄g</v>
      </c>
      <c r="AJ42" s="144" t="str">
        <f t="shared" si="5"/>
        <v>0</v>
      </c>
      <c r="AL42" s="17">
        <f t="shared" si="6"/>
        <v>1</v>
      </c>
      <c r="AM42" s="17">
        <f t="shared" si="7"/>
        <v>9</v>
      </c>
      <c r="AN42" s="17" t="str">
        <f t="shared" ref="AN42:AU42" si="123">INDEX($O$5:$V$13, $AM42, AN$4)</f>
        <v>ng</v>
      </c>
      <c r="AO42" s="17" t="str">
        <f t="shared" si="123"/>
        <v>ńg</v>
      </c>
      <c r="AP42" s="17" t="str">
        <f t="shared" si="123"/>
        <v xml:space="preserve">ǹ </v>
      </c>
      <c r="AQ42" s="17" t="str">
        <f t="shared" si="123"/>
        <v>ng</v>
      </c>
      <c r="AR42" s="17" t="str">
        <f t="shared" si="123"/>
        <v>n̂g</v>
      </c>
      <c r="AS42" s="152">
        <f t="shared" si="123"/>
        <v>0</v>
      </c>
      <c r="AT42" s="17" t="str">
        <f t="shared" si="123"/>
        <v>n̄g</v>
      </c>
      <c r="AU42" s="17" t="str">
        <f t="shared" si="123"/>
        <v>n̍g</v>
      </c>
    </row>
    <row r="43" spans="2:47" ht="35">
      <c r="B43" s="137">
        <v>39</v>
      </c>
      <c r="C43" s="138" t="s">
        <v>593</v>
      </c>
      <c r="D43" s="139" t="s">
        <v>593</v>
      </c>
      <c r="E43" s="146" t="s">
        <v>1516</v>
      </c>
      <c r="F43" s="146" t="s">
        <v>1516</v>
      </c>
      <c r="G43" s="139" t="s">
        <v>1609</v>
      </c>
      <c r="H43" s="139" t="s">
        <v>1694</v>
      </c>
      <c r="I43" s="146" t="s">
        <v>1516</v>
      </c>
      <c r="J43" s="146" t="s">
        <v>1516</v>
      </c>
      <c r="K43" s="146" t="s">
        <v>1516</v>
      </c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04">
        <v>39</v>
      </c>
      <c r="Y43" s="143" t="s">
        <v>593</v>
      </c>
      <c r="Z43" s="143" t="str">
        <f t="array" ref="Z43">INDEX(十五音韻母資料表, $X43, $Z$1)</f>
        <v>e</v>
      </c>
      <c r="AA43" s="143" t="str">
        <f t="array" ref="AA43">INDEX(十五音韻母資料表, $X43, $AA$1)</f>
        <v>eh</v>
      </c>
      <c r="AB43" s="143" t="s">
        <v>98</v>
      </c>
      <c r="AC43" s="58" t="str">
        <f t="shared" ref="AC43:AE43" si="124">SUBSTITUTE($Z43, $AB43,  INDEX($AN43:$AU43, 1, AC$4))</f>
        <v>e</v>
      </c>
      <c r="AD43" s="58" t="str">
        <f t="shared" si="124"/>
        <v>é</v>
      </c>
      <c r="AE43" s="58" t="str">
        <f t="shared" si="124"/>
        <v>è</v>
      </c>
      <c r="AF43" s="144" t="str">
        <f t="shared" si="3"/>
        <v>eh</v>
      </c>
      <c r="AG43" s="58" t="str">
        <f t="shared" ref="AG43:AI43" si="125">SUBSTITUTE($Z43, $AB43,  INDEX($AN43:$AU43, 1, AG$4))</f>
        <v>ê</v>
      </c>
      <c r="AH43" s="145" t="str">
        <f t="shared" si="125"/>
        <v>0</v>
      </c>
      <c r="AI43" s="58" t="str">
        <f t="shared" si="125"/>
        <v>ē</v>
      </c>
      <c r="AJ43" s="144" t="str">
        <f t="shared" si="5"/>
        <v>e̍h</v>
      </c>
      <c r="AL43" s="17">
        <f t="shared" si="6"/>
        <v>1</v>
      </c>
      <c r="AM43" s="17">
        <f t="shared" si="7"/>
        <v>2</v>
      </c>
      <c r="AN43" s="17" t="str">
        <f t="shared" ref="AN43:AU43" si="126">INDEX($O$5:$V$13, $AM43, AN$4)</f>
        <v>e</v>
      </c>
      <c r="AO43" s="17" t="str">
        <f t="shared" si="126"/>
        <v>é</v>
      </c>
      <c r="AP43" s="17" t="str">
        <f t="shared" si="126"/>
        <v>è</v>
      </c>
      <c r="AQ43" s="17" t="str">
        <f t="shared" si="126"/>
        <v>e</v>
      </c>
      <c r="AR43" s="17" t="str">
        <f t="shared" si="126"/>
        <v>ê</v>
      </c>
      <c r="AS43" s="152">
        <f t="shared" si="126"/>
        <v>0</v>
      </c>
      <c r="AT43" s="17" t="str">
        <f t="shared" si="126"/>
        <v>ē</v>
      </c>
      <c r="AU43" s="17" t="str">
        <f t="shared" si="126"/>
        <v>e̍</v>
      </c>
    </row>
    <row r="44" spans="2:47" ht="35">
      <c r="B44" s="137">
        <v>40</v>
      </c>
      <c r="C44" s="138" t="s">
        <v>135</v>
      </c>
      <c r="D44" s="139" t="s">
        <v>135</v>
      </c>
      <c r="E44" s="147" t="s">
        <v>1695</v>
      </c>
      <c r="F44" s="146" t="s">
        <v>1516</v>
      </c>
      <c r="G44" s="146" t="s">
        <v>1516</v>
      </c>
      <c r="H44" s="146" t="s">
        <v>1516</v>
      </c>
      <c r="I44" s="147" t="s">
        <v>1695</v>
      </c>
      <c r="J44" s="146" t="s">
        <v>1516</v>
      </c>
      <c r="K44" s="146" t="s">
        <v>1516</v>
      </c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04">
        <v>40</v>
      </c>
      <c r="Y44" s="143" t="s">
        <v>135</v>
      </c>
      <c r="Z44" s="143" t="str">
        <f t="array" ref="Z44">INDEX(十五音韻母資料表, $X44, $Z$1)</f>
        <v>ainn</v>
      </c>
      <c r="AA44" s="143">
        <f t="array" ref="AA44">INDEX(十五音韻母資料表, $X44, $AA$1)</f>
        <v>0</v>
      </c>
      <c r="AB44" s="143" t="s">
        <v>80</v>
      </c>
      <c r="AC44" s="58" t="str">
        <f t="shared" ref="AC44:AE44" si="127">SUBSTITUTE($Z44, $AB44,  INDEX($AN44:$AU44, 1, AC$4))</f>
        <v>ainn</v>
      </c>
      <c r="AD44" s="58" t="str">
        <f t="shared" si="127"/>
        <v>áinn</v>
      </c>
      <c r="AE44" s="58" t="str">
        <f t="shared" si="127"/>
        <v>àinn</v>
      </c>
      <c r="AF44" s="144">
        <f t="shared" si="3"/>
        <v>0</v>
      </c>
      <c r="AG44" s="58" t="str">
        <f t="shared" ref="AG44:AI44" si="128">SUBSTITUTE($Z44, $AB44,  INDEX($AN44:$AU44, 1, AG$4))</f>
        <v>âinn</v>
      </c>
      <c r="AH44" s="145" t="str">
        <f t="shared" si="128"/>
        <v>0inn</v>
      </c>
      <c r="AI44" s="58" t="str">
        <f t="shared" si="128"/>
        <v>āinn</v>
      </c>
      <c r="AJ44" s="144" t="str">
        <f t="shared" si="5"/>
        <v>0</v>
      </c>
      <c r="AL44" s="17">
        <f t="shared" si="6"/>
        <v>1</v>
      </c>
      <c r="AM44" s="17">
        <f t="shared" si="7"/>
        <v>1</v>
      </c>
      <c r="AN44" s="17" t="str">
        <f t="shared" ref="AN44:AU44" si="129">INDEX($O$5:$V$13, $AM44, AN$4)</f>
        <v>a</v>
      </c>
      <c r="AO44" s="17" t="str">
        <f t="shared" si="129"/>
        <v>á</v>
      </c>
      <c r="AP44" s="17" t="str">
        <f t="shared" si="129"/>
        <v>à</v>
      </c>
      <c r="AQ44" s="17" t="str">
        <f t="shared" si="129"/>
        <v>a</v>
      </c>
      <c r="AR44" s="17" t="str">
        <f t="shared" si="129"/>
        <v>â</v>
      </c>
      <c r="AS44" s="152">
        <f t="shared" si="129"/>
        <v>0</v>
      </c>
      <c r="AT44" s="17" t="str">
        <f t="shared" si="129"/>
        <v>ā</v>
      </c>
      <c r="AU44" s="17" t="str">
        <f t="shared" si="129"/>
        <v>a̍</v>
      </c>
    </row>
    <row r="45" spans="2:47" ht="35">
      <c r="B45" s="137">
        <v>41</v>
      </c>
      <c r="C45" s="138" t="s">
        <v>608</v>
      </c>
      <c r="D45" s="139" t="s">
        <v>608</v>
      </c>
      <c r="E45" s="146" t="s">
        <v>1516</v>
      </c>
      <c r="F45" s="146" t="s">
        <v>1516</v>
      </c>
      <c r="G45" s="146" t="s">
        <v>1516</v>
      </c>
      <c r="H45" s="146" t="s">
        <v>1516</v>
      </c>
      <c r="I45" s="146" t="s">
        <v>1516</v>
      </c>
      <c r="J45" s="146" t="s">
        <v>1516</v>
      </c>
      <c r="K45" s="146" t="s">
        <v>1516</v>
      </c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04">
        <v>41</v>
      </c>
      <c r="Y45" s="143" t="s">
        <v>608</v>
      </c>
      <c r="Z45" s="143" t="str">
        <f t="array" ref="Z45">INDEX(十五音韻母資料表, $X45, $Z$1)</f>
        <v>oonn</v>
      </c>
      <c r="AA45" s="143">
        <f t="array" ref="AA45">INDEX(十五音韻母資料表, $X45, $AA$1)</f>
        <v>0</v>
      </c>
      <c r="AB45" s="143" t="s">
        <v>86</v>
      </c>
      <c r="AC45" s="58" t="str">
        <f t="shared" ref="AC45:AE45" si="130">SUBSTITUTE($Z45, $AB45,  INDEX($AN45:$AU45, 1, AC$4))</f>
        <v>oonn</v>
      </c>
      <c r="AD45" s="58" t="str">
        <f t="shared" si="130"/>
        <v>óónn</v>
      </c>
      <c r="AE45" s="58" t="str">
        <f t="shared" si="130"/>
        <v>òònn</v>
      </c>
      <c r="AF45" s="144">
        <f t="shared" si="3"/>
        <v>0</v>
      </c>
      <c r="AG45" s="58" t="str">
        <f t="shared" ref="AG45:AI45" si="131">SUBSTITUTE($Z45, $AB45,  INDEX($AN45:$AU45, 1, AG$4))</f>
        <v>ôônn</v>
      </c>
      <c r="AH45" s="145" t="str">
        <f t="shared" si="131"/>
        <v>00nn</v>
      </c>
      <c r="AI45" s="58" t="str">
        <f t="shared" si="131"/>
        <v>ōōnn</v>
      </c>
      <c r="AJ45" s="144" t="str">
        <f t="shared" si="5"/>
        <v>0</v>
      </c>
      <c r="AL45" s="17">
        <f t="shared" si="6"/>
        <v>1</v>
      </c>
      <c r="AM45" s="17">
        <f t="shared" si="7"/>
        <v>4</v>
      </c>
      <c r="AN45" s="17" t="str">
        <f t="shared" ref="AN45:AU45" si="132">INDEX($O$5:$V$13, $AM45, AN$4)</f>
        <v>o</v>
      </c>
      <c r="AO45" s="17" t="str">
        <f t="shared" si="132"/>
        <v>ó</v>
      </c>
      <c r="AP45" s="17" t="str">
        <f t="shared" si="132"/>
        <v>ò</v>
      </c>
      <c r="AQ45" s="17" t="str">
        <f t="shared" si="132"/>
        <v>o</v>
      </c>
      <c r="AR45" s="17" t="str">
        <f t="shared" si="132"/>
        <v>ô</v>
      </c>
      <c r="AS45" s="152">
        <f t="shared" si="132"/>
        <v>0</v>
      </c>
      <c r="AT45" s="17" t="str">
        <f t="shared" si="132"/>
        <v>ō</v>
      </c>
      <c r="AU45" s="17" t="str">
        <f t="shared" si="132"/>
        <v>o̍</v>
      </c>
    </row>
    <row r="46" spans="2:47" ht="35">
      <c r="B46" s="137">
        <v>42</v>
      </c>
      <c r="C46" s="138" t="s">
        <v>619</v>
      </c>
      <c r="D46" s="139" t="s">
        <v>619</v>
      </c>
      <c r="E46" s="146" t="s">
        <v>1516</v>
      </c>
      <c r="F46" s="146" t="s">
        <v>1516</v>
      </c>
      <c r="G46" s="146" t="s">
        <v>1516</v>
      </c>
      <c r="H46" s="146" t="s">
        <v>1516</v>
      </c>
      <c r="I46" s="146" t="s">
        <v>1516</v>
      </c>
      <c r="J46" s="146" t="s">
        <v>1516</v>
      </c>
      <c r="K46" s="146" t="s">
        <v>1516</v>
      </c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04">
        <v>42</v>
      </c>
      <c r="Y46" s="143" t="s">
        <v>619</v>
      </c>
      <c r="Z46" s="143" t="str">
        <f t="array" ref="Z46">INDEX(十五音韻母資料表, $X46, $Z$1)</f>
        <v>m</v>
      </c>
      <c r="AA46" s="143">
        <f t="array" ref="AA46">INDEX(十五音韻母資料表, $X46, $AA$1)</f>
        <v>0</v>
      </c>
      <c r="AB46" s="143" t="s">
        <v>229</v>
      </c>
      <c r="AC46" s="58" t="str">
        <f t="shared" ref="AC46:AE46" si="133">SUBSTITUTE($Z46, $AB46,  INDEX($AN46:$AU46, 1, AC$4))</f>
        <v>m</v>
      </c>
      <c r="AD46" s="58" t="str">
        <f t="shared" si="133"/>
        <v xml:space="preserve"> ḿ</v>
      </c>
      <c r="AE46" s="58" t="str">
        <f t="shared" si="133"/>
        <v>m̀</v>
      </c>
      <c r="AF46" s="144">
        <f t="shared" si="3"/>
        <v>0</v>
      </c>
      <c r="AG46" s="58" t="str">
        <f t="shared" ref="AG46:AI46" si="134">SUBSTITUTE($Z46, $AB46,  INDEX($AN46:$AU46, 1, AG$4))</f>
        <v>m̂</v>
      </c>
      <c r="AH46" s="145" t="str">
        <f t="shared" si="134"/>
        <v>m̀</v>
      </c>
      <c r="AI46" s="58" t="str">
        <f t="shared" si="134"/>
        <v>m̄</v>
      </c>
      <c r="AJ46" s="144" t="str">
        <f t="shared" si="5"/>
        <v>0</v>
      </c>
      <c r="AL46" s="17">
        <f t="shared" si="6"/>
        <v>1</v>
      </c>
      <c r="AM46" s="17">
        <f t="shared" si="7"/>
        <v>7</v>
      </c>
      <c r="AN46" s="17" t="str">
        <f t="shared" ref="AN46:AU46" si="135">INDEX($O$5:$V$13, $AM46, AN$4)</f>
        <v>m</v>
      </c>
      <c r="AO46" s="17" t="str">
        <f t="shared" si="135"/>
        <v xml:space="preserve"> ḿ</v>
      </c>
      <c r="AP46" s="17" t="str">
        <f t="shared" si="135"/>
        <v>m̀</v>
      </c>
      <c r="AQ46" s="17" t="str">
        <f t="shared" si="135"/>
        <v>m</v>
      </c>
      <c r="AR46" s="17" t="str">
        <f t="shared" si="135"/>
        <v>m̂</v>
      </c>
      <c r="AS46" s="152" t="str">
        <f t="shared" si="135"/>
        <v>m̀</v>
      </c>
      <c r="AT46" s="17" t="str">
        <f t="shared" si="135"/>
        <v>m̄</v>
      </c>
      <c r="AU46" s="17" t="str">
        <f t="shared" si="135"/>
        <v>m̍h</v>
      </c>
    </row>
    <row r="47" spans="2:47" ht="35">
      <c r="B47" s="137">
        <v>43</v>
      </c>
      <c r="C47" s="138" t="s">
        <v>624</v>
      </c>
      <c r="D47" s="139" t="s">
        <v>624</v>
      </c>
      <c r="E47" s="146" t="s">
        <v>1516</v>
      </c>
      <c r="F47" s="146" t="s">
        <v>1516</v>
      </c>
      <c r="G47" s="146" t="s">
        <v>1516</v>
      </c>
      <c r="H47" s="146" t="s">
        <v>1516</v>
      </c>
      <c r="I47" s="146" t="s">
        <v>1516</v>
      </c>
      <c r="J47" s="146" t="s">
        <v>1516</v>
      </c>
      <c r="K47" s="139" t="s">
        <v>1696</v>
      </c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04">
        <v>43</v>
      </c>
      <c r="Y47" s="143" t="s">
        <v>624</v>
      </c>
      <c r="Z47" s="143" t="str">
        <f t="array" ref="Z47">INDEX(十五音韻母資料表, $X47, $Z$1)</f>
        <v>uang</v>
      </c>
      <c r="AA47" s="143" t="str">
        <f t="array" ref="AA47">INDEX(十五音韻母資料表, $X47, $AA$1)</f>
        <v>uak</v>
      </c>
      <c r="AB47" s="143" t="s">
        <v>80</v>
      </c>
      <c r="AC47" s="58" t="str">
        <f t="shared" ref="AC47:AE47" si="136">SUBSTITUTE($Z47, $AB47,  INDEX($AN47:$AU47, 1, AC$4))</f>
        <v>uang</v>
      </c>
      <c r="AD47" s="58" t="str">
        <f t="shared" si="136"/>
        <v>uáng</v>
      </c>
      <c r="AE47" s="58" t="str">
        <f t="shared" si="136"/>
        <v>uàng</v>
      </c>
      <c r="AF47" s="144" t="str">
        <f t="shared" si="3"/>
        <v>uak</v>
      </c>
      <c r="AG47" s="58" t="str">
        <f t="shared" ref="AG47:AI47" si="137">SUBSTITUTE($Z47, $AB47,  INDEX($AN47:$AU47, 1, AG$4))</f>
        <v>uâng</v>
      </c>
      <c r="AH47" s="145" t="str">
        <f t="shared" si="137"/>
        <v>u0ng</v>
      </c>
      <c r="AI47" s="58" t="str">
        <f t="shared" si="137"/>
        <v>uāng</v>
      </c>
      <c r="AJ47" s="144" t="str">
        <f t="shared" si="5"/>
        <v>ua̍k</v>
      </c>
      <c r="AL47" s="17">
        <f t="shared" si="6"/>
        <v>2</v>
      </c>
      <c r="AM47" s="17">
        <f t="shared" si="7"/>
        <v>1</v>
      </c>
      <c r="AN47" s="17" t="str">
        <f t="shared" ref="AN47:AU47" si="138">INDEX($O$5:$V$13, $AM47, AN$4)</f>
        <v>a</v>
      </c>
      <c r="AO47" s="17" t="str">
        <f t="shared" si="138"/>
        <v>á</v>
      </c>
      <c r="AP47" s="17" t="str">
        <f t="shared" si="138"/>
        <v>à</v>
      </c>
      <c r="AQ47" s="17" t="str">
        <f t="shared" si="138"/>
        <v>a</v>
      </c>
      <c r="AR47" s="17" t="str">
        <f t="shared" si="138"/>
        <v>â</v>
      </c>
      <c r="AS47" s="152">
        <f t="shared" si="138"/>
        <v>0</v>
      </c>
      <c r="AT47" s="17" t="str">
        <f t="shared" si="138"/>
        <v>ā</v>
      </c>
      <c r="AU47" s="17" t="str">
        <f t="shared" si="138"/>
        <v>a̍</v>
      </c>
    </row>
    <row r="48" spans="2:47" ht="35">
      <c r="B48" s="137">
        <v>44</v>
      </c>
      <c r="C48" s="138" t="s">
        <v>636</v>
      </c>
      <c r="D48" s="139" t="s">
        <v>636</v>
      </c>
      <c r="E48" s="146" t="s">
        <v>1516</v>
      </c>
      <c r="F48" s="146" t="s">
        <v>1516</v>
      </c>
      <c r="G48" s="146" t="s">
        <v>1516</v>
      </c>
      <c r="H48" s="146" t="s">
        <v>1516</v>
      </c>
      <c r="I48" s="146" t="s">
        <v>1516</v>
      </c>
      <c r="J48" s="146" t="s">
        <v>1516</v>
      </c>
      <c r="K48" s="146" t="s">
        <v>1516</v>
      </c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04">
        <v>44</v>
      </c>
      <c r="Y48" s="143" t="s">
        <v>636</v>
      </c>
      <c r="Z48" s="143" t="str">
        <f t="array" ref="Z48">INDEX(十五音韻母資料表, $X48, $Z$1)</f>
        <v>uainn</v>
      </c>
      <c r="AA48" s="143" t="str">
        <f t="array" ref="AA48">INDEX(十五音韻母資料表, $X48, $AA$1)</f>
        <v>uainnh</v>
      </c>
      <c r="AB48" s="143" t="s">
        <v>80</v>
      </c>
      <c r="AC48" s="58" t="str">
        <f t="shared" ref="AC48:AE48" si="139">SUBSTITUTE($Z48, $AB48,  INDEX($AN48:$AU48, 1, AC$4))</f>
        <v>uainn</v>
      </c>
      <c r="AD48" s="58" t="str">
        <f t="shared" si="139"/>
        <v>uáinn</v>
      </c>
      <c r="AE48" s="58" t="str">
        <f t="shared" si="139"/>
        <v>uàinn</v>
      </c>
      <c r="AF48" s="144" t="str">
        <f t="shared" si="3"/>
        <v>uainnh</v>
      </c>
      <c r="AG48" s="58" t="str">
        <f t="shared" ref="AG48:AI48" si="140">SUBSTITUTE($Z48, $AB48,  INDEX($AN48:$AU48, 1, AG$4))</f>
        <v>uâinn</v>
      </c>
      <c r="AH48" s="145" t="str">
        <f t="shared" si="140"/>
        <v>u0inn</v>
      </c>
      <c r="AI48" s="58" t="str">
        <f t="shared" si="140"/>
        <v>uāinn</v>
      </c>
      <c r="AJ48" s="144" t="str">
        <f t="shared" si="5"/>
        <v>ua̍innh</v>
      </c>
      <c r="AL48" s="17">
        <f t="shared" si="6"/>
        <v>2</v>
      </c>
      <c r="AM48" s="17">
        <f t="shared" si="7"/>
        <v>1</v>
      </c>
      <c r="AN48" s="17" t="str">
        <f t="shared" ref="AN48:AU48" si="141">INDEX($O$5:$V$13, $AM48, AN$4)</f>
        <v>a</v>
      </c>
      <c r="AO48" s="17" t="str">
        <f t="shared" si="141"/>
        <v>á</v>
      </c>
      <c r="AP48" s="17" t="str">
        <f t="shared" si="141"/>
        <v>à</v>
      </c>
      <c r="AQ48" s="17" t="str">
        <f t="shared" si="141"/>
        <v>a</v>
      </c>
      <c r="AR48" s="17" t="str">
        <f t="shared" si="141"/>
        <v>â</v>
      </c>
      <c r="AS48" s="152">
        <f t="shared" si="141"/>
        <v>0</v>
      </c>
      <c r="AT48" s="17" t="str">
        <f t="shared" si="141"/>
        <v>ā</v>
      </c>
      <c r="AU48" s="17" t="str">
        <f t="shared" si="141"/>
        <v>a̍</v>
      </c>
    </row>
    <row r="49" spans="2:47" ht="35">
      <c r="B49" s="137">
        <v>45</v>
      </c>
      <c r="C49" s="138" t="s">
        <v>637</v>
      </c>
      <c r="D49" s="139" t="s">
        <v>637</v>
      </c>
      <c r="E49" s="146" t="s">
        <v>1516</v>
      </c>
      <c r="F49" s="146" t="s">
        <v>1516</v>
      </c>
      <c r="G49" s="146" t="s">
        <v>1516</v>
      </c>
      <c r="H49" s="146" t="s">
        <v>1516</v>
      </c>
      <c r="I49" s="146" t="s">
        <v>1516</v>
      </c>
      <c r="J49" s="146" t="s">
        <v>1516</v>
      </c>
      <c r="K49" s="146" t="s">
        <v>1516</v>
      </c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04">
        <v>45</v>
      </c>
      <c r="Y49" s="143" t="s">
        <v>637</v>
      </c>
      <c r="Z49" s="143" t="str">
        <f t="array" ref="Z49">INDEX(十五音韻母資料表, $X49, $Z$1)</f>
        <v>uenn</v>
      </c>
      <c r="AA49" s="143">
        <f t="array" ref="AA49">INDEX(十五音韻母資料表, $X49, $AA$1)</f>
        <v>0</v>
      </c>
      <c r="AB49" s="143" t="s">
        <v>98</v>
      </c>
      <c r="AC49" s="58" t="str">
        <f t="shared" ref="AC49:AE49" si="142">SUBSTITUTE($Z49, $AB49,  INDEX($AN49:$AU49, 1, AC$4))</f>
        <v>uenn</v>
      </c>
      <c r="AD49" s="58" t="str">
        <f t="shared" si="142"/>
        <v>uénn</v>
      </c>
      <c r="AE49" s="58" t="str">
        <f t="shared" si="142"/>
        <v>uènn</v>
      </c>
      <c r="AF49" s="144">
        <f t="shared" si="3"/>
        <v>0</v>
      </c>
      <c r="AG49" s="58" t="str">
        <f t="shared" ref="AG49:AI49" si="143">SUBSTITUTE($Z49, $AB49,  INDEX($AN49:$AU49, 1, AG$4))</f>
        <v>uênn</v>
      </c>
      <c r="AH49" s="145" t="str">
        <f t="shared" si="143"/>
        <v>u0nn</v>
      </c>
      <c r="AI49" s="58" t="str">
        <f t="shared" si="143"/>
        <v>uēnn</v>
      </c>
      <c r="AJ49" s="144" t="str">
        <f t="shared" si="5"/>
        <v>0</v>
      </c>
      <c r="AL49" s="17">
        <f t="shared" si="6"/>
        <v>2</v>
      </c>
      <c r="AM49" s="17">
        <f t="shared" si="7"/>
        <v>2</v>
      </c>
      <c r="AN49" s="17" t="str">
        <f t="shared" ref="AN49:AU49" si="144">INDEX($O$5:$V$13, $AM49, AN$4)</f>
        <v>e</v>
      </c>
      <c r="AO49" s="17" t="str">
        <f t="shared" si="144"/>
        <v>é</v>
      </c>
      <c r="AP49" s="17" t="str">
        <f t="shared" si="144"/>
        <v>è</v>
      </c>
      <c r="AQ49" s="17" t="str">
        <f t="shared" si="144"/>
        <v>e</v>
      </c>
      <c r="AR49" s="17" t="str">
        <f t="shared" si="144"/>
        <v>ê</v>
      </c>
      <c r="AS49" s="152">
        <f t="shared" si="144"/>
        <v>0</v>
      </c>
      <c r="AT49" s="17" t="str">
        <f t="shared" si="144"/>
        <v>ē</v>
      </c>
      <c r="AU49" s="17" t="str">
        <f t="shared" si="144"/>
        <v>e̍</v>
      </c>
    </row>
    <row r="50" spans="2:47" ht="35">
      <c r="B50" s="137">
        <v>46</v>
      </c>
      <c r="C50" s="138" t="s">
        <v>664</v>
      </c>
      <c r="D50" s="139" t="s">
        <v>664</v>
      </c>
      <c r="E50" s="146" t="s">
        <v>1516</v>
      </c>
      <c r="F50" s="146" t="s">
        <v>1516</v>
      </c>
      <c r="G50" s="146" t="s">
        <v>1516</v>
      </c>
      <c r="H50" s="146" t="s">
        <v>1516</v>
      </c>
      <c r="I50" s="146" t="s">
        <v>1516</v>
      </c>
      <c r="J50" s="146" t="s">
        <v>1516</v>
      </c>
      <c r="K50" s="146" t="s">
        <v>1516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04">
        <v>46</v>
      </c>
      <c r="Y50" s="143" t="s">
        <v>664</v>
      </c>
      <c r="Z50" s="143" t="str">
        <f t="array" ref="Z50">INDEX(十五音韻母資料表, $X50, $Z$1)</f>
        <v>iaunn</v>
      </c>
      <c r="AA50" s="143" t="str">
        <f t="array" ref="AA50">INDEX(十五音韻母資料表, $X50, $AA$1)</f>
        <v>iaunnh</v>
      </c>
      <c r="AB50" s="143" t="s">
        <v>80</v>
      </c>
      <c r="AC50" s="58" t="str">
        <f t="shared" ref="AC50:AE50" si="145">SUBSTITUTE($Z50, $AB50,  INDEX($AN50:$AU50, 1, AC$4))</f>
        <v>iaunn</v>
      </c>
      <c r="AD50" s="58" t="str">
        <f t="shared" si="145"/>
        <v>iáunn</v>
      </c>
      <c r="AE50" s="58" t="str">
        <f t="shared" si="145"/>
        <v>iàunn</v>
      </c>
      <c r="AF50" s="144" t="str">
        <f t="shared" si="3"/>
        <v>iaunnh</v>
      </c>
      <c r="AG50" s="58" t="str">
        <f t="shared" ref="AG50:AI50" si="146">SUBSTITUTE($Z50, $AB50,  INDEX($AN50:$AU50, 1, AG$4))</f>
        <v>iâunn</v>
      </c>
      <c r="AH50" s="145" t="str">
        <f t="shared" si="146"/>
        <v>i0unn</v>
      </c>
      <c r="AI50" s="58" t="str">
        <f t="shared" si="146"/>
        <v>iāunn</v>
      </c>
      <c r="AJ50" s="144" t="str">
        <f t="shared" si="5"/>
        <v>ia̍unnh</v>
      </c>
      <c r="AL50" s="17">
        <f t="shared" si="6"/>
        <v>2</v>
      </c>
      <c r="AM50" s="17">
        <f t="shared" si="7"/>
        <v>1</v>
      </c>
      <c r="AN50" s="17" t="str">
        <f t="shared" ref="AN50:AU50" si="147">INDEX($O$5:$V$13, $AM50, AN$4)</f>
        <v>a</v>
      </c>
      <c r="AO50" s="17" t="str">
        <f t="shared" si="147"/>
        <v>á</v>
      </c>
      <c r="AP50" s="17" t="str">
        <f t="shared" si="147"/>
        <v>à</v>
      </c>
      <c r="AQ50" s="17" t="str">
        <f t="shared" si="147"/>
        <v>a</v>
      </c>
      <c r="AR50" s="17" t="str">
        <f t="shared" si="147"/>
        <v>â</v>
      </c>
      <c r="AS50" s="152">
        <f t="shared" si="147"/>
        <v>0</v>
      </c>
      <c r="AT50" s="17" t="str">
        <f t="shared" si="147"/>
        <v>ā</v>
      </c>
      <c r="AU50" s="17" t="str">
        <f t="shared" si="147"/>
        <v>a̍</v>
      </c>
    </row>
    <row r="51" spans="2:47" ht="35">
      <c r="B51" s="137">
        <v>47</v>
      </c>
      <c r="C51" s="138" t="s">
        <v>679</v>
      </c>
      <c r="D51" s="139" t="s">
        <v>679</v>
      </c>
      <c r="E51" s="139" t="s">
        <v>1697</v>
      </c>
      <c r="F51" s="146" t="s">
        <v>1516</v>
      </c>
      <c r="G51" s="146" t="s">
        <v>1516</v>
      </c>
      <c r="H51" s="146" t="s">
        <v>1516</v>
      </c>
      <c r="I51" s="146" t="s">
        <v>1516</v>
      </c>
      <c r="J51" s="146" t="s">
        <v>1516</v>
      </c>
      <c r="K51" s="146" t="s">
        <v>1516</v>
      </c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04">
        <v>47</v>
      </c>
      <c r="Y51" s="143" t="s">
        <v>679</v>
      </c>
      <c r="Z51" s="143" t="str">
        <f t="array" ref="Z51">INDEX(十五音韻母資料表, $X51, $Z$1)</f>
        <v>om</v>
      </c>
      <c r="AA51" s="143" t="str">
        <f t="array" ref="AA51">INDEX(十五音韻母資料表, $X51, $AA$1)</f>
        <v>op</v>
      </c>
      <c r="AB51" s="143" t="s">
        <v>86</v>
      </c>
      <c r="AC51" s="58" t="str">
        <f t="shared" ref="AC51:AE51" si="148">SUBSTITUTE($Z51, $AB51,  INDEX($AN51:$AU51, 1, AC$4))</f>
        <v>om</v>
      </c>
      <c r="AD51" s="58" t="str">
        <f t="shared" si="148"/>
        <v>óm</v>
      </c>
      <c r="AE51" s="58" t="str">
        <f t="shared" si="148"/>
        <v>òm</v>
      </c>
      <c r="AF51" s="144" t="str">
        <f t="shared" si="3"/>
        <v>op</v>
      </c>
      <c r="AG51" s="58" t="str">
        <f t="shared" ref="AG51:AI51" si="149">SUBSTITUTE($Z51, $AB51,  INDEX($AN51:$AU51, 1, AG$4))</f>
        <v>ôm</v>
      </c>
      <c r="AH51" s="145" t="str">
        <f t="shared" si="149"/>
        <v>0m</v>
      </c>
      <c r="AI51" s="58" t="str">
        <f t="shared" si="149"/>
        <v>ōm</v>
      </c>
      <c r="AJ51" s="144" t="str">
        <f t="shared" si="5"/>
        <v>o̍p</v>
      </c>
      <c r="AL51" s="17">
        <f t="shared" si="6"/>
        <v>1</v>
      </c>
      <c r="AM51" s="17">
        <f t="shared" si="7"/>
        <v>4</v>
      </c>
      <c r="AN51" s="17" t="str">
        <f t="shared" ref="AN51:AU51" si="150">INDEX($O$5:$V$13, $AM51, AN$4)</f>
        <v>o</v>
      </c>
      <c r="AO51" s="17" t="str">
        <f t="shared" si="150"/>
        <v>ó</v>
      </c>
      <c r="AP51" s="17" t="str">
        <f t="shared" si="150"/>
        <v>ò</v>
      </c>
      <c r="AQ51" s="17" t="str">
        <f t="shared" si="150"/>
        <v>o</v>
      </c>
      <c r="AR51" s="17" t="str">
        <f t="shared" si="150"/>
        <v>ô</v>
      </c>
      <c r="AS51" s="152">
        <f t="shared" si="150"/>
        <v>0</v>
      </c>
      <c r="AT51" s="17" t="str">
        <f t="shared" si="150"/>
        <v>ō</v>
      </c>
      <c r="AU51" s="17" t="str">
        <f t="shared" si="150"/>
        <v>o̍</v>
      </c>
    </row>
    <row r="52" spans="2:47" ht="35">
      <c r="B52" s="137">
        <v>48</v>
      </c>
      <c r="C52" s="138" t="s">
        <v>688</v>
      </c>
      <c r="D52" s="139" t="s">
        <v>688</v>
      </c>
      <c r="E52" s="146" t="s">
        <v>1516</v>
      </c>
      <c r="F52" s="146" t="s">
        <v>1516</v>
      </c>
      <c r="G52" s="146" t="s">
        <v>1516</v>
      </c>
      <c r="H52" s="146" t="s">
        <v>1516</v>
      </c>
      <c r="I52" s="146" t="s">
        <v>1516</v>
      </c>
      <c r="J52" s="146" t="s">
        <v>1516</v>
      </c>
      <c r="K52" s="146" t="s">
        <v>1516</v>
      </c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04">
        <v>48</v>
      </c>
      <c r="Y52" s="143" t="s">
        <v>688</v>
      </c>
      <c r="Z52" s="143" t="str">
        <f t="array" ref="Z52">INDEX(十五音韻母資料表, $X52, $Z$1)</f>
        <v>aunn</v>
      </c>
      <c r="AA52" s="143">
        <f t="array" ref="AA52">INDEX(十五音韻母資料表, $X52, $AA$1)</f>
        <v>0</v>
      </c>
      <c r="AB52" s="143" t="s">
        <v>80</v>
      </c>
      <c r="AC52" s="58" t="str">
        <f t="shared" ref="AC52:AE52" si="151">SUBSTITUTE($Z52, $AB52,  INDEX($AN52:$AU52, 1, AC$4))</f>
        <v>aunn</v>
      </c>
      <c r="AD52" s="58" t="str">
        <f t="shared" si="151"/>
        <v>áunn</v>
      </c>
      <c r="AE52" s="58" t="str">
        <f t="shared" si="151"/>
        <v>àunn</v>
      </c>
      <c r="AF52" s="144">
        <f t="shared" si="3"/>
        <v>0</v>
      </c>
      <c r="AG52" s="58" t="str">
        <f t="shared" ref="AG52:AI52" si="152">SUBSTITUTE($Z52, $AB52,  INDEX($AN52:$AU52, 1, AG$4))</f>
        <v>âunn</v>
      </c>
      <c r="AH52" s="145" t="str">
        <f t="shared" si="152"/>
        <v>0unn</v>
      </c>
      <c r="AI52" s="58" t="str">
        <f t="shared" si="152"/>
        <v>āunn</v>
      </c>
      <c r="AJ52" s="144" t="str">
        <f t="shared" si="5"/>
        <v>0</v>
      </c>
      <c r="AL52" s="17">
        <f t="shared" si="6"/>
        <v>1</v>
      </c>
      <c r="AM52" s="17">
        <f t="shared" si="7"/>
        <v>1</v>
      </c>
      <c r="AN52" s="17" t="str">
        <f t="shared" ref="AN52:AU52" si="153">INDEX($O$5:$V$13, $AM52, AN$4)</f>
        <v>a</v>
      </c>
      <c r="AO52" s="17" t="str">
        <f t="shared" si="153"/>
        <v>á</v>
      </c>
      <c r="AP52" s="17" t="str">
        <f t="shared" si="153"/>
        <v>à</v>
      </c>
      <c r="AQ52" s="17" t="str">
        <f t="shared" si="153"/>
        <v>a</v>
      </c>
      <c r="AR52" s="17" t="str">
        <f t="shared" si="153"/>
        <v>â</v>
      </c>
      <c r="AS52" s="152">
        <f t="shared" si="153"/>
        <v>0</v>
      </c>
      <c r="AT52" s="17" t="str">
        <f t="shared" si="153"/>
        <v>ā</v>
      </c>
      <c r="AU52" s="17" t="str">
        <f t="shared" si="153"/>
        <v>a̍</v>
      </c>
    </row>
    <row r="53" spans="2:47" ht="35">
      <c r="B53" s="137">
        <v>49</v>
      </c>
      <c r="C53" s="138" t="s">
        <v>695</v>
      </c>
      <c r="D53" s="139" t="s">
        <v>695</v>
      </c>
      <c r="E53" s="146" t="s">
        <v>1516</v>
      </c>
      <c r="F53" s="146" t="s">
        <v>1516</v>
      </c>
      <c r="G53" s="146" t="s">
        <v>1516</v>
      </c>
      <c r="H53" s="146" t="s">
        <v>1516</v>
      </c>
      <c r="I53" s="146" t="s">
        <v>1516</v>
      </c>
      <c r="J53" s="146" t="s">
        <v>1516</v>
      </c>
      <c r="K53" s="146" t="s">
        <v>1516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04">
        <v>49</v>
      </c>
      <c r="Y53" s="143" t="s">
        <v>695</v>
      </c>
      <c r="Z53" s="143" t="str">
        <f t="array" ref="Z53">INDEX(十五音韻母資料表, $X53, $Z$1)</f>
        <v>onn</v>
      </c>
      <c r="AA53" s="143" t="str">
        <f t="array" ref="AA53">INDEX(十五音韻母資料表, $X53, $AA$1)</f>
        <v>onnh</v>
      </c>
      <c r="AB53" s="143" t="s">
        <v>86</v>
      </c>
      <c r="AC53" s="58" t="str">
        <f t="shared" ref="AC53:AE53" si="154">SUBSTITUTE($Z53, $AB53,  INDEX($AN53:$AU53, 1, AC$4))</f>
        <v>onn</v>
      </c>
      <c r="AD53" s="58" t="str">
        <f t="shared" si="154"/>
        <v>ónn</v>
      </c>
      <c r="AE53" s="58" t="str">
        <f t="shared" si="154"/>
        <v>ònn</v>
      </c>
      <c r="AF53" s="144" t="str">
        <f t="shared" si="3"/>
        <v>onnh</v>
      </c>
      <c r="AG53" s="58" t="str">
        <f t="shared" ref="AG53:AI53" si="155">SUBSTITUTE($Z53, $AB53,  INDEX($AN53:$AU53, 1, AG$4))</f>
        <v>ônn</v>
      </c>
      <c r="AH53" s="145" t="str">
        <f t="shared" si="155"/>
        <v>0nn</v>
      </c>
      <c r="AI53" s="58" t="str">
        <f t="shared" si="155"/>
        <v>ōnn</v>
      </c>
      <c r="AJ53" s="144" t="str">
        <f t="shared" si="5"/>
        <v>o̍nnh</v>
      </c>
      <c r="AL53" s="17">
        <f t="shared" si="6"/>
        <v>1</v>
      </c>
      <c r="AM53" s="17">
        <f t="shared" si="7"/>
        <v>4</v>
      </c>
      <c r="AN53" s="17" t="str">
        <f t="shared" ref="AN53:AU53" si="156">INDEX($O$5:$V$13, $AM53, AN$4)</f>
        <v>o</v>
      </c>
      <c r="AO53" s="17" t="str">
        <f t="shared" si="156"/>
        <v>ó</v>
      </c>
      <c r="AP53" s="17" t="str">
        <f t="shared" si="156"/>
        <v>ò</v>
      </c>
      <c r="AQ53" s="17" t="str">
        <f t="shared" si="156"/>
        <v>o</v>
      </c>
      <c r="AR53" s="17" t="str">
        <f t="shared" si="156"/>
        <v>ô</v>
      </c>
      <c r="AS53" s="152">
        <f t="shared" si="156"/>
        <v>0</v>
      </c>
      <c r="AT53" s="17" t="str">
        <f t="shared" si="156"/>
        <v>ō</v>
      </c>
      <c r="AU53" s="17" t="str">
        <f t="shared" si="156"/>
        <v>o̍</v>
      </c>
    </row>
    <row r="54" spans="2:47" ht="35">
      <c r="B54" s="137">
        <v>50</v>
      </c>
      <c r="C54" s="138" t="s">
        <v>707</v>
      </c>
      <c r="D54" s="139" t="s">
        <v>707</v>
      </c>
      <c r="E54" s="146" t="s">
        <v>1516</v>
      </c>
      <c r="F54" s="146" t="s">
        <v>1516</v>
      </c>
      <c r="G54" s="146" t="s">
        <v>1516</v>
      </c>
      <c r="H54" s="139" t="s">
        <v>707</v>
      </c>
      <c r="I54" s="146" t="s">
        <v>1516</v>
      </c>
      <c r="J54" s="146" t="s">
        <v>1516</v>
      </c>
      <c r="K54" s="146" t="s">
        <v>1516</v>
      </c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04">
        <v>50</v>
      </c>
      <c r="Y54" s="143" t="s">
        <v>707</v>
      </c>
      <c r="Z54" s="143" t="str">
        <f t="array" ref="Z54">INDEX(十五音韻母資料表, $X54, $Z$1)</f>
        <v>iunn</v>
      </c>
      <c r="AA54" s="143">
        <f t="array" ref="AA54">INDEX(十五音韻母資料表, $X54, $AA$1)</f>
        <v>0</v>
      </c>
      <c r="AB54" s="143" t="s">
        <v>62</v>
      </c>
      <c r="AC54" s="58" t="str">
        <f t="shared" ref="AC54:AE54" si="157">SUBSTITUTE($Z54, $AB54,  INDEX($AN54:$AU54, 1, AC$4))</f>
        <v>iunn</v>
      </c>
      <c r="AD54" s="58" t="str">
        <f t="shared" si="157"/>
        <v>iúnn</v>
      </c>
      <c r="AE54" s="58" t="str">
        <f t="shared" si="157"/>
        <v>iùnn</v>
      </c>
      <c r="AF54" s="144">
        <f t="shared" si="3"/>
        <v>0</v>
      </c>
      <c r="AG54" s="58" t="str">
        <f t="shared" ref="AG54:AI54" si="158">SUBSTITUTE($Z54, $AB54,  INDEX($AN54:$AU54, 1, AG$4))</f>
        <v>iûnn</v>
      </c>
      <c r="AH54" s="145" t="str">
        <f t="shared" si="158"/>
        <v>i0nn</v>
      </c>
      <c r="AI54" s="58" t="str">
        <f t="shared" si="158"/>
        <v>iūnn</v>
      </c>
      <c r="AJ54" s="144" t="str">
        <f t="shared" si="5"/>
        <v>0</v>
      </c>
      <c r="AL54" s="17">
        <f t="shared" si="6"/>
        <v>2</v>
      </c>
      <c r="AM54" s="17">
        <f t="shared" si="7"/>
        <v>6</v>
      </c>
      <c r="AN54" s="17" t="str">
        <f t="shared" ref="AN54:AU54" si="159">INDEX($O$5:$V$13, $AM54, AN$4)</f>
        <v>u</v>
      </c>
      <c r="AO54" s="17" t="str">
        <f t="shared" si="159"/>
        <v>ú</v>
      </c>
      <c r="AP54" s="17" t="str">
        <f t="shared" si="159"/>
        <v>ù</v>
      </c>
      <c r="AQ54" s="17" t="str">
        <f t="shared" si="159"/>
        <v>u</v>
      </c>
      <c r="AR54" s="17" t="str">
        <f t="shared" si="159"/>
        <v>û</v>
      </c>
      <c r="AS54" s="152">
        <f t="shared" si="159"/>
        <v>0</v>
      </c>
      <c r="AT54" s="17" t="str">
        <f t="shared" si="159"/>
        <v>ū</v>
      </c>
      <c r="AU54" s="17" t="str">
        <f t="shared" si="159"/>
        <v>u̍</v>
      </c>
    </row>
  </sheetData>
  <mergeCells count="11">
    <mergeCell ref="AA3:AA4"/>
    <mergeCell ref="AB3:AB4"/>
    <mergeCell ref="AL3:AL4"/>
    <mergeCell ref="AM3:AM4"/>
    <mergeCell ref="B3:B4"/>
    <mergeCell ref="C3:C4"/>
    <mergeCell ref="M3:M4"/>
    <mergeCell ref="N3:N4"/>
    <mergeCell ref="X3:X4"/>
    <mergeCell ref="Y3:Y4"/>
    <mergeCell ref="Z3:Z4"/>
  </mergeCells>
  <phoneticPr fontId="9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  <outlinePr summaryBelow="0" summaryRight="0"/>
  </sheetPr>
  <dimension ref="A2:U104"/>
  <sheetViews>
    <sheetView workbookViewId="0"/>
  </sheetViews>
  <sheetFormatPr baseColWidth="10" defaultColWidth="12.6640625" defaultRowHeight="15.75" customHeight="1" outlineLevelCol="1"/>
  <cols>
    <col min="1" max="1" width="4.83203125" customWidth="1" collapsed="1"/>
    <col min="2" max="2" width="6" hidden="1" customWidth="1" outlineLevel="1"/>
    <col min="3" max="4" width="12.6640625" hidden="1" outlineLevel="1"/>
    <col min="5" max="5" width="6" hidden="1" customWidth="1" outlineLevel="1"/>
    <col min="6" max="7" width="12.6640625" hidden="1" outlineLevel="1"/>
    <col min="8" max="8" width="6" customWidth="1"/>
    <col min="9" max="9" width="12.83203125" customWidth="1" collapsed="1"/>
    <col min="10" max="10" width="6" hidden="1" customWidth="1" outlineLevel="1"/>
    <col min="11" max="12" width="15.33203125" hidden="1" customWidth="1" outlineLevel="1"/>
    <col min="13" max="13" width="7.1640625" hidden="1" customWidth="1" outlineLevel="1"/>
    <col min="14" max="15" width="15.33203125" customWidth="1"/>
    <col min="16" max="17" width="15.33203125" customWidth="1" outlineLevel="1"/>
    <col min="18" max="21" width="15.33203125" customWidth="1"/>
  </cols>
  <sheetData>
    <row r="2" spans="2:21" ht="23">
      <c r="B2" s="118"/>
      <c r="C2" s="2" t="s">
        <v>1705</v>
      </c>
      <c r="D2" s="2"/>
      <c r="E2" s="118"/>
      <c r="F2" s="2"/>
      <c r="G2" s="2"/>
      <c r="H2" s="118"/>
      <c r="I2" s="2"/>
      <c r="J2" s="118"/>
      <c r="K2" s="2"/>
      <c r="L2" s="2"/>
      <c r="M2" s="2"/>
      <c r="N2" s="2"/>
      <c r="O2" s="2" t="s">
        <v>50</v>
      </c>
      <c r="P2" s="2"/>
      <c r="Q2" s="2"/>
      <c r="R2" s="2"/>
      <c r="S2" s="2"/>
      <c r="T2" s="2"/>
      <c r="U2" s="2"/>
    </row>
    <row r="3" spans="2:21" ht="23">
      <c r="B3" s="118"/>
      <c r="C3" s="2"/>
      <c r="D3" s="2"/>
      <c r="E3" s="118"/>
      <c r="F3" s="2"/>
      <c r="G3" s="2"/>
      <c r="H3" s="118"/>
      <c r="I3" s="2"/>
      <c r="J3" s="118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2:21" ht="15.75" customHeight="1">
      <c r="B4" s="154"/>
      <c r="C4" s="155" t="s">
        <v>1497</v>
      </c>
      <c r="D4" s="155" t="s">
        <v>1498</v>
      </c>
      <c r="E4" s="154"/>
      <c r="F4" s="153"/>
      <c r="G4" s="156" t="s">
        <v>1706</v>
      </c>
      <c r="H4" s="154"/>
      <c r="I4" s="157" t="s">
        <v>1707</v>
      </c>
      <c r="J4" s="158"/>
      <c r="K4" s="157" t="s">
        <v>1708</v>
      </c>
      <c r="L4" s="157" t="s">
        <v>1709</v>
      </c>
      <c r="M4" s="159"/>
      <c r="N4" s="157" t="s">
        <v>1710</v>
      </c>
      <c r="O4" s="157" t="s">
        <v>120</v>
      </c>
      <c r="P4" s="157" t="s">
        <v>160</v>
      </c>
      <c r="Q4" s="157" t="s">
        <v>1477</v>
      </c>
      <c r="R4" s="157" t="s">
        <v>15</v>
      </c>
      <c r="S4" s="157" t="s">
        <v>28</v>
      </c>
      <c r="T4" s="157" t="s">
        <v>17</v>
      </c>
      <c r="U4" s="157" t="s">
        <v>30</v>
      </c>
    </row>
    <row r="5" spans="2:21" ht="30">
      <c r="B5" s="118">
        <v>1</v>
      </c>
      <c r="C5" s="61" t="str">
        <f>【設定】韻母十五音對照表!K4</f>
        <v>wun</v>
      </c>
      <c r="D5" s="61" t="str">
        <f>【設定】韻母十五音對照表!L4</f>
        <v>wut</v>
      </c>
      <c r="E5" s="118">
        <v>1</v>
      </c>
      <c r="F5" s="2" t="s">
        <v>277</v>
      </c>
      <c r="G5" s="2" t="s">
        <v>80</v>
      </c>
      <c r="H5" s="118">
        <v>1</v>
      </c>
      <c r="I5" s="49" t="s">
        <v>80</v>
      </c>
      <c r="J5" s="160">
        <v>1</v>
      </c>
      <c r="K5" s="49">
        <f t="shared" ref="K5:K21" si="0">IFERROR( MATCH($I5, 麥氏舒聲韻母清單, 0), "")</f>
        <v>28</v>
      </c>
      <c r="L5" s="49" t="str">
        <f t="shared" ref="L5:L23" si="1">IFERROR( MATCH($I5, 麥氏入聲韻母清單, 0), "")</f>
        <v/>
      </c>
      <c r="M5" s="49"/>
      <c r="N5" s="125" t="str">
        <f t="shared" ref="N5:N88" si="2">IF(K5, "舒聲", "入聲")</f>
        <v>舒聲</v>
      </c>
      <c r="O5" s="125" t="str">
        <f t="array" ref="O5">IF(AND(K5="", L5=""), "", IF(K5, INDEX(十五音韻母資料表, K5, 6), INDEX(十五音韻母資料表, L5, 7)))</f>
        <v>a</v>
      </c>
      <c r="P5" s="161" t="str">
        <f t="array" ref="P5">IF(AND(K5="", L5=""), "", IF(K5, INDEX(十五音韻母資料表, K5, 8), INDEX(十五音韻母資料表, L5, 9)))</f>
        <v>a</v>
      </c>
      <c r="Q5" s="125" t="str">
        <f t="array" ref="Q5">IF(AND(K5="", L5=""), "", IF(K5, INDEX(十五音韻母資料表, K5, 2), INDEX(十五音韻母資料表, L5, 2)))</f>
        <v>膠</v>
      </c>
      <c r="R5" s="125" t="str">
        <f t="array" ref="R5">IF(AND(K5="", L5=""), "", IF(K5, INDEX(十五音韻母資料表, K5, 12), INDEX(十五音韻母資料表, L5, 13)))</f>
        <v>a</v>
      </c>
      <c r="S5" s="125" t="str">
        <f t="array" ref="S5">IF(AND(K5="", L5=""), "", IF(K5, INDEX(十五音韻母資料表, K5, 14), INDEX(十五音韻母資料表, L5, 15)))</f>
        <v>a</v>
      </c>
      <c r="T5" s="125" t="str">
        <f t="array" ref="T5">IF(AND(K5="", L5=""), "", IF(K5, INDEX(十五音韻母資料表, K5, 16), INDEX(十五音韻母資料表, L5, 17)))</f>
        <v>ㄚ</v>
      </c>
      <c r="U5" s="125" t="str">
        <f t="array" ref="U5">IF(AND(K5="", L5=""), "", IF(K5, INDEX(十五音韻母資料表, K5, 18), INDEX(十五音韻母資料表, L5, 19)))</f>
        <v>a</v>
      </c>
    </row>
    <row r="6" spans="2:21" ht="30">
      <c r="B6" s="118">
        <v>2</v>
      </c>
      <c r="C6" s="61" t="str">
        <f>【設定】韻母十五音對照表!K5</f>
        <v>ëen</v>
      </c>
      <c r="D6" s="61" t="str">
        <f>【設定】韻母十五音對照表!L5</f>
        <v>ëet</v>
      </c>
      <c r="E6" s="118">
        <v>2</v>
      </c>
      <c r="F6" s="2" t="s">
        <v>284</v>
      </c>
      <c r="G6" s="2" t="s">
        <v>389</v>
      </c>
      <c r="H6" s="118">
        <v>2</v>
      </c>
      <c r="I6" s="49" t="s">
        <v>470</v>
      </c>
      <c r="J6" s="160">
        <v>2</v>
      </c>
      <c r="K6" s="49">
        <f t="shared" si="0"/>
        <v>26</v>
      </c>
      <c r="L6" s="49" t="str">
        <f t="shared" si="1"/>
        <v/>
      </c>
      <c r="M6" s="49"/>
      <c r="N6" s="125" t="str">
        <f t="shared" si="2"/>
        <v>舒聲</v>
      </c>
      <c r="O6" s="125" t="str">
        <f t="array" ref="O6">IF(AND(K6="", L6=""), "", IF(K6, INDEX(十五音韻母資料表, K6, 6), INDEX(十五音韻母資料表, L6, 7)))</f>
        <v>ann</v>
      </c>
      <c r="P6" s="161" t="str">
        <f t="array" ref="P6">IF(AND(K6="", L6=""), "", IF(K6, INDEX(十五音韻母資料表, K6, 8), INDEX(十五音韻母資料表, L6, 9)))</f>
        <v>ã</v>
      </c>
      <c r="Q6" s="125" t="str">
        <f t="array" ref="Q6">IF(AND(K6="", L6=""), "", IF(K6, INDEX(十五音韻母資料表, K6, 2), INDEX(十五音韻母資料表, L6, 2)))</f>
        <v>監</v>
      </c>
      <c r="R6" s="125" t="str">
        <f t="array" ref="R6">IF(AND(K6="", L6=""), "", IF(K6, INDEX(十五音韻母資料表, K6, 12), INDEX(十五音韻母資料表, L6, 13)))</f>
        <v>aⁿ</v>
      </c>
      <c r="S6" s="125" t="str">
        <f t="array" ref="S6">IF(AND(K6="", L6=""), "", IF(K6, INDEX(十五音韻母資料表, K6, 14), INDEX(十五音韻母資料表, L6, 15)))</f>
        <v>ann</v>
      </c>
      <c r="T6" s="125" t="str">
        <f t="array" ref="T6">IF(AND(K6="", L6=""), "", IF(K6, INDEX(十五音韻母資料表, K6, 16), INDEX(十五音韻母資料表, L6, 17)))</f>
        <v>ㆩ</v>
      </c>
      <c r="U6" s="125" t="str">
        <f t="array" ref="U6">IF(AND(K6="", L6=""), "", IF(K6, INDEX(十五音韻母資料表, K6, 18), INDEX(十五音韻母資料表, L6, 19)))</f>
        <v>na</v>
      </c>
    </row>
    <row r="7" spans="2:21" ht="30">
      <c r="B7" s="118">
        <v>3</v>
      </c>
      <c r="C7" s="61" t="str">
        <f>【設定】韻母十五音對照表!K6</f>
        <v>im</v>
      </c>
      <c r="D7" s="61" t="str">
        <f>【設定】韻母十五音對照表!L6</f>
        <v>ip</v>
      </c>
      <c r="E7" s="118">
        <v>3</v>
      </c>
      <c r="F7" s="2" t="s">
        <v>64</v>
      </c>
      <c r="G7" s="2" t="s">
        <v>603</v>
      </c>
      <c r="H7" s="118">
        <v>3</v>
      </c>
      <c r="I7" s="49" t="s">
        <v>389</v>
      </c>
      <c r="J7" s="160">
        <v>3</v>
      </c>
      <c r="K7" s="49">
        <f t="shared" si="0"/>
        <v>16</v>
      </c>
      <c r="L7" s="49" t="str">
        <f t="shared" si="1"/>
        <v/>
      </c>
      <c r="M7" s="49"/>
      <c r="N7" s="125" t="str">
        <f t="shared" si="2"/>
        <v>舒聲</v>
      </c>
      <c r="O7" s="125" t="str">
        <f t="array" ref="O7">IF(AND(K7="", L7=""), "", IF(K7, INDEX(十五音韻母資料表, K7, 6), INDEX(十五音韻母資料表, L7, 7)))</f>
        <v>ai</v>
      </c>
      <c r="P7" s="161" t="str">
        <f t="array" ref="P7">IF(AND(K7="", L7=""), "", IF(K7, INDEX(十五音韻母資料表, K7, 8), INDEX(十五音韻母資料表, L7, 9)))</f>
        <v>ai</v>
      </c>
      <c r="Q7" s="125" t="str">
        <f t="array" ref="Q7">IF(AND(K7="", L7=""), "", IF(K7, INDEX(十五音韻母資料表, K7, 2), INDEX(十五音韻母資料表, L7, 2)))</f>
        <v>皆</v>
      </c>
      <c r="R7" s="125" t="str">
        <f t="array" ref="R7">IF(AND(K7="", L7=""), "", IF(K7, INDEX(十五音韻母資料表, K7, 12), INDEX(十五音韻母資料表, L7, 13)))</f>
        <v>ai</v>
      </c>
      <c r="S7" s="125" t="str">
        <f t="array" ref="S7">IF(AND(K7="", L7=""), "", IF(K7, INDEX(十五音韻母資料表, K7, 14), INDEX(十五音韻母資料表, L7, 15)))</f>
        <v>ai</v>
      </c>
      <c r="T7" s="125" t="str">
        <f t="array" ref="T7">IF(AND(K7="", L7=""), "", IF(K7, INDEX(十五音韻母資料表, K7, 16), INDEX(十五音韻母資料表, L7, 17)))</f>
        <v>ㄞ</v>
      </c>
      <c r="U7" s="125" t="str">
        <f t="array" ref="U7">IF(AND(K7="", L7=""), "", IF(K7, INDEX(十五音韻母資料表, K7, 18), INDEX(十五音韻母資料表, L7, 19)))</f>
        <v>ai</v>
      </c>
    </row>
    <row r="8" spans="2:21" ht="30">
      <c r="B8" s="118">
        <v>4</v>
      </c>
      <c r="C8" s="61" t="str">
        <f>【設定】韻母十五音對照表!K7</f>
        <v>wuy</v>
      </c>
      <c r="D8" s="61">
        <f>【設定】韻母十五音對照表!L7</f>
        <v>0</v>
      </c>
      <c r="E8" s="118">
        <v>4</v>
      </c>
      <c r="F8" s="2" t="s">
        <v>295</v>
      </c>
      <c r="G8" s="2" t="s">
        <v>494</v>
      </c>
      <c r="H8" s="118">
        <v>4</v>
      </c>
      <c r="I8" s="49" t="s">
        <v>603</v>
      </c>
      <c r="J8" s="160">
        <v>4</v>
      </c>
      <c r="K8" s="49">
        <f t="shared" si="0"/>
        <v>40</v>
      </c>
      <c r="L8" s="49" t="str">
        <f t="shared" si="1"/>
        <v/>
      </c>
      <c r="M8" s="49"/>
      <c r="N8" s="125" t="str">
        <f t="shared" si="2"/>
        <v>舒聲</v>
      </c>
      <c r="O8" s="125" t="str">
        <f t="array" ref="O8">IF(AND(K8="", L8=""), "", IF(K8, INDEX(十五音韻母資料表, K8, 6), INDEX(十五音韻母資料表, L8, 7)))</f>
        <v>ainn</v>
      </c>
      <c r="P8" s="161" t="str">
        <f t="array" ref="P8">IF(AND(K8="", L8=""), "", IF(K8, INDEX(十五音韻母資料表, K8, 8), INDEX(十五音韻母資料表, L8, 9)))</f>
        <v>ãĩ</v>
      </c>
      <c r="Q8" s="125" t="str">
        <f t="array" ref="Q8">IF(AND(K8="", L8=""), "", IF(K8, INDEX(十五音韻母資料表, K8, 2), INDEX(十五音韻母資料表, L8, 2)))</f>
        <v>閒</v>
      </c>
      <c r="R8" s="125" t="str">
        <f t="array" ref="R8">IF(AND(K8="", L8=""), "", IF(K8, INDEX(十五音韻母資料表, K8, 12), INDEX(十五音韻母資料表, L8, 13)))</f>
        <v>aiⁿ</v>
      </c>
      <c r="S8" s="125" t="str">
        <f t="array" ref="S8">IF(AND(K8="", L8=""), "", IF(K8, INDEX(十五音韻母資料表, K8, 14), INDEX(十五音韻母資料表, L8, 15)))</f>
        <v>ainn</v>
      </c>
      <c r="T8" s="125" t="str">
        <f t="array" ref="T8">IF(AND(K8="", L8=""), "", IF(K8, INDEX(十五音韻母資料表, K8, 16), INDEX(十五音韻母資料表, L8, 17)))</f>
        <v>ㆮ</v>
      </c>
      <c r="U8" s="125" t="str">
        <f t="array" ref="U8">IF(AND(K8="", L8=""), "", IF(K8, INDEX(十五音韻母資料表, K8, 18), INDEX(十五音韻母資料表, L8, 19)))</f>
        <v>nai</v>
      </c>
    </row>
    <row r="9" spans="2:21" ht="30">
      <c r="B9" s="118">
        <v>5</v>
      </c>
      <c r="C9" s="61" t="str">
        <f>【設定】韻母十五音對照表!K8</f>
        <v>ay</v>
      </c>
      <c r="D9" s="61" t="str">
        <f>【設定】韻母十五音對照表!L8</f>
        <v>ăyh</v>
      </c>
      <c r="E9" s="118">
        <v>5</v>
      </c>
      <c r="F9" s="2" t="s">
        <v>304</v>
      </c>
      <c r="G9" s="2" t="s">
        <v>514</v>
      </c>
      <c r="H9" s="118">
        <v>5</v>
      </c>
      <c r="I9" s="49" t="s">
        <v>494</v>
      </c>
      <c r="J9" s="160">
        <v>5</v>
      </c>
      <c r="K9" s="49" t="str">
        <f t="shared" si="0"/>
        <v/>
      </c>
      <c r="L9" s="49">
        <f t="shared" si="1"/>
        <v>28</v>
      </c>
      <c r="M9" s="49"/>
      <c r="N9" s="125" t="e">
        <f t="shared" si="2"/>
        <v>#VALUE!</v>
      </c>
      <c r="O9" s="125" t="e">
        <f t="array" ref="O9">IF(AND(K9="", L9=""), "", IF(K9, INDEX(十五音韻母資料表, K9, 6), INDEX(十五音韻母資料表, L9, 7)))</f>
        <v>#VALUE!</v>
      </c>
      <c r="P9" s="161" t="e">
        <f t="array" ref="P9">IF(AND(K9="", L9=""), "", IF(K9, INDEX(十五音韻母資料表, K9, 8), INDEX(十五音韻母資料表, L9, 9)))</f>
        <v>#VALUE!</v>
      </c>
      <c r="Q9" s="125" t="e">
        <f t="array" ref="Q9">IF(AND(K9="", L9=""), "", IF(K9, INDEX(十五音韻母資料表, K9, 2), INDEX(十五音韻母資料表, L9, 2)))</f>
        <v>#VALUE!</v>
      </c>
      <c r="R9" s="125" t="e">
        <f t="array" ref="R9">IF(AND(K9="", L9=""), "", IF(K9, INDEX(十五音韻母資料表, K9, 12), INDEX(十五音韻母資料表, L9, 13)))</f>
        <v>#VALUE!</v>
      </c>
      <c r="S9" s="125" t="e">
        <f t="array" ref="S9">IF(AND(K9="", L9=""), "", IF(K9, INDEX(十五音韻母資料表, K9, 14), INDEX(十五音韻母資料表, L9, 15)))</f>
        <v>#VALUE!</v>
      </c>
      <c r="T9" s="125" t="e">
        <f t="array" ref="T9">IF(AND(K9="", L9=""), "", IF(K9, INDEX(十五音韻母資料表, K9, 16), INDEX(十五音韻母資料表, L9, 17)))</f>
        <v>#VALUE!</v>
      </c>
      <c r="U9" s="125" t="e">
        <f t="array" ref="U9">IF(AND(K9="", L9=""), "", IF(K9, INDEX(十五音韻母資料表, K9, 18), INDEX(十五音韻母資料表, L9, 19)))</f>
        <v>#VALUE!</v>
      </c>
    </row>
    <row r="10" spans="2:21" ht="30">
      <c r="B10" s="118">
        <v>6</v>
      </c>
      <c r="C10" s="61" t="str">
        <f>【設定】韻母十五音對照表!K9</f>
        <v>an</v>
      </c>
      <c r="D10" s="61" t="str">
        <f>【設定】韻母十五音對照表!L9</f>
        <v>at</v>
      </c>
      <c r="E10" s="118">
        <v>6</v>
      </c>
      <c r="F10" s="2" t="s">
        <v>93</v>
      </c>
      <c r="G10" s="2" t="s">
        <v>515</v>
      </c>
      <c r="H10" s="118">
        <v>6</v>
      </c>
      <c r="I10" s="49" t="s">
        <v>471</v>
      </c>
      <c r="J10" s="160">
        <v>6</v>
      </c>
      <c r="K10" s="49" t="str">
        <f t="shared" si="0"/>
        <v/>
      </c>
      <c r="L10" s="49">
        <f t="shared" si="1"/>
        <v>26</v>
      </c>
      <c r="M10" s="49"/>
      <c r="N10" s="125" t="e">
        <f t="shared" si="2"/>
        <v>#VALUE!</v>
      </c>
      <c r="O10" s="125" t="e">
        <f t="array" ref="O10">IF(AND(K10="", L10=""), "", IF(K10, INDEX(十五音韻母資料表, K10, 6), INDEX(十五音韻母資料表, L10, 7)))</f>
        <v>#VALUE!</v>
      </c>
      <c r="P10" s="161" t="e">
        <f t="array" ref="P10">IF(AND(K10="", L10=""), "", IF(K10, INDEX(十五音韻母資料表, K10, 8), INDEX(十五音韻母資料表, L10, 9)))</f>
        <v>#VALUE!</v>
      </c>
      <c r="Q10" s="125" t="e">
        <f t="array" ref="Q10">IF(AND(K10="", L10=""), "", IF(K10, INDEX(十五音韻母資料表, K10, 2), INDEX(十五音韻母資料表, L10, 2)))</f>
        <v>#VALUE!</v>
      </c>
      <c r="R10" s="125" t="e">
        <f t="array" ref="R10">IF(AND(K10="", L10=""), "", IF(K10, INDEX(十五音韻母資料表, K10, 12), INDEX(十五音韻母資料表, L10, 13)))</f>
        <v>#VALUE!</v>
      </c>
      <c r="S10" s="125" t="e">
        <f t="array" ref="S10">IF(AND(K10="", L10=""), "", IF(K10, INDEX(十五音韻母資料表, K10, 14), INDEX(十五音韻母資料表, L10, 15)))</f>
        <v>#VALUE!</v>
      </c>
      <c r="T10" s="125" t="e">
        <f t="array" ref="T10">IF(AND(K10="", L10=""), "", IF(K10, INDEX(十五音韻母資料表, K10, 16), INDEX(十五音韻母資料表, L10, 17)))</f>
        <v>#VALUE!</v>
      </c>
      <c r="U10" s="125" t="e">
        <f t="array" ref="U10">IF(AND(K10="", L10=""), "", IF(K10, INDEX(十五音韻母資料表, K10, 18), INDEX(十五音韻母資料表, L10, 19)))</f>
        <v>#VALUE!</v>
      </c>
    </row>
    <row r="11" spans="2:21" ht="30">
      <c r="B11" s="118">
        <v>7</v>
      </c>
      <c r="C11" s="61" t="str">
        <f>【設定】韻母十五音對照表!K10</f>
        <v>ong</v>
      </c>
      <c r="D11" s="61" t="str">
        <f>【設定】韻母十五音對照表!L10</f>
        <v>ok</v>
      </c>
      <c r="E11" s="118">
        <v>7</v>
      </c>
      <c r="F11" s="2" t="s">
        <v>74</v>
      </c>
      <c r="G11" s="2" t="s">
        <v>424</v>
      </c>
      <c r="H11" s="118">
        <v>7</v>
      </c>
      <c r="I11" s="49" t="s">
        <v>514</v>
      </c>
      <c r="J11" s="160">
        <v>7</v>
      </c>
      <c r="K11" s="49">
        <f t="shared" si="0"/>
        <v>31</v>
      </c>
      <c r="L11" s="49" t="str">
        <f t="shared" si="1"/>
        <v/>
      </c>
      <c r="M11" s="49"/>
      <c r="N11" s="125" t="str">
        <f t="shared" si="2"/>
        <v>舒聲</v>
      </c>
      <c r="O11" s="125" t="str">
        <f t="array" ref="O11">IF(AND(K11="", L11=""), "", IF(K11, INDEX(十五音韻母資料表, K11, 6), INDEX(十五音韻母資料表, L11, 7)))</f>
        <v>enn</v>
      </c>
      <c r="P11" s="161" t="str">
        <f t="array" ref="P11">IF(AND(K11="", L11=""), "", IF(K11, INDEX(十五音韻母資料表, K11, 8), INDEX(十五音韻母資料表, L11, 9)))</f>
        <v>ẽ</v>
      </c>
      <c r="Q11" s="125" t="str">
        <f t="array" ref="Q11">IF(AND(K11="", L11=""), "", IF(K11, INDEX(十五音韻母資料表, K11, 2), INDEX(十五音韻母資料表, L11, 2)))</f>
        <v>更</v>
      </c>
      <c r="R11" s="125" t="str">
        <f t="array" ref="R11">IF(AND(K11="", L11=""), "", IF(K11, INDEX(十五音韻母資料表, K11, 12), INDEX(十五音韻母資料表, L11, 13)))</f>
        <v>eⁿ</v>
      </c>
      <c r="S11" s="125" t="str">
        <f t="array" ref="S11">IF(AND(K11="", L11=""), "", IF(K11, INDEX(十五音韻母資料表, K11, 14), INDEX(十五音韻母資料表, L11, 15)))</f>
        <v>enn</v>
      </c>
      <c r="T11" s="125" t="str">
        <f t="array" ref="T11">IF(AND(K11="", L11=""), "", IF(K11, INDEX(十五音韻母資料表, K11, 16), INDEX(十五音韻母資料表, L11, 17)))</f>
        <v>ㆥ</v>
      </c>
      <c r="U11" s="125" t="str">
        <f t="array" ref="U11">IF(AND(K11="", L11=""), "", IF(K11, INDEX(十五音韻母資料表, K11, 18), INDEX(十五音韻母資料表, L11, 19)))</f>
        <v>ne</v>
      </c>
    </row>
    <row r="12" spans="2:21" ht="30">
      <c r="B12" s="118">
        <v>8</v>
      </c>
      <c r="C12" s="61" t="str">
        <f>【設定】韻母十五音對照表!K11</f>
        <v>wae</v>
      </c>
      <c r="D12" s="61" t="str">
        <f>【設定】韻母十五音對照表!L11</f>
        <v>waĕh</v>
      </c>
      <c r="E12" s="118">
        <v>8</v>
      </c>
      <c r="F12" s="2" t="s">
        <v>327</v>
      </c>
      <c r="G12" s="2" t="s">
        <v>109</v>
      </c>
      <c r="H12" s="118">
        <v>8</v>
      </c>
      <c r="I12" s="49" t="s">
        <v>515</v>
      </c>
      <c r="J12" s="160">
        <v>8</v>
      </c>
      <c r="K12" s="49" t="str">
        <f t="shared" si="0"/>
        <v/>
      </c>
      <c r="L12" s="49">
        <f t="shared" si="1"/>
        <v>31</v>
      </c>
      <c r="M12" s="49"/>
      <c r="N12" s="125" t="e">
        <f t="shared" si="2"/>
        <v>#VALUE!</v>
      </c>
      <c r="O12" s="125" t="e">
        <f t="array" ref="O12">IF(AND(K12="", L12=""), "", IF(K12, INDEX(十五音韻母資料表, K12, 6), INDEX(十五音韻母資料表, L12, 7)))</f>
        <v>#VALUE!</v>
      </c>
      <c r="P12" s="161" t="e">
        <f t="array" ref="P12">IF(AND(K12="", L12=""), "", IF(K12, INDEX(十五音韻母資料表, K12, 8), INDEX(十五音韻母資料表, L12, 9)))</f>
        <v>#VALUE!</v>
      </c>
      <c r="Q12" s="125" t="e">
        <f t="array" ref="Q12">IF(AND(K12="", L12=""), "", IF(K12, INDEX(十五音韻母資料表, K12, 2), INDEX(十五音韻母資料表, L12, 2)))</f>
        <v>#VALUE!</v>
      </c>
      <c r="R12" s="125" t="e">
        <f t="array" ref="R12">IF(AND(K12="", L12=""), "", IF(K12, INDEX(十五音韻母資料表, K12, 12), INDEX(十五音韻母資料表, L12, 13)))</f>
        <v>#VALUE!</v>
      </c>
      <c r="S12" s="125" t="e">
        <f t="array" ref="S12">IF(AND(K12="", L12=""), "", IF(K12, INDEX(十五音韻母資料表, K12, 14), INDEX(十五音韻母資料表, L12, 15)))</f>
        <v>#VALUE!</v>
      </c>
      <c r="T12" s="125" t="e">
        <f t="array" ref="T12">IF(AND(K12="", L12=""), "", IF(K12, INDEX(十五音韻母資料表, K12, 16), INDEX(十五音韻母資料表, L12, 17)))</f>
        <v>#VALUE!</v>
      </c>
      <c r="U12" s="125" t="e">
        <f t="array" ref="U12">IF(AND(K12="", L12=""), "", IF(K12, INDEX(十五音韻母資料表, K12, 18), INDEX(十五音韻母資料表, L12, 19)))</f>
        <v>#VALUE!</v>
      </c>
    </row>
    <row r="13" spans="2:21" ht="30">
      <c r="B13" s="118">
        <v>9</v>
      </c>
      <c r="C13" s="61" t="str">
        <f>【設定】韻母十五音對照表!K12</f>
        <v>eng</v>
      </c>
      <c r="D13" s="61" t="str">
        <f>【設定】韻母十五音對照表!L12</f>
        <v>ek</v>
      </c>
      <c r="E13" s="118">
        <v>9</v>
      </c>
      <c r="F13" s="2" t="s">
        <v>81</v>
      </c>
      <c r="G13" s="2" t="s">
        <v>93</v>
      </c>
      <c r="H13" s="118">
        <v>9</v>
      </c>
      <c r="I13" s="49" t="s">
        <v>424</v>
      </c>
      <c r="J13" s="160">
        <v>9</v>
      </c>
      <c r="K13" s="49" t="str">
        <f t="shared" si="0"/>
        <v/>
      </c>
      <c r="L13" s="49">
        <f t="shared" si="1"/>
        <v>21</v>
      </c>
      <c r="M13" s="49"/>
      <c r="N13" s="125" t="e">
        <f t="shared" si="2"/>
        <v>#VALUE!</v>
      </c>
      <c r="O13" s="125" t="e">
        <f t="array" ref="O13">IF(AND(K13="", L13=""), "", IF(K13, INDEX(十五音韻母資料表, K13, 6), INDEX(十五音韻母資料表, L13, 7)))</f>
        <v>#VALUE!</v>
      </c>
      <c r="P13" s="161" t="e">
        <f t="array" ref="P13">IF(AND(K13="", L13=""), "", IF(K13, INDEX(十五音韻母資料表, K13, 8), INDEX(十五音韻母資料表, L13, 9)))</f>
        <v>#VALUE!</v>
      </c>
      <c r="Q13" s="125" t="e">
        <f t="array" ref="Q13">IF(AND(K13="", L13=""), "", IF(K13, INDEX(十五音韻母資料表, K13, 2), INDEX(十五音韻母資料表, L13, 2)))</f>
        <v>#VALUE!</v>
      </c>
      <c r="R13" s="125" t="e">
        <f t="array" ref="R13">IF(AND(K13="", L13=""), "", IF(K13, INDEX(十五音韻母資料表, K13, 12), INDEX(十五音韻母資料表, L13, 13)))</f>
        <v>#VALUE!</v>
      </c>
      <c r="S13" s="125" t="e">
        <f t="array" ref="S13">IF(AND(K13="", L13=""), "", IF(K13, INDEX(十五音韻母資料表, K13, 14), INDEX(十五音韻母資料表, L13, 15)))</f>
        <v>#VALUE!</v>
      </c>
      <c r="T13" s="125" t="e">
        <f t="array" ref="T13">IF(AND(K13="", L13=""), "", IF(K13, INDEX(十五音韻母資料表, K13, 16), INDEX(十五音韻母資料表, L13, 17)))</f>
        <v>#VALUE!</v>
      </c>
      <c r="U13" s="125" t="e">
        <f t="array" ref="U13">IF(AND(K13="", L13=""), "", IF(K13, INDEX(十五音韻母資料表, K13, 18), INDEX(十五音韻母資料表, L13, 19)))</f>
        <v>#VALUE!</v>
      </c>
    </row>
    <row r="14" spans="2:21" ht="30">
      <c r="B14" s="118">
        <v>10</v>
      </c>
      <c r="C14" s="61" t="str">
        <f>【設定】韻母十五音對照表!K13</f>
        <v>wan</v>
      </c>
      <c r="D14" s="61" t="str">
        <f>【設定】韻母十五音對照表!L13</f>
        <v>wat</v>
      </c>
      <c r="E14" s="118">
        <v>10</v>
      </c>
      <c r="F14" s="2" t="s">
        <v>344</v>
      </c>
      <c r="G14" s="2" t="s">
        <v>95</v>
      </c>
      <c r="H14" s="118">
        <v>10</v>
      </c>
      <c r="I14" s="49" t="s">
        <v>109</v>
      </c>
      <c r="J14" s="160">
        <v>10</v>
      </c>
      <c r="K14" s="49">
        <f t="shared" si="0"/>
        <v>19</v>
      </c>
      <c r="L14" s="49" t="str">
        <f t="shared" si="1"/>
        <v/>
      </c>
      <c r="M14" s="49"/>
      <c r="N14" s="125" t="str">
        <f t="shared" si="2"/>
        <v>舒聲</v>
      </c>
      <c r="O14" s="125" t="str">
        <f t="array" ref="O14">IF(AND(K14="", L14=""), "", IF(K14, INDEX(十五音韻母資料表, K14, 6), INDEX(十五音韻母資料表, L14, 7)))</f>
        <v>am</v>
      </c>
      <c r="P14" s="161" t="str">
        <f t="array" ref="P14">IF(AND(K14="", L14=""), "", IF(K14, INDEX(十五音韻母資料表, K14, 8), INDEX(十五音韻母資料表, L14, 9)))</f>
        <v>am</v>
      </c>
      <c r="Q14" s="125" t="str">
        <f t="array" ref="Q14">IF(AND(K14="", L14=""), "", IF(K14, INDEX(十五音韻母資料表, K14, 2), INDEX(十五音韻母資料表, L14, 2)))</f>
        <v>甘</v>
      </c>
      <c r="R14" s="125" t="str">
        <f t="array" ref="R14">IF(AND(K14="", L14=""), "", IF(K14, INDEX(十五音韻母資料表, K14, 12), INDEX(十五音韻母資料表, L14, 13)))</f>
        <v>am</v>
      </c>
      <c r="S14" s="125" t="str">
        <f t="array" ref="S14">IF(AND(K14="", L14=""), "", IF(K14, INDEX(十五音韻母資料表, K14, 14), INDEX(十五音韻母資料表, L14, 15)))</f>
        <v>am</v>
      </c>
      <c r="T14" s="125" t="str">
        <f t="array" ref="T14">IF(AND(K14="", L14=""), "", IF(K14, INDEX(十五音韻母資料表, K14, 16), INDEX(十五音韻母資料表, L14, 17)))</f>
        <v>ㆰ</v>
      </c>
      <c r="U14" s="125" t="str">
        <f t="array" ref="U14">IF(AND(K14="", L14=""), "", IF(K14, INDEX(十五音韻母資料表, K14, 18), INDEX(十五音韻母資料表, L14, 19)))</f>
        <v>am</v>
      </c>
    </row>
    <row r="15" spans="2:21" ht="30">
      <c r="B15" s="118">
        <v>11</v>
      </c>
      <c r="C15" s="61" t="str">
        <f>【設定】韻母十五音對照表!K14</f>
        <v>oe</v>
      </c>
      <c r="D15" s="61">
        <f>【設定】韻母十五音對照表!L14</f>
        <v>0</v>
      </c>
      <c r="E15" s="118">
        <v>11</v>
      </c>
      <c r="F15" s="2" t="s">
        <v>94</v>
      </c>
      <c r="G15" s="2" t="s">
        <v>440</v>
      </c>
      <c r="H15" s="118">
        <v>11</v>
      </c>
      <c r="I15" s="49" t="s">
        <v>93</v>
      </c>
      <c r="J15" s="160">
        <v>11</v>
      </c>
      <c r="K15" s="49">
        <f t="shared" si="0"/>
        <v>6</v>
      </c>
      <c r="L15" s="49" t="str">
        <f t="shared" si="1"/>
        <v/>
      </c>
      <c r="M15" s="49"/>
      <c r="N15" s="125" t="str">
        <f t="shared" si="2"/>
        <v>舒聲</v>
      </c>
      <c r="O15" s="125" t="str">
        <f t="array" ref="O15">IF(AND(K15="", L15=""), "", IF(K15, INDEX(十五音韻母資料表, K15, 6), INDEX(十五音韻母資料表, L15, 7)))</f>
        <v>an</v>
      </c>
      <c r="P15" s="161" t="str">
        <f t="array" ref="P15">IF(AND(K15="", L15=""), "", IF(K15, INDEX(十五音韻母資料表, K15, 8), INDEX(十五音韻母資料表, L15, 9)))</f>
        <v>an</v>
      </c>
      <c r="Q15" s="125" t="str">
        <f t="array" ref="Q15">IF(AND(K15="", L15=""), "", IF(K15, INDEX(十五音韻母資料表, K15, 2), INDEX(十五音韻母資料表, L15, 2)))</f>
        <v>干</v>
      </c>
      <c r="R15" s="125" t="str">
        <f t="array" ref="R15">IF(AND(K15="", L15=""), "", IF(K15, INDEX(十五音韻母資料表, K15, 12), INDEX(十五音韻母資料表, L15, 13)))</f>
        <v>an</v>
      </c>
      <c r="S15" s="125" t="str">
        <f t="array" ref="S15">IF(AND(K15="", L15=""), "", IF(K15, INDEX(十五音韻母資料表, K15, 14), INDEX(十五音韻母資料表, L15, 15)))</f>
        <v>an</v>
      </c>
      <c r="T15" s="125" t="str">
        <f t="array" ref="T15">IF(AND(K15="", L15=""), "", IF(K15, INDEX(十五音韻母資料表, K15, 16), INDEX(十五音韻母資料表, L15, 17)))</f>
        <v>ㄢ</v>
      </c>
      <c r="U15" s="125" t="str">
        <f t="array" ref="U15">IF(AND(K15="", L15=""), "", IF(K15, INDEX(十五音韻母資料表, K15, 18), INDEX(十五音韻母資料表, L15, 19)))</f>
        <v>an</v>
      </c>
    </row>
    <row r="16" spans="2:21" ht="30">
      <c r="B16" s="118">
        <v>12</v>
      </c>
      <c r="C16" s="61" t="str">
        <f>【設定】韻母十五音對照表!K15</f>
        <v>eaou</v>
      </c>
      <c r="D16" s="61" t="str">
        <f>【設定】韻母十五音對照表!L15</f>
        <v>eaoŭh</v>
      </c>
      <c r="E16" s="118">
        <v>12</v>
      </c>
      <c r="F16" s="2" t="s">
        <v>359</v>
      </c>
      <c r="G16" s="2" t="s">
        <v>441</v>
      </c>
      <c r="H16" s="118">
        <v>12</v>
      </c>
      <c r="I16" s="49" t="s">
        <v>95</v>
      </c>
      <c r="J16" s="160">
        <v>12</v>
      </c>
      <c r="K16" s="49">
        <f t="shared" si="0"/>
        <v>21</v>
      </c>
      <c r="L16" s="49" t="str">
        <f t="shared" si="1"/>
        <v/>
      </c>
      <c r="M16" s="49"/>
      <c r="N16" s="125" t="str">
        <f t="shared" si="2"/>
        <v>舒聲</v>
      </c>
      <c r="O16" s="125" t="str">
        <f t="array" ref="O16">IF(AND(K16="", L16=""), "", IF(K16, INDEX(十五音韻母資料表, K16, 6), INDEX(十五音韻母資料表, L16, 7)))</f>
        <v>ang</v>
      </c>
      <c r="P16" s="161" t="str">
        <f t="array" ref="P16">IF(AND(K16="", L16=""), "", IF(K16, INDEX(十五音韻母資料表, K16, 8), INDEX(十五音韻母資料表, L16, 9)))</f>
        <v>aŋ</v>
      </c>
      <c r="Q16" s="125" t="str">
        <f t="array" ref="Q16">IF(AND(K16="", L16=""), "", IF(K16, INDEX(十五音韻母資料表, K16, 2), INDEX(十五音韻母資料表, L16, 2)))</f>
        <v>江</v>
      </c>
      <c r="R16" s="125" t="str">
        <f t="array" ref="R16">IF(AND(K16="", L16=""), "", IF(K16, INDEX(十五音韻母資料表, K16, 12), INDEX(十五音韻母資料表, L16, 13)))</f>
        <v>ang</v>
      </c>
      <c r="S16" s="125" t="str">
        <f t="array" ref="S16">IF(AND(K16="", L16=""), "", IF(K16, INDEX(十五音韻母資料表, K16, 14), INDEX(十五音韻母資料表, L16, 15)))</f>
        <v>ang</v>
      </c>
      <c r="T16" s="125" t="str">
        <f t="array" ref="T16">IF(AND(K16="", L16=""), "", IF(K16, INDEX(十五音韻母資料表, K16, 16), INDEX(十五音韻母資料表, L16, 17)))</f>
        <v>ㄤ</v>
      </c>
      <c r="U16" s="125" t="str">
        <f t="array" ref="U16">IF(AND(K16="", L16=""), "", IF(K16, INDEX(十五音韻母資料表, K16, 18), INDEX(十五音韻母資料表, L16, 19)))</f>
        <v>ang</v>
      </c>
    </row>
    <row r="17" spans="2:21" ht="30">
      <c r="B17" s="118">
        <v>13</v>
      </c>
      <c r="C17" s="61" t="str">
        <f>【設定】韻母十五音對照表!K16</f>
        <v>ey</v>
      </c>
      <c r="D17" s="61">
        <f>【設定】韻母十五音對照表!L16</f>
        <v>0</v>
      </c>
      <c r="E17" s="118">
        <v>13</v>
      </c>
      <c r="F17" s="2" t="s">
        <v>368</v>
      </c>
      <c r="G17" s="2" t="s">
        <v>408</v>
      </c>
      <c r="H17" s="118">
        <v>13</v>
      </c>
      <c r="I17" s="49" t="s">
        <v>440</v>
      </c>
      <c r="J17" s="160">
        <v>13</v>
      </c>
      <c r="K17" s="49">
        <f t="shared" si="0"/>
        <v>23</v>
      </c>
      <c r="L17" s="49" t="str">
        <f t="shared" si="1"/>
        <v/>
      </c>
      <c r="M17" s="49"/>
      <c r="N17" s="125" t="str">
        <f t="shared" si="2"/>
        <v>舒聲</v>
      </c>
      <c r="O17" s="125" t="str">
        <f t="array" ref="O17">IF(AND(K17="", L17=""), "", IF(K17, INDEX(十五音韻母資料表, K17, 6), INDEX(十五音韻母資料表, L17, 7)))</f>
        <v>au</v>
      </c>
      <c r="P17" s="161" t="str">
        <f t="array" ref="P17">IF(AND(K17="", L17=""), "", IF(K17, INDEX(十五音韻母資料表, K17, 8), INDEX(十五音韻母資料表, L17, 9)))</f>
        <v>au</v>
      </c>
      <c r="Q17" s="125" t="str">
        <f t="array" ref="Q17">IF(AND(K17="", L17=""), "", IF(K17, INDEX(十五音韻母資料表, K17, 2), INDEX(十五音韻母資料表, L17, 2)))</f>
        <v>交</v>
      </c>
      <c r="R17" s="125" t="str">
        <f t="array" ref="R17">IF(AND(K17="", L17=""), "", IF(K17, INDEX(十五音韻母資料表, K17, 12), INDEX(十五音韻母資料表, L17, 13)))</f>
        <v>au</v>
      </c>
      <c r="S17" s="125" t="str">
        <f t="array" ref="S17">IF(AND(K17="", L17=""), "", IF(K17, INDEX(十五音韻母資料表, K17, 14), INDEX(十五音韻母資料表, L17, 15)))</f>
        <v>au</v>
      </c>
      <c r="T17" s="125" t="str">
        <f t="array" ref="T17">IF(AND(K17="", L17=""), "", IF(K17, INDEX(十五音韻母資料表, K17, 16), INDEX(十五音韻母資料表, L17, 17)))</f>
        <v>ㄠ</v>
      </c>
      <c r="U17" s="125" t="str">
        <f t="array" ref="U17">IF(AND(K17="", L17=""), "", IF(K17, INDEX(十五音韻母資料表, K17, 18), INDEX(十五音韻母資料表, L17, 19)))</f>
        <v>ao</v>
      </c>
    </row>
    <row r="18" spans="2:21" ht="30">
      <c r="B18" s="118">
        <v>14</v>
      </c>
      <c r="C18" s="61" t="str">
        <f>【設定】韻母十五音對照表!K17</f>
        <v>ëung</v>
      </c>
      <c r="D18" s="61" t="str">
        <f>【設定】韻母十五音對照表!L17</f>
        <v>ëuk</v>
      </c>
      <c r="E18" s="118">
        <v>14</v>
      </c>
      <c r="F18" s="2" t="s">
        <v>375</v>
      </c>
      <c r="G18" s="2" t="s">
        <v>312</v>
      </c>
      <c r="H18" s="118">
        <v>14</v>
      </c>
      <c r="I18" s="49" t="s">
        <v>691</v>
      </c>
      <c r="J18" s="160">
        <v>14</v>
      </c>
      <c r="K18" s="49">
        <f t="shared" si="0"/>
        <v>48</v>
      </c>
      <c r="L18" s="49" t="str">
        <f t="shared" si="1"/>
        <v/>
      </c>
      <c r="M18" s="49"/>
      <c r="N18" s="125" t="str">
        <f t="shared" si="2"/>
        <v>舒聲</v>
      </c>
      <c r="O18" s="125" t="str">
        <f t="array" ref="O18">IF(AND(K18="", L18=""), "", IF(K18, INDEX(十五音韻母資料表, K18, 6), INDEX(十五音韻母資料表, L18, 7)))</f>
        <v>aunn</v>
      </c>
      <c r="P18" s="161" t="str">
        <f t="array" ref="P18">IF(AND(K18="", L18=""), "", IF(K18, INDEX(十五音韻母資料表, K18, 8), INDEX(十五音韻母資料表, L18, 9)))</f>
        <v>ãũ</v>
      </c>
      <c r="Q18" s="125" t="str">
        <f t="array" ref="Q18">IF(AND(K18="", L18=""), "", IF(K18, INDEX(十五音韻母資料表, K18, 2), INDEX(十五音韻母資料表, L18, 2)))</f>
        <v>爻</v>
      </c>
      <c r="R18" s="125" t="str">
        <f t="array" ref="R18">IF(AND(K18="", L18=""), "", IF(K18, INDEX(十五音韻母資料表, K18, 12), INDEX(十五音韻母資料表, L18, 13)))</f>
        <v>auⁿ</v>
      </c>
      <c r="S18" s="125" t="str">
        <f t="array" ref="S18">IF(AND(K18="", L18=""), "", IF(K18, INDEX(十五音韻母資料表, K18, 14), INDEX(十五音韻母資料表, L18, 15)))</f>
        <v>aunn</v>
      </c>
      <c r="T18" s="125" t="str">
        <f t="array" ref="T18">IF(AND(K18="", L18=""), "", IF(K18, INDEX(十五音韻母資料表, K18, 16), INDEX(十五音韻母資料表, L18, 17)))</f>
        <v>ㆯ</v>
      </c>
      <c r="U18" s="125" t="str">
        <f t="array" ref="U18">IF(AND(K18="", L18=""), "", IF(K18, INDEX(十五音韻母資料表, K18, 18), INDEX(十五音韻母資料表, L18, 19)))</f>
        <v>nao</v>
      </c>
    </row>
    <row r="19" spans="2:21" ht="30">
      <c r="B19" s="118">
        <v>15</v>
      </c>
      <c r="C19" s="61" t="str">
        <f>【設定】韻母十五音對照表!K18</f>
        <v>o</v>
      </c>
      <c r="D19" s="61" t="str">
        <f>【設定】韻母十五音對照表!L18</f>
        <v>ŏh</v>
      </c>
      <c r="E19" s="118">
        <v>15</v>
      </c>
      <c r="F19" s="2" t="s">
        <v>86</v>
      </c>
      <c r="G19" s="2" t="s">
        <v>304</v>
      </c>
      <c r="H19" s="118">
        <v>15</v>
      </c>
      <c r="I19" s="49" t="s">
        <v>441</v>
      </c>
      <c r="J19" s="160">
        <v>15</v>
      </c>
      <c r="K19" s="49" t="str">
        <f t="shared" si="0"/>
        <v/>
      </c>
      <c r="L19" s="49">
        <f t="shared" si="1"/>
        <v>23</v>
      </c>
      <c r="M19" s="49"/>
      <c r="N19" s="125" t="e">
        <f t="shared" si="2"/>
        <v>#VALUE!</v>
      </c>
      <c r="O19" s="125" t="e">
        <f t="array" ref="O19">IF(AND(K19="", L19=""), "", IF(K19, INDEX(十五音韻母資料表, K19, 6), INDEX(十五音韻母資料表, L19, 7)))</f>
        <v>#VALUE!</v>
      </c>
      <c r="P19" s="161" t="e">
        <f t="array" ref="P19">IF(AND(K19="", L19=""), "", IF(K19, INDEX(十五音韻母資料表, K19, 8), INDEX(十五音韻母資料表, L19, 9)))</f>
        <v>#VALUE!</v>
      </c>
      <c r="Q19" s="125" t="e">
        <f t="array" ref="Q19">IF(AND(K19="", L19=""), "", IF(K19, INDEX(十五音韻母資料表, K19, 2), INDEX(十五音韻母資料表, L19, 2)))</f>
        <v>#VALUE!</v>
      </c>
      <c r="R19" s="125" t="e">
        <f t="array" ref="R19">IF(AND(K19="", L19=""), "", IF(K19, INDEX(十五音韻母資料表, K19, 12), INDEX(十五音韻母資料表, L19, 13)))</f>
        <v>#VALUE!</v>
      </c>
      <c r="S19" s="125" t="e">
        <f t="array" ref="S19">IF(AND(K19="", L19=""), "", IF(K19, INDEX(十五音韻母資料表, K19, 14), INDEX(十五音韻母資料表, L19, 15)))</f>
        <v>#VALUE!</v>
      </c>
      <c r="T19" s="125" t="e">
        <f t="array" ref="T19">IF(AND(K19="", L19=""), "", IF(K19, INDEX(十五音韻母資料表, K19, 16), INDEX(十五音韻母資料表, L19, 17)))</f>
        <v>#VALUE!</v>
      </c>
      <c r="U19" s="125" t="e">
        <f t="array" ref="U19">IF(AND(K19="", L19=""), "", IF(K19, INDEX(十五音韻母資料表, K19, 18), INDEX(十五音韻母資料表, L19, 19)))</f>
        <v>#VALUE!</v>
      </c>
    </row>
    <row r="20" spans="2:21" ht="30">
      <c r="B20" s="118">
        <v>16</v>
      </c>
      <c r="C20" s="61" t="str">
        <f>【設定】韻母十五音對照表!K19</f>
        <v>ae</v>
      </c>
      <c r="D20" s="61">
        <f>【設定】韻母十五音對照表!L19</f>
        <v>0</v>
      </c>
      <c r="E20" s="118">
        <v>16</v>
      </c>
      <c r="F20" s="2" t="s">
        <v>389</v>
      </c>
      <c r="G20" s="2" t="s">
        <v>304</v>
      </c>
      <c r="H20" s="118">
        <v>16</v>
      </c>
      <c r="I20" s="49" t="s">
        <v>408</v>
      </c>
      <c r="J20" s="160">
        <v>16</v>
      </c>
      <c r="K20" s="49" t="str">
        <f t="shared" si="0"/>
        <v/>
      </c>
      <c r="L20" s="49">
        <f t="shared" si="1"/>
        <v>19</v>
      </c>
      <c r="M20" s="49"/>
      <c r="N20" s="125" t="e">
        <f t="shared" si="2"/>
        <v>#VALUE!</v>
      </c>
      <c r="O20" s="125" t="e">
        <f t="array" ref="O20">IF(AND(K20="", L20=""), "", IF(K20, INDEX(十五音韻母資料表, K20, 6), INDEX(十五音韻母資料表, L20, 7)))</f>
        <v>#VALUE!</v>
      </c>
      <c r="P20" s="161" t="e">
        <f t="array" ref="P20">IF(AND(K20="", L20=""), "", IF(K20, INDEX(十五音韻母資料表, K20, 8), INDEX(十五音韻母資料表, L20, 9)))</f>
        <v>#VALUE!</v>
      </c>
      <c r="Q20" s="125" t="e">
        <f t="array" ref="Q20">IF(AND(K20="", L20=""), "", IF(K20, INDEX(十五音韻母資料表, K20, 2), INDEX(十五音韻母資料表, L20, 2)))</f>
        <v>#VALUE!</v>
      </c>
      <c r="R20" s="125" t="e">
        <f t="array" ref="R20">IF(AND(K20="", L20=""), "", IF(K20, INDEX(十五音韻母資料表, K20, 12), INDEX(十五音韻母資料表, L20, 13)))</f>
        <v>#VALUE!</v>
      </c>
      <c r="S20" s="125" t="e">
        <f t="array" ref="S20">IF(AND(K20="", L20=""), "", IF(K20, INDEX(十五音韻母資料表, K20, 14), INDEX(十五音韻母資料表, L20, 15)))</f>
        <v>#VALUE!</v>
      </c>
      <c r="T20" s="125" t="e">
        <f t="array" ref="T20">IF(AND(K20="", L20=""), "", IF(K20, INDEX(十五音韻母資料表, K20, 16), INDEX(十五音韻母資料表, L20, 17)))</f>
        <v>#VALUE!</v>
      </c>
      <c r="U20" s="125" t="e">
        <f t="array" ref="U20">IF(AND(K20="", L20=""), "", IF(K20, INDEX(十五音韻母資料表, K20, 18), INDEX(十五音韻母資料表, L20, 19)))</f>
        <v>#VALUE!</v>
      </c>
    </row>
    <row r="21" spans="2:21" ht="30">
      <c r="B21" s="118">
        <v>17</v>
      </c>
      <c r="C21" s="61" t="str">
        <f>【設定】韻母十五音對照表!K20</f>
        <v>in</v>
      </c>
      <c r="D21" s="61" t="str">
        <f>【設定】韻母十五音對照表!L20</f>
        <v>it</v>
      </c>
      <c r="E21" s="118">
        <v>17</v>
      </c>
      <c r="F21" s="2" t="s">
        <v>105</v>
      </c>
      <c r="G21" s="2" t="s">
        <v>305</v>
      </c>
      <c r="H21" s="118">
        <v>17</v>
      </c>
      <c r="I21" s="49" t="s">
        <v>312</v>
      </c>
      <c r="J21" s="160">
        <v>17</v>
      </c>
      <c r="K21" s="49" t="str">
        <f t="shared" si="0"/>
        <v/>
      </c>
      <c r="L21" s="49">
        <f t="shared" si="1"/>
        <v>6</v>
      </c>
      <c r="M21" s="49"/>
      <c r="N21" s="125" t="e">
        <f t="shared" si="2"/>
        <v>#VALUE!</v>
      </c>
      <c r="O21" s="125" t="e">
        <f t="array" ref="O21">IF(AND(K21="", L21=""), "", IF(K21, INDEX(十五音韻母資料表, K21, 6), INDEX(十五音韻母資料表, L21, 7)))</f>
        <v>#VALUE!</v>
      </c>
      <c r="P21" s="161" t="e">
        <f t="array" ref="P21">IF(AND(K21="", L21=""), "", IF(K21, INDEX(十五音韻母資料表, K21, 8), INDEX(十五音韻母資料表, L21, 9)))</f>
        <v>#VALUE!</v>
      </c>
      <c r="Q21" s="125" t="e">
        <f t="array" ref="Q21">IF(AND(K21="", L21=""), "", IF(K21, INDEX(十五音韻母資料表, K21, 2), INDEX(十五音韻母資料表, L21, 2)))</f>
        <v>#VALUE!</v>
      </c>
      <c r="R21" s="125" t="e">
        <f t="array" ref="R21">IF(AND(K21="", L21=""), "", IF(K21, INDEX(十五音韻母資料表, K21, 12), INDEX(十五音韻母資料表, L21, 13)))</f>
        <v>#VALUE!</v>
      </c>
      <c r="S21" s="125" t="e">
        <f t="array" ref="S21">IF(AND(K21="", L21=""), "", IF(K21, INDEX(十五音韻母資料表, K21, 14), INDEX(十五音韻母資料表, L21, 15)))</f>
        <v>#VALUE!</v>
      </c>
      <c r="T21" s="125" t="e">
        <f t="array" ref="T21">IF(AND(K21="", L21=""), "", IF(K21, INDEX(十五音韻母資料表, K21, 16), INDEX(十五音韻母資料表, L21, 17)))</f>
        <v>#VALUE!</v>
      </c>
      <c r="U21" s="125" t="e">
        <f t="array" ref="U21">IF(AND(K21="", L21=""), "", IF(K21, INDEX(十五音韻母資料表, K21, 18), INDEX(十五音韻母資料表, L21, 19)))</f>
        <v>#VALUE!</v>
      </c>
    </row>
    <row r="22" spans="2:21" ht="30">
      <c r="B22" s="118">
        <v>18</v>
      </c>
      <c r="C22" s="61" t="str">
        <f>【設定】韻母十五音對照表!K21</f>
        <v>ëang</v>
      </c>
      <c r="D22" s="61" t="str">
        <f>【設定】韻母十五音對照表!L21</f>
        <v>ëak</v>
      </c>
      <c r="E22" s="118">
        <v>18</v>
      </c>
      <c r="F22" s="2" t="s">
        <v>402</v>
      </c>
      <c r="G22" s="2" t="s">
        <v>305</v>
      </c>
      <c r="H22" s="118">
        <v>18</v>
      </c>
      <c r="I22" s="162" t="s">
        <v>304</v>
      </c>
      <c r="J22" s="160">
        <v>18</v>
      </c>
      <c r="K22" s="163">
        <v>39</v>
      </c>
      <c r="L22" s="49" t="str">
        <f t="shared" si="1"/>
        <v/>
      </c>
      <c r="M22" s="49"/>
      <c r="N22" s="125" t="str">
        <f t="shared" si="2"/>
        <v>舒聲</v>
      </c>
      <c r="O22" s="125" t="str">
        <f t="array" ref="O22">IF(AND(K22="", L22=""), "", IF(K22, INDEX(十五音韻母資料表, K22, 6), INDEX(十五音韻母資料表, L22, 7)))</f>
        <v>e</v>
      </c>
      <c r="P22" s="161" t="str">
        <f t="array" ref="P22">IF(AND(K22="", L22=""), "", IF(K22, INDEX(十五音韻母資料表, K22, 8), INDEX(十五音韻母資料表, L22, 9)))</f>
        <v>e</v>
      </c>
      <c r="Q22" s="125" t="str">
        <f t="array" ref="Q22">IF(AND(K22="", L22=""), "", IF(K22, INDEX(十五音韻母資料表, K22, 2), INDEX(十五音韻母資料表, L22, 2)))</f>
        <v>伽</v>
      </c>
      <c r="R22" s="125" t="str">
        <f t="array" ref="R22">IF(AND(K22="", L22=""), "", IF(K22, INDEX(十五音韻母資料表, K22, 12), INDEX(十五音韻母資料表, L22, 13)))</f>
        <v>e</v>
      </c>
      <c r="S22" s="125" t="str">
        <f t="array" ref="S22">IF(AND(K22="", L22=""), "", IF(K22, INDEX(十五音韻母資料表, K22, 14), INDEX(十五音韻母資料表, L22, 15)))</f>
        <v>e</v>
      </c>
      <c r="T22" s="125" t="str">
        <f t="array" ref="T22">IF(AND(K22="", L22=""), "", IF(K22, INDEX(十五音韻母資料表, K22, 16), INDEX(十五音韻母資料表, L22, 17)))</f>
        <v>ㆤ</v>
      </c>
      <c r="U22" s="125" t="str">
        <f t="array" ref="U22">IF(AND(K22="", L22=""), "", IF(K22, INDEX(十五音韻母資料表, K22, 18), INDEX(十五音韻母資料表, L22, 19)))</f>
        <v>e</v>
      </c>
    </row>
    <row r="23" spans="2:21" ht="30">
      <c r="B23" s="118">
        <v>19</v>
      </c>
      <c r="C23" s="61" t="str">
        <f>【設定】韻母十五音對照表!K22</f>
        <v>am</v>
      </c>
      <c r="D23" s="61" t="str">
        <f>【設定】韻母十五音對照表!L22</f>
        <v>ap</v>
      </c>
      <c r="E23" s="118">
        <v>19</v>
      </c>
      <c r="F23" s="2" t="s">
        <v>109</v>
      </c>
      <c r="G23" s="2" t="s">
        <v>98</v>
      </c>
      <c r="H23" s="118">
        <v>19</v>
      </c>
      <c r="I23" s="164" t="s">
        <v>304</v>
      </c>
      <c r="J23" s="160">
        <v>19</v>
      </c>
      <c r="K23" s="49">
        <f t="shared" ref="K23:K54" si="3">IFERROR( MATCH($I23, 麥氏舒聲韻母清單, 0), "")</f>
        <v>5</v>
      </c>
      <c r="L23" s="49" t="str">
        <f t="shared" si="1"/>
        <v/>
      </c>
      <c r="M23" s="49"/>
      <c r="N23" s="125" t="str">
        <f t="shared" si="2"/>
        <v>舒聲</v>
      </c>
      <c r="O23" s="125" t="str">
        <f t="array" ref="O23">IF(AND(K23="", L23=""), "", IF(K23, INDEX(十五音韻母資料表, K23, 6), INDEX(十五音韻母資料表, L23, 7)))</f>
        <v>ee</v>
      </c>
      <c r="P23" s="161" t="str">
        <f t="array" ref="P23">IF(AND(K23="", L23=""), "", IF(K23, INDEX(十五音韻母資料表, K23, 8), INDEX(十五音韻母資料表, L23, 9)))</f>
        <v>ɛ</v>
      </c>
      <c r="Q23" s="125" t="str">
        <f t="array" ref="Q23">IF(AND(K23="", L23=""), "", IF(K23, INDEX(十五音韻母資料表, K23, 2), INDEX(十五音韻母資料表, L23, 2)))</f>
        <v>嘉</v>
      </c>
      <c r="R23" s="125" t="str">
        <f t="array" ref="R23">IF(AND(K23="", L23=""), "", IF(K23, INDEX(十五音韻母資料表, K23, 12), INDEX(十五音韻母資料表, L23, 13)))</f>
        <v>ee</v>
      </c>
      <c r="S23" s="125" t="str">
        <f t="array" ref="S23">IF(AND(K23="", L23=""), "", IF(K23, INDEX(十五音韻母資料表, K23, 14), INDEX(十五音韻母資料表, L23, 15)))</f>
        <v>ee</v>
      </c>
      <c r="T23" s="125" t="str">
        <f t="array" ref="T23">IF(AND(K23="", L23=""), "", IF(K23, INDEX(十五音韻母資料表, K23, 16), INDEX(十五音韻母資料表, L23, 17)))</f>
        <v>ㄝ</v>
      </c>
      <c r="U23" s="125">
        <f t="array" ref="U23">IF(AND(K23="", L23=""), "", IF(K23, INDEX(十五音韻母資料表, K23, 18), INDEX(十五音韻母資料表, L23, 19)))</f>
        <v>0</v>
      </c>
    </row>
    <row r="24" spans="2:21" ht="30">
      <c r="B24" s="118">
        <v>20</v>
      </c>
      <c r="C24" s="61" t="str">
        <f>【設定】韻母十五音對照表!K23</f>
        <v>wa</v>
      </c>
      <c r="D24" s="61" t="str">
        <f>【設定】韻母十五音對照表!L23</f>
        <v>wăh</v>
      </c>
      <c r="E24" s="118">
        <v>20</v>
      </c>
      <c r="F24" s="2" t="s">
        <v>417</v>
      </c>
      <c r="G24" s="2" t="s">
        <v>450</v>
      </c>
      <c r="H24" s="118">
        <v>20</v>
      </c>
      <c r="I24" s="162" t="s">
        <v>305</v>
      </c>
      <c r="J24" s="160">
        <v>20</v>
      </c>
      <c r="K24" s="49" t="str">
        <f t="shared" si="3"/>
        <v/>
      </c>
      <c r="L24" s="163">
        <v>39</v>
      </c>
      <c r="M24" s="49"/>
      <c r="N24" s="125" t="e">
        <f t="shared" si="2"/>
        <v>#VALUE!</v>
      </c>
      <c r="O24" s="125" t="e">
        <f t="array" ref="O24">IF(AND(K24="", L24=""), "", IF(K24, INDEX(十五音韻母資料表, K24, 6), INDEX(十五音韻母資料表, L24, 7)))</f>
        <v>#VALUE!</v>
      </c>
      <c r="P24" s="161" t="e">
        <f t="array" ref="P24">IF(AND(K24="", L24=""), "", IF(K24, INDEX(十五音韻母資料表, K24, 8), INDEX(十五音韻母資料表, L24, 9)))</f>
        <v>#VALUE!</v>
      </c>
      <c r="Q24" s="125" t="e">
        <f t="array" ref="Q24">IF(AND(K24="", L24=""), "", IF(K24, INDEX(十五音韻母資料表, K24, 2), INDEX(十五音韻母資料表, L24, 2)))</f>
        <v>#VALUE!</v>
      </c>
      <c r="R24" s="125" t="e">
        <f t="array" ref="R24">IF(AND(K24="", L24=""), "", IF(K24, INDEX(十五音韻母資料表, K24, 12), INDEX(十五音韻母資料表, L24, 13)))</f>
        <v>#VALUE!</v>
      </c>
      <c r="S24" s="125" t="e">
        <f t="array" ref="S24">IF(AND(K24="", L24=""), "", IF(K24, INDEX(十五音韻母資料表, K24, 14), INDEX(十五音韻母資料表, L24, 15)))</f>
        <v>#VALUE!</v>
      </c>
      <c r="T24" s="125" t="e">
        <f t="array" ref="T24">IF(AND(K24="", L24=""), "", IF(K24, INDEX(十五音韻母資料表, K24, 16), INDEX(十五音韻母資料表, L24, 17)))</f>
        <v>#VALUE!</v>
      </c>
      <c r="U24" s="125" t="e">
        <f t="array" ref="U24">IF(AND(K24="", L24=""), "", IF(K24, INDEX(十五音韻母資料表, K24, 18), INDEX(十五音韻母資料表, L24, 19)))</f>
        <v>#VALUE!</v>
      </c>
    </row>
    <row r="25" spans="2:21" ht="30">
      <c r="B25" s="118">
        <v>21</v>
      </c>
      <c r="C25" s="61" t="str">
        <f>【設定】韻母十五音對照表!K24</f>
        <v>ang</v>
      </c>
      <c r="D25" s="61" t="str">
        <f>【設定】韻母十五音對照表!L24</f>
        <v>ak</v>
      </c>
      <c r="E25" s="118">
        <v>21</v>
      </c>
      <c r="F25" s="2" t="s">
        <v>95</v>
      </c>
      <c r="G25" s="2" t="s">
        <v>451</v>
      </c>
      <c r="H25" s="118">
        <v>21</v>
      </c>
      <c r="I25" s="165" t="s">
        <v>305</v>
      </c>
      <c r="J25" s="160">
        <v>21</v>
      </c>
      <c r="K25" s="49" t="str">
        <f t="shared" si="3"/>
        <v/>
      </c>
      <c r="L25" s="49">
        <f t="shared" ref="L25:L56" si="4">IFERROR( MATCH($I25, 麥氏入聲韻母清單, 0), "")</f>
        <v>5</v>
      </c>
      <c r="M25" s="49"/>
      <c r="N25" s="125" t="e">
        <f t="shared" si="2"/>
        <v>#VALUE!</v>
      </c>
      <c r="O25" s="125" t="e">
        <f t="array" ref="O25">IF(AND(K25="", L25=""), "", IF(K25, INDEX(十五音韻母資料表, K25, 6), INDEX(十五音韻母資料表, L25, 7)))</f>
        <v>#VALUE!</v>
      </c>
      <c r="P25" s="161" t="e">
        <f t="array" ref="P25">IF(AND(K25="", L25=""), "", IF(K25, INDEX(十五音韻母資料表, K25, 8), INDEX(十五音韻母資料表, L25, 9)))</f>
        <v>#VALUE!</v>
      </c>
      <c r="Q25" s="125" t="e">
        <f t="array" ref="Q25">IF(AND(K25="", L25=""), "", IF(K25, INDEX(十五音韻母資料表, K25, 2), INDEX(十五音韻母資料表, L25, 2)))</f>
        <v>#VALUE!</v>
      </c>
      <c r="R25" s="125" t="e">
        <f t="array" ref="R25">IF(AND(K25="", L25=""), "", IF(K25, INDEX(十五音韻母資料表, K25, 12), INDEX(十五音韻母資料表, L25, 13)))</f>
        <v>#VALUE!</v>
      </c>
      <c r="S25" s="125" t="e">
        <f t="array" ref="S25">IF(AND(K25="", L25=""), "", IF(K25, INDEX(十五音韻母資料表, K25, 14), INDEX(十五音韻母資料表, L25, 15)))</f>
        <v>#VALUE!</v>
      </c>
      <c r="T25" s="125" t="e">
        <f t="array" ref="T25">IF(AND(K25="", L25=""), "", IF(K25, INDEX(十五音韻母資料表, K25, 16), INDEX(十五音韻母資料表, L25, 17)))</f>
        <v>#VALUE!</v>
      </c>
      <c r="U25" s="125" t="e">
        <f t="array" ref="U25">IF(AND(K25="", L25=""), "", IF(K25, INDEX(十五音韻母資料表, K25, 18), INDEX(十五音韻母資料表, L25, 19)))</f>
        <v>#VALUE!</v>
      </c>
    </row>
    <row r="26" spans="2:21" ht="30">
      <c r="B26" s="118">
        <v>22</v>
      </c>
      <c r="C26" s="61" t="str">
        <f>【設定】韻母十五音對照表!K25</f>
        <v>ëem</v>
      </c>
      <c r="D26" s="61" t="str">
        <f>【設定】韻母十五音對照表!L25</f>
        <v>ëep</v>
      </c>
      <c r="E26" s="118">
        <v>22</v>
      </c>
      <c r="F26" s="2" t="s">
        <v>432</v>
      </c>
      <c r="G26" s="2" t="s">
        <v>403</v>
      </c>
      <c r="H26" s="118">
        <v>22</v>
      </c>
      <c r="I26" s="49" t="s">
        <v>98</v>
      </c>
      <c r="J26" s="160">
        <v>22</v>
      </c>
      <c r="K26" s="49">
        <f t="shared" si="3"/>
        <v>29</v>
      </c>
      <c r="L26" s="49" t="str">
        <f t="shared" si="4"/>
        <v/>
      </c>
      <c r="M26" s="49"/>
      <c r="N26" s="125" t="str">
        <f t="shared" si="2"/>
        <v>舒聲</v>
      </c>
      <c r="O26" s="125" t="str">
        <f t="array" ref="O26">IF(AND(K26="", L26=""), "", IF(K26, INDEX(十五音韻母資料表, K26, 6), INDEX(十五音韻母資料表, L26, 7)))</f>
        <v>i</v>
      </c>
      <c r="P26" s="161" t="str">
        <f t="array" ref="P26">IF(AND(K26="", L26=""), "", IF(K26, INDEX(十五音韻母資料表, K26, 8), INDEX(十五音韻母資料表, L26, 9)))</f>
        <v>i</v>
      </c>
      <c r="Q26" s="125" t="str">
        <f t="array" ref="Q26">IF(AND(K26="", L26=""), "", IF(K26, INDEX(十五音韻母資料表, K26, 2), INDEX(十五音韻母資料表, L26, 2)))</f>
        <v>居</v>
      </c>
      <c r="R26" s="125" t="str">
        <f t="array" ref="R26">IF(AND(K26="", L26=""), "", IF(K26, INDEX(十五音韻母資料表, K26, 12), INDEX(十五音韻母資料表, L26, 13)))</f>
        <v>i</v>
      </c>
      <c r="S26" s="125" t="str">
        <f t="array" ref="S26">IF(AND(K26="", L26=""), "", IF(K26, INDEX(十五音韻母資料表, K26, 14), INDEX(十五音韻母資料表, L26, 15)))</f>
        <v>i</v>
      </c>
      <c r="T26" s="125" t="str">
        <f t="array" ref="T26">IF(AND(K26="", L26=""), "", IF(K26, INDEX(十五音韻母資料表, K26, 16), INDEX(十五音韻母資料表, L26, 17)))</f>
        <v>ㄧ</v>
      </c>
      <c r="U26" s="125" t="str">
        <f t="array" ref="U26">IF(AND(K26="", L26=""), "", IF(K26, INDEX(十五音韻母資料表, K26, 18), INDEX(十五音韻母資料表, L26, 19)))</f>
        <v>i</v>
      </c>
    </row>
    <row r="27" spans="2:21" ht="30">
      <c r="B27" s="118">
        <v>23</v>
      </c>
      <c r="C27" s="61" t="str">
        <f>【設定】韻母十五音對照表!K26</f>
        <v>aou</v>
      </c>
      <c r="D27" s="61" t="str">
        <f>【設定】韻母十五音對照表!L26</f>
        <v>aoŭh</v>
      </c>
      <c r="E27" s="118">
        <v>23</v>
      </c>
      <c r="F27" s="2" t="s">
        <v>440</v>
      </c>
      <c r="G27" s="2" t="s">
        <v>402</v>
      </c>
      <c r="H27" s="118">
        <v>23</v>
      </c>
      <c r="I27" s="49" t="s">
        <v>450</v>
      </c>
      <c r="J27" s="160">
        <v>23</v>
      </c>
      <c r="K27" s="49">
        <f t="shared" si="3"/>
        <v>24</v>
      </c>
      <c r="L27" s="49" t="str">
        <f t="shared" si="4"/>
        <v/>
      </c>
      <c r="M27" s="49"/>
      <c r="N27" s="125" t="str">
        <f t="shared" si="2"/>
        <v>舒聲</v>
      </c>
      <c r="O27" s="125" t="str">
        <f t="array" ref="O27">IF(AND(K27="", L27=""), "", IF(K27, INDEX(十五音韻母資料表, K27, 6), INDEX(十五音韻母資料表, L27, 7)))</f>
        <v>ia</v>
      </c>
      <c r="P27" s="161" t="str">
        <f t="array" ref="P27">IF(AND(K27="", L27=""), "", IF(K27, INDEX(十五音韻母資料表, K27, 8), INDEX(十五音韻母資料表, L27, 9)))</f>
        <v>ia</v>
      </c>
      <c r="Q27" s="125" t="str">
        <f t="array" ref="Q27">IF(AND(K27="", L27=""), "", IF(K27, INDEX(十五音韻母資料表, K27, 2), INDEX(十五音韻母資料表, L27, 2)))</f>
        <v>迦</v>
      </c>
      <c r="R27" s="125" t="str">
        <f t="array" ref="R27">IF(AND(K27="", L27=""), "", IF(K27, INDEX(十五音韻母資料表, K27, 12), INDEX(十五音韻母資料表, L27, 13)))</f>
        <v>ia</v>
      </c>
      <c r="S27" s="125" t="str">
        <f t="array" ref="S27">IF(AND(K27="", L27=""), "", IF(K27, INDEX(十五音韻母資料表, K27, 14), INDEX(十五音韻母資料表, L27, 15)))</f>
        <v>ia</v>
      </c>
      <c r="T27" s="125" t="str">
        <f t="array" ref="T27">IF(AND(K27="", L27=""), "", IF(K27, INDEX(十五音韻母資料表, K27, 16), INDEX(十五音韻母資料表, L27, 17)))</f>
        <v>ㄧㄚ</v>
      </c>
      <c r="U27" s="125" t="str">
        <f t="array" ref="U27">IF(AND(K27="", L27=""), "", IF(K27, INDEX(十五音韻母資料表, K27, 18), INDEX(十五音韻母資料表, L27, 19)))</f>
        <v>ia</v>
      </c>
    </row>
    <row r="28" spans="2:21" ht="30">
      <c r="B28" s="118">
        <v>24</v>
      </c>
      <c r="C28" s="61" t="str">
        <f>【設定】韻母十五音對照表!K27</f>
        <v>ëa</v>
      </c>
      <c r="D28" s="61" t="str">
        <f>【設定】韻母十五音對照表!L27</f>
        <v>ëăh</v>
      </c>
      <c r="E28" s="118">
        <v>24</v>
      </c>
      <c r="F28" s="2" t="s">
        <v>450</v>
      </c>
      <c r="G28" s="2" t="s">
        <v>359</v>
      </c>
      <c r="H28" s="118">
        <v>24</v>
      </c>
      <c r="I28" s="49" t="s">
        <v>572</v>
      </c>
      <c r="J28" s="160">
        <v>24</v>
      </c>
      <c r="K28" s="49">
        <f t="shared" si="3"/>
        <v>36</v>
      </c>
      <c r="L28" s="49" t="str">
        <f t="shared" si="4"/>
        <v/>
      </c>
      <c r="M28" s="49"/>
      <c r="N28" s="125" t="str">
        <f t="shared" si="2"/>
        <v>舒聲</v>
      </c>
      <c r="O28" s="125" t="str">
        <f t="array" ref="O28">IF(AND(K28="", L28=""), "", IF(K28, INDEX(十五音韻母資料表, K28, 6), INDEX(十五音韻母資料表, L28, 7)))</f>
        <v>iann</v>
      </c>
      <c r="P28" s="161" t="str">
        <f t="array" ref="P28">IF(AND(K28="", L28=""), "", IF(K28, INDEX(十五音韻母資料表, K28, 8), INDEX(十五音韻母資料表, L28, 9)))</f>
        <v>iã</v>
      </c>
      <c r="Q28" s="125" t="str">
        <f t="array" ref="Q28">IF(AND(K28="", L28=""), "", IF(K28, INDEX(十五音韻母資料表, K28, 2), INDEX(十五音韻母資料表, L28, 2)))</f>
        <v>驚</v>
      </c>
      <c r="R28" s="125" t="str">
        <f t="array" ref="R28">IF(AND(K28="", L28=""), "", IF(K28, INDEX(十五音韻母資料表, K28, 12), INDEX(十五音韻母資料表, L28, 13)))</f>
        <v>iaⁿ</v>
      </c>
      <c r="S28" s="125" t="str">
        <f t="array" ref="S28">IF(AND(K28="", L28=""), "", IF(K28, INDEX(十五音韻母資料表, K28, 14), INDEX(十五音韻母資料表, L28, 15)))</f>
        <v>iannh</v>
      </c>
      <c r="T28" s="125" t="str">
        <f t="array" ref="T28">IF(AND(K28="", L28=""), "", IF(K28, INDEX(十五音韻母資料表, K28, 16), INDEX(十五音韻母資料表, L28, 17)))</f>
        <v>ㄧㆩ</v>
      </c>
      <c r="U28" s="125" t="str">
        <f t="array" ref="U28">IF(AND(K28="", L28=""), "", IF(K28, INDEX(十五音韻母資料表, K28, 18), INDEX(十五音韻母資料表, L28, 19)))</f>
        <v>nia</v>
      </c>
    </row>
    <row r="29" spans="2:21" ht="30">
      <c r="B29" s="118">
        <v>25</v>
      </c>
      <c r="C29" s="61" t="str">
        <f>【設定】韻母十五音對照表!K28</f>
        <v>öey</v>
      </c>
      <c r="D29" s="61" t="str">
        <f>【設定】韻母十五音對照表!L28</f>
        <v>öĕyh</v>
      </c>
      <c r="E29" s="118">
        <v>25</v>
      </c>
      <c r="F29" s="2" t="s">
        <v>459</v>
      </c>
      <c r="G29" s="2" t="s">
        <v>360</v>
      </c>
      <c r="H29" s="118">
        <v>25</v>
      </c>
      <c r="I29" s="49" t="s">
        <v>451</v>
      </c>
      <c r="J29" s="160">
        <v>25</v>
      </c>
      <c r="K29" s="49" t="str">
        <f t="shared" si="3"/>
        <v/>
      </c>
      <c r="L29" s="49">
        <f t="shared" si="4"/>
        <v>24</v>
      </c>
      <c r="M29" s="49"/>
      <c r="N29" s="125" t="e">
        <f t="shared" si="2"/>
        <v>#VALUE!</v>
      </c>
      <c r="O29" s="125" t="e">
        <f t="array" ref="O29">IF(AND(K29="", L29=""), "", IF(K29, INDEX(十五音韻母資料表, K29, 6), INDEX(十五音韻母資料表, L29, 7)))</f>
        <v>#VALUE!</v>
      </c>
      <c r="P29" s="161" t="e">
        <f t="array" ref="P29">IF(AND(K29="", L29=""), "", IF(K29, INDEX(十五音韻母資料表, K29, 8), INDEX(十五音韻母資料表, L29, 9)))</f>
        <v>#VALUE!</v>
      </c>
      <c r="Q29" s="125" t="e">
        <f t="array" ref="Q29">IF(AND(K29="", L29=""), "", IF(K29, INDEX(十五音韻母資料表, K29, 2), INDEX(十五音韻母資料表, L29, 2)))</f>
        <v>#VALUE!</v>
      </c>
      <c r="R29" s="125" t="e">
        <f t="array" ref="R29">IF(AND(K29="", L29=""), "", IF(K29, INDEX(十五音韻母資料表, K29, 12), INDEX(十五音韻母資料表, L29, 13)))</f>
        <v>#VALUE!</v>
      </c>
      <c r="S29" s="125" t="e">
        <f t="array" ref="S29">IF(AND(K29="", L29=""), "", IF(K29, INDEX(十五音韻母資料表, K29, 14), INDEX(十五音韻母資料表, L29, 15)))</f>
        <v>#VALUE!</v>
      </c>
      <c r="T29" s="125" t="e">
        <f t="array" ref="T29">IF(AND(K29="", L29=""), "", IF(K29, INDEX(十五音韻母資料表, K29, 16), INDEX(十五音韻母資料表, L29, 17)))</f>
        <v>#VALUE!</v>
      </c>
      <c r="U29" s="125" t="e">
        <f t="array" ref="U29">IF(AND(K29="", L29=""), "", IF(K29, INDEX(十五音韻母資料表, K29, 18), INDEX(十五音韻母資料表, L29, 19)))</f>
        <v>#VALUE!</v>
      </c>
    </row>
    <row r="30" spans="2:21" ht="30">
      <c r="B30" s="118">
        <v>26</v>
      </c>
      <c r="C30" s="61" t="str">
        <f>【設定】韻母十五音對照表!K29</f>
        <v>ⁿa</v>
      </c>
      <c r="D30" s="61" t="str">
        <f>【設定】韻母十五音對照表!L29</f>
        <v>ⁿăh</v>
      </c>
      <c r="E30" s="118">
        <v>26</v>
      </c>
      <c r="F30" s="2" t="s">
        <v>470</v>
      </c>
      <c r="G30" s="2" t="s">
        <v>501</v>
      </c>
      <c r="H30" s="118">
        <v>26</v>
      </c>
      <c r="I30" s="49" t="s">
        <v>403</v>
      </c>
      <c r="J30" s="160">
        <v>26</v>
      </c>
      <c r="K30" s="49" t="str">
        <f t="shared" si="3"/>
        <v/>
      </c>
      <c r="L30" s="49">
        <f t="shared" si="4"/>
        <v>18</v>
      </c>
      <c r="M30" s="49"/>
      <c r="N30" s="125" t="e">
        <f t="shared" si="2"/>
        <v>#VALUE!</v>
      </c>
      <c r="O30" s="125" t="e">
        <f t="array" ref="O30">IF(AND(K30="", L30=""), "", IF(K30, INDEX(十五音韻母資料表, K30, 6), INDEX(十五音韻母資料表, L30, 7)))</f>
        <v>#VALUE!</v>
      </c>
      <c r="P30" s="161" t="e">
        <f t="array" ref="P30">IF(AND(K30="", L30=""), "", IF(K30, INDEX(十五音韻母資料表, K30, 8), INDEX(十五音韻母資料表, L30, 9)))</f>
        <v>#VALUE!</v>
      </c>
      <c r="Q30" s="125" t="e">
        <f t="array" ref="Q30">IF(AND(K30="", L30=""), "", IF(K30, INDEX(十五音韻母資料表, K30, 2), INDEX(十五音韻母資料表, L30, 2)))</f>
        <v>#VALUE!</v>
      </c>
      <c r="R30" s="125" t="e">
        <f t="array" ref="R30">IF(AND(K30="", L30=""), "", IF(K30, INDEX(十五音韻母資料表, K30, 12), INDEX(十五音韻母資料表, L30, 13)))</f>
        <v>#VALUE!</v>
      </c>
      <c r="S30" s="125" t="e">
        <f t="array" ref="S30">IF(AND(K30="", L30=""), "", IF(K30, INDEX(十五音韻母資料表, K30, 14), INDEX(十五音韻母資料表, L30, 15)))</f>
        <v>#VALUE!</v>
      </c>
      <c r="T30" s="125" t="e">
        <f t="array" ref="T30">IF(AND(K30="", L30=""), "", IF(K30, INDEX(十五音韻母資料表, K30, 16), INDEX(十五音韻母資料表, L30, 17)))</f>
        <v>#VALUE!</v>
      </c>
      <c r="U30" s="125" t="e">
        <f t="array" ref="U30">IF(AND(K30="", L30=""), "", IF(K30, INDEX(十五音韻母資料表, K30, 18), INDEX(十五音韻母資料表, L30, 19)))</f>
        <v>#VALUE!</v>
      </c>
    </row>
    <row r="31" spans="2:21" ht="30">
      <c r="B31" s="118">
        <v>27</v>
      </c>
      <c r="C31" s="61" t="str">
        <f>【設定】韻母十五音對照表!K30</f>
        <v>oo</v>
      </c>
      <c r="D31" s="61" t="str">
        <f>【設定】韻母十五音對照表!L30</f>
        <v>oŏh</v>
      </c>
      <c r="E31" s="118">
        <v>27</v>
      </c>
      <c r="F31" s="2" t="s">
        <v>75</v>
      </c>
      <c r="G31" s="2" t="s">
        <v>432</v>
      </c>
      <c r="H31" s="118">
        <v>27</v>
      </c>
      <c r="I31" s="49" t="s">
        <v>402</v>
      </c>
      <c r="J31" s="160">
        <v>27</v>
      </c>
      <c r="K31" s="49">
        <f t="shared" si="3"/>
        <v>18</v>
      </c>
      <c r="L31" s="49" t="str">
        <f t="shared" si="4"/>
        <v/>
      </c>
      <c r="M31" s="49"/>
      <c r="N31" s="125" t="str">
        <f t="shared" si="2"/>
        <v>舒聲</v>
      </c>
      <c r="O31" s="125" t="str">
        <f t="array" ref="O31">IF(AND(K31="", L31=""), "", IF(K31, INDEX(十五音韻母資料表, K31, 6), INDEX(十五音韻母資料表, L31, 7)))</f>
        <v>iang</v>
      </c>
      <c r="P31" s="161" t="str">
        <f t="array" ref="P31">IF(AND(K31="", L31=""), "", IF(K31, INDEX(十五音韻母資料表, K31, 8), INDEX(十五音韻母資料表, L31, 9)))</f>
        <v>iaŋ</v>
      </c>
      <c r="Q31" s="125" t="str">
        <f t="array" ref="Q31">IF(AND(K31="", L31=""), "", IF(K31, INDEX(十五音韻母資料表, K31, 2), INDEX(十五音韻母資料表, L31, 2)))</f>
        <v>姜</v>
      </c>
      <c r="R31" s="125" t="str">
        <f t="array" ref="R31">IF(AND(K31="", L31=""), "", IF(K31, INDEX(十五音韻母資料表, K31, 12), INDEX(十五音韻母資料表, L31, 13)))</f>
        <v>iang</v>
      </c>
      <c r="S31" s="125" t="str">
        <f t="array" ref="S31">IF(AND(K31="", L31=""), "", IF(K31, INDEX(十五音韻母資料表, K31, 14), INDEX(十五音韻母資料表, L31, 15)))</f>
        <v>iang</v>
      </c>
      <c r="T31" s="125" t="str">
        <f t="array" ref="T31">IF(AND(K31="", L31=""), "", IF(K31, INDEX(十五音韻母資料表, K31, 16), INDEX(十五音韻母資料表, L31, 17)))</f>
        <v>ㄧㄤ</v>
      </c>
      <c r="U31" s="125" t="str">
        <f t="array" ref="U31">IF(AND(K31="", L31=""), "", IF(K31, INDEX(十五音韻母資料表, K31, 18), INDEX(十五音韻母資料表, L31, 19)))</f>
        <v>iang</v>
      </c>
    </row>
    <row r="32" spans="2:21" ht="30">
      <c r="B32" s="118">
        <v>28</v>
      </c>
      <c r="C32" s="61" t="str">
        <f>【設定】韻母十五音對照表!K31</f>
        <v>a</v>
      </c>
      <c r="D32" s="61" t="str">
        <f>【設定】韻母十五音對照表!L31</f>
        <v>ăh</v>
      </c>
      <c r="E32" s="118">
        <v>28</v>
      </c>
      <c r="F32" s="2" t="s">
        <v>80</v>
      </c>
      <c r="G32" s="2" t="s">
        <v>284</v>
      </c>
      <c r="H32" s="118">
        <v>28</v>
      </c>
      <c r="I32" s="162" t="s">
        <v>359</v>
      </c>
      <c r="J32" s="160">
        <v>28</v>
      </c>
      <c r="K32" s="49">
        <f t="shared" si="3"/>
        <v>12</v>
      </c>
      <c r="L32" s="49" t="str">
        <f t="shared" si="4"/>
        <v/>
      </c>
      <c r="M32" s="49"/>
      <c r="N32" s="125" t="str">
        <f t="shared" si="2"/>
        <v>舒聲</v>
      </c>
      <c r="O32" s="125" t="str">
        <f t="array" ref="O32">IF(AND(K32="", L32=""), "", IF(K32, INDEX(十五音韻母資料表, K32, 6), INDEX(十五音韻母資料表, L32, 7)))</f>
        <v>iau</v>
      </c>
      <c r="P32" s="161" t="str">
        <f t="array" ref="P32">IF(AND(K32="", L32=""), "", IF(K32, INDEX(十五音韻母資料表, K32, 8), INDEX(十五音韻母資料表, L32, 9)))</f>
        <v>iau</v>
      </c>
      <c r="Q32" s="125" t="str">
        <f t="array" ref="Q32">IF(AND(K32="", L32=""), "", IF(K32, INDEX(十五音韻母資料表, K32, 2), INDEX(十五音韻母資料表, L32, 2)))</f>
        <v>嬌</v>
      </c>
      <c r="R32" s="125" t="str">
        <f t="array" ref="R32">IF(AND(K32="", L32=""), "", IF(K32, INDEX(十五音韻母資料表, K32, 12), INDEX(十五音韻母資料表, L32, 13)))</f>
        <v>iau</v>
      </c>
      <c r="S32" s="125" t="str">
        <f t="array" ref="S32">IF(AND(K32="", L32=""), "", IF(K32, INDEX(十五音韻母資料表, K32, 14), INDEX(十五音韻母資料表, L32, 15)))</f>
        <v>iau</v>
      </c>
      <c r="T32" s="125" t="str">
        <f t="array" ref="T32">IF(AND(K32="", L32=""), "", IF(K32, INDEX(十五音韻母資料表, K32, 16), INDEX(十五音韻母資料表, L32, 17)))</f>
        <v>ㄧㄠ</v>
      </c>
      <c r="U32" s="125" t="str">
        <f t="array" ref="U32">IF(AND(K32="", L32=""), "", IF(K32, INDEX(十五音韻母資料表, K32, 18), INDEX(十五音韻母資料表, L32, 19)))</f>
        <v>iao</v>
      </c>
    </row>
    <row r="33" spans="2:21" ht="30">
      <c r="B33" s="118">
        <v>29</v>
      </c>
      <c r="C33" s="61" t="str">
        <f>【設定】韻母十五音對照表!K32</f>
        <v>e</v>
      </c>
      <c r="D33" s="61" t="str">
        <f>【設定】韻母十五音對照表!L32</f>
        <v>eĕh</v>
      </c>
      <c r="E33" s="118">
        <v>29</v>
      </c>
      <c r="F33" s="2" t="s">
        <v>98</v>
      </c>
      <c r="G33" s="2" t="s">
        <v>550</v>
      </c>
      <c r="H33" s="118">
        <v>29</v>
      </c>
      <c r="I33" s="162" t="s">
        <v>670</v>
      </c>
      <c r="J33" s="160">
        <v>29</v>
      </c>
      <c r="K33" s="49">
        <f t="shared" si="3"/>
        <v>46</v>
      </c>
      <c r="L33" s="49" t="str">
        <f t="shared" si="4"/>
        <v/>
      </c>
      <c r="M33" s="49"/>
      <c r="N33" s="125" t="str">
        <f t="shared" si="2"/>
        <v>舒聲</v>
      </c>
      <c r="O33" s="125" t="str">
        <f t="array" ref="O33">IF(AND(K33="", L33=""), "", IF(K33, INDEX(十五音韻母資料表, K33, 6), INDEX(十五音韻母資料表, L33, 7)))</f>
        <v>iaunn</v>
      </c>
      <c r="P33" s="161" t="str">
        <f t="array" ref="P33">IF(AND(K33="", L33=""), "", IF(K33, INDEX(十五音韻母資料表, K33, 8), INDEX(十五音韻母資料表, L33, 9)))</f>
        <v>ĩãũ</v>
      </c>
      <c r="Q33" s="125" t="str">
        <f t="array" ref="Q33">IF(AND(K33="", L33=""), "", IF(K33, INDEX(十五音韻母資料表, K33, 2), INDEX(十五音韻母資料表, L33, 2)))</f>
        <v>嘄</v>
      </c>
      <c r="R33" s="125" t="str">
        <f t="array" ref="R33">IF(AND(K33="", L33=""), "", IF(K33, INDEX(十五音韻母資料表, K33, 12), INDEX(十五音韻母資料表, L33, 13)))</f>
        <v>iauⁿ</v>
      </c>
      <c r="S33" s="125" t="str">
        <f t="array" ref="S33">IF(AND(K33="", L33=""), "", IF(K33, INDEX(十五音韻母資料表, K33, 14), INDEX(十五音韻母資料表, L33, 15)))</f>
        <v>iaunn</v>
      </c>
      <c r="T33" s="125" t="str">
        <f t="array" ref="T33">IF(AND(K33="", L33=""), "", IF(K33, INDEX(十五音韻母資料表, K33, 16), INDEX(十五音韻母資料表, L33, 17)))</f>
        <v>ㄧㆯ</v>
      </c>
      <c r="U33" s="125" t="str">
        <f t="array" ref="U33">IF(AND(K33="", L33=""), "", IF(K33, INDEX(十五音韻母資料表, K33, 18), INDEX(十五音韻母資料表, L33, 19)))</f>
        <v>niao</v>
      </c>
    </row>
    <row r="34" spans="2:21" ht="30">
      <c r="B34" s="118">
        <v>30</v>
      </c>
      <c r="C34" s="61" t="str">
        <f>【設定】韻母十五音對照表!K33</f>
        <v>ew</v>
      </c>
      <c r="D34" s="61">
        <f>【設定】韻母十五音對照表!L33</f>
        <v>0</v>
      </c>
      <c r="E34" s="118">
        <v>30</v>
      </c>
      <c r="F34" s="2" t="s">
        <v>506</v>
      </c>
      <c r="G34" s="2" t="s">
        <v>551</v>
      </c>
      <c r="H34" s="118">
        <v>30</v>
      </c>
      <c r="I34" s="162" t="s">
        <v>360</v>
      </c>
      <c r="J34" s="160">
        <v>30</v>
      </c>
      <c r="K34" s="49" t="str">
        <f t="shared" si="3"/>
        <v/>
      </c>
      <c r="L34" s="49">
        <f t="shared" si="4"/>
        <v>12</v>
      </c>
      <c r="M34" s="49"/>
      <c r="N34" s="125" t="e">
        <f t="shared" si="2"/>
        <v>#VALUE!</v>
      </c>
      <c r="O34" s="125" t="e">
        <f t="array" ref="O34">IF(AND(K34="", L34=""), "", IF(K34, INDEX(十五音韻母資料表, K34, 6), INDEX(十五音韻母資料表, L34, 7)))</f>
        <v>#VALUE!</v>
      </c>
      <c r="P34" s="161" t="e">
        <f t="array" ref="P34">IF(AND(K34="", L34=""), "", IF(K34, INDEX(十五音韻母資料表, K34, 8), INDEX(十五音韻母資料表, L34, 9)))</f>
        <v>#VALUE!</v>
      </c>
      <c r="Q34" s="125" t="e">
        <f t="array" ref="Q34">IF(AND(K34="", L34=""), "", IF(K34, INDEX(十五音韻母資料表, K34, 2), INDEX(十五音韻母資料表, L34, 2)))</f>
        <v>#VALUE!</v>
      </c>
      <c r="R34" s="125" t="e">
        <f t="array" ref="R34">IF(AND(K34="", L34=""), "", IF(K34, INDEX(十五音韻母資料表, K34, 12), INDEX(十五音韻母資料表, L34, 13)))</f>
        <v>#VALUE!</v>
      </c>
      <c r="S34" s="125" t="e">
        <f t="array" ref="S34">IF(AND(K34="", L34=""), "", IF(K34, INDEX(十五音韻母資料表, K34, 14), INDEX(十五音韻母資料表, L34, 15)))</f>
        <v>#VALUE!</v>
      </c>
      <c r="T34" s="125" t="e">
        <f t="array" ref="T34">IF(AND(K34="", L34=""), "", IF(K34, INDEX(十五音韻母資料表, K34, 16), INDEX(十五音韻母資料表, L34, 17)))</f>
        <v>#VALUE!</v>
      </c>
      <c r="U34" s="125" t="e">
        <f t="array" ref="U34">IF(AND(K34="", L34=""), "", IF(K34, INDEX(十五音韻母資料表, K34, 18), INDEX(十五音韻母資料表, L34, 19)))</f>
        <v>#VALUE!</v>
      </c>
    </row>
    <row r="35" spans="2:21" ht="30">
      <c r="B35" s="118">
        <v>31</v>
      </c>
      <c r="C35" s="61" t="str">
        <f>【設定】韻母十五音對照表!K34</f>
        <v>aiⁿᶢ</v>
      </c>
      <c r="D35" s="61" t="str">
        <f>【設定】韻母十五音對照表!L34</f>
        <v>aĭⁿᶢh</v>
      </c>
      <c r="E35" s="118">
        <v>31</v>
      </c>
      <c r="F35" s="2" t="s">
        <v>514</v>
      </c>
      <c r="G35" s="2" t="s">
        <v>433</v>
      </c>
      <c r="H35" s="118">
        <v>31</v>
      </c>
      <c r="I35" s="166" t="s">
        <v>671</v>
      </c>
      <c r="J35" s="160">
        <v>31</v>
      </c>
      <c r="K35" s="49" t="str">
        <f t="shared" si="3"/>
        <v/>
      </c>
      <c r="L35" s="49">
        <f t="shared" si="4"/>
        <v>46</v>
      </c>
      <c r="M35" s="49"/>
      <c r="N35" s="125" t="e">
        <f t="shared" si="2"/>
        <v>#VALUE!</v>
      </c>
      <c r="O35" s="125" t="e">
        <f t="array" ref="O35">IF(AND(K35="", L35=""), "", IF(K35, INDEX(十五音韻母資料表, K35, 6), INDEX(十五音韻母資料表, L35, 7)))</f>
        <v>#VALUE!</v>
      </c>
      <c r="P35" s="161" t="e">
        <f t="array" ref="P35">IF(AND(K35="", L35=""), "", IF(K35, INDEX(十五音韻母資料表, K35, 8), INDEX(十五音韻母資料表, L35, 9)))</f>
        <v>#VALUE!</v>
      </c>
      <c r="Q35" s="125" t="e">
        <f t="array" ref="Q35">IF(AND(K35="", L35=""), "", IF(K35, INDEX(十五音韻母資料表, K35, 2), INDEX(十五音韻母資料表, L35, 2)))</f>
        <v>#VALUE!</v>
      </c>
      <c r="R35" s="125" t="e">
        <f t="array" ref="R35">IF(AND(K35="", L35=""), "", IF(K35, INDEX(十五音韻母資料表, K35, 12), INDEX(十五音韻母資料表, L35, 13)))</f>
        <v>#VALUE!</v>
      </c>
      <c r="S35" s="125" t="e">
        <f t="array" ref="S35">IF(AND(K35="", L35=""), "", IF(K35, INDEX(十五音韻母資料表, K35, 14), INDEX(十五音韻母資料表, L35, 15)))</f>
        <v>#VALUE!</v>
      </c>
      <c r="T35" s="125" t="e">
        <f t="array" ref="T35">IF(AND(K35="", L35=""), "", IF(K35, INDEX(十五音韻母資料表, K35, 16), INDEX(十五音韻母資料表, L35, 17)))</f>
        <v>#VALUE!</v>
      </c>
      <c r="U35" s="125" t="e">
        <f t="array" ref="U35">IF(AND(K35="", L35=""), "", IF(K35, INDEX(十五音韻母資料表, K35, 18), INDEX(十五音韻母資料表, L35, 19)))</f>
        <v>#VALUE!</v>
      </c>
    </row>
    <row r="36" spans="2:21" ht="30">
      <c r="B36" s="118">
        <v>32</v>
      </c>
      <c r="C36" s="61" t="str">
        <f>【設定】韻母十五音對照表!K35</f>
        <v>wuiⁿᶢ</v>
      </c>
      <c r="D36" s="61">
        <f>【設定】韻母十五音對照表!L35</f>
        <v>0</v>
      </c>
      <c r="E36" s="118">
        <v>32</v>
      </c>
      <c r="F36" s="2" t="s">
        <v>530</v>
      </c>
      <c r="G36" s="2" t="s">
        <v>285</v>
      </c>
      <c r="H36" s="118">
        <v>32</v>
      </c>
      <c r="I36" s="49" t="s">
        <v>501</v>
      </c>
      <c r="J36" s="160">
        <v>32</v>
      </c>
      <c r="K36" s="49" t="str">
        <f t="shared" si="3"/>
        <v/>
      </c>
      <c r="L36" s="49">
        <f t="shared" si="4"/>
        <v>29</v>
      </c>
      <c r="M36" s="49"/>
      <c r="N36" s="125" t="e">
        <f t="shared" si="2"/>
        <v>#VALUE!</v>
      </c>
      <c r="O36" s="125" t="e">
        <f t="array" ref="O36">IF(AND(K36="", L36=""), "", IF(K36, INDEX(十五音韻母資料表, K36, 6), INDEX(十五音韻母資料表, L36, 7)))</f>
        <v>#VALUE!</v>
      </c>
      <c r="P36" s="161" t="e">
        <f t="array" ref="P36">IF(AND(K36="", L36=""), "", IF(K36, INDEX(十五音韻母資料表, K36, 8), INDEX(十五音韻母資料表, L36, 9)))</f>
        <v>#VALUE!</v>
      </c>
      <c r="Q36" s="125" t="e">
        <f t="array" ref="Q36">IF(AND(K36="", L36=""), "", IF(K36, INDEX(十五音韻母資料表, K36, 2), INDEX(十五音韻母資料表, L36, 2)))</f>
        <v>#VALUE!</v>
      </c>
      <c r="R36" s="125" t="e">
        <f t="array" ref="R36">IF(AND(K36="", L36=""), "", IF(K36, INDEX(十五音韻母資料表, K36, 12), INDEX(十五音韻母資料表, L36, 13)))</f>
        <v>#VALUE!</v>
      </c>
      <c r="S36" s="125" t="e">
        <f t="array" ref="S36">IF(AND(K36="", L36=""), "", IF(K36, INDEX(十五音韻母資料表, K36, 14), INDEX(十五音韻母資料表, L36, 15)))</f>
        <v>#VALUE!</v>
      </c>
      <c r="T36" s="125" t="e">
        <f t="array" ref="T36">IF(AND(K36="", L36=""), "", IF(K36, INDEX(十五音韻母資料表, K36, 16), INDEX(十五音韻母資料表, L36, 17)))</f>
        <v>#VALUE!</v>
      </c>
      <c r="U36" s="125" t="e">
        <f t="array" ref="U36">IF(AND(K36="", L36=""), "", IF(K36, INDEX(十五音韻母資料表, K36, 18), INDEX(十五音韻母資料表, L36, 19)))</f>
        <v>#VALUE!</v>
      </c>
    </row>
    <row r="37" spans="2:21" ht="30">
      <c r="B37" s="118">
        <v>33</v>
      </c>
      <c r="C37" s="61" t="str">
        <f>【設定】韻母十五音對照表!K36</f>
        <v>ëo</v>
      </c>
      <c r="D37" s="61" t="str">
        <f>【設定】韻母十五音對照表!L36</f>
        <v>ëŏh</v>
      </c>
      <c r="E37" s="118">
        <v>33</v>
      </c>
      <c r="F37" s="2" t="s">
        <v>540</v>
      </c>
      <c r="G37" s="2" t="s">
        <v>77</v>
      </c>
      <c r="H37" s="118">
        <v>33</v>
      </c>
      <c r="I37" s="49" t="s">
        <v>432</v>
      </c>
      <c r="J37" s="160">
        <v>33</v>
      </c>
      <c r="K37" s="49">
        <f t="shared" si="3"/>
        <v>22</v>
      </c>
      <c r="L37" s="49" t="str">
        <f t="shared" si="4"/>
        <v/>
      </c>
      <c r="M37" s="49"/>
      <c r="N37" s="125" t="str">
        <f t="shared" si="2"/>
        <v>舒聲</v>
      </c>
      <c r="O37" s="125" t="str">
        <f t="array" ref="O37">IF(AND(K37="", L37=""), "", IF(K37, INDEX(十五音韻母資料表, K37, 6), INDEX(十五音韻母資料表, L37, 7)))</f>
        <v>iam</v>
      </c>
      <c r="P37" s="161" t="str">
        <f t="array" ref="P37">IF(AND(K37="", L37=""), "", IF(K37, INDEX(十五音韻母資料表, K37, 8), INDEX(十五音韻母資料表, L37, 9)))</f>
        <v>iam</v>
      </c>
      <c r="Q37" s="125" t="str">
        <f t="array" ref="Q37">IF(AND(K37="", L37=""), "", IF(K37, INDEX(十五音韻母資料表, K37, 2), INDEX(十五音韻母資料表, L37, 2)))</f>
        <v>兼</v>
      </c>
      <c r="R37" s="125" t="str">
        <f t="array" ref="R37">IF(AND(K37="", L37=""), "", IF(K37, INDEX(十五音韻母資料表, K37, 12), INDEX(十五音韻母資料表, L37, 13)))</f>
        <v>iam</v>
      </c>
      <c r="S37" s="125" t="str">
        <f t="array" ref="S37">IF(AND(K37="", L37=""), "", IF(K37, INDEX(十五音韻母資料表, K37, 14), INDEX(十五音韻母資料表, L37, 15)))</f>
        <v>iam</v>
      </c>
      <c r="T37" s="125" t="str">
        <f t="array" ref="T37">IF(AND(K37="", L37=""), "", IF(K37, INDEX(十五音韻母資料表, K37, 16), INDEX(十五音韻母資料表, L37, 17)))</f>
        <v>ㄧㆰ</v>
      </c>
      <c r="U37" s="125" t="str">
        <f t="array" ref="U37">IF(AND(K37="", L37=""), "", IF(K37, INDEX(十五音韻母資料表, K37, 18), INDEX(十五音韻母資料表, L37, 19)))</f>
        <v>iam</v>
      </c>
    </row>
    <row r="38" spans="2:21" ht="30">
      <c r="B38" s="118">
        <v>34</v>
      </c>
      <c r="C38" s="61" t="str">
        <f>【設定】韻母十五音對照表!K37</f>
        <v>eeⁿᶢ</v>
      </c>
      <c r="D38" s="61" t="str">
        <f>【設定】韻母十五音對照表!L37</f>
        <v>eĕⁿᶢh</v>
      </c>
      <c r="E38" s="118">
        <v>34</v>
      </c>
      <c r="F38" s="2" t="s">
        <v>550</v>
      </c>
      <c r="G38" s="2" t="s">
        <v>572</v>
      </c>
      <c r="H38" s="118">
        <v>34</v>
      </c>
      <c r="I38" s="49" t="s">
        <v>284</v>
      </c>
      <c r="J38" s="160">
        <v>34</v>
      </c>
      <c r="K38" s="49">
        <f t="shared" si="3"/>
        <v>2</v>
      </c>
      <c r="L38" s="49" t="str">
        <f t="shared" si="4"/>
        <v/>
      </c>
      <c r="M38" s="49"/>
      <c r="N38" s="125" t="str">
        <f t="shared" si="2"/>
        <v>舒聲</v>
      </c>
      <c r="O38" s="125" t="str">
        <f t="array" ref="O38">IF(AND(K38="", L38=""), "", IF(K38, INDEX(十五音韻母資料表, K38, 6), INDEX(十五音韻母資料表, L38, 7)))</f>
        <v>ian</v>
      </c>
      <c r="P38" s="161" t="str">
        <f t="array" ref="P38">IF(AND(K38="", L38=""), "", IF(K38, INDEX(十五音韻母資料表, K38, 8), INDEX(十五音韻母資料表, L38, 9)))</f>
        <v>ian</v>
      </c>
      <c r="Q38" s="125" t="str">
        <f t="array" ref="Q38">IF(AND(K38="", L38=""), "", IF(K38, INDEX(十五音韻母資料表, K38, 2), INDEX(十五音韻母資料表, L38, 2)))</f>
        <v>堅</v>
      </c>
      <c r="R38" s="125" t="str">
        <f t="array" ref="R38">IF(AND(K38="", L38=""), "", IF(K38, INDEX(十五音韻母資料表, K38, 12), INDEX(十五音韻母資料表, L38, 13)))</f>
        <v>ian</v>
      </c>
      <c r="S38" s="125" t="str">
        <f t="array" ref="S38">IF(AND(K38="", L38=""), "", IF(K38, INDEX(十五音韻母資料表, K38, 14), INDEX(十五音韻母資料表, L38, 15)))</f>
        <v>ian</v>
      </c>
      <c r="T38" s="125" t="str">
        <f t="array" ref="T38">IF(AND(K38="", L38=""), "", IF(K38, INDEX(十五音韻母資料表, K38, 16), INDEX(十五音韻母資料表, L38, 17)))</f>
        <v>ㄧㄢ</v>
      </c>
      <c r="U38" s="125" t="str">
        <f t="array" ref="U38">IF(AND(K38="", L38=""), "", IF(K38, INDEX(十五音韻母資料表, K38, 18), INDEX(十五音韻母資料表, L38, 19)))</f>
        <v>ian</v>
      </c>
    </row>
    <row r="39" spans="2:21" ht="30">
      <c r="B39" s="118">
        <v>35</v>
      </c>
      <c r="C39" s="61" t="str">
        <f>【設定】韻母十五音對照表!K38</f>
        <v>ëoⁿᶢ</v>
      </c>
      <c r="D39" s="61">
        <f>【設定】韻母十五音對照表!L38</f>
        <v>0</v>
      </c>
      <c r="E39" s="118">
        <v>35</v>
      </c>
      <c r="F39" s="2" t="s">
        <v>564</v>
      </c>
      <c r="G39" s="2" t="s">
        <v>81</v>
      </c>
      <c r="H39" s="118">
        <v>35</v>
      </c>
      <c r="I39" s="49" t="s">
        <v>550</v>
      </c>
      <c r="J39" s="160">
        <v>35</v>
      </c>
      <c r="K39" s="49">
        <f t="shared" si="3"/>
        <v>34</v>
      </c>
      <c r="L39" s="49" t="str">
        <f t="shared" si="4"/>
        <v/>
      </c>
      <c r="M39" s="49"/>
      <c r="N39" s="125" t="str">
        <f t="shared" si="2"/>
        <v>舒聲</v>
      </c>
      <c r="O39" s="125" t="str">
        <f t="array" ref="O39">IF(AND(K39="", L39=""), "", IF(K39, INDEX(十五音韻母資料表, K39, 6), INDEX(十五音韻母資料表, L39, 7)))</f>
        <v>inn</v>
      </c>
      <c r="P39" s="161" t="str">
        <f t="array" ref="P39">IF(AND(K39="", L39=""), "", IF(K39, INDEX(十五音韻母資料表, K39, 8), INDEX(十五音韻母資料表, L39, 9)))</f>
        <v>ĩ</v>
      </c>
      <c r="Q39" s="125" t="str">
        <f t="array" ref="Q39">IF(AND(K39="", L39=""), "", IF(K39, INDEX(十五音韻母資料表, K39, 2), INDEX(十五音韻母資料表, L39, 2)))</f>
        <v>梔</v>
      </c>
      <c r="R39" s="125" t="str">
        <f t="array" ref="R39">IF(AND(K39="", L39=""), "", IF(K39, INDEX(十五音韻母資料表, K39, 12), INDEX(十五音韻母資料表, L39, 13)))</f>
        <v>iⁿ</v>
      </c>
      <c r="S39" s="125" t="str">
        <f t="array" ref="S39">IF(AND(K39="", L39=""), "", IF(K39, INDEX(十五音韻母資料表, K39, 14), INDEX(十五音韻母資料表, L39, 15)))</f>
        <v>inn</v>
      </c>
      <c r="T39" s="125" t="str">
        <f t="array" ref="T39">IF(AND(K39="", L39=""), "", IF(K39, INDEX(十五音韻母資料表, K39, 16), INDEX(十五音韻母資料表, L39, 17)))</f>
        <v>ㆪ</v>
      </c>
      <c r="U39" s="125" t="str">
        <f t="array" ref="U39">IF(AND(K39="", L39=""), "", IF(K39, INDEX(十五音韻母資料表, K39, 18), INDEX(十五音韻母資料表, L39, 19)))</f>
        <v>ni</v>
      </c>
    </row>
    <row r="40" spans="2:21" ht="30">
      <c r="B40" s="118">
        <v>36</v>
      </c>
      <c r="C40" s="61" t="str">
        <f>【設定】韻母十五音對照表!K39</f>
        <v>ëⁿa</v>
      </c>
      <c r="D40" s="61">
        <f>【設定】韻母十五音對照表!L39</f>
        <v>0</v>
      </c>
      <c r="E40" s="118">
        <v>36</v>
      </c>
      <c r="F40" s="2" t="s">
        <v>572</v>
      </c>
      <c r="G40" s="2" t="s">
        <v>591</v>
      </c>
      <c r="H40" s="118">
        <v>36</v>
      </c>
      <c r="I40" s="49" t="s">
        <v>551</v>
      </c>
      <c r="J40" s="160">
        <v>36</v>
      </c>
      <c r="K40" s="49" t="str">
        <f t="shared" si="3"/>
        <v/>
      </c>
      <c r="L40" s="49">
        <f t="shared" si="4"/>
        <v>34</v>
      </c>
      <c r="M40" s="49"/>
      <c r="N40" s="125" t="e">
        <f t="shared" si="2"/>
        <v>#VALUE!</v>
      </c>
      <c r="O40" s="125" t="e">
        <f t="array" ref="O40">IF(AND(K40="", L40=""), "", IF(K40, INDEX(十五音韻母資料表, K40, 6), INDEX(十五音韻母資料表, L40, 7)))</f>
        <v>#VALUE!</v>
      </c>
      <c r="P40" s="161" t="e">
        <f t="array" ref="P40">IF(AND(K40="", L40=""), "", IF(K40, INDEX(十五音韻母資料表, K40, 8), INDEX(十五音韻母資料表, L40, 9)))</f>
        <v>#VALUE!</v>
      </c>
      <c r="Q40" s="125" t="e">
        <f t="array" ref="Q40">IF(AND(K40="", L40=""), "", IF(K40, INDEX(十五音韻母資料表, K40, 2), INDEX(十五音韻母資料表, L40, 2)))</f>
        <v>#VALUE!</v>
      </c>
      <c r="R40" s="125" t="e">
        <f t="array" ref="R40">IF(AND(K40="", L40=""), "", IF(K40, INDEX(十五音韻母資料表, K40, 12), INDEX(十五音韻母資料表, L40, 13)))</f>
        <v>#VALUE!</v>
      </c>
      <c r="S40" s="125" t="e">
        <f t="array" ref="S40">IF(AND(K40="", L40=""), "", IF(K40, INDEX(十五音韻母資料表, K40, 14), INDEX(十五音韻母資料表, L40, 15)))</f>
        <v>#VALUE!</v>
      </c>
      <c r="T40" s="125" t="e">
        <f t="array" ref="T40">IF(AND(K40="", L40=""), "", IF(K40, INDEX(十五音韻母資料表, K40, 16), INDEX(十五音韻母資料表, L40, 17)))</f>
        <v>#VALUE!</v>
      </c>
      <c r="U40" s="125" t="e">
        <f t="array" ref="U40">IF(AND(K40="", L40=""), "", IF(K40, INDEX(十五音韻母資料表, K40, 18), INDEX(十五音韻母資料表, L40, 19)))</f>
        <v>#VALUE!</v>
      </c>
    </row>
    <row r="41" spans="2:21" ht="30">
      <c r="B41" s="118">
        <v>37</v>
      </c>
      <c r="C41" s="61" t="str">
        <f>【設定】韻母十五音對照表!K40</f>
        <v>wⁿa</v>
      </c>
      <c r="D41" s="61">
        <f>【設定】韻母十五音對照表!L40</f>
        <v>0</v>
      </c>
      <c r="E41" s="118">
        <v>37</v>
      </c>
      <c r="F41" s="2" t="s">
        <v>582</v>
      </c>
      <c r="G41" s="2" t="s">
        <v>540</v>
      </c>
      <c r="H41" s="118">
        <v>37</v>
      </c>
      <c r="I41" s="49" t="s">
        <v>433</v>
      </c>
      <c r="J41" s="160">
        <v>37</v>
      </c>
      <c r="K41" s="49" t="str">
        <f t="shared" si="3"/>
        <v/>
      </c>
      <c r="L41" s="49">
        <f t="shared" si="4"/>
        <v>22</v>
      </c>
      <c r="M41" s="49"/>
      <c r="N41" s="125" t="e">
        <f t="shared" si="2"/>
        <v>#VALUE!</v>
      </c>
      <c r="O41" s="125" t="e">
        <f t="array" ref="O41">IF(AND(K41="", L41=""), "", IF(K41, INDEX(十五音韻母資料表, K41, 6), INDEX(十五音韻母資料表, L41, 7)))</f>
        <v>#VALUE!</v>
      </c>
      <c r="P41" s="161" t="e">
        <f t="array" ref="P41">IF(AND(K41="", L41=""), "", IF(K41, INDEX(十五音韻母資料表, K41, 8), INDEX(十五音韻母資料表, L41, 9)))</f>
        <v>#VALUE!</v>
      </c>
      <c r="Q41" s="125" t="e">
        <f t="array" ref="Q41">IF(AND(K41="", L41=""), "", IF(K41, INDEX(十五音韻母資料表, K41, 2), INDEX(十五音韻母資料表, L41, 2)))</f>
        <v>#VALUE!</v>
      </c>
      <c r="R41" s="125" t="e">
        <f t="array" ref="R41">IF(AND(K41="", L41=""), "", IF(K41, INDEX(十五音韻母資料表, K41, 12), INDEX(十五音韻母資料表, L41, 13)))</f>
        <v>#VALUE!</v>
      </c>
      <c r="S41" s="125" t="e">
        <f t="array" ref="S41">IF(AND(K41="", L41=""), "", IF(K41, INDEX(十五音韻母資料表, K41, 14), INDEX(十五音韻母資料表, L41, 15)))</f>
        <v>#VALUE!</v>
      </c>
      <c r="T41" s="125" t="e">
        <f t="array" ref="T41">IF(AND(K41="", L41=""), "", IF(K41, INDEX(十五音韻母資料表, K41, 16), INDEX(十五音韻母資料表, L41, 17)))</f>
        <v>#VALUE!</v>
      </c>
      <c r="U41" s="125" t="e">
        <f t="array" ref="U41">IF(AND(K41="", L41=""), "", IF(K41, INDEX(十五音韻母資料表, K41, 18), INDEX(十五音韻母資料表, L41, 19)))</f>
        <v>#VALUE!</v>
      </c>
    </row>
    <row r="42" spans="2:21" ht="30">
      <c r="B42" s="118">
        <v>38</v>
      </c>
      <c r="C42" s="61" t="str">
        <f>【設定】韻母十五音對照表!K41</f>
        <v>eⁿᶢ</v>
      </c>
      <c r="D42" s="61">
        <f>【設定】韻母十五音對照表!L41</f>
        <v>0</v>
      </c>
      <c r="E42" s="118">
        <v>38</v>
      </c>
      <c r="F42" s="2" t="s">
        <v>591</v>
      </c>
      <c r="G42" s="2" t="s">
        <v>541</v>
      </c>
      <c r="H42" s="118">
        <v>38</v>
      </c>
      <c r="I42" s="49" t="s">
        <v>285</v>
      </c>
      <c r="J42" s="160">
        <v>38</v>
      </c>
      <c r="K42" s="49" t="str">
        <f t="shared" si="3"/>
        <v/>
      </c>
      <c r="L42" s="49">
        <f t="shared" si="4"/>
        <v>2</v>
      </c>
      <c r="M42" s="49"/>
      <c r="N42" s="125" t="e">
        <f t="shared" si="2"/>
        <v>#VALUE!</v>
      </c>
      <c r="O42" s="125" t="e">
        <f t="array" ref="O42">IF(AND(K42="", L42=""), "", IF(K42, INDEX(十五音韻母資料表, K42, 6), INDEX(十五音韻母資料表, L42, 7)))</f>
        <v>#VALUE!</v>
      </c>
      <c r="P42" s="161" t="e">
        <f t="array" ref="P42">IF(AND(K42="", L42=""), "", IF(K42, INDEX(十五音韻母資料表, K42, 8), INDEX(十五音韻母資料表, L42, 9)))</f>
        <v>#VALUE!</v>
      </c>
      <c r="Q42" s="125" t="e">
        <f t="array" ref="Q42">IF(AND(K42="", L42=""), "", IF(K42, INDEX(十五音韻母資料表, K42, 2), INDEX(十五音韻母資料表, L42, 2)))</f>
        <v>#VALUE!</v>
      </c>
      <c r="R42" s="125" t="e">
        <f t="array" ref="R42">IF(AND(K42="", L42=""), "", IF(K42, INDEX(十五音韻母資料表, K42, 12), INDEX(十五音韻母資料表, L42, 13)))</f>
        <v>#VALUE!</v>
      </c>
      <c r="S42" s="125" t="e">
        <f t="array" ref="S42">IF(AND(K42="", L42=""), "", IF(K42, INDEX(十五音韻母資料表, K42, 14), INDEX(十五音韻母資料表, L42, 15)))</f>
        <v>#VALUE!</v>
      </c>
      <c r="T42" s="125" t="e">
        <f t="array" ref="T42">IF(AND(K42="", L42=""), "", IF(K42, INDEX(十五音韻母資料表, K42, 16), INDEX(十五音韻母資料表, L42, 17)))</f>
        <v>#VALUE!</v>
      </c>
      <c r="U42" s="125" t="e">
        <f t="array" ref="U42">IF(AND(K42="", L42=""), "", IF(K42, INDEX(十五音韻母資料表, K42, 18), INDEX(十五音韻母資料表, L42, 19)))</f>
        <v>#VALUE!</v>
      </c>
    </row>
    <row r="43" spans="2:21" ht="30">
      <c r="B43" s="118">
        <v>39</v>
      </c>
      <c r="C43" s="61" t="str">
        <f>【設定】韻母十五音對照表!K42</f>
        <v>ay</v>
      </c>
      <c r="D43" s="61" t="str">
        <f>【設定】韻母十五音對照表!L42</f>
        <v>ăyh</v>
      </c>
      <c r="E43" s="118">
        <v>39</v>
      </c>
      <c r="F43" s="2" t="s">
        <v>304</v>
      </c>
      <c r="G43" s="2" t="s">
        <v>564</v>
      </c>
      <c r="H43" s="118">
        <v>39</v>
      </c>
      <c r="I43" s="49" t="s">
        <v>77</v>
      </c>
      <c r="J43" s="160">
        <v>39</v>
      </c>
      <c r="K43" s="49" t="str">
        <f t="shared" si="3"/>
        <v/>
      </c>
      <c r="L43" s="49">
        <f t="shared" si="4"/>
        <v>9</v>
      </c>
      <c r="M43" s="49"/>
      <c r="N43" s="125" t="e">
        <f t="shared" si="2"/>
        <v>#VALUE!</v>
      </c>
      <c r="O43" s="125" t="e">
        <f t="array" ref="O43">IF(AND(K43="", L43=""), "", IF(K43, INDEX(十五音韻母資料表, K43, 6), INDEX(十五音韻母資料表, L43, 7)))</f>
        <v>#VALUE!</v>
      </c>
      <c r="P43" s="161" t="e">
        <f t="array" ref="P43">IF(AND(K43="", L43=""), "", IF(K43, INDEX(十五音韻母資料表, K43, 8), INDEX(十五音韻母資料表, L43, 9)))</f>
        <v>#VALUE!</v>
      </c>
      <c r="Q43" s="125" t="e">
        <f t="array" ref="Q43">IF(AND(K43="", L43=""), "", IF(K43, INDEX(十五音韻母資料表, K43, 2), INDEX(十五音韻母資料表, L43, 2)))</f>
        <v>#VALUE!</v>
      </c>
      <c r="R43" s="125" t="e">
        <f t="array" ref="R43">IF(AND(K43="", L43=""), "", IF(K43, INDEX(十五音韻母資料表, K43, 12), INDEX(十五音韻母資料表, L43, 13)))</f>
        <v>#VALUE!</v>
      </c>
      <c r="S43" s="125" t="e">
        <f t="array" ref="S43">IF(AND(K43="", L43=""), "", IF(K43, INDEX(十五音韻母資料表, K43, 14), INDEX(十五音韻母資料表, L43, 15)))</f>
        <v>#VALUE!</v>
      </c>
      <c r="T43" s="125" t="e">
        <f t="array" ref="T43">IF(AND(K43="", L43=""), "", IF(K43, INDEX(十五音韻母資料表, K43, 16), INDEX(十五音韻母資料表, L43, 17)))</f>
        <v>#VALUE!</v>
      </c>
      <c r="U43" s="125" t="e">
        <f t="array" ref="U43">IF(AND(K43="", L43=""), "", IF(K43, INDEX(十五音韻母資料表, K43, 18), INDEX(十五音韻母資料表, L43, 19)))</f>
        <v>#VALUE!</v>
      </c>
    </row>
    <row r="44" spans="2:21" ht="30">
      <c r="B44" s="118">
        <v>40</v>
      </c>
      <c r="C44" s="61" t="str">
        <f>【設定】韻母十五音對照表!K43</f>
        <v>aeⁿᶢ</v>
      </c>
      <c r="D44" s="61">
        <f>【設定】韻母十五音對照表!L43</f>
        <v>0</v>
      </c>
      <c r="E44" s="118">
        <v>40</v>
      </c>
      <c r="F44" s="2" t="s">
        <v>603</v>
      </c>
      <c r="G44" s="2" t="s">
        <v>376</v>
      </c>
      <c r="H44" s="118">
        <v>40</v>
      </c>
      <c r="I44" s="49" t="s">
        <v>81</v>
      </c>
      <c r="J44" s="160">
        <v>40</v>
      </c>
      <c r="K44" s="49">
        <f t="shared" si="3"/>
        <v>9</v>
      </c>
      <c r="L44" s="49" t="str">
        <f t="shared" si="4"/>
        <v/>
      </c>
      <c r="M44" s="49"/>
      <c r="N44" s="125" t="str">
        <f t="shared" si="2"/>
        <v>舒聲</v>
      </c>
      <c r="O44" s="125" t="str">
        <f t="array" ref="O44">IF(AND(K44="", L44=""), "", IF(K44, INDEX(十五音韻母資料表, K44, 6), INDEX(十五音韻母資料表, L44, 7)))</f>
        <v>eng</v>
      </c>
      <c r="P44" s="161" t="str">
        <f t="array" ref="P44">IF(AND(K44="", L44=""), "", IF(K44, INDEX(十五音韻母資料表, K44, 8), INDEX(十五音韻母資料表, L44, 9)))</f>
        <v>iŋ</v>
      </c>
      <c r="Q44" s="125" t="str">
        <f t="array" ref="Q44">IF(AND(K44="", L44=""), "", IF(K44, INDEX(十五音韻母資料表, K44, 2), INDEX(十五音韻母資料表, L44, 2)))</f>
        <v>經</v>
      </c>
      <c r="R44" s="125" t="str">
        <f t="array" ref="R44">IF(AND(K44="", L44=""), "", IF(K44, INDEX(十五音韻母資料表, K44, 12), INDEX(十五音韻母資料表, L44, 13)))</f>
        <v>eng</v>
      </c>
      <c r="S44" s="125" t="str">
        <f t="array" ref="S44">IF(AND(K44="", L44=""), "", IF(K44, INDEX(十五音韻母資料表, K44, 14), INDEX(十五音韻母資料表, L44, 15)))</f>
        <v>ing</v>
      </c>
      <c r="T44" s="125" t="str">
        <f t="array" ref="T44">IF(AND(K44="", L44=""), "", IF(K44, INDEX(十五音韻母資料表, K44, 16), INDEX(十五音韻母資料表, L44, 17)))</f>
        <v>ㄧㄥ</v>
      </c>
      <c r="U44" s="125" t="str">
        <f t="array" ref="U44">IF(AND(K44="", L44=""), "", IF(K44, INDEX(十五音韻母資料表, K44, 18), INDEX(十五音韻母資料表, L44, 19)))</f>
        <v>ing</v>
      </c>
    </row>
    <row r="45" spans="2:21" ht="30">
      <c r="B45" s="118">
        <v>41</v>
      </c>
      <c r="C45" s="61" t="str">
        <f>【設定】韻母十五音對照表!K44</f>
        <v>ⁿoe</v>
      </c>
      <c r="D45" s="61">
        <f>【設定】韻母十五音對照表!L44</f>
        <v>0</v>
      </c>
      <c r="E45" s="118">
        <v>41</v>
      </c>
      <c r="F45" s="2" t="s">
        <v>613</v>
      </c>
      <c r="G45" s="2" t="s">
        <v>375</v>
      </c>
      <c r="H45" s="118">
        <v>41</v>
      </c>
      <c r="I45" s="49" t="s">
        <v>591</v>
      </c>
      <c r="J45" s="160">
        <v>41</v>
      </c>
      <c r="K45" s="49">
        <f t="shared" si="3"/>
        <v>38</v>
      </c>
      <c r="L45" s="49" t="str">
        <f t="shared" si="4"/>
        <v/>
      </c>
      <c r="M45" s="49"/>
      <c r="N45" s="125" t="str">
        <f t="shared" si="2"/>
        <v>舒聲</v>
      </c>
      <c r="O45" s="125" t="str">
        <f t="array" ref="O45">IF(AND(K45="", L45=""), "", IF(K45, INDEX(十五音韻母資料表, K45, 6), INDEX(十五音韻母資料表, L45, 7)))</f>
        <v>ng</v>
      </c>
      <c r="P45" s="161" t="str">
        <f t="array" ref="P45">IF(AND(K45="", L45=""), "", IF(K45, INDEX(十五音韻母資料表, K45, 8), INDEX(十五音韻母資料表, L45, 9)))</f>
        <v>ŋ̍</v>
      </c>
      <c r="Q45" s="125" t="str">
        <f t="array" ref="Q45">IF(AND(K45="", L45=""), "", IF(K45, INDEX(十五音韻母資料表, K45, 2), INDEX(十五音韻母資料表, L45, 2)))</f>
        <v>鋼</v>
      </c>
      <c r="R45" s="125" t="str">
        <f t="array" ref="R45">IF(AND(K45="", L45=""), "", IF(K45, INDEX(十五音韻母資料表, K45, 12), INDEX(十五音韻母資料表, L45, 13)))</f>
        <v>ng</v>
      </c>
      <c r="S45" s="125" t="str">
        <f t="array" ref="S45">IF(AND(K45="", L45=""), "", IF(K45, INDEX(十五音韻母資料表, K45, 14), INDEX(十五音韻母資料表, L45, 15)))</f>
        <v>ng</v>
      </c>
      <c r="T45" s="125" t="str">
        <f t="array" ref="T45">IF(AND(K45="", L45=""), "", IF(K45, INDEX(十五音韻母資料表, K45, 16), INDEX(十五音韻母資料表, L45, 17)))</f>
        <v>ㆭ</v>
      </c>
      <c r="U45" s="125" t="str">
        <f t="array" ref="U45">IF(AND(K45="", L45=""), "", IF(K45, INDEX(十五音韻母資料表, K45, 18), INDEX(十五音韻母資料表, L45, 19)))</f>
        <v>ng</v>
      </c>
    </row>
    <row r="46" spans="2:21" ht="30">
      <c r="B46" s="118">
        <v>42</v>
      </c>
      <c r="C46" s="61" t="str">
        <f>【設定】韻母十五音對照表!K45</f>
        <v>uᵐ</v>
      </c>
      <c r="D46" s="61">
        <f>【設定】韻母十五音對照表!L45</f>
        <v>0</v>
      </c>
      <c r="E46" s="118">
        <v>42</v>
      </c>
      <c r="F46" s="2" t="s">
        <v>622</v>
      </c>
      <c r="G46" s="2" t="s">
        <v>506</v>
      </c>
      <c r="H46" s="118">
        <v>42</v>
      </c>
      <c r="I46" s="49" t="s">
        <v>540</v>
      </c>
      <c r="J46" s="160">
        <v>42</v>
      </c>
      <c r="K46" s="49">
        <f t="shared" si="3"/>
        <v>33</v>
      </c>
      <c r="L46" s="49" t="str">
        <f t="shared" si="4"/>
        <v/>
      </c>
      <c r="M46" s="49"/>
      <c r="N46" s="125" t="str">
        <f t="shared" si="2"/>
        <v>舒聲</v>
      </c>
      <c r="O46" s="125" t="str">
        <f t="array" ref="O46">IF(AND(K46="", L46=""), "", IF(K46, INDEX(十五音韻母資料表, K46, 6), INDEX(十五音韻母資料表, L46, 7)))</f>
        <v>io</v>
      </c>
      <c r="P46" s="161" t="str">
        <f t="array" ref="P46">IF(AND(K46="", L46=""), "", IF(K46, INDEX(十五音韻母資料表, K46, 8), INDEX(十五音韻母資料表, L46, 9)))</f>
        <v>iə</v>
      </c>
      <c r="Q46" s="125" t="str">
        <f t="array" ref="Q46">IF(AND(K46="", L46=""), "", IF(K46, INDEX(十五音韻母資料表, K46, 2), INDEX(十五音韻母資料表, L46, 2)))</f>
        <v>茄</v>
      </c>
      <c r="R46" s="125" t="str">
        <f t="array" ref="R46">IF(AND(K46="", L46=""), "", IF(K46, INDEX(十五音韻母資料表, K46, 12), INDEX(十五音韻母資料表, L46, 13)))</f>
        <v>io</v>
      </c>
      <c r="S46" s="125" t="str">
        <f t="array" ref="S46">IF(AND(K46="", L46=""), "", IF(K46, INDEX(十五音韻母資料表, K46, 14), INDEX(十五音韻母資料表, L46, 15)))</f>
        <v>io</v>
      </c>
      <c r="T46" s="125" t="str">
        <f t="array" ref="T46">IF(AND(K46="", L46=""), "", IF(K46, INDEX(十五音韻母資料表, K46, 16), INDEX(十五音韻母資料表, L46, 17)))</f>
        <v>ㄧㄜ</v>
      </c>
      <c r="U46" s="125" t="str">
        <f t="array" ref="U46">IF(AND(K46="", L46=""), "", IF(K46, INDEX(十五音韻母資料表, K46, 18), INDEX(十五音韻母資料表, L46, 19)))</f>
        <v>io</v>
      </c>
    </row>
    <row r="47" spans="2:21" ht="30">
      <c r="B47" s="118">
        <v>43</v>
      </c>
      <c r="C47" s="61" t="str">
        <f>【設定】韻母十五音對照表!K46</f>
        <v>wang</v>
      </c>
      <c r="D47" s="61" t="str">
        <f>【設定】韻母十五音對照表!L46</f>
        <v>wak</v>
      </c>
      <c r="E47" s="118">
        <v>43</v>
      </c>
      <c r="F47" s="2" t="s">
        <v>630</v>
      </c>
      <c r="G47" s="2" t="s">
        <v>368</v>
      </c>
      <c r="H47" s="118">
        <v>43</v>
      </c>
      <c r="I47" s="49" t="s">
        <v>541</v>
      </c>
      <c r="J47" s="160">
        <v>43</v>
      </c>
      <c r="K47" s="49" t="str">
        <f t="shared" si="3"/>
        <v/>
      </c>
      <c r="L47" s="49">
        <f t="shared" si="4"/>
        <v>33</v>
      </c>
      <c r="M47" s="49"/>
      <c r="N47" s="125" t="e">
        <f t="shared" si="2"/>
        <v>#VALUE!</v>
      </c>
      <c r="O47" s="125" t="e">
        <f t="array" ref="O47">IF(AND(K47="", L47=""), "", IF(K47, INDEX(十五音韻母資料表, K47, 6), INDEX(十五音韻母資料表, L47, 7)))</f>
        <v>#VALUE!</v>
      </c>
      <c r="P47" s="161" t="e">
        <f t="array" ref="P47">IF(AND(K47="", L47=""), "", IF(K47, INDEX(十五音韻母資料表, K47, 8), INDEX(十五音韻母資料表, L47, 9)))</f>
        <v>#VALUE!</v>
      </c>
      <c r="Q47" s="125" t="e">
        <f t="array" ref="Q47">IF(AND(K47="", L47=""), "", IF(K47, INDEX(十五音韻母資料表, K47, 2), INDEX(十五音韻母資料表, L47, 2)))</f>
        <v>#VALUE!</v>
      </c>
      <c r="R47" s="125" t="e">
        <f t="array" ref="R47">IF(AND(K47="", L47=""), "", IF(K47, INDEX(十五音韻母資料表, K47, 12), INDEX(十五音韻母資料表, L47, 13)))</f>
        <v>#VALUE!</v>
      </c>
      <c r="S47" s="125" t="e">
        <f t="array" ref="S47">IF(AND(K47="", L47=""), "", IF(K47, INDEX(十五音韻母資料表, K47, 14), INDEX(十五音韻母資料表, L47, 15)))</f>
        <v>#VALUE!</v>
      </c>
      <c r="T47" s="125" t="e">
        <f t="array" ref="T47">IF(AND(K47="", L47=""), "", IF(K47, INDEX(十五音韻母資料表, K47, 16), INDEX(十五音韻母資料表, L47, 17)))</f>
        <v>#VALUE!</v>
      </c>
      <c r="U47" s="125" t="e">
        <f t="array" ref="U47">IF(AND(K47="", L47=""), "", IF(K47, INDEX(十五音韻母資料表, K47, 18), INDEX(十五音韻母資料表, L47, 19)))</f>
        <v>#VALUE!</v>
      </c>
    </row>
    <row r="48" spans="2:21" ht="30">
      <c r="B48" s="118">
        <v>44</v>
      </c>
      <c r="C48" s="61" t="str">
        <f>【設定】韻母十五音對照表!K47</f>
        <v>waeⁿᶢ</v>
      </c>
      <c r="D48" s="61" t="str">
        <f>【設定】韻母十五音對照表!L47</f>
        <v>waĕⁿᶢh</v>
      </c>
      <c r="E48" s="118">
        <v>44</v>
      </c>
      <c r="F48" s="2" t="s">
        <v>644</v>
      </c>
      <c r="G48" s="2" t="s">
        <v>64</v>
      </c>
      <c r="H48" s="118">
        <v>44</v>
      </c>
      <c r="I48" s="49" t="s">
        <v>564</v>
      </c>
      <c r="J48" s="160">
        <v>44</v>
      </c>
      <c r="K48" s="49">
        <f t="shared" si="3"/>
        <v>35</v>
      </c>
      <c r="L48" s="49" t="str">
        <f t="shared" si="4"/>
        <v/>
      </c>
      <c r="M48" s="49"/>
      <c r="N48" s="125" t="str">
        <f t="shared" si="2"/>
        <v>舒聲</v>
      </c>
      <c r="O48" s="125" t="str">
        <f t="array" ref="O48">IF(AND(K48="", L48=""), "", IF(K48, INDEX(十五音韻母資料表, K48, 6), INDEX(十五音韻母資料表, L48, 7)))</f>
        <v>ionn</v>
      </c>
      <c r="P48" s="161" t="str">
        <f t="array" ref="P48">IF(AND(K48="", L48=""), "", IF(K48, INDEX(十五音韻母資料表, K48, 8), INDEX(十五音韻母資料表, L48, 9)))</f>
        <v>ĩɔ̃</v>
      </c>
      <c r="Q48" s="125" t="str">
        <f t="array" ref="Q48">IF(AND(K48="", L48=""), "", IF(K48, INDEX(十五音韻母資料表, K48, 2), INDEX(十五音韻母資料表, L48, 2)))</f>
        <v>薑</v>
      </c>
      <c r="R48" s="125" t="str">
        <f t="array" ref="R48">IF(AND(K48="", L48=""), "", IF(K48, INDEX(十五音韻母資料表, K48, 12), INDEX(十五音韻母資料表, L48, 13)))</f>
        <v>ioⁿ</v>
      </c>
      <c r="S48" s="125" t="str">
        <f t="array" ref="S48">IF(AND(K48="", L48=""), "", IF(K48, INDEX(十五音韻母資料表, K48, 14), INDEX(十五音韻母資料表, L48, 15)))</f>
        <v>ionn</v>
      </c>
      <c r="T48" s="125" t="str">
        <f t="array" ref="T48">IF(AND(K48="", L48=""), "", IF(K48, INDEX(十五音韻母資料表, K48, 16), INDEX(十五音韻母資料表, L48, 17)))</f>
        <v>ㄧㆧ</v>
      </c>
      <c r="U48" s="125" t="str">
        <f t="array" ref="U48">IF(AND(K48="", L48=""), "", IF(K48, INDEX(十五音韻母資料表, K48, 18), INDEX(十五音韻母資料表, L48, 19)))</f>
        <v>nioo</v>
      </c>
    </row>
    <row r="49" spans="2:21" ht="30">
      <c r="B49" s="118">
        <v>45</v>
      </c>
      <c r="C49" s="61" t="str">
        <f>【設定】韻母十五音對照表!K48</f>
        <v>ⁿöey</v>
      </c>
      <c r="D49" s="61">
        <f>【設定】韻母十五音對照表!L48</f>
        <v>0</v>
      </c>
      <c r="E49" s="118">
        <v>45</v>
      </c>
      <c r="F49" s="2" t="s">
        <v>658</v>
      </c>
      <c r="G49" s="2" t="s">
        <v>105</v>
      </c>
      <c r="H49" s="118">
        <v>45</v>
      </c>
      <c r="I49" s="49" t="s">
        <v>376</v>
      </c>
      <c r="J49" s="160">
        <v>45</v>
      </c>
      <c r="K49" s="49" t="str">
        <f t="shared" si="3"/>
        <v/>
      </c>
      <c r="L49" s="49">
        <f t="shared" si="4"/>
        <v>14</v>
      </c>
      <c r="M49" s="49"/>
      <c r="N49" s="125" t="e">
        <f t="shared" si="2"/>
        <v>#VALUE!</v>
      </c>
      <c r="O49" s="125" t="e">
        <f t="array" ref="O49">IF(AND(K49="", L49=""), "", IF(K49, INDEX(十五音韻母資料表, K49, 6), INDEX(十五音韻母資料表, L49, 7)))</f>
        <v>#VALUE!</v>
      </c>
      <c r="P49" s="161" t="e">
        <f t="array" ref="P49">IF(AND(K49="", L49=""), "", IF(K49, INDEX(十五音韻母資料表, K49, 8), INDEX(十五音韻母資料表, L49, 9)))</f>
        <v>#VALUE!</v>
      </c>
      <c r="Q49" s="125" t="e">
        <f t="array" ref="Q49">IF(AND(K49="", L49=""), "", IF(K49, INDEX(十五音韻母資料表, K49, 2), INDEX(十五音韻母資料表, L49, 2)))</f>
        <v>#VALUE!</v>
      </c>
      <c r="R49" s="125" t="e">
        <f t="array" ref="R49">IF(AND(K49="", L49=""), "", IF(K49, INDEX(十五音韻母資料表, K49, 12), INDEX(十五音韻母資料表, L49, 13)))</f>
        <v>#VALUE!</v>
      </c>
      <c r="S49" s="125" t="e">
        <f t="array" ref="S49">IF(AND(K49="", L49=""), "", IF(K49, INDEX(十五音韻母資料表, K49, 14), INDEX(十五音韻母資料表, L49, 15)))</f>
        <v>#VALUE!</v>
      </c>
      <c r="T49" s="125" t="e">
        <f t="array" ref="T49">IF(AND(K49="", L49=""), "", IF(K49, INDEX(十五音韻母資料表, K49, 16), INDEX(十五音韻母資料表, L49, 17)))</f>
        <v>#VALUE!</v>
      </c>
      <c r="U49" s="125" t="e">
        <f t="array" ref="U49">IF(AND(K49="", L49=""), "", IF(K49, INDEX(十五音韻母資料表, K49, 18), INDEX(十五音韻母資料表, L49, 19)))</f>
        <v>#VALUE!</v>
      </c>
    </row>
    <row r="50" spans="2:21" ht="30">
      <c r="B50" s="118">
        <v>46</v>
      </c>
      <c r="C50" s="61" t="str">
        <f>【設定】韻母十五音對照表!K49</f>
        <v>ⁿeaou</v>
      </c>
      <c r="D50" s="61" t="str">
        <f>【設定】韻母十五音對照表!L49</f>
        <v>ⁿeaoŭh</v>
      </c>
      <c r="E50" s="118">
        <v>46</v>
      </c>
      <c r="F50" s="2" t="s">
        <v>670</v>
      </c>
      <c r="G50" s="2" t="s">
        <v>100</v>
      </c>
      <c r="H50" s="118">
        <v>46</v>
      </c>
      <c r="I50" s="49" t="s">
        <v>375</v>
      </c>
      <c r="J50" s="160">
        <v>46</v>
      </c>
      <c r="K50" s="49">
        <f t="shared" si="3"/>
        <v>14</v>
      </c>
      <c r="L50" s="49" t="str">
        <f t="shared" si="4"/>
        <v/>
      </c>
      <c r="M50" s="49"/>
      <c r="N50" s="125" t="str">
        <f t="shared" si="2"/>
        <v>舒聲</v>
      </c>
      <c r="O50" s="125" t="str">
        <f t="array" ref="O50">IF(AND(K50="", L50=""), "", IF(K50, INDEX(十五音韻母資料表, K50, 6), INDEX(十五音韻母資料表, L50, 7)))</f>
        <v>iong</v>
      </c>
      <c r="P50" s="161" t="str">
        <f t="array" ref="P50">IF(AND(K50="", L50=""), "", IF(K50, INDEX(十五音韻母資料表, K50, 8), INDEX(十五音韻母資料表, L50, 9)))</f>
        <v>iɔŋ</v>
      </c>
      <c r="Q50" s="125" t="str">
        <f t="array" ref="Q50">IF(AND(K50="", L50=""), "", IF(K50, INDEX(十五音韻母資料表, K50, 2), INDEX(十五音韻母資料表, L50, 2)))</f>
        <v>恭</v>
      </c>
      <c r="R50" s="125" t="str">
        <f t="array" ref="R50">IF(AND(K50="", L50=""), "", IF(K50, INDEX(十五音韻母資料表, K50, 12), INDEX(十五音韻母資料表, L50, 13)))</f>
        <v>iong</v>
      </c>
      <c r="S50" s="125" t="str">
        <f t="array" ref="S50">IF(AND(K50="", L50=""), "", IF(K50, INDEX(十五音韻母資料表, K50, 14), INDEX(十五音韻母資料表, L50, 15)))</f>
        <v>iong</v>
      </c>
      <c r="T50" s="125" t="str">
        <f t="array" ref="T50">IF(AND(K50="", L50=""), "", IF(K50, INDEX(十五音韻母資料表, K50, 16), INDEX(十五音韻母資料表, L50, 17)))</f>
        <v>ㄧㆲ</v>
      </c>
      <c r="U50" s="125" t="str">
        <f t="array" ref="U50">IF(AND(K50="", L50=""), "", IF(K50, INDEX(十五音韻母資料表, K50, 18), INDEX(十五音韻母資料表, L50, 19)))</f>
        <v>iong</v>
      </c>
    </row>
    <row r="51" spans="2:21" ht="30">
      <c r="B51" s="118">
        <v>47</v>
      </c>
      <c r="C51" s="61" t="str">
        <f>【設定】韻母十五音對照表!K50</f>
        <v>om</v>
      </c>
      <c r="D51" s="61" t="str">
        <f>【設定】韻母十五音對照表!L50</f>
        <v>ŏmh</v>
      </c>
      <c r="E51" s="118">
        <v>47</v>
      </c>
      <c r="F51" s="2" t="s">
        <v>681</v>
      </c>
      <c r="G51" s="2" t="s">
        <v>97</v>
      </c>
      <c r="H51" s="118">
        <v>47</v>
      </c>
      <c r="I51" s="49" t="s">
        <v>506</v>
      </c>
      <c r="J51" s="160">
        <v>47</v>
      </c>
      <c r="K51" s="49">
        <f t="shared" si="3"/>
        <v>30</v>
      </c>
      <c r="L51" s="49" t="str">
        <f t="shared" si="4"/>
        <v/>
      </c>
      <c r="M51" s="49"/>
      <c r="N51" s="125" t="str">
        <f t="shared" si="2"/>
        <v>舒聲</v>
      </c>
      <c r="O51" s="125" t="str">
        <f t="array" ref="O51">IF(AND(K51="", L51=""), "", IF(K51, INDEX(十五音韻母資料表, K51, 6), INDEX(十五音韻母資料表, L51, 7)))</f>
        <v>iu</v>
      </c>
      <c r="P51" s="161" t="str">
        <f t="array" ref="P51">IF(AND(K51="", L51=""), "", IF(K51, INDEX(十五音韻母資料表, K51, 8), INDEX(十五音韻母資料表, L51, 9)))</f>
        <v>iu</v>
      </c>
      <c r="Q51" s="125" t="str">
        <f t="array" ref="Q51">IF(AND(K51="", L51=""), "", IF(K51, INDEX(十五音韻母資料表, K51, 2), INDEX(十五音韻母資料表, L51, 2)))</f>
        <v>丩</v>
      </c>
      <c r="R51" s="125" t="str">
        <f t="array" ref="R51">IF(AND(K51="", L51=""), "", IF(K51, INDEX(十五音韻母資料表, K51, 12), INDEX(十五音韻母資料表, L51, 13)))</f>
        <v>iu</v>
      </c>
      <c r="S51" s="125" t="str">
        <f t="array" ref="S51">IF(AND(K51="", L51=""), "", IF(K51, INDEX(十五音韻母資料表, K51, 14), INDEX(十五音韻母資料表, L51, 15)))</f>
        <v>iu</v>
      </c>
      <c r="T51" s="125" t="str">
        <f t="array" ref="T51">IF(AND(K51="", L51=""), "", IF(K51, INDEX(十五音韻母資料表, K51, 16), INDEX(十五音韻母資料表, L51, 17)))</f>
        <v>ㄧㄨ</v>
      </c>
      <c r="U51" s="125" t="str">
        <f t="array" ref="U51">IF(AND(K51="", L51=""), "", IF(K51, INDEX(十五音韻母資料表, K51, 18), INDEX(十五音韻母資料表, L51, 19)))</f>
        <v>iu</v>
      </c>
    </row>
    <row r="52" spans="2:21" ht="30">
      <c r="B52" s="118">
        <v>48</v>
      </c>
      <c r="C52" s="61" t="str">
        <f>【設定】韻母十五音對照表!K51</f>
        <v>ⁿaou</v>
      </c>
      <c r="D52" s="61">
        <f>【設定】韻母十五音對照表!L51</f>
        <v>0</v>
      </c>
      <c r="E52" s="118">
        <v>48</v>
      </c>
      <c r="F52" s="2" t="s">
        <v>691</v>
      </c>
      <c r="G52" s="2" t="s">
        <v>470</v>
      </c>
      <c r="H52" s="118">
        <v>48</v>
      </c>
      <c r="I52" s="49" t="s">
        <v>710</v>
      </c>
      <c r="J52" s="160">
        <v>48</v>
      </c>
      <c r="K52" s="49">
        <f t="shared" si="3"/>
        <v>50</v>
      </c>
      <c r="L52" s="49" t="str">
        <f t="shared" si="4"/>
        <v/>
      </c>
      <c r="M52" s="49"/>
      <c r="N52" s="125" t="str">
        <f t="shared" si="2"/>
        <v>舒聲</v>
      </c>
      <c r="O52" s="125" t="str">
        <f t="array" ref="O52">IF(AND(K52="", L52=""), "", IF(K52, INDEX(十五音韻母資料表, K52, 6), INDEX(十五音韻母資料表, L52, 7)))</f>
        <v>iunn</v>
      </c>
      <c r="P52" s="161" t="str">
        <f t="array" ref="P52">IF(AND(K52="", L52=""), "", IF(K52, INDEX(十五音韻母資料表, K52, 8), INDEX(十五音韻母資料表, L52, 9)))</f>
        <v>iũ</v>
      </c>
      <c r="Q52" s="125" t="str">
        <f t="array" ref="Q52">IF(AND(K52="", L52=""), "", IF(K52, INDEX(十五音韻母資料表, K52, 2), INDEX(十五音韻母資料表, L52, 2)))</f>
        <v>牛</v>
      </c>
      <c r="R52" s="125" t="str">
        <f t="array" ref="R52">IF(AND(K52="", L52=""), "", IF(K52, INDEX(十五音韻母資料表, K52, 12), INDEX(十五音韻母資料表, L52, 13)))</f>
        <v>iuⁿ</v>
      </c>
      <c r="S52" s="125" t="str">
        <f t="array" ref="S52">IF(AND(K52="", L52=""), "", IF(K52, INDEX(十五音韻母資料表, K52, 14), INDEX(十五音韻母資料表, L52, 15)))</f>
        <v>iunn</v>
      </c>
      <c r="T52" s="125" t="str">
        <f t="array" ref="T52">IF(AND(K52="", L52=""), "", IF(K52, INDEX(十五音韻母資料表, K52, 16), INDEX(十五音韻母資料表, L52, 17)))</f>
        <v>ㄧㆫ</v>
      </c>
      <c r="U52" s="125" t="str">
        <f t="array" ref="U52">IF(AND(K52="", L52=""), "", IF(K52, INDEX(十五音韻母資料表, K52, 18), INDEX(十五音韻母資料表, L52, 19)))</f>
        <v>niu</v>
      </c>
    </row>
    <row r="53" spans="2:21" ht="30">
      <c r="B53" s="118">
        <v>49</v>
      </c>
      <c r="C53" s="61" t="str">
        <f>【設定】韻母十五音對照表!K52</f>
        <v>ⁿo</v>
      </c>
      <c r="D53" s="61" t="str">
        <f>【設定】韻母十五音對照表!L52</f>
        <v>ⁿŏh</v>
      </c>
      <c r="E53" s="118">
        <v>49</v>
      </c>
      <c r="F53" s="2" t="s">
        <v>701</v>
      </c>
      <c r="G53" s="2" t="s">
        <v>471</v>
      </c>
      <c r="H53" s="118">
        <v>49</v>
      </c>
      <c r="I53" s="49" t="s">
        <v>368</v>
      </c>
      <c r="J53" s="160">
        <v>49</v>
      </c>
      <c r="K53" s="49">
        <f t="shared" si="3"/>
        <v>13</v>
      </c>
      <c r="L53" s="49" t="str">
        <f t="shared" si="4"/>
        <v/>
      </c>
      <c r="M53" s="49"/>
      <c r="N53" s="125" t="str">
        <f t="shared" si="2"/>
        <v>舒聲</v>
      </c>
      <c r="O53" s="125" t="str">
        <f t="array" ref="O53">IF(AND(K53="", L53=""), "", IF(K53, INDEX(十五音韻母資料表, K53, 6), INDEX(十五音韻母資料表, L53, 7)))</f>
        <v>ei</v>
      </c>
      <c r="P53" s="161" t="str">
        <f t="array" ref="P53">IF(AND(K53="", L53=""), "", IF(K53, INDEX(十五音韻母資料表, K53, 8), INDEX(十五音韻母資料表, L53, 9)))</f>
        <v>ei</v>
      </c>
      <c r="Q53" s="125" t="str">
        <f t="array" ref="Q53">IF(AND(K53="", L53=""), "", IF(K53, INDEX(十五音韻母資料表, K53, 2), INDEX(十五音韻母資料表, L53, 2)))</f>
        <v>稽</v>
      </c>
      <c r="R53" s="125" t="str">
        <f t="array" ref="R53">IF(AND(K53="", L53=""), "", IF(K53, INDEX(十五音韻母資料表, K53, 12), INDEX(十五音韻母資料表, L53, 13)))</f>
        <v>ei</v>
      </c>
      <c r="S53" s="125" t="str">
        <f t="array" ref="S53">IF(AND(K53="", L53=""), "", IF(K53, INDEX(十五音韻母資料表, K53, 14), INDEX(十五音韻母資料表, L53, 15)))</f>
        <v>ei</v>
      </c>
      <c r="T53" s="125" t="str">
        <f t="array" ref="T53">IF(AND(K53="", L53=""), "", IF(K53, INDEX(十五音韻母資料表, K53, 16), INDEX(十五音韻母資料表, L53, 17)))</f>
        <v>ㄟ</v>
      </c>
      <c r="U53" s="125">
        <f t="array" ref="U53">IF(AND(K53="", L53=""), "", IF(K53, INDEX(十五音韻母資料表, K53, 18), INDEX(十五音韻母資料表, L53, 19)))</f>
        <v>0</v>
      </c>
    </row>
    <row r="54" spans="2:21" ht="30">
      <c r="B54" s="118">
        <v>50</v>
      </c>
      <c r="C54" s="61" t="str">
        <f>【設定】韻母十五音對照表!K53</f>
        <v>ⁿew</v>
      </c>
      <c r="D54" s="61">
        <f>【設定】韻母十五音對照表!L53</f>
        <v>0</v>
      </c>
      <c r="E54" s="118">
        <v>50</v>
      </c>
      <c r="F54" s="2" t="s">
        <v>710</v>
      </c>
      <c r="G54" s="2" t="s">
        <v>691</v>
      </c>
      <c r="H54" s="118">
        <v>50</v>
      </c>
      <c r="I54" s="49" t="s">
        <v>64</v>
      </c>
      <c r="J54" s="160">
        <v>50</v>
      </c>
      <c r="K54" s="49">
        <f t="shared" si="3"/>
        <v>3</v>
      </c>
      <c r="L54" s="49" t="str">
        <f t="shared" si="4"/>
        <v/>
      </c>
      <c r="M54" s="49"/>
      <c r="N54" s="125" t="str">
        <f t="shared" si="2"/>
        <v>舒聲</v>
      </c>
      <c r="O54" s="125" t="str">
        <f t="array" ref="O54">IF(AND(K54="", L54=""), "", IF(K54, INDEX(十五音韻母資料表, K54, 6), INDEX(十五音韻母資料表, L54, 7)))</f>
        <v>im</v>
      </c>
      <c r="P54" s="161" t="str">
        <f t="array" ref="P54">IF(AND(K54="", L54=""), "", IF(K54, INDEX(十五音韻母資料表, K54, 8), INDEX(十五音韻母資料表, L54, 9)))</f>
        <v>im</v>
      </c>
      <c r="Q54" s="125" t="str">
        <f t="array" ref="Q54">IF(AND(K54="", L54=""), "", IF(K54, INDEX(十五音韻母資料表, K54, 2), INDEX(十五音韻母資料表, L54, 2)))</f>
        <v>金</v>
      </c>
      <c r="R54" s="125" t="str">
        <f t="array" ref="R54">IF(AND(K54="", L54=""), "", IF(K54, INDEX(十五音韻母資料表, K54, 12), INDEX(十五音韻母資料表, L54, 13)))</f>
        <v>im</v>
      </c>
      <c r="S54" s="125" t="str">
        <f t="array" ref="S54">IF(AND(K54="", L54=""), "", IF(K54, INDEX(十五音韻母資料表, K54, 14), INDEX(十五音韻母資料表, L54, 15)))</f>
        <v>im</v>
      </c>
      <c r="T54" s="125" t="str">
        <f t="array" ref="T54">IF(AND(K54="", L54=""), "", IF(K54, INDEX(十五音韻母資料表, K54, 16), INDEX(十五音韻母資料表, L54, 17)))</f>
        <v>ㄧㆬ</v>
      </c>
      <c r="U54" s="125" t="str">
        <f t="array" ref="U54">IF(AND(K54="", L54=""), "", IF(K54, INDEX(十五音韻母資料表, K54, 18), INDEX(十五音韻母資料表, L54, 19)))</f>
        <v>im</v>
      </c>
    </row>
    <row r="55" spans="2:21" ht="23">
      <c r="B55" s="118"/>
      <c r="C55" s="2"/>
      <c r="D55" s="2"/>
      <c r="E55" s="118">
        <v>51</v>
      </c>
      <c r="F55" s="2" t="s">
        <v>278</v>
      </c>
      <c r="G55" s="2" t="s">
        <v>670</v>
      </c>
      <c r="H55" s="118">
        <v>51</v>
      </c>
      <c r="I55" s="49" t="s">
        <v>105</v>
      </c>
      <c r="J55" s="160">
        <v>51</v>
      </c>
      <c r="K55" s="49">
        <f t="shared" ref="K55:K86" si="5">IFERROR( MATCH($I55, 麥氏舒聲韻母清單, 0), "")</f>
        <v>17</v>
      </c>
      <c r="L55" s="49" t="str">
        <f t="shared" si="4"/>
        <v/>
      </c>
      <c r="M55" s="49"/>
      <c r="N55" s="125" t="str">
        <f t="shared" si="2"/>
        <v>舒聲</v>
      </c>
      <c r="O55" s="125" t="str">
        <f t="array" ref="O55">IF(AND(K55="", L55=""), "", IF(K55, INDEX(十五音韻母資料表, K55, 6), INDEX(十五音韻母資料表, L55, 7)))</f>
        <v>in</v>
      </c>
      <c r="P55" s="161" t="str">
        <f t="array" ref="P55">IF(AND(K55="", L55=""), "", IF(K55, INDEX(十五音韻母資料表, K55, 8), INDEX(十五音韻母資料表, L55, 9)))</f>
        <v>in</v>
      </c>
      <c r="Q55" s="125" t="str">
        <f t="array" ref="Q55">IF(AND(K55="", L55=""), "", IF(K55, INDEX(十五音韻母資料表, K55, 2), INDEX(十五音韻母資料表, L55, 2)))</f>
        <v>巾</v>
      </c>
      <c r="R55" s="125" t="str">
        <f t="array" ref="R55">IF(AND(K55="", L55=""), "", IF(K55, INDEX(十五音韻母資料表, K55, 12), INDEX(十五音韻母資料表, L55, 13)))</f>
        <v>in</v>
      </c>
      <c r="S55" s="125" t="str">
        <f t="array" ref="S55">IF(AND(K55="", L55=""), "", IF(K55, INDEX(十五音韻母資料表, K55, 14), INDEX(十五音韻母資料表, L55, 15)))</f>
        <v>in</v>
      </c>
      <c r="T55" s="125" t="str">
        <f t="array" ref="T55">IF(AND(K55="", L55=""), "", IF(K55, INDEX(十五音韻母資料表, K55, 16), INDEX(十五音韻母資料表, L55, 17)))</f>
        <v>ㄧㄣ</v>
      </c>
      <c r="U55" s="125" t="str">
        <f t="array" ref="U55">IF(AND(K55="", L55=""), "", IF(K55, INDEX(十五音韻母資料表, K55, 18), INDEX(十五音韻母資料表, L55, 19)))</f>
        <v>in</v>
      </c>
    </row>
    <row r="56" spans="2:21" ht="23">
      <c r="B56" s="118"/>
      <c r="C56" s="2"/>
      <c r="D56" s="2"/>
      <c r="E56" s="118">
        <v>52</v>
      </c>
      <c r="F56" s="2" t="s">
        <v>285</v>
      </c>
      <c r="G56" s="2" t="s">
        <v>671</v>
      </c>
      <c r="H56" s="118">
        <v>52</v>
      </c>
      <c r="I56" s="49" t="s">
        <v>100</v>
      </c>
      <c r="J56" s="160">
        <v>52</v>
      </c>
      <c r="K56" s="49" t="str">
        <f t="shared" si="5"/>
        <v/>
      </c>
      <c r="L56" s="49">
        <f t="shared" si="4"/>
        <v>3</v>
      </c>
      <c r="M56" s="49"/>
      <c r="N56" s="125" t="e">
        <f t="shared" si="2"/>
        <v>#VALUE!</v>
      </c>
      <c r="O56" s="125" t="e">
        <f t="array" ref="O56">IF(AND(K56="", L56=""), "", IF(K56, INDEX(十五音韻母資料表, K56, 6), INDEX(十五音韻母資料表, L56, 7)))</f>
        <v>#VALUE!</v>
      </c>
      <c r="P56" s="161" t="e">
        <f t="array" ref="P56">IF(AND(K56="", L56=""), "", IF(K56, INDEX(十五音韻母資料表, K56, 8), INDEX(十五音韻母資料表, L56, 9)))</f>
        <v>#VALUE!</v>
      </c>
      <c r="Q56" s="125" t="e">
        <f t="array" ref="Q56">IF(AND(K56="", L56=""), "", IF(K56, INDEX(十五音韻母資料表, K56, 2), INDEX(十五音韻母資料表, L56, 2)))</f>
        <v>#VALUE!</v>
      </c>
      <c r="R56" s="125" t="e">
        <f t="array" ref="R56">IF(AND(K56="", L56=""), "", IF(K56, INDEX(十五音韻母資料表, K56, 12), INDEX(十五音韻母資料表, L56, 13)))</f>
        <v>#VALUE!</v>
      </c>
      <c r="S56" s="125" t="e">
        <f t="array" ref="S56">IF(AND(K56="", L56=""), "", IF(K56, INDEX(十五音韻母資料表, K56, 14), INDEX(十五音韻母資料表, L56, 15)))</f>
        <v>#VALUE!</v>
      </c>
      <c r="T56" s="125" t="e">
        <f t="array" ref="T56">IF(AND(K56="", L56=""), "", IF(K56, INDEX(十五音韻母資料表, K56, 16), INDEX(十五音韻母資料表, L56, 17)))</f>
        <v>#VALUE!</v>
      </c>
      <c r="U56" s="125" t="e">
        <f t="array" ref="U56">IF(AND(K56="", L56=""), "", IF(K56, INDEX(十五音韻母資料表, K56, 18), INDEX(十五音韻母資料表, L56, 19)))</f>
        <v>#VALUE!</v>
      </c>
    </row>
    <row r="57" spans="2:21" ht="23">
      <c r="B57" s="118"/>
      <c r="C57" s="2"/>
      <c r="D57" s="2"/>
      <c r="E57" s="118">
        <v>53</v>
      </c>
      <c r="F57" s="2" t="s">
        <v>100</v>
      </c>
      <c r="G57" s="2" t="s">
        <v>710</v>
      </c>
      <c r="H57" s="118">
        <v>53</v>
      </c>
      <c r="I57" s="49" t="s">
        <v>97</v>
      </c>
      <c r="J57" s="160">
        <v>53</v>
      </c>
      <c r="K57" s="49" t="str">
        <f t="shared" si="5"/>
        <v/>
      </c>
      <c r="L57" s="49">
        <f t="shared" ref="L57:L88" si="6">IFERROR( MATCH($I57, 麥氏入聲韻母清單, 0), "")</f>
        <v>17</v>
      </c>
      <c r="M57" s="49"/>
      <c r="N57" s="125" t="e">
        <f t="shared" si="2"/>
        <v>#VALUE!</v>
      </c>
      <c r="O57" s="125" t="e">
        <f t="array" ref="O57">IF(AND(K57="", L57=""), "", IF(K57, INDEX(十五音韻母資料表, K57, 6), INDEX(十五音韻母資料表, L57, 7)))</f>
        <v>#VALUE!</v>
      </c>
      <c r="P57" s="161" t="e">
        <f t="array" ref="P57">IF(AND(K57="", L57=""), "", IF(K57, INDEX(十五音韻母資料表, K57, 8), INDEX(十五音韻母資料表, L57, 9)))</f>
        <v>#VALUE!</v>
      </c>
      <c r="Q57" s="125" t="e">
        <f t="array" ref="Q57">IF(AND(K57="", L57=""), "", IF(K57, INDEX(十五音韻母資料表, K57, 2), INDEX(十五音韻母資料表, L57, 2)))</f>
        <v>#VALUE!</v>
      </c>
      <c r="R57" s="125" t="e">
        <f t="array" ref="R57">IF(AND(K57="", L57=""), "", IF(K57, INDEX(十五音韻母資料表, K57, 12), INDEX(十五音韻母資料表, L57, 13)))</f>
        <v>#VALUE!</v>
      </c>
      <c r="S57" s="125" t="e">
        <f t="array" ref="S57">IF(AND(K57="", L57=""), "", IF(K57, INDEX(十五音韻母資料表, K57, 14), INDEX(十五音韻母資料表, L57, 15)))</f>
        <v>#VALUE!</v>
      </c>
      <c r="T57" s="125" t="e">
        <f t="array" ref="T57">IF(AND(K57="", L57=""), "", IF(K57, INDEX(十五音韻母資料表, K57, 16), INDEX(十五音韻母資料表, L57, 17)))</f>
        <v>#VALUE!</v>
      </c>
      <c r="U57" s="125" t="e">
        <f t="array" ref="U57">IF(AND(K57="", L57=""), "", IF(K57, INDEX(十五音韻母資料表, K57, 18), INDEX(十五音韻母資料表, L57, 19)))</f>
        <v>#VALUE!</v>
      </c>
    </row>
    <row r="58" spans="2:21" ht="23">
      <c r="B58" s="118"/>
      <c r="C58" s="2"/>
      <c r="D58" s="2"/>
      <c r="E58" s="118">
        <v>54</v>
      </c>
      <c r="F58" s="2"/>
      <c r="G58" s="2" t="s">
        <v>701</v>
      </c>
      <c r="H58" s="118">
        <v>54</v>
      </c>
      <c r="I58" s="49" t="s">
        <v>86</v>
      </c>
      <c r="J58" s="160">
        <v>54</v>
      </c>
      <c r="K58" s="49">
        <f t="shared" si="5"/>
        <v>15</v>
      </c>
      <c r="L58" s="49" t="str">
        <f t="shared" si="6"/>
        <v/>
      </c>
      <c r="M58" s="49"/>
      <c r="N58" s="125" t="str">
        <f t="shared" si="2"/>
        <v>舒聲</v>
      </c>
      <c r="O58" s="125" t="str">
        <f t="array" ref="O58">IF(AND(K58="", L58=""), "", IF(K58, INDEX(十五音韻母資料表, K58, 6), INDEX(十五音韻母資料表, L58, 7)))</f>
        <v>o</v>
      </c>
      <c r="P58" s="161" t="str">
        <f t="array" ref="P58">IF(AND(K58="", L58=""), "", IF(K58, INDEX(十五音韻母資料表, K58, 8), INDEX(十五音韻母資料表, L58, 9)))</f>
        <v>ə</v>
      </c>
      <c r="Q58" s="125" t="str">
        <f t="array" ref="Q58">IF(AND(K58="", L58=""), "", IF(K58, INDEX(十五音韻母資料表, K58, 2), INDEX(十五音韻母資料表, L58, 2)))</f>
        <v>高</v>
      </c>
      <c r="R58" s="125" t="str">
        <f t="array" ref="R58">IF(AND(K58="", L58=""), "", IF(K58, INDEX(十五音韻母資料表, K58, 12), INDEX(十五音韻母資料表, L58, 13)))</f>
        <v>o</v>
      </c>
      <c r="S58" s="125" t="str">
        <f t="array" ref="S58">IF(AND(K58="", L58=""), "", IF(K58, INDEX(十五音韻母資料表, K58, 14), INDEX(十五音韻母資料表, L58, 15)))</f>
        <v>o</v>
      </c>
      <c r="T58" s="125" t="str">
        <f t="array" ref="T58">IF(AND(K58="", L58=""), "", IF(K58, INDEX(十五音韻母資料表, K58, 16), INDEX(十五音韻母資料表, L58, 17)))</f>
        <v>ㄜ</v>
      </c>
      <c r="U58" s="125" t="str">
        <f t="array" ref="U58">IF(AND(K58="", L58=""), "", IF(K58, INDEX(十五音韻母資料表, K58, 18), INDEX(十五音韻母資料表, L58, 19)))</f>
        <v>o</v>
      </c>
    </row>
    <row r="59" spans="2:21" ht="23">
      <c r="B59" s="118"/>
      <c r="C59" s="2"/>
      <c r="D59" s="2"/>
      <c r="E59" s="118">
        <v>55</v>
      </c>
      <c r="F59" s="2" t="s">
        <v>305</v>
      </c>
      <c r="G59" s="2" t="s">
        <v>613</v>
      </c>
      <c r="H59" s="118">
        <v>55</v>
      </c>
      <c r="I59" s="49" t="s">
        <v>701</v>
      </c>
      <c r="J59" s="160">
        <v>55</v>
      </c>
      <c r="K59" s="49">
        <f t="shared" si="5"/>
        <v>49</v>
      </c>
      <c r="L59" s="49" t="str">
        <f t="shared" si="6"/>
        <v/>
      </c>
      <c r="M59" s="49"/>
      <c r="N59" s="125" t="str">
        <f t="shared" si="2"/>
        <v>舒聲</v>
      </c>
      <c r="O59" s="125" t="str">
        <f t="array" ref="O59">IF(AND(K59="", L59=""), "", IF(K59, INDEX(十五音韻母資料表, K59, 6), INDEX(十五音韻母資料表, L59, 7)))</f>
        <v>onn</v>
      </c>
      <c r="P59" s="161" t="str">
        <f t="array" ref="P59">IF(AND(K59="", L59=""), "", IF(K59, INDEX(十五音韻母資料表, K59, 8), INDEX(十五音韻母資料表, L59, 9)))</f>
        <v>õ</v>
      </c>
      <c r="Q59" s="125" t="str">
        <f t="array" ref="Q59">IF(AND(K59="", L59=""), "", IF(K59, INDEX(十五音韻母資料表, K59, 2), INDEX(十五音韻母資料表, L59, 2)))</f>
        <v>扛</v>
      </c>
      <c r="R59" s="125" t="str">
        <f t="array" ref="R59">IF(AND(K59="", L59=""), "", IF(K59, INDEX(十五音韻母資料表, K59, 12), INDEX(十五音韻母資料表, L59, 13)))</f>
        <v>oⁿ</v>
      </c>
      <c r="S59" s="125" t="str">
        <f t="array" ref="S59">IF(AND(K59="", L59=""), "", IF(K59, INDEX(十五音韻母資料表, K59, 14), INDEX(十五音韻母資料表, L59, 15)))</f>
        <v>onn</v>
      </c>
      <c r="T59" s="125" t="str">
        <f t="array" ref="T59">IF(AND(K59="", L59=""), "", IF(K59, INDEX(十五音韻母資料表, K59, 16), INDEX(十五音韻母資料表, L59, 17)))</f>
        <v>ㆧ</v>
      </c>
      <c r="U59" s="125" t="str">
        <f t="array" ref="U59">IF(AND(K59="", L59=""), "", IF(K59, INDEX(十五音韻母資料表, K59, 18), INDEX(十五音韻母資料表, L59, 19)))</f>
        <v>noo</v>
      </c>
    </row>
    <row r="60" spans="2:21" ht="23">
      <c r="B60" s="118"/>
      <c r="C60" s="2"/>
      <c r="D60" s="2"/>
      <c r="E60" s="118">
        <v>56</v>
      </c>
      <c r="F60" s="2" t="s">
        <v>312</v>
      </c>
      <c r="G60" s="2" t="s">
        <v>658</v>
      </c>
      <c r="H60" s="118">
        <v>56</v>
      </c>
      <c r="I60" s="49" t="s">
        <v>94</v>
      </c>
      <c r="J60" s="160">
        <v>56</v>
      </c>
      <c r="K60" s="49">
        <f t="shared" si="5"/>
        <v>11</v>
      </c>
      <c r="L60" s="49" t="str">
        <f t="shared" si="6"/>
        <v/>
      </c>
      <c r="M60" s="49"/>
      <c r="N60" s="125" t="str">
        <f t="shared" si="2"/>
        <v>舒聲</v>
      </c>
      <c r="O60" s="125" t="str">
        <f t="array" ref="O60">IF(AND(K60="", L60=""), "", IF(K60, INDEX(十五音韻母資料表, K60, 6), INDEX(十五音韻母資料表, L60, 7)))</f>
        <v>oo</v>
      </c>
      <c r="P60" s="161" t="str">
        <f t="array" ref="P60">IF(AND(K60="", L60=""), "", IF(K60, INDEX(十五音韻母資料表, K60, 8), INDEX(十五音韻母資料表, L60, 9)))</f>
        <v>ɔu</v>
      </c>
      <c r="Q60" s="125" t="str">
        <f t="array" ref="Q60">IF(AND(K60="", L60=""), "", IF(K60, INDEX(十五音韻母資料表, K60, 2), INDEX(十五音韻母資料表, L60, 2)))</f>
        <v>沽</v>
      </c>
      <c r="R60" s="125" t="str">
        <f t="array" ref="R60">IF(AND(K60="", L60=""), "", IF(K60, INDEX(十五音韻母資料表, K60, 12), INDEX(十五音韻母資料表, L60, 13)))</f>
        <v>o͘</v>
      </c>
      <c r="S60" s="125" t="str">
        <f t="array" ref="S60">IF(AND(K60="", L60=""), "", IF(K60, INDEX(十五音韻母資料表, K60, 14), INDEX(十五音韻母資料表, L60, 15)))</f>
        <v>oo</v>
      </c>
      <c r="T60" s="125" t="str">
        <f t="array" ref="T60">IF(AND(K60="", L60=""), "", IF(K60, INDEX(十五音韻母資料表, K60, 16), INDEX(十五音韻母資料表, L60, 17)))</f>
        <v>ㆦ</v>
      </c>
      <c r="U60" s="125" t="str">
        <f t="array" ref="U60">IF(AND(K60="", L60=""), "", IF(K60, INDEX(十五音韻母資料表, K60, 18), INDEX(十五音韻母資料表, L60, 19)))</f>
        <v>oo</v>
      </c>
    </row>
    <row r="61" spans="2:21" ht="23">
      <c r="B61" s="118"/>
      <c r="C61" s="2"/>
      <c r="D61" s="2"/>
      <c r="E61" s="118">
        <v>57</v>
      </c>
      <c r="F61" s="2" t="s">
        <v>99</v>
      </c>
      <c r="G61" s="2" t="s">
        <v>702</v>
      </c>
      <c r="H61" s="118">
        <v>57</v>
      </c>
      <c r="I61" s="49" t="s">
        <v>613</v>
      </c>
      <c r="J61" s="160">
        <v>57</v>
      </c>
      <c r="K61" s="49">
        <f t="shared" si="5"/>
        <v>41</v>
      </c>
      <c r="L61" s="49" t="str">
        <f t="shared" si="6"/>
        <v/>
      </c>
      <c r="M61" s="49"/>
      <c r="N61" s="125" t="str">
        <f t="shared" si="2"/>
        <v>舒聲</v>
      </c>
      <c r="O61" s="125" t="str">
        <f t="array" ref="O61">IF(AND(K61="", L61=""), "", IF(K61, INDEX(十五音韻母資料表, K61, 6), INDEX(十五音韻母資料表, L61, 7)))</f>
        <v>oonn</v>
      </c>
      <c r="P61" s="161" t="str">
        <f t="array" ref="P61">IF(AND(K61="", L61=""), "", IF(K61, INDEX(十五音韻母資料表, K61, 8), INDEX(十五音韻母資料表, L61, 9)))</f>
        <v>ɔ̃ũ</v>
      </c>
      <c r="Q61" s="125" t="str">
        <f t="array" ref="Q61">IF(AND(K61="", L61=""), "", IF(K61, INDEX(十五音韻母資料表, K61, 2), INDEX(十五音韻母資料表, L61, 2)))</f>
        <v>姑</v>
      </c>
      <c r="R61" s="125" t="str">
        <f t="array" ref="R61">IF(AND(K61="", L61=""), "", IF(K61, INDEX(十五音韻母資料表, K61, 12), INDEX(十五音韻母資料表, L61, 13)))</f>
        <v>oⁿ</v>
      </c>
      <c r="S61" s="125" t="str">
        <f t="array" ref="S61">IF(AND(K61="", L61=""), "", IF(K61, INDEX(十五音韻母資料表, K61, 14), INDEX(十五音韻母資料表, L61, 15)))</f>
        <v>oonn</v>
      </c>
      <c r="T61" s="125" t="str">
        <f t="array" ref="T61">IF(AND(K61="", L61=""), "", IF(K61, INDEX(十五音韻母資料表, K61, 16), INDEX(十五音韻母資料表, L61, 17)))</f>
        <v>ㆧ</v>
      </c>
      <c r="U61" s="125" t="str">
        <f t="array" ref="U61">IF(AND(K61="", L61=""), "", IF(K61, INDEX(十五音韻母資料表, K61, 18), INDEX(十五音韻母資料表, L61, 19)))</f>
        <v>noo</v>
      </c>
    </row>
    <row r="62" spans="2:21" ht="23">
      <c r="B62" s="118"/>
      <c r="C62" s="2"/>
      <c r="D62" s="2"/>
      <c r="E62" s="118">
        <v>58</v>
      </c>
      <c r="F62" s="2" t="s">
        <v>328</v>
      </c>
      <c r="G62" s="2" t="s">
        <v>86</v>
      </c>
      <c r="H62" s="118">
        <v>58</v>
      </c>
      <c r="I62" s="49" t="s">
        <v>459</v>
      </c>
      <c r="J62" s="160">
        <v>58</v>
      </c>
      <c r="K62" s="49">
        <f t="shared" si="5"/>
        <v>25</v>
      </c>
      <c r="L62" s="49" t="str">
        <f t="shared" si="6"/>
        <v/>
      </c>
      <c r="M62" s="49"/>
      <c r="N62" s="125" t="str">
        <f t="shared" si="2"/>
        <v>舒聲</v>
      </c>
      <c r="O62" s="125" t="str">
        <f t="array" ref="O62">IF(AND(K62="", L62=""), "", IF(K62, INDEX(十五音韻母資料表, K62, 6), INDEX(十五音韻母資料表, L62, 7)))</f>
        <v>oe</v>
      </c>
      <c r="P62" s="161" t="str">
        <f t="array" ref="P62">IF(AND(K62="", L62=""), "", IF(K62, INDEX(十五音韻母資料表, K62, 8), INDEX(十五音韻母資料表, L62, 9)))</f>
        <v>ue</v>
      </c>
      <c r="Q62" s="125" t="str">
        <f t="array" ref="Q62">IF(AND(K62="", L62=""), "", IF(K62, INDEX(十五音韻母資料表, K62, 2), INDEX(十五音韻母資料表, L62, 2)))</f>
        <v>檜</v>
      </c>
      <c r="R62" s="125" t="str">
        <f t="array" ref="R62">IF(AND(K62="", L62=""), "", IF(K62, INDEX(十五音韻母資料表, K62, 12), INDEX(十五音韻母資料表, L62, 13)))</f>
        <v>oe</v>
      </c>
      <c r="S62" s="125" t="str">
        <f t="array" ref="S62">IF(AND(K62="", L62=""), "", IF(K62, INDEX(十五音韻母資料表, K62, 14), INDEX(十五音韻母資料表, L62, 15)))</f>
        <v>ue</v>
      </c>
      <c r="T62" s="125" t="str">
        <f t="array" ref="T62">IF(AND(K62="", L62=""), "", IF(K62, INDEX(十五音韻母資料表, K62, 16), INDEX(十五音韻母資料表, L62, 17)))</f>
        <v>ㄨㆤ</v>
      </c>
      <c r="U62" s="125" t="str">
        <f t="array" ref="U62">IF(AND(K62="", L62=""), "", IF(K62, INDEX(十五音韻母資料表, K62, 18), INDEX(十五音韻母資料表, L62, 19)))</f>
        <v>ue</v>
      </c>
    </row>
    <row r="63" spans="2:21" ht="23">
      <c r="B63" s="118"/>
      <c r="C63" s="2"/>
      <c r="D63" s="2"/>
      <c r="E63" s="118">
        <v>59</v>
      </c>
      <c r="F63" s="2" t="s">
        <v>77</v>
      </c>
      <c r="G63" s="2" t="s">
        <v>94</v>
      </c>
      <c r="H63" s="118">
        <v>59</v>
      </c>
      <c r="I63" s="164" t="s">
        <v>658</v>
      </c>
      <c r="J63" s="160">
        <v>59</v>
      </c>
      <c r="K63" s="49">
        <f t="shared" si="5"/>
        <v>45</v>
      </c>
      <c r="L63" s="49" t="str">
        <f t="shared" si="6"/>
        <v/>
      </c>
      <c r="M63" s="49"/>
      <c r="N63" s="125" t="str">
        <f t="shared" si="2"/>
        <v>舒聲</v>
      </c>
      <c r="O63" s="125" t="str">
        <f t="array" ref="O63">IF(AND(K63="", L63=""), "", IF(K63, INDEX(十五音韻母資料表, K63, 6), INDEX(十五音韻母資料表, L63, 7)))</f>
        <v>oenn</v>
      </c>
      <c r="P63" s="161" t="str">
        <f t="array" ref="P63">IF(AND(K63="", L63=""), "", IF(K63, INDEX(十五音韻母資料表, K63, 8), INDEX(十五音韻母資料表, L63, 9)))</f>
        <v>uẽ</v>
      </c>
      <c r="Q63" s="125" t="str">
        <f t="array" ref="Q63">IF(AND(K63="", L63=""), "", IF(K63, INDEX(十五音韻母資料表, K63, 2), INDEX(十五音韻母資料表, L63, 2)))</f>
        <v>糜</v>
      </c>
      <c r="R63" s="125" t="str">
        <f t="array" ref="R63">IF(AND(K63="", L63=""), "", IF(K63, INDEX(十五音韻母資料表, K63, 12), INDEX(十五音韻母資料表, L63, 13)))</f>
        <v>oeⁿ</v>
      </c>
      <c r="S63" s="125" t="str">
        <f t="array" ref="S63">IF(AND(K63="", L63=""), "", IF(K63, INDEX(十五音韻母資料表, K63, 14), INDEX(十五音韻母資料表, L63, 15)))</f>
        <v>uenn</v>
      </c>
      <c r="T63" s="125" t="str">
        <f t="array" ref="T63">IF(AND(K63="", L63=""), "", IF(K63, INDEX(十五音韻母資料表, K63, 16), INDEX(十五音韻母資料表, L63, 17)))</f>
        <v>ㄨㆥ</v>
      </c>
      <c r="U63" s="125" t="str">
        <f t="array" ref="U63">IF(AND(K63="", L63=""), "", IF(K63, INDEX(十五音韻母資料表, K63, 18), INDEX(十五音韻母資料表, L63, 19)))</f>
        <v>nue</v>
      </c>
    </row>
    <row r="64" spans="2:21" ht="23">
      <c r="B64" s="118"/>
      <c r="C64" s="2"/>
      <c r="D64" s="2"/>
      <c r="E64" s="118">
        <v>60</v>
      </c>
      <c r="F64" s="2" t="s">
        <v>345</v>
      </c>
      <c r="G64" s="2" t="s">
        <v>459</v>
      </c>
      <c r="H64" s="118">
        <v>60</v>
      </c>
      <c r="I64" s="164" t="s">
        <v>460</v>
      </c>
      <c r="J64" s="160">
        <v>60</v>
      </c>
      <c r="K64" s="49" t="str">
        <f t="shared" si="5"/>
        <v/>
      </c>
      <c r="L64" s="49">
        <f t="shared" si="6"/>
        <v>25</v>
      </c>
      <c r="M64" s="49"/>
      <c r="N64" s="125" t="e">
        <f t="shared" si="2"/>
        <v>#VALUE!</v>
      </c>
      <c r="O64" s="125" t="e">
        <f t="array" ref="O64">IF(AND(K64="", L64=""), "", IF(K64, INDEX(十五音韻母資料表, K64, 6), INDEX(十五音韻母資料表, L64, 7)))</f>
        <v>#VALUE!</v>
      </c>
      <c r="P64" s="161" t="e">
        <f t="array" ref="P64">IF(AND(K64="", L64=""), "", IF(K64, INDEX(十五音韻母資料表, K64, 8), INDEX(十五音韻母資料表, L64, 9)))</f>
        <v>#VALUE!</v>
      </c>
      <c r="Q64" s="125" t="e">
        <f t="array" ref="Q64">IF(AND(K64="", L64=""), "", IF(K64, INDEX(十五音韻母資料表, K64, 2), INDEX(十五音韻母資料表, L64, 2)))</f>
        <v>#VALUE!</v>
      </c>
      <c r="R64" s="125" t="e">
        <f t="array" ref="R64">IF(AND(K64="", L64=""), "", IF(K64, INDEX(十五音韻母資料表, K64, 12), INDEX(十五音韻母資料表, L64, 13)))</f>
        <v>#VALUE!</v>
      </c>
      <c r="S64" s="125" t="e">
        <f t="array" ref="S64">IF(AND(K64="", L64=""), "", IF(K64, INDEX(十五音韻母資料表, K64, 14), INDEX(十五音韻母資料表, L64, 15)))</f>
        <v>#VALUE!</v>
      </c>
      <c r="T64" s="125" t="e">
        <f t="array" ref="T64">IF(AND(K64="", L64=""), "", IF(K64, INDEX(十五音韻母資料表, K64, 16), INDEX(十五音韻母資料表, L64, 17)))</f>
        <v>#VALUE!</v>
      </c>
      <c r="U64" s="125" t="e">
        <f t="array" ref="U64">IF(AND(K64="", L64=""), "", IF(K64, INDEX(十五音韻母資料表, K64, 18), INDEX(十五音韻母資料表, L64, 19)))</f>
        <v>#VALUE!</v>
      </c>
    </row>
    <row r="65" spans="2:21" ht="23">
      <c r="B65" s="118"/>
      <c r="C65" s="2"/>
      <c r="D65" s="2"/>
      <c r="E65" s="118">
        <v>61</v>
      </c>
      <c r="F65" s="2"/>
      <c r="G65" s="2" t="s">
        <v>460</v>
      </c>
      <c r="H65" s="118">
        <v>61</v>
      </c>
      <c r="I65" s="49" t="s">
        <v>384</v>
      </c>
      <c r="J65" s="160">
        <v>61</v>
      </c>
      <c r="K65" s="49" t="str">
        <f t="shared" si="5"/>
        <v/>
      </c>
      <c r="L65" s="49">
        <f t="shared" si="6"/>
        <v>15</v>
      </c>
      <c r="M65" s="49"/>
      <c r="N65" s="125" t="e">
        <f t="shared" si="2"/>
        <v>#VALUE!</v>
      </c>
      <c r="O65" s="125" t="e">
        <f t="array" ref="O65">IF(AND(K65="", L65=""), "", IF(K65, INDEX(十五音韻母資料表, K65, 6), INDEX(十五音韻母資料表, L65, 7)))</f>
        <v>#VALUE!</v>
      </c>
      <c r="P65" s="161" t="e">
        <f t="array" ref="P65">IF(AND(K65="", L65=""), "", IF(K65, INDEX(十五音韻母資料表, K65, 8), INDEX(十五音韻母資料表, L65, 9)))</f>
        <v>#VALUE!</v>
      </c>
      <c r="Q65" s="125" t="e">
        <f t="array" ref="Q65">IF(AND(K65="", L65=""), "", IF(K65, INDEX(十五音韻母資料表, K65, 2), INDEX(十五音韻母資料表, L65, 2)))</f>
        <v>#VALUE!</v>
      </c>
      <c r="R65" s="125" t="e">
        <f t="array" ref="R65">IF(AND(K65="", L65=""), "", IF(K65, INDEX(十五音韻母資料表, K65, 12), INDEX(十五音韻母資料表, L65, 13)))</f>
        <v>#VALUE!</v>
      </c>
      <c r="S65" s="125" t="e">
        <f t="array" ref="S65">IF(AND(K65="", L65=""), "", IF(K65, INDEX(十五音韻母資料表, K65, 14), INDEX(十五音韻母資料表, L65, 15)))</f>
        <v>#VALUE!</v>
      </c>
      <c r="T65" s="125" t="e">
        <f t="array" ref="T65">IF(AND(K65="", L65=""), "", IF(K65, INDEX(十五音韻母資料表, K65, 16), INDEX(十五音韻母資料表, L65, 17)))</f>
        <v>#VALUE!</v>
      </c>
      <c r="U65" s="125" t="e">
        <f t="array" ref="U65">IF(AND(K65="", L65=""), "", IF(K65, INDEX(十五音韻母資料表, K65, 18), INDEX(十五音韻母資料表, L65, 19)))</f>
        <v>#VALUE!</v>
      </c>
    </row>
    <row r="66" spans="2:21" ht="23">
      <c r="B66" s="118"/>
      <c r="C66" s="2"/>
      <c r="D66" s="2"/>
      <c r="E66" s="118">
        <v>62</v>
      </c>
      <c r="F66" s="2" t="s">
        <v>360</v>
      </c>
      <c r="G66" s="2" t="s">
        <v>384</v>
      </c>
      <c r="H66" s="118">
        <v>62</v>
      </c>
      <c r="I66" s="49" t="s">
        <v>702</v>
      </c>
      <c r="J66" s="160">
        <v>62</v>
      </c>
      <c r="K66" s="49" t="str">
        <f t="shared" si="5"/>
        <v/>
      </c>
      <c r="L66" s="49">
        <f t="shared" si="6"/>
        <v>49</v>
      </c>
      <c r="M66" s="49"/>
      <c r="N66" s="125" t="e">
        <f t="shared" si="2"/>
        <v>#VALUE!</v>
      </c>
      <c r="O66" s="125" t="e">
        <f t="array" ref="O66">IF(AND(K66="", L66=""), "", IF(K66, INDEX(十五音韻母資料表, K66, 6), INDEX(十五音韻母資料表, L66, 7)))</f>
        <v>#VALUE!</v>
      </c>
      <c r="P66" s="161" t="e">
        <f t="array" ref="P66">IF(AND(K66="", L66=""), "", IF(K66, INDEX(十五音韻母資料表, K66, 8), INDEX(十五音韻母資料表, L66, 9)))</f>
        <v>#VALUE!</v>
      </c>
      <c r="Q66" s="125" t="e">
        <f t="array" ref="Q66">IF(AND(K66="", L66=""), "", IF(K66, INDEX(十五音韻母資料表, K66, 2), INDEX(十五音韻母資料表, L66, 2)))</f>
        <v>#VALUE!</v>
      </c>
      <c r="R66" s="125" t="e">
        <f t="array" ref="R66">IF(AND(K66="", L66=""), "", IF(K66, INDEX(十五音韻母資料表, K66, 12), INDEX(十五音韻母資料表, L66, 13)))</f>
        <v>#VALUE!</v>
      </c>
      <c r="S66" s="125" t="e">
        <f t="array" ref="S66">IF(AND(K66="", L66=""), "", IF(K66, INDEX(十五音韻母資料表, K66, 14), INDEX(十五音韻母資料表, L66, 15)))</f>
        <v>#VALUE!</v>
      </c>
      <c r="T66" s="125" t="e">
        <f t="array" ref="T66">IF(AND(K66="", L66=""), "", IF(K66, INDEX(十五音韻母資料表, K66, 16), INDEX(十五音韻母資料表, L66, 17)))</f>
        <v>#VALUE!</v>
      </c>
      <c r="U66" s="125" t="e">
        <f t="array" ref="U66">IF(AND(K66="", L66=""), "", IF(K66, INDEX(十五音韻母資料表, K66, 18), INDEX(十五音韻母資料表, L66, 19)))</f>
        <v>#VALUE!</v>
      </c>
    </row>
    <row r="67" spans="2:21" ht="23">
      <c r="B67" s="118"/>
      <c r="C67" s="2"/>
      <c r="D67" s="2"/>
      <c r="E67" s="118">
        <v>63</v>
      </c>
      <c r="F67" s="2"/>
      <c r="G67" s="2" t="s">
        <v>99</v>
      </c>
      <c r="H67" s="118">
        <v>63</v>
      </c>
      <c r="I67" s="49" t="s">
        <v>99</v>
      </c>
      <c r="J67" s="160">
        <v>63</v>
      </c>
      <c r="K67" s="49" t="str">
        <f t="shared" si="5"/>
        <v/>
      </c>
      <c r="L67" s="49">
        <f t="shared" si="6"/>
        <v>7</v>
      </c>
      <c r="M67" s="49"/>
      <c r="N67" s="125" t="e">
        <f t="shared" si="2"/>
        <v>#VALUE!</v>
      </c>
      <c r="O67" s="125" t="e">
        <f t="array" ref="O67">IF(AND(K67="", L67=""), "", IF(K67, INDEX(十五音韻母資料表, K67, 6), INDEX(十五音韻母資料表, L67, 7)))</f>
        <v>#VALUE!</v>
      </c>
      <c r="P67" s="161" t="e">
        <f t="array" ref="P67">IF(AND(K67="", L67=""), "", IF(K67, INDEX(十五音韻母資料表, K67, 8), INDEX(十五音韻母資料表, L67, 9)))</f>
        <v>#VALUE!</v>
      </c>
      <c r="Q67" s="125" t="e">
        <f t="array" ref="Q67">IF(AND(K67="", L67=""), "", IF(K67, INDEX(十五音韻母資料表, K67, 2), INDEX(十五音韻母資料表, L67, 2)))</f>
        <v>#VALUE!</v>
      </c>
      <c r="R67" s="125" t="e">
        <f t="array" ref="R67">IF(AND(K67="", L67=""), "", IF(K67, INDEX(十五音韻母資料表, K67, 12), INDEX(十五音韻母資料表, L67, 13)))</f>
        <v>#VALUE!</v>
      </c>
      <c r="S67" s="125" t="e">
        <f t="array" ref="S67">IF(AND(K67="", L67=""), "", IF(K67, INDEX(十五音韻母資料表, K67, 14), INDEX(十五音韻母資料表, L67, 15)))</f>
        <v>#VALUE!</v>
      </c>
      <c r="T67" s="125" t="e">
        <f t="array" ref="T67">IF(AND(K67="", L67=""), "", IF(K67, INDEX(十五音韻母資料表, K67, 16), INDEX(十五音韻母資料表, L67, 17)))</f>
        <v>#VALUE!</v>
      </c>
      <c r="U67" s="125" t="e">
        <f t="array" ref="U67">IF(AND(K67="", L67=""), "", IF(K67, INDEX(十五音韻母資料表, K67, 18), INDEX(十五音韻母資料表, L67, 19)))</f>
        <v>#VALUE!</v>
      </c>
    </row>
    <row r="68" spans="2:21" ht="23">
      <c r="B68" s="118"/>
      <c r="C68" s="2"/>
      <c r="D68" s="2"/>
      <c r="E68" s="118">
        <v>64</v>
      </c>
      <c r="F68" s="2" t="s">
        <v>376</v>
      </c>
      <c r="G68" s="2" t="s">
        <v>681</v>
      </c>
      <c r="H68" s="118">
        <v>64</v>
      </c>
      <c r="I68" s="49" t="s">
        <v>681</v>
      </c>
      <c r="J68" s="160">
        <v>64</v>
      </c>
      <c r="K68" s="49">
        <f t="shared" si="5"/>
        <v>47</v>
      </c>
      <c r="L68" s="49" t="str">
        <f t="shared" si="6"/>
        <v/>
      </c>
      <c r="M68" s="49"/>
      <c r="N68" s="125" t="str">
        <f t="shared" si="2"/>
        <v>舒聲</v>
      </c>
      <c r="O68" s="125" t="str">
        <f t="array" ref="O68">IF(AND(K68="", L68=""), "", IF(K68, INDEX(十五音韻母資料表, K68, 6), INDEX(十五音韻母資料表, L68, 7)))</f>
        <v>om</v>
      </c>
      <c r="P68" s="161" t="str">
        <f t="array" ref="P68">IF(AND(K68="", L68=""), "", IF(K68, INDEX(十五音韻母資料表, K68, 8), INDEX(十五音韻母資料表, L68, 9)))</f>
        <v>ɔm</v>
      </c>
      <c r="Q68" s="125" t="str">
        <f t="array" ref="Q68">IF(AND(K68="", L68=""), "", IF(K68, INDEX(十五音韻母資料表, K68, 2), INDEX(十五音韻母資料表, L68, 2)))</f>
        <v>箴</v>
      </c>
      <c r="R68" s="125" t="str">
        <f t="array" ref="R68">IF(AND(K68="", L68=""), "", IF(K68, INDEX(十五音韻母資料表, K68, 12), INDEX(十五音韻母資料表, L68, 13)))</f>
        <v>om</v>
      </c>
      <c r="S68" s="125" t="str">
        <f t="array" ref="S68">IF(AND(K68="", L68=""), "", IF(K68, INDEX(十五音韻母資料表, K68, 14), INDEX(十五音韻母資料表, L68, 15)))</f>
        <v>om</v>
      </c>
      <c r="T68" s="125" t="str">
        <f t="array" ref="T68">IF(AND(K68="", L68=""), "", IF(K68, INDEX(十五音韻母資料表, K68, 16), INDEX(十五音韻母資料表, L68, 17)))</f>
        <v>ㆱ</v>
      </c>
      <c r="U68" s="125" t="str">
        <f t="array" ref="U68">IF(AND(K68="", L68=""), "", IF(K68, INDEX(十五音韻母資料表, K68, 18), INDEX(十五音韻母資料表, L68, 19)))</f>
        <v>om</v>
      </c>
    </row>
    <row r="69" spans="2:21" ht="23">
      <c r="B69" s="118"/>
      <c r="C69" s="2"/>
      <c r="D69" s="2"/>
      <c r="E69" s="118">
        <v>65</v>
      </c>
      <c r="F69" s="2" t="s">
        <v>384</v>
      </c>
      <c r="G69" s="2" t="s">
        <v>685</v>
      </c>
      <c r="H69" s="118">
        <v>65</v>
      </c>
      <c r="I69" s="167" t="s">
        <v>685</v>
      </c>
      <c r="J69" s="160">
        <v>65</v>
      </c>
      <c r="K69" s="49" t="str">
        <f t="shared" si="5"/>
        <v/>
      </c>
      <c r="L69" s="49">
        <f t="shared" si="6"/>
        <v>47</v>
      </c>
      <c r="M69" s="49"/>
      <c r="N69" s="125" t="e">
        <f t="shared" si="2"/>
        <v>#VALUE!</v>
      </c>
      <c r="O69" s="125" t="e">
        <f t="array" ref="O69">IF(AND(K69="", L69=""), "", IF(K69, INDEX(十五音韻母資料表, K69, 6), INDEX(十五音韻母資料表, L69, 7)))</f>
        <v>#VALUE!</v>
      </c>
      <c r="P69" s="161" t="e">
        <f t="array" ref="P69">IF(AND(K69="", L69=""), "", IF(K69, INDEX(十五音韻母資料表, K69, 8), INDEX(十五音韻母資料表, L69, 9)))</f>
        <v>#VALUE!</v>
      </c>
      <c r="Q69" s="125" t="e">
        <f t="array" ref="Q69">IF(AND(K69="", L69=""), "", IF(K69, INDEX(十五音韻母資料表, K69, 2), INDEX(十五音韻母資料表, L69, 2)))</f>
        <v>#VALUE!</v>
      </c>
      <c r="R69" s="125" t="e">
        <f t="array" ref="R69">IF(AND(K69="", L69=""), "", IF(K69, INDEX(十五音韻母資料表, K69, 12), INDEX(十五音韻母資料表, L69, 13)))</f>
        <v>#VALUE!</v>
      </c>
      <c r="S69" s="125" t="e">
        <f t="array" ref="S69">IF(AND(K69="", L69=""), "", IF(K69, INDEX(十五音韻母資料表, K69, 14), INDEX(十五音韻母資料表, L69, 15)))</f>
        <v>#VALUE!</v>
      </c>
      <c r="T69" s="125" t="e">
        <f t="array" ref="T69">IF(AND(K69="", L69=""), "", IF(K69, INDEX(十五音韻母資料表, K69, 16), INDEX(十五音韻母資料表, L69, 17)))</f>
        <v>#VALUE!</v>
      </c>
      <c r="U69" s="125" t="e">
        <f t="array" ref="U69">IF(AND(K69="", L69=""), "", IF(K69, INDEX(十五音韻母資料表, K69, 18), INDEX(十五音韻母資料表, L69, 19)))</f>
        <v>#VALUE!</v>
      </c>
    </row>
    <row r="70" spans="2:21" ht="23">
      <c r="B70" s="118"/>
      <c r="C70" s="2"/>
      <c r="D70" s="2"/>
      <c r="E70" s="118">
        <v>66</v>
      </c>
      <c r="F70" s="2"/>
      <c r="G70" s="2" t="s">
        <v>74</v>
      </c>
      <c r="H70" s="118">
        <v>66</v>
      </c>
      <c r="I70" s="49" t="s">
        <v>74</v>
      </c>
      <c r="J70" s="160">
        <v>66</v>
      </c>
      <c r="K70" s="49">
        <f t="shared" si="5"/>
        <v>7</v>
      </c>
      <c r="L70" s="49" t="str">
        <f t="shared" si="6"/>
        <v/>
      </c>
      <c r="M70" s="49"/>
      <c r="N70" s="125" t="str">
        <f t="shared" si="2"/>
        <v>舒聲</v>
      </c>
      <c r="O70" s="125" t="str">
        <f t="array" ref="O70">IF(AND(K70="", L70=""), "", IF(K70, INDEX(十五音韻母資料表, K70, 6), INDEX(十五音韻母資料表, L70, 7)))</f>
        <v>ong</v>
      </c>
      <c r="P70" s="161" t="str">
        <f t="array" ref="P70">IF(AND(K70="", L70=""), "", IF(K70, INDEX(十五音韻母資料表, K70, 8), INDEX(十五音韻母資料表, L70, 9)))</f>
        <v>ɔŋ</v>
      </c>
      <c r="Q70" s="125" t="str">
        <f t="array" ref="Q70">IF(AND(K70="", L70=""), "", IF(K70, INDEX(十五音韻母資料表, K70, 2), INDEX(十五音韻母資料表, L70, 2)))</f>
        <v>公</v>
      </c>
      <c r="R70" s="125" t="str">
        <f t="array" ref="R70">IF(AND(K70="", L70=""), "", IF(K70, INDEX(十五音韻母資料表, K70, 12), INDEX(十五音韻母資料表, L70, 13)))</f>
        <v>ong</v>
      </c>
      <c r="S70" s="125" t="str">
        <f t="array" ref="S70">IF(AND(K70="", L70=""), "", IF(K70, INDEX(十五音韻母資料表, K70, 14), INDEX(十五音韻母資料表, L70, 15)))</f>
        <v>ong</v>
      </c>
      <c r="T70" s="125" t="str">
        <f t="array" ref="T70">IF(AND(K70="", L70=""), "", IF(K70, INDEX(十五音韻母資料表, K70, 16), INDEX(十五音韻母資料表, L70, 17)))</f>
        <v>ㆲ</v>
      </c>
      <c r="U70" s="125" t="str">
        <f t="array" ref="U70">IF(AND(K70="", L70=""), "", IF(K70, INDEX(十五音韻母資料表, K70, 18), INDEX(十五音韻母資料表, L70, 19)))</f>
        <v>ong</v>
      </c>
    </row>
    <row r="71" spans="2:21" ht="23">
      <c r="B71" s="118"/>
      <c r="C71" s="2"/>
      <c r="D71" s="2"/>
      <c r="E71" s="118">
        <v>67</v>
      </c>
      <c r="F71" s="2" t="s">
        <v>97</v>
      </c>
      <c r="G71" s="2" t="s">
        <v>75</v>
      </c>
      <c r="H71" s="118">
        <v>67</v>
      </c>
      <c r="I71" s="165" t="s">
        <v>75</v>
      </c>
      <c r="J71" s="160">
        <v>67</v>
      </c>
      <c r="K71" s="49">
        <f t="shared" si="5"/>
        <v>27</v>
      </c>
      <c r="L71" s="49" t="str">
        <f t="shared" si="6"/>
        <v/>
      </c>
      <c r="M71" s="49"/>
      <c r="N71" s="125" t="str">
        <f t="shared" si="2"/>
        <v>舒聲</v>
      </c>
      <c r="O71" s="125" t="str">
        <f t="array" ref="O71">IF(AND(K71="", L71=""), "", IF(K71, INDEX(十五音韻母資料表, K71, 6), INDEX(十五音韻母資料表, L71, 7)))</f>
        <v>u</v>
      </c>
      <c r="P71" s="161" t="str">
        <f t="array" ref="P71">IF(AND(K71="", L71=""), "", IF(K71, INDEX(十五音韻母資料表, K71, 8), INDEX(十五音韻母資料表, L71, 9)))</f>
        <v>u</v>
      </c>
      <c r="Q71" s="125" t="str">
        <f t="array" ref="Q71">IF(AND(K71="", L71=""), "", IF(K71, INDEX(十五音韻母資料表, K71, 2), INDEX(十五音韻母資料表, L71, 2)))</f>
        <v>艍</v>
      </c>
      <c r="R71" s="125" t="str">
        <f t="array" ref="R71">IF(AND(K71="", L71=""), "", IF(K71, INDEX(十五音韻母資料表, K71, 12), INDEX(十五音韻母資料表, L71, 13)))</f>
        <v>u</v>
      </c>
      <c r="S71" s="125" t="str">
        <f t="array" ref="S71">IF(AND(K71="", L71=""), "", IF(K71, INDEX(十五音韻母資料表, K71, 14), INDEX(十五音韻母資料表, L71, 15)))</f>
        <v>u</v>
      </c>
      <c r="T71" s="125" t="str">
        <f t="array" ref="T71">IF(AND(K71="", L71=""), "", IF(K71, INDEX(十五音韻母資料表, K71, 16), INDEX(十五音韻母資料表, L71, 17)))</f>
        <v>ㄨ</v>
      </c>
      <c r="U71" s="125" t="str">
        <f t="array" ref="U71">IF(AND(K71="", L71=""), "", IF(K71, INDEX(十五音韻母資料表, K71, 18), INDEX(十五音韻母資料表, L71, 19)))</f>
        <v>u</v>
      </c>
    </row>
    <row r="72" spans="2:21" ht="23">
      <c r="B72" s="118"/>
      <c r="C72" s="2"/>
      <c r="D72" s="2"/>
      <c r="E72" s="118">
        <v>68</v>
      </c>
      <c r="F72" s="2" t="s">
        <v>403</v>
      </c>
      <c r="G72" s="2" t="s">
        <v>486</v>
      </c>
      <c r="H72" s="118">
        <v>68</v>
      </c>
      <c r="I72" s="49" t="s">
        <v>486</v>
      </c>
      <c r="J72" s="160">
        <v>68</v>
      </c>
      <c r="K72" s="49" t="str">
        <f t="shared" si="5"/>
        <v/>
      </c>
      <c r="L72" s="49">
        <f t="shared" si="6"/>
        <v>27</v>
      </c>
      <c r="M72" s="49"/>
      <c r="N72" s="125" t="e">
        <f t="shared" si="2"/>
        <v>#VALUE!</v>
      </c>
      <c r="O72" s="125" t="e">
        <f t="array" ref="O72">IF(AND(K72="", L72=""), "", IF(K72, INDEX(十五音韻母資料表, K72, 6), INDEX(十五音韻母資料表, L72, 7)))</f>
        <v>#VALUE!</v>
      </c>
      <c r="P72" s="161" t="e">
        <f t="array" ref="P72">IF(AND(K72="", L72=""), "", IF(K72, INDEX(十五音韻母資料表, K72, 8), INDEX(十五音韻母資料表, L72, 9)))</f>
        <v>#VALUE!</v>
      </c>
      <c r="Q72" s="125" t="e">
        <f t="array" ref="Q72">IF(AND(K72="", L72=""), "", IF(K72, INDEX(十五音韻母資料表, K72, 2), INDEX(十五音韻母資料表, L72, 2)))</f>
        <v>#VALUE!</v>
      </c>
      <c r="R72" s="125" t="e">
        <f t="array" ref="R72">IF(AND(K72="", L72=""), "", IF(K72, INDEX(十五音韻母資料表, K72, 12), INDEX(十五音韻母資料表, L72, 13)))</f>
        <v>#VALUE!</v>
      </c>
      <c r="S72" s="125" t="e">
        <f t="array" ref="S72">IF(AND(K72="", L72=""), "", IF(K72, INDEX(十五音韻母資料表, K72, 14), INDEX(十五音韻母資料表, L72, 15)))</f>
        <v>#VALUE!</v>
      </c>
      <c r="T72" s="125" t="e">
        <f t="array" ref="T72">IF(AND(K72="", L72=""), "", IF(K72, INDEX(十五音韻母資料表, K72, 16), INDEX(十五音韻母資料表, L72, 17)))</f>
        <v>#VALUE!</v>
      </c>
      <c r="U72" s="125" t="e">
        <f t="array" ref="U72">IF(AND(K72="", L72=""), "", IF(K72, INDEX(十五音韻母資料表, K72, 18), INDEX(十五音韻母資料表, L72, 19)))</f>
        <v>#VALUE!</v>
      </c>
    </row>
    <row r="73" spans="2:21" ht="23">
      <c r="B73" s="118"/>
      <c r="C73" s="2"/>
      <c r="D73" s="2"/>
      <c r="E73" s="118">
        <v>69</v>
      </c>
      <c r="F73" s="2" t="s">
        <v>408</v>
      </c>
      <c r="G73" s="2" t="s">
        <v>622</v>
      </c>
      <c r="H73" s="118">
        <v>69</v>
      </c>
      <c r="I73" s="49" t="s">
        <v>622</v>
      </c>
      <c r="J73" s="160">
        <v>69</v>
      </c>
      <c r="K73" s="49">
        <f t="shared" si="5"/>
        <v>42</v>
      </c>
      <c r="L73" s="49" t="str">
        <f t="shared" si="6"/>
        <v/>
      </c>
      <c r="M73" s="49"/>
      <c r="N73" s="125" t="str">
        <f t="shared" si="2"/>
        <v>舒聲</v>
      </c>
      <c r="O73" s="125" t="str">
        <f t="array" ref="O73">IF(AND(K73="", L73=""), "", IF(K73, INDEX(十五音韻母資料表, K73, 6), INDEX(十五音韻母資料表, L73, 7)))</f>
        <v>m</v>
      </c>
      <c r="P73" s="161" t="str">
        <f t="array" ref="P73">IF(AND(K73="", L73=""), "", IF(K73, INDEX(十五音韻母資料表, K73, 8), INDEX(十五音韻母資料表, L73, 9)))</f>
        <v>m̩</v>
      </c>
      <c r="Q73" s="125" t="str">
        <f t="array" ref="Q73">IF(AND(K73="", L73=""), "", IF(K73, INDEX(十五音韻母資料表, K73, 2), INDEX(十五音韻母資料表, L73, 2)))</f>
        <v>姆</v>
      </c>
      <c r="R73" s="125" t="str">
        <f t="array" ref="R73">IF(AND(K73="", L73=""), "", IF(K73, INDEX(十五音韻母資料表, K73, 12), INDEX(十五音韻母資料表, L73, 13)))</f>
        <v>m</v>
      </c>
      <c r="S73" s="125" t="str">
        <f t="array" ref="S73">IF(AND(K73="", L73=""), "", IF(K73, INDEX(十五音韻母資料表, K73, 14), INDEX(十五音韻母資料表, L73, 15)))</f>
        <v>m</v>
      </c>
      <c r="T73" s="125" t="str">
        <f t="array" ref="T73">IF(AND(K73="", L73=""), "", IF(K73, INDEX(十五音韻母資料表, K73, 16), INDEX(十五音韻母資料表, L73, 17)))</f>
        <v>ㆬ</v>
      </c>
      <c r="U73" s="125" t="str">
        <f t="array" ref="U73">IF(AND(K73="", L73=""), "", IF(K73, INDEX(十五音韻母資料表, K73, 18), INDEX(十五音韻母資料表, L73, 19)))</f>
        <v>m</v>
      </c>
    </row>
    <row r="74" spans="2:21" ht="23">
      <c r="B74" s="118"/>
      <c r="C74" s="2"/>
      <c r="D74" s="2"/>
      <c r="E74" s="118">
        <v>70</v>
      </c>
      <c r="F74" s="2" t="s">
        <v>418</v>
      </c>
      <c r="G74" s="2" t="s">
        <v>417</v>
      </c>
      <c r="H74" s="118">
        <v>70</v>
      </c>
      <c r="I74" s="49" t="s">
        <v>417</v>
      </c>
      <c r="J74" s="160">
        <v>70</v>
      </c>
      <c r="K74" s="49">
        <f t="shared" si="5"/>
        <v>20</v>
      </c>
      <c r="L74" s="49" t="str">
        <f t="shared" si="6"/>
        <v/>
      </c>
      <c r="M74" s="49"/>
      <c r="N74" s="125" t="str">
        <f t="shared" si="2"/>
        <v>舒聲</v>
      </c>
      <c r="O74" s="125" t="str">
        <f t="array" ref="O74">IF(AND(K74="", L74=""), "", IF(K74, INDEX(十五音韻母資料表, K74, 6), INDEX(十五音韻母資料表, L74, 7)))</f>
        <v>oa</v>
      </c>
      <c r="P74" s="161" t="str">
        <f t="array" ref="P74">IF(AND(K74="", L74=""), "", IF(K74, INDEX(十五音韻母資料表, K74, 8), INDEX(十五音韻母資料表, L74, 9)))</f>
        <v>ua</v>
      </c>
      <c r="Q74" s="125" t="str">
        <f t="array" ref="Q74">IF(AND(K74="", L74=""), "", IF(K74, INDEX(十五音韻母資料表, K74, 2), INDEX(十五音韻母資料表, L74, 2)))</f>
        <v>瓜</v>
      </c>
      <c r="R74" s="125" t="str">
        <f t="array" ref="R74">IF(AND(K74="", L74=""), "", IF(K74, INDEX(十五音韻母資料表, K74, 12), INDEX(十五音韻母資料表, L74, 13)))</f>
        <v>oa</v>
      </c>
      <c r="S74" s="125" t="str">
        <f t="array" ref="S74">IF(AND(K74="", L74=""), "", IF(K74, INDEX(十五音韻母資料表, K74, 14), INDEX(十五音韻母資料表, L74, 15)))</f>
        <v>ua</v>
      </c>
      <c r="T74" s="125" t="str">
        <f t="array" ref="T74">IF(AND(K74="", L74=""), "", IF(K74, INDEX(十五音韻母資料表, K74, 16), INDEX(十五音韻母資料表, L74, 17)))</f>
        <v>ㄨㄚ</v>
      </c>
      <c r="U74" s="125" t="str">
        <f t="array" ref="U74">IF(AND(K74="", L74=""), "", IF(K74, INDEX(十五音韻母資料表, K74, 18), INDEX(十五音韻母資料表, L74, 19)))</f>
        <v>ua</v>
      </c>
    </row>
    <row r="75" spans="2:21" ht="23">
      <c r="B75" s="118"/>
      <c r="C75" s="2"/>
      <c r="D75" s="2"/>
      <c r="E75" s="118">
        <v>71</v>
      </c>
      <c r="F75" s="2" t="s">
        <v>424</v>
      </c>
      <c r="G75" s="2" t="s">
        <v>327</v>
      </c>
      <c r="H75" s="118">
        <v>71</v>
      </c>
      <c r="I75" s="49" t="s">
        <v>582</v>
      </c>
      <c r="J75" s="160">
        <v>71</v>
      </c>
      <c r="K75" s="49">
        <f t="shared" si="5"/>
        <v>37</v>
      </c>
      <c r="L75" s="49" t="str">
        <f t="shared" si="6"/>
        <v/>
      </c>
      <c r="M75" s="49"/>
      <c r="N75" s="125" t="str">
        <f t="shared" si="2"/>
        <v>舒聲</v>
      </c>
      <c r="O75" s="125" t="str">
        <f t="array" ref="O75">IF(AND(K75="", L75=""), "", IF(K75, INDEX(十五音韻母資料表, K75, 6), INDEX(十五音韻母資料表, L75, 7)))</f>
        <v>oann</v>
      </c>
      <c r="P75" s="161" t="str">
        <f t="array" ref="P75">IF(AND(K75="", L75=""), "", IF(K75, INDEX(十五音韻母資料表, K75, 8), INDEX(十五音韻母資料表, L75, 9)))</f>
        <v>ũã</v>
      </c>
      <c r="Q75" s="125" t="str">
        <f t="array" ref="Q75">IF(AND(K75="", L75=""), "", IF(K75, INDEX(十五音韻母資料表, K75, 2), INDEX(十五音韻母資料表, L75, 2)))</f>
        <v>官</v>
      </c>
      <c r="R75" s="125" t="str">
        <f t="array" ref="R75">IF(AND(K75="", L75=""), "", IF(K75, INDEX(十五音韻母資料表, K75, 12), INDEX(十五音韻母資料表, L75, 13)))</f>
        <v>oaⁿ</v>
      </c>
      <c r="S75" s="125" t="str">
        <f t="array" ref="S75">IF(AND(K75="", L75=""), "", IF(K75, INDEX(十五音韻母資料表, K75, 14), INDEX(十五音韻母資料表, L75, 15)))</f>
        <v>uann</v>
      </c>
      <c r="T75" s="125" t="str">
        <f t="array" ref="T75">IF(AND(K75="", L75=""), "", IF(K75, INDEX(十五音韻母資料表, K75, 16), INDEX(十五音韻母資料表, L75, 17)))</f>
        <v>ㄨㆩ</v>
      </c>
      <c r="U75" s="125" t="str">
        <f t="array" ref="U75">IF(AND(K75="", L75=""), "", IF(K75, INDEX(十五音韻母資料表, K75, 18), INDEX(十五音韻母資料表, L75, 19)))</f>
        <v>nua</v>
      </c>
    </row>
    <row r="76" spans="2:21" ht="23">
      <c r="B76" s="118"/>
      <c r="C76" s="2"/>
      <c r="D76" s="2"/>
      <c r="E76" s="118">
        <v>72</v>
      </c>
      <c r="F76" s="2" t="s">
        <v>433</v>
      </c>
      <c r="G76" s="2" t="s">
        <v>328</v>
      </c>
      <c r="H76" s="118">
        <v>72</v>
      </c>
      <c r="I76" s="49" t="s">
        <v>327</v>
      </c>
      <c r="J76" s="160">
        <v>72</v>
      </c>
      <c r="K76" s="49">
        <f t="shared" si="5"/>
        <v>8</v>
      </c>
      <c r="L76" s="49" t="str">
        <f t="shared" si="6"/>
        <v/>
      </c>
      <c r="M76" s="49"/>
      <c r="N76" s="125" t="str">
        <f t="shared" si="2"/>
        <v>舒聲</v>
      </c>
      <c r="O76" s="125" t="str">
        <f t="array" ref="O76">IF(AND(K76="", L76=""), "", IF(K76, INDEX(十五音韻母資料表, K76, 6), INDEX(十五音韻母資料表, L76, 7)))</f>
        <v>oai</v>
      </c>
      <c r="P76" s="161" t="str">
        <f t="array" ref="P76">IF(AND(K76="", L76=""), "", IF(K76, INDEX(十五音韻母資料表, K76, 8), INDEX(十五音韻母資料表, L76, 9)))</f>
        <v>uai</v>
      </c>
      <c r="Q76" s="125" t="str">
        <f t="array" ref="Q76">IF(AND(K76="", L76=""), "", IF(K76, INDEX(十五音韻母資料表, K76, 2), INDEX(十五音韻母資料表, L76, 2)))</f>
        <v>乖</v>
      </c>
      <c r="R76" s="125" t="str">
        <f t="array" ref="R76">IF(AND(K76="", L76=""), "", IF(K76, INDEX(十五音韻母資料表, K76, 12), INDEX(十五音韻母資料表, L76, 13)))</f>
        <v>oai</v>
      </c>
      <c r="S76" s="125" t="str">
        <f t="array" ref="S76">IF(AND(K76="", L76=""), "", IF(K76, INDEX(十五音韻母資料表, K76, 14), INDEX(十五音韻母資料表, L76, 15)))</f>
        <v>uai</v>
      </c>
      <c r="T76" s="125" t="str">
        <f t="array" ref="T76">IF(AND(K76="", L76=""), "", IF(K76, INDEX(十五音韻母資料表, K76, 16), INDEX(十五音韻母資料表, L76, 17)))</f>
        <v>ㄨㄞ</v>
      </c>
      <c r="U76" s="125" t="str">
        <f t="array" ref="U76">IF(AND(K76="", L76=""), "", IF(K76, INDEX(十五音韻母資料表, K76, 18), INDEX(十五音韻母資料表, L76, 19)))</f>
        <v>uai</v>
      </c>
    </row>
    <row r="77" spans="2:21" ht="23">
      <c r="B77" s="118"/>
      <c r="C77" s="2"/>
      <c r="D77" s="2"/>
      <c r="E77" s="118">
        <v>73</v>
      </c>
      <c r="F77" s="2" t="s">
        <v>441</v>
      </c>
      <c r="G77" s="2" t="s">
        <v>644</v>
      </c>
      <c r="H77" s="118">
        <v>73</v>
      </c>
      <c r="I77" s="49" t="s">
        <v>328</v>
      </c>
      <c r="J77" s="160">
        <v>73</v>
      </c>
      <c r="K77" s="49" t="str">
        <f t="shared" si="5"/>
        <v/>
      </c>
      <c r="L77" s="49">
        <f t="shared" si="6"/>
        <v>8</v>
      </c>
      <c r="M77" s="49"/>
      <c r="N77" s="125" t="e">
        <f t="shared" si="2"/>
        <v>#VALUE!</v>
      </c>
      <c r="O77" s="125" t="e">
        <f t="array" ref="O77">IF(AND(K77="", L77=""), "", IF(K77, INDEX(十五音韻母資料表, K77, 6), INDEX(十五音韻母資料表, L77, 7)))</f>
        <v>#VALUE!</v>
      </c>
      <c r="P77" s="161" t="e">
        <f t="array" ref="P77">IF(AND(K77="", L77=""), "", IF(K77, INDEX(十五音韻母資料表, K77, 8), INDEX(十五音韻母資料表, L77, 9)))</f>
        <v>#VALUE!</v>
      </c>
      <c r="Q77" s="125" t="e">
        <f t="array" ref="Q77">IF(AND(K77="", L77=""), "", IF(K77, INDEX(十五音韻母資料表, K77, 2), INDEX(十五音韻母資料表, L77, 2)))</f>
        <v>#VALUE!</v>
      </c>
      <c r="R77" s="125" t="e">
        <f t="array" ref="R77">IF(AND(K77="", L77=""), "", IF(K77, INDEX(十五音韻母資料表, K77, 12), INDEX(十五音韻母資料表, L77, 13)))</f>
        <v>#VALUE!</v>
      </c>
      <c r="S77" s="125" t="e">
        <f t="array" ref="S77">IF(AND(K77="", L77=""), "", IF(K77, INDEX(十五音韻母資料表, K77, 14), INDEX(十五音韻母資料表, L77, 15)))</f>
        <v>#VALUE!</v>
      </c>
      <c r="T77" s="125" t="e">
        <f t="array" ref="T77">IF(AND(K77="", L77=""), "", IF(K77, INDEX(十五音韻母資料表, K77, 16), INDEX(十五音韻母資料表, L77, 17)))</f>
        <v>#VALUE!</v>
      </c>
      <c r="U77" s="125" t="e">
        <f t="array" ref="U77">IF(AND(K77="", L77=""), "", IF(K77, INDEX(十五音韻母資料表, K77, 18), INDEX(十五音韻母資料表, L77, 19)))</f>
        <v>#VALUE!</v>
      </c>
    </row>
    <row r="78" spans="2:21" ht="23">
      <c r="B78" s="118"/>
      <c r="C78" s="2"/>
      <c r="D78" s="2"/>
      <c r="E78" s="118">
        <v>74</v>
      </c>
      <c r="F78" s="2" t="s">
        <v>451</v>
      </c>
      <c r="G78" s="2" t="s">
        <v>645</v>
      </c>
      <c r="H78" s="118">
        <v>74</v>
      </c>
      <c r="I78" s="49" t="s">
        <v>644</v>
      </c>
      <c r="J78" s="160">
        <v>74</v>
      </c>
      <c r="K78" s="49">
        <f t="shared" si="5"/>
        <v>44</v>
      </c>
      <c r="L78" s="49" t="str">
        <f t="shared" si="6"/>
        <v/>
      </c>
      <c r="M78" s="49"/>
      <c r="N78" s="125" t="str">
        <f t="shared" si="2"/>
        <v>舒聲</v>
      </c>
      <c r="O78" s="125" t="str">
        <f t="array" ref="O78">IF(AND(K78="", L78=""), "", IF(K78, INDEX(十五音韻母資料表, K78, 6), INDEX(十五音韻母資料表, L78, 7)))</f>
        <v>oainn</v>
      </c>
      <c r="P78" s="161" t="str">
        <f t="array" ref="P78">IF(AND(K78="", L78=""), "", IF(K78, INDEX(十五音韻母資料表, K78, 8), INDEX(十五音韻母資料表, L78, 9)))</f>
        <v>uãĩ</v>
      </c>
      <c r="Q78" s="125" t="str">
        <f t="array" ref="Q78">IF(AND(K78="", L78=""), "", IF(K78, INDEX(十五音韻母資料表, K78, 2), INDEX(十五音韻母資料表, L78, 2)))</f>
        <v>閂</v>
      </c>
      <c r="R78" s="125" t="str">
        <f t="array" ref="R78">IF(AND(K78="", L78=""), "", IF(K78, INDEX(十五音韻母資料表, K78, 12), INDEX(十五音韻母資料表, L78, 13)))</f>
        <v>oaiⁿ</v>
      </c>
      <c r="S78" s="125" t="str">
        <f t="array" ref="S78">IF(AND(K78="", L78=""), "", IF(K78, INDEX(十五音韻母資料表, K78, 14), INDEX(十五音韻母資料表, L78, 15)))</f>
        <v>uainn</v>
      </c>
      <c r="T78" s="125" t="str">
        <f t="array" ref="T78">IF(AND(K78="", L78=""), "", IF(K78, INDEX(十五音韻母資料表, K78, 16), INDEX(十五音韻母資料表, L78, 17)))</f>
        <v>ㄨㆮ</v>
      </c>
      <c r="U78" s="125" t="str">
        <f t="array" ref="U78">IF(AND(K78="", L78=""), "", IF(K78, INDEX(十五音韻母資料表, K78, 18), INDEX(十五音韻母資料表, L78, 19)))</f>
        <v>nuai</v>
      </c>
    </row>
    <row r="79" spans="2:21" ht="23">
      <c r="B79" s="118"/>
      <c r="C79" s="2"/>
      <c r="D79" s="2"/>
      <c r="E79" s="118">
        <v>75</v>
      </c>
      <c r="F79" s="2" t="s">
        <v>460</v>
      </c>
      <c r="G79" s="2" t="s">
        <v>418</v>
      </c>
      <c r="H79" s="118">
        <v>75</v>
      </c>
      <c r="I79" s="49" t="s">
        <v>645</v>
      </c>
      <c r="J79" s="160">
        <v>75</v>
      </c>
      <c r="K79" s="49" t="str">
        <f t="shared" si="5"/>
        <v/>
      </c>
      <c r="L79" s="49">
        <f t="shared" si="6"/>
        <v>44</v>
      </c>
      <c r="M79" s="49"/>
      <c r="N79" s="125" t="e">
        <f t="shared" si="2"/>
        <v>#VALUE!</v>
      </c>
      <c r="O79" s="125" t="e">
        <f t="array" ref="O79">IF(AND(K79="", L79=""), "", IF(K79, INDEX(十五音韻母資料表, K79, 6), INDEX(十五音韻母資料表, L79, 7)))</f>
        <v>#VALUE!</v>
      </c>
      <c r="P79" s="161" t="e">
        <f t="array" ref="P79">IF(AND(K79="", L79=""), "", IF(K79, INDEX(十五音韻母資料表, K79, 8), INDEX(十五音韻母資料表, L79, 9)))</f>
        <v>#VALUE!</v>
      </c>
      <c r="Q79" s="125" t="e">
        <f t="array" ref="Q79">IF(AND(K79="", L79=""), "", IF(K79, INDEX(十五音韻母資料表, K79, 2), INDEX(十五音韻母資料表, L79, 2)))</f>
        <v>#VALUE!</v>
      </c>
      <c r="R79" s="125" t="e">
        <f t="array" ref="R79">IF(AND(K79="", L79=""), "", IF(K79, INDEX(十五音韻母資料表, K79, 12), INDEX(十五音韻母資料表, L79, 13)))</f>
        <v>#VALUE!</v>
      </c>
      <c r="S79" s="125" t="e">
        <f t="array" ref="S79">IF(AND(K79="", L79=""), "", IF(K79, INDEX(十五音韻母資料表, K79, 14), INDEX(十五音韻母資料表, L79, 15)))</f>
        <v>#VALUE!</v>
      </c>
      <c r="T79" s="125" t="e">
        <f t="array" ref="T79">IF(AND(K79="", L79=""), "", IF(K79, INDEX(十五音韻母資料表, K79, 16), INDEX(十五音韻母資料表, L79, 17)))</f>
        <v>#VALUE!</v>
      </c>
      <c r="U79" s="125" t="e">
        <f t="array" ref="U79">IF(AND(K79="", L79=""), "", IF(K79, INDEX(十五音韻母資料表, K79, 18), INDEX(十五音韻母資料表, L79, 19)))</f>
        <v>#VALUE!</v>
      </c>
    </row>
    <row r="80" spans="2:21" ht="23">
      <c r="B80" s="118"/>
      <c r="C80" s="2"/>
      <c r="D80" s="2"/>
      <c r="E80" s="118">
        <v>76</v>
      </c>
      <c r="F80" s="2" t="s">
        <v>471</v>
      </c>
      <c r="G80" s="2" t="s">
        <v>631</v>
      </c>
      <c r="H80" s="118">
        <v>76</v>
      </c>
      <c r="I80" s="49" t="s">
        <v>418</v>
      </c>
      <c r="J80" s="160">
        <v>76</v>
      </c>
      <c r="K80" s="49" t="str">
        <f t="shared" si="5"/>
        <v/>
      </c>
      <c r="L80" s="49">
        <f t="shared" si="6"/>
        <v>20</v>
      </c>
      <c r="M80" s="49"/>
      <c r="N80" s="125" t="e">
        <f t="shared" si="2"/>
        <v>#VALUE!</v>
      </c>
      <c r="O80" s="125" t="e">
        <f t="array" ref="O80">IF(AND(K80="", L80=""), "", IF(K80, INDEX(十五音韻母資料表, K80, 6), INDEX(十五音韻母資料表, L80, 7)))</f>
        <v>#VALUE!</v>
      </c>
      <c r="P80" s="161" t="e">
        <f t="array" ref="P80">IF(AND(K80="", L80=""), "", IF(K80, INDEX(十五音韻母資料表, K80, 8), INDEX(十五音韻母資料表, L80, 9)))</f>
        <v>#VALUE!</v>
      </c>
      <c r="Q80" s="125" t="e">
        <f t="array" ref="Q80">IF(AND(K80="", L80=""), "", IF(K80, INDEX(十五音韻母資料表, K80, 2), INDEX(十五音韻母資料表, L80, 2)))</f>
        <v>#VALUE!</v>
      </c>
      <c r="R80" s="125" t="e">
        <f t="array" ref="R80">IF(AND(K80="", L80=""), "", IF(K80, INDEX(十五音韻母資料表, K80, 12), INDEX(十五音韻母資料表, L80, 13)))</f>
        <v>#VALUE!</v>
      </c>
      <c r="S80" s="125" t="e">
        <f t="array" ref="S80">IF(AND(K80="", L80=""), "", IF(K80, INDEX(十五音韻母資料表, K80, 14), INDEX(十五音韻母資料表, L80, 15)))</f>
        <v>#VALUE!</v>
      </c>
      <c r="T80" s="125" t="e">
        <f t="array" ref="T80">IF(AND(K80="", L80=""), "", IF(K80, INDEX(十五音韻母資料表, K80, 16), INDEX(十五音韻母資料表, L80, 17)))</f>
        <v>#VALUE!</v>
      </c>
      <c r="U80" s="125" t="e">
        <f t="array" ref="U80">IF(AND(K80="", L80=""), "", IF(K80, INDEX(十五音韻母資料表, K80, 18), INDEX(十五音韻母資料表, L80, 19)))</f>
        <v>#VALUE!</v>
      </c>
    </row>
    <row r="81" spans="2:21" ht="23">
      <c r="B81" s="118"/>
      <c r="C81" s="2"/>
      <c r="D81" s="2"/>
      <c r="E81" s="118">
        <v>77</v>
      </c>
      <c r="F81" s="2" t="s">
        <v>486</v>
      </c>
      <c r="G81" s="2" t="s">
        <v>344</v>
      </c>
      <c r="H81" s="118">
        <v>77</v>
      </c>
      <c r="I81" s="49" t="s">
        <v>631</v>
      </c>
      <c r="J81" s="160">
        <v>77</v>
      </c>
      <c r="K81" s="49" t="str">
        <f t="shared" si="5"/>
        <v/>
      </c>
      <c r="L81" s="49">
        <f t="shared" si="6"/>
        <v>43</v>
      </c>
      <c r="M81" s="49"/>
      <c r="N81" s="125" t="e">
        <f t="shared" si="2"/>
        <v>#VALUE!</v>
      </c>
      <c r="O81" s="125" t="e">
        <f t="array" ref="O81">IF(AND(K81="", L81=""), "", IF(K81, INDEX(十五音韻母資料表, K81, 6), INDEX(十五音韻母資料表, L81, 7)))</f>
        <v>#VALUE!</v>
      </c>
      <c r="P81" s="161" t="e">
        <f t="array" ref="P81">IF(AND(K81="", L81=""), "", IF(K81, INDEX(十五音韻母資料表, K81, 8), INDEX(十五音韻母資料表, L81, 9)))</f>
        <v>#VALUE!</v>
      </c>
      <c r="Q81" s="125" t="e">
        <f t="array" ref="Q81">IF(AND(K81="", L81=""), "", IF(K81, INDEX(十五音韻母資料表, K81, 2), INDEX(十五音韻母資料表, L81, 2)))</f>
        <v>#VALUE!</v>
      </c>
      <c r="R81" s="125" t="e">
        <f t="array" ref="R81">IF(AND(K81="", L81=""), "", IF(K81, INDEX(十五音韻母資料表, K81, 12), INDEX(十五音韻母資料表, L81, 13)))</f>
        <v>#VALUE!</v>
      </c>
      <c r="S81" s="125" t="e">
        <f t="array" ref="S81">IF(AND(K81="", L81=""), "", IF(K81, INDEX(十五音韻母資料表, K81, 14), INDEX(十五音韻母資料表, L81, 15)))</f>
        <v>#VALUE!</v>
      </c>
      <c r="T81" s="125" t="e">
        <f t="array" ref="T81">IF(AND(K81="", L81=""), "", IF(K81, INDEX(十五音韻母資料表, K81, 16), INDEX(十五音韻母資料表, L81, 17)))</f>
        <v>#VALUE!</v>
      </c>
      <c r="U81" s="125" t="e">
        <f t="array" ref="U81">IF(AND(K81="", L81=""), "", IF(K81, INDEX(十五音韻母資料表, K81, 18), INDEX(十五音韻母資料表, L81, 19)))</f>
        <v>#VALUE!</v>
      </c>
    </row>
    <row r="82" spans="2:21" ht="23">
      <c r="B82" s="118"/>
      <c r="C82" s="2"/>
      <c r="D82" s="2"/>
      <c r="E82" s="118">
        <v>78</v>
      </c>
      <c r="F82" s="2" t="s">
        <v>494</v>
      </c>
      <c r="G82" s="2" t="s">
        <v>630</v>
      </c>
      <c r="H82" s="118">
        <v>78</v>
      </c>
      <c r="I82" s="49" t="s">
        <v>344</v>
      </c>
      <c r="J82" s="160">
        <v>78</v>
      </c>
      <c r="K82" s="49">
        <f t="shared" si="5"/>
        <v>10</v>
      </c>
      <c r="L82" s="49" t="str">
        <f t="shared" si="6"/>
        <v/>
      </c>
      <c r="M82" s="49"/>
      <c r="N82" s="125" t="str">
        <f t="shared" si="2"/>
        <v>舒聲</v>
      </c>
      <c r="O82" s="125" t="str">
        <f t="array" ref="O82">IF(AND(K82="", L82=""), "", IF(K82, INDEX(十五音韻母資料表, K82, 6), INDEX(十五音韻母資料表, L82, 7)))</f>
        <v>oan</v>
      </c>
      <c r="P82" s="161" t="str">
        <f t="array" ref="P82">IF(AND(K82="", L82=""), "", IF(K82, INDEX(十五音韻母資料表, K82, 8), INDEX(十五音韻母資料表, L82, 9)))</f>
        <v>uan</v>
      </c>
      <c r="Q82" s="125" t="str">
        <f t="array" ref="Q82">IF(AND(K82="", L82=""), "", IF(K82, INDEX(十五音韻母資料表, K82, 2), INDEX(十五音韻母資料表, L82, 2)))</f>
        <v>觀</v>
      </c>
      <c r="R82" s="125" t="str">
        <f t="array" ref="R82">IF(AND(K82="", L82=""), "", IF(K82, INDEX(十五音韻母資料表, K82, 12), INDEX(十五音韻母資料表, L82, 13)))</f>
        <v>oan</v>
      </c>
      <c r="S82" s="125" t="str">
        <f t="array" ref="S82">IF(AND(K82="", L82=""), "", IF(K82, INDEX(十五音韻母資料表, K82, 14), INDEX(十五音韻母資料表, L82, 15)))</f>
        <v>uan</v>
      </c>
      <c r="T82" s="125" t="str">
        <f t="array" ref="T82">IF(AND(K82="", L82=""), "", IF(K82, INDEX(十五音韻母資料表, K82, 16), INDEX(十五音韻母資料表, L82, 17)))</f>
        <v>ㄨㄢ</v>
      </c>
      <c r="U82" s="125" t="str">
        <f t="array" ref="U82">IF(AND(K82="", L82=""), "", IF(K82, INDEX(十五音韻母資料表, K82, 18), INDEX(十五音韻母資料表, L82, 19)))</f>
        <v>uan</v>
      </c>
    </row>
    <row r="83" spans="2:21" ht="23">
      <c r="B83" s="118"/>
      <c r="C83" s="2"/>
      <c r="D83" s="2"/>
      <c r="E83" s="118">
        <v>79</v>
      </c>
      <c r="F83" s="2" t="s">
        <v>501</v>
      </c>
      <c r="G83" s="2" t="s">
        <v>345</v>
      </c>
      <c r="H83" s="118">
        <v>79</v>
      </c>
      <c r="I83" s="49" t="s">
        <v>630</v>
      </c>
      <c r="J83" s="160">
        <v>79</v>
      </c>
      <c r="K83" s="49">
        <f t="shared" si="5"/>
        <v>43</v>
      </c>
      <c r="L83" s="49" t="str">
        <f t="shared" si="6"/>
        <v/>
      </c>
      <c r="M83" s="49"/>
      <c r="N83" s="125" t="str">
        <f t="shared" si="2"/>
        <v>舒聲</v>
      </c>
      <c r="O83" s="125" t="str">
        <f t="array" ref="O83">IF(AND(K83="", L83=""), "", IF(K83, INDEX(十五音韻母資料表, K83, 6), INDEX(十五音韻母資料表, L83, 7)))</f>
        <v>oang</v>
      </c>
      <c r="P83" s="161" t="str">
        <f t="array" ref="P83">IF(AND(K83="", L83=""), "", IF(K83, INDEX(十五音韻母資料表, K83, 8), INDEX(十五音韻母資料表, L83, 9)))</f>
        <v>uaŋ</v>
      </c>
      <c r="Q83" s="125" t="str">
        <f t="array" ref="Q83">IF(AND(K83="", L83=""), "", IF(K83, INDEX(十五音韻母資料表, K83, 2), INDEX(十五音韻母資料表, L83, 2)))</f>
        <v>光</v>
      </c>
      <c r="R83" s="125" t="str">
        <f t="array" ref="R83">IF(AND(K83="", L83=""), "", IF(K83, INDEX(十五音韻母資料表, K83, 12), INDEX(十五音韻母資料表, L83, 13)))</f>
        <v>oang</v>
      </c>
      <c r="S83" s="125" t="str">
        <f t="array" ref="S83">IF(AND(K83="", L83=""), "", IF(K83, INDEX(十五音韻母資料表, K83, 14), INDEX(十五音韻母資料表, L83, 15)))</f>
        <v>uang</v>
      </c>
      <c r="T83" s="125" t="str">
        <f t="array" ref="T83">IF(AND(K83="", L83=""), "", IF(K83, INDEX(十五音韻母資料表, K83, 16), INDEX(十五音韻母資料表, L83, 17)))</f>
        <v>ㄨㄤ</v>
      </c>
      <c r="U83" s="125" t="str">
        <f t="array" ref="U83">IF(AND(K83="", L83=""), "", IF(K83, INDEX(十五音韻母資料表, K83, 18), INDEX(十五音韻母資料表, L83, 19)))</f>
        <v>uang</v>
      </c>
    </row>
    <row r="84" spans="2:21" ht="23">
      <c r="B84" s="118"/>
      <c r="C84" s="2"/>
      <c r="D84" s="2"/>
      <c r="E84" s="118">
        <v>80</v>
      </c>
      <c r="F84" s="2"/>
      <c r="G84" s="2" t="s">
        <v>582</v>
      </c>
      <c r="H84" s="118">
        <v>80</v>
      </c>
      <c r="I84" s="49" t="s">
        <v>345</v>
      </c>
      <c r="J84" s="160">
        <v>80</v>
      </c>
      <c r="K84" s="49" t="str">
        <f t="shared" si="5"/>
        <v/>
      </c>
      <c r="L84" s="49">
        <f t="shared" si="6"/>
        <v>10</v>
      </c>
      <c r="M84" s="49"/>
      <c r="N84" s="125" t="e">
        <f t="shared" si="2"/>
        <v>#VALUE!</v>
      </c>
      <c r="O84" s="125" t="e">
        <f t="array" ref="O84">IF(AND(K84="", L84=""), "", IF(K84, INDEX(十五音韻母資料表, K84, 6), INDEX(十五音韻母資料表, L84, 7)))</f>
        <v>#VALUE!</v>
      </c>
      <c r="P84" s="161" t="e">
        <f t="array" ref="P84">IF(AND(K84="", L84=""), "", IF(K84, INDEX(十五音韻母資料表, K84, 8), INDEX(十五音韻母資料表, L84, 9)))</f>
        <v>#VALUE!</v>
      </c>
      <c r="Q84" s="125" t="e">
        <f t="array" ref="Q84">IF(AND(K84="", L84=""), "", IF(K84, INDEX(十五音韻母資料表, K84, 2), INDEX(十五音韻母資料表, L84, 2)))</f>
        <v>#VALUE!</v>
      </c>
      <c r="R84" s="125" t="e">
        <f t="array" ref="R84">IF(AND(K84="", L84=""), "", IF(K84, INDEX(十五音韻母資料表, K84, 12), INDEX(十五音韻母資料表, L84, 13)))</f>
        <v>#VALUE!</v>
      </c>
      <c r="S84" s="125" t="e">
        <f t="array" ref="S84">IF(AND(K84="", L84=""), "", IF(K84, INDEX(十五音韻母資料表, K84, 14), INDEX(十五音韻母資料表, L84, 15)))</f>
        <v>#VALUE!</v>
      </c>
      <c r="T84" s="125" t="e">
        <f t="array" ref="T84">IF(AND(K84="", L84=""), "", IF(K84, INDEX(十五音韻母資料表, K84, 16), INDEX(十五音韻母資料表, L84, 17)))</f>
        <v>#VALUE!</v>
      </c>
      <c r="U84" s="125" t="e">
        <f t="array" ref="U84">IF(AND(K84="", L84=""), "", IF(K84, INDEX(十五音韻母資料表, K84, 18), INDEX(十五音韻母資料表, L84, 19)))</f>
        <v>#VALUE!</v>
      </c>
    </row>
    <row r="85" spans="2:21" ht="23">
      <c r="B85" s="118"/>
      <c r="C85" s="2"/>
      <c r="D85" s="2"/>
      <c r="E85" s="118">
        <v>81</v>
      </c>
      <c r="F85" s="2" t="s">
        <v>515</v>
      </c>
      <c r="G85" s="2" t="s">
        <v>530</v>
      </c>
      <c r="H85" s="118">
        <v>81</v>
      </c>
      <c r="I85" s="49" t="s">
        <v>530</v>
      </c>
      <c r="J85" s="160">
        <v>81</v>
      </c>
      <c r="K85" s="49">
        <f t="shared" si="5"/>
        <v>32</v>
      </c>
      <c r="L85" s="49" t="str">
        <f t="shared" si="6"/>
        <v/>
      </c>
      <c r="M85" s="49"/>
      <c r="N85" s="125" t="str">
        <f t="shared" si="2"/>
        <v>舒聲</v>
      </c>
      <c r="O85" s="125" t="str">
        <f t="array" ref="O85">IF(AND(K85="", L85=""), "", IF(K85, INDEX(十五音韻母資料表, K85, 6), INDEX(十五音韻母資料表, L85, 7)))</f>
        <v>uinn</v>
      </c>
      <c r="P85" s="161" t="str">
        <f t="array" ref="P85">IF(AND(K85="", L85=""), "", IF(K85, INDEX(十五音韻母資料表, K85, 8), INDEX(十五音韻母資料表, L85, 9)))</f>
        <v>uĩ</v>
      </c>
      <c r="Q85" s="125" t="str">
        <f t="array" ref="Q85">IF(AND(K85="", L85=""), "", IF(K85, INDEX(十五音韻母資料表, K85, 2), INDEX(十五音韻母資料表, L85, 2)))</f>
        <v>褌</v>
      </c>
      <c r="R85" s="125" t="str">
        <f t="array" ref="R85">IF(AND(K85="", L85=""), "", IF(K85, INDEX(十五音韻母資料表, K85, 12), INDEX(十五音韻母資料表, L85, 13)))</f>
        <v>uiⁿ</v>
      </c>
      <c r="S85" s="125" t="str">
        <f t="array" ref="S85">IF(AND(K85="", L85=""), "", IF(K85, INDEX(十五音韻母資料表, K85, 14), INDEX(十五音韻母資料表, L85, 15)))</f>
        <v>uinn</v>
      </c>
      <c r="T85" s="125" t="str">
        <f t="array" ref="T85">IF(AND(K85="", L85=""), "", IF(K85, INDEX(十五音韻母資料表, K85, 16), INDEX(十五音韻母資料表, L85, 17)))</f>
        <v>ㄨㆪ</v>
      </c>
      <c r="U85" s="125" t="str">
        <f t="array" ref="U85">IF(AND(K85="", L85=""), "", IF(K85, INDEX(十五音韻母資料表, K85, 18), INDEX(十五音韻母資料表, L85, 19)))</f>
        <v>nui</v>
      </c>
    </row>
    <row r="86" spans="2:21" ht="23">
      <c r="B86" s="118"/>
      <c r="C86" s="2"/>
      <c r="D86" s="2"/>
      <c r="E86" s="118">
        <v>82</v>
      </c>
      <c r="F86" s="2"/>
      <c r="G86" s="2" t="s">
        <v>277</v>
      </c>
      <c r="H86" s="118">
        <v>82</v>
      </c>
      <c r="I86" s="49" t="s">
        <v>277</v>
      </c>
      <c r="J86" s="160">
        <v>82</v>
      </c>
      <c r="K86" s="49">
        <f t="shared" si="5"/>
        <v>1</v>
      </c>
      <c r="L86" s="49" t="str">
        <f t="shared" si="6"/>
        <v/>
      </c>
      <c r="M86" s="49"/>
      <c r="N86" s="125" t="str">
        <f t="shared" si="2"/>
        <v>舒聲</v>
      </c>
      <c r="O86" s="125" t="str">
        <f t="array" ref="O86">IF(AND(K86="", L86=""), "", IF(K86, INDEX(十五音韻母資料表, K86, 6), INDEX(十五音韻母資料表, L86, 7)))</f>
        <v>un</v>
      </c>
      <c r="P86" s="161" t="str">
        <f t="array" ref="P86">IF(AND(K86="", L86=""), "", IF(K86, INDEX(十五音韻母資料表, K86, 8), INDEX(十五音韻母資料表, L86, 9)))</f>
        <v>un</v>
      </c>
      <c r="Q86" s="125" t="str">
        <f t="array" ref="Q86">IF(AND(K86="", L86=""), "", IF(K86, INDEX(十五音韻母資料表, K86, 2), INDEX(十五音韻母資料表, L86, 2)))</f>
        <v>君</v>
      </c>
      <c r="R86" s="125" t="str">
        <f t="array" ref="R86">IF(AND(K86="", L86=""), "", IF(K86, INDEX(十五音韻母資料表, K86, 12), INDEX(十五音韻母資料表, L86, 13)))</f>
        <v>un</v>
      </c>
      <c r="S86" s="125" t="str">
        <f t="array" ref="S86">IF(AND(K86="", L86=""), "", IF(K86, INDEX(十五音韻母資料表, K86, 14), INDEX(十五音韻母資料表, L86, 15)))</f>
        <v>un</v>
      </c>
      <c r="T86" s="125" t="str">
        <f t="array" ref="T86">IF(AND(K86="", L86=""), "", IF(K86, INDEX(十五音韻母資料表, K86, 16), INDEX(十五音韻母資料表, L86, 17)))</f>
        <v>ㄨㄣ</v>
      </c>
      <c r="U86" s="125" t="str">
        <f t="array" ref="U86">IF(AND(K86="", L86=""), "", IF(K86, INDEX(十五音韻母資料表, K86, 18), INDEX(十五音韻母資料表, L86, 19)))</f>
        <v>un</v>
      </c>
    </row>
    <row r="87" spans="2:21" ht="23">
      <c r="B87" s="118"/>
      <c r="C87" s="2"/>
      <c r="D87" s="2"/>
      <c r="E87" s="118">
        <v>83</v>
      </c>
      <c r="F87" s="2" t="s">
        <v>541</v>
      </c>
      <c r="G87" s="2" t="s">
        <v>278</v>
      </c>
      <c r="H87" s="118">
        <v>83</v>
      </c>
      <c r="I87" s="49" t="s">
        <v>278</v>
      </c>
      <c r="J87" s="160">
        <v>83</v>
      </c>
      <c r="K87" s="49" t="str">
        <f t="shared" ref="K87:K104" si="7">IFERROR( MATCH($I87, 麥氏舒聲韻母清單, 0), "")</f>
        <v/>
      </c>
      <c r="L87" s="49">
        <f t="shared" si="6"/>
        <v>1</v>
      </c>
      <c r="M87" s="49"/>
      <c r="N87" s="125" t="e">
        <f t="shared" si="2"/>
        <v>#VALUE!</v>
      </c>
      <c r="O87" s="125" t="e">
        <f t="array" ref="O87">IF(AND(K87="", L87=""), "", IF(K87, INDEX(十五音韻母資料表, K87, 6), INDEX(十五音韻母資料表, L87, 7)))</f>
        <v>#VALUE!</v>
      </c>
      <c r="P87" s="161" t="e">
        <f t="array" ref="P87">IF(AND(K87="", L87=""), "", IF(K87, INDEX(十五音韻母資料表, K87, 8), INDEX(十五音韻母資料表, L87, 9)))</f>
        <v>#VALUE!</v>
      </c>
      <c r="Q87" s="125" t="e">
        <f t="array" ref="Q87">IF(AND(K87="", L87=""), "", IF(K87, INDEX(十五音韻母資料表, K87, 2), INDEX(十五音韻母資料表, L87, 2)))</f>
        <v>#VALUE!</v>
      </c>
      <c r="R87" s="125" t="e">
        <f t="array" ref="R87">IF(AND(K87="", L87=""), "", IF(K87, INDEX(十五音韻母資料表, K87, 12), INDEX(十五音韻母資料表, L87, 13)))</f>
        <v>#VALUE!</v>
      </c>
      <c r="S87" s="125" t="e">
        <f t="array" ref="S87">IF(AND(K87="", L87=""), "", IF(K87, INDEX(十五音韻母資料表, K87, 14), INDEX(十五音韻母資料表, L87, 15)))</f>
        <v>#VALUE!</v>
      </c>
      <c r="T87" s="125" t="e">
        <f t="array" ref="T87">IF(AND(K87="", L87=""), "", IF(K87, INDEX(十五音韻母資料表, K87, 16), INDEX(十五音韻母資料表, L87, 17)))</f>
        <v>#VALUE!</v>
      </c>
      <c r="U87" s="125" t="e">
        <f t="array" ref="U87">IF(AND(K87="", L87=""), "", IF(K87, INDEX(十五音韻母資料表, K87, 18), INDEX(十五音韻母資料表, L87, 19)))</f>
        <v>#VALUE!</v>
      </c>
    </row>
    <row r="88" spans="2:21" ht="23">
      <c r="B88" s="118"/>
      <c r="C88" s="2"/>
      <c r="D88" s="2"/>
      <c r="E88" s="118">
        <v>84</v>
      </c>
      <c r="F88" s="2" t="s">
        <v>551</v>
      </c>
      <c r="G88" s="2" t="s">
        <v>295</v>
      </c>
      <c r="H88" s="118">
        <v>84</v>
      </c>
      <c r="I88" s="49" t="s">
        <v>295</v>
      </c>
      <c r="J88" s="160">
        <v>84</v>
      </c>
      <c r="K88" s="49">
        <f t="shared" si="7"/>
        <v>4</v>
      </c>
      <c r="L88" s="49" t="str">
        <f t="shared" si="6"/>
        <v/>
      </c>
      <c r="M88" s="49"/>
      <c r="N88" s="125" t="str">
        <f t="shared" si="2"/>
        <v>舒聲</v>
      </c>
      <c r="O88" s="125" t="str">
        <f t="array" ref="O88">IF(AND(K88="", L88=""), "", IF(K88, INDEX(十五音韻母資料表, K88, 6), INDEX(十五音韻母資料表, L88, 7)))</f>
        <v>ui</v>
      </c>
      <c r="P88" s="161" t="str">
        <f t="array" ref="P88">IF(AND(K88="", L88=""), "", IF(K88, INDEX(十五音韻母資料表, K88, 8), INDEX(十五音韻母資料表, L88, 9)))</f>
        <v>ui</v>
      </c>
      <c r="Q88" s="125" t="str">
        <f t="array" ref="Q88">IF(AND(K88="", L88=""), "", IF(K88, INDEX(十五音韻母資料表, K88, 2), INDEX(十五音韻母資料表, L88, 2)))</f>
        <v>規</v>
      </c>
      <c r="R88" s="125" t="str">
        <f t="array" ref="R88">IF(AND(K88="", L88=""), "", IF(K88, INDEX(十五音韻母資料表, K88, 12), INDEX(十五音韻母資料表, L88, 13)))</f>
        <v>ui</v>
      </c>
      <c r="S88" s="125" t="str">
        <f t="array" ref="S88">IF(AND(K88="", L88=""), "", IF(K88, INDEX(十五音韻母資料表, K88, 14), INDEX(十五音韻母資料表, L88, 15)))</f>
        <v>ui</v>
      </c>
      <c r="T88" s="125" t="str">
        <f t="array" ref="T88">IF(AND(K88="", L88=""), "", IF(K88, INDEX(十五音韻母資料表, K88, 16), INDEX(十五音韻母資料表, L88, 17)))</f>
        <v>ㄨㄧ</v>
      </c>
      <c r="U88" s="125" t="str">
        <f t="array" ref="U88">IF(AND(K88="", L88=""), "", IF(K88, INDEX(十五音韻母資料表, K88, 18), INDEX(十五音韻母資料表, L88, 19)))</f>
        <v>ui</v>
      </c>
    </row>
    <row r="89" spans="2:21" ht="23">
      <c r="B89" s="118"/>
      <c r="C89" s="2"/>
      <c r="D89" s="2"/>
      <c r="E89" s="118">
        <v>85</v>
      </c>
      <c r="F89" s="2"/>
      <c r="G89" s="2"/>
      <c r="H89" s="118">
        <v>85</v>
      </c>
      <c r="I89" s="2"/>
      <c r="J89" s="118">
        <v>85</v>
      </c>
      <c r="K89" s="2" t="str">
        <f t="shared" si="7"/>
        <v/>
      </c>
      <c r="L89" s="2" t="str">
        <f t="shared" ref="L89:L104" si="8">IFERROR( MATCH($I89, 麥氏入聲韻母清單, 0), "")</f>
        <v/>
      </c>
      <c r="M89" s="2"/>
      <c r="N89" s="111"/>
      <c r="O89" s="111" t="str">
        <f t="array" ref="O89">IF(AND(K89="", L89=""), "", IF(K89, INDEX(十五音韻母資料表, K89, 6), INDEX(十五音韻母資料表, L89, 7)))</f>
        <v/>
      </c>
      <c r="P89" s="111" t="str">
        <f t="array" ref="P89">IF(AND(K89="", L89=""), "", IF(K89, INDEX(十五音韻母資料表, K89, 8), INDEX(十五音韻母資料表, L89, 9)))</f>
        <v/>
      </c>
      <c r="Q89" s="111" t="str">
        <f t="array" ref="Q89">IF(AND(K89="", L89=""), "", IF(K89, INDEX(十五音韻母資料表, K89, 2), INDEX(十五音韻母資料表, L89, 2)))</f>
        <v/>
      </c>
      <c r="R89" s="111" t="str">
        <f t="array" ref="R89">IF(AND(K89="", L89=""), "", IF(K89, INDEX(十五音韻母資料表, K89, 12), INDEX(十五音韻母資料表, L89, 13)))</f>
        <v/>
      </c>
      <c r="S89" s="111" t="str">
        <f t="array" ref="S89">IF(AND(K89="", L89=""), "", IF(K89, INDEX(十五音韻母資料表, K89, 14), INDEX(十五音韻母資料表, L89, 15)))</f>
        <v/>
      </c>
      <c r="T89" s="111" t="str">
        <f t="array" ref="T89">IF(AND(K89="", L89=""), "", IF(K89, INDEX(十五音韻母資料表, K89, 16), INDEX(十五音韻母資料表, L89, 17)))</f>
        <v/>
      </c>
      <c r="U89" s="111" t="str">
        <f t="array" ref="U89">IF(AND(K89="", L89=""), "", IF(K89, INDEX(十五音韻母資料表, K89, 18), INDEX(十五音韻母資料表, L89, 19)))</f>
        <v/>
      </c>
    </row>
    <row r="90" spans="2:21" ht="23">
      <c r="B90" s="118"/>
      <c r="C90" s="2"/>
      <c r="D90" s="2"/>
      <c r="E90" s="118">
        <v>86</v>
      </c>
      <c r="F90" s="2"/>
      <c r="G90" s="2"/>
      <c r="H90" s="118">
        <v>86</v>
      </c>
      <c r="I90" s="2"/>
      <c r="J90" s="118">
        <v>86</v>
      </c>
      <c r="K90" s="2" t="str">
        <f t="shared" si="7"/>
        <v/>
      </c>
      <c r="L90" s="2" t="str">
        <f t="shared" si="8"/>
        <v/>
      </c>
      <c r="M90" s="2"/>
      <c r="N90" s="111"/>
      <c r="O90" s="111" t="str">
        <f t="array" ref="O90">IF(AND(K90="", L90=""), "", IF(K90, INDEX(十五音韻母資料表, K90, 6), INDEX(十五音韻母資料表, L90, 7)))</f>
        <v/>
      </c>
      <c r="P90" s="111" t="str">
        <f t="array" ref="P90">IF(AND(K90="", L90=""), "", IF(K90, INDEX(十五音韻母資料表, K90, 8), INDEX(十五音韻母資料表, L90, 9)))</f>
        <v/>
      </c>
      <c r="Q90" s="111" t="str">
        <f t="array" ref="Q90">IF(AND(K90="", L90=""), "", IF(K90, INDEX(十五音韻母資料表, K90, 2), INDEX(十五音韻母資料表, L90, 2)))</f>
        <v/>
      </c>
      <c r="R90" s="111" t="str">
        <f t="array" ref="R90">IF(AND(K90="", L90=""), "", IF(K90, INDEX(十五音韻母資料表, K90, 12), INDEX(十五音韻母資料表, L90, 13)))</f>
        <v/>
      </c>
      <c r="S90" s="111" t="str">
        <f t="array" ref="S90">IF(AND(K90="", L90=""), "", IF(K90, INDEX(十五音韻母資料表, K90, 14), INDEX(十五音韻母資料表, L90, 15)))</f>
        <v/>
      </c>
      <c r="T90" s="111" t="str">
        <f t="array" ref="T90">IF(AND(K90="", L90=""), "", IF(K90, INDEX(十五音韻母資料表, K90, 16), INDEX(十五音韻母資料表, L90, 17)))</f>
        <v/>
      </c>
      <c r="U90" s="111" t="str">
        <f t="array" ref="U90">IF(AND(K90="", L90=""), "", IF(K90, INDEX(十五音韻母資料表, K90, 18), INDEX(十五音韻母資料表, L90, 19)))</f>
        <v/>
      </c>
    </row>
    <row r="91" spans="2:21" ht="23">
      <c r="B91" s="118"/>
      <c r="C91" s="2"/>
      <c r="D91" s="2"/>
      <c r="E91" s="118">
        <v>87</v>
      </c>
      <c r="F91" s="2"/>
      <c r="G91" s="2"/>
      <c r="H91" s="118">
        <v>87</v>
      </c>
      <c r="I91" s="2"/>
      <c r="J91" s="118">
        <v>87</v>
      </c>
      <c r="K91" s="2" t="str">
        <f t="shared" si="7"/>
        <v/>
      </c>
      <c r="L91" s="2" t="str">
        <f t="shared" si="8"/>
        <v/>
      </c>
      <c r="M91" s="2"/>
      <c r="N91" s="111"/>
      <c r="O91" s="111" t="str">
        <f t="array" ref="O91">IF(AND(K91="", L91=""), "", IF(K91, INDEX(十五音韻母資料表, K91, 6), INDEX(十五音韻母資料表, L91, 7)))</f>
        <v/>
      </c>
      <c r="P91" s="111" t="str">
        <f t="array" ref="P91">IF(AND(K91="", L91=""), "", IF(K91, INDEX(十五音韻母資料表, K91, 8), INDEX(十五音韻母資料表, L91, 9)))</f>
        <v/>
      </c>
      <c r="Q91" s="111" t="str">
        <f t="array" ref="Q91">IF(AND(K91="", L91=""), "", IF(K91, INDEX(十五音韻母資料表, K91, 2), INDEX(十五音韻母資料表, L91, 2)))</f>
        <v/>
      </c>
      <c r="R91" s="111" t="str">
        <f t="array" ref="R91">IF(AND(K91="", L91=""), "", IF(K91, INDEX(十五音韻母資料表, K91, 12), INDEX(十五音韻母資料表, L91, 13)))</f>
        <v/>
      </c>
      <c r="S91" s="111" t="str">
        <f t="array" ref="S91">IF(AND(K91="", L91=""), "", IF(K91, INDEX(十五音韻母資料表, K91, 14), INDEX(十五音韻母資料表, L91, 15)))</f>
        <v/>
      </c>
      <c r="T91" s="111" t="str">
        <f t="array" ref="T91">IF(AND(K91="", L91=""), "", IF(K91, INDEX(十五音韻母資料表, K91, 16), INDEX(十五音韻母資料表, L91, 17)))</f>
        <v/>
      </c>
      <c r="U91" s="111" t="str">
        <f t="array" ref="U91">IF(AND(K91="", L91=""), "", IF(K91, INDEX(十五音韻母資料表, K91, 18), INDEX(十五音韻母資料表, L91, 19)))</f>
        <v/>
      </c>
    </row>
    <row r="92" spans="2:21" ht="23">
      <c r="B92" s="118"/>
      <c r="C92" s="2"/>
      <c r="D92" s="2"/>
      <c r="E92" s="118">
        <v>88</v>
      </c>
      <c r="F92" s="2"/>
      <c r="G92" s="2"/>
      <c r="H92" s="118">
        <v>88</v>
      </c>
      <c r="I92" s="2"/>
      <c r="J92" s="118">
        <v>88</v>
      </c>
      <c r="K92" s="2" t="str">
        <f t="shared" si="7"/>
        <v/>
      </c>
      <c r="L92" s="2" t="str">
        <f t="shared" si="8"/>
        <v/>
      </c>
      <c r="M92" s="2"/>
      <c r="N92" s="111"/>
      <c r="O92" s="111" t="str">
        <f t="array" ref="O92">IF(AND(K92="", L92=""), "", IF(K92, INDEX(十五音韻母資料表, K92, 6), INDEX(十五音韻母資料表, L92, 7)))</f>
        <v/>
      </c>
      <c r="P92" s="111" t="str">
        <f t="array" ref="P92">IF(AND(K92="", L92=""), "", IF(K92, INDEX(十五音韻母資料表, K92, 8), INDEX(十五音韻母資料表, L92, 9)))</f>
        <v/>
      </c>
      <c r="Q92" s="111" t="str">
        <f t="array" ref="Q92">IF(AND(K92="", L92=""), "", IF(K92, INDEX(十五音韻母資料表, K92, 2), INDEX(十五音韻母資料表, L92, 2)))</f>
        <v/>
      </c>
      <c r="R92" s="111" t="str">
        <f t="array" ref="R92">IF(AND(K92="", L92=""), "", IF(K92, INDEX(十五音韻母資料表, K92, 12), INDEX(十五音韻母資料表, L92, 13)))</f>
        <v/>
      </c>
      <c r="S92" s="111" t="str">
        <f t="array" ref="S92">IF(AND(K92="", L92=""), "", IF(K92, INDEX(十五音韻母資料表, K92, 14), INDEX(十五音韻母資料表, L92, 15)))</f>
        <v/>
      </c>
      <c r="T92" s="111" t="str">
        <f t="array" ref="T92">IF(AND(K92="", L92=""), "", IF(K92, INDEX(十五音韻母資料表, K92, 16), INDEX(十五音韻母資料表, L92, 17)))</f>
        <v/>
      </c>
      <c r="U92" s="111" t="str">
        <f t="array" ref="U92">IF(AND(K92="", L92=""), "", IF(K92, INDEX(十五音韻母資料表, K92, 18), INDEX(十五音韻母資料表, L92, 19)))</f>
        <v/>
      </c>
    </row>
    <row r="93" spans="2:21" ht="23">
      <c r="B93" s="118"/>
      <c r="C93" s="2"/>
      <c r="D93" s="2"/>
      <c r="E93" s="118">
        <v>89</v>
      </c>
      <c r="F93" s="2" t="s">
        <v>305</v>
      </c>
      <c r="G93" s="2"/>
      <c r="H93" s="118">
        <v>89</v>
      </c>
      <c r="I93" s="2"/>
      <c r="J93" s="118">
        <v>89</v>
      </c>
      <c r="K93" s="2" t="str">
        <f t="shared" si="7"/>
        <v/>
      </c>
      <c r="L93" s="2" t="str">
        <f t="shared" si="8"/>
        <v/>
      </c>
      <c r="M93" s="2"/>
      <c r="N93" s="111"/>
      <c r="O93" s="111" t="str">
        <f t="array" ref="O93">IF(AND(K93="", L93=""), "", IF(K93, INDEX(十五音韻母資料表, K93, 6), INDEX(十五音韻母資料表, L93, 7)))</f>
        <v/>
      </c>
      <c r="P93" s="111" t="str">
        <f t="array" ref="P93">IF(AND(K93="", L93=""), "", IF(K93, INDEX(十五音韻母資料表, K93, 8), INDEX(十五音韻母資料表, L93, 9)))</f>
        <v/>
      </c>
      <c r="Q93" s="111" t="str">
        <f t="array" ref="Q93">IF(AND(K93="", L93=""), "", IF(K93, INDEX(十五音韻母資料表, K93, 2), INDEX(十五音韻母資料表, L93, 2)))</f>
        <v/>
      </c>
      <c r="R93" s="111" t="str">
        <f t="array" ref="R93">IF(AND(K93="", L93=""), "", IF(K93, INDEX(十五音韻母資料表, K93, 12), INDEX(十五音韻母資料表, L93, 13)))</f>
        <v/>
      </c>
      <c r="S93" s="111" t="str">
        <f t="array" ref="S93">IF(AND(K93="", L93=""), "", IF(K93, INDEX(十五音韻母資料表, K93, 14), INDEX(十五音韻母資料表, L93, 15)))</f>
        <v/>
      </c>
      <c r="T93" s="111" t="str">
        <f t="array" ref="T93">IF(AND(K93="", L93=""), "", IF(K93, INDEX(十五音韻母資料表, K93, 16), INDEX(十五音韻母資料表, L93, 17)))</f>
        <v/>
      </c>
      <c r="U93" s="111" t="str">
        <f t="array" ref="U93">IF(AND(K93="", L93=""), "", IF(K93, INDEX(十五音韻母資料表, K93, 18), INDEX(十五音韻母資料表, L93, 19)))</f>
        <v/>
      </c>
    </row>
    <row r="94" spans="2:21" ht="23">
      <c r="B94" s="118"/>
      <c r="C94" s="2"/>
      <c r="D94" s="2"/>
      <c r="E94" s="118">
        <v>90</v>
      </c>
      <c r="F94" s="2"/>
      <c r="G94" s="2"/>
      <c r="H94" s="118">
        <v>90</v>
      </c>
      <c r="I94" s="2"/>
      <c r="J94" s="118">
        <v>90</v>
      </c>
      <c r="K94" s="2" t="str">
        <f t="shared" si="7"/>
        <v/>
      </c>
      <c r="L94" s="2" t="str">
        <f t="shared" si="8"/>
        <v/>
      </c>
      <c r="M94" s="2"/>
      <c r="N94" s="111"/>
      <c r="O94" s="111" t="str">
        <f t="array" ref="O94">IF(AND(K94="", L94=""), "", IF(K94, INDEX(十五音韻母資料表, K94, 6), INDEX(十五音韻母資料表, L94, 7)))</f>
        <v/>
      </c>
      <c r="P94" s="111" t="str">
        <f t="array" ref="P94">IF(AND(K94="", L94=""), "", IF(K94, INDEX(十五音韻母資料表, K94, 8), INDEX(十五音韻母資料表, L94, 9)))</f>
        <v/>
      </c>
      <c r="Q94" s="111" t="str">
        <f t="array" ref="Q94">IF(AND(K94="", L94=""), "", IF(K94, INDEX(十五音韻母資料表, K94, 2), INDEX(十五音韻母資料表, L94, 2)))</f>
        <v/>
      </c>
      <c r="R94" s="111" t="str">
        <f t="array" ref="R94">IF(AND(K94="", L94=""), "", IF(K94, INDEX(十五音韻母資料表, K94, 12), INDEX(十五音韻母資料表, L94, 13)))</f>
        <v/>
      </c>
      <c r="S94" s="111" t="str">
        <f t="array" ref="S94">IF(AND(K94="", L94=""), "", IF(K94, INDEX(十五音韻母資料表, K94, 14), INDEX(十五音韻母資料表, L94, 15)))</f>
        <v/>
      </c>
      <c r="T94" s="111" t="str">
        <f t="array" ref="T94">IF(AND(K94="", L94=""), "", IF(K94, INDEX(十五音韻母資料表, K94, 16), INDEX(十五音韻母資料表, L94, 17)))</f>
        <v/>
      </c>
      <c r="U94" s="111" t="str">
        <f t="array" ref="U94">IF(AND(K94="", L94=""), "", IF(K94, INDEX(十五音韻母資料表, K94, 18), INDEX(十五音韻母資料表, L94, 19)))</f>
        <v/>
      </c>
    </row>
    <row r="95" spans="2:21" ht="23">
      <c r="B95" s="118"/>
      <c r="C95" s="2"/>
      <c r="D95" s="2"/>
      <c r="E95" s="118">
        <v>91</v>
      </c>
      <c r="F95" s="2"/>
      <c r="G95" s="2"/>
      <c r="H95" s="118">
        <v>91</v>
      </c>
      <c r="I95" s="2"/>
      <c r="J95" s="118">
        <v>91</v>
      </c>
      <c r="K95" s="2" t="str">
        <f t="shared" si="7"/>
        <v/>
      </c>
      <c r="L95" s="2" t="str">
        <f t="shared" si="8"/>
        <v/>
      </c>
      <c r="M95" s="2"/>
      <c r="N95" s="111"/>
      <c r="O95" s="111" t="str">
        <f t="array" ref="O95">IF(AND(K95="", L95=""), "", IF(K95, INDEX(十五音韻母資料表, K95, 6), INDEX(十五音韻母資料表, L95, 7)))</f>
        <v/>
      </c>
      <c r="P95" s="111" t="str">
        <f t="array" ref="P95">IF(AND(K95="", L95=""), "", IF(K95, INDEX(十五音韻母資料表, K95, 8), INDEX(十五音韻母資料表, L95, 9)))</f>
        <v/>
      </c>
      <c r="Q95" s="111" t="str">
        <f t="array" ref="Q95">IF(AND(K95="", L95=""), "", IF(K95, INDEX(十五音韻母資料表, K95, 2), INDEX(十五音韻母資料表, L95, 2)))</f>
        <v/>
      </c>
      <c r="R95" s="111" t="str">
        <f t="array" ref="R95">IF(AND(K95="", L95=""), "", IF(K95, INDEX(十五音韻母資料表, K95, 12), INDEX(十五音韻母資料表, L95, 13)))</f>
        <v/>
      </c>
      <c r="S95" s="111" t="str">
        <f t="array" ref="S95">IF(AND(K95="", L95=""), "", IF(K95, INDEX(十五音韻母資料表, K95, 14), INDEX(十五音韻母資料表, L95, 15)))</f>
        <v/>
      </c>
      <c r="T95" s="111" t="str">
        <f t="array" ref="T95">IF(AND(K95="", L95=""), "", IF(K95, INDEX(十五音韻母資料表, K95, 16), INDEX(十五音韻母資料表, L95, 17)))</f>
        <v/>
      </c>
      <c r="U95" s="111" t="str">
        <f t="array" ref="U95">IF(AND(K95="", L95=""), "", IF(K95, INDEX(十五音韻母資料表, K95, 18), INDEX(十五音韻母資料表, L95, 19)))</f>
        <v/>
      </c>
    </row>
    <row r="96" spans="2:21" ht="23">
      <c r="B96" s="118"/>
      <c r="C96" s="2"/>
      <c r="D96" s="2"/>
      <c r="E96" s="118">
        <v>92</v>
      </c>
      <c r="F96" s="2"/>
      <c r="G96" s="2"/>
      <c r="H96" s="118">
        <v>92</v>
      </c>
      <c r="I96" s="2"/>
      <c r="J96" s="118">
        <v>92</v>
      </c>
      <c r="K96" s="2" t="str">
        <f t="shared" si="7"/>
        <v/>
      </c>
      <c r="L96" s="2" t="str">
        <f t="shared" si="8"/>
        <v/>
      </c>
      <c r="M96" s="2"/>
      <c r="N96" s="111"/>
      <c r="O96" s="111" t="str">
        <f t="array" ref="O96">IF(AND(K96="", L96=""), "", IF(K96, INDEX(十五音韻母資料表, K96, 6), INDEX(十五音韻母資料表, L96, 7)))</f>
        <v/>
      </c>
      <c r="P96" s="111" t="str">
        <f t="array" ref="P96">IF(AND(K96="", L96=""), "", IF(K96, INDEX(十五音韻母資料表, K96, 8), INDEX(十五音韻母資料表, L96, 9)))</f>
        <v/>
      </c>
      <c r="Q96" s="111" t="str">
        <f t="array" ref="Q96">IF(AND(K96="", L96=""), "", IF(K96, INDEX(十五音韻母資料表, K96, 2), INDEX(十五音韻母資料表, L96, 2)))</f>
        <v/>
      </c>
      <c r="R96" s="111" t="str">
        <f t="array" ref="R96">IF(AND(K96="", L96=""), "", IF(K96, INDEX(十五音韻母資料表, K96, 12), INDEX(十五音韻母資料表, L96, 13)))</f>
        <v/>
      </c>
      <c r="S96" s="111" t="str">
        <f t="array" ref="S96">IF(AND(K96="", L96=""), "", IF(K96, INDEX(十五音韻母資料表, K96, 14), INDEX(十五音韻母資料表, L96, 15)))</f>
        <v/>
      </c>
      <c r="T96" s="111" t="str">
        <f t="array" ref="T96">IF(AND(K96="", L96=""), "", IF(K96, INDEX(十五音韻母資料表, K96, 16), INDEX(十五音韻母資料表, L96, 17)))</f>
        <v/>
      </c>
      <c r="U96" s="111" t="str">
        <f t="array" ref="U96">IF(AND(K96="", L96=""), "", IF(K96, INDEX(十五音韻母資料表, K96, 18), INDEX(十五音韻母資料表, L96, 19)))</f>
        <v/>
      </c>
    </row>
    <row r="97" spans="2:21" ht="23">
      <c r="B97" s="118"/>
      <c r="C97" s="2"/>
      <c r="D97" s="2"/>
      <c r="E97" s="118">
        <v>93</v>
      </c>
      <c r="F97" s="2" t="s">
        <v>631</v>
      </c>
      <c r="G97" s="2"/>
      <c r="H97" s="118">
        <v>93</v>
      </c>
      <c r="I97" s="2"/>
      <c r="J97" s="118">
        <v>93</v>
      </c>
      <c r="K97" s="2" t="str">
        <f t="shared" si="7"/>
        <v/>
      </c>
      <c r="L97" s="2" t="str">
        <f t="shared" si="8"/>
        <v/>
      </c>
      <c r="M97" s="2"/>
      <c r="N97" s="111"/>
      <c r="O97" s="111" t="str">
        <f t="array" ref="O97">IF(AND(K97="", L97=""), "", IF(K97, INDEX(十五音韻母資料表, K97, 6), INDEX(十五音韻母資料表, L97, 7)))</f>
        <v/>
      </c>
      <c r="P97" s="111" t="str">
        <f t="array" ref="P97">IF(AND(K97="", L97=""), "", IF(K97, INDEX(十五音韻母資料表, K97, 8), INDEX(十五音韻母資料表, L97, 9)))</f>
        <v/>
      </c>
      <c r="Q97" s="111" t="str">
        <f t="array" ref="Q97">IF(AND(K97="", L97=""), "", IF(K97, INDEX(十五音韻母資料表, K97, 2), INDEX(十五音韻母資料表, L97, 2)))</f>
        <v/>
      </c>
      <c r="R97" s="111" t="str">
        <f t="array" ref="R97">IF(AND(K97="", L97=""), "", IF(K97, INDEX(十五音韻母資料表, K97, 12), INDEX(十五音韻母資料表, L97, 13)))</f>
        <v/>
      </c>
      <c r="S97" s="111" t="str">
        <f t="array" ref="S97">IF(AND(K97="", L97=""), "", IF(K97, INDEX(十五音韻母資料表, K97, 14), INDEX(十五音韻母資料表, L97, 15)))</f>
        <v/>
      </c>
      <c r="T97" s="111" t="str">
        <f t="array" ref="T97">IF(AND(K97="", L97=""), "", IF(K97, INDEX(十五音韻母資料表, K97, 16), INDEX(十五音韻母資料表, L97, 17)))</f>
        <v/>
      </c>
      <c r="U97" s="111" t="str">
        <f t="array" ref="U97">IF(AND(K97="", L97=""), "", IF(K97, INDEX(十五音韻母資料表, K97, 18), INDEX(十五音韻母資料表, L97, 19)))</f>
        <v/>
      </c>
    </row>
    <row r="98" spans="2:21" ht="23">
      <c r="B98" s="118"/>
      <c r="C98" s="2"/>
      <c r="D98" s="2"/>
      <c r="E98" s="118">
        <v>94</v>
      </c>
      <c r="F98" s="2" t="s">
        <v>645</v>
      </c>
      <c r="G98" s="2"/>
      <c r="H98" s="118">
        <v>94</v>
      </c>
      <c r="I98" s="2"/>
      <c r="J98" s="118">
        <v>94</v>
      </c>
      <c r="K98" s="2" t="str">
        <f t="shared" si="7"/>
        <v/>
      </c>
      <c r="L98" s="2" t="str">
        <f t="shared" si="8"/>
        <v/>
      </c>
      <c r="M98" s="2"/>
      <c r="N98" s="111"/>
      <c r="O98" s="111" t="str">
        <f t="array" ref="O98">IF(AND(K98="", L98=""), "", IF(K98, INDEX(十五音韻母資料表, K98, 6), INDEX(十五音韻母資料表, L98, 7)))</f>
        <v/>
      </c>
      <c r="P98" s="111" t="str">
        <f t="array" ref="P98">IF(AND(K98="", L98=""), "", IF(K98, INDEX(十五音韻母資料表, K98, 8), INDEX(十五音韻母資料表, L98, 9)))</f>
        <v/>
      </c>
      <c r="Q98" s="111" t="str">
        <f t="array" ref="Q98">IF(AND(K98="", L98=""), "", IF(K98, INDEX(十五音韻母資料表, K98, 2), INDEX(十五音韻母資料表, L98, 2)))</f>
        <v/>
      </c>
      <c r="R98" s="111" t="str">
        <f t="array" ref="R98">IF(AND(K98="", L98=""), "", IF(K98, INDEX(十五音韻母資料表, K98, 12), INDEX(十五音韻母資料表, L98, 13)))</f>
        <v/>
      </c>
      <c r="S98" s="111" t="str">
        <f t="array" ref="S98">IF(AND(K98="", L98=""), "", IF(K98, INDEX(十五音韻母資料表, K98, 14), INDEX(十五音韻母資料表, L98, 15)))</f>
        <v/>
      </c>
      <c r="T98" s="111" t="str">
        <f t="array" ref="T98">IF(AND(K98="", L98=""), "", IF(K98, INDEX(十五音韻母資料表, K98, 16), INDEX(十五音韻母資料表, L98, 17)))</f>
        <v/>
      </c>
      <c r="U98" s="111" t="str">
        <f t="array" ref="U98">IF(AND(K98="", L98=""), "", IF(K98, INDEX(十五音韻母資料表, K98, 18), INDEX(十五音韻母資料表, L98, 19)))</f>
        <v/>
      </c>
    </row>
    <row r="99" spans="2:21" ht="23">
      <c r="B99" s="118"/>
      <c r="C99" s="2"/>
      <c r="D99" s="2"/>
      <c r="E99" s="118">
        <v>95</v>
      </c>
      <c r="F99" s="2"/>
      <c r="G99" s="2"/>
      <c r="H99" s="118">
        <v>95</v>
      </c>
      <c r="I99" s="2"/>
      <c r="J99" s="118">
        <v>95</v>
      </c>
      <c r="K99" s="2" t="str">
        <f t="shared" si="7"/>
        <v/>
      </c>
      <c r="L99" s="2" t="str">
        <f t="shared" si="8"/>
        <v/>
      </c>
      <c r="M99" s="2"/>
      <c r="N99" s="111"/>
      <c r="O99" s="111" t="str">
        <f t="array" ref="O99">IF(AND(K99="", L99=""), "", IF(K99, INDEX(十五音韻母資料表, K99, 6), INDEX(十五音韻母資料表, L99, 7)))</f>
        <v/>
      </c>
      <c r="P99" s="111" t="str">
        <f t="array" ref="P99">IF(AND(K99="", L99=""), "", IF(K99, INDEX(十五音韻母資料表, K99, 8), INDEX(十五音韻母資料表, L99, 9)))</f>
        <v/>
      </c>
      <c r="Q99" s="111" t="str">
        <f t="array" ref="Q99">IF(AND(K99="", L99=""), "", IF(K99, INDEX(十五音韻母資料表, K99, 2), INDEX(十五音韻母資料表, L99, 2)))</f>
        <v/>
      </c>
      <c r="R99" s="111" t="str">
        <f t="array" ref="R99">IF(AND(K99="", L99=""), "", IF(K99, INDEX(十五音韻母資料表, K99, 12), INDEX(十五音韻母資料表, L99, 13)))</f>
        <v/>
      </c>
      <c r="S99" s="111" t="str">
        <f t="array" ref="S99">IF(AND(K99="", L99=""), "", IF(K99, INDEX(十五音韻母資料表, K99, 14), INDEX(十五音韻母資料表, L99, 15)))</f>
        <v/>
      </c>
      <c r="T99" s="111" t="str">
        <f t="array" ref="T99">IF(AND(K99="", L99=""), "", IF(K99, INDEX(十五音韻母資料表, K99, 16), INDEX(十五音韻母資料表, L99, 17)))</f>
        <v/>
      </c>
      <c r="U99" s="111" t="str">
        <f t="array" ref="U99">IF(AND(K99="", L99=""), "", IF(K99, INDEX(十五音韻母資料表, K99, 18), INDEX(十五音韻母資料表, L99, 19)))</f>
        <v/>
      </c>
    </row>
    <row r="100" spans="2:21" ht="23">
      <c r="B100" s="118"/>
      <c r="C100" s="2"/>
      <c r="D100" s="2"/>
      <c r="E100" s="118">
        <v>96</v>
      </c>
      <c r="F100" s="2" t="s">
        <v>671</v>
      </c>
      <c r="G100" s="2"/>
      <c r="H100" s="118">
        <v>96</v>
      </c>
      <c r="I100" s="2"/>
      <c r="J100" s="118">
        <v>96</v>
      </c>
      <c r="K100" s="2" t="str">
        <f t="shared" si="7"/>
        <v/>
      </c>
      <c r="L100" s="2" t="str">
        <f t="shared" si="8"/>
        <v/>
      </c>
      <c r="M100" s="2"/>
      <c r="N100" s="111"/>
      <c r="O100" s="111" t="str">
        <f t="array" ref="O100">IF(AND(K100="", L100=""), "", IF(K100, INDEX(十五音韻母資料表, K100, 6), INDEX(十五音韻母資料表, L100, 7)))</f>
        <v/>
      </c>
      <c r="P100" s="111" t="str">
        <f t="array" ref="P100">IF(AND(K100="", L100=""), "", IF(K100, INDEX(十五音韻母資料表, K100, 8), INDEX(十五音韻母資料表, L100, 9)))</f>
        <v/>
      </c>
      <c r="Q100" s="111" t="str">
        <f t="array" ref="Q100">IF(AND(K100="", L100=""), "", IF(K100, INDEX(十五音韻母資料表, K100, 2), INDEX(十五音韻母資料表, L100, 2)))</f>
        <v/>
      </c>
      <c r="R100" s="111" t="str">
        <f t="array" ref="R100">IF(AND(K100="", L100=""), "", IF(K100, INDEX(十五音韻母資料表, K100, 12), INDEX(十五音韻母資料表, L100, 13)))</f>
        <v/>
      </c>
      <c r="S100" s="111" t="str">
        <f t="array" ref="S100">IF(AND(K100="", L100=""), "", IF(K100, INDEX(十五音韻母資料表, K100, 14), INDEX(十五音韻母資料表, L100, 15)))</f>
        <v/>
      </c>
      <c r="T100" s="111" t="str">
        <f t="array" ref="T100">IF(AND(K100="", L100=""), "", IF(K100, INDEX(十五音韻母資料表, K100, 16), INDEX(十五音韻母資料表, L100, 17)))</f>
        <v/>
      </c>
      <c r="U100" s="111" t="str">
        <f t="array" ref="U100">IF(AND(K100="", L100=""), "", IF(K100, INDEX(十五音韻母資料表, K100, 18), INDEX(十五音韻母資料表, L100, 19)))</f>
        <v/>
      </c>
    </row>
    <row r="101" spans="2:21" ht="23">
      <c r="B101" s="118"/>
      <c r="C101" s="2"/>
      <c r="D101" s="2"/>
      <c r="E101" s="118">
        <v>97</v>
      </c>
      <c r="F101" s="2" t="s">
        <v>685</v>
      </c>
      <c r="G101" s="2"/>
      <c r="H101" s="118">
        <v>97</v>
      </c>
      <c r="I101" s="2"/>
      <c r="J101" s="118">
        <v>97</v>
      </c>
      <c r="K101" s="2" t="str">
        <f t="shared" si="7"/>
        <v/>
      </c>
      <c r="L101" s="2" t="str">
        <f t="shared" si="8"/>
        <v/>
      </c>
      <c r="M101" s="2"/>
      <c r="N101" s="111"/>
      <c r="O101" s="111" t="str">
        <f t="array" ref="O101">IF(AND(K101="", L101=""), "", IF(K101, INDEX(十五音韻母資料表, K101, 6), INDEX(十五音韻母資料表, L101, 7)))</f>
        <v/>
      </c>
      <c r="P101" s="111" t="str">
        <f t="array" ref="P101">IF(AND(K101="", L101=""), "", IF(K101, INDEX(十五音韻母資料表, K101, 8), INDEX(十五音韻母資料表, L101, 9)))</f>
        <v/>
      </c>
      <c r="Q101" s="111" t="str">
        <f t="array" ref="Q101">IF(AND(K101="", L101=""), "", IF(K101, INDEX(十五音韻母資料表, K101, 2), INDEX(十五音韻母資料表, L101, 2)))</f>
        <v/>
      </c>
      <c r="R101" s="111" t="str">
        <f t="array" ref="R101">IF(AND(K101="", L101=""), "", IF(K101, INDEX(十五音韻母資料表, K101, 12), INDEX(十五音韻母資料表, L101, 13)))</f>
        <v/>
      </c>
      <c r="S101" s="111" t="str">
        <f t="array" ref="S101">IF(AND(K101="", L101=""), "", IF(K101, INDEX(十五音韻母資料表, K101, 14), INDEX(十五音韻母資料表, L101, 15)))</f>
        <v/>
      </c>
      <c r="T101" s="111" t="str">
        <f t="array" ref="T101">IF(AND(K101="", L101=""), "", IF(K101, INDEX(十五音韻母資料表, K101, 16), INDEX(十五音韻母資料表, L101, 17)))</f>
        <v/>
      </c>
      <c r="U101" s="111" t="str">
        <f t="array" ref="U101">IF(AND(K101="", L101=""), "", IF(K101, INDEX(十五音韻母資料表, K101, 18), INDEX(十五音韻母資料表, L101, 19)))</f>
        <v/>
      </c>
    </row>
    <row r="102" spans="2:21" ht="23">
      <c r="B102" s="118"/>
      <c r="C102" s="2"/>
      <c r="D102" s="2"/>
      <c r="E102" s="118">
        <v>98</v>
      </c>
      <c r="F102" s="2"/>
      <c r="G102" s="2"/>
      <c r="H102" s="118">
        <v>98</v>
      </c>
      <c r="I102" s="2"/>
      <c r="J102" s="118">
        <v>98</v>
      </c>
      <c r="K102" s="2" t="str">
        <f t="shared" si="7"/>
        <v/>
      </c>
      <c r="L102" s="2" t="str">
        <f t="shared" si="8"/>
        <v/>
      </c>
      <c r="M102" s="2"/>
      <c r="N102" s="111"/>
      <c r="O102" s="111" t="str">
        <f t="array" ref="O102">IF(AND(K102="", L102=""), "", IF(K102, INDEX(十五音韻母資料表, K102, 6), INDEX(十五音韻母資料表, L102, 7)))</f>
        <v/>
      </c>
      <c r="P102" s="111" t="str">
        <f t="array" ref="P102">IF(AND(K102="", L102=""), "", IF(K102, INDEX(十五音韻母資料表, K102, 8), INDEX(十五音韻母資料表, L102, 9)))</f>
        <v/>
      </c>
      <c r="Q102" s="111" t="str">
        <f t="array" ref="Q102">IF(AND(K102="", L102=""), "", IF(K102, INDEX(十五音韻母資料表, K102, 2), INDEX(十五音韻母資料表, L102, 2)))</f>
        <v/>
      </c>
      <c r="R102" s="111" t="str">
        <f t="array" ref="R102">IF(AND(K102="", L102=""), "", IF(K102, INDEX(十五音韻母資料表, K102, 12), INDEX(十五音韻母資料表, L102, 13)))</f>
        <v/>
      </c>
      <c r="S102" s="111" t="str">
        <f t="array" ref="S102">IF(AND(K102="", L102=""), "", IF(K102, INDEX(十五音韻母資料表, K102, 14), INDEX(十五音韻母資料表, L102, 15)))</f>
        <v/>
      </c>
      <c r="T102" s="111" t="str">
        <f t="array" ref="T102">IF(AND(K102="", L102=""), "", IF(K102, INDEX(十五音韻母資料表, K102, 16), INDEX(十五音韻母資料表, L102, 17)))</f>
        <v/>
      </c>
      <c r="U102" s="111" t="str">
        <f t="array" ref="U102">IF(AND(K102="", L102=""), "", IF(K102, INDEX(十五音韻母資料表, K102, 18), INDEX(十五音韻母資料表, L102, 19)))</f>
        <v/>
      </c>
    </row>
    <row r="103" spans="2:21" ht="23">
      <c r="B103" s="118"/>
      <c r="C103" s="2"/>
      <c r="D103" s="2"/>
      <c r="E103" s="118">
        <v>99</v>
      </c>
      <c r="F103" s="2" t="s">
        <v>702</v>
      </c>
      <c r="G103" s="2"/>
      <c r="H103" s="118">
        <v>99</v>
      </c>
      <c r="I103" s="2"/>
      <c r="J103" s="118">
        <v>99</v>
      </c>
      <c r="K103" s="2" t="str">
        <f t="shared" si="7"/>
        <v/>
      </c>
      <c r="L103" s="2" t="str">
        <f t="shared" si="8"/>
        <v/>
      </c>
      <c r="M103" s="2"/>
      <c r="N103" s="111"/>
      <c r="O103" s="111" t="str">
        <f t="array" ref="O103">IF(AND(K103="", L103=""), "", IF(K103, INDEX(十五音韻母資料表, K103, 6), INDEX(十五音韻母資料表, L103, 7)))</f>
        <v/>
      </c>
      <c r="P103" s="111" t="str">
        <f t="array" ref="P103">IF(AND(K103="", L103=""), "", IF(K103, INDEX(十五音韻母資料表, K103, 8), INDEX(十五音韻母資料表, L103, 9)))</f>
        <v/>
      </c>
      <c r="Q103" s="111" t="str">
        <f t="array" ref="Q103">IF(AND(K103="", L103=""), "", IF(K103, INDEX(十五音韻母資料表, K103, 2), INDEX(十五音韻母資料表, L103, 2)))</f>
        <v/>
      </c>
      <c r="R103" s="111" t="str">
        <f t="array" ref="R103">IF(AND(K103="", L103=""), "", IF(K103, INDEX(十五音韻母資料表, K103, 12), INDEX(十五音韻母資料表, L103, 13)))</f>
        <v/>
      </c>
      <c r="S103" s="111" t="str">
        <f t="array" ref="S103">IF(AND(K103="", L103=""), "", IF(K103, INDEX(十五音韻母資料表, K103, 14), INDEX(十五音韻母資料表, L103, 15)))</f>
        <v/>
      </c>
      <c r="T103" s="111" t="str">
        <f t="array" ref="T103">IF(AND(K103="", L103=""), "", IF(K103, INDEX(十五音韻母資料表, K103, 16), INDEX(十五音韻母資料表, L103, 17)))</f>
        <v/>
      </c>
      <c r="U103" s="111" t="str">
        <f t="array" ref="U103">IF(AND(K103="", L103=""), "", IF(K103, INDEX(十五音韻母資料表, K103, 18), INDEX(十五音韻母資料表, L103, 19)))</f>
        <v/>
      </c>
    </row>
    <row r="104" spans="2:21" ht="23">
      <c r="B104" s="118"/>
      <c r="C104" s="2"/>
      <c r="D104" s="2"/>
      <c r="E104" s="118">
        <v>100</v>
      </c>
      <c r="F104" s="2"/>
      <c r="G104" s="2"/>
      <c r="H104" s="118">
        <v>100</v>
      </c>
      <c r="I104" s="2"/>
      <c r="J104" s="118">
        <v>100</v>
      </c>
      <c r="K104" s="2" t="str">
        <f t="shared" si="7"/>
        <v/>
      </c>
      <c r="L104" s="2" t="str">
        <f t="shared" si="8"/>
        <v/>
      </c>
      <c r="M104" s="2"/>
      <c r="N104" s="111"/>
      <c r="O104" s="111" t="str">
        <f t="array" ref="O104">IF(AND(K104="", L104=""), "", IF(K104, INDEX(十五音韻母資料表, K104, 6), INDEX(十五音韻母資料表, L104, 7)))</f>
        <v/>
      </c>
      <c r="P104" s="111" t="str">
        <f t="array" ref="P104">IF(AND(K104="", L104=""), "", IF(K104, INDEX(十五音韻母資料表, K104, 8), INDEX(十五音韻母資料表, L104, 9)))</f>
        <v/>
      </c>
      <c r="Q104" s="111" t="str">
        <f t="array" ref="Q104">IF(AND(K104="", L104=""), "", IF(K104, INDEX(十五音韻母資料表, K104, 2), INDEX(十五音韻母資料表, L104, 2)))</f>
        <v/>
      </c>
      <c r="R104" s="111" t="str">
        <f t="array" ref="R104">IF(AND(K104="", L104=""), "", IF(K104, INDEX(十五音韻母資料表, K104, 12), INDEX(十五音韻母資料表, L104, 13)))</f>
        <v/>
      </c>
      <c r="S104" s="111" t="str">
        <f t="array" ref="S104">IF(AND(K104="", L104=""), "", IF(K104, INDEX(十五音韻母資料表, K104, 14), INDEX(十五音韻母資料表, L104, 15)))</f>
        <v/>
      </c>
      <c r="T104" s="111" t="str">
        <f t="array" ref="T104">IF(AND(K104="", L104=""), "", IF(K104, INDEX(十五音韻母資料表, K104, 16), INDEX(十五音韻母資料表, L104, 17)))</f>
        <v/>
      </c>
      <c r="U104" s="111" t="str">
        <f t="array" ref="U104">IF(AND(K104="", L104=""), "", IF(K104, INDEX(十五音韻母資料表, K104, 18), INDEX(十五音韻母資料表, L104, 19)))</f>
        <v/>
      </c>
    </row>
  </sheetData>
  <autoFilter ref="H4:U104" xr:uid="{00000000-0009-0000-0000-00000F000000}"/>
  <phoneticPr fontId="91" type="noConversion"/>
  <dataValidations count="1">
    <dataValidation type="list" allowBlank="1" sqref="I5:I104" xr:uid="{00000000-0002-0000-0F00-000000000000}">
      <formula1>$G$5:$G$104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  <outlinePr summaryBelow="0" summaryRight="0"/>
  </sheetPr>
  <dimension ref="B3:L11"/>
  <sheetViews>
    <sheetView workbookViewId="0"/>
  </sheetViews>
  <sheetFormatPr baseColWidth="10" defaultColWidth="12.6640625" defaultRowHeight="15.75" customHeight="1" outlineLevelCol="1"/>
  <cols>
    <col min="1" max="1" width="3.1640625" customWidth="1"/>
    <col min="2" max="2" width="8" customWidth="1"/>
    <col min="3" max="4" width="11.6640625" customWidth="1"/>
    <col min="5" max="5" width="16.6640625" customWidth="1" collapsed="1"/>
    <col min="6" max="7" width="16.6640625" hidden="1" customWidth="1" outlineLevel="1"/>
    <col min="8" max="9" width="21" hidden="1" customWidth="1" outlineLevel="1"/>
    <col min="10" max="12" width="21" customWidth="1"/>
    <col min="13" max="13" width="6.5" customWidth="1"/>
  </cols>
  <sheetData>
    <row r="3" spans="2:12" ht="15.75" customHeight="1">
      <c r="B3" s="169" t="s">
        <v>1711</v>
      </c>
      <c r="C3" s="169" t="s">
        <v>144</v>
      </c>
      <c r="D3" s="169" t="s">
        <v>1712</v>
      </c>
      <c r="E3" s="169" t="s">
        <v>1713</v>
      </c>
      <c r="F3" s="169" t="s">
        <v>1714</v>
      </c>
      <c r="G3" s="169" t="s">
        <v>1715</v>
      </c>
      <c r="H3" s="169" t="s">
        <v>1716</v>
      </c>
      <c r="I3" s="169" t="s">
        <v>1717</v>
      </c>
      <c r="J3" s="169" t="s">
        <v>1718</v>
      </c>
      <c r="K3" s="169" t="s">
        <v>1719</v>
      </c>
      <c r="L3" s="169" t="s">
        <v>1720</v>
      </c>
    </row>
    <row r="4" spans="2:12" ht="15.75" customHeight="1">
      <c r="B4" s="170">
        <v>1</v>
      </c>
      <c r="C4" s="171">
        <v>1</v>
      </c>
      <c r="D4" s="171">
        <v>1</v>
      </c>
      <c r="E4" s="170" t="s">
        <v>274</v>
      </c>
      <c r="F4" s="170" t="s">
        <v>1484</v>
      </c>
      <c r="G4" s="172" t="s">
        <v>1491</v>
      </c>
      <c r="H4" s="170" t="s">
        <v>1721</v>
      </c>
      <c r="I4" s="170">
        <v>44</v>
      </c>
      <c r="J4" s="170" t="s">
        <v>80</v>
      </c>
      <c r="K4" s="170" t="s">
        <v>1722</v>
      </c>
      <c r="L4" s="172"/>
    </row>
    <row r="5" spans="2:12" ht="15.75" customHeight="1">
      <c r="B5" s="170">
        <v>2</v>
      </c>
      <c r="C5" s="171">
        <v>2</v>
      </c>
      <c r="D5" s="171">
        <v>3</v>
      </c>
      <c r="E5" s="170" t="s">
        <v>1503</v>
      </c>
      <c r="F5" s="170" t="s">
        <v>1485</v>
      </c>
      <c r="G5" s="170" t="s">
        <v>1492</v>
      </c>
      <c r="H5" s="170" t="s">
        <v>1723</v>
      </c>
      <c r="I5" s="170">
        <v>21</v>
      </c>
      <c r="J5" s="170" t="s">
        <v>1724</v>
      </c>
      <c r="K5" s="170" t="s">
        <v>1725</v>
      </c>
      <c r="L5" s="170" t="s">
        <v>1726</v>
      </c>
    </row>
    <row r="6" spans="2:12" ht="15.75" customHeight="1">
      <c r="B6" s="170">
        <v>3</v>
      </c>
      <c r="C6" s="171">
        <v>3</v>
      </c>
      <c r="D6" s="171">
        <v>5</v>
      </c>
      <c r="E6" s="170" t="s">
        <v>1505</v>
      </c>
      <c r="F6" s="170" t="s">
        <v>1487</v>
      </c>
      <c r="G6" s="170" t="s">
        <v>1494</v>
      </c>
      <c r="H6" s="170" t="s">
        <v>1727</v>
      </c>
      <c r="I6" s="170">
        <v>24</v>
      </c>
      <c r="J6" s="170" t="s">
        <v>1728</v>
      </c>
      <c r="K6" s="170" t="s">
        <v>1729</v>
      </c>
      <c r="L6" s="170" t="s">
        <v>1730</v>
      </c>
    </row>
    <row r="7" spans="2:12" ht="15.75" customHeight="1">
      <c r="B7" s="170">
        <v>4</v>
      </c>
      <c r="C7" s="173">
        <v>4</v>
      </c>
      <c r="D7" s="173">
        <v>7</v>
      </c>
      <c r="E7" s="170" t="s">
        <v>1506</v>
      </c>
      <c r="F7" s="170" t="s">
        <v>1488</v>
      </c>
      <c r="G7" s="170" t="s">
        <v>1495</v>
      </c>
      <c r="H7" s="170" t="s">
        <v>1731</v>
      </c>
      <c r="I7" s="170">
        <v>33</v>
      </c>
      <c r="J7" s="170" t="s">
        <v>1732</v>
      </c>
      <c r="K7" s="170" t="s">
        <v>1733</v>
      </c>
      <c r="L7" s="170" t="s">
        <v>1734</v>
      </c>
    </row>
    <row r="8" spans="2:12" ht="15.75" customHeight="1">
      <c r="B8" s="170">
        <v>5</v>
      </c>
      <c r="C8" s="171">
        <v>5</v>
      </c>
      <c r="D8" s="171">
        <v>2</v>
      </c>
      <c r="E8" s="170" t="s">
        <v>1502</v>
      </c>
      <c r="F8" s="170" t="s">
        <v>1735</v>
      </c>
      <c r="G8" s="170" t="s">
        <v>1736</v>
      </c>
      <c r="H8" s="170" t="s">
        <v>1737</v>
      </c>
      <c r="I8" s="170">
        <v>53</v>
      </c>
      <c r="J8" s="170" t="s">
        <v>1738</v>
      </c>
      <c r="K8" s="170" t="s">
        <v>1739</v>
      </c>
      <c r="L8" s="170" t="s">
        <v>1740</v>
      </c>
    </row>
    <row r="9" spans="2:12" ht="15.75" customHeight="1">
      <c r="B9" s="174">
        <v>6</v>
      </c>
      <c r="C9" s="174">
        <v>7</v>
      </c>
      <c r="D9" s="174">
        <v>6</v>
      </c>
      <c r="E9" s="174" t="s">
        <v>1502</v>
      </c>
      <c r="F9" s="174" t="s">
        <v>1741</v>
      </c>
      <c r="G9" s="174" t="s">
        <v>1742</v>
      </c>
      <c r="H9" s="174"/>
      <c r="I9" s="174"/>
      <c r="J9" s="174"/>
      <c r="K9" s="174"/>
      <c r="L9" s="174"/>
    </row>
    <row r="10" spans="2:12" ht="15.75" customHeight="1">
      <c r="B10" s="170">
        <v>7</v>
      </c>
      <c r="C10" s="171">
        <v>6</v>
      </c>
      <c r="D10" s="171">
        <v>4</v>
      </c>
      <c r="E10" s="170" t="s">
        <v>1504</v>
      </c>
      <c r="F10" s="170" t="s">
        <v>1486</v>
      </c>
      <c r="G10" s="172" t="s">
        <v>1493</v>
      </c>
      <c r="H10" s="170" t="s">
        <v>1743</v>
      </c>
      <c r="I10" s="170">
        <v>32</v>
      </c>
      <c r="J10" s="170" t="s">
        <v>1744</v>
      </c>
      <c r="K10" s="170" t="s">
        <v>1745</v>
      </c>
      <c r="L10" s="172"/>
    </row>
    <row r="11" spans="2:12" ht="15.75" customHeight="1">
      <c r="B11" s="170">
        <v>8</v>
      </c>
      <c r="C11" s="173">
        <v>8</v>
      </c>
      <c r="D11" s="173">
        <v>8</v>
      </c>
      <c r="E11" s="170" t="s">
        <v>1507</v>
      </c>
      <c r="F11" s="170" t="s">
        <v>1489</v>
      </c>
      <c r="G11" s="170" t="s">
        <v>1496</v>
      </c>
      <c r="H11" s="170" t="s">
        <v>1746</v>
      </c>
      <c r="I11" s="170">
        <v>4</v>
      </c>
      <c r="J11" s="170" t="s">
        <v>1747</v>
      </c>
      <c r="K11" s="170" t="s">
        <v>1748</v>
      </c>
      <c r="L11" s="170" t="s">
        <v>1749</v>
      </c>
    </row>
  </sheetData>
  <phoneticPr fontId="9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9900"/>
    <outlinePr summaryBelow="0" summaryRight="0"/>
  </sheetPr>
  <dimension ref="B1:AD55"/>
  <sheetViews>
    <sheetView workbookViewId="0"/>
  </sheetViews>
  <sheetFormatPr baseColWidth="10" defaultColWidth="12.6640625" defaultRowHeight="13" outlineLevelCol="1"/>
  <cols>
    <col min="1" max="1" width="3.1640625" customWidth="1"/>
    <col min="2" max="2" width="5.6640625" customWidth="1"/>
    <col min="3" max="3" width="8" customWidth="1"/>
    <col min="4" max="11" width="10.1640625" customWidth="1"/>
    <col min="12" max="12" width="3.33203125" customWidth="1"/>
    <col min="13" max="13" width="10.1640625" customWidth="1"/>
    <col min="14" max="17" width="6.1640625" customWidth="1"/>
    <col min="19" max="19" width="3.1640625" customWidth="1" outlineLevel="1"/>
    <col min="20" max="26" width="9.1640625" customWidth="1" outlineLevel="1"/>
    <col min="27" max="29" width="8.83203125" customWidth="1" outlineLevel="1"/>
    <col min="30" max="30" width="18" customWidth="1" outlineLevel="1"/>
  </cols>
  <sheetData>
    <row r="1" spans="2:26" ht="14">
      <c r="B1" s="134" t="s">
        <v>7</v>
      </c>
      <c r="D1" s="133">
        <v>16</v>
      </c>
      <c r="E1" s="12"/>
      <c r="F1" s="12"/>
      <c r="G1" s="12">
        <f>D1 + 1</f>
        <v>17</v>
      </c>
      <c r="H1" s="12"/>
      <c r="I1" s="12"/>
      <c r="J1" s="12"/>
      <c r="K1" s="12"/>
      <c r="L1" s="12"/>
      <c r="M1" s="12"/>
      <c r="N1" s="12"/>
      <c r="O1" s="12"/>
      <c r="P1" s="12"/>
      <c r="Q1" s="52"/>
      <c r="S1" s="12"/>
      <c r="T1" s="134" t="s">
        <v>1482</v>
      </c>
      <c r="U1" s="133"/>
      <c r="V1" s="12"/>
      <c r="W1" s="12"/>
      <c r="X1" s="12"/>
      <c r="Y1" s="12"/>
      <c r="Z1" s="12"/>
    </row>
    <row r="2" spans="2:26" ht="14">
      <c r="B2" s="15"/>
      <c r="C2" s="15"/>
      <c r="D2" s="15"/>
      <c r="E2" s="15"/>
      <c r="F2" s="15"/>
      <c r="G2" s="15"/>
      <c r="H2" s="15"/>
      <c r="I2" s="15"/>
      <c r="J2" s="15"/>
      <c r="K2" s="15"/>
      <c r="L2" s="12"/>
      <c r="M2" s="15"/>
      <c r="N2" s="15"/>
      <c r="O2" s="15"/>
      <c r="P2" s="15"/>
      <c r="Q2" s="149"/>
      <c r="S2" s="15"/>
      <c r="T2" s="15"/>
      <c r="U2" s="15"/>
      <c r="V2" s="15"/>
      <c r="W2" s="15"/>
      <c r="X2" s="15"/>
      <c r="Y2" s="15"/>
      <c r="Z2" s="15"/>
    </row>
    <row r="3" spans="2:26" ht="18">
      <c r="B3" s="409" t="s">
        <v>157</v>
      </c>
      <c r="C3" s="410" t="s">
        <v>6</v>
      </c>
      <c r="D3" s="175" t="s">
        <v>1484</v>
      </c>
      <c r="E3" s="175" t="s">
        <v>1483</v>
      </c>
      <c r="F3" s="175" t="s">
        <v>1485</v>
      </c>
      <c r="G3" s="175" t="s">
        <v>1486</v>
      </c>
      <c r="H3" s="175" t="s">
        <v>1487</v>
      </c>
      <c r="I3" s="175" t="s">
        <v>1483</v>
      </c>
      <c r="J3" s="175" t="s">
        <v>1488</v>
      </c>
      <c r="K3" s="175" t="s">
        <v>1489</v>
      </c>
      <c r="L3" s="12"/>
      <c r="M3" s="175" t="s">
        <v>1489</v>
      </c>
      <c r="N3" s="135"/>
      <c r="O3" s="135"/>
      <c r="P3" s="135"/>
      <c r="Q3" s="135"/>
      <c r="S3" s="15"/>
      <c r="T3" s="417" t="s">
        <v>157</v>
      </c>
      <c r="U3" s="420" t="s">
        <v>1493</v>
      </c>
      <c r="V3" s="420" t="s">
        <v>1496</v>
      </c>
      <c r="W3" s="15"/>
      <c r="X3" s="15"/>
      <c r="Y3" s="15"/>
      <c r="Z3" s="15"/>
    </row>
    <row r="4" spans="2:26" ht="35">
      <c r="B4" s="415"/>
      <c r="C4" s="416"/>
      <c r="D4" s="176"/>
      <c r="E4" s="176" t="s">
        <v>1740</v>
      </c>
      <c r="F4" s="176" t="s">
        <v>1750</v>
      </c>
      <c r="G4" s="176"/>
      <c r="H4" s="176" t="s">
        <v>1730</v>
      </c>
      <c r="I4" s="176"/>
      <c r="J4" s="176" t="s">
        <v>1751</v>
      </c>
      <c r="K4" s="176" t="s">
        <v>1749</v>
      </c>
      <c r="L4" s="12"/>
      <c r="M4" s="177"/>
      <c r="N4" s="135"/>
      <c r="O4" s="135"/>
      <c r="P4" s="135"/>
      <c r="Q4" s="135"/>
      <c r="S4" s="15"/>
      <c r="T4" s="418"/>
      <c r="U4" s="419"/>
      <c r="V4" s="419"/>
      <c r="W4" s="15"/>
      <c r="X4" s="15"/>
      <c r="Y4" s="15"/>
      <c r="Z4" s="15"/>
    </row>
    <row r="5" spans="2:26" ht="30">
      <c r="B5" s="407"/>
      <c r="C5" s="411"/>
      <c r="D5" s="177">
        <v>1</v>
      </c>
      <c r="E5" s="177">
        <v>2</v>
      </c>
      <c r="F5" s="177">
        <v>3</v>
      </c>
      <c r="G5" s="177">
        <v>4</v>
      </c>
      <c r="H5" s="177">
        <v>5</v>
      </c>
      <c r="I5" s="177">
        <v>6</v>
      </c>
      <c r="J5" s="177">
        <v>7</v>
      </c>
      <c r="K5" s="177">
        <v>8</v>
      </c>
      <c r="L5" s="12"/>
      <c r="M5" s="177">
        <v>8</v>
      </c>
      <c r="N5" s="135"/>
      <c r="O5" s="135"/>
      <c r="P5" s="135"/>
      <c r="Q5" s="135"/>
      <c r="S5" s="15"/>
      <c r="T5" s="419"/>
      <c r="U5" s="178">
        <v>4</v>
      </c>
      <c r="V5" s="178">
        <v>8</v>
      </c>
      <c r="W5" s="15"/>
      <c r="X5" s="15" t="s">
        <v>1752</v>
      </c>
      <c r="Y5" s="15">
        <f t="shared" ref="Y5:Y9" si="0">CODE(Z5)</f>
        <v>41915</v>
      </c>
      <c r="Z5" s="13" t="s">
        <v>1749</v>
      </c>
    </row>
    <row r="6" spans="2:26" ht="35">
      <c r="B6" s="179">
        <v>1</v>
      </c>
      <c r="C6" s="180" t="s">
        <v>274</v>
      </c>
      <c r="D6" s="181" t="str">
        <f t="array" ref="D6">IF(NOT(OR(D$5=4, D$5=8)), (INDEX(十五音韻母資料表, $B6, $D$1) &amp; D$4), (INDEX(十五音韻母資料表, $B6, $G$1) &amp; D$4))</f>
        <v>ㄨㄣ</v>
      </c>
      <c r="E6" s="181" t="str">
        <f t="array" ref="E6">IF(NOT(OR(E$5=4, E$5=8)), (INDEX(十五音韻母資料表, $B6, $D$1) &amp; E$4), (INDEX(十五音韻母資料表, $B6, $G$1) &amp; E$4))</f>
        <v>ㄨㄣˋ</v>
      </c>
      <c r="F6" s="181" t="str">
        <f t="array" ref="F6">IF(NOT(OR(F$5=4, F$5=8)), (INDEX(十五音韻母資料表, $B6, $D$1) &amp; F$4), (INDEX(十五音韻母資料表, $B6, $G$1) &amp; F$4))</f>
        <v>ㄨㄣ˪</v>
      </c>
      <c r="G6" s="182" t="str">
        <f t="array" ref="G6">IF(NOT(OR(G$5=4, G$5=8)), (INDEX(十五音韻母資料表, $B6, $D$1) &amp; G$4), (INDEX(十五音韻母資料表, $B6, $G$1) &amp; G$4))</f>
        <v>ㄨㆵ</v>
      </c>
      <c r="H6" s="181" t="str">
        <f t="array" ref="H6">IF(NOT(OR(H$5=4, H$5=8)), (INDEX(十五音韻母資料表, $B6, $D$1) &amp; H$4), (INDEX(十五音韻母資料表, $B6, $G$1) &amp; H$4))</f>
        <v>ㄨㄣˊ</v>
      </c>
      <c r="I6" s="183" t="str">
        <f t="array" ref="I6">IF(NOT(OR(I$5=4, I$5=8)), (INDEX(十五音韻母資料表, $B6, $D$1) &amp; I$4), (INDEX(十五音韻母資料表, $B6, $G$1) &amp; I$4))</f>
        <v>ㄨㄣ</v>
      </c>
      <c r="J6" s="181" t="str">
        <f t="array" ref="J6">IF(NOT(OR(J$5=4, J$5=8)), (INDEX(十五音韻母資料表, $B6, $D$1) &amp; J$4), (INDEX(十五音韻母資料表, $B6, $G$1) &amp; J$4))</f>
        <v>ㄨㄣ˫</v>
      </c>
      <c r="K6" s="181" t="str">
        <f t="array" ref="K6">IF(NOT(OR(K$5=4, K$5=8)), (INDEX(十五音韻母資料表, $B6, $D$1) &amp; K$4), (INDEX(十五音韻母資料表, $B6, $G$1) &amp; K$4))</f>
        <v>ㄨㆵ˙</v>
      </c>
      <c r="L6" s="12"/>
      <c r="M6" s="182" t="str">
        <f t="array" ref="M6">IF(NOT(OR(M$5=4, M$5=8)), (INDEX(十五音韻母資料表, $B6, $D$1) &amp; M$4), (INDEX(十五音韻母資料表, $B6, $G$1) &amp; M$4))</f>
        <v>ㄨㆵ</v>
      </c>
      <c r="N6" s="184">
        <f t="shared" ref="N6:N55" si="1">LEN($M6)</f>
        <v>2</v>
      </c>
      <c r="O6" s="185" t="str">
        <f t="shared" ref="O6:O55" si="2">RIGHT($G6)</f>
        <v>ㆵ</v>
      </c>
      <c r="P6" s="184">
        <f t="shared" ref="P6:P55" si="3">MATCH(O6, $U$6:$U$9, 0)</f>
        <v>2</v>
      </c>
      <c r="Q6" s="186" t="str">
        <f t="shared" ref="Q6:Q55" si="4">INDEX($U$6:$V$9, P6, 2)</f>
        <v>ㆵ˙</v>
      </c>
      <c r="S6" s="15"/>
      <c r="T6" s="187">
        <v>1</v>
      </c>
      <c r="U6" s="188" t="s">
        <v>1753</v>
      </c>
      <c r="V6" s="188" t="str">
        <f t="shared" ref="V6:V9" si="5">Z6 &amp; $Z$5</f>
        <v>ㆴ˙</v>
      </c>
      <c r="W6" s="15"/>
      <c r="X6" s="15" t="s">
        <v>1754</v>
      </c>
      <c r="Y6" s="15">
        <f t="shared" si="0"/>
        <v>95</v>
      </c>
      <c r="Z6" s="189" t="s">
        <v>1753</v>
      </c>
    </row>
    <row r="7" spans="2:26" ht="35">
      <c r="B7" s="179">
        <v>2</v>
      </c>
      <c r="C7" s="180" t="s">
        <v>281</v>
      </c>
      <c r="D7" s="181" t="str">
        <f t="array" ref="D7">IF(NOT(OR(D$5=4, D$5=8)), (INDEX(十五音韻母資料表, $B7, $D$1) &amp; D$4), (INDEX(十五音韻母資料表, $B7, $G$1) &amp; D$4))</f>
        <v>ㄧㄢ</v>
      </c>
      <c r="E7" s="181" t="str">
        <f t="array" ref="E7">IF(NOT(OR(E$5=4, E$5=8)), (INDEX(十五音韻母資料表, $B7, $D$1) &amp; E$4), (INDEX(十五音韻母資料表, $B7, $G$1) &amp; E$4))</f>
        <v>ㄧㄢˋ</v>
      </c>
      <c r="F7" s="181" t="str">
        <f t="array" ref="F7">IF(NOT(OR(F$5=4, F$5=8)), (INDEX(十五音韻母資料表, $B7, $D$1) &amp; F$4), (INDEX(十五音韻母資料表, $B7, $G$1) &amp; F$4))</f>
        <v>ㄧㄢ˪</v>
      </c>
      <c r="G7" s="182" t="str">
        <f t="array" ref="G7">IF(NOT(OR(G$5=4, G$5=8)), (INDEX(十五音韻母資料表, $B7, $D$1) &amp; G$4), (INDEX(十五音韻母資料表, $B7, $G$1) &amp; G$4))</f>
        <v>ㄧㄚㆵ</v>
      </c>
      <c r="H7" s="181" t="str">
        <f t="array" ref="H7">IF(NOT(OR(H$5=4, H$5=8)), (INDEX(十五音韻母資料表, $B7, $D$1) &amp; H$4), (INDEX(十五音韻母資料表, $B7, $G$1) &amp; H$4))</f>
        <v>ㄧㄢˊ</v>
      </c>
      <c r="I7" s="183" t="str">
        <f t="array" ref="I7">IF(NOT(OR(I$5=4, I$5=8)), (INDEX(十五音韻母資料表, $B7, $D$1) &amp; I$4), (INDEX(十五音韻母資料表, $B7, $G$1) &amp; I$4))</f>
        <v>ㄧㄢ</v>
      </c>
      <c r="J7" s="181" t="str">
        <f t="array" ref="J7">IF(NOT(OR(J$5=4, J$5=8)), (INDEX(十五音韻母資料表, $B7, $D$1) &amp; J$4), (INDEX(十五音韻母資料表, $B7, $G$1) &amp; J$4))</f>
        <v>ㄧㄢ˫</v>
      </c>
      <c r="K7" s="181" t="str">
        <f t="array" ref="K7">IF(NOT(OR(K$5=4, K$5=8)), (INDEX(十五音韻母資料表, $B7, $D$1) &amp; K$4), (INDEX(十五音韻母資料表, $B7, $G$1) &amp; K$4))</f>
        <v>ㄧㄚㆵ˙</v>
      </c>
      <c r="L7" s="12"/>
      <c r="M7" s="182" t="str">
        <f t="array" ref="M7">IF(NOT(OR(M$5=4, M$5=8)), (INDEX(十五音韻母資料表, $B7, $D$1) &amp; M$4), (INDEX(十五音韻母資料表, $B7, $G$1) &amp; M$4))</f>
        <v>ㄧㄚㆵ</v>
      </c>
      <c r="N7" s="184">
        <f t="shared" si="1"/>
        <v>3</v>
      </c>
      <c r="O7" s="185" t="str">
        <f t="shared" si="2"/>
        <v>ㆵ</v>
      </c>
      <c r="P7" s="184">
        <f t="shared" si="3"/>
        <v>2</v>
      </c>
      <c r="Q7" s="186" t="str">
        <f t="shared" si="4"/>
        <v>ㆵ˙</v>
      </c>
      <c r="S7" s="15"/>
      <c r="T7" s="187">
        <v>2</v>
      </c>
      <c r="U7" s="188" t="s">
        <v>1755</v>
      </c>
      <c r="V7" s="188" t="str">
        <f t="shared" si="5"/>
        <v>ㆵ˙</v>
      </c>
      <c r="W7" s="15"/>
      <c r="X7" s="15" t="s">
        <v>1756</v>
      </c>
      <c r="Y7" s="15">
        <f t="shared" si="0"/>
        <v>95</v>
      </c>
      <c r="Z7" s="13" t="s">
        <v>1755</v>
      </c>
    </row>
    <row r="8" spans="2:26" ht="35">
      <c r="B8" s="179">
        <v>3</v>
      </c>
      <c r="C8" s="180" t="s">
        <v>288</v>
      </c>
      <c r="D8" s="181" t="str">
        <f t="array" ref="D8">IF(NOT(OR(D$5=4, D$5=8)), (INDEX(十五音韻母資料表, $B8, $D$1) &amp; D$4), (INDEX(十五音韻母資料表, $B8, $G$1) &amp; D$4))</f>
        <v>ㄧㆬ</v>
      </c>
      <c r="E8" s="181" t="str">
        <f t="array" ref="E8">IF(NOT(OR(E$5=4, E$5=8)), (INDEX(十五音韻母資料表, $B8, $D$1) &amp; E$4), (INDEX(十五音韻母資料表, $B8, $G$1) &amp; E$4))</f>
        <v>ㄧㆬˋ</v>
      </c>
      <c r="F8" s="181" t="str">
        <f t="array" ref="F8">IF(NOT(OR(F$5=4, F$5=8)), (INDEX(十五音韻母資料表, $B8, $D$1) &amp; F$4), (INDEX(十五音韻母資料表, $B8, $G$1) &amp; F$4))</f>
        <v>ㄧㆬ˪</v>
      </c>
      <c r="G8" s="182" t="str">
        <f t="array" ref="G8">IF(NOT(OR(G$5=4, G$5=8)), (INDEX(十五音韻母資料表, $B8, $D$1) &amp; G$4), (INDEX(十五音韻母資料表, $B8, $G$1) &amp; G$4))</f>
        <v>一ㆴ</v>
      </c>
      <c r="H8" s="181" t="str">
        <f t="array" ref="H8">IF(NOT(OR(H$5=4, H$5=8)), (INDEX(十五音韻母資料表, $B8, $D$1) &amp; H$4), (INDEX(十五音韻母資料表, $B8, $G$1) &amp; H$4))</f>
        <v>ㄧㆬˊ</v>
      </c>
      <c r="I8" s="183" t="str">
        <f t="array" ref="I8">IF(NOT(OR(I$5=4, I$5=8)), (INDEX(十五音韻母資料表, $B8, $D$1) &amp; I$4), (INDEX(十五音韻母資料表, $B8, $G$1) &amp; I$4))</f>
        <v>ㄧㆬ</v>
      </c>
      <c r="J8" s="181" t="str">
        <f t="array" ref="J8">IF(NOT(OR(J$5=4, J$5=8)), (INDEX(十五音韻母資料表, $B8, $D$1) &amp; J$4), (INDEX(十五音韻母資料表, $B8, $G$1) &amp; J$4))</f>
        <v>ㄧㆬ˫</v>
      </c>
      <c r="K8" s="181" t="str">
        <f t="array" ref="K8">IF(NOT(OR(K$5=4, K$5=8)), (INDEX(十五音韻母資料表, $B8, $D$1) &amp; K$4), (INDEX(十五音韻母資料表, $B8, $G$1) &amp; K$4))</f>
        <v>一ㆴ˙</v>
      </c>
      <c r="L8" s="12"/>
      <c r="M8" s="182" t="str">
        <f t="array" ref="M8">IF(NOT(OR(M$5=4, M$5=8)), (INDEX(十五音韻母資料表, $B8, $D$1) &amp; M$4), (INDEX(十五音韻母資料表, $B8, $G$1) &amp; M$4))</f>
        <v>一ㆴ</v>
      </c>
      <c r="N8" s="184">
        <f t="shared" si="1"/>
        <v>2</v>
      </c>
      <c r="O8" s="185" t="str">
        <f t="shared" si="2"/>
        <v>ㆴ</v>
      </c>
      <c r="P8" s="184">
        <f t="shared" si="3"/>
        <v>1</v>
      </c>
      <c r="Q8" s="186" t="str">
        <f t="shared" si="4"/>
        <v>ㆴ˙</v>
      </c>
      <c r="S8" s="15"/>
      <c r="T8" s="187">
        <v>3</v>
      </c>
      <c r="U8" s="188" t="s">
        <v>1757</v>
      </c>
      <c r="V8" s="188" t="str">
        <f t="shared" si="5"/>
        <v>ㆻ˙</v>
      </c>
      <c r="W8" s="15"/>
      <c r="X8" s="15" t="s">
        <v>1758</v>
      </c>
      <c r="Y8" s="15">
        <f t="shared" si="0"/>
        <v>95</v>
      </c>
      <c r="Z8" s="13" t="s">
        <v>1757</v>
      </c>
    </row>
    <row r="9" spans="2:26" ht="35">
      <c r="B9" s="179">
        <v>4</v>
      </c>
      <c r="C9" s="180" t="s">
        <v>293</v>
      </c>
      <c r="D9" s="181" t="str">
        <f t="array" ref="D9">IF(NOT(OR(D$5=4, D$5=8)), (INDEX(十五音韻母資料表, $B9, $D$1) &amp; D$4), (INDEX(十五音韻母資料表, $B9, $G$1) &amp; D$4))</f>
        <v>ㄨㄧ</v>
      </c>
      <c r="E9" s="181" t="str">
        <f t="array" ref="E9">IF(NOT(OR(E$5=4, E$5=8)), (INDEX(十五音韻母資料表, $B9, $D$1) &amp; E$4), (INDEX(十五音韻母資料表, $B9, $G$1) &amp; E$4))</f>
        <v>ㄨㄧˋ</v>
      </c>
      <c r="F9" s="181" t="str">
        <f t="array" ref="F9">IF(NOT(OR(F$5=4, F$5=8)), (INDEX(十五音韻母資料表, $B9, $D$1) &amp; F$4), (INDEX(十五音韻母資料表, $B9, $G$1) &amp; F$4))</f>
        <v>ㄨㄧ˪</v>
      </c>
      <c r="G9" s="182" t="str">
        <f t="array" ref="G9">IF(NOT(OR(G$5=4, G$5=8)), (INDEX(十五音韻母資料表, $B9, $D$1) &amp; G$4), (INDEX(十五音韻母資料表, $B9, $G$1) &amp; G$4))</f>
        <v/>
      </c>
      <c r="H9" s="181" t="str">
        <f t="array" ref="H9">IF(NOT(OR(H$5=4, H$5=8)), (INDEX(十五音韻母資料表, $B9, $D$1) &amp; H$4), (INDEX(十五音韻母資料表, $B9, $G$1) &amp; H$4))</f>
        <v>ㄨㄧˊ</v>
      </c>
      <c r="I9" s="183" t="str">
        <f t="array" ref="I9">IF(NOT(OR(I$5=4, I$5=8)), (INDEX(十五音韻母資料表, $B9, $D$1) &amp; I$4), (INDEX(十五音韻母資料表, $B9, $G$1) &amp; I$4))</f>
        <v>ㄨㄧ</v>
      </c>
      <c r="J9" s="181" t="str">
        <f t="array" ref="J9">IF(NOT(OR(J$5=4, J$5=8)), (INDEX(十五音韻母資料表, $B9, $D$1) &amp; J$4), (INDEX(十五音韻母資料表, $B9, $G$1) &amp; J$4))</f>
        <v>ㄨㄧ˫</v>
      </c>
      <c r="K9" s="181" t="str">
        <f t="array" ref="K9">IF(NOT(OR(K$5=4, K$5=8)), (INDEX(十五音韻母資料表, $B9, $D$1) &amp; K$4), (INDEX(十五音韻母資料表, $B9, $G$1) &amp; K$4))</f>
        <v>˙</v>
      </c>
      <c r="L9" s="12"/>
      <c r="M9" s="182" t="str">
        <f t="array" ref="M9">IF(NOT(OR(M$5=4, M$5=8)), (INDEX(十五音韻母資料表, $B9, $D$1) &amp; M$4), (INDEX(十五音韻母資料表, $B9, $G$1) &amp; M$4))</f>
        <v/>
      </c>
      <c r="N9" s="184">
        <f t="shared" si="1"/>
        <v>0</v>
      </c>
      <c r="O9" s="185" t="str">
        <f t="shared" si="2"/>
        <v/>
      </c>
      <c r="P9" s="184" t="e">
        <f t="shared" si="3"/>
        <v>#N/A</v>
      </c>
      <c r="Q9" s="186" t="e">
        <f t="shared" si="4"/>
        <v>#N/A</v>
      </c>
      <c r="S9" s="15"/>
      <c r="T9" s="187">
        <v>4</v>
      </c>
      <c r="U9" s="188" t="s">
        <v>1759</v>
      </c>
      <c r="V9" s="188" t="str">
        <f t="shared" si="5"/>
        <v>ㆷ˙</v>
      </c>
      <c r="W9" s="15"/>
      <c r="X9" s="15" t="s">
        <v>1760</v>
      </c>
      <c r="Y9" s="15">
        <f t="shared" si="0"/>
        <v>95</v>
      </c>
      <c r="Z9" s="13" t="s">
        <v>1759</v>
      </c>
    </row>
    <row r="10" spans="2:26" ht="35">
      <c r="B10" s="179">
        <v>5</v>
      </c>
      <c r="C10" s="180" t="s">
        <v>297</v>
      </c>
      <c r="D10" s="181" t="str">
        <f t="array" ref="D10">IF(NOT(OR(D$5=4, D$5=8)), (INDEX(十五音韻母資料表, $B10, $D$1) &amp; D$4), (INDEX(十五音韻母資料表, $B10, $G$1) &amp; D$4))</f>
        <v>ㄝ</v>
      </c>
      <c r="E10" s="181" t="str">
        <f t="array" ref="E10">IF(NOT(OR(E$5=4, E$5=8)), (INDEX(十五音韻母資料表, $B10, $D$1) &amp; E$4), (INDEX(十五音韻母資料表, $B10, $G$1) &amp; E$4))</f>
        <v>ㄝˋ</v>
      </c>
      <c r="F10" s="181" t="str">
        <f t="array" ref="F10">IF(NOT(OR(F$5=4, F$5=8)), (INDEX(十五音韻母資料表, $B10, $D$1) &amp; F$4), (INDEX(十五音韻母資料表, $B10, $G$1) &amp; F$4))</f>
        <v>ㄝ˪</v>
      </c>
      <c r="G10" s="182" t="str">
        <f t="array" ref="G10">IF(NOT(OR(G$5=4, G$5=8)), (INDEX(十五音韻母資料表, $B10, $D$1) &amp; G$4), (INDEX(十五音韻母資料表, $B10, $G$1) &amp; G$4))</f>
        <v>ㄝㆷ</v>
      </c>
      <c r="H10" s="181" t="str">
        <f t="array" ref="H10">IF(NOT(OR(H$5=4, H$5=8)), (INDEX(十五音韻母資料表, $B10, $D$1) &amp; H$4), (INDEX(十五音韻母資料表, $B10, $G$1) &amp; H$4))</f>
        <v>ㄝˊ</v>
      </c>
      <c r="I10" s="183" t="str">
        <f t="array" ref="I10">IF(NOT(OR(I$5=4, I$5=8)), (INDEX(十五音韻母資料表, $B10, $D$1) &amp; I$4), (INDEX(十五音韻母資料表, $B10, $G$1) &amp; I$4))</f>
        <v>ㄝ</v>
      </c>
      <c r="J10" s="181" t="str">
        <f t="array" ref="J10">IF(NOT(OR(J$5=4, J$5=8)), (INDEX(十五音韻母資料表, $B10, $D$1) &amp; J$4), (INDEX(十五音韻母資料表, $B10, $G$1) &amp; J$4))</f>
        <v>ㄝ˫</v>
      </c>
      <c r="K10" s="181" t="str">
        <f t="array" ref="K10">IF(NOT(OR(K$5=4, K$5=8)), (INDEX(十五音韻母資料表, $B10, $D$1) &amp; K$4), (INDEX(十五音韻母資料表, $B10, $G$1) &amp; K$4))</f>
        <v>ㄝㆷ˙</v>
      </c>
      <c r="L10" s="12"/>
      <c r="M10" s="182" t="str">
        <f t="array" ref="M10">IF(NOT(OR(M$5=4, M$5=8)), (INDEX(十五音韻母資料表, $B10, $D$1) &amp; M$4), (INDEX(十五音韻母資料表, $B10, $G$1) &amp; M$4))</f>
        <v>ㄝㆷ</v>
      </c>
      <c r="N10" s="184">
        <f t="shared" si="1"/>
        <v>2</v>
      </c>
      <c r="O10" s="185" t="str">
        <f t="shared" si="2"/>
        <v>ㆷ</v>
      </c>
      <c r="P10" s="184">
        <f t="shared" si="3"/>
        <v>4</v>
      </c>
      <c r="Q10" s="186" t="str">
        <f t="shared" si="4"/>
        <v>ㆷ˙</v>
      </c>
      <c r="S10" s="15"/>
      <c r="T10" s="15"/>
      <c r="U10" s="15"/>
      <c r="V10" s="15"/>
      <c r="W10" s="15"/>
      <c r="X10" s="15"/>
      <c r="Y10" s="15"/>
      <c r="Z10" s="15"/>
    </row>
    <row r="11" spans="2:26" ht="35">
      <c r="B11" s="179">
        <v>6</v>
      </c>
      <c r="C11" s="180" t="s">
        <v>310</v>
      </c>
      <c r="D11" s="181" t="str">
        <f t="array" ref="D11">IF(NOT(OR(D$5=4, D$5=8)), (INDEX(十五音韻母資料表, $B11, $D$1) &amp; D$4), (INDEX(十五音韻母資料表, $B11, $G$1) &amp; D$4))</f>
        <v>ㄢ</v>
      </c>
      <c r="E11" s="181" t="str">
        <f t="array" ref="E11">IF(NOT(OR(E$5=4, E$5=8)), (INDEX(十五音韻母資料表, $B11, $D$1) &amp; E$4), (INDEX(十五音韻母資料表, $B11, $G$1) &amp; E$4))</f>
        <v>ㄢˋ</v>
      </c>
      <c r="F11" s="181" t="str">
        <f t="array" ref="F11">IF(NOT(OR(F$5=4, F$5=8)), (INDEX(十五音韻母資料表, $B11, $D$1) &amp; F$4), (INDEX(十五音韻母資料表, $B11, $G$1) &amp; F$4))</f>
        <v>ㄢ˪</v>
      </c>
      <c r="G11" s="182" t="str">
        <f t="array" ref="G11">IF(NOT(OR(G$5=4, G$5=8)), (INDEX(十五音韻母資料表, $B11, $D$1) &amp; G$4), (INDEX(十五音韻母資料表, $B11, $G$1) &amp; G$4))</f>
        <v>ㄚㆵ</v>
      </c>
      <c r="H11" s="181" t="str">
        <f t="array" ref="H11">IF(NOT(OR(H$5=4, H$5=8)), (INDEX(十五音韻母資料表, $B11, $D$1) &amp; H$4), (INDEX(十五音韻母資料表, $B11, $G$1) &amp; H$4))</f>
        <v>ㄢˊ</v>
      </c>
      <c r="I11" s="183" t="str">
        <f t="array" ref="I11">IF(NOT(OR(I$5=4, I$5=8)), (INDEX(十五音韻母資料表, $B11, $D$1) &amp; I$4), (INDEX(十五音韻母資料表, $B11, $G$1) &amp; I$4))</f>
        <v>ㄢ</v>
      </c>
      <c r="J11" s="181" t="str">
        <f t="array" ref="J11">IF(NOT(OR(J$5=4, J$5=8)), (INDEX(十五音韻母資料表, $B11, $D$1) &amp; J$4), (INDEX(十五音韻母資料表, $B11, $G$1) &amp; J$4))</f>
        <v>ㄢ˫</v>
      </c>
      <c r="K11" s="181" t="str">
        <f t="array" ref="K11">IF(NOT(OR(K$5=4, K$5=8)), (INDEX(十五音韻母資料表, $B11, $D$1) &amp; K$4), (INDEX(十五音韻母資料表, $B11, $G$1) &amp; K$4))</f>
        <v>ㄚㆵ˙</v>
      </c>
      <c r="L11" s="12"/>
      <c r="M11" s="182" t="str">
        <f t="array" ref="M11">IF(NOT(OR(M$5=4, M$5=8)), (INDEX(十五音韻母資料表, $B11, $D$1) &amp; M$4), (INDEX(十五音韻母資料表, $B11, $G$1) &amp; M$4))</f>
        <v>ㄚㆵ</v>
      </c>
      <c r="N11" s="184">
        <f t="shared" si="1"/>
        <v>2</v>
      </c>
      <c r="O11" s="185" t="str">
        <f t="shared" si="2"/>
        <v>ㆵ</v>
      </c>
      <c r="P11" s="184">
        <f t="shared" si="3"/>
        <v>2</v>
      </c>
      <c r="Q11" s="186" t="str">
        <f t="shared" si="4"/>
        <v>ㆵ˙</v>
      </c>
      <c r="S11" s="15"/>
      <c r="U11" s="13" t="s">
        <v>1761</v>
      </c>
      <c r="V11" s="15" t="s">
        <v>1762</v>
      </c>
      <c r="W11" s="15">
        <f>CODE(U11)</f>
        <v>9</v>
      </c>
    </row>
    <row r="12" spans="2:26" ht="35">
      <c r="B12" s="179">
        <v>7</v>
      </c>
      <c r="C12" s="180" t="s">
        <v>316</v>
      </c>
      <c r="D12" s="181" t="str">
        <f t="array" ref="D12">IF(NOT(OR(D$5=4, D$5=8)), (INDEX(十五音韻母資料表, $B12, $D$1) &amp; D$4), (INDEX(十五音韻母資料表, $B12, $G$1) &amp; D$4))</f>
        <v>ㆲ</v>
      </c>
      <c r="E12" s="181" t="str">
        <f t="array" ref="E12">IF(NOT(OR(E$5=4, E$5=8)), (INDEX(十五音韻母資料表, $B12, $D$1) &amp; E$4), (INDEX(十五音韻母資料表, $B12, $G$1) &amp; E$4))</f>
        <v>ㆲˋ</v>
      </c>
      <c r="F12" s="181" t="str">
        <f t="array" ref="F12">IF(NOT(OR(F$5=4, F$5=8)), (INDEX(十五音韻母資料表, $B12, $D$1) &amp; F$4), (INDEX(十五音韻母資料表, $B12, $G$1) &amp; F$4))</f>
        <v>ㆲ˪</v>
      </c>
      <c r="G12" s="182" t="str">
        <f t="array" ref="G12">IF(NOT(OR(G$5=4, G$5=8)), (INDEX(十五音韻母資料表, $B12, $D$1) &amp; G$4), (INDEX(十五音韻母資料表, $B12, $G$1) &amp; G$4))</f>
        <v>ㆦㆻ</v>
      </c>
      <c r="H12" s="181" t="str">
        <f t="array" ref="H12">IF(NOT(OR(H$5=4, H$5=8)), (INDEX(十五音韻母資料表, $B12, $D$1) &amp; H$4), (INDEX(十五音韻母資料表, $B12, $G$1) &amp; H$4))</f>
        <v>ㆲˊ</v>
      </c>
      <c r="I12" s="183" t="str">
        <f t="array" ref="I12">IF(NOT(OR(I$5=4, I$5=8)), (INDEX(十五音韻母資料表, $B12, $D$1) &amp; I$4), (INDEX(十五音韻母資料表, $B12, $G$1) &amp; I$4))</f>
        <v>ㆲ</v>
      </c>
      <c r="J12" s="181" t="str">
        <f t="array" ref="J12">IF(NOT(OR(J$5=4, J$5=8)), (INDEX(十五音韻母資料表, $B12, $D$1) &amp; J$4), (INDEX(十五音韻母資料表, $B12, $G$1) &amp; J$4))</f>
        <v>ㆲ˫</v>
      </c>
      <c r="K12" s="181" t="str">
        <f t="array" ref="K12">IF(NOT(OR(K$5=4, K$5=8)), (INDEX(十五音韻母資料表, $B12, $D$1) &amp; K$4), (INDEX(十五音韻母資料表, $B12, $G$1) &amp; K$4))</f>
        <v>ㆦㆻ˙</v>
      </c>
      <c r="L12" s="12"/>
      <c r="M12" s="182" t="str">
        <f t="array" ref="M12">IF(NOT(OR(M$5=4, M$5=8)), (INDEX(十五音韻母資料表, $B12, $D$1) &amp; M$4), (INDEX(十五音韻母資料表, $B12, $G$1) &amp; M$4))</f>
        <v>ㆦㆻ</v>
      </c>
      <c r="N12" s="184">
        <f t="shared" si="1"/>
        <v>2</v>
      </c>
      <c r="O12" s="185" t="str">
        <f t="shared" si="2"/>
        <v>ㆻ</v>
      </c>
      <c r="P12" s="184">
        <f t="shared" si="3"/>
        <v>3</v>
      </c>
      <c r="Q12" s="186" t="str">
        <f t="shared" si="4"/>
        <v>ㆻ˙</v>
      </c>
      <c r="S12" s="15"/>
      <c r="T12" s="187">
        <v>1</v>
      </c>
    </row>
    <row r="13" spans="2:26" ht="35">
      <c r="B13" s="179">
        <v>8</v>
      </c>
      <c r="C13" s="180" t="s">
        <v>322</v>
      </c>
      <c r="D13" s="181" t="str">
        <f t="array" ref="D13">IF(NOT(OR(D$5=4, D$5=8)), (INDEX(十五音韻母資料表, $B13, $D$1) &amp; D$4), (INDEX(十五音韻母資料表, $B13, $G$1) &amp; D$4))</f>
        <v>ㄨㄞ</v>
      </c>
      <c r="E13" s="181" t="str">
        <f t="array" ref="E13">IF(NOT(OR(E$5=4, E$5=8)), (INDEX(十五音韻母資料表, $B13, $D$1) &amp; E$4), (INDEX(十五音韻母資料表, $B13, $G$1) &amp; E$4))</f>
        <v>ㄨㄞˋ</v>
      </c>
      <c r="F13" s="181" t="str">
        <f t="array" ref="F13">IF(NOT(OR(F$5=4, F$5=8)), (INDEX(十五音韻母資料表, $B13, $D$1) &amp; F$4), (INDEX(十五音韻母資料表, $B13, $G$1) &amp; F$4))</f>
        <v>ㄨㄞ˪</v>
      </c>
      <c r="G13" s="182" t="str">
        <f t="array" ref="G13">IF(NOT(OR(G$5=4, G$5=8)), (INDEX(十五音韻母資料表, $B13, $D$1) &amp; G$4), (INDEX(十五音韻母資料表, $B13, $G$1) &amp; G$4))</f>
        <v>ㄨㄞㆷ</v>
      </c>
      <c r="H13" s="181" t="str">
        <f t="array" ref="H13">IF(NOT(OR(H$5=4, H$5=8)), (INDEX(十五音韻母資料表, $B13, $D$1) &amp; H$4), (INDEX(十五音韻母資料表, $B13, $G$1) &amp; H$4))</f>
        <v>ㄨㄞˊ</v>
      </c>
      <c r="I13" s="183" t="str">
        <f t="array" ref="I13">IF(NOT(OR(I$5=4, I$5=8)), (INDEX(十五音韻母資料表, $B13, $D$1) &amp; I$4), (INDEX(十五音韻母資料表, $B13, $G$1) &amp; I$4))</f>
        <v>ㄨㄞ</v>
      </c>
      <c r="J13" s="181" t="str">
        <f t="array" ref="J13">IF(NOT(OR(J$5=4, J$5=8)), (INDEX(十五音韻母資料表, $B13, $D$1) &amp; J$4), (INDEX(十五音韻母資料表, $B13, $G$1) &amp; J$4))</f>
        <v>ㄨㄞ˫</v>
      </c>
      <c r="K13" s="181" t="str">
        <f t="array" ref="K13">IF(NOT(OR(K$5=4, K$5=8)), (INDEX(十五音韻母資料表, $B13, $D$1) &amp; K$4), (INDEX(十五音韻母資料表, $B13, $G$1) &amp; K$4))</f>
        <v>ㄨㄞㆷ˙</v>
      </c>
      <c r="L13" s="12"/>
      <c r="M13" s="182" t="str">
        <f t="array" ref="M13">IF(NOT(OR(M$5=4, M$5=8)), (INDEX(十五音韻母資料表, $B13, $D$1) &amp; M$4), (INDEX(十五音韻母資料表, $B13, $G$1) &amp; M$4))</f>
        <v>ㄨㄞㆷ</v>
      </c>
      <c r="N13" s="184">
        <f t="shared" si="1"/>
        <v>3</v>
      </c>
      <c r="O13" s="185" t="str">
        <f t="shared" si="2"/>
        <v>ㆷ</v>
      </c>
      <c r="P13" s="184">
        <f t="shared" si="3"/>
        <v>4</v>
      </c>
      <c r="Q13" s="186" t="str">
        <f t="shared" si="4"/>
        <v>ㆷ˙</v>
      </c>
      <c r="S13" s="15"/>
      <c r="T13" s="187">
        <v>2</v>
      </c>
      <c r="U13" s="13" t="s">
        <v>1740</v>
      </c>
      <c r="V13" s="15" t="s">
        <v>1763</v>
      </c>
      <c r="W13" s="15">
        <f t="shared" ref="W13:W14" si="6">CODE(U13)</f>
        <v>41919</v>
      </c>
      <c r="X13" s="15"/>
      <c r="Y13" s="15"/>
      <c r="Z13" s="15"/>
    </row>
    <row r="14" spans="2:26" ht="35">
      <c r="B14" s="179">
        <v>9</v>
      </c>
      <c r="C14" s="180" t="s">
        <v>333</v>
      </c>
      <c r="D14" s="181" t="str">
        <f t="array" ref="D14">IF(NOT(OR(D$5=4, D$5=8)), (INDEX(十五音韻母資料表, $B14, $D$1) &amp; D$4), (INDEX(十五音韻母資料表, $B14, $G$1) &amp; D$4))</f>
        <v>ㄧㄥ</v>
      </c>
      <c r="E14" s="181" t="str">
        <f t="array" ref="E14">IF(NOT(OR(E$5=4, E$5=8)), (INDEX(十五音韻母資料表, $B14, $D$1) &amp; E$4), (INDEX(十五音韻母資料表, $B14, $G$1) &amp; E$4))</f>
        <v>ㄧㄥˋ</v>
      </c>
      <c r="F14" s="181" t="str">
        <f t="array" ref="F14">IF(NOT(OR(F$5=4, F$5=8)), (INDEX(十五音韻母資料表, $B14, $D$1) &amp; F$4), (INDEX(十五音韻母資料表, $B14, $G$1) &amp; F$4))</f>
        <v>ㄧㄥ˪</v>
      </c>
      <c r="G14" s="182" t="str">
        <f t="array" ref="G14">IF(NOT(OR(G$5=4, G$5=8)), (INDEX(十五音韻母資料表, $B14, $D$1) &amp; G$4), (INDEX(十五音韻母資料表, $B14, $G$1) &amp; G$4))</f>
        <v>ㄧㆻ</v>
      </c>
      <c r="H14" s="181" t="str">
        <f t="array" ref="H14">IF(NOT(OR(H$5=4, H$5=8)), (INDEX(十五音韻母資料表, $B14, $D$1) &amp; H$4), (INDEX(十五音韻母資料表, $B14, $G$1) &amp; H$4))</f>
        <v>ㄧㄥˊ</v>
      </c>
      <c r="I14" s="183" t="str">
        <f t="array" ref="I14">IF(NOT(OR(I$5=4, I$5=8)), (INDEX(十五音韻母資料表, $B14, $D$1) &amp; I$4), (INDEX(十五音韻母資料表, $B14, $G$1) &amp; I$4))</f>
        <v>ㄧㄥ</v>
      </c>
      <c r="J14" s="181" t="str">
        <f t="array" ref="J14">IF(NOT(OR(J$5=4, J$5=8)), (INDEX(十五音韻母資料表, $B14, $D$1) &amp; J$4), (INDEX(十五音韻母資料表, $B14, $G$1) &amp; J$4))</f>
        <v>ㄧㄥ˫</v>
      </c>
      <c r="K14" s="181" t="str">
        <f t="array" ref="K14">IF(NOT(OR(K$5=4, K$5=8)), (INDEX(十五音韻母資料表, $B14, $D$1) &amp; K$4), (INDEX(十五音韻母資料表, $B14, $G$1) &amp; K$4))</f>
        <v>ㄧㆻ˙</v>
      </c>
      <c r="L14" s="12"/>
      <c r="M14" s="182" t="str">
        <f t="array" ref="M14">IF(NOT(OR(M$5=4, M$5=8)), (INDEX(十五音韻母資料表, $B14, $D$1) &amp; M$4), (INDEX(十五音韻母資料表, $B14, $G$1) &amp; M$4))</f>
        <v>ㄧㆻ</v>
      </c>
      <c r="N14" s="184">
        <f t="shared" si="1"/>
        <v>2</v>
      </c>
      <c r="O14" s="185" t="str">
        <f t="shared" si="2"/>
        <v>ㆻ</v>
      </c>
      <c r="P14" s="184">
        <f t="shared" si="3"/>
        <v>3</v>
      </c>
      <c r="Q14" s="186" t="str">
        <f t="shared" si="4"/>
        <v>ㆻ˙</v>
      </c>
      <c r="S14" s="15"/>
      <c r="T14" s="187">
        <v>3</v>
      </c>
      <c r="U14" s="13" t="s">
        <v>1750</v>
      </c>
      <c r="V14" s="15" t="s">
        <v>1764</v>
      </c>
      <c r="W14" s="15">
        <f t="shared" si="6"/>
        <v>95</v>
      </c>
    </row>
    <row r="15" spans="2:26" ht="35">
      <c r="B15" s="179">
        <v>10</v>
      </c>
      <c r="C15" s="180" t="s">
        <v>340</v>
      </c>
      <c r="D15" s="181" t="str">
        <f t="array" ref="D15">IF(NOT(OR(D$5=4, D$5=8)), (INDEX(十五音韻母資料表, $B15, $D$1) &amp; D$4), (INDEX(十五音韻母資料表, $B15, $G$1) &amp; D$4))</f>
        <v>ㄨㄢ</v>
      </c>
      <c r="E15" s="181" t="str">
        <f t="array" ref="E15">IF(NOT(OR(E$5=4, E$5=8)), (INDEX(十五音韻母資料表, $B15, $D$1) &amp; E$4), (INDEX(十五音韻母資料表, $B15, $G$1) &amp; E$4))</f>
        <v>ㄨㄢˋ</v>
      </c>
      <c r="F15" s="181" t="str">
        <f t="array" ref="F15">IF(NOT(OR(F$5=4, F$5=8)), (INDEX(十五音韻母資料表, $B15, $D$1) &amp; F$4), (INDEX(十五音韻母資料表, $B15, $G$1) &amp; F$4))</f>
        <v>ㄨㄢ˪</v>
      </c>
      <c r="G15" s="182" t="str">
        <f t="array" ref="G15">IF(NOT(OR(G$5=4, G$5=8)), (INDEX(十五音韻母資料表, $B15, $D$1) &amp; G$4), (INDEX(十五音韻母資料表, $B15, $G$1) &amp; G$4))</f>
        <v>ㄨㄚㆵ</v>
      </c>
      <c r="H15" s="181" t="str">
        <f t="array" ref="H15">IF(NOT(OR(H$5=4, H$5=8)), (INDEX(十五音韻母資料表, $B15, $D$1) &amp; H$4), (INDEX(十五音韻母資料表, $B15, $G$1) &amp; H$4))</f>
        <v>ㄨㄢˊ</v>
      </c>
      <c r="I15" s="183" t="str">
        <f t="array" ref="I15">IF(NOT(OR(I$5=4, I$5=8)), (INDEX(十五音韻母資料表, $B15, $D$1) &amp; I$4), (INDEX(十五音韻母資料表, $B15, $G$1) &amp; I$4))</f>
        <v>ㄨㄢ</v>
      </c>
      <c r="J15" s="181" t="str">
        <f t="array" ref="J15">IF(NOT(OR(J$5=4, J$5=8)), (INDEX(十五音韻母資料表, $B15, $D$1) &amp; J$4), (INDEX(十五音韻母資料表, $B15, $G$1) &amp; J$4))</f>
        <v>ㄨㄢ˫</v>
      </c>
      <c r="K15" s="181" t="str">
        <f t="array" ref="K15">IF(NOT(OR(K$5=4, K$5=8)), (INDEX(十五音韻母資料表, $B15, $D$1) &amp; K$4), (INDEX(十五音韻母資料表, $B15, $G$1) &amp; K$4))</f>
        <v>ㄨㄚㆵ˙</v>
      </c>
      <c r="L15" s="12"/>
      <c r="M15" s="182" t="str">
        <f t="array" ref="M15">IF(NOT(OR(M$5=4, M$5=8)), (INDEX(十五音韻母資料表, $B15, $D$1) &amp; M$4), (INDEX(十五音韻母資料表, $B15, $G$1) &amp; M$4))</f>
        <v>ㄨㄚㆵ</v>
      </c>
      <c r="N15" s="184">
        <f t="shared" si="1"/>
        <v>3</v>
      </c>
      <c r="O15" s="185" t="str">
        <f t="shared" si="2"/>
        <v>ㆵ</v>
      </c>
      <c r="P15" s="184">
        <f t="shared" si="3"/>
        <v>2</v>
      </c>
      <c r="Q15" s="186" t="str">
        <f t="shared" si="4"/>
        <v>ㆵ˙</v>
      </c>
      <c r="S15" s="5"/>
      <c r="T15" s="187">
        <v>4</v>
      </c>
      <c r="U15" s="15"/>
      <c r="V15" s="15"/>
      <c r="W15" s="15"/>
    </row>
    <row r="16" spans="2:26" ht="35">
      <c r="B16" s="179">
        <v>11</v>
      </c>
      <c r="C16" s="180" t="s">
        <v>349</v>
      </c>
      <c r="D16" s="181" t="str">
        <f t="array" ref="D16">IF(NOT(OR(D$5=4, D$5=8)), (INDEX(十五音韻母資料表, $B16, $D$1) &amp; D$4), (INDEX(十五音韻母資料表, $B16, $G$1) &amp; D$4))</f>
        <v>ㆦ</v>
      </c>
      <c r="E16" s="181" t="str">
        <f t="array" ref="E16">IF(NOT(OR(E$5=4, E$5=8)), (INDEX(十五音韻母資料表, $B16, $D$1) &amp; E$4), (INDEX(十五音韻母資料表, $B16, $G$1) &amp; E$4))</f>
        <v>ㆦˋ</v>
      </c>
      <c r="F16" s="181" t="str">
        <f t="array" ref="F16">IF(NOT(OR(F$5=4, F$5=8)), (INDEX(十五音韻母資料表, $B16, $D$1) &amp; F$4), (INDEX(十五音韻母資料表, $B16, $G$1) &amp; F$4))</f>
        <v>ㆦ˪</v>
      </c>
      <c r="G16" s="182" t="str">
        <f t="array" ref="G16">IF(NOT(OR(G$5=4, G$5=8)), (INDEX(十五音韻母資料表, $B16, $D$1) &amp; G$4), (INDEX(十五音韻母資料表, $B16, $G$1) &amp; G$4))</f>
        <v/>
      </c>
      <c r="H16" s="181" t="str">
        <f t="array" ref="H16">IF(NOT(OR(H$5=4, H$5=8)), (INDEX(十五音韻母資料表, $B16, $D$1) &amp; H$4), (INDEX(十五音韻母資料表, $B16, $G$1) &amp; H$4))</f>
        <v>ㆦˊ</v>
      </c>
      <c r="I16" s="183" t="str">
        <f t="array" ref="I16">IF(NOT(OR(I$5=4, I$5=8)), (INDEX(十五音韻母資料表, $B16, $D$1) &amp; I$4), (INDEX(十五音韻母資料表, $B16, $G$1) &amp; I$4))</f>
        <v>ㆦ</v>
      </c>
      <c r="J16" s="181" t="str">
        <f t="array" ref="J16">IF(NOT(OR(J$5=4, J$5=8)), (INDEX(十五音韻母資料表, $B16, $D$1) &amp; J$4), (INDEX(十五音韻母資料表, $B16, $G$1) &amp; J$4))</f>
        <v>ㆦ˫</v>
      </c>
      <c r="K16" s="181" t="str">
        <f t="array" ref="K16">IF(NOT(OR(K$5=4, K$5=8)), (INDEX(十五音韻母資料表, $B16, $D$1) &amp; K$4), (INDEX(十五音韻母資料表, $B16, $G$1) &amp; K$4))</f>
        <v>˙</v>
      </c>
      <c r="L16" s="12"/>
      <c r="M16" s="182" t="str">
        <f t="array" ref="M16">IF(NOT(OR(M$5=4, M$5=8)), (INDEX(十五音韻母資料表, $B16, $D$1) &amp; M$4), (INDEX(十五音韻母資料表, $B16, $G$1) &amp; M$4))</f>
        <v/>
      </c>
      <c r="N16" s="184">
        <f t="shared" si="1"/>
        <v>0</v>
      </c>
      <c r="O16" s="185" t="str">
        <f t="shared" si="2"/>
        <v/>
      </c>
      <c r="P16" s="184" t="e">
        <f t="shared" si="3"/>
        <v>#N/A</v>
      </c>
      <c r="Q16" s="186" t="e">
        <f t="shared" si="4"/>
        <v>#N/A</v>
      </c>
      <c r="S16" s="15"/>
      <c r="T16" s="187">
        <v>5</v>
      </c>
      <c r="U16" s="13" t="s">
        <v>1730</v>
      </c>
      <c r="V16" s="15" t="s">
        <v>1765</v>
      </c>
      <c r="W16" s="15">
        <f>CODE(U16)</f>
        <v>41917</v>
      </c>
      <c r="X16" s="15"/>
      <c r="Y16" s="15"/>
      <c r="Z16" s="15"/>
    </row>
    <row r="17" spans="2:23" ht="35">
      <c r="B17" s="179">
        <v>12</v>
      </c>
      <c r="C17" s="180" t="s">
        <v>355</v>
      </c>
      <c r="D17" s="181" t="str">
        <f t="array" ref="D17">IF(NOT(OR(D$5=4, D$5=8)), (INDEX(十五音韻母資料表, $B17, $D$1) &amp; D$4), (INDEX(十五音韻母資料表, $B17, $G$1) &amp; D$4))</f>
        <v>ㄧㄠ</v>
      </c>
      <c r="E17" s="181" t="str">
        <f t="array" ref="E17">IF(NOT(OR(E$5=4, E$5=8)), (INDEX(十五音韻母資料表, $B17, $D$1) &amp; E$4), (INDEX(十五音韻母資料表, $B17, $G$1) &amp; E$4))</f>
        <v>ㄧㄠˋ</v>
      </c>
      <c r="F17" s="181" t="str">
        <f t="array" ref="F17">IF(NOT(OR(F$5=4, F$5=8)), (INDEX(十五音韻母資料表, $B17, $D$1) &amp; F$4), (INDEX(十五音韻母資料表, $B17, $G$1) &amp; F$4))</f>
        <v>ㄧㄠ˪</v>
      </c>
      <c r="G17" s="182" t="str">
        <f t="array" ref="G17">IF(NOT(OR(G$5=4, G$5=8)), (INDEX(十五音韻母資料表, $B17, $D$1) &amp; G$4), (INDEX(十五音韻母資料表, $B17, $G$1) &amp; G$4))</f>
        <v>ㄧㄠㆷ</v>
      </c>
      <c r="H17" s="181" t="str">
        <f t="array" ref="H17">IF(NOT(OR(H$5=4, H$5=8)), (INDEX(十五音韻母資料表, $B17, $D$1) &amp; H$4), (INDEX(十五音韻母資料表, $B17, $G$1) &amp; H$4))</f>
        <v>ㄧㄠˊ</v>
      </c>
      <c r="I17" s="183" t="str">
        <f t="array" ref="I17">IF(NOT(OR(I$5=4, I$5=8)), (INDEX(十五音韻母資料表, $B17, $D$1) &amp; I$4), (INDEX(十五音韻母資料表, $B17, $G$1) &amp; I$4))</f>
        <v>ㄧㄠ</v>
      </c>
      <c r="J17" s="181" t="str">
        <f t="array" ref="J17">IF(NOT(OR(J$5=4, J$5=8)), (INDEX(十五音韻母資料表, $B17, $D$1) &amp; J$4), (INDEX(十五音韻母資料表, $B17, $G$1) &amp; J$4))</f>
        <v>ㄧㄠ˫</v>
      </c>
      <c r="K17" s="181" t="str">
        <f t="array" ref="K17">IF(NOT(OR(K$5=4, K$5=8)), (INDEX(十五音韻母資料表, $B17, $D$1) &amp; K$4), (INDEX(十五音韻母資料表, $B17, $G$1) &amp; K$4))</f>
        <v>ㄧㄠㆷ˙</v>
      </c>
      <c r="L17" s="12"/>
      <c r="M17" s="182" t="str">
        <f t="array" ref="M17">IF(NOT(OR(M$5=4, M$5=8)), (INDEX(十五音韻母資料表, $B17, $D$1) &amp; M$4), (INDEX(十五音韻母資料表, $B17, $G$1) &amp; M$4))</f>
        <v>ㄧㄠㆷ</v>
      </c>
      <c r="N17" s="184">
        <f t="shared" si="1"/>
        <v>3</v>
      </c>
      <c r="O17" s="185" t="str">
        <f t="shared" si="2"/>
        <v>ㆷ</v>
      </c>
      <c r="P17" s="184">
        <f t="shared" si="3"/>
        <v>4</v>
      </c>
      <c r="Q17" s="186" t="str">
        <f t="shared" si="4"/>
        <v>ㆷ˙</v>
      </c>
      <c r="S17" s="15"/>
      <c r="T17" s="187">
        <v>6</v>
      </c>
      <c r="U17" s="15"/>
      <c r="V17" s="15"/>
      <c r="W17" s="15"/>
    </row>
    <row r="18" spans="2:23" ht="35">
      <c r="B18" s="179">
        <v>13</v>
      </c>
      <c r="C18" s="180" t="s">
        <v>365</v>
      </c>
      <c r="D18" s="181" t="str">
        <f t="array" ref="D18">IF(NOT(OR(D$5=4, D$5=8)), (INDEX(十五音韻母資料表, $B18, $D$1) &amp; D$4), (INDEX(十五音韻母資料表, $B18, $G$1) &amp; D$4))</f>
        <v>ㄟ</v>
      </c>
      <c r="E18" s="181" t="str">
        <f t="array" ref="E18">IF(NOT(OR(E$5=4, E$5=8)), (INDEX(十五音韻母資料表, $B18, $D$1) &amp; E$4), (INDEX(十五音韻母資料表, $B18, $G$1) &amp; E$4))</f>
        <v>ㄟˋ</v>
      </c>
      <c r="F18" s="181" t="str">
        <f t="array" ref="F18">IF(NOT(OR(F$5=4, F$5=8)), (INDEX(十五音韻母資料表, $B18, $D$1) &amp; F$4), (INDEX(十五音韻母資料表, $B18, $G$1) &amp; F$4))</f>
        <v>ㄟ˪</v>
      </c>
      <c r="G18" s="182" t="str">
        <f t="array" ref="G18">IF(NOT(OR(G$5=4, G$5=8)), (INDEX(十五音韻母資料表, $B18, $D$1) &amp; G$4), (INDEX(十五音韻母資料表, $B18, $G$1) &amp; G$4))</f>
        <v/>
      </c>
      <c r="H18" s="181" t="str">
        <f t="array" ref="H18">IF(NOT(OR(H$5=4, H$5=8)), (INDEX(十五音韻母資料表, $B18, $D$1) &amp; H$4), (INDEX(十五音韻母資料表, $B18, $G$1) &amp; H$4))</f>
        <v>ㄟˊ</v>
      </c>
      <c r="I18" s="183" t="str">
        <f t="array" ref="I18">IF(NOT(OR(I$5=4, I$5=8)), (INDEX(十五音韻母資料表, $B18, $D$1) &amp; I$4), (INDEX(十五音韻母資料表, $B18, $G$1) &amp; I$4))</f>
        <v>ㄟ</v>
      </c>
      <c r="J18" s="181" t="str">
        <f t="array" ref="J18">IF(NOT(OR(J$5=4, J$5=8)), (INDEX(十五音韻母資料表, $B18, $D$1) &amp; J$4), (INDEX(十五音韻母資料表, $B18, $G$1) &amp; J$4))</f>
        <v>ㄟ˫</v>
      </c>
      <c r="K18" s="181" t="str">
        <f t="array" ref="K18">IF(NOT(OR(K$5=4, K$5=8)), (INDEX(十五音韻母資料表, $B18, $D$1) &amp; K$4), (INDEX(十五音韻母資料表, $B18, $G$1) &amp; K$4))</f>
        <v>˙</v>
      </c>
      <c r="L18" s="12"/>
      <c r="M18" s="182" t="str">
        <f t="array" ref="M18">IF(NOT(OR(M$5=4, M$5=8)), (INDEX(十五音韻母資料表, $B18, $D$1) &amp; M$4), (INDEX(十五音韻母資料表, $B18, $G$1) &amp; M$4))</f>
        <v/>
      </c>
      <c r="N18" s="184">
        <f t="shared" si="1"/>
        <v>0</v>
      </c>
      <c r="O18" s="185" t="str">
        <f t="shared" si="2"/>
        <v/>
      </c>
      <c r="P18" s="184" t="e">
        <f t="shared" si="3"/>
        <v>#N/A</v>
      </c>
      <c r="Q18" s="186" t="e">
        <f t="shared" si="4"/>
        <v>#N/A</v>
      </c>
      <c r="S18" s="15"/>
      <c r="T18" s="187">
        <v>7</v>
      </c>
      <c r="U18" s="13" t="s">
        <v>1751</v>
      </c>
      <c r="V18" s="15" t="s">
        <v>1766</v>
      </c>
      <c r="W18" s="15">
        <f t="shared" ref="W18:W19" si="7">CODE(U18)</f>
        <v>95</v>
      </c>
    </row>
    <row r="19" spans="2:23" ht="35">
      <c r="B19" s="179">
        <v>14</v>
      </c>
      <c r="C19" s="180" t="s">
        <v>371</v>
      </c>
      <c r="D19" s="181" t="str">
        <f t="array" ref="D19">IF(NOT(OR(D$5=4, D$5=8)), (INDEX(十五音韻母資料表, $B19, $D$1) &amp; D$4), (INDEX(十五音韻母資料表, $B19, $G$1) &amp; D$4))</f>
        <v>ㄧㆲ</v>
      </c>
      <c r="E19" s="181" t="str">
        <f t="array" ref="E19">IF(NOT(OR(E$5=4, E$5=8)), (INDEX(十五音韻母資料表, $B19, $D$1) &amp; E$4), (INDEX(十五音韻母資料表, $B19, $G$1) &amp; E$4))</f>
        <v>ㄧㆲˋ</v>
      </c>
      <c r="F19" s="181" t="str">
        <f t="array" ref="F19">IF(NOT(OR(F$5=4, F$5=8)), (INDEX(十五音韻母資料表, $B19, $D$1) &amp; F$4), (INDEX(十五音韻母資料表, $B19, $G$1) &amp; F$4))</f>
        <v>ㄧㆲ˪</v>
      </c>
      <c r="G19" s="182" t="str">
        <f t="array" ref="G19">IF(NOT(OR(G$5=4, G$5=8)), (INDEX(十五音韻母資料表, $B19, $D$1) &amp; G$4), (INDEX(十五音韻母資料表, $B19, $G$1) &amp; G$4))</f>
        <v>ㄧㆦㆻ</v>
      </c>
      <c r="H19" s="181" t="str">
        <f t="array" ref="H19">IF(NOT(OR(H$5=4, H$5=8)), (INDEX(十五音韻母資料表, $B19, $D$1) &amp; H$4), (INDEX(十五音韻母資料表, $B19, $G$1) &amp; H$4))</f>
        <v>ㄧㆲˊ</v>
      </c>
      <c r="I19" s="183" t="str">
        <f t="array" ref="I19">IF(NOT(OR(I$5=4, I$5=8)), (INDEX(十五音韻母資料表, $B19, $D$1) &amp; I$4), (INDEX(十五音韻母資料表, $B19, $G$1) &amp; I$4))</f>
        <v>ㄧㆲ</v>
      </c>
      <c r="J19" s="181" t="str">
        <f t="array" ref="J19">IF(NOT(OR(J$5=4, J$5=8)), (INDEX(十五音韻母資料表, $B19, $D$1) &amp; J$4), (INDEX(十五音韻母資料表, $B19, $G$1) &amp; J$4))</f>
        <v>ㄧㆲ˫</v>
      </c>
      <c r="K19" s="181" t="str">
        <f t="array" ref="K19">IF(NOT(OR(K$5=4, K$5=8)), (INDEX(十五音韻母資料表, $B19, $D$1) &amp; K$4), (INDEX(十五音韻母資料表, $B19, $G$1) &amp; K$4))</f>
        <v>ㄧㆦㆻ˙</v>
      </c>
      <c r="L19" s="12"/>
      <c r="M19" s="182" t="str">
        <f t="array" ref="M19">IF(NOT(OR(M$5=4, M$5=8)), (INDEX(十五音韻母資料表, $B19, $D$1) &amp; M$4), (INDEX(十五音韻母資料表, $B19, $G$1) &amp; M$4))</f>
        <v>ㄧㆦㆻ</v>
      </c>
      <c r="N19" s="184">
        <f t="shared" si="1"/>
        <v>3</v>
      </c>
      <c r="O19" s="185" t="str">
        <f t="shared" si="2"/>
        <v>ㆻ</v>
      </c>
      <c r="P19" s="184">
        <f t="shared" si="3"/>
        <v>3</v>
      </c>
      <c r="Q19" s="186" t="str">
        <f t="shared" si="4"/>
        <v>ㆻ˙</v>
      </c>
      <c r="S19" s="15"/>
      <c r="T19" s="187">
        <v>8</v>
      </c>
      <c r="U19" s="13" t="s">
        <v>1749</v>
      </c>
      <c r="V19" s="15" t="s">
        <v>1752</v>
      </c>
      <c r="W19" s="15">
        <f t="shared" si="7"/>
        <v>41915</v>
      </c>
    </row>
    <row r="20" spans="2:23" ht="35">
      <c r="B20" s="179">
        <v>15</v>
      </c>
      <c r="C20" s="180" t="s">
        <v>379</v>
      </c>
      <c r="D20" s="181" t="str">
        <f t="array" ref="D20">IF(NOT(OR(D$5=4, D$5=8)), (INDEX(十五音韻母資料表, $B20, $D$1) &amp; D$4), (INDEX(十五音韻母資料表, $B20, $G$1) &amp; D$4))</f>
        <v>ㄜ</v>
      </c>
      <c r="E20" s="181" t="str">
        <f t="array" ref="E20">IF(NOT(OR(E$5=4, E$5=8)), (INDEX(十五音韻母資料表, $B20, $D$1) &amp; E$4), (INDEX(十五音韻母資料表, $B20, $G$1) &amp; E$4))</f>
        <v>ㄜˋ</v>
      </c>
      <c r="F20" s="181" t="str">
        <f t="array" ref="F20">IF(NOT(OR(F$5=4, F$5=8)), (INDEX(十五音韻母資料表, $B20, $D$1) &amp; F$4), (INDEX(十五音韻母資料表, $B20, $G$1) &amp; F$4))</f>
        <v>ㄜ˪</v>
      </c>
      <c r="G20" s="182" t="str">
        <f t="array" ref="G20">IF(NOT(OR(G$5=4, G$5=8)), (INDEX(十五音韻母資料表, $B20, $D$1) &amp; G$4), (INDEX(十五音韻母資料表, $B20, $G$1) &amp; G$4))</f>
        <v>ㄜㆷ</v>
      </c>
      <c r="H20" s="181" t="str">
        <f t="array" ref="H20">IF(NOT(OR(H$5=4, H$5=8)), (INDEX(十五音韻母資料表, $B20, $D$1) &amp; H$4), (INDEX(十五音韻母資料表, $B20, $G$1) &amp; H$4))</f>
        <v>ㄜˊ</v>
      </c>
      <c r="I20" s="183" t="str">
        <f t="array" ref="I20">IF(NOT(OR(I$5=4, I$5=8)), (INDEX(十五音韻母資料表, $B20, $D$1) &amp; I$4), (INDEX(十五音韻母資料表, $B20, $G$1) &amp; I$4))</f>
        <v>ㄜ</v>
      </c>
      <c r="J20" s="181" t="str">
        <f t="array" ref="J20">IF(NOT(OR(J$5=4, J$5=8)), (INDEX(十五音韻母資料表, $B20, $D$1) &amp; J$4), (INDEX(十五音韻母資料表, $B20, $G$1) &amp; J$4))</f>
        <v>ㄜ˫</v>
      </c>
      <c r="K20" s="181" t="str">
        <f t="array" ref="K20">IF(NOT(OR(K$5=4, K$5=8)), (INDEX(十五音韻母資料表, $B20, $D$1) &amp; K$4), (INDEX(十五音韻母資料表, $B20, $G$1) &amp; K$4))</f>
        <v>ㄜㆷ˙</v>
      </c>
      <c r="L20" s="12"/>
      <c r="M20" s="182" t="str">
        <f t="array" ref="M20">IF(NOT(OR(M$5=4, M$5=8)), (INDEX(十五音韻母資料表, $B20, $D$1) &amp; M$4), (INDEX(十五音韻母資料表, $B20, $G$1) &amp; M$4))</f>
        <v>ㄜㆷ</v>
      </c>
      <c r="N20" s="184">
        <f t="shared" si="1"/>
        <v>2</v>
      </c>
      <c r="O20" s="185" t="str">
        <f t="shared" si="2"/>
        <v>ㆷ</v>
      </c>
      <c r="P20" s="184">
        <f t="shared" si="3"/>
        <v>4</v>
      </c>
      <c r="Q20" s="186" t="str">
        <f t="shared" si="4"/>
        <v>ㆷ˙</v>
      </c>
      <c r="S20" s="15"/>
      <c r="T20" s="15"/>
      <c r="U20" s="15"/>
      <c r="V20" s="15"/>
      <c r="W20" s="15"/>
    </row>
    <row r="21" spans="2:23" ht="35">
      <c r="B21" s="179">
        <v>16</v>
      </c>
      <c r="C21" s="180" t="s">
        <v>387</v>
      </c>
      <c r="D21" s="181" t="str">
        <f t="array" ref="D21">IF(NOT(OR(D$5=4, D$5=8)), (INDEX(十五音韻母資料表, $B21, $D$1) &amp; D$4), (INDEX(十五音韻母資料表, $B21, $G$1) &amp; D$4))</f>
        <v>ㄞ</v>
      </c>
      <c r="E21" s="181" t="str">
        <f t="array" ref="E21">IF(NOT(OR(E$5=4, E$5=8)), (INDEX(十五音韻母資料表, $B21, $D$1) &amp; E$4), (INDEX(十五音韻母資料表, $B21, $G$1) &amp; E$4))</f>
        <v>ㄞˋ</v>
      </c>
      <c r="F21" s="181" t="str">
        <f t="array" ref="F21">IF(NOT(OR(F$5=4, F$5=8)), (INDEX(十五音韻母資料表, $B21, $D$1) &amp; F$4), (INDEX(十五音韻母資料表, $B21, $G$1) &amp; F$4))</f>
        <v>ㄞ˪</v>
      </c>
      <c r="G21" s="182" t="str">
        <f t="array" ref="G21">IF(NOT(OR(G$5=4, G$5=8)), (INDEX(十五音韻母資料表, $B21, $D$1) &amp; G$4), (INDEX(十五音韻母資料表, $B21, $G$1) &amp; G$4))</f>
        <v/>
      </c>
      <c r="H21" s="181" t="str">
        <f t="array" ref="H21">IF(NOT(OR(H$5=4, H$5=8)), (INDEX(十五音韻母資料表, $B21, $D$1) &amp; H$4), (INDEX(十五音韻母資料表, $B21, $G$1) &amp; H$4))</f>
        <v>ㄞˊ</v>
      </c>
      <c r="I21" s="183" t="str">
        <f t="array" ref="I21">IF(NOT(OR(I$5=4, I$5=8)), (INDEX(十五音韻母資料表, $B21, $D$1) &amp; I$4), (INDEX(十五音韻母資料表, $B21, $G$1) &amp; I$4))</f>
        <v>ㄞ</v>
      </c>
      <c r="J21" s="181" t="str">
        <f t="array" ref="J21">IF(NOT(OR(J$5=4, J$5=8)), (INDEX(十五音韻母資料表, $B21, $D$1) &amp; J$4), (INDEX(十五音韻母資料表, $B21, $G$1) &amp; J$4))</f>
        <v>ㄞ˫</v>
      </c>
      <c r="K21" s="181" t="str">
        <f t="array" ref="K21">IF(NOT(OR(K$5=4, K$5=8)), (INDEX(十五音韻母資料表, $B21, $D$1) &amp; K$4), (INDEX(十五音韻母資料表, $B21, $G$1) &amp; K$4))</f>
        <v>˙</v>
      </c>
      <c r="L21" s="12"/>
      <c r="M21" s="182" t="str">
        <f t="array" ref="M21">IF(NOT(OR(M$5=4, M$5=8)), (INDEX(十五音韻母資料表, $B21, $D$1) &amp; M$4), (INDEX(十五音韻母資料表, $B21, $G$1) &amp; M$4))</f>
        <v/>
      </c>
      <c r="N21" s="184">
        <f t="shared" si="1"/>
        <v>0</v>
      </c>
      <c r="O21" s="185" t="str">
        <f t="shared" si="2"/>
        <v/>
      </c>
      <c r="P21" s="184" t="e">
        <f t="shared" si="3"/>
        <v>#N/A</v>
      </c>
      <c r="Q21" s="186" t="e">
        <f t="shared" si="4"/>
        <v>#N/A</v>
      </c>
      <c r="S21" s="15"/>
      <c r="T21" s="15"/>
      <c r="U21" s="15"/>
      <c r="V21" s="15"/>
      <c r="W21" s="15"/>
    </row>
    <row r="22" spans="2:23" ht="35">
      <c r="B22" s="179">
        <v>17</v>
      </c>
      <c r="C22" s="180" t="s">
        <v>391</v>
      </c>
      <c r="D22" s="181" t="str">
        <f t="array" ref="D22">IF(NOT(OR(D$5=4, D$5=8)), (INDEX(十五音韻母資料表, $B22, $D$1) &amp; D$4), (INDEX(十五音韻母資料表, $B22, $G$1) &amp; D$4))</f>
        <v>ㄧㄣ</v>
      </c>
      <c r="E22" s="181" t="str">
        <f t="array" ref="E22">IF(NOT(OR(E$5=4, E$5=8)), (INDEX(十五音韻母資料表, $B22, $D$1) &amp; E$4), (INDEX(十五音韻母資料表, $B22, $G$1) &amp; E$4))</f>
        <v>ㄧㄣˋ</v>
      </c>
      <c r="F22" s="181" t="str">
        <f t="array" ref="F22">IF(NOT(OR(F$5=4, F$5=8)), (INDEX(十五音韻母資料表, $B22, $D$1) &amp; F$4), (INDEX(十五音韻母資料表, $B22, $G$1) &amp; F$4))</f>
        <v>ㄧㄣ˪</v>
      </c>
      <c r="G22" s="182" t="str">
        <f t="array" ref="G22">IF(NOT(OR(G$5=4, G$5=8)), (INDEX(十五音韻母資料表, $B22, $D$1) &amp; G$4), (INDEX(十五音韻母資料表, $B22, $G$1) &amp; G$4))</f>
        <v>ㄧㆵ</v>
      </c>
      <c r="H22" s="181" t="str">
        <f t="array" ref="H22">IF(NOT(OR(H$5=4, H$5=8)), (INDEX(十五音韻母資料表, $B22, $D$1) &amp; H$4), (INDEX(十五音韻母資料表, $B22, $G$1) &amp; H$4))</f>
        <v>ㄧㄣˊ</v>
      </c>
      <c r="I22" s="183" t="str">
        <f t="array" ref="I22">IF(NOT(OR(I$5=4, I$5=8)), (INDEX(十五音韻母資料表, $B22, $D$1) &amp; I$4), (INDEX(十五音韻母資料表, $B22, $G$1) &amp; I$4))</f>
        <v>ㄧㄣ</v>
      </c>
      <c r="J22" s="181" t="str">
        <f t="array" ref="J22">IF(NOT(OR(J$5=4, J$5=8)), (INDEX(十五音韻母資料表, $B22, $D$1) &amp; J$4), (INDEX(十五音韻母資料表, $B22, $G$1) &amp; J$4))</f>
        <v>ㄧㄣ˫</v>
      </c>
      <c r="K22" s="181" t="str">
        <f t="array" ref="K22">IF(NOT(OR(K$5=4, K$5=8)), (INDEX(十五音韻母資料表, $B22, $D$1) &amp; K$4), (INDEX(十五音韻母資料表, $B22, $G$1) &amp; K$4))</f>
        <v>ㄧㆵ˙</v>
      </c>
      <c r="L22" s="12"/>
      <c r="M22" s="182" t="str">
        <f t="array" ref="M22">IF(NOT(OR(M$5=4, M$5=8)), (INDEX(十五音韻母資料表, $B22, $D$1) &amp; M$4), (INDEX(十五音韻母資料表, $B22, $G$1) &amp; M$4))</f>
        <v>ㄧㆵ</v>
      </c>
      <c r="N22" s="184">
        <f t="shared" si="1"/>
        <v>2</v>
      </c>
      <c r="O22" s="185" t="str">
        <f t="shared" si="2"/>
        <v>ㆵ</v>
      </c>
      <c r="P22" s="184">
        <f t="shared" si="3"/>
        <v>2</v>
      </c>
      <c r="Q22" s="186" t="str">
        <f t="shared" si="4"/>
        <v>ㆵ˙</v>
      </c>
      <c r="S22" s="15"/>
      <c r="T22" s="15"/>
      <c r="U22" s="15"/>
      <c r="V22" s="15"/>
      <c r="W22" s="15"/>
    </row>
    <row r="23" spans="2:23" ht="35">
      <c r="B23" s="179">
        <v>18</v>
      </c>
      <c r="C23" s="180" t="s">
        <v>396</v>
      </c>
      <c r="D23" s="181" t="str">
        <f t="array" ref="D23">IF(NOT(OR(D$5=4, D$5=8)), (INDEX(十五音韻母資料表, $B23, $D$1) &amp; D$4), (INDEX(十五音韻母資料表, $B23, $G$1) &amp; D$4))</f>
        <v>ㄧㄤ</v>
      </c>
      <c r="E23" s="181" t="str">
        <f t="array" ref="E23">IF(NOT(OR(E$5=4, E$5=8)), (INDEX(十五音韻母資料表, $B23, $D$1) &amp; E$4), (INDEX(十五音韻母資料表, $B23, $G$1) &amp; E$4))</f>
        <v>ㄧㄤˋ</v>
      </c>
      <c r="F23" s="181" t="str">
        <f t="array" ref="F23">IF(NOT(OR(F$5=4, F$5=8)), (INDEX(十五音韻母資料表, $B23, $D$1) &amp; F$4), (INDEX(十五音韻母資料表, $B23, $G$1) &amp; F$4))</f>
        <v>ㄧㄤ˪</v>
      </c>
      <c r="G23" s="182" t="str">
        <f t="array" ref="G23">IF(NOT(OR(G$5=4, G$5=8)), (INDEX(十五音韻母資料表, $B23, $D$1) &amp; G$4), (INDEX(十五音韻母資料表, $B23, $G$1) &amp; G$4))</f>
        <v>ㄧㄚㆻ</v>
      </c>
      <c r="H23" s="181" t="str">
        <f t="array" ref="H23">IF(NOT(OR(H$5=4, H$5=8)), (INDEX(十五音韻母資料表, $B23, $D$1) &amp; H$4), (INDEX(十五音韻母資料表, $B23, $G$1) &amp; H$4))</f>
        <v>ㄧㄤˊ</v>
      </c>
      <c r="I23" s="183" t="str">
        <f t="array" ref="I23">IF(NOT(OR(I$5=4, I$5=8)), (INDEX(十五音韻母資料表, $B23, $D$1) &amp; I$4), (INDEX(十五音韻母資料表, $B23, $G$1) &amp; I$4))</f>
        <v>ㄧㄤ</v>
      </c>
      <c r="J23" s="181" t="str">
        <f t="array" ref="J23">IF(NOT(OR(J$5=4, J$5=8)), (INDEX(十五音韻母資料表, $B23, $D$1) &amp; J$4), (INDEX(十五音韻母資料表, $B23, $G$1) &amp; J$4))</f>
        <v>ㄧㄤ˫</v>
      </c>
      <c r="K23" s="181" t="str">
        <f t="array" ref="K23">IF(NOT(OR(K$5=4, K$5=8)), (INDEX(十五音韻母資料表, $B23, $D$1) &amp; K$4), (INDEX(十五音韻母資料表, $B23, $G$1) &amp; K$4))</f>
        <v>ㄧㄚㆻ˙</v>
      </c>
      <c r="L23" s="12"/>
      <c r="M23" s="182" t="str">
        <f t="array" ref="M23">IF(NOT(OR(M$5=4, M$5=8)), (INDEX(十五音韻母資料表, $B23, $D$1) &amp; M$4), (INDEX(十五音韻母資料表, $B23, $G$1) &amp; M$4))</f>
        <v>ㄧㄚㆻ</v>
      </c>
      <c r="N23" s="184">
        <f t="shared" si="1"/>
        <v>3</v>
      </c>
      <c r="O23" s="185" t="str">
        <f t="shared" si="2"/>
        <v>ㆻ</v>
      </c>
      <c r="P23" s="184">
        <f t="shared" si="3"/>
        <v>3</v>
      </c>
      <c r="Q23" s="186" t="str">
        <f t="shared" si="4"/>
        <v>ㆻ˙</v>
      </c>
      <c r="S23" s="15"/>
      <c r="T23" s="15"/>
      <c r="U23" s="15"/>
      <c r="V23" s="15"/>
      <c r="W23" s="15"/>
    </row>
    <row r="24" spans="2:23" ht="35">
      <c r="B24" s="179">
        <v>19</v>
      </c>
      <c r="C24" s="180" t="s">
        <v>406</v>
      </c>
      <c r="D24" s="181" t="str">
        <f t="array" ref="D24">IF(NOT(OR(D$5=4, D$5=8)), (INDEX(十五音韻母資料表, $B24, $D$1) &amp; D$4), (INDEX(十五音韻母資料表, $B24, $G$1) &amp; D$4))</f>
        <v>ㆰ</v>
      </c>
      <c r="E24" s="181" t="str">
        <f t="array" ref="E24">IF(NOT(OR(E$5=4, E$5=8)), (INDEX(十五音韻母資料表, $B24, $D$1) &amp; E$4), (INDEX(十五音韻母資料表, $B24, $G$1) &amp; E$4))</f>
        <v>ㆰˋ</v>
      </c>
      <c r="F24" s="181" t="str">
        <f t="array" ref="F24">IF(NOT(OR(F$5=4, F$5=8)), (INDEX(十五音韻母資料表, $B24, $D$1) &amp; F$4), (INDEX(十五音韻母資料表, $B24, $G$1) &amp; F$4))</f>
        <v>ㆰ˪</v>
      </c>
      <c r="G24" s="182" t="str">
        <f t="array" ref="G24">IF(NOT(OR(G$5=4, G$5=8)), (INDEX(十五音韻母資料表, $B24, $D$1) &amp; G$4), (INDEX(十五音韻母資料表, $B24, $G$1) &amp; G$4))</f>
        <v>ㄚㆴ</v>
      </c>
      <c r="H24" s="181" t="str">
        <f t="array" ref="H24">IF(NOT(OR(H$5=4, H$5=8)), (INDEX(十五音韻母資料表, $B24, $D$1) &amp; H$4), (INDEX(十五音韻母資料表, $B24, $G$1) &amp; H$4))</f>
        <v>ㆰˊ</v>
      </c>
      <c r="I24" s="183" t="str">
        <f t="array" ref="I24">IF(NOT(OR(I$5=4, I$5=8)), (INDEX(十五音韻母資料表, $B24, $D$1) &amp; I$4), (INDEX(十五音韻母資料表, $B24, $G$1) &amp; I$4))</f>
        <v>ㆰ</v>
      </c>
      <c r="J24" s="181" t="str">
        <f t="array" ref="J24">IF(NOT(OR(J$5=4, J$5=8)), (INDEX(十五音韻母資料表, $B24, $D$1) &amp; J$4), (INDEX(十五音韻母資料表, $B24, $G$1) &amp; J$4))</f>
        <v>ㆰ˫</v>
      </c>
      <c r="K24" s="181" t="str">
        <f t="array" ref="K24">IF(NOT(OR(K$5=4, K$5=8)), (INDEX(十五音韻母資料表, $B24, $D$1) &amp; K$4), (INDEX(十五音韻母資料表, $B24, $G$1) &amp; K$4))</f>
        <v>ㄚㆴ˙</v>
      </c>
      <c r="L24" s="12"/>
      <c r="M24" s="182" t="str">
        <f t="array" ref="M24">IF(NOT(OR(M$5=4, M$5=8)), (INDEX(十五音韻母資料表, $B24, $D$1) &amp; M$4), (INDEX(十五音韻母資料表, $B24, $G$1) &amp; M$4))</f>
        <v>ㄚㆴ</v>
      </c>
      <c r="N24" s="184">
        <f t="shared" si="1"/>
        <v>2</v>
      </c>
      <c r="O24" s="185" t="str">
        <f t="shared" si="2"/>
        <v>ㆴ</v>
      </c>
      <c r="P24" s="184">
        <f t="shared" si="3"/>
        <v>1</v>
      </c>
      <c r="Q24" s="186" t="str">
        <f t="shared" si="4"/>
        <v>ㆴ˙</v>
      </c>
      <c r="S24" s="15"/>
    </row>
    <row r="25" spans="2:23" ht="35">
      <c r="B25" s="179">
        <v>20</v>
      </c>
      <c r="C25" s="180" t="s">
        <v>412</v>
      </c>
      <c r="D25" s="181" t="str">
        <f t="array" ref="D25">IF(NOT(OR(D$5=4, D$5=8)), (INDEX(十五音韻母資料表, $B25, $D$1) &amp; D$4), (INDEX(十五音韻母資料表, $B25, $G$1) &amp; D$4))</f>
        <v>ㄨㄚ</v>
      </c>
      <c r="E25" s="181" t="str">
        <f t="array" ref="E25">IF(NOT(OR(E$5=4, E$5=8)), (INDEX(十五音韻母資料表, $B25, $D$1) &amp; E$4), (INDEX(十五音韻母資料表, $B25, $G$1) &amp; E$4))</f>
        <v>ㄨㄚˋ</v>
      </c>
      <c r="F25" s="181" t="str">
        <f t="array" ref="F25">IF(NOT(OR(F$5=4, F$5=8)), (INDEX(十五音韻母資料表, $B25, $D$1) &amp; F$4), (INDEX(十五音韻母資料表, $B25, $G$1) &amp; F$4))</f>
        <v>ㄨㄚ˪</v>
      </c>
      <c r="G25" s="182" t="str">
        <f t="array" ref="G25">IF(NOT(OR(G$5=4, G$5=8)), (INDEX(十五音韻母資料表, $B25, $D$1) &amp; G$4), (INDEX(十五音韻母資料表, $B25, $G$1) &amp; G$4))</f>
        <v>ㄨㄚㆷ</v>
      </c>
      <c r="H25" s="181" t="str">
        <f t="array" ref="H25">IF(NOT(OR(H$5=4, H$5=8)), (INDEX(十五音韻母資料表, $B25, $D$1) &amp; H$4), (INDEX(十五音韻母資料表, $B25, $G$1) &amp; H$4))</f>
        <v>ㄨㄚˊ</v>
      </c>
      <c r="I25" s="183" t="str">
        <f t="array" ref="I25">IF(NOT(OR(I$5=4, I$5=8)), (INDEX(十五音韻母資料表, $B25, $D$1) &amp; I$4), (INDEX(十五音韻母資料表, $B25, $G$1) &amp; I$4))</f>
        <v>ㄨㄚ</v>
      </c>
      <c r="J25" s="181" t="str">
        <f t="array" ref="J25">IF(NOT(OR(J$5=4, J$5=8)), (INDEX(十五音韻母資料表, $B25, $D$1) &amp; J$4), (INDEX(十五音韻母資料表, $B25, $G$1) &amp; J$4))</f>
        <v>ㄨㄚ˫</v>
      </c>
      <c r="K25" s="181" t="str">
        <f t="array" ref="K25">IF(NOT(OR(K$5=4, K$5=8)), (INDEX(十五音韻母資料表, $B25, $D$1) &amp; K$4), (INDEX(十五音韻母資料表, $B25, $G$1) &amp; K$4))</f>
        <v>ㄨㄚㆷ˙</v>
      </c>
      <c r="L25" s="12"/>
      <c r="M25" s="182" t="str">
        <f t="array" ref="M25">IF(NOT(OR(M$5=4, M$5=8)), (INDEX(十五音韻母資料表, $B25, $D$1) &amp; M$4), (INDEX(十五音韻母資料表, $B25, $G$1) &amp; M$4))</f>
        <v>ㄨㄚㆷ</v>
      </c>
      <c r="N25" s="184">
        <f t="shared" si="1"/>
        <v>3</v>
      </c>
      <c r="O25" s="185" t="str">
        <f t="shared" si="2"/>
        <v>ㆷ</v>
      </c>
      <c r="P25" s="184">
        <f t="shared" si="3"/>
        <v>4</v>
      </c>
      <c r="Q25" s="186" t="str">
        <f t="shared" si="4"/>
        <v>ㆷ˙</v>
      </c>
      <c r="S25" s="15"/>
      <c r="T25" s="15"/>
      <c r="U25" s="15"/>
      <c r="V25" s="15"/>
      <c r="W25" s="15"/>
    </row>
    <row r="26" spans="2:23" ht="35">
      <c r="B26" s="179">
        <v>21</v>
      </c>
      <c r="C26" s="180" t="s">
        <v>422</v>
      </c>
      <c r="D26" s="181" t="str">
        <f t="array" ref="D26">IF(NOT(OR(D$5=4, D$5=8)), (INDEX(十五音韻母資料表, $B26, $D$1) &amp; D$4), (INDEX(十五音韻母資料表, $B26, $G$1) &amp; D$4))</f>
        <v>ㄤ</v>
      </c>
      <c r="E26" s="181" t="str">
        <f t="array" ref="E26">IF(NOT(OR(E$5=4, E$5=8)), (INDEX(十五音韻母資料表, $B26, $D$1) &amp; E$4), (INDEX(十五音韻母資料表, $B26, $G$1) &amp; E$4))</f>
        <v>ㄤˋ</v>
      </c>
      <c r="F26" s="181" t="str">
        <f t="array" ref="F26">IF(NOT(OR(F$5=4, F$5=8)), (INDEX(十五音韻母資料表, $B26, $D$1) &amp; F$4), (INDEX(十五音韻母資料表, $B26, $G$1) &amp; F$4))</f>
        <v>ㄤ˪</v>
      </c>
      <c r="G26" s="182" t="str">
        <f t="array" ref="G26">IF(NOT(OR(G$5=4, G$5=8)), (INDEX(十五音韻母資料表, $B26, $D$1) &amp; G$4), (INDEX(十五音韻母資料表, $B26, $G$1) &amp; G$4))</f>
        <v>ㄚㆻ</v>
      </c>
      <c r="H26" s="181" t="str">
        <f t="array" ref="H26">IF(NOT(OR(H$5=4, H$5=8)), (INDEX(十五音韻母資料表, $B26, $D$1) &amp; H$4), (INDEX(十五音韻母資料表, $B26, $G$1) &amp; H$4))</f>
        <v>ㄤˊ</v>
      </c>
      <c r="I26" s="183" t="str">
        <f t="array" ref="I26">IF(NOT(OR(I$5=4, I$5=8)), (INDEX(十五音韻母資料表, $B26, $D$1) &amp; I$4), (INDEX(十五音韻母資料表, $B26, $G$1) &amp; I$4))</f>
        <v>ㄤ</v>
      </c>
      <c r="J26" s="181" t="str">
        <f t="array" ref="J26">IF(NOT(OR(J$5=4, J$5=8)), (INDEX(十五音韻母資料表, $B26, $D$1) &amp; J$4), (INDEX(十五音韻母資料表, $B26, $G$1) &amp; J$4))</f>
        <v>ㄤ˫</v>
      </c>
      <c r="K26" s="181" t="str">
        <f t="array" ref="K26">IF(NOT(OR(K$5=4, K$5=8)), (INDEX(十五音韻母資料表, $B26, $D$1) &amp; K$4), (INDEX(十五音韻母資料表, $B26, $G$1) &amp; K$4))</f>
        <v>ㄚㆻ˙</v>
      </c>
      <c r="L26" s="12"/>
      <c r="M26" s="182" t="str">
        <f t="array" ref="M26">IF(NOT(OR(M$5=4, M$5=8)), (INDEX(十五音韻母資料表, $B26, $D$1) &amp; M$4), (INDEX(十五音韻母資料表, $B26, $G$1) &amp; M$4))</f>
        <v>ㄚㆻ</v>
      </c>
      <c r="N26" s="184">
        <f t="shared" si="1"/>
        <v>2</v>
      </c>
      <c r="O26" s="185" t="str">
        <f t="shared" si="2"/>
        <v>ㆻ</v>
      </c>
      <c r="P26" s="184">
        <f t="shared" si="3"/>
        <v>3</v>
      </c>
      <c r="Q26" s="186" t="str">
        <f t="shared" si="4"/>
        <v>ㆻ˙</v>
      </c>
      <c r="S26" s="15"/>
      <c r="T26" s="15"/>
      <c r="U26" s="15"/>
      <c r="V26" s="15"/>
      <c r="W26" s="15"/>
    </row>
    <row r="27" spans="2:23" ht="35">
      <c r="B27" s="179">
        <v>22</v>
      </c>
      <c r="C27" s="180" t="s">
        <v>429</v>
      </c>
      <c r="D27" s="181" t="str">
        <f t="array" ref="D27">IF(NOT(OR(D$5=4, D$5=8)), (INDEX(十五音韻母資料表, $B27, $D$1) &amp; D$4), (INDEX(十五音韻母資料表, $B27, $G$1) &amp; D$4))</f>
        <v>ㄧㆰ</v>
      </c>
      <c r="E27" s="181" t="str">
        <f t="array" ref="E27">IF(NOT(OR(E$5=4, E$5=8)), (INDEX(十五音韻母資料表, $B27, $D$1) &amp; E$4), (INDEX(十五音韻母資料表, $B27, $G$1) &amp; E$4))</f>
        <v>ㄧㆰˋ</v>
      </c>
      <c r="F27" s="181" t="str">
        <f t="array" ref="F27">IF(NOT(OR(F$5=4, F$5=8)), (INDEX(十五音韻母資料表, $B27, $D$1) &amp; F$4), (INDEX(十五音韻母資料表, $B27, $G$1) &amp; F$4))</f>
        <v>ㄧㆰ˪</v>
      </c>
      <c r="G27" s="182" t="str">
        <f t="array" ref="G27">IF(NOT(OR(G$5=4, G$5=8)), (INDEX(十五音韻母資料表, $B27, $D$1) &amp; G$4), (INDEX(十五音韻母資料表, $B27, $G$1) &amp; G$4))</f>
        <v>ㄧㄚㆴ</v>
      </c>
      <c r="H27" s="181" t="str">
        <f t="array" ref="H27">IF(NOT(OR(H$5=4, H$5=8)), (INDEX(十五音韻母資料表, $B27, $D$1) &amp; H$4), (INDEX(十五音韻母資料表, $B27, $G$1) &amp; H$4))</f>
        <v>ㄧㆰˊ</v>
      </c>
      <c r="I27" s="183" t="str">
        <f t="array" ref="I27">IF(NOT(OR(I$5=4, I$5=8)), (INDEX(十五音韻母資料表, $B27, $D$1) &amp; I$4), (INDEX(十五音韻母資料表, $B27, $G$1) &amp; I$4))</f>
        <v>ㄧㆰ</v>
      </c>
      <c r="J27" s="181" t="str">
        <f t="array" ref="J27">IF(NOT(OR(J$5=4, J$5=8)), (INDEX(十五音韻母資料表, $B27, $D$1) &amp; J$4), (INDEX(十五音韻母資料表, $B27, $G$1) &amp; J$4))</f>
        <v>ㄧㆰ˫</v>
      </c>
      <c r="K27" s="181" t="str">
        <f t="array" ref="K27">IF(NOT(OR(K$5=4, K$5=8)), (INDEX(十五音韻母資料表, $B27, $D$1) &amp; K$4), (INDEX(十五音韻母資料表, $B27, $G$1) &amp; K$4))</f>
        <v>ㄧㄚㆴ˙</v>
      </c>
      <c r="L27" s="12"/>
      <c r="M27" s="182" t="str">
        <f t="array" ref="M27">IF(NOT(OR(M$5=4, M$5=8)), (INDEX(十五音韻母資料表, $B27, $D$1) &amp; M$4), (INDEX(十五音韻母資料表, $B27, $G$1) &amp; M$4))</f>
        <v>ㄧㄚㆴ</v>
      </c>
      <c r="N27" s="184">
        <f t="shared" si="1"/>
        <v>3</v>
      </c>
      <c r="O27" s="185" t="str">
        <f t="shared" si="2"/>
        <v>ㆴ</v>
      </c>
      <c r="P27" s="184">
        <f t="shared" si="3"/>
        <v>1</v>
      </c>
      <c r="Q27" s="186" t="str">
        <f t="shared" si="4"/>
        <v>ㆴ˙</v>
      </c>
      <c r="S27" s="15"/>
      <c r="T27" s="15"/>
      <c r="U27" s="15"/>
      <c r="V27" s="15"/>
      <c r="W27" s="15"/>
    </row>
    <row r="28" spans="2:23" ht="35">
      <c r="B28" s="179">
        <v>23</v>
      </c>
      <c r="C28" s="180" t="s">
        <v>436</v>
      </c>
      <c r="D28" s="181" t="str">
        <f t="array" ref="D28">IF(NOT(OR(D$5=4, D$5=8)), (INDEX(十五音韻母資料表, $B28, $D$1) &amp; D$4), (INDEX(十五音韻母資料表, $B28, $G$1) &amp; D$4))</f>
        <v>ㄠ</v>
      </c>
      <c r="E28" s="181" t="str">
        <f t="array" ref="E28">IF(NOT(OR(E$5=4, E$5=8)), (INDEX(十五音韻母資料表, $B28, $D$1) &amp; E$4), (INDEX(十五音韻母資料表, $B28, $G$1) &amp; E$4))</f>
        <v>ㄠˋ</v>
      </c>
      <c r="F28" s="181" t="str">
        <f t="array" ref="F28">IF(NOT(OR(F$5=4, F$5=8)), (INDEX(十五音韻母資料表, $B28, $D$1) &amp; F$4), (INDEX(十五音韻母資料表, $B28, $G$1) &amp; F$4))</f>
        <v>ㄠ˪</v>
      </c>
      <c r="G28" s="182" t="str">
        <f t="array" ref="G28">IF(NOT(OR(G$5=4, G$5=8)), (INDEX(十五音韻母資料表, $B28, $D$1) &amp; G$4), (INDEX(十五音韻母資料表, $B28, $G$1) &amp; G$4))</f>
        <v>ㄠㆷ</v>
      </c>
      <c r="H28" s="181" t="str">
        <f t="array" ref="H28">IF(NOT(OR(H$5=4, H$5=8)), (INDEX(十五音韻母資料表, $B28, $D$1) &amp; H$4), (INDEX(十五音韻母資料表, $B28, $G$1) &amp; H$4))</f>
        <v>ㄠˊ</v>
      </c>
      <c r="I28" s="183" t="str">
        <f t="array" ref="I28">IF(NOT(OR(I$5=4, I$5=8)), (INDEX(十五音韻母資料表, $B28, $D$1) &amp; I$4), (INDEX(十五音韻母資料表, $B28, $G$1) &amp; I$4))</f>
        <v>ㄠ</v>
      </c>
      <c r="J28" s="181" t="str">
        <f t="array" ref="J28">IF(NOT(OR(J$5=4, J$5=8)), (INDEX(十五音韻母資料表, $B28, $D$1) &amp; J$4), (INDEX(十五音韻母資料表, $B28, $G$1) &amp; J$4))</f>
        <v>ㄠ˫</v>
      </c>
      <c r="K28" s="181" t="str">
        <f t="array" ref="K28">IF(NOT(OR(K$5=4, K$5=8)), (INDEX(十五音韻母資料表, $B28, $D$1) &amp; K$4), (INDEX(十五音韻母資料表, $B28, $G$1) &amp; K$4))</f>
        <v>ㄠㆷ˙</v>
      </c>
      <c r="L28" s="12"/>
      <c r="M28" s="182" t="str">
        <f t="array" ref="M28">IF(NOT(OR(M$5=4, M$5=8)), (INDEX(十五音韻母資料表, $B28, $D$1) &amp; M$4), (INDEX(十五音韻母資料表, $B28, $G$1) &amp; M$4))</f>
        <v>ㄠㆷ</v>
      </c>
      <c r="N28" s="184">
        <f t="shared" si="1"/>
        <v>2</v>
      </c>
      <c r="O28" s="185" t="str">
        <f t="shared" si="2"/>
        <v>ㆷ</v>
      </c>
      <c r="P28" s="184">
        <f t="shared" si="3"/>
        <v>4</v>
      </c>
      <c r="Q28" s="186" t="str">
        <f t="shared" si="4"/>
        <v>ㆷ˙</v>
      </c>
      <c r="S28" s="15"/>
      <c r="T28" s="15"/>
      <c r="U28" s="15"/>
      <c r="V28" s="15"/>
      <c r="W28" s="15"/>
    </row>
    <row r="29" spans="2:23" ht="35">
      <c r="B29" s="179">
        <v>24</v>
      </c>
      <c r="C29" s="180" t="s">
        <v>447</v>
      </c>
      <c r="D29" s="181" t="str">
        <f t="array" ref="D29">IF(NOT(OR(D$5=4, D$5=8)), (INDEX(十五音韻母資料表, $B29, $D$1) &amp; D$4), (INDEX(十五音韻母資料表, $B29, $G$1) &amp; D$4))</f>
        <v>ㄧㄚ</v>
      </c>
      <c r="E29" s="181" t="str">
        <f t="array" ref="E29">IF(NOT(OR(E$5=4, E$5=8)), (INDEX(十五音韻母資料表, $B29, $D$1) &amp; E$4), (INDEX(十五音韻母資料表, $B29, $G$1) &amp; E$4))</f>
        <v>ㄧㄚˋ</v>
      </c>
      <c r="F29" s="181" t="str">
        <f t="array" ref="F29">IF(NOT(OR(F$5=4, F$5=8)), (INDEX(十五音韻母資料表, $B29, $D$1) &amp; F$4), (INDEX(十五音韻母資料表, $B29, $G$1) &amp; F$4))</f>
        <v>ㄧㄚ˪</v>
      </c>
      <c r="G29" s="182" t="str">
        <f t="array" ref="G29">IF(NOT(OR(G$5=4, G$5=8)), (INDEX(十五音韻母資料表, $B29, $D$1) &amp; G$4), (INDEX(十五音韻母資料表, $B29, $G$1) &amp; G$4))</f>
        <v>ㄧㄚㆷ</v>
      </c>
      <c r="H29" s="181" t="str">
        <f t="array" ref="H29">IF(NOT(OR(H$5=4, H$5=8)), (INDEX(十五音韻母資料表, $B29, $D$1) &amp; H$4), (INDEX(十五音韻母資料表, $B29, $G$1) &amp; H$4))</f>
        <v>ㄧㄚˊ</v>
      </c>
      <c r="I29" s="183" t="str">
        <f t="array" ref="I29">IF(NOT(OR(I$5=4, I$5=8)), (INDEX(十五音韻母資料表, $B29, $D$1) &amp; I$4), (INDEX(十五音韻母資料表, $B29, $G$1) &amp; I$4))</f>
        <v>ㄧㄚ</v>
      </c>
      <c r="J29" s="181" t="str">
        <f t="array" ref="J29">IF(NOT(OR(J$5=4, J$5=8)), (INDEX(十五音韻母資料表, $B29, $D$1) &amp; J$4), (INDEX(十五音韻母資料表, $B29, $G$1) &amp; J$4))</f>
        <v>ㄧㄚ˫</v>
      </c>
      <c r="K29" s="181" t="str">
        <f t="array" ref="K29">IF(NOT(OR(K$5=4, K$5=8)), (INDEX(十五音韻母資料表, $B29, $D$1) &amp; K$4), (INDEX(十五音韻母資料表, $B29, $G$1) &amp; K$4))</f>
        <v>ㄧㄚㆷ˙</v>
      </c>
      <c r="L29" s="12"/>
      <c r="M29" s="182" t="str">
        <f t="array" ref="M29">IF(NOT(OR(M$5=4, M$5=8)), (INDEX(十五音韻母資料表, $B29, $D$1) &amp; M$4), (INDEX(十五音韻母資料表, $B29, $G$1) &amp; M$4))</f>
        <v>ㄧㄚㆷ</v>
      </c>
      <c r="N29" s="184">
        <f t="shared" si="1"/>
        <v>3</v>
      </c>
      <c r="O29" s="185" t="str">
        <f t="shared" si="2"/>
        <v>ㆷ</v>
      </c>
      <c r="P29" s="184">
        <f t="shared" si="3"/>
        <v>4</v>
      </c>
      <c r="Q29" s="186" t="str">
        <f t="shared" si="4"/>
        <v>ㆷ˙</v>
      </c>
      <c r="S29" s="15"/>
      <c r="T29" s="15"/>
      <c r="U29" s="15"/>
      <c r="V29" s="15"/>
      <c r="W29" s="15"/>
    </row>
    <row r="30" spans="2:23" ht="35">
      <c r="B30" s="179">
        <v>25</v>
      </c>
      <c r="C30" s="180" t="s">
        <v>455</v>
      </c>
      <c r="D30" s="181" t="str">
        <f t="array" ref="D30">IF(NOT(OR(D$5=4, D$5=8)), (INDEX(十五音韻母資料表, $B30, $D$1) &amp; D$4), (INDEX(十五音韻母資料表, $B30, $G$1) &amp; D$4))</f>
        <v>ㄨㆤ</v>
      </c>
      <c r="E30" s="181" t="str">
        <f t="array" ref="E30">IF(NOT(OR(E$5=4, E$5=8)), (INDEX(十五音韻母資料表, $B30, $D$1) &amp; E$4), (INDEX(十五音韻母資料表, $B30, $G$1) &amp; E$4))</f>
        <v>ㄨㆤˋ</v>
      </c>
      <c r="F30" s="181" t="str">
        <f t="array" ref="F30">IF(NOT(OR(F$5=4, F$5=8)), (INDEX(十五音韻母資料表, $B30, $D$1) &amp; F$4), (INDEX(十五音韻母資料表, $B30, $G$1) &amp; F$4))</f>
        <v>ㄨㆤ˪</v>
      </c>
      <c r="G30" s="182" t="str">
        <f t="array" ref="G30">IF(NOT(OR(G$5=4, G$5=8)), (INDEX(十五音韻母資料表, $B30, $D$1) &amp; G$4), (INDEX(十五音韻母資料表, $B30, $G$1) &amp; G$4))</f>
        <v>ㄨㆤㆷ</v>
      </c>
      <c r="H30" s="181" t="str">
        <f t="array" ref="H30">IF(NOT(OR(H$5=4, H$5=8)), (INDEX(十五音韻母資料表, $B30, $D$1) &amp; H$4), (INDEX(十五音韻母資料表, $B30, $G$1) &amp; H$4))</f>
        <v>ㄨㆤˊ</v>
      </c>
      <c r="I30" s="183" t="str">
        <f t="array" ref="I30">IF(NOT(OR(I$5=4, I$5=8)), (INDEX(十五音韻母資料表, $B30, $D$1) &amp; I$4), (INDEX(十五音韻母資料表, $B30, $G$1) &amp; I$4))</f>
        <v>ㄨㆤ</v>
      </c>
      <c r="J30" s="181" t="str">
        <f t="array" ref="J30">IF(NOT(OR(J$5=4, J$5=8)), (INDEX(十五音韻母資料表, $B30, $D$1) &amp; J$4), (INDEX(十五音韻母資料表, $B30, $G$1) &amp; J$4))</f>
        <v>ㄨㆤ˫</v>
      </c>
      <c r="K30" s="181" t="str">
        <f t="array" ref="K30">IF(NOT(OR(K$5=4, K$5=8)), (INDEX(十五音韻母資料表, $B30, $D$1) &amp; K$4), (INDEX(十五音韻母資料表, $B30, $G$1) &amp; K$4))</f>
        <v>ㄨㆤㆷ˙</v>
      </c>
      <c r="L30" s="12"/>
      <c r="M30" s="182" t="str">
        <f t="array" ref="M30">IF(NOT(OR(M$5=4, M$5=8)), (INDEX(十五音韻母資料表, $B30, $D$1) &amp; M$4), (INDEX(十五音韻母資料表, $B30, $G$1) &amp; M$4))</f>
        <v>ㄨㆤㆷ</v>
      </c>
      <c r="N30" s="184">
        <f t="shared" si="1"/>
        <v>3</v>
      </c>
      <c r="O30" s="185" t="str">
        <f t="shared" si="2"/>
        <v>ㆷ</v>
      </c>
      <c r="P30" s="184">
        <f t="shared" si="3"/>
        <v>4</v>
      </c>
      <c r="Q30" s="186" t="str">
        <f t="shared" si="4"/>
        <v>ㆷ˙</v>
      </c>
      <c r="S30" s="15"/>
      <c r="T30" s="15"/>
      <c r="U30" s="15"/>
      <c r="V30" s="15"/>
      <c r="W30" s="15"/>
    </row>
    <row r="31" spans="2:23" ht="35">
      <c r="B31" s="179">
        <v>26</v>
      </c>
      <c r="C31" s="180" t="s">
        <v>464</v>
      </c>
      <c r="D31" s="181" t="str">
        <f t="array" ref="D31">IF(NOT(OR(D$5=4, D$5=8)), (INDEX(十五音韻母資料表, $B31, $D$1) &amp; D$4), (INDEX(十五音韻母資料表, $B31, $G$1) &amp; D$4))</f>
        <v>ㆩ</v>
      </c>
      <c r="E31" s="181" t="str">
        <f t="array" ref="E31">IF(NOT(OR(E$5=4, E$5=8)), (INDEX(十五音韻母資料表, $B31, $D$1) &amp; E$4), (INDEX(十五音韻母資料表, $B31, $G$1) &amp; E$4))</f>
        <v>ㆩˋ</v>
      </c>
      <c r="F31" s="181" t="str">
        <f t="array" ref="F31">IF(NOT(OR(F$5=4, F$5=8)), (INDEX(十五音韻母資料表, $B31, $D$1) &amp; F$4), (INDEX(十五音韻母資料表, $B31, $G$1) &amp; F$4))</f>
        <v>ㆩ˪</v>
      </c>
      <c r="G31" s="182" t="str">
        <f t="array" ref="G31">IF(NOT(OR(G$5=4, G$5=8)), (INDEX(十五音韻母資料表, $B31, $D$1) &amp; G$4), (INDEX(十五音韻母資料表, $B31, $G$1) &amp; G$4))</f>
        <v>ㆩㆷ</v>
      </c>
      <c r="H31" s="181" t="str">
        <f t="array" ref="H31">IF(NOT(OR(H$5=4, H$5=8)), (INDEX(十五音韻母資料表, $B31, $D$1) &amp; H$4), (INDEX(十五音韻母資料表, $B31, $G$1) &amp; H$4))</f>
        <v>ㆩˊ</v>
      </c>
      <c r="I31" s="183" t="str">
        <f t="array" ref="I31">IF(NOT(OR(I$5=4, I$5=8)), (INDEX(十五音韻母資料表, $B31, $D$1) &amp; I$4), (INDEX(十五音韻母資料表, $B31, $G$1) &amp; I$4))</f>
        <v>ㆩ</v>
      </c>
      <c r="J31" s="181" t="str">
        <f t="array" ref="J31">IF(NOT(OR(J$5=4, J$5=8)), (INDEX(十五音韻母資料表, $B31, $D$1) &amp; J$4), (INDEX(十五音韻母資料表, $B31, $G$1) &amp; J$4))</f>
        <v>ㆩ˫</v>
      </c>
      <c r="K31" s="181" t="str">
        <f t="array" ref="K31">IF(NOT(OR(K$5=4, K$5=8)), (INDEX(十五音韻母資料表, $B31, $D$1) &amp; K$4), (INDEX(十五音韻母資料表, $B31, $G$1) &amp; K$4))</f>
        <v>ㆩㆷ˙</v>
      </c>
      <c r="L31" s="12"/>
      <c r="M31" s="182" t="str">
        <f t="array" ref="M31">IF(NOT(OR(M$5=4, M$5=8)), (INDEX(十五音韻母資料表, $B31, $D$1) &amp; M$4), (INDEX(十五音韻母資料表, $B31, $G$1) &amp; M$4))</f>
        <v>ㆩㆷ</v>
      </c>
      <c r="N31" s="184">
        <f t="shared" si="1"/>
        <v>2</v>
      </c>
      <c r="O31" s="185" t="str">
        <f t="shared" si="2"/>
        <v>ㆷ</v>
      </c>
      <c r="P31" s="184">
        <f t="shared" si="3"/>
        <v>4</v>
      </c>
      <c r="Q31" s="186" t="str">
        <f t="shared" si="4"/>
        <v>ㆷ˙</v>
      </c>
      <c r="S31" s="15"/>
      <c r="T31" s="15"/>
      <c r="U31" s="15"/>
      <c r="V31" s="15"/>
      <c r="W31" s="15"/>
    </row>
    <row r="32" spans="2:23" ht="35">
      <c r="B32" s="179">
        <v>27</v>
      </c>
      <c r="C32" s="180" t="s">
        <v>480</v>
      </c>
      <c r="D32" s="181" t="str">
        <f t="array" ref="D32">IF(NOT(OR(D$5=4, D$5=8)), (INDEX(十五音韻母資料表, $B32, $D$1) &amp; D$4), (INDEX(十五音韻母資料表, $B32, $G$1) &amp; D$4))</f>
        <v>ㄨ</v>
      </c>
      <c r="E32" s="181" t="str">
        <f t="array" ref="E32">IF(NOT(OR(E$5=4, E$5=8)), (INDEX(十五音韻母資料表, $B32, $D$1) &amp; E$4), (INDEX(十五音韻母資料表, $B32, $G$1) &amp; E$4))</f>
        <v>ㄨˋ</v>
      </c>
      <c r="F32" s="181" t="str">
        <f t="array" ref="F32">IF(NOT(OR(F$5=4, F$5=8)), (INDEX(十五音韻母資料表, $B32, $D$1) &amp; F$4), (INDEX(十五音韻母資料表, $B32, $G$1) &amp; F$4))</f>
        <v>ㄨ˪</v>
      </c>
      <c r="G32" s="182" t="str">
        <f t="array" ref="G32">IF(NOT(OR(G$5=4, G$5=8)), (INDEX(十五音韻母資料表, $B32, $D$1) &amp; G$4), (INDEX(十五音韻母資料表, $B32, $G$1) &amp; G$4))</f>
        <v>ㄨㆷ</v>
      </c>
      <c r="H32" s="181" t="str">
        <f t="array" ref="H32">IF(NOT(OR(H$5=4, H$5=8)), (INDEX(十五音韻母資料表, $B32, $D$1) &amp; H$4), (INDEX(十五音韻母資料表, $B32, $G$1) &amp; H$4))</f>
        <v>ㄨˊ</v>
      </c>
      <c r="I32" s="183" t="str">
        <f t="array" ref="I32">IF(NOT(OR(I$5=4, I$5=8)), (INDEX(十五音韻母資料表, $B32, $D$1) &amp; I$4), (INDEX(十五音韻母資料表, $B32, $G$1) &amp; I$4))</f>
        <v>ㄨ</v>
      </c>
      <c r="J32" s="181" t="str">
        <f t="array" ref="J32">IF(NOT(OR(J$5=4, J$5=8)), (INDEX(十五音韻母資料表, $B32, $D$1) &amp; J$4), (INDEX(十五音韻母資料表, $B32, $G$1) &amp; J$4))</f>
        <v>ㄨ˫</v>
      </c>
      <c r="K32" s="181" t="str">
        <f t="array" ref="K32">IF(NOT(OR(K$5=4, K$5=8)), (INDEX(十五音韻母資料表, $B32, $D$1) &amp; K$4), (INDEX(十五音韻母資料表, $B32, $G$1) &amp; K$4))</f>
        <v>ㄨㆷ˙</v>
      </c>
      <c r="L32" s="12"/>
      <c r="M32" s="182" t="str">
        <f t="array" ref="M32">IF(NOT(OR(M$5=4, M$5=8)), (INDEX(十五音韻母資料表, $B32, $D$1) &amp; M$4), (INDEX(十五音韻母資料表, $B32, $G$1) &amp; M$4))</f>
        <v>ㄨㆷ</v>
      </c>
      <c r="N32" s="184">
        <f t="shared" si="1"/>
        <v>2</v>
      </c>
      <c r="O32" s="185" t="str">
        <f t="shared" si="2"/>
        <v>ㆷ</v>
      </c>
      <c r="P32" s="184">
        <f t="shared" si="3"/>
        <v>4</v>
      </c>
      <c r="Q32" s="186" t="str">
        <f t="shared" si="4"/>
        <v>ㆷ˙</v>
      </c>
      <c r="S32" s="15"/>
      <c r="T32" s="15"/>
      <c r="U32" s="15"/>
      <c r="V32" s="15"/>
      <c r="W32" s="15"/>
    </row>
    <row r="33" spans="2:17" ht="35">
      <c r="B33" s="179">
        <v>28</v>
      </c>
      <c r="C33" s="180" t="s">
        <v>490</v>
      </c>
      <c r="D33" s="181" t="str">
        <f t="array" ref="D33">IF(NOT(OR(D$5=4, D$5=8)), (INDEX(十五音韻母資料表, $B33, $D$1) &amp; D$4), (INDEX(十五音韻母資料表, $B33, $G$1) &amp; D$4))</f>
        <v>ㄚ</v>
      </c>
      <c r="E33" s="181" t="str">
        <f t="array" ref="E33">IF(NOT(OR(E$5=4, E$5=8)), (INDEX(十五音韻母資料表, $B33, $D$1) &amp; E$4), (INDEX(十五音韻母資料表, $B33, $G$1) &amp; E$4))</f>
        <v>ㄚˋ</v>
      </c>
      <c r="F33" s="181" t="str">
        <f t="array" ref="F33">IF(NOT(OR(F$5=4, F$5=8)), (INDEX(十五音韻母資料表, $B33, $D$1) &amp; F$4), (INDEX(十五音韻母資料表, $B33, $G$1) &amp; F$4))</f>
        <v>ㄚ˪</v>
      </c>
      <c r="G33" s="182" t="str">
        <f t="array" ref="G33">IF(NOT(OR(G$5=4, G$5=8)), (INDEX(十五音韻母資料表, $B33, $D$1) &amp; G$4), (INDEX(十五音韻母資料表, $B33, $G$1) &amp; G$4))</f>
        <v>ㄚㆷ</v>
      </c>
      <c r="H33" s="181" t="str">
        <f t="array" ref="H33">IF(NOT(OR(H$5=4, H$5=8)), (INDEX(十五音韻母資料表, $B33, $D$1) &amp; H$4), (INDEX(十五音韻母資料表, $B33, $G$1) &amp; H$4))</f>
        <v>ㄚˊ</v>
      </c>
      <c r="I33" s="183" t="str">
        <f t="array" ref="I33">IF(NOT(OR(I$5=4, I$5=8)), (INDEX(十五音韻母資料表, $B33, $D$1) &amp; I$4), (INDEX(十五音韻母資料表, $B33, $G$1) &amp; I$4))</f>
        <v>ㄚ</v>
      </c>
      <c r="J33" s="181" t="str">
        <f t="array" ref="J33">IF(NOT(OR(J$5=4, J$5=8)), (INDEX(十五音韻母資料表, $B33, $D$1) &amp; J$4), (INDEX(十五音韻母資料表, $B33, $G$1) &amp; J$4))</f>
        <v>ㄚ˫</v>
      </c>
      <c r="K33" s="181" t="str">
        <f t="array" ref="K33">IF(NOT(OR(K$5=4, K$5=8)), (INDEX(十五音韻母資料表, $B33, $D$1) &amp; K$4), (INDEX(十五音韻母資料表, $B33, $G$1) &amp; K$4))</f>
        <v>ㄚㆷ˙</v>
      </c>
      <c r="L33" s="12"/>
      <c r="M33" s="182" t="str">
        <f t="array" ref="M33">IF(NOT(OR(M$5=4, M$5=8)), (INDEX(十五音韻母資料表, $B33, $D$1) &amp; M$4), (INDEX(十五音韻母資料表, $B33, $G$1) &amp; M$4))</f>
        <v>ㄚㆷ</v>
      </c>
      <c r="N33" s="184">
        <f t="shared" si="1"/>
        <v>2</v>
      </c>
      <c r="O33" s="185" t="str">
        <f t="shared" si="2"/>
        <v>ㆷ</v>
      </c>
      <c r="P33" s="184">
        <f t="shared" si="3"/>
        <v>4</v>
      </c>
      <c r="Q33" s="186" t="str">
        <f t="shared" si="4"/>
        <v>ㆷ˙</v>
      </c>
    </row>
    <row r="34" spans="2:17" ht="35">
      <c r="B34" s="179">
        <v>29</v>
      </c>
      <c r="C34" s="180" t="s">
        <v>497</v>
      </c>
      <c r="D34" s="181" t="str">
        <f t="array" ref="D34">IF(NOT(OR(D$5=4, D$5=8)), (INDEX(十五音韻母資料表, $B34, $D$1) &amp; D$4), (INDEX(十五音韻母資料表, $B34, $G$1) &amp; D$4))</f>
        <v>ㄧ</v>
      </c>
      <c r="E34" s="181" t="str">
        <f t="array" ref="E34">IF(NOT(OR(E$5=4, E$5=8)), (INDEX(十五音韻母資料表, $B34, $D$1) &amp; E$4), (INDEX(十五音韻母資料表, $B34, $G$1) &amp; E$4))</f>
        <v>ㄧˋ</v>
      </c>
      <c r="F34" s="181" t="str">
        <f t="array" ref="F34">IF(NOT(OR(F$5=4, F$5=8)), (INDEX(十五音韻母資料表, $B34, $D$1) &amp; F$4), (INDEX(十五音韻母資料表, $B34, $G$1) &amp; F$4))</f>
        <v>ㄧ˪</v>
      </c>
      <c r="G34" s="182" t="str">
        <f t="array" ref="G34">IF(NOT(OR(G$5=4, G$5=8)), (INDEX(十五音韻母資料表, $B34, $D$1) &amp; G$4), (INDEX(十五音韻母資料表, $B34, $G$1) &amp; G$4))</f>
        <v>ㄧㆷ</v>
      </c>
      <c r="H34" s="181" t="str">
        <f t="array" ref="H34">IF(NOT(OR(H$5=4, H$5=8)), (INDEX(十五音韻母資料表, $B34, $D$1) &amp; H$4), (INDEX(十五音韻母資料表, $B34, $G$1) &amp; H$4))</f>
        <v>ㄧˊ</v>
      </c>
      <c r="I34" s="183" t="str">
        <f t="array" ref="I34">IF(NOT(OR(I$5=4, I$5=8)), (INDEX(十五音韻母資料表, $B34, $D$1) &amp; I$4), (INDEX(十五音韻母資料表, $B34, $G$1) &amp; I$4))</f>
        <v>ㄧ</v>
      </c>
      <c r="J34" s="181" t="str">
        <f t="array" ref="J34">IF(NOT(OR(J$5=4, J$5=8)), (INDEX(十五音韻母資料表, $B34, $D$1) &amp; J$4), (INDEX(十五音韻母資料表, $B34, $G$1) &amp; J$4))</f>
        <v>ㄧ˫</v>
      </c>
      <c r="K34" s="181" t="str">
        <f t="array" ref="K34">IF(NOT(OR(K$5=4, K$5=8)), (INDEX(十五音韻母資料表, $B34, $D$1) &amp; K$4), (INDEX(十五音韻母資料表, $B34, $G$1) &amp; K$4))</f>
        <v>ㄧㆷ˙</v>
      </c>
      <c r="L34" s="12"/>
      <c r="M34" s="182" t="str">
        <f t="array" ref="M34">IF(NOT(OR(M$5=4, M$5=8)), (INDEX(十五音韻母資料表, $B34, $D$1) &amp; M$4), (INDEX(十五音韻母資料表, $B34, $G$1) &amp; M$4))</f>
        <v>ㄧㆷ</v>
      </c>
      <c r="N34" s="184">
        <f t="shared" si="1"/>
        <v>2</v>
      </c>
      <c r="O34" s="185" t="str">
        <f t="shared" si="2"/>
        <v>ㆷ</v>
      </c>
      <c r="P34" s="184">
        <f t="shared" si="3"/>
        <v>4</v>
      </c>
      <c r="Q34" s="186" t="str">
        <f t="shared" si="4"/>
        <v>ㆷ˙</v>
      </c>
    </row>
    <row r="35" spans="2:17" ht="35">
      <c r="B35" s="179">
        <v>30</v>
      </c>
      <c r="C35" s="180" t="s">
        <v>504</v>
      </c>
      <c r="D35" s="181" t="str">
        <f t="array" ref="D35">IF(NOT(OR(D$5=4, D$5=8)), (INDEX(十五音韻母資料表, $B35, $D$1) &amp; D$4), (INDEX(十五音韻母資料表, $B35, $G$1) &amp; D$4))</f>
        <v>ㄧㄨ</v>
      </c>
      <c r="E35" s="181" t="str">
        <f t="array" ref="E35">IF(NOT(OR(E$5=4, E$5=8)), (INDEX(十五音韻母資料表, $B35, $D$1) &amp; E$4), (INDEX(十五音韻母資料表, $B35, $G$1) &amp; E$4))</f>
        <v>ㄧㄨˋ</v>
      </c>
      <c r="F35" s="181" t="str">
        <f t="array" ref="F35">IF(NOT(OR(F$5=4, F$5=8)), (INDEX(十五音韻母資料表, $B35, $D$1) &amp; F$4), (INDEX(十五音韻母資料表, $B35, $G$1) &amp; F$4))</f>
        <v>ㄧㄨ˪</v>
      </c>
      <c r="G35" s="182" t="str">
        <f t="array" ref="G35">IF(NOT(OR(G$5=4, G$5=8)), (INDEX(十五音韻母資料表, $B35, $D$1) &amp; G$4), (INDEX(十五音韻母資料表, $B35, $G$1) &amp; G$4))</f>
        <v/>
      </c>
      <c r="H35" s="181" t="str">
        <f t="array" ref="H35">IF(NOT(OR(H$5=4, H$5=8)), (INDEX(十五音韻母資料表, $B35, $D$1) &amp; H$4), (INDEX(十五音韻母資料表, $B35, $G$1) &amp; H$4))</f>
        <v>ㄧㄨˊ</v>
      </c>
      <c r="I35" s="183" t="str">
        <f t="array" ref="I35">IF(NOT(OR(I$5=4, I$5=8)), (INDEX(十五音韻母資料表, $B35, $D$1) &amp; I$4), (INDEX(十五音韻母資料表, $B35, $G$1) &amp; I$4))</f>
        <v>ㄧㄨ</v>
      </c>
      <c r="J35" s="181" t="str">
        <f t="array" ref="J35">IF(NOT(OR(J$5=4, J$5=8)), (INDEX(十五音韻母資料表, $B35, $D$1) &amp; J$4), (INDEX(十五音韻母資料表, $B35, $G$1) &amp; J$4))</f>
        <v>ㄧㄨ˫</v>
      </c>
      <c r="K35" s="181" t="str">
        <f t="array" ref="K35">IF(NOT(OR(K$5=4, K$5=8)), (INDEX(十五音韻母資料表, $B35, $D$1) &amp; K$4), (INDEX(十五音韻母資料表, $B35, $G$1) &amp; K$4))</f>
        <v>˙</v>
      </c>
      <c r="L35" s="12"/>
      <c r="M35" s="182" t="str">
        <f t="array" ref="M35">IF(NOT(OR(M$5=4, M$5=8)), (INDEX(十五音韻母資料表, $B35, $D$1) &amp; M$4), (INDEX(十五音韻母資料表, $B35, $G$1) &amp; M$4))</f>
        <v/>
      </c>
      <c r="N35" s="184">
        <f t="shared" si="1"/>
        <v>0</v>
      </c>
      <c r="O35" s="185" t="str">
        <f t="shared" si="2"/>
        <v/>
      </c>
      <c r="P35" s="184" t="e">
        <f t="shared" si="3"/>
        <v>#N/A</v>
      </c>
      <c r="Q35" s="186" t="e">
        <f t="shared" si="4"/>
        <v>#N/A</v>
      </c>
    </row>
    <row r="36" spans="2:17" ht="35">
      <c r="B36" s="179">
        <v>31</v>
      </c>
      <c r="C36" s="180" t="s">
        <v>508</v>
      </c>
      <c r="D36" s="181" t="str">
        <f t="array" ref="D36">IF(NOT(OR(D$5=4, D$5=8)), (INDEX(十五音韻母資料表, $B36, $D$1) &amp; D$4), (INDEX(十五音韻母資料表, $B36, $G$1) &amp; D$4))</f>
        <v>ㆥ</v>
      </c>
      <c r="E36" s="181" t="str">
        <f t="array" ref="E36">IF(NOT(OR(E$5=4, E$5=8)), (INDEX(十五音韻母資料表, $B36, $D$1) &amp; E$4), (INDEX(十五音韻母資料表, $B36, $G$1) &amp; E$4))</f>
        <v>ㆥˋ</v>
      </c>
      <c r="F36" s="181" t="str">
        <f t="array" ref="F36">IF(NOT(OR(F$5=4, F$5=8)), (INDEX(十五音韻母資料表, $B36, $D$1) &amp; F$4), (INDEX(十五音韻母資料表, $B36, $G$1) &amp; F$4))</f>
        <v>ㆥ˪</v>
      </c>
      <c r="G36" s="182" t="str">
        <f t="array" ref="G36">IF(NOT(OR(G$5=4, G$5=8)), (INDEX(十五音韻母資料表, $B36, $D$1) &amp; G$4), (INDEX(十五音韻母資料表, $B36, $G$1) &amp; G$4))</f>
        <v>ㆥㆷ</v>
      </c>
      <c r="H36" s="181" t="str">
        <f t="array" ref="H36">IF(NOT(OR(H$5=4, H$5=8)), (INDEX(十五音韻母資料表, $B36, $D$1) &amp; H$4), (INDEX(十五音韻母資料表, $B36, $G$1) &amp; H$4))</f>
        <v>ㆥˊ</v>
      </c>
      <c r="I36" s="183" t="str">
        <f t="array" ref="I36">IF(NOT(OR(I$5=4, I$5=8)), (INDEX(十五音韻母資料表, $B36, $D$1) &amp; I$4), (INDEX(十五音韻母資料表, $B36, $G$1) &amp; I$4))</f>
        <v>ㆥ</v>
      </c>
      <c r="J36" s="181" t="str">
        <f t="array" ref="J36">IF(NOT(OR(J$5=4, J$5=8)), (INDEX(十五音韻母資料表, $B36, $D$1) &amp; J$4), (INDEX(十五音韻母資料表, $B36, $G$1) &amp; J$4))</f>
        <v>ㆥ˫</v>
      </c>
      <c r="K36" s="181" t="str">
        <f t="array" ref="K36">IF(NOT(OR(K$5=4, K$5=8)), (INDEX(十五音韻母資料表, $B36, $D$1) &amp; K$4), (INDEX(十五音韻母資料表, $B36, $G$1) &amp; K$4))</f>
        <v>ㆥㆷ˙</v>
      </c>
      <c r="L36" s="12"/>
      <c r="M36" s="182" t="str">
        <f t="array" ref="M36">IF(NOT(OR(M$5=4, M$5=8)), (INDEX(十五音韻母資料表, $B36, $D$1) &amp; M$4), (INDEX(十五音韻母資料表, $B36, $G$1) &amp; M$4))</f>
        <v>ㆥㆷ</v>
      </c>
      <c r="N36" s="184">
        <f t="shared" si="1"/>
        <v>2</v>
      </c>
      <c r="O36" s="185" t="str">
        <f t="shared" si="2"/>
        <v>ㆷ</v>
      </c>
      <c r="P36" s="184">
        <f t="shared" si="3"/>
        <v>4</v>
      </c>
      <c r="Q36" s="186" t="str">
        <f t="shared" si="4"/>
        <v>ㆷ˙</v>
      </c>
    </row>
    <row r="37" spans="2:17" ht="35">
      <c r="B37" s="179">
        <v>32</v>
      </c>
      <c r="C37" s="180" t="s">
        <v>524</v>
      </c>
      <c r="D37" s="181" t="str">
        <f t="array" ref="D37">IF(NOT(OR(D$5=4, D$5=8)), (INDEX(十五音韻母資料表, $B37, $D$1) &amp; D$4), (INDEX(十五音韻母資料表, $B37, $G$1) &amp; D$4))</f>
        <v>ㄨㆪ</v>
      </c>
      <c r="E37" s="181" t="str">
        <f t="array" ref="E37">IF(NOT(OR(E$5=4, E$5=8)), (INDEX(十五音韻母資料表, $B37, $D$1) &amp; E$4), (INDEX(十五音韻母資料表, $B37, $G$1) &amp; E$4))</f>
        <v>ㄨㆪˋ</v>
      </c>
      <c r="F37" s="181" t="str">
        <f t="array" ref="F37">IF(NOT(OR(F$5=4, F$5=8)), (INDEX(十五音韻母資料表, $B37, $D$1) &amp; F$4), (INDEX(十五音韻母資料表, $B37, $G$1) &amp; F$4))</f>
        <v>ㄨㆪ˪</v>
      </c>
      <c r="G37" s="182" t="str">
        <f t="array" ref="G37">IF(NOT(OR(G$5=4, G$5=8)), (INDEX(十五音韻母資料表, $B37, $D$1) &amp; G$4), (INDEX(十五音韻母資料表, $B37, $G$1) &amp; G$4))</f>
        <v/>
      </c>
      <c r="H37" s="181" t="str">
        <f t="array" ref="H37">IF(NOT(OR(H$5=4, H$5=8)), (INDEX(十五音韻母資料表, $B37, $D$1) &amp; H$4), (INDEX(十五音韻母資料表, $B37, $G$1) &amp; H$4))</f>
        <v>ㄨㆪˊ</v>
      </c>
      <c r="I37" s="183" t="str">
        <f t="array" ref="I37">IF(NOT(OR(I$5=4, I$5=8)), (INDEX(十五音韻母資料表, $B37, $D$1) &amp; I$4), (INDEX(十五音韻母資料表, $B37, $G$1) &amp; I$4))</f>
        <v>ㄨㆪ</v>
      </c>
      <c r="J37" s="181" t="str">
        <f t="array" ref="J37">IF(NOT(OR(J$5=4, J$5=8)), (INDEX(十五音韻母資料表, $B37, $D$1) &amp; J$4), (INDEX(十五音韻母資料表, $B37, $G$1) &amp; J$4))</f>
        <v>ㄨㆪ˫</v>
      </c>
      <c r="K37" s="181" t="str">
        <f t="array" ref="K37">IF(NOT(OR(K$5=4, K$5=8)), (INDEX(十五音韻母資料表, $B37, $D$1) &amp; K$4), (INDEX(十五音韻母資料表, $B37, $G$1) &amp; K$4))</f>
        <v>˙</v>
      </c>
      <c r="L37" s="12"/>
      <c r="M37" s="182" t="str">
        <f t="array" ref="M37">IF(NOT(OR(M$5=4, M$5=8)), (INDEX(十五音韻母資料表, $B37, $D$1) &amp; M$4), (INDEX(十五音韻母資料表, $B37, $G$1) &amp; M$4))</f>
        <v/>
      </c>
      <c r="N37" s="184">
        <f t="shared" si="1"/>
        <v>0</v>
      </c>
      <c r="O37" s="185" t="str">
        <f t="shared" si="2"/>
        <v/>
      </c>
      <c r="P37" s="184" t="e">
        <f t="shared" si="3"/>
        <v>#N/A</v>
      </c>
      <c r="Q37" s="186" t="e">
        <f t="shared" si="4"/>
        <v>#N/A</v>
      </c>
    </row>
    <row r="38" spans="2:17" ht="35">
      <c r="B38" s="179">
        <v>33</v>
      </c>
      <c r="C38" s="180" t="s">
        <v>535</v>
      </c>
      <c r="D38" s="181" t="str">
        <f t="array" ref="D38">IF(NOT(OR(D$5=4, D$5=8)), (INDEX(十五音韻母資料表, $B38, $D$1) &amp; D$4), (INDEX(十五音韻母資料表, $B38, $G$1) &amp; D$4))</f>
        <v>ㄧㄜ</v>
      </c>
      <c r="E38" s="181" t="str">
        <f t="array" ref="E38">IF(NOT(OR(E$5=4, E$5=8)), (INDEX(十五音韻母資料表, $B38, $D$1) &amp; E$4), (INDEX(十五音韻母資料表, $B38, $G$1) &amp; E$4))</f>
        <v>ㄧㄜˋ</v>
      </c>
      <c r="F38" s="181" t="str">
        <f t="array" ref="F38">IF(NOT(OR(F$5=4, F$5=8)), (INDEX(十五音韻母資料表, $B38, $D$1) &amp; F$4), (INDEX(十五音韻母資料表, $B38, $G$1) &amp; F$4))</f>
        <v>ㄧㄜ˪</v>
      </c>
      <c r="G38" s="182" t="str">
        <f t="array" ref="G38">IF(NOT(OR(G$5=4, G$5=8)), (INDEX(十五音韻母資料表, $B38, $D$1) &amp; G$4), (INDEX(十五音韻母資料表, $B38, $G$1) &amp; G$4))</f>
        <v>ㄧㄜㆷ</v>
      </c>
      <c r="H38" s="181" t="str">
        <f t="array" ref="H38">IF(NOT(OR(H$5=4, H$5=8)), (INDEX(十五音韻母資料表, $B38, $D$1) &amp; H$4), (INDEX(十五音韻母資料表, $B38, $G$1) &amp; H$4))</f>
        <v>ㄧㄜˊ</v>
      </c>
      <c r="I38" s="183" t="str">
        <f t="array" ref="I38">IF(NOT(OR(I$5=4, I$5=8)), (INDEX(十五音韻母資料表, $B38, $D$1) &amp; I$4), (INDEX(十五音韻母資料表, $B38, $G$1) &amp; I$4))</f>
        <v>ㄧㄜ</v>
      </c>
      <c r="J38" s="181" t="str">
        <f t="array" ref="J38">IF(NOT(OR(J$5=4, J$5=8)), (INDEX(十五音韻母資料表, $B38, $D$1) &amp; J$4), (INDEX(十五音韻母資料表, $B38, $G$1) &amp; J$4))</f>
        <v>ㄧㄜ˫</v>
      </c>
      <c r="K38" s="181" t="str">
        <f t="array" ref="K38">IF(NOT(OR(K$5=4, K$5=8)), (INDEX(十五音韻母資料表, $B38, $D$1) &amp; K$4), (INDEX(十五音韻母資料表, $B38, $G$1) &amp; K$4))</f>
        <v>ㄧㄜㆷ˙</v>
      </c>
      <c r="L38" s="12"/>
      <c r="M38" s="182" t="str">
        <f t="array" ref="M38">IF(NOT(OR(M$5=4, M$5=8)), (INDEX(十五音韻母資料表, $B38, $D$1) &amp; M$4), (INDEX(十五音韻母資料表, $B38, $G$1) &amp; M$4))</f>
        <v>ㄧㄜㆷ</v>
      </c>
      <c r="N38" s="184">
        <f t="shared" si="1"/>
        <v>3</v>
      </c>
      <c r="O38" s="185" t="str">
        <f t="shared" si="2"/>
        <v>ㆷ</v>
      </c>
      <c r="P38" s="184">
        <f t="shared" si="3"/>
        <v>4</v>
      </c>
      <c r="Q38" s="186" t="str">
        <f t="shared" si="4"/>
        <v>ㆷ˙</v>
      </c>
    </row>
    <row r="39" spans="2:17" ht="35">
      <c r="B39" s="179">
        <v>34</v>
      </c>
      <c r="C39" s="180" t="s">
        <v>544</v>
      </c>
      <c r="D39" s="181" t="str">
        <f t="array" ref="D39">IF(NOT(OR(D$5=4, D$5=8)), (INDEX(十五音韻母資料表, $B39, $D$1) &amp; D$4), (INDEX(十五音韻母資料表, $B39, $G$1) &amp; D$4))</f>
        <v>ㆪ</v>
      </c>
      <c r="E39" s="181" t="str">
        <f t="array" ref="E39">IF(NOT(OR(E$5=4, E$5=8)), (INDEX(十五音韻母資料表, $B39, $D$1) &amp; E$4), (INDEX(十五音韻母資料表, $B39, $G$1) &amp; E$4))</f>
        <v>ㆪˋ</v>
      </c>
      <c r="F39" s="181" t="str">
        <f t="array" ref="F39">IF(NOT(OR(F$5=4, F$5=8)), (INDEX(十五音韻母資料表, $B39, $D$1) &amp; F$4), (INDEX(十五音韻母資料表, $B39, $G$1) &amp; F$4))</f>
        <v>ㆪ˪</v>
      </c>
      <c r="G39" s="182" t="str">
        <f t="array" ref="G39">IF(NOT(OR(G$5=4, G$5=8)), (INDEX(十五音韻母資料表, $B39, $D$1) &amp; G$4), (INDEX(十五音韻母資料表, $B39, $G$1) &amp; G$4))</f>
        <v>ㆪㆷ</v>
      </c>
      <c r="H39" s="181" t="str">
        <f t="array" ref="H39">IF(NOT(OR(H$5=4, H$5=8)), (INDEX(十五音韻母資料表, $B39, $D$1) &amp; H$4), (INDEX(十五音韻母資料表, $B39, $G$1) &amp; H$4))</f>
        <v>ㆪˊ</v>
      </c>
      <c r="I39" s="183" t="str">
        <f t="array" ref="I39">IF(NOT(OR(I$5=4, I$5=8)), (INDEX(十五音韻母資料表, $B39, $D$1) &amp; I$4), (INDEX(十五音韻母資料表, $B39, $G$1) &amp; I$4))</f>
        <v>ㆪ</v>
      </c>
      <c r="J39" s="181" t="str">
        <f t="array" ref="J39">IF(NOT(OR(J$5=4, J$5=8)), (INDEX(十五音韻母資料表, $B39, $D$1) &amp; J$4), (INDEX(十五音韻母資料表, $B39, $G$1) &amp; J$4))</f>
        <v>ㆪ˫</v>
      </c>
      <c r="K39" s="181" t="str">
        <f t="array" ref="K39">IF(NOT(OR(K$5=4, K$5=8)), (INDEX(十五音韻母資料表, $B39, $D$1) &amp; K$4), (INDEX(十五音韻母資料表, $B39, $G$1) &amp; K$4))</f>
        <v>ㆪㆷ˙</v>
      </c>
      <c r="L39" s="12"/>
      <c r="M39" s="182" t="str">
        <f t="array" ref="M39">IF(NOT(OR(M$5=4, M$5=8)), (INDEX(十五音韻母資料表, $B39, $D$1) &amp; M$4), (INDEX(十五音韻母資料表, $B39, $G$1) &amp; M$4))</f>
        <v>ㆪㆷ</v>
      </c>
      <c r="N39" s="184">
        <f t="shared" si="1"/>
        <v>2</v>
      </c>
      <c r="O39" s="185" t="str">
        <f t="shared" si="2"/>
        <v>ㆷ</v>
      </c>
      <c r="P39" s="184">
        <f t="shared" si="3"/>
        <v>4</v>
      </c>
      <c r="Q39" s="186" t="str">
        <f t="shared" si="4"/>
        <v>ㆷ˙</v>
      </c>
    </row>
    <row r="40" spans="2:17" ht="35">
      <c r="B40" s="179">
        <v>35</v>
      </c>
      <c r="C40" s="180" t="s">
        <v>559</v>
      </c>
      <c r="D40" s="181" t="str">
        <f t="array" ref="D40">IF(NOT(OR(D$5=4, D$5=8)), (INDEX(十五音韻母資料表, $B40, $D$1) &amp; D$4), (INDEX(十五音韻母資料表, $B40, $G$1) &amp; D$4))</f>
        <v>ㄧㆧ</v>
      </c>
      <c r="E40" s="181" t="str">
        <f t="array" ref="E40">IF(NOT(OR(E$5=4, E$5=8)), (INDEX(十五音韻母資料表, $B40, $D$1) &amp; E$4), (INDEX(十五音韻母資料表, $B40, $G$1) &amp; E$4))</f>
        <v>ㄧㆧˋ</v>
      </c>
      <c r="F40" s="181" t="str">
        <f t="array" ref="F40">IF(NOT(OR(F$5=4, F$5=8)), (INDEX(十五音韻母資料表, $B40, $D$1) &amp; F$4), (INDEX(十五音韻母資料表, $B40, $G$1) &amp; F$4))</f>
        <v>ㄧㆧ˪</v>
      </c>
      <c r="G40" s="182" t="str">
        <f t="array" ref="G40">IF(NOT(OR(G$5=4, G$5=8)), (INDEX(十五音韻母資料表, $B40, $D$1) &amp; G$4), (INDEX(十五音韻母資料表, $B40, $G$1) &amp; G$4))</f>
        <v/>
      </c>
      <c r="H40" s="181" t="str">
        <f t="array" ref="H40">IF(NOT(OR(H$5=4, H$5=8)), (INDEX(十五音韻母資料表, $B40, $D$1) &amp; H$4), (INDEX(十五音韻母資料表, $B40, $G$1) &amp; H$4))</f>
        <v>ㄧㆧˊ</v>
      </c>
      <c r="I40" s="183" t="str">
        <f t="array" ref="I40">IF(NOT(OR(I$5=4, I$5=8)), (INDEX(十五音韻母資料表, $B40, $D$1) &amp; I$4), (INDEX(十五音韻母資料表, $B40, $G$1) &amp; I$4))</f>
        <v>ㄧㆧ</v>
      </c>
      <c r="J40" s="181" t="str">
        <f t="array" ref="J40">IF(NOT(OR(J$5=4, J$5=8)), (INDEX(十五音韻母資料表, $B40, $D$1) &amp; J$4), (INDEX(十五音韻母資料表, $B40, $G$1) &amp; J$4))</f>
        <v>ㄧㆧ˫</v>
      </c>
      <c r="K40" s="181" t="str">
        <f t="array" ref="K40">IF(NOT(OR(K$5=4, K$5=8)), (INDEX(十五音韻母資料表, $B40, $D$1) &amp; K$4), (INDEX(十五音韻母資料表, $B40, $G$1) &amp; K$4))</f>
        <v>˙</v>
      </c>
      <c r="L40" s="12"/>
      <c r="M40" s="182" t="str">
        <f t="array" ref="M40">IF(NOT(OR(M$5=4, M$5=8)), (INDEX(十五音韻母資料表, $B40, $D$1) &amp; M$4), (INDEX(十五音韻母資料表, $B40, $G$1) &amp; M$4))</f>
        <v/>
      </c>
      <c r="N40" s="184">
        <f t="shared" si="1"/>
        <v>0</v>
      </c>
      <c r="O40" s="185" t="str">
        <f t="shared" si="2"/>
        <v/>
      </c>
      <c r="P40" s="184" t="e">
        <f t="shared" si="3"/>
        <v>#N/A</v>
      </c>
      <c r="Q40" s="186" t="e">
        <f t="shared" si="4"/>
        <v>#N/A</v>
      </c>
    </row>
    <row r="41" spans="2:17" ht="35">
      <c r="B41" s="179">
        <v>36</v>
      </c>
      <c r="C41" s="180" t="s">
        <v>569</v>
      </c>
      <c r="D41" s="181" t="str">
        <f t="array" ref="D41">IF(NOT(OR(D$5=4, D$5=8)), (INDEX(十五音韻母資料表, $B41, $D$1) &amp; D$4), (INDEX(十五音韻母資料表, $B41, $G$1) &amp; D$4))</f>
        <v>ㄧㆩ</v>
      </c>
      <c r="E41" s="181" t="str">
        <f t="array" ref="E41">IF(NOT(OR(E$5=4, E$5=8)), (INDEX(十五音韻母資料表, $B41, $D$1) &amp; E$4), (INDEX(十五音韻母資料表, $B41, $G$1) &amp; E$4))</f>
        <v>ㄧㆩˋ</v>
      </c>
      <c r="F41" s="181" t="str">
        <f t="array" ref="F41">IF(NOT(OR(F$5=4, F$5=8)), (INDEX(十五音韻母資料表, $B41, $D$1) &amp; F$4), (INDEX(十五音韻母資料表, $B41, $G$1) &amp; F$4))</f>
        <v>ㄧㆩ˪</v>
      </c>
      <c r="G41" s="182" t="str">
        <f t="array" ref="G41">IF(NOT(OR(G$5=4, G$5=8)), (INDEX(十五音韻母資料表, $B41, $D$1) &amp; G$4), (INDEX(十五音韻母資料表, $B41, $G$1) &amp; G$4))</f>
        <v/>
      </c>
      <c r="H41" s="181" t="str">
        <f t="array" ref="H41">IF(NOT(OR(H$5=4, H$5=8)), (INDEX(十五音韻母資料表, $B41, $D$1) &amp; H$4), (INDEX(十五音韻母資料表, $B41, $G$1) &amp; H$4))</f>
        <v>ㄧㆩˊ</v>
      </c>
      <c r="I41" s="183" t="str">
        <f t="array" ref="I41">IF(NOT(OR(I$5=4, I$5=8)), (INDEX(十五音韻母資料表, $B41, $D$1) &amp; I$4), (INDEX(十五音韻母資料表, $B41, $G$1) &amp; I$4))</f>
        <v>ㄧㆩ</v>
      </c>
      <c r="J41" s="181" t="str">
        <f t="array" ref="J41">IF(NOT(OR(J$5=4, J$5=8)), (INDEX(十五音韻母資料表, $B41, $D$1) &amp; J$4), (INDEX(十五音韻母資料表, $B41, $G$1) &amp; J$4))</f>
        <v>ㄧㆩ˫</v>
      </c>
      <c r="K41" s="181" t="str">
        <f t="array" ref="K41">IF(NOT(OR(K$5=4, K$5=8)), (INDEX(十五音韻母資料表, $B41, $D$1) &amp; K$4), (INDEX(十五音韻母資料表, $B41, $G$1) &amp; K$4))</f>
        <v>˙</v>
      </c>
      <c r="L41" s="12"/>
      <c r="M41" s="182" t="str">
        <f t="array" ref="M41">IF(NOT(OR(M$5=4, M$5=8)), (INDEX(十五音韻母資料表, $B41, $D$1) &amp; M$4), (INDEX(十五音韻母資料表, $B41, $G$1) &amp; M$4))</f>
        <v/>
      </c>
      <c r="N41" s="184">
        <f t="shared" si="1"/>
        <v>0</v>
      </c>
      <c r="O41" s="185" t="str">
        <f t="shared" si="2"/>
        <v/>
      </c>
      <c r="P41" s="184" t="e">
        <f t="shared" si="3"/>
        <v>#N/A</v>
      </c>
      <c r="Q41" s="186" t="e">
        <f t="shared" si="4"/>
        <v>#N/A</v>
      </c>
    </row>
    <row r="42" spans="2:17" ht="35">
      <c r="B42" s="179">
        <v>37</v>
      </c>
      <c r="C42" s="180" t="s">
        <v>578</v>
      </c>
      <c r="D42" s="181" t="str">
        <f t="array" ref="D42">IF(NOT(OR(D$5=4, D$5=8)), (INDEX(十五音韻母資料表, $B42, $D$1) &amp; D$4), (INDEX(十五音韻母資料表, $B42, $G$1) &amp; D$4))</f>
        <v>ㄨㆩ</v>
      </c>
      <c r="E42" s="181" t="str">
        <f t="array" ref="E42">IF(NOT(OR(E$5=4, E$5=8)), (INDEX(十五音韻母資料表, $B42, $D$1) &amp; E$4), (INDEX(十五音韻母資料表, $B42, $G$1) &amp; E$4))</f>
        <v>ㄨㆩˋ</v>
      </c>
      <c r="F42" s="181" t="str">
        <f t="array" ref="F42">IF(NOT(OR(F$5=4, F$5=8)), (INDEX(十五音韻母資料表, $B42, $D$1) &amp; F$4), (INDEX(十五音韻母資料表, $B42, $G$1) &amp; F$4))</f>
        <v>ㄨㆩ˪</v>
      </c>
      <c r="G42" s="182" t="str">
        <f t="array" ref="G42">IF(NOT(OR(G$5=4, G$5=8)), (INDEX(十五音韻母資料表, $B42, $D$1) &amp; G$4), (INDEX(十五音韻母資料表, $B42, $G$1) &amp; G$4))</f>
        <v/>
      </c>
      <c r="H42" s="181" t="str">
        <f t="array" ref="H42">IF(NOT(OR(H$5=4, H$5=8)), (INDEX(十五音韻母資料表, $B42, $D$1) &amp; H$4), (INDEX(十五音韻母資料表, $B42, $G$1) &amp; H$4))</f>
        <v>ㄨㆩˊ</v>
      </c>
      <c r="I42" s="183" t="str">
        <f t="array" ref="I42">IF(NOT(OR(I$5=4, I$5=8)), (INDEX(十五音韻母資料表, $B42, $D$1) &amp; I$4), (INDEX(十五音韻母資料表, $B42, $G$1) &amp; I$4))</f>
        <v>ㄨㆩ</v>
      </c>
      <c r="J42" s="181" t="str">
        <f t="array" ref="J42">IF(NOT(OR(J$5=4, J$5=8)), (INDEX(十五音韻母資料表, $B42, $D$1) &amp; J$4), (INDEX(十五音韻母資料表, $B42, $G$1) &amp; J$4))</f>
        <v>ㄨㆩ˫</v>
      </c>
      <c r="K42" s="181" t="str">
        <f t="array" ref="K42">IF(NOT(OR(K$5=4, K$5=8)), (INDEX(十五音韻母資料表, $B42, $D$1) &amp; K$4), (INDEX(十五音韻母資料表, $B42, $G$1) &amp; K$4))</f>
        <v>˙</v>
      </c>
      <c r="L42" s="12"/>
      <c r="M42" s="182" t="str">
        <f t="array" ref="M42">IF(NOT(OR(M$5=4, M$5=8)), (INDEX(十五音韻母資料表, $B42, $D$1) &amp; M$4), (INDEX(十五音韻母資料表, $B42, $G$1) &amp; M$4))</f>
        <v/>
      </c>
      <c r="N42" s="184">
        <f t="shared" si="1"/>
        <v>0</v>
      </c>
      <c r="O42" s="185" t="str">
        <f t="shared" si="2"/>
        <v/>
      </c>
      <c r="P42" s="184" t="e">
        <f t="shared" si="3"/>
        <v>#N/A</v>
      </c>
      <c r="Q42" s="186" t="e">
        <f t="shared" si="4"/>
        <v>#N/A</v>
      </c>
    </row>
    <row r="43" spans="2:17" ht="35">
      <c r="B43" s="179">
        <v>38</v>
      </c>
      <c r="C43" s="180" t="s">
        <v>587</v>
      </c>
      <c r="D43" s="181" t="str">
        <f t="array" ref="D43">IF(NOT(OR(D$5=4, D$5=8)), (INDEX(十五音韻母資料表, $B43, $D$1) &amp; D$4), (INDEX(十五音韻母資料表, $B43, $G$1) &amp; D$4))</f>
        <v>ㆭ</v>
      </c>
      <c r="E43" s="181" t="str">
        <f t="array" ref="E43">IF(NOT(OR(E$5=4, E$5=8)), (INDEX(十五音韻母資料表, $B43, $D$1) &amp; E$4), (INDEX(十五音韻母資料表, $B43, $G$1) &amp; E$4))</f>
        <v>ㆭˋ</v>
      </c>
      <c r="F43" s="181" t="str">
        <f t="array" ref="F43">IF(NOT(OR(F$5=4, F$5=8)), (INDEX(十五音韻母資料表, $B43, $D$1) &amp; F$4), (INDEX(十五音韻母資料表, $B43, $G$1) &amp; F$4))</f>
        <v>ㆭ˪</v>
      </c>
      <c r="G43" s="182" t="str">
        <f t="array" ref="G43">IF(NOT(OR(G$5=4, G$5=8)), (INDEX(十五音韻母資料表, $B43, $D$1) &amp; G$4), (INDEX(十五音韻母資料表, $B43, $G$1) &amp; G$4))</f>
        <v/>
      </c>
      <c r="H43" s="181" t="str">
        <f t="array" ref="H43">IF(NOT(OR(H$5=4, H$5=8)), (INDEX(十五音韻母資料表, $B43, $D$1) &amp; H$4), (INDEX(十五音韻母資料表, $B43, $G$1) &amp; H$4))</f>
        <v>ㆭˊ</v>
      </c>
      <c r="I43" s="183" t="str">
        <f t="array" ref="I43">IF(NOT(OR(I$5=4, I$5=8)), (INDEX(十五音韻母資料表, $B43, $D$1) &amp; I$4), (INDEX(十五音韻母資料表, $B43, $G$1) &amp; I$4))</f>
        <v>ㆭ</v>
      </c>
      <c r="J43" s="181" t="str">
        <f t="array" ref="J43">IF(NOT(OR(J$5=4, J$5=8)), (INDEX(十五音韻母資料表, $B43, $D$1) &amp; J$4), (INDEX(十五音韻母資料表, $B43, $G$1) &amp; J$4))</f>
        <v>ㆭ˫</v>
      </c>
      <c r="K43" s="181" t="str">
        <f t="array" ref="K43">IF(NOT(OR(K$5=4, K$5=8)), (INDEX(十五音韻母資料表, $B43, $D$1) &amp; K$4), (INDEX(十五音韻母資料表, $B43, $G$1) &amp; K$4))</f>
        <v>˙</v>
      </c>
      <c r="L43" s="12"/>
      <c r="M43" s="182" t="str">
        <f t="array" ref="M43">IF(NOT(OR(M$5=4, M$5=8)), (INDEX(十五音韻母資料表, $B43, $D$1) &amp; M$4), (INDEX(十五音韻母資料表, $B43, $G$1) &amp; M$4))</f>
        <v/>
      </c>
      <c r="N43" s="184">
        <f t="shared" si="1"/>
        <v>0</v>
      </c>
      <c r="O43" s="185" t="str">
        <f t="shared" si="2"/>
        <v/>
      </c>
      <c r="P43" s="184" t="e">
        <f t="shared" si="3"/>
        <v>#N/A</v>
      </c>
      <c r="Q43" s="186" t="e">
        <f t="shared" si="4"/>
        <v>#N/A</v>
      </c>
    </row>
    <row r="44" spans="2:17" ht="35">
      <c r="B44" s="179">
        <v>39</v>
      </c>
      <c r="C44" s="180" t="s">
        <v>593</v>
      </c>
      <c r="D44" s="181" t="str">
        <f t="array" ref="D44">IF(NOT(OR(D$5=4, D$5=8)), (INDEX(十五音韻母資料表, $B44, $D$1) &amp; D$4), (INDEX(十五音韻母資料表, $B44, $G$1) &amp; D$4))</f>
        <v>ㆤ</v>
      </c>
      <c r="E44" s="181" t="str">
        <f t="array" ref="E44">IF(NOT(OR(E$5=4, E$5=8)), (INDEX(十五音韻母資料表, $B44, $D$1) &amp; E$4), (INDEX(十五音韻母資料表, $B44, $G$1) &amp; E$4))</f>
        <v>ㆤˋ</v>
      </c>
      <c r="F44" s="181" t="str">
        <f t="array" ref="F44">IF(NOT(OR(F$5=4, F$5=8)), (INDEX(十五音韻母資料表, $B44, $D$1) &amp; F$4), (INDEX(十五音韻母資料表, $B44, $G$1) &amp; F$4))</f>
        <v>ㆤ˪</v>
      </c>
      <c r="G44" s="182" t="str">
        <f t="array" ref="G44">IF(NOT(OR(G$5=4, G$5=8)), (INDEX(十五音韻母資料表, $B44, $D$1) &amp; G$4), (INDEX(十五音韻母資料表, $B44, $G$1) &amp; G$4))</f>
        <v>ㆤㆷ</v>
      </c>
      <c r="H44" s="181" t="str">
        <f t="array" ref="H44">IF(NOT(OR(H$5=4, H$5=8)), (INDEX(十五音韻母資料表, $B44, $D$1) &amp; H$4), (INDEX(十五音韻母資料表, $B44, $G$1) &amp; H$4))</f>
        <v>ㆤˊ</v>
      </c>
      <c r="I44" s="183" t="str">
        <f t="array" ref="I44">IF(NOT(OR(I$5=4, I$5=8)), (INDEX(十五音韻母資料表, $B44, $D$1) &amp; I$4), (INDEX(十五音韻母資料表, $B44, $G$1) &amp; I$4))</f>
        <v>ㆤ</v>
      </c>
      <c r="J44" s="181" t="str">
        <f t="array" ref="J44">IF(NOT(OR(J$5=4, J$5=8)), (INDEX(十五音韻母資料表, $B44, $D$1) &amp; J$4), (INDEX(十五音韻母資料表, $B44, $G$1) &amp; J$4))</f>
        <v>ㆤ˫</v>
      </c>
      <c r="K44" s="181" t="str">
        <f t="array" ref="K44">IF(NOT(OR(K$5=4, K$5=8)), (INDEX(十五音韻母資料表, $B44, $D$1) &amp; K$4), (INDEX(十五音韻母資料表, $B44, $G$1) &amp; K$4))</f>
        <v>ㆤㆷ˙</v>
      </c>
      <c r="L44" s="12"/>
      <c r="M44" s="182" t="str">
        <f t="array" ref="M44">IF(NOT(OR(M$5=4, M$5=8)), (INDEX(十五音韻母資料表, $B44, $D$1) &amp; M$4), (INDEX(十五音韻母資料表, $B44, $G$1) &amp; M$4))</f>
        <v>ㆤㆷ</v>
      </c>
      <c r="N44" s="184">
        <f t="shared" si="1"/>
        <v>2</v>
      </c>
      <c r="O44" s="185" t="str">
        <f t="shared" si="2"/>
        <v>ㆷ</v>
      </c>
      <c r="P44" s="184">
        <f t="shared" si="3"/>
        <v>4</v>
      </c>
      <c r="Q44" s="186" t="str">
        <f t="shared" si="4"/>
        <v>ㆷ˙</v>
      </c>
    </row>
    <row r="45" spans="2:17" ht="35">
      <c r="B45" s="179">
        <v>40</v>
      </c>
      <c r="C45" s="180" t="s">
        <v>135</v>
      </c>
      <c r="D45" s="181" t="str">
        <f t="array" ref="D45">IF(NOT(OR(D$5=4, D$5=8)), (INDEX(十五音韻母資料表, $B45, $D$1) &amp; D$4), (INDEX(十五音韻母資料表, $B45, $G$1) &amp; D$4))</f>
        <v>ㆮ</v>
      </c>
      <c r="E45" s="181" t="str">
        <f t="array" ref="E45">IF(NOT(OR(E$5=4, E$5=8)), (INDEX(十五音韻母資料表, $B45, $D$1) &amp; E$4), (INDEX(十五音韻母資料表, $B45, $G$1) &amp; E$4))</f>
        <v>ㆮˋ</v>
      </c>
      <c r="F45" s="181" t="str">
        <f t="array" ref="F45">IF(NOT(OR(F$5=4, F$5=8)), (INDEX(十五音韻母資料表, $B45, $D$1) &amp; F$4), (INDEX(十五音韻母資料表, $B45, $G$1) &amp; F$4))</f>
        <v>ㆮ˪</v>
      </c>
      <c r="G45" s="182" t="str">
        <f t="array" ref="G45">IF(NOT(OR(G$5=4, G$5=8)), (INDEX(十五音韻母資料表, $B45, $D$1) &amp; G$4), (INDEX(十五音韻母資料表, $B45, $G$1) &amp; G$4))</f>
        <v/>
      </c>
      <c r="H45" s="181" t="str">
        <f t="array" ref="H45">IF(NOT(OR(H$5=4, H$5=8)), (INDEX(十五音韻母資料表, $B45, $D$1) &amp; H$4), (INDEX(十五音韻母資料表, $B45, $G$1) &amp; H$4))</f>
        <v>ㆮˊ</v>
      </c>
      <c r="I45" s="183" t="str">
        <f t="array" ref="I45">IF(NOT(OR(I$5=4, I$5=8)), (INDEX(十五音韻母資料表, $B45, $D$1) &amp; I$4), (INDEX(十五音韻母資料表, $B45, $G$1) &amp; I$4))</f>
        <v>ㆮ</v>
      </c>
      <c r="J45" s="181" t="str">
        <f t="array" ref="J45">IF(NOT(OR(J$5=4, J$5=8)), (INDEX(十五音韻母資料表, $B45, $D$1) &amp; J$4), (INDEX(十五音韻母資料表, $B45, $G$1) &amp; J$4))</f>
        <v>ㆮ˫</v>
      </c>
      <c r="K45" s="181" t="str">
        <f t="array" ref="K45">IF(NOT(OR(K$5=4, K$5=8)), (INDEX(十五音韻母資料表, $B45, $D$1) &amp; K$4), (INDEX(十五音韻母資料表, $B45, $G$1) &amp; K$4))</f>
        <v>˙</v>
      </c>
      <c r="L45" s="12"/>
      <c r="M45" s="182" t="str">
        <f t="array" ref="M45">IF(NOT(OR(M$5=4, M$5=8)), (INDEX(十五音韻母資料表, $B45, $D$1) &amp; M$4), (INDEX(十五音韻母資料表, $B45, $G$1) &amp; M$4))</f>
        <v/>
      </c>
      <c r="N45" s="184">
        <f t="shared" si="1"/>
        <v>0</v>
      </c>
      <c r="O45" s="185" t="str">
        <f t="shared" si="2"/>
        <v/>
      </c>
      <c r="P45" s="184" t="e">
        <f t="shared" si="3"/>
        <v>#N/A</v>
      </c>
      <c r="Q45" s="186" t="e">
        <f t="shared" si="4"/>
        <v>#N/A</v>
      </c>
    </row>
    <row r="46" spans="2:17" ht="35">
      <c r="B46" s="179">
        <v>41</v>
      </c>
      <c r="C46" s="180" t="s">
        <v>608</v>
      </c>
      <c r="D46" s="181" t="str">
        <f t="array" ref="D46">IF(NOT(OR(D$5=4, D$5=8)), (INDEX(十五音韻母資料表, $B46, $D$1) &amp; D$4), (INDEX(十五音韻母資料表, $B46, $G$1) &amp; D$4))</f>
        <v>ㆧ</v>
      </c>
      <c r="E46" s="181" t="str">
        <f t="array" ref="E46">IF(NOT(OR(E$5=4, E$5=8)), (INDEX(十五音韻母資料表, $B46, $D$1) &amp; E$4), (INDEX(十五音韻母資料表, $B46, $G$1) &amp; E$4))</f>
        <v>ㆧˋ</v>
      </c>
      <c r="F46" s="181" t="str">
        <f t="array" ref="F46">IF(NOT(OR(F$5=4, F$5=8)), (INDEX(十五音韻母資料表, $B46, $D$1) &amp; F$4), (INDEX(十五音韻母資料表, $B46, $G$1) &amp; F$4))</f>
        <v>ㆧ˪</v>
      </c>
      <c r="G46" s="182" t="str">
        <f t="array" ref="G46">IF(NOT(OR(G$5=4, G$5=8)), (INDEX(十五音韻母資料表, $B46, $D$1) &amp; G$4), (INDEX(十五音韻母資料表, $B46, $G$1) &amp; G$4))</f>
        <v/>
      </c>
      <c r="H46" s="181" t="str">
        <f t="array" ref="H46">IF(NOT(OR(H$5=4, H$5=8)), (INDEX(十五音韻母資料表, $B46, $D$1) &amp; H$4), (INDEX(十五音韻母資料表, $B46, $G$1) &amp; H$4))</f>
        <v>ㆧˊ</v>
      </c>
      <c r="I46" s="183" t="str">
        <f t="array" ref="I46">IF(NOT(OR(I$5=4, I$5=8)), (INDEX(十五音韻母資料表, $B46, $D$1) &amp; I$4), (INDEX(十五音韻母資料表, $B46, $G$1) &amp; I$4))</f>
        <v>ㆧ</v>
      </c>
      <c r="J46" s="181" t="str">
        <f t="array" ref="J46">IF(NOT(OR(J$5=4, J$5=8)), (INDEX(十五音韻母資料表, $B46, $D$1) &amp; J$4), (INDEX(十五音韻母資料表, $B46, $G$1) &amp; J$4))</f>
        <v>ㆧ˫</v>
      </c>
      <c r="K46" s="181" t="str">
        <f t="array" ref="K46">IF(NOT(OR(K$5=4, K$5=8)), (INDEX(十五音韻母資料表, $B46, $D$1) &amp; K$4), (INDEX(十五音韻母資料表, $B46, $G$1) &amp; K$4))</f>
        <v>˙</v>
      </c>
      <c r="L46" s="12"/>
      <c r="M46" s="182" t="str">
        <f t="array" ref="M46">IF(NOT(OR(M$5=4, M$5=8)), (INDEX(十五音韻母資料表, $B46, $D$1) &amp; M$4), (INDEX(十五音韻母資料表, $B46, $G$1) &amp; M$4))</f>
        <v/>
      </c>
      <c r="N46" s="184">
        <f t="shared" si="1"/>
        <v>0</v>
      </c>
      <c r="O46" s="185" t="str">
        <f t="shared" si="2"/>
        <v/>
      </c>
      <c r="P46" s="184" t="e">
        <f t="shared" si="3"/>
        <v>#N/A</v>
      </c>
      <c r="Q46" s="186" t="e">
        <f t="shared" si="4"/>
        <v>#N/A</v>
      </c>
    </row>
    <row r="47" spans="2:17" ht="35">
      <c r="B47" s="179">
        <v>42</v>
      </c>
      <c r="C47" s="180" t="s">
        <v>619</v>
      </c>
      <c r="D47" s="181" t="str">
        <f t="array" ref="D47">IF(NOT(OR(D$5=4, D$5=8)), (INDEX(十五音韻母資料表, $B47, $D$1) &amp; D$4), (INDEX(十五音韻母資料表, $B47, $G$1) &amp; D$4))</f>
        <v>ㆬ</v>
      </c>
      <c r="E47" s="181" t="str">
        <f t="array" ref="E47">IF(NOT(OR(E$5=4, E$5=8)), (INDEX(十五音韻母資料表, $B47, $D$1) &amp; E$4), (INDEX(十五音韻母資料表, $B47, $G$1) &amp; E$4))</f>
        <v>ㆬˋ</v>
      </c>
      <c r="F47" s="181" t="str">
        <f t="array" ref="F47">IF(NOT(OR(F$5=4, F$5=8)), (INDEX(十五音韻母資料表, $B47, $D$1) &amp; F$4), (INDEX(十五音韻母資料表, $B47, $G$1) &amp; F$4))</f>
        <v>ㆬ˪</v>
      </c>
      <c r="G47" s="182" t="str">
        <f t="array" ref="G47">IF(NOT(OR(G$5=4, G$5=8)), (INDEX(十五音韻母資料表, $B47, $D$1) &amp; G$4), (INDEX(十五音韻母資料表, $B47, $G$1) &amp; G$4))</f>
        <v/>
      </c>
      <c r="H47" s="181" t="str">
        <f t="array" ref="H47">IF(NOT(OR(H$5=4, H$5=8)), (INDEX(十五音韻母資料表, $B47, $D$1) &amp; H$4), (INDEX(十五音韻母資料表, $B47, $G$1) &amp; H$4))</f>
        <v>ㆬˊ</v>
      </c>
      <c r="I47" s="183" t="str">
        <f t="array" ref="I47">IF(NOT(OR(I$5=4, I$5=8)), (INDEX(十五音韻母資料表, $B47, $D$1) &amp; I$4), (INDEX(十五音韻母資料表, $B47, $G$1) &amp; I$4))</f>
        <v>ㆬ</v>
      </c>
      <c r="J47" s="181" t="str">
        <f t="array" ref="J47">IF(NOT(OR(J$5=4, J$5=8)), (INDEX(十五音韻母資料表, $B47, $D$1) &amp; J$4), (INDEX(十五音韻母資料表, $B47, $G$1) &amp; J$4))</f>
        <v>ㆬ˫</v>
      </c>
      <c r="K47" s="181" t="str">
        <f t="array" ref="K47">IF(NOT(OR(K$5=4, K$5=8)), (INDEX(十五音韻母資料表, $B47, $D$1) &amp; K$4), (INDEX(十五音韻母資料表, $B47, $G$1) &amp; K$4))</f>
        <v>˙</v>
      </c>
      <c r="L47" s="12"/>
      <c r="M47" s="182" t="str">
        <f t="array" ref="M47">IF(NOT(OR(M$5=4, M$5=8)), (INDEX(十五音韻母資料表, $B47, $D$1) &amp; M$4), (INDEX(十五音韻母資料表, $B47, $G$1) &amp; M$4))</f>
        <v/>
      </c>
      <c r="N47" s="184">
        <f t="shared" si="1"/>
        <v>0</v>
      </c>
      <c r="O47" s="185" t="str">
        <f t="shared" si="2"/>
        <v/>
      </c>
      <c r="P47" s="184" t="e">
        <f t="shared" si="3"/>
        <v>#N/A</v>
      </c>
      <c r="Q47" s="186" t="e">
        <f t="shared" si="4"/>
        <v>#N/A</v>
      </c>
    </row>
    <row r="48" spans="2:17" ht="35">
      <c r="B48" s="179">
        <v>43</v>
      </c>
      <c r="C48" s="180" t="s">
        <v>624</v>
      </c>
      <c r="D48" s="181" t="str">
        <f t="array" ref="D48">IF(NOT(OR(D$5=4, D$5=8)), (INDEX(十五音韻母資料表, $B48, $D$1) &amp; D$4), (INDEX(十五音韻母資料表, $B48, $G$1) &amp; D$4))</f>
        <v>ㄨㄤ</v>
      </c>
      <c r="E48" s="181" t="str">
        <f t="array" ref="E48">IF(NOT(OR(E$5=4, E$5=8)), (INDEX(十五音韻母資料表, $B48, $D$1) &amp; E$4), (INDEX(十五音韻母資料表, $B48, $G$1) &amp; E$4))</f>
        <v>ㄨㄤˋ</v>
      </c>
      <c r="F48" s="181" t="str">
        <f t="array" ref="F48">IF(NOT(OR(F$5=4, F$5=8)), (INDEX(十五音韻母資料表, $B48, $D$1) &amp; F$4), (INDEX(十五音韻母資料表, $B48, $G$1) &amp; F$4))</f>
        <v>ㄨㄤ˪</v>
      </c>
      <c r="G48" s="182" t="str">
        <f t="array" ref="G48">IF(NOT(OR(G$5=4, G$5=8)), (INDEX(十五音韻母資料表, $B48, $D$1) &amp; G$4), (INDEX(十五音韻母資料表, $B48, $G$1) &amp; G$4))</f>
        <v>ㄨㄚㆻ</v>
      </c>
      <c r="H48" s="181" t="str">
        <f t="array" ref="H48">IF(NOT(OR(H$5=4, H$5=8)), (INDEX(十五音韻母資料表, $B48, $D$1) &amp; H$4), (INDEX(十五音韻母資料表, $B48, $G$1) &amp; H$4))</f>
        <v>ㄨㄤˊ</v>
      </c>
      <c r="I48" s="183" t="str">
        <f t="array" ref="I48">IF(NOT(OR(I$5=4, I$5=8)), (INDEX(十五音韻母資料表, $B48, $D$1) &amp; I$4), (INDEX(十五音韻母資料表, $B48, $G$1) &amp; I$4))</f>
        <v>ㄨㄤ</v>
      </c>
      <c r="J48" s="181" t="str">
        <f t="array" ref="J48">IF(NOT(OR(J$5=4, J$5=8)), (INDEX(十五音韻母資料表, $B48, $D$1) &amp; J$4), (INDEX(十五音韻母資料表, $B48, $G$1) &amp; J$4))</f>
        <v>ㄨㄤ˫</v>
      </c>
      <c r="K48" s="181" t="str">
        <f t="array" ref="K48">IF(NOT(OR(K$5=4, K$5=8)), (INDEX(十五音韻母資料表, $B48, $D$1) &amp; K$4), (INDEX(十五音韻母資料表, $B48, $G$1) &amp; K$4))</f>
        <v>ㄨㄚㆻ˙</v>
      </c>
      <c r="L48" s="12"/>
      <c r="M48" s="182" t="str">
        <f t="array" ref="M48">IF(NOT(OR(M$5=4, M$5=8)), (INDEX(十五音韻母資料表, $B48, $D$1) &amp; M$4), (INDEX(十五音韻母資料表, $B48, $G$1) &amp; M$4))</f>
        <v>ㄨㄚㆻ</v>
      </c>
      <c r="N48" s="184">
        <f t="shared" si="1"/>
        <v>3</v>
      </c>
      <c r="O48" s="185" t="str">
        <f t="shared" si="2"/>
        <v>ㆻ</v>
      </c>
      <c r="P48" s="184">
        <f t="shared" si="3"/>
        <v>3</v>
      </c>
      <c r="Q48" s="186" t="str">
        <f t="shared" si="4"/>
        <v>ㆻ˙</v>
      </c>
    </row>
    <row r="49" spans="2:17" ht="35">
      <c r="B49" s="179">
        <v>44</v>
      </c>
      <c r="C49" s="180" t="s">
        <v>636</v>
      </c>
      <c r="D49" s="181" t="str">
        <f t="array" ref="D49">IF(NOT(OR(D$5=4, D$5=8)), (INDEX(十五音韻母資料表, $B49, $D$1) &amp; D$4), (INDEX(十五音韻母資料表, $B49, $G$1) &amp; D$4))</f>
        <v>ㄨㆮ</v>
      </c>
      <c r="E49" s="181" t="str">
        <f t="array" ref="E49">IF(NOT(OR(E$5=4, E$5=8)), (INDEX(十五音韻母資料表, $B49, $D$1) &amp; E$4), (INDEX(十五音韻母資料表, $B49, $G$1) &amp; E$4))</f>
        <v>ㄨㆮˋ</v>
      </c>
      <c r="F49" s="181" t="str">
        <f t="array" ref="F49">IF(NOT(OR(F$5=4, F$5=8)), (INDEX(十五音韻母資料表, $B49, $D$1) &amp; F$4), (INDEX(十五音韻母資料表, $B49, $G$1) &amp; F$4))</f>
        <v>ㄨㆮ˪</v>
      </c>
      <c r="G49" s="182" t="str">
        <f t="array" ref="G49">IF(NOT(OR(G$5=4, G$5=8)), (INDEX(十五音韻母資料表, $B49, $D$1) &amp; G$4), (INDEX(十五音韻母資料表, $B49, $G$1) &amp; G$4))</f>
        <v>ㄨㆮㆷ</v>
      </c>
      <c r="H49" s="181" t="str">
        <f t="array" ref="H49">IF(NOT(OR(H$5=4, H$5=8)), (INDEX(十五音韻母資料表, $B49, $D$1) &amp; H$4), (INDEX(十五音韻母資料表, $B49, $G$1) &amp; H$4))</f>
        <v>ㄨㆮˊ</v>
      </c>
      <c r="I49" s="183" t="str">
        <f t="array" ref="I49">IF(NOT(OR(I$5=4, I$5=8)), (INDEX(十五音韻母資料表, $B49, $D$1) &amp; I$4), (INDEX(十五音韻母資料表, $B49, $G$1) &amp; I$4))</f>
        <v>ㄨㆮ</v>
      </c>
      <c r="J49" s="181" t="str">
        <f t="array" ref="J49">IF(NOT(OR(J$5=4, J$5=8)), (INDEX(十五音韻母資料表, $B49, $D$1) &amp; J$4), (INDEX(十五音韻母資料表, $B49, $G$1) &amp; J$4))</f>
        <v>ㄨㆮ˫</v>
      </c>
      <c r="K49" s="181" t="str">
        <f t="array" ref="K49">IF(NOT(OR(K$5=4, K$5=8)), (INDEX(十五音韻母資料表, $B49, $D$1) &amp; K$4), (INDEX(十五音韻母資料表, $B49, $G$1) &amp; K$4))</f>
        <v>ㄨㆮㆷ˙</v>
      </c>
      <c r="L49" s="12"/>
      <c r="M49" s="182" t="str">
        <f t="array" ref="M49">IF(NOT(OR(M$5=4, M$5=8)), (INDEX(十五音韻母資料表, $B49, $D$1) &amp; M$4), (INDEX(十五音韻母資料表, $B49, $G$1) &amp; M$4))</f>
        <v>ㄨㆮㆷ</v>
      </c>
      <c r="N49" s="184">
        <f t="shared" si="1"/>
        <v>3</v>
      </c>
      <c r="O49" s="185" t="str">
        <f t="shared" si="2"/>
        <v>ㆷ</v>
      </c>
      <c r="P49" s="184">
        <f t="shared" si="3"/>
        <v>4</v>
      </c>
      <c r="Q49" s="186" t="str">
        <f t="shared" si="4"/>
        <v>ㆷ˙</v>
      </c>
    </row>
    <row r="50" spans="2:17" ht="35">
      <c r="B50" s="179">
        <v>45</v>
      </c>
      <c r="C50" s="180" t="s">
        <v>637</v>
      </c>
      <c r="D50" s="181" t="str">
        <f t="array" ref="D50">IF(NOT(OR(D$5=4, D$5=8)), (INDEX(十五音韻母資料表, $B50, $D$1) &amp; D$4), (INDEX(十五音韻母資料表, $B50, $G$1) &amp; D$4))</f>
        <v>ㄨㆥ</v>
      </c>
      <c r="E50" s="181" t="str">
        <f t="array" ref="E50">IF(NOT(OR(E$5=4, E$5=8)), (INDEX(十五音韻母資料表, $B50, $D$1) &amp; E$4), (INDEX(十五音韻母資料表, $B50, $G$1) &amp; E$4))</f>
        <v>ㄨㆥˋ</v>
      </c>
      <c r="F50" s="181" t="str">
        <f t="array" ref="F50">IF(NOT(OR(F$5=4, F$5=8)), (INDEX(十五音韻母資料表, $B50, $D$1) &amp; F$4), (INDEX(十五音韻母資料表, $B50, $G$1) &amp; F$4))</f>
        <v>ㄨㆥ˪</v>
      </c>
      <c r="G50" s="182" t="str">
        <f t="array" ref="G50">IF(NOT(OR(G$5=4, G$5=8)), (INDEX(十五音韻母資料表, $B50, $D$1) &amp; G$4), (INDEX(十五音韻母資料表, $B50, $G$1) &amp; G$4))</f>
        <v/>
      </c>
      <c r="H50" s="181" t="str">
        <f t="array" ref="H50">IF(NOT(OR(H$5=4, H$5=8)), (INDEX(十五音韻母資料表, $B50, $D$1) &amp; H$4), (INDEX(十五音韻母資料表, $B50, $G$1) &amp; H$4))</f>
        <v>ㄨㆥˊ</v>
      </c>
      <c r="I50" s="183" t="str">
        <f t="array" ref="I50">IF(NOT(OR(I$5=4, I$5=8)), (INDEX(十五音韻母資料表, $B50, $D$1) &amp; I$4), (INDEX(十五音韻母資料表, $B50, $G$1) &amp; I$4))</f>
        <v>ㄨㆥ</v>
      </c>
      <c r="J50" s="181" t="str">
        <f t="array" ref="J50">IF(NOT(OR(J$5=4, J$5=8)), (INDEX(十五音韻母資料表, $B50, $D$1) &amp; J$4), (INDEX(十五音韻母資料表, $B50, $G$1) &amp; J$4))</f>
        <v>ㄨㆥ˫</v>
      </c>
      <c r="K50" s="181" t="str">
        <f t="array" ref="K50">IF(NOT(OR(K$5=4, K$5=8)), (INDEX(十五音韻母資料表, $B50, $D$1) &amp; K$4), (INDEX(十五音韻母資料表, $B50, $G$1) &amp; K$4))</f>
        <v>˙</v>
      </c>
      <c r="L50" s="12"/>
      <c r="M50" s="182" t="str">
        <f t="array" ref="M50">IF(NOT(OR(M$5=4, M$5=8)), (INDEX(十五音韻母資料表, $B50, $D$1) &amp; M$4), (INDEX(十五音韻母資料表, $B50, $G$1) &amp; M$4))</f>
        <v/>
      </c>
      <c r="N50" s="184">
        <f t="shared" si="1"/>
        <v>0</v>
      </c>
      <c r="O50" s="185" t="str">
        <f t="shared" si="2"/>
        <v/>
      </c>
      <c r="P50" s="184" t="e">
        <f t="shared" si="3"/>
        <v>#N/A</v>
      </c>
      <c r="Q50" s="186" t="e">
        <f t="shared" si="4"/>
        <v>#N/A</v>
      </c>
    </row>
    <row r="51" spans="2:17" ht="35">
      <c r="B51" s="179">
        <v>46</v>
      </c>
      <c r="C51" s="180" t="s">
        <v>664</v>
      </c>
      <c r="D51" s="181" t="str">
        <f t="array" ref="D51">IF(NOT(OR(D$5=4, D$5=8)), (INDEX(十五音韻母資料表, $B51, $D$1) &amp; D$4), (INDEX(十五音韻母資料表, $B51, $G$1) &amp; D$4))</f>
        <v>ㄧㆯ</v>
      </c>
      <c r="E51" s="181" t="str">
        <f t="array" ref="E51">IF(NOT(OR(E$5=4, E$5=8)), (INDEX(十五音韻母資料表, $B51, $D$1) &amp; E$4), (INDEX(十五音韻母資料表, $B51, $G$1) &amp; E$4))</f>
        <v>ㄧㆯˋ</v>
      </c>
      <c r="F51" s="181" t="str">
        <f t="array" ref="F51">IF(NOT(OR(F$5=4, F$5=8)), (INDEX(十五音韻母資料表, $B51, $D$1) &amp; F$4), (INDEX(十五音韻母資料表, $B51, $G$1) &amp; F$4))</f>
        <v>ㄧㆯ˪</v>
      </c>
      <c r="G51" s="182" t="str">
        <f t="array" ref="G51">IF(NOT(OR(G$5=4, G$5=8)), (INDEX(十五音韻母資料表, $B51, $D$1) &amp; G$4), (INDEX(十五音韻母資料表, $B51, $G$1) &amp; G$4))</f>
        <v>ㄧㆯㆷ</v>
      </c>
      <c r="H51" s="181" t="str">
        <f t="array" ref="H51">IF(NOT(OR(H$5=4, H$5=8)), (INDEX(十五音韻母資料表, $B51, $D$1) &amp; H$4), (INDEX(十五音韻母資料表, $B51, $G$1) &amp; H$4))</f>
        <v>ㄧㆯˊ</v>
      </c>
      <c r="I51" s="183" t="str">
        <f t="array" ref="I51">IF(NOT(OR(I$5=4, I$5=8)), (INDEX(十五音韻母資料表, $B51, $D$1) &amp; I$4), (INDEX(十五音韻母資料表, $B51, $G$1) &amp; I$4))</f>
        <v>ㄧㆯ</v>
      </c>
      <c r="J51" s="181" t="str">
        <f t="array" ref="J51">IF(NOT(OR(J$5=4, J$5=8)), (INDEX(十五音韻母資料表, $B51, $D$1) &amp; J$4), (INDEX(十五音韻母資料表, $B51, $G$1) &amp; J$4))</f>
        <v>ㄧㆯ˫</v>
      </c>
      <c r="K51" s="181" t="str">
        <f t="array" ref="K51">IF(NOT(OR(K$5=4, K$5=8)), (INDEX(十五音韻母資料表, $B51, $D$1) &amp; K$4), (INDEX(十五音韻母資料表, $B51, $G$1) &amp; K$4))</f>
        <v>ㄧㆯㆷ˙</v>
      </c>
      <c r="L51" s="12"/>
      <c r="M51" s="182" t="str">
        <f t="array" ref="M51">IF(NOT(OR(M$5=4, M$5=8)), (INDEX(十五音韻母資料表, $B51, $D$1) &amp; M$4), (INDEX(十五音韻母資料表, $B51, $G$1) &amp; M$4))</f>
        <v>ㄧㆯㆷ</v>
      </c>
      <c r="N51" s="184">
        <f t="shared" si="1"/>
        <v>3</v>
      </c>
      <c r="O51" s="185" t="str">
        <f t="shared" si="2"/>
        <v>ㆷ</v>
      </c>
      <c r="P51" s="184">
        <f t="shared" si="3"/>
        <v>4</v>
      </c>
      <c r="Q51" s="186" t="str">
        <f t="shared" si="4"/>
        <v>ㆷ˙</v>
      </c>
    </row>
    <row r="52" spans="2:17" ht="35">
      <c r="B52" s="179">
        <v>47</v>
      </c>
      <c r="C52" s="180" t="s">
        <v>679</v>
      </c>
      <c r="D52" s="181" t="str">
        <f t="array" ref="D52">IF(NOT(OR(D$5=4, D$5=8)), (INDEX(十五音韻母資料表, $B52, $D$1) &amp; D$4), (INDEX(十五音韻母資料表, $B52, $G$1) &amp; D$4))</f>
        <v>ㆱ</v>
      </c>
      <c r="E52" s="181" t="str">
        <f t="array" ref="E52">IF(NOT(OR(E$5=4, E$5=8)), (INDEX(十五音韻母資料表, $B52, $D$1) &amp; E$4), (INDEX(十五音韻母資料表, $B52, $G$1) &amp; E$4))</f>
        <v>ㆱˋ</v>
      </c>
      <c r="F52" s="181" t="str">
        <f t="array" ref="F52">IF(NOT(OR(F$5=4, F$5=8)), (INDEX(十五音韻母資料表, $B52, $D$1) &amp; F$4), (INDEX(十五音韻母資料表, $B52, $G$1) &amp; F$4))</f>
        <v>ㆱ˪</v>
      </c>
      <c r="G52" s="182" t="str">
        <f t="array" ref="G52">IF(NOT(OR(G$5=4, G$5=8)), (INDEX(十五音韻母資料表, $B52, $D$1) &amp; G$4), (INDEX(十五音韻母資料表, $B52, $G$1) &amp; G$4))</f>
        <v>ㆦㆴ</v>
      </c>
      <c r="H52" s="181" t="str">
        <f t="array" ref="H52">IF(NOT(OR(H$5=4, H$5=8)), (INDEX(十五音韻母資料表, $B52, $D$1) &amp; H$4), (INDEX(十五音韻母資料表, $B52, $G$1) &amp; H$4))</f>
        <v>ㆱˊ</v>
      </c>
      <c r="I52" s="183" t="str">
        <f t="array" ref="I52">IF(NOT(OR(I$5=4, I$5=8)), (INDEX(十五音韻母資料表, $B52, $D$1) &amp; I$4), (INDEX(十五音韻母資料表, $B52, $G$1) &amp; I$4))</f>
        <v>ㆱ</v>
      </c>
      <c r="J52" s="181" t="str">
        <f t="array" ref="J52">IF(NOT(OR(J$5=4, J$5=8)), (INDEX(十五音韻母資料表, $B52, $D$1) &amp; J$4), (INDEX(十五音韻母資料表, $B52, $G$1) &amp; J$4))</f>
        <v>ㆱ˫</v>
      </c>
      <c r="K52" s="181" t="str">
        <f t="array" ref="K52">IF(NOT(OR(K$5=4, K$5=8)), (INDEX(十五音韻母資料表, $B52, $D$1) &amp; K$4), (INDEX(十五音韻母資料表, $B52, $G$1) &amp; K$4))</f>
        <v>ㆦㆴ˙</v>
      </c>
      <c r="L52" s="12"/>
      <c r="M52" s="182" t="str">
        <f t="array" ref="M52">IF(NOT(OR(M$5=4, M$5=8)), (INDEX(十五音韻母資料表, $B52, $D$1) &amp; M$4), (INDEX(十五音韻母資料表, $B52, $G$1) &amp; M$4))</f>
        <v>ㆦㆴ</v>
      </c>
      <c r="N52" s="184">
        <f t="shared" si="1"/>
        <v>2</v>
      </c>
      <c r="O52" s="185" t="str">
        <f t="shared" si="2"/>
        <v>ㆴ</v>
      </c>
      <c r="P52" s="184">
        <f t="shared" si="3"/>
        <v>1</v>
      </c>
      <c r="Q52" s="186" t="str">
        <f t="shared" si="4"/>
        <v>ㆴ˙</v>
      </c>
    </row>
    <row r="53" spans="2:17" ht="35">
      <c r="B53" s="179">
        <v>48</v>
      </c>
      <c r="C53" s="180" t="s">
        <v>688</v>
      </c>
      <c r="D53" s="181" t="str">
        <f t="array" ref="D53">IF(NOT(OR(D$5=4, D$5=8)), (INDEX(十五音韻母資料表, $B53, $D$1) &amp; D$4), (INDEX(十五音韻母資料表, $B53, $G$1) &amp; D$4))</f>
        <v>ㆯ</v>
      </c>
      <c r="E53" s="181" t="str">
        <f t="array" ref="E53">IF(NOT(OR(E$5=4, E$5=8)), (INDEX(十五音韻母資料表, $B53, $D$1) &amp; E$4), (INDEX(十五音韻母資料表, $B53, $G$1) &amp; E$4))</f>
        <v>ㆯˋ</v>
      </c>
      <c r="F53" s="181" t="str">
        <f t="array" ref="F53">IF(NOT(OR(F$5=4, F$5=8)), (INDEX(十五音韻母資料表, $B53, $D$1) &amp; F$4), (INDEX(十五音韻母資料表, $B53, $G$1) &amp; F$4))</f>
        <v>ㆯ˪</v>
      </c>
      <c r="G53" s="182" t="str">
        <f t="array" ref="G53">IF(NOT(OR(G$5=4, G$5=8)), (INDEX(十五音韻母資料表, $B53, $D$1) &amp; G$4), (INDEX(十五音韻母資料表, $B53, $G$1) &amp; G$4))</f>
        <v/>
      </c>
      <c r="H53" s="181" t="str">
        <f t="array" ref="H53">IF(NOT(OR(H$5=4, H$5=8)), (INDEX(十五音韻母資料表, $B53, $D$1) &amp; H$4), (INDEX(十五音韻母資料表, $B53, $G$1) &amp; H$4))</f>
        <v>ㆯˊ</v>
      </c>
      <c r="I53" s="183" t="str">
        <f t="array" ref="I53">IF(NOT(OR(I$5=4, I$5=8)), (INDEX(十五音韻母資料表, $B53, $D$1) &amp; I$4), (INDEX(十五音韻母資料表, $B53, $G$1) &amp; I$4))</f>
        <v>ㆯ</v>
      </c>
      <c r="J53" s="181" t="str">
        <f t="array" ref="J53">IF(NOT(OR(J$5=4, J$5=8)), (INDEX(十五音韻母資料表, $B53, $D$1) &amp; J$4), (INDEX(十五音韻母資料表, $B53, $G$1) &amp; J$4))</f>
        <v>ㆯ˫</v>
      </c>
      <c r="K53" s="181" t="str">
        <f t="array" ref="K53">IF(NOT(OR(K$5=4, K$5=8)), (INDEX(十五音韻母資料表, $B53, $D$1) &amp; K$4), (INDEX(十五音韻母資料表, $B53, $G$1) &amp; K$4))</f>
        <v>˙</v>
      </c>
      <c r="L53" s="12"/>
      <c r="M53" s="182" t="str">
        <f t="array" ref="M53">IF(NOT(OR(M$5=4, M$5=8)), (INDEX(十五音韻母資料表, $B53, $D$1) &amp; M$4), (INDEX(十五音韻母資料表, $B53, $G$1) &amp; M$4))</f>
        <v/>
      </c>
      <c r="N53" s="184">
        <f t="shared" si="1"/>
        <v>0</v>
      </c>
      <c r="O53" s="185" t="str">
        <f t="shared" si="2"/>
        <v/>
      </c>
      <c r="P53" s="184" t="e">
        <f t="shared" si="3"/>
        <v>#N/A</v>
      </c>
      <c r="Q53" s="186" t="e">
        <f t="shared" si="4"/>
        <v>#N/A</v>
      </c>
    </row>
    <row r="54" spans="2:17" ht="35">
      <c r="B54" s="179">
        <v>49</v>
      </c>
      <c r="C54" s="180" t="s">
        <v>695</v>
      </c>
      <c r="D54" s="181" t="str">
        <f t="array" ref="D54">IF(NOT(OR(D$5=4, D$5=8)), (INDEX(十五音韻母資料表, $B54, $D$1) &amp; D$4), (INDEX(十五音韻母資料表, $B54, $G$1) &amp; D$4))</f>
        <v>ㆧ</v>
      </c>
      <c r="E54" s="181" t="str">
        <f t="array" ref="E54">IF(NOT(OR(E$5=4, E$5=8)), (INDEX(十五音韻母資料表, $B54, $D$1) &amp; E$4), (INDEX(十五音韻母資料表, $B54, $G$1) &amp; E$4))</f>
        <v>ㆧˋ</v>
      </c>
      <c r="F54" s="181" t="str">
        <f t="array" ref="F54">IF(NOT(OR(F$5=4, F$5=8)), (INDEX(十五音韻母資料表, $B54, $D$1) &amp; F$4), (INDEX(十五音韻母資料表, $B54, $G$1) &amp; F$4))</f>
        <v>ㆧ˪</v>
      </c>
      <c r="G54" s="182" t="str">
        <f t="array" ref="G54">IF(NOT(OR(G$5=4, G$5=8)), (INDEX(十五音韻母資料表, $B54, $D$1) &amp; G$4), (INDEX(十五音韻母資料表, $B54, $G$1) &amp; G$4))</f>
        <v>ㆧㆷ</v>
      </c>
      <c r="H54" s="181" t="str">
        <f t="array" ref="H54">IF(NOT(OR(H$5=4, H$5=8)), (INDEX(十五音韻母資料表, $B54, $D$1) &amp; H$4), (INDEX(十五音韻母資料表, $B54, $G$1) &amp; H$4))</f>
        <v>ㆧˊ</v>
      </c>
      <c r="I54" s="183" t="str">
        <f t="array" ref="I54">IF(NOT(OR(I$5=4, I$5=8)), (INDEX(十五音韻母資料表, $B54, $D$1) &amp; I$4), (INDEX(十五音韻母資料表, $B54, $G$1) &amp; I$4))</f>
        <v>ㆧ</v>
      </c>
      <c r="J54" s="181" t="str">
        <f t="array" ref="J54">IF(NOT(OR(J$5=4, J$5=8)), (INDEX(十五音韻母資料表, $B54, $D$1) &amp; J$4), (INDEX(十五音韻母資料表, $B54, $G$1) &amp; J$4))</f>
        <v>ㆧ˫</v>
      </c>
      <c r="K54" s="181" t="str">
        <f t="array" ref="K54">IF(NOT(OR(K$5=4, K$5=8)), (INDEX(十五音韻母資料表, $B54, $D$1) &amp; K$4), (INDEX(十五音韻母資料表, $B54, $G$1) &amp; K$4))</f>
        <v>ㆧㆷ˙</v>
      </c>
      <c r="L54" s="12"/>
      <c r="M54" s="182" t="str">
        <f t="array" ref="M54">IF(NOT(OR(M$5=4, M$5=8)), (INDEX(十五音韻母資料表, $B54, $D$1) &amp; M$4), (INDEX(十五音韻母資料表, $B54, $G$1) &amp; M$4))</f>
        <v>ㆧㆷ</v>
      </c>
      <c r="N54" s="184">
        <f t="shared" si="1"/>
        <v>2</v>
      </c>
      <c r="O54" s="185" t="str">
        <f t="shared" si="2"/>
        <v>ㆷ</v>
      </c>
      <c r="P54" s="184">
        <f t="shared" si="3"/>
        <v>4</v>
      </c>
      <c r="Q54" s="186" t="str">
        <f t="shared" si="4"/>
        <v>ㆷ˙</v>
      </c>
    </row>
    <row r="55" spans="2:17" ht="35">
      <c r="B55" s="179">
        <v>50</v>
      </c>
      <c r="C55" s="180" t="s">
        <v>707</v>
      </c>
      <c r="D55" s="181" t="str">
        <f t="array" ref="D55">IF(NOT(OR(D$5=4, D$5=8)), (INDEX(十五音韻母資料表, $B55, $D$1) &amp; D$4), (INDEX(十五音韻母資料表, $B55, $G$1) &amp; D$4))</f>
        <v>ㄧㆫ</v>
      </c>
      <c r="E55" s="181" t="str">
        <f t="array" ref="E55">IF(NOT(OR(E$5=4, E$5=8)), (INDEX(十五音韻母資料表, $B55, $D$1) &amp; E$4), (INDEX(十五音韻母資料表, $B55, $G$1) &amp; E$4))</f>
        <v>ㄧㆫˋ</v>
      </c>
      <c r="F55" s="181" t="str">
        <f t="array" ref="F55">IF(NOT(OR(F$5=4, F$5=8)), (INDEX(十五音韻母資料表, $B55, $D$1) &amp; F$4), (INDEX(十五音韻母資料表, $B55, $G$1) &amp; F$4))</f>
        <v>ㄧㆫ˪</v>
      </c>
      <c r="G55" s="182" t="str">
        <f t="array" ref="G55">IF(NOT(OR(G$5=4, G$5=8)), (INDEX(十五音韻母資料表, $B55, $D$1) &amp; G$4), (INDEX(十五音韻母資料表, $B55, $G$1) &amp; G$4))</f>
        <v/>
      </c>
      <c r="H55" s="181" t="str">
        <f t="array" ref="H55">IF(NOT(OR(H$5=4, H$5=8)), (INDEX(十五音韻母資料表, $B55, $D$1) &amp; H$4), (INDEX(十五音韻母資料表, $B55, $G$1) &amp; H$4))</f>
        <v>ㄧㆫˊ</v>
      </c>
      <c r="I55" s="183" t="str">
        <f t="array" ref="I55">IF(NOT(OR(I$5=4, I$5=8)), (INDEX(十五音韻母資料表, $B55, $D$1) &amp; I$4), (INDEX(十五音韻母資料表, $B55, $G$1) &amp; I$4))</f>
        <v>ㄧㆫ</v>
      </c>
      <c r="J55" s="181" t="str">
        <f t="array" ref="J55">IF(NOT(OR(J$5=4, J$5=8)), (INDEX(十五音韻母資料表, $B55, $D$1) &amp; J$4), (INDEX(十五音韻母資料表, $B55, $G$1) &amp; J$4))</f>
        <v>ㄧㆫ˫</v>
      </c>
      <c r="K55" s="181" t="str">
        <f t="array" ref="K55">IF(NOT(OR(K$5=4, K$5=8)), (INDEX(十五音韻母資料表, $B55, $D$1) &amp; K$4), (INDEX(十五音韻母資料表, $B55, $G$1) &amp; K$4))</f>
        <v>˙</v>
      </c>
      <c r="L55" s="12"/>
      <c r="M55" s="182" t="str">
        <f t="array" ref="M55">IF(NOT(OR(M$5=4, M$5=8)), (INDEX(十五音韻母資料表, $B55, $D$1) &amp; M$4), (INDEX(十五音韻母資料表, $B55, $G$1) &amp; M$4))</f>
        <v/>
      </c>
      <c r="N55" s="184">
        <f t="shared" si="1"/>
        <v>0</v>
      </c>
      <c r="O55" s="185" t="str">
        <f t="shared" si="2"/>
        <v/>
      </c>
      <c r="P55" s="184" t="e">
        <f t="shared" si="3"/>
        <v>#N/A</v>
      </c>
      <c r="Q55" s="186" t="e">
        <f t="shared" si="4"/>
        <v>#N/A</v>
      </c>
    </row>
  </sheetData>
  <mergeCells count="5">
    <mergeCell ref="B3:B5"/>
    <mergeCell ref="C3:C5"/>
    <mergeCell ref="T3:T5"/>
    <mergeCell ref="U3:U4"/>
    <mergeCell ref="V3:V4"/>
  </mergeCells>
  <phoneticPr fontId="9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outlinePr summaryRight="0"/>
  </sheetPr>
  <dimension ref="A1:AA42"/>
  <sheetViews>
    <sheetView workbookViewId="0"/>
  </sheetViews>
  <sheetFormatPr baseColWidth="10" defaultColWidth="12.6640625" defaultRowHeight="13" outlineLevelRow="1" outlineLevelCol="2"/>
  <cols>
    <col min="1" max="1" width="4.1640625" customWidth="1" collapsed="1"/>
    <col min="2" max="2" width="3.6640625" hidden="1" customWidth="1" outlineLevel="1"/>
    <col min="3" max="3" width="28.83203125" hidden="1" customWidth="1" outlineLevel="1"/>
    <col min="4" max="5" width="11.5" hidden="1" customWidth="1" outlineLevel="1"/>
    <col min="6" max="6" width="4.1640625" hidden="1" customWidth="1" outlineLevel="1"/>
    <col min="7" max="7" width="3.6640625" hidden="1" customWidth="1" outlineLevel="1"/>
    <col min="8" max="10" width="12.6640625" hidden="1" outlineLevel="1"/>
    <col min="11" max="11" width="4.83203125" hidden="1" customWidth="1" outlineLevel="1"/>
    <col min="12" max="12" width="25.83203125" hidden="1" customWidth="1"/>
    <col min="13" max="13" width="4.1640625" hidden="1" customWidth="1" outlineLevel="1"/>
    <col min="14" max="14" width="3.6640625" hidden="1" customWidth="1" outlineLevel="1"/>
    <col min="15" max="17" width="11.6640625" hidden="1" customWidth="1" outlineLevel="1"/>
    <col min="18" max="18" width="4.83203125" hidden="1" customWidth="1" outlineLevel="1"/>
    <col min="19" max="19" width="3.6640625" customWidth="1"/>
    <col min="20" max="20" width="11.5" customWidth="1"/>
    <col min="21" max="21" width="12.83203125" customWidth="1" outlineLevel="1"/>
    <col min="22" max="22" width="12.83203125" customWidth="1" outlineLevel="2"/>
    <col min="23" max="27" width="11.5" customWidth="1"/>
    <col min="28" max="28" width="4.6640625" customWidth="1"/>
    <col min="29" max="29" width="4.1640625" customWidth="1"/>
  </cols>
  <sheetData>
    <row r="1" spans="2:27" outlineLevel="1"/>
    <row r="2" spans="2:27" ht="23" outlineLevel="1">
      <c r="B2" s="85"/>
      <c r="C2" s="16"/>
      <c r="D2" s="17"/>
      <c r="E2" s="17"/>
      <c r="F2" s="17"/>
      <c r="G2" s="85"/>
      <c r="H2" s="14" t="s">
        <v>1767</v>
      </c>
      <c r="I2" s="14"/>
      <c r="J2" s="14"/>
      <c r="K2" s="17"/>
      <c r="L2" s="16"/>
      <c r="M2" s="17"/>
      <c r="N2" s="85"/>
      <c r="O2" s="14" t="s">
        <v>732</v>
      </c>
      <c r="P2" s="17"/>
      <c r="Q2" s="17"/>
      <c r="R2" s="17"/>
      <c r="S2" s="85"/>
      <c r="T2" s="14" t="s">
        <v>29</v>
      </c>
      <c r="U2" s="17"/>
      <c r="V2" s="17"/>
      <c r="W2" s="17"/>
      <c r="X2" s="17"/>
      <c r="Y2" s="17"/>
      <c r="Z2" s="17"/>
      <c r="AA2" s="17"/>
    </row>
    <row r="3" spans="2:27" ht="23" outlineLevel="1">
      <c r="B3" s="85"/>
      <c r="C3" s="16"/>
      <c r="D3" s="17"/>
      <c r="E3" s="17"/>
      <c r="F3" s="17"/>
      <c r="G3" s="85"/>
      <c r="H3" s="15"/>
      <c r="I3" s="14"/>
      <c r="J3" s="14"/>
      <c r="K3" s="17"/>
      <c r="L3" s="16"/>
      <c r="M3" s="17"/>
      <c r="N3" s="85"/>
      <c r="O3" s="17"/>
      <c r="P3" s="17"/>
      <c r="Q3" s="17"/>
      <c r="R3" s="17"/>
      <c r="S3" s="85"/>
      <c r="T3" s="17"/>
      <c r="U3" s="17"/>
      <c r="V3" s="17"/>
      <c r="W3" s="17"/>
      <c r="X3" s="17"/>
      <c r="Y3" s="17"/>
      <c r="Z3" s="17"/>
      <c r="AA3" s="17"/>
    </row>
    <row r="4" spans="2:27" ht="23" outlineLevel="1">
      <c r="B4" s="85"/>
      <c r="C4" s="16"/>
      <c r="D4" s="17"/>
      <c r="E4" s="17"/>
      <c r="F4" s="17"/>
      <c r="G4" s="85"/>
      <c r="H4" s="14"/>
      <c r="I4" s="14"/>
      <c r="J4" s="89">
        <v>2</v>
      </c>
      <c r="K4" s="17"/>
      <c r="L4" s="16"/>
      <c r="M4" s="17"/>
      <c r="N4" s="85"/>
      <c r="O4" s="17"/>
      <c r="P4" s="17"/>
      <c r="Q4" s="17"/>
      <c r="R4" s="17"/>
      <c r="S4" s="85"/>
      <c r="T4" s="17"/>
      <c r="U4" s="17"/>
      <c r="V4" s="17"/>
      <c r="W4" s="90">
        <v>8</v>
      </c>
      <c r="X4" s="90">
        <v>4</v>
      </c>
      <c r="Y4" s="89">
        <v>2</v>
      </c>
      <c r="Z4" s="90">
        <v>6</v>
      </c>
      <c r="AA4" s="90">
        <v>7</v>
      </c>
    </row>
    <row r="5" spans="2:27" ht="23">
      <c r="B5" s="85"/>
      <c r="C5" s="16"/>
      <c r="D5" s="17"/>
      <c r="E5" s="17"/>
      <c r="F5" s="17"/>
      <c r="G5" s="85"/>
      <c r="H5" s="14"/>
      <c r="I5" s="14"/>
      <c r="J5" s="14"/>
      <c r="K5" s="17"/>
      <c r="L5" s="16"/>
      <c r="M5" s="17"/>
      <c r="N5" s="85"/>
      <c r="O5" s="17"/>
      <c r="P5" s="17"/>
      <c r="Q5" s="17"/>
      <c r="R5" s="17"/>
      <c r="S5" s="85"/>
      <c r="T5" s="17"/>
      <c r="U5" s="17"/>
      <c r="V5" s="17"/>
      <c r="W5" s="17"/>
      <c r="X5" s="17"/>
      <c r="Y5" s="17"/>
      <c r="Z5" s="17"/>
      <c r="AA5" s="17"/>
    </row>
    <row r="6" spans="2:27" ht="23">
      <c r="B6" s="85"/>
      <c r="C6" s="16" t="s">
        <v>1768</v>
      </c>
      <c r="D6" s="190" t="s">
        <v>29</v>
      </c>
      <c r="E6" s="17"/>
      <c r="F6" s="16"/>
      <c r="G6" s="85"/>
      <c r="H6" s="190" t="s">
        <v>29</v>
      </c>
      <c r="I6" s="190" t="s">
        <v>1769</v>
      </c>
      <c r="J6" s="190" t="s">
        <v>1770</v>
      </c>
      <c r="K6" s="17"/>
      <c r="L6" s="16" t="s">
        <v>735</v>
      </c>
      <c r="M6" s="16"/>
      <c r="N6" s="85"/>
      <c r="O6" s="190" t="s">
        <v>29</v>
      </c>
      <c r="P6" s="190" t="s">
        <v>35</v>
      </c>
      <c r="Q6" s="190" t="s">
        <v>736</v>
      </c>
      <c r="R6" s="17"/>
      <c r="S6" s="85"/>
      <c r="T6" s="191" t="s">
        <v>29</v>
      </c>
      <c r="U6" s="191" t="s">
        <v>738</v>
      </c>
      <c r="V6" s="191" t="s">
        <v>1769</v>
      </c>
      <c r="W6" s="191" t="s">
        <v>35</v>
      </c>
      <c r="X6" s="191" t="s">
        <v>736</v>
      </c>
      <c r="Y6" s="191" t="s">
        <v>6</v>
      </c>
      <c r="Z6" s="191" t="s">
        <v>3</v>
      </c>
      <c r="AA6" s="191" t="s">
        <v>740</v>
      </c>
    </row>
    <row r="7" spans="2:27" ht="30">
      <c r="B7" s="99">
        <v>1</v>
      </c>
      <c r="C7" s="192" t="str">
        <f ca="1">IFERROR(__xludf.DUMMYFUNCTION(" UNIQUE('【設定】聲母十五音對照表'!J4:J25)"),"l")</f>
        <v>l</v>
      </c>
      <c r="D7" s="193" t="s">
        <v>82</v>
      </c>
      <c r="E7" s="17">
        <f t="shared" ref="E7:E25" si="0">MATCH(D7, $T$7:$T$27, 0)</f>
        <v>7</v>
      </c>
      <c r="F7" s="16"/>
      <c r="G7" s="99">
        <v>1</v>
      </c>
      <c r="H7" s="194" t="s">
        <v>73</v>
      </c>
      <c r="I7" s="109">
        <f t="shared" ref="I7:I19" si="1">MATCH($H7, 閩拼聲母清單, 0)</f>
        <v>3</v>
      </c>
      <c r="J7" s="109" t="str">
        <f t="array" ref="J7">INDEX(十五音聲母資料表, $I7, $J$4)</f>
        <v>邊</v>
      </c>
      <c r="K7" s="17"/>
      <c r="L7" s="101" t="s">
        <v>73</v>
      </c>
      <c r="M7" s="16"/>
      <c r="N7" s="99">
        <v>1</v>
      </c>
      <c r="O7" s="16" t="s">
        <v>229</v>
      </c>
      <c r="P7" s="16" t="s">
        <v>230</v>
      </c>
      <c r="Q7" s="16"/>
      <c r="R7" s="17"/>
      <c r="S7" s="99">
        <v>1</v>
      </c>
      <c r="T7" s="102" t="s">
        <v>73</v>
      </c>
      <c r="U7" s="103" t="s">
        <v>1771</v>
      </c>
      <c r="V7" s="104">
        <f t="shared" ref="V7:V29" si="2">IFERROR( MATCH($T7, 閩拼聲母清單, 0), "")</f>
        <v>3</v>
      </c>
      <c r="W7" s="106" t="str">
        <f t="array" ref="W7">IF($V7&lt;&gt;"", INDEX(十五音聲母資料表, $V7, $W$4), INDEX($O$7:$P$9, MATCH(T7, $O$7:$O$9,0),2))</f>
        <v>ㄅ</v>
      </c>
      <c r="X7" s="105" t="str">
        <f t="array" ref="X7">IF($V7="", "", INDEX(十五音聲母資料表, $V7, $X$4))</f>
        <v>p</v>
      </c>
      <c r="Y7" s="57" t="str">
        <f t="array" ref="Y7">IF(V7="", "", INDEX(十五音聲母資料表, $V7, $Y$4))</f>
        <v>邊</v>
      </c>
      <c r="Z7" s="105" t="str">
        <f t="array" ref="Z7">IF($V7="", "", INDEX(十五音聲母資料表, $V7, $Z$4))</f>
        <v>p</v>
      </c>
      <c r="AA7" s="105" t="str">
        <f t="array" ref="AA7">IF($V7="", "", INDEX(十五音聲母資料表, $V7, $AA$4))</f>
        <v>p</v>
      </c>
    </row>
    <row r="8" spans="2:27" ht="30">
      <c r="B8" s="99">
        <v>2</v>
      </c>
      <c r="C8" s="195" t="str">
        <f ca="1">IFERROR(__xludf.DUMMYFUNCTION("""COMPUTED_VALUE"""),"ln")</f>
        <v>ln</v>
      </c>
      <c r="D8" s="196" t="s">
        <v>1772</v>
      </c>
      <c r="E8" s="17">
        <f t="shared" si="0"/>
        <v>8</v>
      </c>
      <c r="F8" s="16"/>
      <c r="G8" s="99">
        <v>2</v>
      </c>
      <c r="H8" s="194" t="s">
        <v>79</v>
      </c>
      <c r="I8" s="109">
        <f t="shared" si="1"/>
        <v>7</v>
      </c>
      <c r="J8" s="109" t="str">
        <f t="array" ref="J8">INDEX(十五音聲母資料表, $I8, $J$4)</f>
        <v>頗</v>
      </c>
      <c r="K8" s="17"/>
      <c r="L8" s="108" t="s">
        <v>79</v>
      </c>
      <c r="M8" s="16"/>
      <c r="N8" s="99">
        <v>2</v>
      </c>
      <c r="O8" s="16" t="s">
        <v>113</v>
      </c>
      <c r="P8" s="16" t="s">
        <v>168</v>
      </c>
      <c r="Q8" s="16"/>
      <c r="R8" s="17"/>
      <c r="S8" s="99">
        <v>2</v>
      </c>
      <c r="T8" s="102" t="s">
        <v>79</v>
      </c>
      <c r="U8" s="103" t="s">
        <v>1773</v>
      </c>
      <c r="V8" s="104">
        <f t="shared" si="2"/>
        <v>7</v>
      </c>
      <c r="W8" s="106" t="str">
        <f t="array" ref="W8">IF($V8&lt;&gt;"", INDEX(十五音聲母資料表, $V8, $W$4), INDEX($O$7:$P$9, MATCH(T8, $O$7:$O$9,0),2))</f>
        <v>ㄆ</v>
      </c>
      <c r="X8" s="105" t="str">
        <f t="array" ref="X8">IF($V8="", "", INDEX(十五音聲母資料表, $V8, $X$4))</f>
        <v>pʰ</v>
      </c>
      <c r="Y8" s="57" t="str">
        <f t="array" ref="Y8">IF(V8="", "", INDEX(十五音聲母資料表, $V8, $Y$4))</f>
        <v>頗</v>
      </c>
      <c r="Z8" s="105" t="str">
        <f t="array" ref="Z8">IF($V8="", "", INDEX(十五音聲母資料表, $V8, $Z$4))</f>
        <v>ph</v>
      </c>
      <c r="AA8" s="105" t="str">
        <f t="array" ref="AA8">IF($V8="", "", INDEX(十五音聲母資料表, $V8, $AA$4))</f>
        <v>ph</v>
      </c>
    </row>
    <row r="9" spans="2:27" ht="30">
      <c r="B9" s="99">
        <v>3</v>
      </c>
      <c r="C9" s="195" t="str">
        <f ca="1">IFERROR(__xludf.DUMMYFUNCTION("""COMPUTED_VALUE"""),"b")</f>
        <v>b</v>
      </c>
      <c r="D9" s="196" t="s">
        <v>73</v>
      </c>
      <c r="E9" s="17">
        <f t="shared" si="0"/>
        <v>1</v>
      </c>
      <c r="F9" s="16"/>
      <c r="G9" s="99">
        <v>3</v>
      </c>
      <c r="H9" s="194" t="s">
        <v>227</v>
      </c>
      <c r="I9" s="109">
        <f t="shared" si="1"/>
        <v>16</v>
      </c>
      <c r="J9" s="109" t="str">
        <f t="array" ref="J9">INDEX(十五音聲母資料表, $I9, $J$4)</f>
        <v>門</v>
      </c>
      <c r="K9" s="17"/>
      <c r="L9" s="108" t="s">
        <v>227</v>
      </c>
      <c r="M9" s="16"/>
      <c r="N9" s="99">
        <v>3</v>
      </c>
      <c r="O9" s="16" t="s">
        <v>111</v>
      </c>
      <c r="P9" s="16" t="s">
        <v>239</v>
      </c>
      <c r="Q9" s="16"/>
      <c r="R9" s="17"/>
      <c r="S9" s="99">
        <v>3</v>
      </c>
      <c r="T9" s="102" t="s">
        <v>227</v>
      </c>
      <c r="U9" s="103" t="s">
        <v>1774</v>
      </c>
      <c r="V9" s="104">
        <f t="shared" si="2"/>
        <v>16</v>
      </c>
      <c r="W9" s="106" t="str">
        <f t="array" ref="W9">IF($V9&lt;&gt;"", INDEX(十五音聲母資料表, $V9, $W$4), INDEX($O$7:$P$9, MATCH(T9, $O$7:$O$9,0),2))</f>
        <v>ㆠ</v>
      </c>
      <c r="X9" s="105" t="str">
        <f t="array" ref="X9">IF($V9="", "", INDEX(十五音聲母資料表, $V9, $X$4))</f>
        <v>b</v>
      </c>
      <c r="Y9" s="57" t="str">
        <f t="array" ref="Y9">IF(V9="", "", INDEX(十五音聲母資料表, $V9, $Y$4))</f>
        <v>門</v>
      </c>
      <c r="Z9" s="105" t="str">
        <f t="array" ref="Z9">IF($V9="", "", INDEX(十五音聲母資料表, $V9, $Z$4))</f>
        <v>b</v>
      </c>
      <c r="AA9" s="105" t="str">
        <f t="array" ref="AA9">IF($V9="", "", INDEX(十五音聲母資料表, $V9, $AA$4))</f>
        <v>b</v>
      </c>
    </row>
    <row r="10" spans="2:27" ht="30">
      <c r="B10" s="99">
        <v>4</v>
      </c>
      <c r="C10" s="195" t="str">
        <f ca="1">IFERROR(__xludf.DUMMYFUNCTION("""COMPUTED_VALUE"""),"g")</f>
        <v>g</v>
      </c>
      <c r="D10" s="196" t="s">
        <v>70</v>
      </c>
      <c r="E10" s="17">
        <f t="shared" si="0"/>
        <v>9</v>
      </c>
      <c r="F10" s="16"/>
      <c r="G10" s="99">
        <v>4</v>
      </c>
      <c r="H10" s="194" t="s">
        <v>184</v>
      </c>
      <c r="I10" s="109">
        <f t="shared" si="1"/>
        <v>6</v>
      </c>
      <c r="J10" s="109" t="str">
        <f t="array" ref="J10">INDEX(十五音聲母資料表, $I10, $J$4)</f>
        <v>地</v>
      </c>
      <c r="K10" s="17"/>
      <c r="L10" s="108" t="s">
        <v>231</v>
      </c>
      <c r="M10" s="16"/>
      <c r="N10" s="99">
        <v>4</v>
      </c>
      <c r="O10" s="16" t="s">
        <v>203</v>
      </c>
      <c r="P10" s="16" t="s">
        <v>202</v>
      </c>
      <c r="R10" s="17"/>
      <c r="S10" s="99">
        <v>4</v>
      </c>
      <c r="T10" s="197" t="s">
        <v>231</v>
      </c>
      <c r="U10" s="103" t="s">
        <v>1775</v>
      </c>
      <c r="V10" s="104">
        <f t="shared" si="2"/>
        <v>17</v>
      </c>
      <c r="W10" s="106" t="str">
        <f t="array" ref="W10">IF($V10&lt;&gt;"", INDEX(十五音聲母資料表, $V10, $W$4), INDEX($O$7:$P$9, MATCH(T10, $O$7:$O$9,0),2))</f>
        <v>ㄇ</v>
      </c>
      <c r="X10" s="105" t="str">
        <f t="array" ref="X10">IF($V10="", "", INDEX(十五音聲母資料表, $V10, $X$4))</f>
        <v>m</v>
      </c>
      <c r="Y10" s="57" t="str">
        <f t="array" ref="Y10">IF(V10="", "", INDEX(十五音聲母資料表, $V10, $Y$4))</f>
        <v>門</v>
      </c>
      <c r="Z10" s="105" t="str">
        <f t="array" ref="Z10">IF($V10="", "", INDEX(十五音聲母資料表, $V10, $Z$4))</f>
        <v>m</v>
      </c>
      <c r="AA10" s="105" t="str">
        <f t="array" ref="AA10">IF($V10="", "", INDEX(十五音聲母資料表, $V10, $AA$4))</f>
        <v>m</v>
      </c>
    </row>
    <row r="11" spans="2:27" ht="30">
      <c r="B11" s="99">
        <v>5</v>
      </c>
      <c r="C11" s="195" t="str">
        <f ca="1">IFERROR(__xludf.DUMMYFUNCTION("""COMPUTED_VALUE"""),"k")</f>
        <v>k</v>
      </c>
      <c r="D11" s="196" t="s">
        <v>72</v>
      </c>
      <c r="E11" s="17">
        <f t="shared" si="0"/>
        <v>10</v>
      </c>
      <c r="F11" s="16"/>
      <c r="G11" s="99">
        <v>5</v>
      </c>
      <c r="H11" s="194" t="s">
        <v>92</v>
      </c>
      <c r="I11" s="109">
        <f t="shared" si="1"/>
        <v>8</v>
      </c>
      <c r="J11" s="109" t="str">
        <f t="array" ref="J11">INDEX(十五音聲母資料表, $I11, $J$4)</f>
        <v>他</v>
      </c>
      <c r="K11" s="17"/>
      <c r="L11" s="108" t="s">
        <v>184</v>
      </c>
      <c r="M11" s="16"/>
      <c r="N11" s="99">
        <v>5</v>
      </c>
      <c r="O11" s="16" t="s">
        <v>743</v>
      </c>
      <c r="P11" s="16"/>
      <c r="Q11" s="16" t="s">
        <v>744</v>
      </c>
      <c r="R11" s="17"/>
      <c r="S11" s="99">
        <v>5</v>
      </c>
      <c r="T11" s="102" t="s">
        <v>184</v>
      </c>
      <c r="U11" s="103" t="s">
        <v>1776</v>
      </c>
      <c r="V11" s="104">
        <f t="shared" si="2"/>
        <v>6</v>
      </c>
      <c r="W11" s="106" t="str">
        <f t="array" ref="W11">IF($V11&lt;&gt;"", INDEX(十五音聲母資料表, $V11, $W$4), INDEX($O$7:$P$9, MATCH(T11, $O$7:$O$9,0),2))</f>
        <v>ㄉ</v>
      </c>
      <c r="X11" s="105" t="str">
        <f t="array" ref="X11">IF($V11="", "", INDEX(十五音聲母資料表, $V11, $X$4))</f>
        <v>t</v>
      </c>
      <c r="Y11" s="57" t="str">
        <f t="array" ref="Y11">IF(V11="", "", INDEX(十五音聲母資料表, $V11, $Y$4))</f>
        <v>地</v>
      </c>
      <c r="Z11" s="105" t="str">
        <f t="array" ref="Z11">IF($V11="", "", INDEX(十五音聲母資料表, $V11, $Z$4))</f>
        <v>t</v>
      </c>
      <c r="AA11" s="105" t="str">
        <f t="array" ref="AA11">IF($V11="", "", INDEX(十五音聲母資料表, $V11, $AA$4))</f>
        <v>t</v>
      </c>
    </row>
    <row r="12" spans="2:27" ht="30">
      <c r="B12" s="99">
        <v>6</v>
      </c>
      <c r="C12" s="195" t="str">
        <f ca="1">IFERROR(__xludf.DUMMYFUNCTION("""COMPUTED_VALUE"""),"d")</f>
        <v>d</v>
      </c>
      <c r="D12" s="196" t="s">
        <v>184</v>
      </c>
      <c r="E12" s="17">
        <f t="shared" si="0"/>
        <v>5</v>
      </c>
      <c r="F12" s="16"/>
      <c r="G12" s="99">
        <v>6</v>
      </c>
      <c r="H12" s="194" t="s">
        <v>82</v>
      </c>
      <c r="I12" s="109">
        <f t="shared" si="1"/>
        <v>1</v>
      </c>
      <c r="J12" s="109" t="str">
        <f t="array" ref="J12">INDEX(十五音聲母資料表, $I12, $J$4)</f>
        <v>柳</v>
      </c>
      <c r="K12" s="17"/>
      <c r="L12" s="108" t="s">
        <v>92</v>
      </c>
      <c r="M12" s="16"/>
      <c r="N12" s="99">
        <v>6</v>
      </c>
      <c r="O12" s="16" t="s">
        <v>742</v>
      </c>
      <c r="P12" s="16"/>
      <c r="Q12" s="16" t="s">
        <v>184</v>
      </c>
      <c r="R12" s="17"/>
      <c r="S12" s="99">
        <v>6</v>
      </c>
      <c r="T12" s="102" t="s">
        <v>92</v>
      </c>
      <c r="U12" s="103" t="s">
        <v>1777</v>
      </c>
      <c r="V12" s="104">
        <f t="shared" si="2"/>
        <v>8</v>
      </c>
      <c r="W12" s="106" t="str">
        <f t="array" ref="W12">IF($V12&lt;&gt;"", INDEX(十五音聲母資料表, $V12, $W$4), INDEX($O$7:$P$9, MATCH(T12, $O$7:$O$9,0),2))</f>
        <v>ㄊ</v>
      </c>
      <c r="X12" s="105" t="str">
        <f t="array" ref="X12">IF($V12="", "", INDEX(十五音聲母資料表, $V12, $X$4))</f>
        <v>tʰ</v>
      </c>
      <c r="Y12" s="57" t="str">
        <f t="array" ref="Y12">IF(V12="", "", INDEX(十五音聲母資料表, $V12, $Y$4))</f>
        <v>他</v>
      </c>
      <c r="Z12" s="105" t="str">
        <f t="array" ref="Z12">IF($V12="", "", INDEX(十五音聲母資料表, $V12, $Z$4))</f>
        <v>th</v>
      </c>
      <c r="AA12" s="105" t="str">
        <f t="array" ref="AA12">IF($V12="", "", INDEX(十五音聲母資料表, $V12, $AA$4))</f>
        <v>th</v>
      </c>
    </row>
    <row r="13" spans="2:27" ht="30">
      <c r="B13" s="99">
        <v>7</v>
      </c>
      <c r="C13" s="195" t="str">
        <f ca="1">IFERROR(__xludf.DUMMYFUNCTION("""COMPUTED_VALUE"""),"p")</f>
        <v>p</v>
      </c>
      <c r="D13" s="196" t="s">
        <v>79</v>
      </c>
      <c r="E13" s="17">
        <f t="shared" si="0"/>
        <v>2</v>
      </c>
      <c r="F13" s="16"/>
      <c r="G13" s="99">
        <v>7</v>
      </c>
      <c r="H13" s="194" t="s">
        <v>70</v>
      </c>
      <c r="I13" s="109">
        <f t="shared" si="1"/>
        <v>4</v>
      </c>
      <c r="J13" s="109" t="str">
        <f t="array" ref="J13">INDEX(十五音聲母資料表, $I13, $J$4)</f>
        <v>求</v>
      </c>
      <c r="K13" s="17"/>
      <c r="L13" s="108" t="s">
        <v>82</v>
      </c>
      <c r="M13" s="16"/>
      <c r="N13" s="99">
        <v>7</v>
      </c>
      <c r="O13" s="16"/>
      <c r="P13" s="16"/>
      <c r="Q13" s="16"/>
      <c r="R13" s="17"/>
      <c r="S13" s="99">
        <v>7</v>
      </c>
      <c r="T13" s="102" t="s">
        <v>82</v>
      </c>
      <c r="U13" s="103" t="s">
        <v>1778</v>
      </c>
      <c r="V13" s="104">
        <f t="shared" si="2"/>
        <v>1</v>
      </c>
      <c r="W13" s="106" t="str">
        <f t="array" ref="W13">IF($V13&lt;&gt;"", INDEX(十五音聲母資料表, $V13, $W$4), INDEX($O$7:$P$9, MATCH(T13, $O$7:$O$9,0),2))</f>
        <v>ㄌ</v>
      </c>
      <c r="X13" s="105" t="str">
        <f t="array" ref="X13">IF($V13="", "", INDEX(十五音聲母資料表, $V13, $X$4))</f>
        <v>l</v>
      </c>
      <c r="Y13" s="57" t="str">
        <f t="array" ref="Y13">IF(V13="", "", INDEX(十五音聲母資料表, $V13, $Y$4))</f>
        <v>柳</v>
      </c>
      <c r="Z13" s="105" t="str">
        <f t="array" ref="Z13">IF($V13="", "", INDEX(十五音聲母資料表, $V13, $Z$4))</f>
        <v>l</v>
      </c>
      <c r="AA13" s="105" t="str">
        <f t="array" ref="AA13">IF($V13="", "", INDEX(十五音聲母資料表, $V13, $AA$4))</f>
        <v>l</v>
      </c>
    </row>
    <row r="14" spans="2:27" ht="30">
      <c r="B14" s="99">
        <v>8</v>
      </c>
      <c r="C14" s="195" t="str">
        <f ca="1">IFERROR(__xludf.DUMMYFUNCTION("""COMPUTED_VALUE"""),"t")</f>
        <v>t</v>
      </c>
      <c r="D14" s="196" t="s">
        <v>92</v>
      </c>
      <c r="E14" s="17">
        <f t="shared" si="0"/>
        <v>6</v>
      </c>
      <c r="F14" s="16"/>
      <c r="G14" s="99">
        <v>8</v>
      </c>
      <c r="H14" s="194" t="s">
        <v>72</v>
      </c>
      <c r="I14" s="109">
        <f t="shared" si="1"/>
        <v>5</v>
      </c>
      <c r="J14" s="109" t="str">
        <f t="array" ref="J14">INDEX(十五音聲母資料表, $I14, $J$4)</f>
        <v>去</v>
      </c>
      <c r="K14" s="17"/>
      <c r="L14" s="108" t="s">
        <v>1772</v>
      </c>
      <c r="M14" s="16"/>
      <c r="N14" s="99">
        <v>8</v>
      </c>
      <c r="Q14" s="16"/>
      <c r="R14" s="17"/>
      <c r="S14" s="99">
        <v>8</v>
      </c>
      <c r="T14" s="102" t="s">
        <v>1772</v>
      </c>
      <c r="U14" s="103" t="s">
        <v>1779</v>
      </c>
      <c r="V14" s="104" t="str">
        <f t="shared" si="2"/>
        <v/>
      </c>
      <c r="W14" s="106" t="e">
        <f t="array" ref="W14">IF($V14&lt;&gt;"", INDEX(十五音聲母資料表, $V14, $W$4), INDEX($O$7:$P$9, MATCH(T14, $O$7:$O$9,0),2))</f>
        <v>#N/A</v>
      </c>
      <c r="X14" s="105" t="str">
        <f t="array" ref="X14">IF($V14="", "", INDEX(十五音聲母資料表, $V14, $X$4))</f>
        <v/>
      </c>
      <c r="Y14" s="57" t="str">
        <f t="array" ref="Y14">IF(V14="", "", INDEX(十五音聲母資料表, $V14, $Y$4))</f>
        <v/>
      </c>
      <c r="Z14" s="105" t="str">
        <f t="array" ref="Z14">IF($V14="", "", INDEX(十五音聲母資料表, $V14, $Z$4))</f>
        <v/>
      </c>
      <c r="AA14" s="105" t="str">
        <f t="array" ref="AA14">IF($V14="", "", INDEX(十五音聲母資料表, $V14, $AA$4))</f>
        <v/>
      </c>
    </row>
    <row r="15" spans="2:27" ht="30">
      <c r="B15" s="99">
        <v>9</v>
      </c>
      <c r="C15" s="195" t="str">
        <f ca="1">IFERROR(__xludf.DUMMYFUNCTION("""COMPUTED_VALUE"""),"z")</f>
        <v>z</v>
      </c>
      <c r="D15" s="196" t="s">
        <v>146</v>
      </c>
      <c r="E15" s="17">
        <f t="shared" si="0"/>
        <v>14</v>
      </c>
      <c r="F15" s="16"/>
      <c r="G15" s="99">
        <v>9</v>
      </c>
      <c r="H15" s="194" t="s">
        <v>235</v>
      </c>
      <c r="I15" s="109">
        <f t="shared" si="1"/>
        <v>18</v>
      </c>
      <c r="J15" s="109" t="str">
        <f t="array" ref="J15">INDEX(十五音聲母資料表, $I15, $J$4)</f>
        <v>語</v>
      </c>
      <c r="K15" s="17"/>
      <c r="L15" s="108" t="s">
        <v>70</v>
      </c>
      <c r="M15" s="16"/>
      <c r="N15" s="99">
        <v>9</v>
      </c>
      <c r="O15" s="16"/>
      <c r="P15" s="16"/>
      <c r="Q15" s="16"/>
      <c r="R15" s="17"/>
      <c r="S15" s="99">
        <v>9</v>
      </c>
      <c r="T15" s="102" t="s">
        <v>70</v>
      </c>
      <c r="U15" s="103" t="s">
        <v>1780</v>
      </c>
      <c r="V15" s="104">
        <f t="shared" si="2"/>
        <v>4</v>
      </c>
      <c r="W15" s="106" t="str">
        <f t="array" ref="W15">IF($V15&lt;&gt;"", INDEX(十五音聲母資料表, $V15, $W$4), INDEX($O$7:$P$9, MATCH(T15, $O$7:$O$9,0),2))</f>
        <v>ㄍ</v>
      </c>
      <c r="X15" s="105" t="str">
        <f t="array" ref="X15">IF($V15="", "", INDEX(十五音聲母資料表, $V15, $X$4))</f>
        <v>k</v>
      </c>
      <c r="Y15" s="57" t="str">
        <f t="array" ref="Y15">IF(V15="", "", INDEX(十五音聲母資料表, $V15, $Y$4))</f>
        <v>求</v>
      </c>
      <c r="Z15" s="105" t="str">
        <f t="array" ref="Z15">IF($V15="", "", INDEX(十五音聲母資料表, $V15, $Z$4))</f>
        <v>k</v>
      </c>
      <c r="AA15" s="105" t="str">
        <f t="array" ref="AA15">IF($V15="", "", INDEX(十五音聲母資料表, $V15, $AA$4))</f>
        <v>k</v>
      </c>
    </row>
    <row r="16" spans="2:27" ht="30">
      <c r="B16" s="99">
        <v>10</v>
      </c>
      <c r="C16" s="195" t="str">
        <f ca="1">IFERROR(__xludf.DUMMYFUNCTION("""COMPUTED_VALUE"""),"zi")</f>
        <v>zi</v>
      </c>
      <c r="D16" s="196" t="s">
        <v>203</v>
      </c>
      <c r="E16" s="17">
        <f t="shared" si="0"/>
        <v>13</v>
      </c>
      <c r="F16" s="16"/>
      <c r="G16" s="99">
        <v>10</v>
      </c>
      <c r="H16" s="194" t="s">
        <v>61</v>
      </c>
      <c r="I16" s="109">
        <f t="shared" si="1"/>
        <v>22</v>
      </c>
      <c r="J16" s="109" t="str">
        <f t="array" ref="J16">INDEX(十五音聲母資料表, $I16, $J$4)</f>
        <v>喜</v>
      </c>
      <c r="K16" s="17"/>
      <c r="L16" s="108" t="s">
        <v>72</v>
      </c>
      <c r="M16" s="16"/>
      <c r="N16" s="99">
        <v>10</v>
      </c>
      <c r="O16" s="16"/>
      <c r="P16" s="16"/>
      <c r="Q16" s="16"/>
      <c r="R16" s="17"/>
      <c r="S16" s="99">
        <v>10</v>
      </c>
      <c r="T16" s="102" t="s">
        <v>72</v>
      </c>
      <c r="U16" s="103" t="s">
        <v>1781</v>
      </c>
      <c r="V16" s="104">
        <f t="shared" si="2"/>
        <v>5</v>
      </c>
      <c r="W16" s="106" t="str">
        <f t="array" ref="W16">IF($V16&lt;&gt;"", INDEX(十五音聲母資料表, $V16, $W$4), INDEX($O$7:$P$9, MATCH(T16, $O$7:$O$9,0),2))</f>
        <v>ㄎ</v>
      </c>
      <c r="X16" s="105" t="str">
        <f t="array" ref="X16">IF($V16="", "", INDEX(十五音聲母資料表, $V16, $X$4))</f>
        <v>kʰ</v>
      </c>
      <c r="Y16" s="57" t="str">
        <f t="array" ref="Y16">IF(V16="", "", INDEX(十五音聲母資料表, $V16, $Y$4))</f>
        <v>去</v>
      </c>
      <c r="Z16" s="105" t="str">
        <f t="array" ref="Z16">IF($V16="", "", INDEX(十五音聲母資料表, $V16, $Z$4))</f>
        <v>kh</v>
      </c>
      <c r="AA16" s="105" t="str">
        <f t="array" ref="AA16">IF($V16="", "", INDEX(十五音聲母資料表, $V16, $AA$4))</f>
        <v>kh</v>
      </c>
    </row>
    <row r="17" spans="2:27" ht="30">
      <c r="B17" s="99">
        <v>11</v>
      </c>
      <c r="C17" s="195" t="str">
        <f ca="1">IFERROR(__xludf.DUMMYFUNCTION("""COMPUTED_VALUE"""),"zz")</f>
        <v>zz</v>
      </c>
      <c r="D17" s="196" t="s">
        <v>1782</v>
      </c>
      <c r="E17" s="17">
        <f t="shared" si="0"/>
        <v>19</v>
      </c>
      <c r="F17" s="16"/>
      <c r="G17" s="99">
        <v>11</v>
      </c>
      <c r="H17" s="194" t="s">
        <v>146</v>
      </c>
      <c r="I17" s="109">
        <f t="shared" si="1"/>
        <v>9</v>
      </c>
      <c r="J17" s="109" t="str">
        <f t="array" ref="J17">INDEX(十五音聲母資料表, $I17, $J$4)</f>
        <v>曾</v>
      </c>
      <c r="K17" s="17"/>
      <c r="L17" s="108" t="s">
        <v>61</v>
      </c>
      <c r="M17" s="16"/>
      <c r="N17" s="99">
        <v>11</v>
      </c>
      <c r="O17" s="16"/>
      <c r="P17" s="16"/>
      <c r="Q17" s="16"/>
      <c r="R17" s="17"/>
      <c r="S17" s="99">
        <v>11</v>
      </c>
      <c r="T17" s="102" t="s">
        <v>61</v>
      </c>
      <c r="U17" s="103" t="s">
        <v>1783</v>
      </c>
      <c r="V17" s="104">
        <f t="shared" si="2"/>
        <v>22</v>
      </c>
      <c r="W17" s="106" t="str">
        <f t="array" ref="W17">IF($V17&lt;&gt;"", INDEX(十五音聲母資料表, $V17, $W$4), INDEX($O$7:$P$9, MATCH(T17, $O$7:$O$9,0),2))</f>
        <v>ㄏ</v>
      </c>
      <c r="X17" s="105" t="str">
        <f t="array" ref="X17">IF($V17="", "", INDEX(十五音聲母資料表, $V17, $X$4))</f>
        <v>h</v>
      </c>
      <c r="Y17" s="57" t="str">
        <f t="array" ref="Y17">IF(V17="", "", INDEX(十五音聲母資料表, $V17, $Y$4))</f>
        <v>喜</v>
      </c>
      <c r="Z17" s="105" t="str">
        <f t="array" ref="Z17">IF($V17="", "", INDEX(十五音聲母資料表, $V17, $Z$4))</f>
        <v>h</v>
      </c>
      <c r="AA17" s="105" t="str">
        <f t="array" ref="AA17">IF($V17="", "", INDEX(十五音聲母資料表, $V17, $AA$4))</f>
        <v>h</v>
      </c>
    </row>
    <row r="18" spans="2:27" ht="30">
      <c r="B18" s="99">
        <v>12</v>
      </c>
      <c r="C18" s="195" t="str">
        <f ca="1">IFERROR(__xludf.DUMMYFUNCTION("""COMPUTED_VALUE"""),"zzi")</f>
        <v>zzi</v>
      </c>
      <c r="D18" s="196" t="s">
        <v>1784</v>
      </c>
      <c r="E18" s="17">
        <f t="shared" si="0"/>
        <v>20</v>
      </c>
      <c r="F18" s="16"/>
      <c r="G18" s="99">
        <v>12</v>
      </c>
      <c r="H18" s="194" t="s">
        <v>246</v>
      </c>
      <c r="I18" s="109">
        <f t="shared" si="1"/>
        <v>20</v>
      </c>
      <c r="J18" s="109" t="str">
        <f t="array" ref="J18">INDEX(十五音聲母資料表, $I18, $J$4)</f>
        <v>出</v>
      </c>
      <c r="K18" s="17"/>
      <c r="L18" s="108" t="s">
        <v>235</v>
      </c>
      <c r="M18" s="16"/>
      <c r="N18" s="99">
        <v>12</v>
      </c>
      <c r="O18" s="16"/>
      <c r="P18" s="16"/>
      <c r="Q18" s="16"/>
      <c r="R18" s="17"/>
      <c r="S18" s="99">
        <v>12</v>
      </c>
      <c r="T18" s="102" t="s">
        <v>235</v>
      </c>
      <c r="U18" s="103" t="s">
        <v>1785</v>
      </c>
      <c r="V18" s="104">
        <f t="shared" si="2"/>
        <v>18</v>
      </c>
      <c r="W18" s="106" t="str">
        <f t="array" ref="W18">IF($V18&lt;&gt;"", INDEX(十五音聲母資料表, $V18, $W$4), INDEX($O$7:$P$9, MATCH(T18, $O$7:$O$9,0),2))</f>
        <v>ㆣ</v>
      </c>
      <c r="X18" s="105" t="str">
        <f t="array" ref="X18">IF($V18="", "", INDEX(十五音聲母資料表, $V18, $X$4))</f>
        <v>g</v>
      </c>
      <c r="Y18" s="57" t="str">
        <f t="array" ref="Y18">IF(V18="", "", INDEX(十五音聲母資料表, $V18, $Y$4))</f>
        <v>語</v>
      </c>
      <c r="Z18" s="105" t="str">
        <f t="array" ref="Z18">IF($V18="", "", INDEX(十五音聲母資料表, $V18, $Z$4))</f>
        <v>g</v>
      </c>
      <c r="AA18" s="105" t="str">
        <f t="array" ref="AA18">IF($V18="", "", INDEX(十五音聲母資料表, $V18, $AA$4))</f>
        <v>g</v>
      </c>
    </row>
    <row r="19" spans="2:27" ht="30">
      <c r="B19" s="99">
        <v>13</v>
      </c>
      <c r="C19" s="195" t="str">
        <f ca="1">IFERROR(__xludf.DUMMYFUNCTION("""COMPUTED_VALUE"""),"s")</f>
        <v>s</v>
      </c>
      <c r="D19" s="196" t="s">
        <v>65</v>
      </c>
      <c r="E19" s="17">
        <f t="shared" si="0"/>
        <v>18</v>
      </c>
      <c r="F19" s="16"/>
      <c r="G19" s="99">
        <v>13</v>
      </c>
      <c r="H19" s="194" t="s">
        <v>65</v>
      </c>
      <c r="I19" s="109">
        <f t="shared" si="1"/>
        <v>13</v>
      </c>
      <c r="J19" s="109" t="str">
        <f t="array" ref="J19">INDEX(十五音聲母資料表, $I19, $J$4)</f>
        <v>時</v>
      </c>
      <c r="K19" s="17"/>
      <c r="L19" s="108" t="s">
        <v>203</v>
      </c>
      <c r="M19" s="16"/>
      <c r="N19" s="99">
        <v>13</v>
      </c>
      <c r="O19" s="16"/>
      <c r="P19" s="16"/>
      <c r="Q19" s="16"/>
      <c r="R19" s="17"/>
      <c r="S19" s="99">
        <v>13</v>
      </c>
      <c r="T19" s="102" t="s">
        <v>203</v>
      </c>
      <c r="U19" s="103" t="s">
        <v>1786</v>
      </c>
      <c r="V19" s="104">
        <f t="shared" si="2"/>
        <v>10</v>
      </c>
      <c r="W19" s="106" t="str">
        <f t="array" ref="W19">IF($V19&lt;&gt;"", INDEX(十五音聲母資料表, $V19, $W$4), INDEX($O$7:$P$9, MATCH(T19, $O$7:$O$9,0),2))</f>
        <v>ㄐ</v>
      </c>
      <c r="X19" s="105" t="str">
        <f t="array" ref="X19">IF($V19="", "", INDEX(十五音聲母資料表, $V19, $X$4))</f>
        <v>ʨ</v>
      </c>
      <c r="Y19" s="57" t="str">
        <f t="array" ref="Y19">IF(V19="", "", INDEX(十五音聲母資料表, $V19, $Y$4))</f>
        <v>曾</v>
      </c>
      <c r="Z19" s="105" t="str">
        <f t="array" ref="Z19">IF($V19="", "", INDEX(十五音聲母資料表, $V19, $Z$4))</f>
        <v>chi</v>
      </c>
      <c r="AA19" s="105" t="str">
        <f t="array" ref="AA19">IF($V19="", "", INDEX(十五音聲母資料表, $V19, $AA$4))</f>
        <v>tsi</v>
      </c>
    </row>
    <row r="20" spans="2:27" ht="30">
      <c r="B20" s="99">
        <v>14</v>
      </c>
      <c r="C20" s="195" t="str">
        <f ca="1">IFERROR(__xludf.DUMMYFUNCTION("""COMPUTED_VALUE"""),"si")</f>
        <v>si</v>
      </c>
      <c r="D20" s="196" t="s">
        <v>218</v>
      </c>
      <c r="E20" s="17">
        <f t="shared" si="0"/>
        <v>17</v>
      </c>
      <c r="F20" s="16"/>
      <c r="G20" s="99"/>
      <c r="H20" s="14"/>
      <c r="I20" s="14"/>
      <c r="J20" s="14"/>
      <c r="K20" s="17"/>
      <c r="L20" s="108" t="s">
        <v>146</v>
      </c>
      <c r="M20" s="16"/>
      <c r="N20" s="99"/>
      <c r="O20" s="16"/>
      <c r="P20" s="16"/>
      <c r="Q20" s="16"/>
      <c r="R20" s="17"/>
      <c r="S20" s="99">
        <v>14</v>
      </c>
      <c r="T20" s="102" t="s">
        <v>146</v>
      </c>
      <c r="U20" s="103" t="s">
        <v>1787</v>
      </c>
      <c r="V20" s="104">
        <f t="shared" si="2"/>
        <v>9</v>
      </c>
      <c r="W20" s="106" t="str">
        <f t="array" ref="W20">IF($V20&lt;&gt;"", INDEX(十五音聲母資料表, $V20, $W$4), INDEX($O$7:$P$9, MATCH(T20, $O$7:$O$9,0),2))</f>
        <v>ㄗ</v>
      </c>
      <c r="X20" s="105" t="str">
        <f t="array" ref="X20">IF($V20="", "", INDEX(十五音聲母資料表, $V20, $X$4))</f>
        <v>ʦ</v>
      </c>
      <c r="Y20" s="57" t="str">
        <f t="array" ref="Y20">IF(V20="", "", INDEX(十五音聲母資料表, $V20, $Y$4))</f>
        <v>曾</v>
      </c>
      <c r="Z20" s="105" t="str">
        <f t="array" ref="Z20">IF($V20="", "", INDEX(十五音聲母資料表, $V20, $Z$4))</f>
        <v>ch</v>
      </c>
      <c r="AA20" s="105" t="str">
        <f t="array" ref="AA20">IF($V20="", "", INDEX(十五音聲母資料表, $V20, $AA$4))</f>
        <v>ts</v>
      </c>
    </row>
    <row r="21" spans="2:27" ht="30">
      <c r="B21" s="99">
        <v>15</v>
      </c>
      <c r="C21" s="195" t="str">
        <f ca="1">IFERROR(__xludf.DUMMYFUNCTION("""COMPUTED_VALUE""")," ")</f>
        <v xml:space="preserve"> </v>
      </c>
      <c r="D21" s="198" t="s">
        <v>223</v>
      </c>
      <c r="E21" s="17" t="e">
        <f t="shared" si="0"/>
        <v>#N/A</v>
      </c>
      <c r="F21" s="16"/>
      <c r="G21" s="99"/>
      <c r="H21" s="14"/>
      <c r="I21" s="14"/>
      <c r="J21" s="14"/>
      <c r="K21" s="17"/>
      <c r="L21" s="108" t="s">
        <v>252</v>
      </c>
      <c r="M21" s="16"/>
      <c r="N21" s="99"/>
      <c r="O21" s="16"/>
      <c r="P21" s="16"/>
      <c r="Q21" s="16"/>
      <c r="R21" s="17"/>
      <c r="S21" s="99">
        <v>15</v>
      </c>
      <c r="T21" s="197" t="s">
        <v>252</v>
      </c>
      <c r="U21" s="103" t="s">
        <v>1788</v>
      </c>
      <c r="V21" s="104">
        <f t="shared" si="2"/>
        <v>21</v>
      </c>
      <c r="W21" s="106" t="str">
        <f t="array" ref="W21">IF($V21&lt;&gt;"", INDEX(十五音聲母資料表, $V21, $W$4), INDEX($O$7:$P$9, MATCH(T21, $O$7:$O$9,0),2))</f>
        <v>ㄑ</v>
      </c>
      <c r="X21" s="105" t="str">
        <f t="array" ref="X21">IF($V21="", "", INDEX(十五音聲母資料表, $V21, $X$4))</f>
        <v>ʨʰ</v>
      </c>
      <c r="Y21" s="57" t="str">
        <f t="array" ref="Y21">IF(V21="", "", INDEX(十五音聲母資料表, $V21, $Y$4))</f>
        <v>出</v>
      </c>
      <c r="Z21" s="105" t="str">
        <f t="array" ref="Z21">IF($V21="", "", INDEX(十五音聲母資料表, $V21, $Z$4))</f>
        <v>chhi</v>
      </c>
      <c r="AA21" s="105" t="str">
        <f t="array" ref="AA21">IF($V21="", "", INDEX(十五音聲母資料表, $V21, $AA$4))</f>
        <v>tshi</v>
      </c>
    </row>
    <row r="22" spans="2:27" ht="30">
      <c r="B22" s="99">
        <v>16</v>
      </c>
      <c r="C22" s="195" t="str">
        <f ca="1">IFERROR(__xludf.DUMMYFUNCTION("""COMPUTED_VALUE"""),"bb")</f>
        <v>bb</v>
      </c>
      <c r="D22" s="196" t="s">
        <v>227</v>
      </c>
      <c r="E22" s="17">
        <f t="shared" si="0"/>
        <v>3</v>
      </c>
      <c r="F22" s="16"/>
      <c r="G22" s="99"/>
      <c r="H22" s="14"/>
      <c r="I22" s="14"/>
      <c r="J22" s="14"/>
      <c r="K22" s="17"/>
      <c r="L22" s="108" t="s">
        <v>246</v>
      </c>
      <c r="M22" s="16"/>
      <c r="N22" s="99"/>
      <c r="O22" s="16"/>
      <c r="P22" s="16"/>
      <c r="Q22" s="16"/>
      <c r="R22" s="17"/>
      <c r="S22" s="99">
        <v>16</v>
      </c>
      <c r="T22" s="197" t="s">
        <v>246</v>
      </c>
      <c r="U22" s="103" t="s">
        <v>1789</v>
      </c>
      <c r="V22" s="104">
        <f t="shared" si="2"/>
        <v>20</v>
      </c>
      <c r="W22" s="106" t="str">
        <f t="array" ref="W22">IF($V22&lt;&gt;"", INDEX(十五音聲母資料表, $V22, $W$4), INDEX($O$7:$P$9, MATCH(T22, $O$7:$O$9,0),2))</f>
        <v>ㄘ</v>
      </c>
      <c r="X22" s="105" t="str">
        <f t="array" ref="X22">IF($V22="", "", INDEX(十五音聲母資料表, $V22, $X$4))</f>
        <v>ʦʰ</v>
      </c>
      <c r="Y22" s="57" t="str">
        <f t="array" ref="Y22">IF(V22="", "", INDEX(十五音聲母資料表, $V22, $Y$4))</f>
        <v>出</v>
      </c>
      <c r="Z22" s="105" t="str">
        <f t="array" ref="Z22">IF($V22="", "", INDEX(十五音聲母資料表, $V22, $Z$4))</f>
        <v>chh</v>
      </c>
      <c r="AA22" s="105" t="str">
        <f t="array" ref="AA22">IF($V22="", "", INDEX(十五音聲母資料表, $V22, $AA$4))</f>
        <v>tsh</v>
      </c>
    </row>
    <row r="23" spans="2:27" ht="30">
      <c r="B23" s="99">
        <v>17</v>
      </c>
      <c r="C23" s="195" t="str">
        <f ca="1">IFERROR(__xludf.DUMMYFUNCTION("""COMPUTED_VALUE"""),"bbn")</f>
        <v>bbn</v>
      </c>
      <c r="D23" s="196" t="s">
        <v>231</v>
      </c>
      <c r="E23" s="17">
        <f t="shared" si="0"/>
        <v>4</v>
      </c>
      <c r="F23" s="16"/>
      <c r="G23" s="99"/>
      <c r="H23" s="14"/>
      <c r="I23" s="14"/>
      <c r="J23" s="14"/>
      <c r="K23" s="17"/>
      <c r="L23" s="108" t="s">
        <v>218</v>
      </c>
      <c r="M23" s="16"/>
      <c r="N23" s="99"/>
      <c r="O23" s="16"/>
      <c r="P23" s="16"/>
      <c r="Q23" s="16"/>
      <c r="R23" s="17"/>
      <c r="S23" s="99">
        <v>17</v>
      </c>
      <c r="T23" s="197" t="s">
        <v>218</v>
      </c>
      <c r="U23" s="103" t="s">
        <v>1790</v>
      </c>
      <c r="V23" s="104">
        <f t="shared" si="2"/>
        <v>14</v>
      </c>
      <c r="W23" s="106" t="str">
        <f t="array" ref="W23">IF($V23&lt;&gt;"", INDEX(十五音聲母資料表, $V23, $W$4), INDEX($O$7:$P$9, MATCH(T23, $O$7:$O$9,0),2))</f>
        <v>ㄒ</v>
      </c>
      <c r="X23" s="105" t="str">
        <f t="array" ref="X23">IF($V23="", "", INDEX(十五音聲母資料表, $V23, $X$4))</f>
        <v>ɕ</v>
      </c>
      <c r="Y23" s="57" t="str">
        <f t="array" ref="Y23">IF(V23="", "", INDEX(十五音聲母資料表, $V23, $Y$4))</f>
        <v>時</v>
      </c>
      <c r="Z23" s="105" t="str">
        <f t="array" ref="Z23">IF($V23="", "", INDEX(十五音聲母資料表, $V23, $Z$4))</f>
        <v>si</v>
      </c>
      <c r="AA23" s="105" t="str">
        <f t="array" ref="AA23">IF($V23="", "", INDEX(十五音聲母資料表, $V23, $AA$4))</f>
        <v>si</v>
      </c>
    </row>
    <row r="24" spans="2:27" ht="30">
      <c r="B24" s="99">
        <v>18</v>
      </c>
      <c r="C24" s="195" t="str">
        <f ca="1">IFERROR(__xludf.DUMMYFUNCTION("""COMPUTED_VALUE"""),"gg")</f>
        <v>gg</v>
      </c>
      <c r="D24" s="196" t="s">
        <v>235</v>
      </c>
      <c r="E24" s="17">
        <f t="shared" si="0"/>
        <v>12</v>
      </c>
      <c r="F24" s="16"/>
      <c r="G24" s="99"/>
      <c r="H24" s="14"/>
      <c r="I24" s="14"/>
      <c r="J24" s="14"/>
      <c r="K24" s="17"/>
      <c r="L24" s="108" t="s">
        <v>65</v>
      </c>
      <c r="M24" s="16"/>
      <c r="N24" s="99"/>
      <c r="O24" s="16"/>
      <c r="P24" s="16"/>
      <c r="Q24" s="16"/>
      <c r="R24" s="17"/>
      <c r="S24" s="99">
        <v>18</v>
      </c>
      <c r="T24" s="197" t="s">
        <v>65</v>
      </c>
      <c r="U24" s="103" t="s">
        <v>1791</v>
      </c>
      <c r="V24" s="104">
        <f t="shared" si="2"/>
        <v>13</v>
      </c>
      <c r="W24" s="106" t="str">
        <f t="array" ref="W24">IF($V24&lt;&gt;"", INDEX(十五音聲母資料表, $V24, $W$4), INDEX($O$7:$P$9, MATCH(T24, $O$7:$O$9,0),2))</f>
        <v>ㄙ</v>
      </c>
      <c r="X24" s="105" t="str">
        <f t="array" ref="X24">IF($V24="", "", INDEX(十五音聲母資料表, $V24, $X$4))</f>
        <v>s</v>
      </c>
      <c r="Y24" s="57" t="str">
        <f t="array" ref="Y24">IF(V24="", "", INDEX(十五音聲母資料表, $V24, $Y$4))</f>
        <v>時</v>
      </c>
      <c r="Z24" s="105" t="str">
        <f t="array" ref="Z24">IF($V24="", "", INDEX(十五音聲母資料表, $V24, $Z$4))</f>
        <v>s</v>
      </c>
      <c r="AA24" s="105" t="str">
        <f t="array" ref="AA24">IF($V24="", "", INDEX(十五音聲母資料表, $V24, $AA$4))</f>
        <v>s</v>
      </c>
    </row>
    <row r="25" spans="2:27" ht="30">
      <c r="B25" s="99">
        <v>19</v>
      </c>
      <c r="C25" s="195" t="str">
        <f ca="1">IFERROR(__xludf.DUMMYFUNCTION("""COMPUTED_VALUE"""),"ggn")</f>
        <v>ggn</v>
      </c>
      <c r="D25" s="196" t="s">
        <v>1792</v>
      </c>
      <c r="E25" s="17">
        <f t="shared" si="0"/>
        <v>21</v>
      </c>
      <c r="F25" s="16"/>
      <c r="G25" s="99"/>
      <c r="H25" s="14"/>
      <c r="I25" s="14"/>
      <c r="J25" s="14"/>
      <c r="K25" s="17"/>
      <c r="L25" s="16" t="s">
        <v>1782</v>
      </c>
      <c r="M25" s="16"/>
      <c r="N25" s="99"/>
      <c r="O25" s="16"/>
      <c r="P25" s="16"/>
      <c r="Q25" s="16"/>
      <c r="R25" s="17"/>
      <c r="S25" s="99">
        <v>19</v>
      </c>
      <c r="T25" s="197" t="s">
        <v>1782</v>
      </c>
      <c r="U25" s="103" t="s">
        <v>1793</v>
      </c>
      <c r="V25" s="104" t="str">
        <f t="shared" si="2"/>
        <v/>
      </c>
      <c r="W25" s="106" t="e">
        <f t="array" ref="W25">IF($V25&lt;&gt;"", INDEX(十五音聲母資料表, $V25, $W$4), INDEX($O$7:$P$9, MATCH(T25, $O$7:$O$9,0),2))</f>
        <v>#N/A</v>
      </c>
      <c r="X25" s="105" t="str">
        <f t="array" ref="X25">IF($V25="", "", INDEX(十五音聲母資料表, $V25, $X$4))</f>
        <v/>
      </c>
      <c r="Y25" s="57" t="str">
        <f t="array" ref="Y25">IF(V25="", "", INDEX(十五音聲母資料表, $V25, $Y$4))</f>
        <v/>
      </c>
      <c r="Z25" s="105" t="str">
        <f t="array" ref="Z25">IF($V25="", "", INDEX(十五音聲母資料表, $V25, $Z$4))</f>
        <v/>
      </c>
      <c r="AA25" s="105" t="str">
        <f t="array" ref="AA25">IF($V25="", "", INDEX(十五音聲母資料表, $V25, $AA$4))</f>
        <v/>
      </c>
    </row>
    <row r="26" spans="2:27" ht="30">
      <c r="B26" s="99">
        <v>20</v>
      </c>
      <c r="C26" s="195" t="str">
        <f ca="1">IFERROR(__xludf.DUMMYFUNCTION("""COMPUTED_VALUE"""),"c")</f>
        <v>c</v>
      </c>
      <c r="D26" s="196"/>
      <c r="E26" s="17"/>
      <c r="F26" s="16"/>
      <c r="G26" s="99"/>
      <c r="H26" s="14"/>
      <c r="I26" s="14"/>
      <c r="J26" s="14"/>
      <c r="K26" s="17"/>
      <c r="L26" s="16" t="s">
        <v>1784</v>
      </c>
      <c r="M26" s="16"/>
      <c r="N26" s="99"/>
      <c r="O26" s="16"/>
      <c r="P26" s="16"/>
      <c r="Q26" s="16"/>
      <c r="R26" s="17"/>
      <c r="S26" s="99">
        <v>20</v>
      </c>
      <c r="T26" s="197" t="s">
        <v>1784</v>
      </c>
      <c r="U26" s="103" t="s">
        <v>205</v>
      </c>
      <c r="V26" s="104" t="str">
        <f t="shared" si="2"/>
        <v/>
      </c>
      <c r="W26" s="106" t="e">
        <f t="array" ref="W26">IF($V26&lt;&gt;"", INDEX(十五音聲母資料表, $V26, $W$4), INDEX($O$7:$P$9, MATCH(T26, $O$7:$O$9,0),2))</f>
        <v>#N/A</v>
      </c>
      <c r="X26" s="105" t="str">
        <f t="array" ref="X26">IF($V26="", "", INDEX(十五音聲母資料表, $V26, $X$4))</f>
        <v/>
      </c>
      <c r="Y26" s="57" t="str">
        <f t="array" ref="Y26">IF(V26="", "", INDEX(十五音聲母資料表, $V26, $Y$4))</f>
        <v/>
      </c>
      <c r="Z26" s="105" t="str">
        <f t="array" ref="Z26">IF($V26="", "", INDEX(十五音聲母資料表, $V26, $Z$4))</f>
        <v/>
      </c>
      <c r="AA26" s="105" t="str">
        <f t="array" ref="AA26">IF($V26="", "", INDEX(十五音聲母資料表, $V26, $AA$4))</f>
        <v/>
      </c>
    </row>
    <row r="27" spans="2:27" ht="30">
      <c r="B27" s="99">
        <v>21</v>
      </c>
      <c r="C27" s="195" t="str">
        <f ca="1">IFERROR(__xludf.DUMMYFUNCTION("""COMPUTED_VALUE"""),"ci")</f>
        <v>ci</v>
      </c>
      <c r="D27" s="196" t="s">
        <v>246</v>
      </c>
      <c r="E27" s="17">
        <f t="shared" ref="E27:E29" si="3">MATCH(D27, $T$7:$T$27, 0)</f>
        <v>16</v>
      </c>
      <c r="F27" s="16"/>
      <c r="G27" s="99"/>
      <c r="H27" s="14"/>
      <c r="I27" s="14"/>
      <c r="J27" s="14"/>
      <c r="K27" s="17"/>
      <c r="L27" s="16" t="s">
        <v>1792</v>
      </c>
      <c r="M27" s="16"/>
      <c r="N27" s="99"/>
      <c r="O27" s="16"/>
      <c r="P27" s="16"/>
      <c r="Q27" s="16"/>
      <c r="R27" s="17"/>
      <c r="S27" s="99">
        <v>21</v>
      </c>
      <c r="T27" s="197" t="s">
        <v>1792</v>
      </c>
      <c r="U27" s="103" t="s">
        <v>1794</v>
      </c>
      <c r="V27" s="104" t="str">
        <f t="shared" si="2"/>
        <v/>
      </c>
      <c r="W27" s="106" t="e">
        <f t="array" ref="W27">IF($V27&lt;&gt;"", INDEX(十五音聲母資料表, $V27, $W$4), INDEX($O$7:$P$9, MATCH(T27, $O$7:$O$9,0),2))</f>
        <v>#N/A</v>
      </c>
      <c r="X27" s="105" t="str">
        <f t="array" ref="X27">IF($V27="", "", INDEX(十五音聲母資料表, $V27, $X$4))</f>
        <v/>
      </c>
      <c r="Y27" s="57" t="str">
        <f t="array" ref="Y27">IF(V27="", "", INDEX(十五音聲母資料表, $V27, $Y$4))</f>
        <v/>
      </c>
      <c r="Z27" s="105" t="str">
        <f t="array" ref="Z27">IF($V27="", "", INDEX(十五音聲母資料表, $V27, $Z$4))</f>
        <v/>
      </c>
      <c r="AA27" s="105" t="str">
        <f t="array" ref="AA27">IF($V27="", "", INDEX(十五音聲母資料表, $V27, $AA$4))</f>
        <v/>
      </c>
    </row>
    <row r="28" spans="2:27" ht="30">
      <c r="B28" s="99">
        <v>22</v>
      </c>
      <c r="C28" s="195" t="str">
        <f ca="1">IFERROR(__xludf.DUMMYFUNCTION("""COMPUTED_VALUE"""),"h")</f>
        <v>h</v>
      </c>
      <c r="D28" s="196" t="s">
        <v>252</v>
      </c>
      <c r="E28" s="17">
        <f t="shared" si="3"/>
        <v>15</v>
      </c>
      <c r="F28" s="16"/>
      <c r="G28" s="99"/>
      <c r="H28" s="14"/>
      <c r="I28" s="14"/>
      <c r="J28" s="14"/>
      <c r="K28" s="17"/>
      <c r="L28" s="16" t="s">
        <v>223</v>
      </c>
      <c r="M28" s="16"/>
      <c r="N28" s="99"/>
      <c r="O28" s="16"/>
      <c r="P28" s="16"/>
      <c r="Q28" s="16"/>
      <c r="R28" s="17"/>
      <c r="S28" s="99">
        <v>22</v>
      </c>
      <c r="T28" s="16"/>
      <c r="U28" s="109"/>
      <c r="V28" s="109" t="str">
        <f t="shared" si="2"/>
        <v/>
      </c>
      <c r="W28" s="17" t="str">
        <f t="array" ref="W28">IF($V28="", "", INDEX(十五音聲母資料表, $V28, $W$4) )</f>
        <v/>
      </c>
      <c r="X28" s="17" t="str">
        <f t="array" ref="X28">IF($V28="", "", INDEX(十五音聲母資料表, $V28, $X$4))</f>
        <v/>
      </c>
      <c r="Y28" s="109" t="str">
        <f t="array" ref="Y28">IF(V28="", "", INDEX(十五音聲母資料表, $V28, $Y$4))</f>
        <v/>
      </c>
      <c r="Z28" s="17" t="str">
        <f t="array" ref="Z28">IF($V28="", "", INDEX(十五音聲母資料表, $V28, $Z$4))</f>
        <v/>
      </c>
      <c r="AA28" s="17" t="str">
        <f t="array" ref="AA28">IF($V28="", "", INDEX(十五音聲母資料表, $V28, $AA$4))</f>
        <v/>
      </c>
    </row>
    <row r="29" spans="2:27" ht="30">
      <c r="B29" s="99"/>
      <c r="C29" s="199"/>
      <c r="D29" s="196" t="s">
        <v>61</v>
      </c>
      <c r="E29" s="17">
        <f t="shared" si="3"/>
        <v>11</v>
      </c>
      <c r="F29" s="16"/>
      <c r="G29" s="99"/>
      <c r="H29" s="14"/>
      <c r="I29" s="14"/>
      <c r="J29" s="14"/>
      <c r="K29" s="17"/>
      <c r="L29" s="16"/>
      <c r="M29" s="16"/>
      <c r="N29" s="99"/>
      <c r="O29" s="16"/>
      <c r="P29" s="16"/>
      <c r="Q29" s="16"/>
      <c r="R29" s="17"/>
      <c r="S29" s="99"/>
      <c r="T29" s="16"/>
      <c r="U29" s="109"/>
      <c r="V29" s="109" t="str">
        <f t="shared" si="2"/>
        <v/>
      </c>
      <c r="W29" s="17" t="str">
        <f t="array" ref="W29">IF($V29="", "", INDEX(十五音聲母資料表, $V29, $W$4) )</f>
        <v/>
      </c>
      <c r="X29" s="17" t="str">
        <f t="array" ref="X29">IF($V29="", "", INDEX(十五音聲母資料表, $V29, $X$4))</f>
        <v/>
      </c>
      <c r="Y29" s="109" t="str">
        <f t="array" ref="Y29">IF(V29="", "", INDEX(十五音聲母資料表, $V29, $Y$4))</f>
        <v/>
      </c>
      <c r="Z29" s="17" t="str">
        <f t="array" ref="Z29">IF($V29="", "", INDEX(十五音聲母資料表, $V29, $Z$4))</f>
        <v/>
      </c>
      <c r="AA29" s="17"/>
    </row>
    <row r="30" spans="2:27" ht="23">
      <c r="B30" s="99"/>
      <c r="C30" s="16"/>
      <c r="D30" s="16"/>
      <c r="E30" s="17"/>
      <c r="F30" s="16"/>
      <c r="G30" s="99"/>
      <c r="H30" s="14"/>
      <c r="I30" s="14"/>
      <c r="J30" s="14"/>
      <c r="K30" s="17"/>
      <c r="L30" s="16"/>
      <c r="M30" s="16"/>
      <c r="N30" s="99"/>
      <c r="O30" s="16"/>
      <c r="P30" s="16"/>
      <c r="Q30" s="16"/>
      <c r="R30" s="17"/>
      <c r="S30" s="99"/>
      <c r="T30" s="16"/>
      <c r="U30" s="16"/>
      <c r="V30" s="16"/>
      <c r="W30" s="17" t="str">
        <f t="array" ref="W30">IF($V30="", "", INDEX(十五音聲母資料表, $V30, $W$4) )</f>
        <v/>
      </c>
      <c r="X30" s="17"/>
      <c r="Y30" s="17"/>
      <c r="Z30" s="17"/>
      <c r="AA30" s="17"/>
    </row>
    <row r="31" spans="2:27" ht="23">
      <c r="B31" s="99"/>
      <c r="C31" s="16"/>
      <c r="D31" s="16"/>
      <c r="E31" s="17"/>
      <c r="F31" s="16"/>
      <c r="G31" s="99"/>
      <c r="H31" s="14"/>
      <c r="I31" s="14"/>
      <c r="J31" s="14"/>
      <c r="K31" s="17"/>
      <c r="L31" s="16"/>
      <c r="M31" s="16"/>
      <c r="N31" s="99"/>
      <c r="O31" s="16"/>
      <c r="P31" s="16"/>
      <c r="Q31" s="16"/>
      <c r="R31" s="17"/>
      <c r="S31" s="99"/>
      <c r="T31" s="16"/>
      <c r="U31" s="16"/>
      <c r="V31" s="16"/>
      <c r="W31" s="17" t="str">
        <f t="array" ref="W31">IF($V31="", "", INDEX(十五音聲母資料表, $V31, $W$4) )</f>
        <v/>
      </c>
      <c r="X31" s="17"/>
      <c r="Y31" s="17"/>
      <c r="Z31" s="17"/>
      <c r="AA31" s="17"/>
    </row>
    <row r="32" spans="2:27" ht="23">
      <c r="B32" s="99"/>
      <c r="C32" s="16"/>
      <c r="D32" s="16"/>
      <c r="E32" s="17"/>
      <c r="F32" s="16"/>
      <c r="G32" s="99"/>
      <c r="H32" s="14"/>
      <c r="I32" s="14"/>
      <c r="J32" s="14"/>
      <c r="K32" s="17"/>
      <c r="L32" s="16"/>
      <c r="M32" s="16"/>
      <c r="N32" s="99"/>
      <c r="O32" s="16"/>
      <c r="P32" s="16"/>
      <c r="Q32" s="16"/>
      <c r="R32" s="17"/>
      <c r="S32" s="99"/>
      <c r="T32" s="16"/>
      <c r="U32" s="16"/>
      <c r="V32" s="16"/>
      <c r="W32" s="17" t="str">
        <f t="array" ref="W32">IF($V32="", "", INDEX(十五音聲母資料表, $V32, $W$4) )</f>
        <v/>
      </c>
      <c r="X32" s="17"/>
      <c r="Y32" s="17"/>
      <c r="Z32" s="17"/>
      <c r="AA32" s="17"/>
    </row>
    <row r="33" spans="19:27" ht="23">
      <c r="S33" s="99"/>
      <c r="T33" s="16"/>
      <c r="U33" s="16"/>
      <c r="V33" s="16"/>
      <c r="W33" s="17" t="str">
        <f t="array" ref="W33">IF($V33="", "", INDEX(十五音聲母資料表, $V33, $W$4) )</f>
        <v/>
      </c>
      <c r="X33" s="17"/>
      <c r="Y33" s="17"/>
      <c r="Z33" s="17"/>
      <c r="AA33" s="17"/>
    </row>
    <row r="34" spans="19:27" ht="23">
      <c r="S34" s="99"/>
      <c r="T34" s="16"/>
      <c r="U34" s="16"/>
      <c r="V34" s="16"/>
      <c r="W34" s="17" t="str">
        <f t="array" ref="W34">IF($V34="", "", INDEX(十五音聲母資料表, $V34, $W$4) )</f>
        <v/>
      </c>
      <c r="X34" s="17"/>
      <c r="Y34" s="17"/>
      <c r="Z34" s="17"/>
      <c r="AA34" s="17"/>
    </row>
    <row r="35" spans="19:27" ht="23">
      <c r="S35" s="99"/>
      <c r="T35" s="16"/>
      <c r="U35" s="16"/>
      <c r="V35" s="16"/>
      <c r="W35" s="17" t="str">
        <f t="array" ref="W35">IF($V35="", "", INDEX(十五音聲母資料表, $V35, $W$4) )</f>
        <v/>
      </c>
      <c r="X35" s="17"/>
      <c r="Y35" s="17"/>
      <c r="Z35" s="17"/>
      <c r="AA35" s="17"/>
    </row>
    <row r="36" spans="19:27" ht="23">
      <c r="S36" s="99"/>
      <c r="T36" s="16"/>
      <c r="U36" s="16"/>
      <c r="V36" s="16"/>
      <c r="W36" s="17" t="str">
        <f t="array" ref="W36">IF($V36="", "", INDEX(十五音聲母資料表, $V36, $W$4) )</f>
        <v/>
      </c>
      <c r="X36" s="17"/>
      <c r="Y36" s="17"/>
      <c r="Z36" s="17"/>
      <c r="AA36" s="17"/>
    </row>
    <row r="37" spans="19:27" ht="23">
      <c r="S37" s="99"/>
      <c r="T37" s="16"/>
      <c r="U37" s="16"/>
      <c r="V37" s="16"/>
      <c r="W37" s="17" t="str">
        <f t="array" ref="W37">IF($V37="", "", INDEX(十五音聲母資料表, $V37, $W$4) )</f>
        <v/>
      </c>
      <c r="X37" s="17"/>
      <c r="Y37" s="17"/>
      <c r="Z37" s="17"/>
      <c r="AA37" s="17"/>
    </row>
    <row r="38" spans="19:27" ht="23">
      <c r="S38" s="99"/>
      <c r="T38" s="16"/>
      <c r="U38" s="16"/>
      <c r="V38" s="16"/>
      <c r="W38" s="17" t="str">
        <f t="array" ref="W38">IF($V38="", "", INDEX(十五音聲母資料表, $V38, $W$4) )</f>
        <v/>
      </c>
      <c r="X38" s="17"/>
      <c r="Y38" s="17"/>
      <c r="Z38" s="17"/>
      <c r="AA38" s="17"/>
    </row>
    <row r="39" spans="19:27" ht="23">
      <c r="S39" s="99"/>
      <c r="T39" s="16"/>
      <c r="U39" s="16"/>
      <c r="V39" s="16"/>
      <c r="W39" s="17" t="str">
        <f t="array" ref="W39">IF($V39="", "", INDEX(十五音聲母資料表, $V39, $W$4) )</f>
        <v/>
      </c>
      <c r="X39" s="17"/>
      <c r="Y39" s="17"/>
      <c r="Z39" s="17"/>
      <c r="AA39" s="17"/>
    </row>
    <row r="40" spans="19:27" ht="23">
      <c r="S40" s="99"/>
      <c r="T40" s="16"/>
      <c r="U40" s="16"/>
      <c r="V40" s="16"/>
      <c r="W40" s="17" t="str">
        <f t="array" ref="W40">IF($V40="", "", INDEX(十五音聲母資料表, $V40, $W$4) )</f>
        <v/>
      </c>
      <c r="X40" s="17"/>
      <c r="Y40" s="17"/>
      <c r="Z40" s="17"/>
      <c r="AA40" s="17"/>
    </row>
    <row r="41" spans="19:27" ht="23">
      <c r="S41" s="99"/>
      <c r="T41" s="16"/>
      <c r="U41" s="16"/>
      <c r="V41" s="16"/>
      <c r="W41" s="17" t="str">
        <f t="array" ref="W41">IF($V41="", "", INDEX(十五音聲母資料表, $V41, $W$4) )</f>
        <v/>
      </c>
      <c r="X41" s="17"/>
      <c r="Y41" s="17"/>
      <c r="Z41" s="17"/>
      <c r="AA41" s="17"/>
    </row>
    <row r="42" spans="19:27" ht="23">
      <c r="S42" s="99"/>
      <c r="T42" s="16"/>
      <c r="U42" s="16"/>
      <c r="V42" s="16"/>
      <c r="W42" s="17" t="str">
        <f t="array" ref="W42">IF($V42="", "", INDEX(十五音聲母資料表, $V42, $W$4) )</f>
        <v/>
      </c>
      <c r="X42" s="17"/>
      <c r="Y42" s="17"/>
      <c r="Z42" s="17"/>
      <c r="AA42" s="17"/>
    </row>
  </sheetData>
  <phoneticPr fontId="9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  <outlinePr summaryBelow="0" summaryRight="0"/>
  </sheetPr>
  <dimension ref="B2:U90"/>
  <sheetViews>
    <sheetView workbookViewId="0"/>
  </sheetViews>
  <sheetFormatPr baseColWidth="10" defaultColWidth="12.6640625" defaultRowHeight="13" outlineLevelCol="1"/>
  <cols>
    <col min="1" max="1" width="4.83203125" customWidth="1"/>
    <col min="2" max="2" width="3.6640625" customWidth="1" outlineLevel="1"/>
    <col min="3" max="6" width="12.6640625" customWidth="1" outlineLevel="1"/>
    <col min="7" max="7" width="4.83203125" customWidth="1" outlineLevel="1"/>
    <col min="8" max="8" width="3.6640625" customWidth="1" outlineLevel="1"/>
    <col min="9" max="9" width="15.33203125" customWidth="1" outlineLevel="1"/>
    <col min="10" max="10" width="4.83203125" customWidth="1" outlineLevel="1"/>
    <col min="11" max="11" width="4.83203125" customWidth="1"/>
    <col min="12" max="12" width="20" customWidth="1"/>
    <col min="13" max="14" width="12.6640625" outlineLevel="1"/>
    <col min="15" max="16" width="16.6640625" customWidth="1"/>
    <col min="17" max="17" width="19.1640625" customWidth="1"/>
    <col min="18" max="18" width="17" customWidth="1"/>
    <col min="19" max="19" width="5.1640625" customWidth="1"/>
    <col min="21" max="21" width="6.6640625" customWidth="1"/>
    <col min="22" max="22" width="5.1640625" customWidth="1"/>
  </cols>
  <sheetData>
    <row r="2" spans="2:21" ht="23">
      <c r="B2" s="85"/>
      <c r="C2" s="14" t="s">
        <v>30</v>
      </c>
      <c r="D2" s="14"/>
      <c r="E2" s="14"/>
      <c r="F2" s="109"/>
      <c r="G2" s="39"/>
      <c r="H2" s="85"/>
      <c r="I2" s="39"/>
      <c r="J2" s="39"/>
      <c r="K2" s="87"/>
      <c r="L2" s="200"/>
      <c r="M2" s="2"/>
      <c r="N2" s="2"/>
      <c r="O2" s="2"/>
      <c r="P2" s="2"/>
      <c r="Q2" s="111"/>
      <c r="R2" s="2"/>
      <c r="S2" s="2"/>
      <c r="T2" s="2"/>
      <c r="U2" s="2"/>
    </row>
    <row r="3" spans="2:21" ht="23">
      <c r="B3" s="85"/>
      <c r="C3" s="14"/>
      <c r="D3" s="14"/>
      <c r="E3" s="14"/>
      <c r="F3" s="109"/>
      <c r="G3" s="39"/>
      <c r="H3" s="85"/>
      <c r="I3" s="39"/>
      <c r="J3" s="39"/>
      <c r="K3" s="201"/>
      <c r="L3" s="200"/>
      <c r="M3" s="2"/>
      <c r="N3" s="2"/>
      <c r="O3" s="2"/>
      <c r="P3" s="2"/>
      <c r="Q3" s="111"/>
      <c r="R3" s="2"/>
      <c r="S3" s="2"/>
      <c r="T3" s="2"/>
      <c r="U3" s="2"/>
    </row>
    <row r="4" spans="2:21" ht="18">
      <c r="B4" s="85"/>
      <c r="C4" s="14"/>
      <c r="D4" s="14"/>
      <c r="E4" s="14"/>
      <c r="F4" s="89">
        <v>2</v>
      </c>
      <c r="G4" s="39"/>
      <c r="H4" s="85"/>
      <c r="I4" s="39"/>
      <c r="J4" s="39"/>
      <c r="K4" s="201"/>
      <c r="L4" s="200">
        <f t="shared" ref="L4:R4" si="0">COLUMN() - COLUMN($K:$K)</f>
        <v>1</v>
      </c>
      <c r="M4" s="200">
        <f t="shared" si="0"/>
        <v>2</v>
      </c>
      <c r="N4" s="200">
        <f t="shared" si="0"/>
        <v>3</v>
      </c>
      <c r="O4" s="200">
        <f t="shared" si="0"/>
        <v>4</v>
      </c>
      <c r="P4" s="200">
        <f t="shared" si="0"/>
        <v>5</v>
      </c>
      <c r="Q4" s="200">
        <f t="shared" si="0"/>
        <v>6</v>
      </c>
      <c r="R4" s="200">
        <f t="shared" si="0"/>
        <v>7</v>
      </c>
      <c r="S4" s="51"/>
      <c r="T4" s="51"/>
      <c r="U4" s="51"/>
    </row>
    <row r="5" spans="2:21" ht="23">
      <c r="B5" s="85"/>
      <c r="C5" s="14"/>
      <c r="D5" s="14"/>
      <c r="E5" s="14"/>
      <c r="F5" s="109"/>
      <c r="G5" s="39"/>
      <c r="H5" s="85"/>
      <c r="I5" s="39"/>
      <c r="J5" s="39"/>
      <c r="K5" s="201"/>
      <c r="L5" s="200"/>
      <c r="M5" s="2"/>
      <c r="N5" s="2"/>
      <c r="O5" s="2"/>
      <c r="P5" s="2"/>
      <c r="Q5" s="111"/>
      <c r="R5" s="2"/>
      <c r="S5" s="2"/>
      <c r="T5" s="2"/>
      <c r="U5" s="2"/>
    </row>
    <row r="6" spans="2:21" ht="23">
      <c r="B6" s="85"/>
      <c r="C6" s="190" t="s">
        <v>1795</v>
      </c>
      <c r="D6" s="190" t="s">
        <v>33</v>
      </c>
      <c r="E6" s="190" t="s">
        <v>1796</v>
      </c>
      <c r="F6" s="190" t="s">
        <v>1797</v>
      </c>
      <c r="G6" s="39"/>
      <c r="H6" s="85"/>
      <c r="I6" s="190" t="s">
        <v>1473</v>
      </c>
      <c r="J6" s="39"/>
      <c r="K6" s="202"/>
      <c r="L6" s="203" t="s">
        <v>1798</v>
      </c>
      <c r="M6" s="203" t="s">
        <v>1475</v>
      </c>
      <c r="N6" s="203" t="s">
        <v>1476</v>
      </c>
      <c r="O6" s="204" t="s">
        <v>1799</v>
      </c>
      <c r="P6" s="204" t="s">
        <v>120</v>
      </c>
      <c r="Q6" s="204" t="s">
        <v>25</v>
      </c>
      <c r="R6" s="205" t="s">
        <v>6</v>
      </c>
      <c r="S6" s="2"/>
      <c r="T6" s="206" t="s">
        <v>398</v>
      </c>
      <c r="U6" s="51">
        <f>MATCH(T6, L7:L86, 0)</f>
        <v>60</v>
      </c>
    </row>
    <row r="7" spans="2:21" ht="23">
      <c r="B7" s="99">
        <v>1</v>
      </c>
      <c r="C7" s="14" t="s">
        <v>67</v>
      </c>
      <c r="D7" s="14" t="s">
        <v>1800</v>
      </c>
      <c r="E7" s="109">
        <f>IFERROR( MATCH($C7, 【設定】韻母十五音對照表!$S$4:$S$53, 0), MATCH($C7, 【設定】韻母十五音對照表!$T$4:$T$53, 0) )</f>
        <v>29</v>
      </c>
      <c r="F7" s="109" t="str">
        <f t="array" ref="F7">INDEX(十五音韻母資料表, $E7, $F$4)</f>
        <v>居</v>
      </c>
      <c r="G7" s="39"/>
      <c r="H7" s="99">
        <v>1</v>
      </c>
      <c r="I7" s="207" t="s">
        <v>80</v>
      </c>
      <c r="J7" s="39"/>
      <c r="K7" s="202">
        <v>1</v>
      </c>
      <c r="L7" s="208" t="str">
        <f t="shared" ref="L7:L90" si="1">I7</f>
        <v>a</v>
      </c>
      <c r="M7" s="49">
        <f t="shared" ref="M7" si="2">IFERROR( MATCH(L7, 閩拼舒聲韻母清單, 0), "")</f>
        <v>28</v>
      </c>
      <c r="N7" s="49" t="str">
        <f t="shared" ref="N7" si="3">IFERROR( MATCH(L7, 閩拼入聲韻母清單, 0), "")</f>
        <v/>
      </c>
      <c r="O7" s="125">
        <f>IF(M7&lt;&gt;"", M7, N7)</f>
        <v>28</v>
      </c>
      <c r="P7" s="125" t="str">
        <f t="array" ref="P7">IF(M7&lt;&gt;"", INDEX(十五音舒聲碼, M7, 1), INDEX(十五音舒聲碼, N7, 1))</f>
        <v>a</v>
      </c>
      <c r="Q7" s="125" t="str">
        <f>IF(M7&lt;&gt;"", "舒聲", "入聲")</f>
        <v>舒聲</v>
      </c>
      <c r="R7" s="125" t="str" cm="1">
        <f t="array" ref="R7">IF(AND(M7="", N7=""), "", IF(M7&lt;&gt;"", INDEX(十五音韻母資料表, M7, 2), INDEX(十五音韻母資料表, N7, 2)))</f>
        <v>膠</v>
      </c>
      <c r="S7" s="2"/>
      <c r="T7" s="2"/>
      <c r="U7" s="2"/>
    </row>
    <row r="8" spans="2:21" ht="23">
      <c r="B8" s="99">
        <v>2</v>
      </c>
      <c r="C8" s="14" t="s">
        <v>499</v>
      </c>
      <c r="D8" s="14" t="s">
        <v>1800</v>
      </c>
      <c r="E8" s="109">
        <f>IFERROR( MATCH($C8, 【設定】韻母十五音對照表!$S$4:$S$53, 0), MATCH($C8, 【設定】韻母十五音對照表!$T$4:$T$53, 0) )</f>
        <v>29</v>
      </c>
      <c r="F8" s="109" t="str">
        <f t="array" ref="F8">INDEX(十五音韻母資料表, $E8, $F$4)</f>
        <v>居</v>
      </c>
      <c r="G8" s="39"/>
      <c r="H8" s="99">
        <v>2</v>
      </c>
      <c r="I8" s="207" t="s">
        <v>477</v>
      </c>
      <c r="J8" s="39"/>
      <c r="K8" s="202">
        <v>2</v>
      </c>
      <c r="L8" s="208" t="str">
        <f t="shared" si="1"/>
        <v>na</v>
      </c>
      <c r="M8" s="49">
        <f t="shared" ref="M8:M71" si="4">IFERROR( MATCH(L8, 閩拼舒聲韻母清單, 0), "")</f>
        <v>26</v>
      </c>
      <c r="N8" s="49" t="str">
        <f t="shared" ref="N8:N71" si="5">IFERROR( MATCH(L8, 閩拼入聲韻母清單, 0), "")</f>
        <v/>
      </c>
      <c r="O8" s="125">
        <f t="shared" ref="O8:O71" si="6">IF(M8&lt;&gt;"", M8, N8)</f>
        <v>26</v>
      </c>
      <c r="P8" s="125" t="str">
        <f t="array" ref="P8">IF(M8&lt;&gt;"", INDEX(十五音舒聲碼, M8, 1), INDEX(十五音舒聲碼, N8, 1))</f>
        <v>ann</v>
      </c>
      <c r="Q8" s="125" t="str">
        <f t="shared" ref="Q8:Q71" si="7">IF(M8&lt;&gt;"", "舒聲", "入聲")</f>
        <v>舒聲</v>
      </c>
      <c r="R8" s="125" t="str" cm="1">
        <f t="array" ref="R8">IF(AND(M8="", N8=""), "", IF(M8&lt;&gt;"", INDEX(十五音韻母資料表, M8, 2), INDEX(十五音韻母資料表, N8, 2)))</f>
        <v>監</v>
      </c>
      <c r="S8" s="2"/>
      <c r="T8" s="2"/>
      <c r="U8" s="2"/>
    </row>
    <row r="9" spans="2:21" ht="23">
      <c r="B9" s="99">
        <v>3</v>
      </c>
      <c r="C9" s="14" t="s">
        <v>557</v>
      </c>
      <c r="D9" s="14" t="s">
        <v>1800</v>
      </c>
      <c r="E9" s="109">
        <f>IFERROR( MATCH($C9, 【設定】韻母十五音對照表!$S$4:$S$53, 0), MATCH($C9, 【設定】韻母十五音對照表!$T$4:$T$53, 0) )</f>
        <v>34</v>
      </c>
      <c r="F9" s="109" t="str">
        <f t="array" ref="F9">INDEX(十五音韻母資料表, $E9, $F$4)</f>
        <v>梔</v>
      </c>
      <c r="G9" s="39"/>
      <c r="H9" s="99">
        <v>3</v>
      </c>
      <c r="I9" s="207" t="s">
        <v>492</v>
      </c>
      <c r="J9" s="39"/>
      <c r="K9" s="202">
        <v>3</v>
      </c>
      <c r="L9" s="208" t="str">
        <f t="shared" si="1"/>
        <v>ah</v>
      </c>
      <c r="M9" s="49" t="str">
        <f t="shared" si="4"/>
        <v/>
      </c>
      <c r="N9" s="49">
        <f t="shared" si="5"/>
        <v>28</v>
      </c>
      <c r="O9" s="125">
        <f t="shared" si="6"/>
        <v>28</v>
      </c>
      <c r="P9" s="125" t="str">
        <f t="array" ref="P9">IF(M9&lt;&gt;"", INDEX(十五音舒聲碼, M9, 1), INDEX(十五音舒聲碼, N9, 1))</f>
        <v>a</v>
      </c>
      <c r="Q9" s="125" t="str">
        <f t="shared" si="7"/>
        <v>入聲</v>
      </c>
      <c r="R9" s="125" t="str" cm="1">
        <f t="array" ref="R9">IF(AND(M9="", N9=""), "", IF(M9&lt;&gt;"", INDEX(十五音韻母資料表, M9, 2), INDEX(十五音韻母資料表, N9, 2)))</f>
        <v>膠</v>
      </c>
      <c r="S9" s="2"/>
      <c r="T9" s="2"/>
      <c r="U9" s="2"/>
    </row>
    <row r="10" spans="2:21" ht="23">
      <c r="B10" s="99">
        <v>4</v>
      </c>
      <c r="C10" s="14" t="s">
        <v>558</v>
      </c>
      <c r="D10" s="14" t="s">
        <v>1800</v>
      </c>
      <c r="E10" s="109">
        <f>IFERROR( MATCH($C10, 【設定】韻母十五音對照表!$S$4:$S$53, 0), MATCH($C10, 【設定】韻母十五音對照表!$T$4:$T$53, 0) )</f>
        <v>34</v>
      </c>
      <c r="F10" s="109" t="str">
        <f t="array" ref="F10">INDEX(十五音韻母資料表, $E10, $F$4)</f>
        <v>梔</v>
      </c>
      <c r="G10" s="39"/>
      <c r="H10" s="99">
        <v>4</v>
      </c>
      <c r="I10" s="207" t="s">
        <v>478</v>
      </c>
      <c r="J10" s="39"/>
      <c r="K10" s="202">
        <v>4</v>
      </c>
      <c r="L10" s="208" t="str">
        <f t="shared" si="1"/>
        <v>nah</v>
      </c>
      <c r="M10" s="49" t="str">
        <f t="shared" si="4"/>
        <v/>
      </c>
      <c r="N10" s="49">
        <f t="shared" si="5"/>
        <v>26</v>
      </c>
      <c r="O10" s="125">
        <f t="shared" si="6"/>
        <v>26</v>
      </c>
      <c r="P10" s="125" t="str">
        <f t="array" ref="P10">IF(M10&lt;&gt;"", INDEX(十五音舒聲碼, M10, 1), INDEX(十五音舒聲碼, N10, 1))</f>
        <v>ann</v>
      </c>
      <c r="Q10" s="125" t="str">
        <f t="shared" si="7"/>
        <v>入聲</v>
      </c>
      <c r="R10" s="125" t="str" cm="1">
        <f t="array" ref="R10">IF(AND(M10="", N10=""), "", IF(M10&lt;&gt;"", INDEX(十五音韻母資料表, M10, 2), INDEX(十五音韻母資料表, N10, 2)))</f>
        <v>監</v>
      </c>
      <c r="S10" s="2"/>
      <c r="T10" s="2"/>
      <c r="U10" s="2"/>
    </row>
    <row r="11" spans="2:21" ht="23">
      <c r="B11" s="99">
        <v>5</v>
      </c>
      <c r="C11" s="14" t="s">
        <v>84</v>
      </c>
      <c r="D11" s="14" t="s">
        <v>1800</v>
      </c>
      <c r="E11" s="109">
        <f>IFERROR( MATCH($C11, 【設定】韻母十五音對照表!$S$4:$S$53, 0), MATCH($C11, 【設定】韻母十五音對照表!$T$4:$T$53, 0) )</f>
        <v>4</v>
      </c>
      <c r="F11" s="109" t="str">
        <f t="array" ref="F11">INDEX(十五音韻母資料表, $E11, $F$4)</f>
        <v>規</v>
      </c>
      <c r="G11" s="39"/>
      <c r="H11" s="99">
        <v>5</v>
      </c>
      <c r="I11" s="207" t="s">
        <v>75</v>
      </c>
      <c r="J11" s="39"/>
      <c r="K11" s="202">
        <v>5</v>
      </c>
      <c r="L11" s="208" t="str">
        <f t="shared" si="1"/>
        <v>oo</v>
      </c>
      <c r="M11" s="49">
        <f t="shared" si="4"/>
        <v>11</v>
      </c>
      <c r="N11" s="49" t="str">
        <f t="shared" si="5"/>
        <v/>
      </c>
      <c r="O11" s="125">
        <f t="shared" si="6"/>
        <v>11</v>
      </c>
      <c r="P11" s="125" t="str">
        <f t="array" ref="P11">IF(M11&lt;&gt;"", INDEX(十五音舒聲碼, M11, 1), INDEX(十五音舒聲碼, N11, 1))</f>
        <v>oo</v>
      </c>
      <c r="Q11" s="125" t="str">
        <f t="shared" si="7"/>
        <v>舒聲</v>
      </c>
      <c r="R11" s="125" t="str" cm="1">
        <f t="array" ref="R11">IF(AND(M11="", N11=""), "", IF(M11&lt;&gt;"", INDEX(十五音韻母資料表, M11, 2), INDEX(十五音韻母資料表, N11, 2)))</f>
        <v>沽</v>
      </c>
      <c r="S11" s="2"/>
      <c r="T11" s="2"/>
      <c r="U11" s="2"/>
    </row>
    <row r="12" spans="2:21" ht="23">
      <c r="B12" s="99">
        <v>6</v>
      </c>
      <c r="C12" s="14" t="s">
        <v>1801</v>
      </c>
      <c r="D12" s="14" t="s">
        <v>1800</v>
      </c>
      <c r="E12" s="109" t="e">
        <f>IFERROR( MATCH($C12, 【設定】韻母十五音對照表!$S$4:$S$53, 0), MATCH($C12, 【設定】韻母十五音對照表!$T$4:$T$53, 0) )</f>
        <v>#N/A</v>
      </c>
      <c r="F12" s="109" t="e">
        <f t="array" ref="F12">INDEX(十五音韻母資料表, $E12, $F$4)</f>
        <v>#N/A</v>
      </c>
      <c r="G12" s="39"/>
      <c r="H12" s="99">
        <v>6</v>
      </c>
      <c r="I12" s="207" t="s">
        <v>617</v>
      </c>
      <c r="J12" s="39"/>
      <c r="K12" s="202">
        <v>6</v>
      </c>
      <c r="L12" s="208" t="str">
        <f t="shared" si="1"/>
        <v>noo</v>
      </c>
      <c r="M12" s="49">
        <f t="shared" si="4"/>
        <v>41</v>
      </c>
      <c r="N12" s="49" t="str">
        <f t="shared" si="5"/>
        <v/>
      </c>
      <c r="O12" s="125">
        <f t="shared" si="6"/>
        <v>41</v>
      </c>
      <c r="P12" s="125" t="str">
        <f t="array" ref="P12">IF(M12&lt;&gt;"", INDEX(十五音舒聲碼, M12, 1), INDEX(十五音舒聲碼, N12, 1))</f>
        <v>oonn</v>
      </c>
      <c r="Q12" s="125" t="str">
        <f t="shared" si="7"/>
        <v>舒聲</v>
      </c>
      <c r="R12" s="125" t="str" cm="1">
        <f t="array" ref="R12">IF(AND(M12="", N12=""), "", IF(M12&lt;&gt;"", INDEX(十五音韻母資料表, M12, 2), INDEX(十五音韻母資料表, N12, 2)))</f>
        <v>姑</v>
      </c>
      <c r="S12" s="2"/>
      <c r="T12" s="2"/>
      <c r="U12" s="2"/>
    </row>
    <row r="13" spans="2:21" ht="23">
      <c r="B13" s="99">
        <v>7</v>
      </c>
      <c r="C13" s="14" t="s">
        <v>533</v>
      </c>
      <c r="D13" s="14" t="s">
        <v>1800</v>
      </c>
      <c r="E13" s="109">
        <f>IFERROR( MATCH($C13, 【設定】韻母十五音對照表!$S$4:$S$53, 0), MATCH($C13, 【設定】韻母十五音對照表!$T$4:$T$53, 0) )</f>
        <v>32</v>
      </c>
      <c r="F13" s="109" t="str">
        <f t="array" ref="F13">INDEX(十五音韻母資料表, $E13, $F$4)</f>
        <v>褌</v>
      </c>
      <c r="G13" s="39"/>
      <c r="H13" s="99">
        <v>7</v>
      </c>
      <c r="I13" s="207" t="s">
        <v>1479</v>
      </c>
      <c r="J13" s="39"/>
      <c r="K13" s="202">
        <v>7</v>
      </c>
      <c r="L13" s="208" t="str">
        <f t="shared" si="1"/>
        <v>ooh</v>
      </c>
      <c r="M13" s="49" t="str">
        <f t="shared" si="4"/>
        <v/>
      </c>
      <c r="N13" s="49" t="str">
        <f t="shared" si="5"/>
        <v/>
      </c>
      <c r="O13" s="125" t="str">
        <f t="shared" si="6"/>
        <v/>
      </c>
      <c r="P13" s="125" t="e" cm="1">
        <f t="array" ref="P13">IF(M13&lt;&gt;"", INDEX(十五音舒聲碼, M13, 1), INDEX(十五音舒聲碼, N13, 1))</f>
        <v>#VALUE!</v>
      </c>
      <c r="Q13" s="125" t="str">
        <f t="shared" si="7"/>
        <v>入聲</v>
      </c>
      <c r="R13" s="125" t="str" cm="1">
        <f t="array" ref="R13">IF(AND(M13="", N13=""), "", IF(M13&lt;&gt;"", INDEX(十五音韻母資料表, M13, 2), INDEX(十五音韻母資料表, N13, 2)))</f>
        <v/>
      </c>
      <c r="S13" s="2"/>
      <c r="T13" s="2"/>
      <c r="U13" s="2"/>
    </row>
    <row r="14" spans="2:21" ht="23">
      <c r="B14" s="99">
        <v>8</v>
      </c>
      <c r="C14" s="209" t="s">
        <v>62</v>
      </c>
      <c r="D14" s="209" t="s">
        <v>1802</v>
      </c>
      <c r="E14" s="210">
        <f>IFERROR( MATCH($C14, 【設定】韻母十五音對照表!$S$4:$S$53, 0), MATCH($C14, 【設定】韻母十五音對照表!$T$4:$T$53, 0) )</f>
        <v>27</v>
      </c>
      <c r="F14" s="210" t="str">
        <f t="array" ref="F14">INDEX(十五音韻母資料表, $E14, $F$4)</f>
        <v>艍</v>
      </c>
      <c r="G14" s="39"/>
      <c r="H14" s="99">
        <v>8</v>
      </c>
      <c r="I14" s="207" t="s">
        <v>1803</v>
      </c>
      <c r="J14" s="39"/>
      <c r="K14" s="202">
        <v>8</v>
      </c>
      <c r="L14" s="208" t="str">
        <f t="shared" si="1"/>
        <v>nooh</v>
      </c>
      <c r="M14" s="49" t="str">
        <f t="shared" si="4"/>
        <v/>
      </c>
      <c r="N14" s="49" t="str">
        <f t="shared" si="5"/>
        <v/>
      </c>
      <c r="O14" s="125" t="str">
        <f t="shared" si="6"/>
        <v/>
      </c>
      <c r="P14" s="125" t="e">
        <f t="array" ref="P14">IF(M14&lt;&gt;"", INDEX(十五音舒聲碼, M14, 1), INDEX(十五音舒聲碼, N14, 1))</f>
        <v>#VALUE!</v>
      </c>
      <c r="Q14" s="125" t="str">
        <f t="shared" si="7"/>
        <v>入聲</v>
      </c>
      <c r="R14" s="125" t="str" cm="1">
        <f t="array" ref="R14">IF(AND(M14="", N14=""), "", IF(M14&lt;&gt;"", INDEX(十五音韻母資料表, M14, 2), INDEX(十五音韻母資料表, N14, 2)))</f>
        <v/>
      </c>
      <c r="S14" s="2"/>
      <c r="T14" s="2"/>
      <c r="U14" s="2"/>
    </row>
    <row r="15" spans="2:21" ht="23">
      <c r="B15" s="99">
        <v>9</v>
      </c>
      <c r="C15" s="209" t="s">
        <v>484</v>
      </c>
      <c r="D15" s="209" t="s">
        <v>1802</v>
      </c>
      <c r="E15" s="210">
        <f>IFERROR( MATCH($C15, 【設定】韻母十五音對照表!$S$4:$S$53, 0), MATCH($C15, 【設定】韻母十五音對照表!$T$4:$T$53, 0) )</f>
        <v>27</v>
      </c>
      <c r="F15" s="210" t="str">
        <f t="array" ref="F15">INDEX(十五音韻母資料表, $E15, $F$4)</f>
        <v>艍</v>
      </c>
      <c r="G15" s="39"/>
      <c r="H15" s="99">
        <v>9</v>
      </c>
      <c r="I15" s="207" t="s">
        <v>86</v>
      </c>
      <c r="J15" s="39"/>
      <c r="K15" s="202">
        <v>9</v>
      </c>
      <c r="L15" s="208" t="str">
        <f t="shared" si="1"/>
        <v>o</v>
      </c>
      <c r="M15" s="49">
        <f t="shared" si="4"/>
        <v>15</v>
      </c>
      <c r="N15" s="49" t="str">
        <f t="shared" si="5"/>
        <v/>
      </c>
      <c r="O15" s="125">
        <f t="shared" si="6"/>
        <v>15</v>
      </c>
      <c r="P15" s="125" t="str">
        <f t="array" ref="P15">IF(M15&lt;&gt;"", INDEX(十五音舒聲碼, M15, 1), INDEX(十五音舒聲碼, N15, 1))</f>
        <v>o</v>
      </c>
      <c r="Q15" s="125" t="str">
        <f t="shared" si="7"/>
        <v>舒聲</v>
      </c>
      <c r="R15" s="125" t="str" cm="1">
        <f t="array" ref="R15">IF(AND(M15="", N15=""), "", IF(M15&lt;&gt;"", INDEX(十五音韻母資料表, M15, 2), INDEX(十五音韻母資料表, N15, 2)))</f>
        <v>高</v>
      </c>
      <c r="S15" s="2"/>
      <c r="T15" s="2"/>
      <c r="U15" s="2"/>
    </row>
    <row r="16" spans="2:21" ht="23">
      <c r="B16" s="99">
        <v>10</v>
      </c>
      <c r="C16" s="209" t="s">
        <v>69</v>
      </c>
      <c r="D16" s="209" t="s">
        <v>1802</v>
      </c>
      <c r="E16" s="210">
        <f>IFERROR( MATCH($C16, 【設定】韻母十五音對照表!$S$4:$S$53, 0), MATCH($C16, 【設定】韻母十五音對照表!$T$4:$T$53, 0) )</f>
        <v>30</v>
      </c>
      <c r="F16" s="210" t="str">
        <f t="array" ref="F16">INDEX(十五音韻母資料表, $E16, $F$4)</f>
        <v>丩</v>
      </c>
      <c r="G16" s="39"/>
      <c r="H16" s="99">
        <v>10</v>
      </c>
      <c r="I16" s="207" t="s">
        <v>381</v>
      </c>
      <c r="J16" s="39"/>
      <c r="K16" s="202">
        <v>10</v>
      </c>
      <c r="L16" s="208" t="str">
        <f t="shared" si="1"/>
        <v>oh</v>
      </c>
      <c r="M16" s="49" t="str">
        <f t="shared" si="4"/>
        <v/>
      </c>
      <c r="N16" s="49">
        <f t="shared" si="5"/>
        <v>15</v>
      </c>
      <c r="O16" s="125">
        <f t="shared" si="6"/>
        <v>15</v>
      </c>
      <c r="P16" s="125" t="str">
        <f t="array" ref="P16">IF(M16&lt;&gt;"", INDEX(十五音舒聲碼, M16, 1), INDEX(十五音舒聲碼, N16, 1))</f>
        <v>o</v>
      </c>
      <c r="Q16" s="125" t="str">
        <f t="shared" si="7"/>
        <v>入聲</v>
      </c>
      <c r="R16" s="125" t="str" cm="1">
        <f t="array" ref="R16">IF(AND(M16="", N16=""), "", IF(M16&lt;&gt;"", INDEX(十五音韻母資料表, M16, 2), INDEX(十五音韻母資料表, N16, 2)))</f>
        <v>高</v>
      </c>
      <c r="S16" s="2"/>
      <c r="T16" s="2"/>
      <c r="U16" s="2"/>
    </row>
    <row r="17" spans="2:18" ht="23">
      <c r="B17" s="99">
        <v>11</v>
      </c>
      <c r="C17" s="209" t="s">
        <v>1701</v>
      </c>
      <c r="D17" s="209" t="s">
        <v>1802</v>
      </c>
      <c r="E17" s="210" t="e">
        <f>IFERROR( MATCH($C17, 【設定】韻母十五音對照表!$S$4:$S$53, 0), MATCH($C17, 【設定】韻母十五音對照表!$T$4:$T$53, 0) )</f>
        <v>#N/A</v>
      </c>
      <c r="F17" s="210" t="e">
        <f t="array" ref="F17">INDEX(十五音韻母資料表, $E17, $F$4)</f>
        <v>#N/A</v>
      </c>
      <c r="G17" s="39"/>
      <c r="H17" s="99">
        <v>11</v>
      </c>
      <c r="I17" s="207" t="s">
        <v>98</v>
      </c>
      <c r="J17" s="39"/>
      <c r="K17" s="202">
        <v>11</v>
      </c>
      <c r="L17" s="208" t="str">
        <f t="shared" si="1"/>
        <v>e</v>
      </c>
      <c r="M17" s="49">
        <f t="shared" si="4"/>
        <v>39</v>
      </c>
      <c r="N17" s="49" t="str">
        <f t="shared" si="5"/>
        <v/>
      </c>
      <c r="O17" s="125">
        <f t="shared" si="6"/>
        <v>39</v>
      </c>
      <c r="P17" s="125" t="str">
        <f t="array" ref="P17">IF(M17&lt;&gt;"", INDEX(十五音舒聲碼, M17, 1), INDEX(十五音舒聲碼, N17, 1))</f>
        <v>e</v>
      </c>
      <c r="Q17" s="125" t="str">
        <f t="shared" si="7"/>
        <v>舒聲</v>
      </c>
      <c r="R17" s="125" t="str" cm="1">
        <f t="array" ref="R17">IF(AND(M17="", N17=""), "", IF(M17&lt;&gt;"", INDEX(十五音韻母資料表, M17, 2), INDEX(十五音韻母資料表, N17, 2)))</f>
        <v>伽</v>
      </c>
    </row>
    <row r="18" spans="2:18" ht="23">
      <c r="B18" s="99">
        <v>12</v>
      </c>
      <c r="C18" s="209" t="s">
        <v>713</v>
      </c>
      <c r="D18" s="209" t="s">
        <v>1802</v>
      </c>
      <c r="E18" s="210">
        <f>IFERROR( MATCH($C18, 【設定】韻母十五音對照表!$S$4:$S$53, 0), MATCH($C18, 【設定】韻母十五音對照表!$T$4:$T$53, 0) )</f>
        <v>50</v>
      </c>
      <c r="F18" s="210" t="str">
        <f t="array" ref="F18">INDEX(十五音韻母資料表, $E18, $F$4)</f>
        <v>牛</v>
      </c>
      <c r="G18" s="39"/>
      <c r="H18" s="99">
        <v>12</v>
      </c>
      <c r="I18" s="207" t="s">
        <v>521</v>
      </c>
      <c r="J18" s="39"/>
      <c r="K18" s="202">
        <v>12</v>
      </c>
      <c r="L18" s="208" t="str">
        <f t="shared" si="1"/>
        <v>ne</v>
      </c>
      <c r="M18" s="49">
        <f t="shared" si="4"/>
        <v>31</v>
      </c>
      <c r="N18" s="49" t="str">
        <f t="shared" si="5"/>
        <v/>
      </c>
      <c r="O18" s="125">
        <f t="shared" si="6"/>
        <v>31</v>
      </c>
      <c r="P18" s="125" t="str">
        <f t="array" ref="P18">IF(M18&lt;&gt;"", INDEX(十五音舒聲碼, M18, 1), INDEX(十五音舒聲碼, N18, 1))</f>
        <v>enn</v>
      </c>
      <c r="Q18" s="125" t="str">
        <f t="shared" si="7"/>
        <v>舒聲</v>
      </c>
      <c r="R18" s="125" t="str" cm="1">
        <f t="array" ref="R18">IF(AND(M18="", N18=""), "", IF(M18&lt;&gt;"", INDEX(十五音韻母資料表, M18, 2), INDEX(十五音韻母資料表, N18, 2)))</f>
        <v>更</v>
      </c>
    </row>
    <row r="19" spans="2:18" ht="23">
      <c r="B19" s="99">
        <v>13</v>
      </c>
      <c r="C19" s="14" t="s">
        <v>80</v>
      </c>
      <c r="D19" s="14" t="s">
        <v>1804</v>
      </c>
      <c r="E19" s="109">
        <f>IFERROR( MATCH($C19, 【設定】韻母十五音對照表!$S$4:$S$53, 0), MATCH($C19, 【設定】韻母十五音對照表!$T$4:$T$53, 0) )</f>
        <v>28</v>
      </c>
      <c r="F19" s="109" t="str">
        <f t="array" ref="F19">INDEX(十五音韻母資料表, $E19, $F$4)</f>
        <v>膠</v>
      </c>
      <c r="G19" s="39"/>
      <c r="H19" s="99">
        <v>13</v>
      </c>
      <c r="I19" s="207" t="s">
        <v>522</v>
      </c>
      <c r="J19" s="39"/>
      <c r="K19" s="202">
        <v>13</v>
      </c>
      <c r="L19" s="208" t="str">
        <f t="shared" si="1"/>
        <v>neh</v>
      </c>
      <c r="M19" s="49" t="str">
        <f t="shared" si="4"/>
        <v/>
      </c>
      <c r="N19" s="49">
        <f t="shared" si="5"/>
        <v>31</v>
      </c>
      <c r="O19" s="125">
        <f t="shared" si="6"/>
        <v>31</v>
      </c>
      <c r="P19" s="125" t="str">
        <f t="array" ref="P19">IF(M19&lt;&gt;"", INDEX(十五音舒聲碼, M19, 1), INDEX(十五音舒聲碼, N19, 1))</f>
        <v>enn</v>
      </c>
      <c r="Q19" s="125" t="str">
        <f t="shared" si="7"/>
        <v>入聲</v>
      </c>
      <c r="R19" s="125" t="str" cm="1">
        <f t="array" ref="R19">IF(AND(M19="", N19=""), "", IF(M19&lt;&gt;"", INDEX(十五音韻母資料表, M19, 2), INDEX(十五音韻母資料表, N19, 2)))</f>
        <v>更</v>
      </c>
    </row>
    <row r="20" spans="2:18" ht="23">
      <c r="B20" s="99">
        <v>14</v>
      </c>
      <c r="C20" s="14" t="s">
        <v>492</v>
      </c>
      <c r="D20" s="14" t="s">
        <v>1804</v>
      </c>
      <c r="E20" s="109">
        <f>IFERROR( MATCH($C20, 【設定】韻母十五音對照表!$S$4:$S$53, 0), MATCH($C20, 【設定】韻母十五音對照表!$T$4:$T$53, 0) )</f>
        <v>28</v>
      </c>
      <c r="F20" s="109" t="str">
        <f t="array" ref="F20">INDEX(十五音韻母資料表, $E20, $F$4)</f>
        <v>膠</v>
      </c>
      <c r="G20" s="39"/>
      <c r="H20" s="99">
        <v>14</v>
      </c>
      <c r="I20" s="207" t="s">
        <v>83</v>
      </c>
      <c r="J20" s="39"/>
      <c r="K20" s="202">
        <v>14</v>
      </c>
      <c r="L20" s="208" t="str">
        <f t="shared" si="1"/>
        <v>ai</v>
      </c>
      <c r="M20" s="49">
        <f t="shared" si="4"/>
        <v>16</v>
      </c>
      <c r="N20" s="49" t="str">
        <f t="shared" si="5"/>
        <v/>
      </c>
      <c r="O20" s="125">
        <f t="shared" si="6"/>
        <v>16</v>
      </c>
      <c r="P20" s="125" t="str">
        <f t="array" ref="P20">IF(M20&lt;&gt;"", INDEX(十五音舒聲碼, M20, 1), INDEX(十五音舒聲碼, N20, 1))</f>
        <v>ai</v>
      </c>
      <c r="Q20" s="125" t="str">
        <f t="shared" si="7"/>
        <v>舒聲</v>
      </c>
      <c r="R20" s="125" t="str" cm="1">
        <f t="array" ref="R20">IF(AND(M20="", N20=""), "", IF(M20&lt;&gt;"", INDEX(十五音韻母資料表, M20, 2), INDEX(十五音韻母資料表, N20, 2)))</f>
        <v>皆</v>
      </c>
    </row>
    <row r="21" spans="2:18" ht="23">
      <c r="B21" s="99">
        <v>15</v>
      </c>
      <c r="C21" s="14" t="s">
        <v>477</v>
      </c>
      <c r="D21" s="14" t="s">
        <v>1804</v>
      </c>
      <c r="E21" s="109">
        <f>IFERROR( MATCH($C21, 【設定】韻母十五音對照表!$S$4:$S$53, 0), MATCH($C21, 【設定】韻母十五音對照表!$T$4:$T$53, 0) )</f>
        <v>26</v>
      </c>
      <c r="F21" s="109" t="str">
        <f t="array" ref="F21">INDEX(十五音韻母資料表, $E21, $F$4)</f>
        <v>監</v>
      </c>
      <c r="G21" s="39"/>
      <c r="H21" s="99">
        <v>15</v>
      </c>
      <c r="I21" s="207" t="s">
        <v>606</v>
      </c>
      <c r="J21" s="39"/>
      <c r="K21" s="202">
        <v>15</v>
      </c>
      <c r="L21" s="208" t="str">
        <f t="shared" si="1"/>
        <v>nai</v>
      </c>
      <c r="M21" s="49">
        <f t="shared" si="4"/>
        <v>40</v>
      </c>
      <c r="N21" s="49" t="str">
        <f t="shared" si="5"/>
        <v/>
      </c>
      <c r="O21" s="125">
        <f t="shared" si="6"/>
        <v>40</v>
      </c>
      <c r="P21" s="125" t="str">
        <f t="array" ref="P21">IF(M21&lt;&gt;"", INDEX(十五音舒聲碼, M21, 1), INDEX(十五音舒聲碼, N21, 1))</f>
        <v>ainn</v>
      </c>
      <c r="Q21" s="125" t="str">
        <f t="shared" si="7"/>
        <v>舒聲</v>
      </c>
      <c r="R21" s="125" t="str" cm="1">
        <f t="array" ref="R21">IF(AND(M21="", N21=""), "", IF(M21&lt;&gt;"", INDEX(十五音韻母資料表, M21, 2), INDEX(十五音韻母資料表, N21, 2)))</f>
        <v>閒</v>
      </c>
    </row>
    <row r="22" spans="2:18" ht="23">
      <c r="B22" s="99">
        <v>16</v>
      </c>
      <c r="C22" s="14" t="s">
        <v>478</v>
      </c>
      <c r="D22" s="14" t="s">
        <v>1804</v>
      </c>
      <c r="E22" s="109">
        <f>IFERROR( MATCH($C22, 【設定】韻母十五音對照表!$S$4:$S$53, 0), MATCH($C22, 【設定】韻母十五音對照表!$T$4:$T$53, 0) )</f>
        <v>26</v>
      </c>
      <c r="F22" s="109" t="str">
        <f t="array" ref="F22">INDEX(十五音韻母資料表, $E22, $F$4)</f>
        <v>監</v>
      </c>
      <c r="G22" s="39"/>
      <c r="H22" s="99">
        <v>16</v>
      </c>
      <c r="I22" s="207" t="s">
        <v>1805</v>
      </c>
      <c r="J22" s="39"/>
      <c r="K22" s="202">
        <v>16</v>
      </c>
      <c r="L22" s="208" t="str">
        <f t="shared" si="1"/>
        <v>aih</v>
      </c>
      <c r="M22" s="49" t="str">
        <f t="shared" si="4"/>
        <v/>
      </c>
      <c r="N22" s="49" t="str">
        <f t="shared" si="5"/>
        <v/>
      </c>
      <c r="O22" s="125" t="str">
        <f t="shared" si="6"/>
        <v/>
      </c>
      <c r="P22" s="125" t="e">
        <f t="array" ref="P22">IF(M22&lt;&gt;"", INDEX(十五音舒聲碼, M22, 1), INDEX(十五音舒聲碼, N22, 1))</f>
        <v>#VALUE!</v>
      </c>
      <c r="Q22" s="125" t="str">
        <f t="shared" si="7"/>
        <v>入聲</v>
      </c>
      <c r="R22" s="125" t="str" cm="1">
        <f t="array" ref="R22">IF(AND(M22="", N22=""), "", IF(M22&lt;&gt;"", INDEX(十五音韻母資料表, M22, 2), INDEX(十五音韻母資料表, N22, 2)))</f>
        <v/>
      </c>
    </row>
    <row r="23" spans="2:18" ht="23">
      <c r="B23" s="99">
        <v>17</v>
      </c>
      <c r="C23" s="14" t="s">
        <v>106</v>
      </c>
      <c r="D23" s="14" t="s">
        <v>1804</v>
      </c>
      <c r="E23" s="109">
        <f>IFERROR( MATCH($C23, 【設定】韻母十五音對照表!$S$4:$S$53, 0), MATCH($C23, 【設定】韻母十五音對照表!$T$4:$T$53, 0) )</f>
        <v>24</v>
      </c>
      <c r="F23" s="109" t="str">
        <f t="array" ref="F23">INDEX(十五音韻母資料表, $E23, $F$4)</f>
        <v>迦</v>
      </c>
      <c r="G23" s="39"/>
      <c r="H23" s="99">
        <v>17</v>
      </c>
      <c r="I23" s="207" t="s">
        <v>1806</v>
      </c>
      <c r="J23" s="39"/>
      <c r="K23" s="202">
        <v>17</v>
      </c>
      <c r="L23" s="208" t="str">
        <f t="shared" si="1"/>
        <v>naih</v>
      </c>
      <c r="M23" s="49" t="str">
        <f t="shared" si="4"/>
        <v/>
      </c>
      <c r="N23" s="49" t="str">
        <f t="shared" si="5"/>
        <v/>
      </c>
      <c r="O23" s="125" t="str">
        <f t="shared" si="6"/>
        <v/>
      </c>
      <c r="P23" s="125" t="e">
        <f t="array" ref="P23">IF(M23&lt;&gt;"", INDEX(十五音舒聲碼, M23, 1), INDEX(十五音舒聲碼, N23, 1))</f>
        <v>#VALUE!</v>
      </c>
      <c r="Q23" s="125" t="str">
        <f t="shared" si="7"/>
        <v>入聲</v>
      </c>
      <c r="R23" s="125" t="str" cm="1">
        <f t="array" ref="R23">IF(AND(M23="", N23=""), "", IF(M23&lt;&gt;"", INDEX(十五音韻母資料表, M23, 2), INDEX(十五音韻母資料表, N23, 2)))</f>
        <v/>
      </c>
    </row>
    <row r="24" spans="2:18" ht="23">
      <c r="B24" s="99">
        <v>18</v>
      </c>
      <c r="C24" s="14" t="s">
        <v>130</v>
      </c>
      <c r="D24" s="14" t="s">
        <v>1804</v>
      </c>
      <c r="E24" s="109">
        <f>IFERROR( MATCH($C24, 【設定】韻母十五音對照表!$S$4:$S$53, 0), MATCH($C24, 【設定】韻母十五音對照表!$T$4:$T$53, 0) )</f>
        <v>24</v>
      </c>
      <c r="F24" s="109" t="str">
        <f t="array" ref="F24">INDEX(十五音韻母資料表, $E24, $F$4)</f>
        <v>迦</v>
      </c>
      <c r="G24" s="39"/>
      <c r="H24" s="99">
        <v>18</v>
      </c>
      <c r="I24" s="207" t="s">
        <v>444</v>
      </c>
      <c r="J24" s="39"/>
      <c r="K24" s="202">
        <v>18</v>
      </c>
      <c r="L24" s="208" t="str">
        <f t="shared" si="1"/>
        <v>ao</v>
      </c>
      <c r="M24" s="49">
        <f t="shared" si="4"/>
        <v>23</v>
      </c>
      <c r="N24" s="49" t="str">
        <f t="shared" si="5"/>
        <v/>
      </c>
      <c r="O24" s="125">
        <f t="shared" si="6"/>
        <v>23</v>
      </c>
      <c r="P24" s="125" t="str">
        <f t="array" ref="P24">IF(M24&lt;&gt;"", INDEX(十五音舒聲碼, M24, 1), INDEX(十五音舒聲碼, N24, 1))</f>
        <v>au</v>
      </c>
      <c r="Q24" s="125" t="str">
        <f t="shared" si="7"/>
        <v>舒聲</v>
      </c>
      <c r="R24" s="125" t="str" cm="1">
        <f t="array" ref="R24">IF(AND(M24="", N24=""), "", IF(M24&lt;&gt;"", INDEX(十五音韻母資料表, M24, 2), INDEX(十五音韻母資料表, N24, 2)))</f>
        <v>交</v>
      </c>
    </row>
    <row r="25" spans="2:18" ht="23">
      <c r="B25" s="99">
        <v>19</v>
      </c>
      <c r="C25" s="14" t="s">
        <v>576</v>
      </c>
      <c r="D25" s="14" t="s">
        <v>1804</v>
      </c>
      <c r="E25" s="109">
        <f>IFERROR( MATCH($C25, 【設定】韻母十五音對照表!$S$4:$S$53, 0), MATCH($C25, 【設定】韻母十五音對照表!$T$4:$T$53, 0) )</f>
        <v>36</v>
      </c>
      <c r="F25" s="109" t="str">
        <f t="array" ref="F25">INDEX(十五音韻母資料表, $E25, $F$4)</f>
        <v>驚</v>
      </c>
      <c r="G25" s="39"/>
      <c r="H25" s="99">
        <v>19</v>
      </c>
      <c r="I25" s="207" t="s">
        <v>694</v>
      </c>
      <c r="J25" s="39"/>
      <c r="K25" s="202">
        <v>19</v>
      </c>
      <c r="L25" s="208" t="str">
        <f t="shared" si="1"/>
        <v>nao</v>
      </c>
      <c r="M25" s="49">
        <f t="shared" si="4"/>
        <v>48</v>
      </c>
      <c r="N25" s="49" t="str">
        <f t="shared" si="5"/>
        <v/>
      </c>
      <c r="O25" s="125">
        <f t="shared" si="6"/>
        <v>48</v>
      </c>
      <c r="P25" s="125" t="str">
        <f t="array" ref="P25">IF(M25&lt;&gt;"", INDEX(十五音舒聲碼, M25, 1), INDEX(十五音舒聲碼, N25, 1))</f>
        <v>aunn</v>
      </c>
      <c r="Q25" s="125" t="str">
        <f t="shared" si="7"/>
        <v>舒聲</v>
      </c>
      <c r="R25" s="125" t="str" cm="1">
        <f t="array" ref="R25">IF(AND(M25="", N25=""), "", IF(M25&lt;&gt;"", INDEX(十五音韻母資料表, M25, 2), INDEX(十五音韻母資料表, N25, 2)))</f>
        <v>爻</v>
      </c>
    </row>
    <row r="26" spans="2:18" ht="23">
      <c r="B26" s="99">
        <v>20</v>
      </c>
      <c r="C26" s="14" t="s">
        <v>1807</v>
      </c>
      <c r="D26" s="14" t="s">
        <v>1804</v>
      </c>
      <c r="E26" s="109" t="e">
        <f>IFERROR( MATCH($C26, 【設定】韻母十五音對照表!$S$4:$S$53, 0), MATCH($C26, 【設定】韻母十五音對照表!$T$4:$T$53, 0) )</f>
        <v>#N/A</v>
      </c>
      <c r="F26" s="109" t="e">
        <f t="array" ref="F26">INDEX(十五音韻母資料表, $E26, $F$4)</f>
        <v>#N/A</v>
      </c>
      <c r="G26" s="39"/>
      <c r="H26" s="99">
        <v>20</v>
      </c>
      <c r="I26" s="207" t="s">
        <v>445</v>
      </c>
      <c r="J26" s="39"/>
      <c r="K26" s="202">
        <v>20</v>
      </c>
      <c r="L26" s="208" t="str">
        <f t="shared" si="1"/>
        <v>aoh</v>
      </c>
      <c r="M26" s="49" t="str">
        <f t="shared" si="4"/>
        <v/>
      </c>
      <c r="N26" s="49">
        <f t="shared" si="5"/>
        <v>23</v>
      </c>
      <c r="O26" s="125">
        <f t="shared" si="6"/>
        <v>23</v>
      </c>
      <c r="P26" s="125" t="str">
        <f t="array" ref="P26">IF(M26&lt;&gt;"", INDEX(十五音舒聲碼, M26, 1), INDEX(十五音舒聲碼, N26, 1))</f>
        <v>au</v>
      </c>
      <c r="Q26" s="125" t="str">
        <f t="shared" si="7"/>
        <v>入聲</v>
      </c>
      <c r="R26" s="125" t="str" cm="1">
        <f t="array" ref="R26">IF(AND(M26="", N26=""), "", IF(M26&lt;&gt;"", INDEX(十五音韻母資料表, M26, 2), INDEX(十五音韻母資料表, N26, 2)))</f>
        <v>交</v>
      </c>
    </row>
    <row r="27" spans="2:18" ht="23">
      <c r="B27" s="99">
        <v>21</v>
      </c>
      <c r="C27" s="14" t="s">
        <v>415</v>
      </c>
      <c r="D27" s="14" t="s">
        <v>1804</v>
      </c>
      <c r="E27" s="109">
        <f>IFERROR( MATCH($C27, 【設定】韻母十五音對照表!$S$4:$S$53, 0), MATCH($C27, 【設定】韻母十五音對照表!$T$4:$T$53, 0) )</f>
        <v>20</v>
      </c>
      <c r="F27" s="109" t="str">
        <f t="array" ref="F27">INDEX(十五音韻母資料表, $E27, $F$4)</f>
        <v>瓜</v>
      </c>
      <c r="G27" s="39"/>
      <c r="H27" s="99">
        <v>21</v>
      </c>
      <c r="I27" s="207" t="s">
        <v>1808</v>
      </c>
      <c r="J27" s="39"/>
      <c r="K27" s="202">
        <v>21</v>
      </c>
      <c r="L27" s="208" t="str">
        <f t="shared" si="1"/>
        <v>naoh</v>
      </c>
      <c r="M27" s="49" t="str">
        <f t="shared" si="4"/>
        <v/>
      </c>
      <c r="N27" s="49" t="str">
        <f t="shared" si="5"/>
        <v/>
      </c>
      <c r="O27" s="125" t="str">
        <f t="shared" si="6"/>
        <v/>
      </c>
      <c r="P27" s="125" t="e">
        <f t="array" ref="P27">IF(M27&lt;&gt;"", INDEX(十五音舒聲碼, M27, 1), INDEX(十五音舒聲碼, N27, 1))</f>
        <v>#VALUE!</v>
      </c>
      <c r="Q27" s="125" t="str">
        <f t="shared" si="7"/>
        <v>入聲</v>
      </c>
      <c r="R27" s="125" t="str" cm="1">
        <f t="array" ref="R27">IF(AND(M27="", N27=""), "", IF(M27&lt;&gt;"", INDEX(十五音韻母資料表, M27, 2), INDEX(十五音韻母資料表, N27, 2)))</f>
        <v/>
      </c>
    </row>
    <row r="28" spans="2:18" ht="23">
      <c r="B28" s="99">
        <v>22</v>
      </c>
      <c r="C28" s="14" t="s">
        <v>419</v>
      </c>
      <c r="D28" s="14" t="s">
        <v>1804</v>
      </c>
      <c r="E28" s="109">
        <f>IFERROR( MATCH($C28, 【設定】韻母十五音對照表!$S$4:$S$53, 0), MATCH($C28, 【設定】韻母十五音對照表!$T$4:$T$53, 0) )</f>
        <v>20</v>
      </c>
      <c r="F28" s="109" t="str">
        <f t="array" ref="F28">INDEX(十五音韻母資料表, $E28, $F$4)</f>
        <v>瓜</v>
      </c>
      <c r="G28" s="39"/>
      <c r="H28" s="99">
        <v>22</v>
      </c>
      <c r="I28" s="207" t="s">
        <v>229</v>
      </c>
      <c r="J28" s="39"/>
      <c r="K28" s="202">
        <v>22</v>
      </c>
      <c r="L28" s="208" t="str">
        <f t="shared" si="1"/>
        <v>m</v>
      </c>
      <c r="M28" s="49">
        <f t="shared" si="4"/>
        <v>42</v>
      </c>
      <c r="N28" s="49" t="str">
        <f t="shared" si="5"/>
        <v/>
      </c>
      <c r="O28" s="125">
        <f t="shared" si="6"/>
        <v>42</v>
      </c>
      <c r="P28" s="125" t="str">
        <f t="array" ref="P28">IF(M28&lt;&gt;"", INDEX(十五音舒聲碼, M28, 1), INDEX(十五音舒聲碼, N28, 1))</f>
        <v>m</v>
      </c>
      <c r="Q28" s="125" t="str">
        <f t="shared" si="7"/>
        <v>舒聲</v>
      </c>
      <c r="R28" s="125" t="str" cm="1">
        <f t="array" ref="R28">IF(AND(M28="", N28=""), "", IF(M28&lt;&gt;"", INDEX(十五音韻母資料表, M28, 2), INDEX(十五音韻母資料表, N28, 2)))</f>
        <v>姆</v>
      </c>
    </row>
    <row r="29" spans="2:18" ht="23">
      <c r="B29" s="99">
        <v>23</v>
      </c>
      <c r="C29" s="14" t="s">
        <v>586</v>
      </c>
      <c r="D29" s="14" t="s">
        <v>1804</v>
      </c>
      <c r="E29" s="109">
        <f>IFERROR( MATCH($C29, 【設定】韻母十五音對照表!$S$4:$S$53, 0), MATCH($C29, 【設定】韻母十五音對照表!$T$4:$T$53, 0) )</f>
        <v>37</v>
      </c>
      <c r="F29" s="109" t="str">
        <f t="array" ref="F29">INDEX(十五音韻母資料表, $E29, $F$4)</f>
        <v>官</v>
      </c>
      <c r="G29" s="39"/>
      <c r="H29" s="99">
        <v>23</v>
      </c>
      <c r="I29" s="207" t="s">
        <v>1230</v>
      </c>
      <c r="J29" s="39"/>
      <c r="K29" s="202">
        <v>23</v>
      </c>
      <c r="L29" s="208" t="str">
        <f t="shared" si="1"/>
        <v>mh</v>
      </c>
      <c r="M29" s="49" t="str">
        <f t="shared" si="4"/>
        <v/>
      </c>
      <c r="N29" s="49" t="str">
        <f t="shared" si="5"/>
        <v/>
      </c>
      <c r="O29" s="125" t="str">
        <f t="shared" si="6"/>
        <v/>
      </c>
      <c r="P29" s="125" t="e">
        <f t="array" ref="P29">IF(M29&lt;&gt;"", INDEX(十五音舒聲碼, M29, 1), INDEX(十五音舒聲碼, N29, 1))</f>
        <v>#VALUE!</v>
      </c>
      <c r="Q29" s="125" t="str">
        <f t="shared" si="7"/>
        <v>入聲</v>
      </c>
      <c r="R29" s="125" t="str" cm="1">
        <f t="array" ref="R29">IF(AND(M29="", N29=""), "", IF(M29&lt;&gt;"", INDEX(十五音韻母資料表, M29, 2), INDEX(十五音韻母資料表, N29, 2)))</f>
        <v/>
      </c>
    </row>
    <row r="30" spans="2:18" ht="23">
      <c r="B30" s="99">
        <v>24</v>
      </c>
      <c r="C30" s="209" t="s">
        <v>75</v>
      </c>
      <c r="D30" s="209" t="s">
        <v>1809</v>
      </c>
      <c r="E30" s="210">
        <f>IFERROR( MATCH($C30, 【設定】韻母十五音對照表!$S$4:$S$53, 0), MATCH($C30, 【設定】韻母十五音對照表!$T$4:$T$53, 0) )</f>
        <v>11</v>
      </c>
      <c r="F30" s="210" t="str">
        <f t="array" ref="F30">INDEX(十五音韻母資料表, $E30, $F$4)</f>
        <v>沽</v>
      </c>
      <c r="G30" s="39"/>
      <c r="H30" s="99">
        <v>24</v>
      </c>
      <c r="I30" s="207" t="s">
        <v>109</v>
      </c>
      <c r="J30" s="39"/>
      <c r="K30" s="202">
        <v>24</v>
      </c>
      <c r="L30" s="208" t="str">
        <f t="shared" si="1"/>
        <v>am</v>
      </c>
      <c r="M30" s="49">
        <f t="shared" si="4"/>
        <v>19</v>
      </c>
      <c r="N30" s="49" t="str">
        <f t="shared" si="5"/>
        <v/>
      </c>
      <c r="O30" s="125">
        <f t="shared" si="6"/>
        <v>19</v>
      </c>
      <c r="P30" s="125" t="str">
        <f t="array" ref="P30">IF(M30&lt;&gt;"", INDEX(十五音舒聲碼, M30, 1), INDEX(十五音舒聲碼, N30, 1))</f>
        <v>am</v>
      </c>
      <c r="Q30" s="125" t="str">
        <f t="shared" si="7"/>
        <v>舒聲</v>
      </c>
      <c r="R30" s="125" t="str" cm="1">
        <f t="array" ref="R30">IF(AND(M30="", N30=""), "", IF(M30&lt;&gt;"", INDEX(十五音韻母資料表, M30, 2), INDEX(十五音韻母資料表, N30, 2)))</f>
        <v>甘</v>
      </c>
    </row>
    <row r="31" spans="2:18" ht="23">
      <c r="B31" s="99">
        <v>25</v>
      </c>
      <c r="C31" s="209" t="s">
        <v>617</v>
      </c>
      <c r="D31" s="209" t="s">
        <v>1809</v>
      </c>
      <c r="E31" s="210">
        <f>IFERROR( MATCH($C31, 【設定】韻母十五音對照表!$S$4:$S$53, 0), MATCH($C31, 【設定】韻母十五音對照表!$T$4:$T$53, 0) )</f>
        <v>41</v>
      </c>
      <c r="F31" s="210" t="str">
        <f t="array" ref="F31">INDEX(十五音韻母資料表, $E31, $F$4)</f>
        <v>姑</v>
      </c>
      <c r="G31" s="39"/>
      <c r="H31" s="99">
        <v>25</v>
      </c>
      <c r="I31" s="207" t="s">
        <v>408</v>
      </c>
      <c r="J31" s="39"/>
      <c r="K31" s="202">
        <v>25</v>
      </c>
      <c r="L31" s="208" t="str">
        <f t="shared" si="1"/>
        <v>ap</v>
      </c>
      <c r="M31" s="49" t="str">
        <f t="shared" si="4"/>
        <v/>
      </c>
      <c r="N31" s="49">
        <f t="shared" si="5"/>
        <v>19</v>
      </c>
      <c r="O31" s="125">
        <f t="shared" si="6"/>
        <v>19</v>
      </c>
      <c r="P31" s="125" t="str">
        <f t="array" ref="P31">IF(M31&lt;&gt;"", INDEX(十五音舒聲碼, M31, 1), INDEX(十五音舒聲碼, N31, 1))</f>
        <v>am</v>
      </c>
      <c r="Q31" s="125" t="str">
        <f t="shared" si="7"/>
        <v>入聲</v>
      </c>
      <c r="R31" s="125" t="str" cm="1">
        <f t="array" ref="R31">IF(AND(M31="", N31=""), "", IF(M31&lt;&gt;"", INDEX(十五音韻母資料表, M31, 2), INDEX(十五音韻母資料表, N31, 2)))</f>
        <v>甘</v>
      </c>
    </row>
    <row r="32" spans="2:18" ht="23">
      <c r="B32" s="99">
        <v>26</v>
      </c>
      <c r="C32" s="209" t="s">
        <v>1803</v>
      </c>
      <c r="D32" s="209" t="s">
        <v>1809</v>
      </c>
      <c r="E32" s="210" t="e">
        <f>IFERROR( MATCH($C32, 【設定】韻母十五音對照表!$S$4:$S$53, 0), MATCH($C32, 【設定】韻母十五音對照表!$T$4:$T$53, 0) )</f>
        <v>#N/A</v>
      </c>
      <c r="F32" s="210" t="e">
        <f t="array" ref="F32">INDEX(十五音韻母資料表, $E32, $F$4)</f>
        <v>#N/A</v>
      </c>
      <c r="G32" s="39"/>
      <c r="H32" s="99">
        <v>26</v>
      </c>
      <c r="I32" s="207" t="s">
        <v>93</v>
      </c>
      <c r="J32" s="39"/>
      <c r="K32" s="202">
        <v>26</v>
      </c>
      <c r="L32" s="208" t="str">
        <f t="shared" si="1"/>
        <v>an</v>
      </c>
      <c r="M32" s="49">
        <f t="shared" si="4"/>
        <v>6</v>
      </c>
      <c r="N32" s="49" t="str">
        <f t="shared" si="5"/>
        <v/>
      </c>
      <c r="O32" s="125">
        <f t="shared" si="6"/>
        <v>6</v>
      </c>
      <c r="P32" s="125" t="str">
        <f t="array" ref="P32">IF(M32&lt;&gt;"", INDEX(十五音舒聲碼, M32, 1), INDEX(十五音舒聲碼, N32, 1))</f>
        <v>an</v>
      </c>
      <c r="Q32" s="125" t="str">
        <f t="shared" si="7"/>
        <v>舒聲</v>
      </c>
      <c r="R32" s="125" t="str" cm="1">
        <f t="array" ref="R32">IF(AND(M32="", N32=""), "", IF(M32&lt;&gt;"", INDEX(十五音韻母資料表, M32, 2), INDEX(十五音韻母資料表, N32, 2)))</f>
        <v>干</v>
      </c>
    </row>
    <row r="33" spans="2:18" ht="23">
      <c r="B33" s="99">
        <v>27</v>
      </c>
      <c r="C33" s="14" t="s">
        <v>86</v>
      </c>
      <c r="D33" s="14" t="s">
        <v>1810</v>
      </c>
      <c r="E33" s="109">
        <f>IFERROR( MATCH($C33, 【設定】韻母十五音對照表!$S$4:$S$53, 0), MATCH($C33, 【設定】韻母十五音對照表!$T$4:$T$53, 0) )</f>
        <v>15</v>
      </c>
      <c r="F33" s="109" t="str">
        <f t="array" ref="F33">INDEX(十五音韻母資料表, $E33, $F$4)</f>
        <v>高</v>
      </c>
      <c r="G33" s="39"/>
      <c r="H33" s="99">
        <v>27</v>
      </c>
      <c r="I33" s="207" t="s">
        <v>312</v>
      </c>
      <c r="J33" s="39"/>
      <c r="K33" s="202">
        <v>27</v>
      </c>
      <c r="L33" s="208" t="str">
        <f t="shared" si="1"/>
        <v>at</v>
      </c>
      <c r="M33" s="49" t="str">
        <f t="shared" si="4"/>
        <v/>
      </c>
      <c r="N33" s="49">
        <f t="shared" si="5"/>
        <v>6</v>
      </c>
      <c r="O33" s="125">
        <f t="shared" si="6"/>
        <v>6</v>
      </c>
      <c r="P33" s="125" t="str">
        <f t="array" ref="P33">IF(M33&lt;&gt;"", INDEX(十五音舒聲碼, M33, 1), INDEX(十五音舒聲碼, N33, 1))</f>
        <v>an</v>
      </c>
      <c r="Q33" s="125" t="str">
        <f t="shared" si="7"/>
        <v>入聲</v>
      </c>
      <c r="R33" s="125" t="str" cm="1">
        <f t="array" ref="R33">IF(AND(M33="", N33=""), "", IF(M33&lt;&gt;"", INDEX(十五音韻母資料表, M33, 2), INDEX(十五音韻母資料表, N33, 2)))</f>
        <v>干</v>
      </c>
    </row>
    <row r="34" spans="2:18" ht="23">
      <c r="B34" s="99">
        <v>28</v>
      </c>
      <c r="C34" s="14" t="s">
        <v>381</v>
      </c>
      <c r="D34" s="14" t="s">
        <v>1810</v>
      </c>
      <c r="E34" s="109">
        <f>IFERROR( MATCH($C34, 【設定】韻母十五音對照表!$S$4:$S$53, 0), MATCH($C34, 【設定】韻母十五音對照表!$T$4:$T$53, 0) )</f>
        <v>15</v>
      </c>
      <c r="F34" s="109" t="str">
        <f t="array" ref="F34">INDEX(十五音韻母資料表, $E34, $F$4)</f>
        <v>高</v>
      </c>
      <c r="G34" s="39"/>
      <c r="H34" s="99">
        <v>28</v>
      </c>
      <c r="I34" s="207" t="s">
        <v>111</v>
      </c>
      <c r="J34" s="39"/>
      <c r="K34" s="202">
        <v>28</v>
      </c>
      <c r="L34" s="208" t="str">
        <f t="shared" si="1"/>
        <v>ng</v>
      </c>
      <c r="M34" s="49">
        <f t="shared" si="4"/>
        <v>38</v>
      </c>
      <c r="N34" s="49" t="str">
        <f t="shared" si="5"/>
        <v/>
      </c>
      <c r="O34" s="125">
        <f t="shared" si="6"/>
        <v>38</v>
      </c>
      <c r="P34" s="125" t="str">
        <f t="array" ref="P34">IF(M34&lt;&gt;"", INDEX(十五音舒聲碼, M34, 1), INDEX(十五音舒聲碼, N34, 1))</f>
        <v>ng</v>
      </c>
      <c r="Q34" s="125" t="str">
        <f t="shared" si="7"/>
        <v>舒聲</v>
      </c>
      <c r="R34" s="125" t="str" cm="1">
        <f t="array" ref="R34">IF(AND(M34="", N34=""), "", IF(M34&lt;&gt;"", INDEX(十五音韻母資料表, M34, 2), INDEX(十五音韻母資料表, N34, 2)))</f>
        <v>鋼</v>
      </c>
    </row>
    <row r="35" spans="2:18" ht="23">
      <c r="B35" s="99">
        <v>29</v>
      </c>
      <c r="C35" s="14" t="s">
        <v>110</v>
      </c>
      <c r="D35" s="14" t="s">
        <v>1810</v>
      </c>
      <c r="E35" s="109">
        <f>IFERROR( MATCH($C35, 【設定】韻母十五音對照表!$S$4:$S$53, 0), MATCH($C35, 【設定】韻母十五音對照表!$T$4:$T$53, 0) )</f>
        <v>33</v>
      </c>
      <c r="F35" s="109" t="str">
        <f t="array" ref="F35">INDEX(十五音韻母資料表, $E35, $F$4)</f>
        <v>茄</v>
      </c>
      <c r="G35" s="39"/>
      <c r="H35" s="99">
        <v>29</v>
      </c>
      <c r="I35" s="207" t="s">
        <v>1243</v>
      </c>
      <c r="J35" s="39"/>
      <c r="K35" s="202">
        <v>29</v>
      </c>
      <c r="L35" s="208" t="str">
        <f t="shared" si="1"/>
        <v>ngh</v>
      </c>
      <c r="M35" s="49" t="str">
        <f t="shared" si="4"/>
        <v/>
      </c>
      <c r="N35" s="49" t="str">
        <f t="shared" si="5"/>
        <v/>
      </c>
      <c r="O35" s="125" t="str">
        <f t="shared" si="6"/>
        <v/>
      </c>
      <c r="P35" s="125" t="e">
        <f t="array" ref="P35">IF(M35&lt;&gt;"", INDEX(十五音舒聲碼, M35, 1), INDEX(十五音舒聲碼, N35, 1))</f>
        <v>#VALUE!</v>
      </c>
      <c r="Q35" s="125" t="str">
        <f t="shared" si="7"/>
        <v>入聲</v>
      </c>
      <c r="R35" s="125" t="str" cm="1">
        <f t="array" ref="R35">IF(AND(M35="", N35=""), "", IF(M35&lt;&gt;"", INDEX(十五音韻母資料表, M35, 2), INDEX(十五音韻母資料表, N35, 2)))</f>
        <v/>
      </c>
    </row>
    <row r="36" spans="2:18" ht="23">
      <c r="B36" s="99">
        <v>30</v>
      </c>
      <c r="C36" s="14" t="s">
        <v>537</v>
      </c>
      <c r="D36" s="14" t="s">
        <v>1810</v>
      </c>
      <c r="E36" s="109">
        <f>IFERROR( MATCH($C36, 【設定】韻母十五音對照表!$S$4:$S$53, 0), MATCH($C36, 【設定】韻母十五音對照表!$T$4:$T$53, 0) )</f>
        <v>33</v>
      </c>
      <c r="F36" s="109" t="str">
        <f t="array" ref="F36">INDEX(十五音韻母資料表, $E36, $F$4)</f>
        <v>茄</v>
      </c>
      <c r="G36" s="39"/>
      <c r="H36" s="99">
        <v>30</v>
      </c>
      <c r="I36" s="207" t="s">
        <v>95</v>
      </c>
      <c r="J36" s="39"/>
      <c r="K36" s="202">
        <v>30</v>
      </c>
      <c r="L36" s="208" t="str">
        <f t="shared" si="1"/>
        <v>ang</v>
      </c>
      <c r="M36" s="49">
        <f t="shared" si="4"/>
        <v>21</v>
      </c>
      <c r="N36" s="49" t="str">
        <f t="shared" si="5"/>
        <v/>
      </c>
      <c r="O36" s="125">
        <f t="shared" si="6"/>
        <v>21</v>
      </c>
      <c r="P36" s="125" t="str">
        <f t="array" ref="P36">IF(M36&lt;&gt;"", INDEX(十五音舒聲碼, M36, 1), INDEX(十五音舒聲碼, N36, 1))</f>
        <v>ang</v>
      </c>
      <c r="Q36" s="125" t="str">
        <f t="shared" si="7"/>
        <v>舒聲</v>
      </c>
      <c r="R36" s="125" t="str" cm="1">
        <f t="array" ref="R36">IF(AND(M36="", N36=""), "", IF(M36&lt;&gt;"", INDEX(十五音韻母資料表, M36, 2), INDEX(十五音韻母資料表, N36, 2)))</f>
        <v>江</v>
      </c>
    </row>
    <row r="37" spans="2:18" ht="23">
      <c r="B37" s="99">
        <v>31</v>
      </c>
      <c r="C37" s="209" t="s">
        <v>98</v>
      </c>
      <c r="D37" s="209" t="s">
        <v>1811</v>
      </c>
      <c r="E37" s="210">
        <f>IFERROR( MATCH($C37, 【設定】韻母十五音對照表!$S$4:$S$53, 0), MATCH($C37, 【設定】韻母十五音對照表!$T$4:$T$53, 0) )</f>
        <v>39</v>
      </c>
      <c r="F37" s="210" t="str">
        <f t="array" ref="F37">INDEX(十五音韻母資料表, $E37, $F$4)</f>
        <v>伽</v>
      </c>
      <c r="G37" s="39"/>
      <c r="H37" s="99">
        <v>31</v>
      </c>
      <c r="I37" s="207" t="s">
        <v>424</v>
      </c>
      <c r="J37" s="39"/>
      <c r="K37" s="202">
        <v>31</v>
      </c>
      <c r="L37" s="208" t="str">
        <f t="shared" si="1"/>
        <v>ak</v>
      </c>
      <c r="M37" s="49" t="str">
        <f t="shared" si="4"/>
        <v/>
      </c>
      <c r="N37" s="49">
        <f t="shared" si="5"/>
        <v>21</v>
      </c>
      <c r="O37" s="125">
        <f t="shared" si="6"/>
        <v>21</v>
      </c>
      <c r="P37" s="125" t="str">
        <f t="array" ref="P37">IF(M37&lt;&gt;"", INDEX(十五音舒聲碼, M37, 1), INDEX(十五音舒聲碼, N37, 1))</f>
        <v>ang</v>
      </c>
      <c r="Q37" s="125" t="str">
        <f t="shared" si="7"/>
        <v>入聲</v>
      </c>
      <c r="R37" s="125" t="str" cm="1">
        <f t="array" ref="R37">IF(AND(M37="", N37=""), "", IF(M37&lt;&gt;"", INDEX(十五音韻母資料表, M37, 2), INDEX(十五音韻母資料表, N37, 2)))</f>
        <v>江</v>
      </c>
    </row>
    <row r="38" spans="2:18" ht="23">
      <c r="B38" s="99">
        <v>32</v>
      </c>
      <c r="C38" s="209" t="s">
        <v>596</v>
      </c>
      <c r="D38" s="209" t="s">
        <v>1811</v>
      </c>
      <c r="E38" s="210">
        <f>IFERROR( MATCH($C38, 【設定】韻母十五音對照表!$S$4:$S$53, 0), MATCH($C38, 【設定】韻母十五音對照表!$T$4:$T$53, 0) )</f>
        <v>39</v>
      </c>
      <c r="F38" s="210" t="str">
        <f t="array" ref="F38">INDEX(十五音韻母資料表, $E38, $F$4)</f>
        <v>伽</v>
      </c>
      <c r="G38" s="39"/>
      <c r="H38" s="99">
        <v>32</v>
      </c>
      <c r="I38" s="207" t="s">
        <v>74</v>
      </c>
      <c r="J38" s="39"/>
      <c r="K38" s="202">
        <v>32</v>
      </c>
      <c r="L38" s="208" t="str">
        <f t="shared" si="1"/>
        <v>ong</v>
      </c>
      <c r="M38" s="49">
        <f t="shared" si="4"/>
        <v>7</v>
      </c>
      <c r="N38" s="49" t="str">
        <f t="shared" si="5"/>
        <v/>
      </c>
      <c r="O38" s="125">
        <f t="shared" si="6"/>
        <v>7</v>
      </c>
      <c r="P38" s="125" t="str">
        <f t="array" ref="P38">IF(M38&lt;&gt;"", INDEX(十五音舒聲碼, M38, 1), INDEX(十五音舒聲碼, N38, 1))</f>
        <v>ong</v>
      </c>
      <c r="Q38" s="125" t="str">
        <f t="shared" si="7"/>
        <v>舒聲</v>
      </c>
      <c r="R38" s="125" t="str" cm="1">
        <f t="array" ref="R38">IF(AND(M38="", N38=""), "", IF(M38&lt;&gt;"", INDEX(十五音韻母資料表, M38, 2), INDEX(十五音韻母資料表, N38, 2)))</f>
        <v>公</v>
      </c>
    </row>
    <row r="39" spans="2:18" ht="23">
      <c r="B39" s="99">
        <v>33</v>
      </c>
      <c r="C39" s="209" t="s">
        <v>521</v>
      </c>
      <c r="D39" s="209" t="s">
        <v>1811</v>
      </c>
      <c r="E39" s="210">
        <f>IFERROR( MATCH($C39, 【設定】韻母十五音對照表!$S$4:$S$53, 0), MATCH($C39, 【設定】韻母十五音對照表!$T$4:$T$53, 0) )</f>
        <v>31</v>
      </c>
      <c r="F39" s="210" t="str">
        <f t="array" ref="F39">INDEX(十五音韻母資料表, $E39, $F$4)</f>
        <v>更</v>
      </c>
      <c r="G39" s="39"/>
      <c r="H39" s="99">
        <v>33</v>
      </c>
      <c r="I39" s="207" t="s">
        <v>99</v>
      </c>
      <c r="J39" s="39"/>
      <c r="K39" s="202">
        <v>33</v>
      </c>
      <c r="L39" s="208" t="str">
        <f t="shared" si="1"/>
        <v>ok</v>
      </c>
      <c r="M39" s="49" t="str">
        <f t="shared" si="4"/>
        <v/>
      </c>
      <c r="N39" s="49">
        <f t="shared" si="5"/>
        <v>7</v>
      </c>
      <c r="O39" s="125">
        <f t="shared" si="6"/>
        <v>7</v>
      </c>
      <c r="P39" s="125" t="str">
        <f t="array" ref="P39">IF(M39&lt;&gt;"", INDEX(十五音舒聲碼, M39, 1), INDEX(十五音舒聲碼, N39, 1))</f>
        <v>ong</v>
      </c>
      <c r="Q39" s="125" t="str">
        <f t="shared" si="7"/>
        <v>入聲</v>
      </c>
      <c r="R39" s="125" t="str" cm="1">
        <f t="array" ref="R39">IF(AND(M39="", N39=""), "", IF(M39&lt;&gt;"", INDEX(十五音韻母資料表, M39, 2), INDEX(十五音韻母資料表, N39, 2)))</f>
        <v>公</v>
      </c>
    </row>
    <row r="40" spans="2:18" ht="23">
      <c r="B40" s="99">
        <v>34</v>
      </c>
      <c r="C40" s="209" t="s">
        <v>522</v>
      </c>
      <c r="D40" s="209" t="s">
        <v>1811</v>
      </c>
      <c r="E40" s="210">
        <f>IFERROR( MATCH($C40, 【設定】韻母十五音對照表!$S$4:$S$53, 0), MATCH($C40, 【設定】韻母十五音對照表!$T$4:$T$53, 0) )</f>
        <v>31</v>
      </c>
      <c r="F40" s="210" t="str">
        <f t="array" ref="F40">INDEX(十五音韻母資料表, $E40, $F$4)</f>
        <v>更</v>
      </c>
      <c r="G40" s="39"/>
      <c r="H40" s="99">
        <v>34</v>
      </c>
      <c r="I40" s="207" t="s">
        <v>67</v>
      </c>
      <c r="J40" s="39"/>
      <c r="K40" s="202">
        <v>34</v>
      </c>
      <c r="L40" s="208" t="str">
        <f t="shared" si="1"/>
        <v>i</v>
      </c>
      <c r="M40" s="49">
        <f t="shared" si="4"/>
        <v>29</v>
      </c>
      <c r="N40" s="49" t="str">
        <f t="shared" si="5"/>
        <v/>
      </c>
      <c r="O40" s="125">
        <f t="shared" si="6"/>
        <v>29</v>
      </c>
      <c r="P40" s="125" t="str">
        <f t="array" ref="P40">IF(M40&lt;&gt;"", INDEX(十五音舒聲碼, M40, 1), INDEX(十五音舒聲碼, N40, 1))</f>
        <v>i</v>
      </c>
      <c r="Q40" s="125" t="str">
        <f t="shared" si="7"/>
        <v>舒聲</v>
      </c>
      <c r="R40" s="125" t="str" cm="1">
        <f t="array" ref="R40">IF(AND(M40="", N40=""), "", IF(M40&lt;&gt;"", INDEX(十五音韻母資料表, M40, 2), INDEX(十五音韻母資料表, N40, 2)))</f>
        <v>居</v>
      </c>
    </row>
    <row r="41" spans="2:18" ht="23">
      <c r="B41" s="99">
        <v>35</v>
      </c>
      <c r="C41" s="209" t="s">
        <v>147</v>
      </c>
      <c r="D41" s="209" t="s">
        <v>1811</v>
      </c>
      <c r="E41" s="210">
        <f>IFERROR( MATCH($C41, 【設定】韻母十五音對照表!$S$4:$S$53, 0), MATCH($C41, 【設定】韻母十五音對照表!$T$4:$T$53, 0) )</f>
        <v>25</v>
      </c>
      <c r="F41" s="210" t="str">
        <f t="array" ref="F41">INDEX(十五音韻母資料表, $E41, $F$4)</f>
        <v>檜</v>
      </c>
      <c r="G41" s="39"/>
      <c r="H41" s="99">
        <v>35</v>
      </c>
      <c r="I41" s="207" t="s">
        <v>557</v>
      </c>
      <c r="J41" s="39"/>
      <c r="K41" s="202">
        <v>35</v>
      </c>
      <c r="L41" s="208" t="str">
        <f t="shared" si="1"/>
        <v>ni</v>
      </c>
      <c r="M41" s="49">
        <f t="shared" si="4"/>
        <v>34</v>
      </c>
      <c r="N41" s="49" t="str">
        <f t="shared" si="5"/>
        <v/>
      </c>
      <c r="O41" s="125">
        <f t="shared" si="6"/>
        <v>34</v>
      </c>
      <c r="P41" s="125" t="str">
        <f t="array" ref="P41">IF(M41&lt;&gt;"", INDEX(十五音舒聲碼, M41, 1), INDEX(十五音舒聲碼, N41, 1))</f>
        <v>inn</v>
      </c>
      <c r="Q41" s="125" t="str">
        <f t="shared" si="7"/>
        <v>舒聲</v>
      </c>
      <c r="R41" s="125" t="str" cm="1">
        <f t="array" ref="R41">IF(AND(M41="", N41=""), "", IF(M41&lt;&gt;"", INDEX(十五音韻母資料表, M41, 2), INDEX(十五音韻母資料表, N41, 2)))</f>
        <v>梔</v>
      </c>
    </row>
    <row r="42" spans="2:18" ht="23">
      <c r="B42" s="99">
        <v>36</v>
      </c>
      <c r="C42" s="209" t="s">
        <v>461</v>
      </c>
      <c r="D42" s="209" t="s">
        <v>1811</v>
      </c>
      <c r="E42" s="210">
        <f>IFERROR( MATCH($C42, 【設定】韻母十五音對照表!$S$4:$S$53, 0), MATCH($C42, 【設定】韻母十五音對照表!$T$4:$T$53, 0) )</f>
        <v>25</v>
      </c>
      <c r="F42" s="210" t="str">
        <f t="array" ref="F42">INDEX(十五音韻母資料表, $E42, $F$4)</f>
        <v>檜</v>
      </c>
      <c r="G42" s="39"/>
      <c r="H42" s="99">
        <v>36</v>
      </c>
      <c r="I42" s="207" t="s">
        <v>499</v>
      </c>
      <c r="J42" s="39"/>
      <c r="K42" s="202">
        <v>36</v>
      </c>
      <c r="L42" s="208" t="str">
        <f t="shared" si="1"/>
        <v>ih</v>
      </c>
      <c r="M42" s="49" t="str">
        <f t="shared" si="4"/>
        <v/>
      </c>
      <c r="N42" s="49">
        <f t="shared" si="5"/>
        <v>29</v>
      </c>
      <c r="O42" s="125">
        <f t="shared" si="6"/>
        <v>29</v>
      </c>
      <c r="P42" s="125" t="str">
        <f t="array" ref="P42">IF(M42&lt;&gt;"", INDEX(十五音舒聲碼, M42, 1), INDEX(十五音舒聲碼, N42, 1))</f>
        <v>i</v>
      </c>
      <c r="Q42" s="125" t="str">
        <f t="shared" si="7"/>
        <v>入聲</v>
      </c>
      <c r="R42" s="125" t="str" cm="1">
        <f t="array" ref="R42">IF(AND(M42="", N42=""), "", IF(M42&lt;&gt;"", INDEX(十五音韻母資料表, M42, 2), INDEX(十五音韻母資料表, N42, 2)))</f>
        <v>居</v>
      </c>
    </row>
    <row r="43" spans="2:18" ht="23">
      <c r="B43" s="99">
        <v>37</v>
      </c>
      <c r="C43" s="209" t="s">
        <v>1812</v>
      </c>
      <c r="D43" s="209" t="s">
        <v>1811</v>
      </c>
      <c r="E43" s="210" t="e">
        <f>IFERROR( MATCH($C43, 【設定】韻母十五音對照表!$S$4:$S$53, 0), MATCH($C43, 【設定】韻母十五音對照表!$T$4:$T$53, 0) )</f>
        <v>#N/A</v>
      </c>
      <c r="F43" s="210" t="e">
        <f t="array" ref="F43">INDEX(十五音韻母資料表, $E43, $F$4)</f>
        <v>#N/A</v>
      </c>
      <c r="G43" s="39"/>
      <c r="H43" s="99">
        <v>37</v>
      </c>
      <c r="I43" s="207" t="s">
        <v>558</v>
      </c>
      <c r="J43" s="39"/>
      <c r="K43" s="202">
        <v>37</v>
      </c>
      <c r="L43" s="208" t="str">
        <f t="shared" si="1"/>
        <v>nih</v>
      </c>
      <c r="M43" s="49" t="str">
        <f t="shared" si="4"/>
        <v/>
      </c>
      <c r="N43" s="49">
        <f t="shared" si="5"/>
        <v>34</v>
      </c>
      <c r="O43" s="125">
        <f t="shared" si="6"/>
        <v>34</v>
      </c>
      <c r="P43" s="125" t="str">
        <f t="array" ref="P43">IF(M43&lt;&gt;"", INDEX(十五音舒聲碼, M43, 1), INDEX(十五音舒聲碼, N43, 1))</f>
        <v>inn</v>
      </c>
      <c r="Q43" s="125" t="str">
        <f t="shared" si="7"/>
        <v>入聲</v>
      </c>
      <c r="R43" s="125" t="str" cm="1">
        <f t="array" ref="R43">IF(AND(M43="", N43=""), "", IF(M43&lt;&gt;"", INDEX(十五音韻母資料表, M43, 2), INDEX(十五音韻母資料表, N43, 2)))</f>
        <v>梔</v>
      </c>
    </row>
    <row r="44" spans="2:18" ht="23">
      <c r="B44" s="99">
        <v>38</v>
      </c>
      <c r="C44" s="14" t="s">
        <v>83</v>
      </c>
      <c r="D44" s="14" t="s">
        <v>1813</v>
      </c>
      <c r="E44" s="109">
        <f>IFERROR( MATCH($C44, 【設定】韻母十五音對照表!$S$4:$S$53, 0), MATCH($C44, 【設定】韻母十五音對照表!$T$4:$T$53, 0) )</f>
        <v>16</v>
      </c>
      <c r="F44" s="109" t="str">
        <f t="array" ref="F44">INDEX(十五音韻母資料表, $E44, $F$4)</f>
        <v>皆</v>
      </c>
      <c r="G44" s="39"/>
      <c r="H44" s="99">
        <v>38</v>
      </c>
      <c r="I44" s="207" t="s">
        <v>106</v>
      </c>
      <c r="J44" s="39"/>
      <c r="K44" s="202">
        <v>38</v>
      </c>
      <c r="L44" s="208" t="str">
        <f t="shared" si="1"/>
        <v>ia</v>
      </c>
      <c r="M44" s="49">
        <f t="shared" si="4"/>
        <v>24</v>
      </c>
      <c r="N44" s="49" t="str">
        <f t="shared" si="5"/>
        <v/>
      </c>
      <c r="O44" s="125">
        <f t="shared" si="6"/>
        <v>24</v>
      </c>
      <c r="P44" s="125" t="str">
        <f t="array" ref="P44">IF(M44&lt;&gt;"", INDEX(十五音舒聲碼, M44, 1), INDEX(十五音舒聲碼, N44, 1))</f>
        <v>ia</v>
      </c>
      <c r="Q44" s="125" t="str">
        <f t="shared" si="7"/>
        <v>舒聲</v>
      </c>
      <c r="R44" s="125" t="str" cm="1">
        <f t="array" ref="R44">IF(AND(M44="", N44=""), "", IF(M44&lt;&gt;"", INDEX(十五音韻母資料表, M44, 2), INDEX(十五音韻母資料表, N44, 2)))</f>
        <v>迦</v>
      </c>
    </row>
    <row r="45" spans="2:18" ht="23">
      <c r="B45" s="99">
        <v>39</v>
      </c>
      <c r="C45" s="14" t="s">
        <v>606</v>
      </c>
      <c r="D45" s="14" t="s">
        <v>1813</v>
      </c>
      <c r="E45" s="109">
        <f>IFERROR( MATCH($C45, 【設定】韻母十五音對照表!$S$4:$S$53, 0), MATCH($C45, 【設定】韻母十五音對照表!$T$4:$T$53, 0) )</f>
        <v>40</v>
      </c>
      <c r="F45" s="109" t="str">
        <f t="array" ref="F45">INDEX(十五音韻母資料表, $E45, $F$4)</f>
        <v>閒</v>
      </c>
      <c r="G45" s="39"/>
      <c r="H45" s="99">
        <v>39</v>
      </c>
      <c r="I45" s="207" t="s">
        <v>576</v>
      </c>
      <c r="J45" s="39"/>
      <c r="K45" s="202">
        <v>39</v>
      </c>
      <c r="L45" s="208" t="str">
        <f t="shared" si="1"/>
        <v>nia</v>
      </c>
      <c r="M45" s="49">
        <f t="shared" si="4"/>
        <v>36</v>
      </c>
      <c r="N45" s="49" t="str">
        <f t="shared" si="5"/>
        <v/>
      </c>
      <c r="O45" s="125">
        <f t="shared" si="6"/>
        <v>36</v>
      </c>
      <c r="P45" s="125" t="str">
        <f t="array" ref="P45">IF(M45&lt;&gt;"", INDEX(十五音舒聲碼, M45, 1), INDEX(十五音舒聲碼, N45, 1))</f>
        <v>iann</v>
      </c>
      <c r="Q45" s="125" t="str">
        <f t="shared" si="7"/>
        <v>舒聲</v>
      </c>
      <c r="R45" s="125" t="str" cm="1">
        <f t="array" ref="R45">IF(AND(M45="", N45=""), "", IF(M45&lt;&gt;"", INDEX(十五音韻母資料表, M45, 2), INDEX(十五音韻母資料表, N45, 2)))</f>
        <v>驚</v>
      </c>
    </row>
    <row r="46" spans="2:18" ht="23">
      <c r="B46" s="99">
        <v>40</v>
      </c>
      <c r="C46" s="14" t="s">
        <v>325</v>
      </c>
      <c r="D46" s="14" t="s">
        <v>1813</v>
      </c>
      <c r="E46" s="109">
        <f>IFERROR( MATCH($C46, 【設定】韻母十五音對照表!$S$4:$S$53, 0), MATCH($C46, 【設定】韻母十五音對照表!$T$4:$T$53, 0) )</f>
        <v>8</v>
      </c>
      <c r="F46" s="109" t="str">
        <f t="array" ref="F46">INDEX(十五音韻母資料表, $E46, $F$4)</f>
        <v>乖</v>
      </c>
      <c r="G46" s="39"/>
      <c r="H46" s="99">
        <v>40</v>
      </c>
      <c r="I46" s="207" t="s">
        <v>130</v>
      </c>
      <c r="J46" s="39"/>
      <c r="K46" s="202">
        <v>40</v>
      </c>
      <c r="L46" s="208" t="str">
        <f t="shared" si="1"/>
        <v>iah</v>
      </c>
      <c r="M46" s="49" t="str">
        <f t="shared" si="4"/>
        <v/>
      </c>
      <c r="N46" s="49">
        <f t="shared" si="5"/>
        <v>24</v>
      </c>
      <c r="O46" s="125">
        <f t="shared" si="6"/>
        <v>24</v>
      </c>
      <c r="P46" s="125" t="str">
        <f t="array" ref="P46">IF(M46&lt;&gt;"", INDEX(十五音舒聲碼, M46, 1), INDEX(十五音舒聲碼, N46, 1))</f>
        <v>ia</v>
      </c>
      <c r="Q46" s="125" t="str">
        <f t="shared" si="7"/>
        <v>入聲</v>
      </c>
      <c r="R46" s="125" t="str" cm="1">
        <f t="array" ref="R46">IF(AND(M46="", N46=""), "", IF(M46&lt;&gt;"", INDEX(十五音韻母資料表, M46, 2), INDEX(十五音韻母資料表, N46, 2)))</f>
        <v>迦</v>
      </c>
    </row>
    <row r="47" spans="2:18" ht="23">
      <c r="B47" s="99">
        <v>41</v>
      </c>
      <c r="C47" s="14" t="s">
        <v>652</v>
      </c>
      <c r="D47" s="14" t="s">
        <v>1813</v>
      </c>
      <c r="E47" s="109">
        <f>IFERROR( MATCH($C47, 【設定】韻母十五音對照表!$S$4:$S$53, 0), MATCH($C47, 【設定】韻母十五音對照表!$T$4:$T$53, 0) )</f>
        <v>44</v>
      </c>
      <c r="F47" s="109" t="str">
        <f t="array" ref="F47">INDEX(十五音韻母資料表, $E47, $F$4)</f>
        <v>閂</v>
      </c>
      <c r="G47" s="39"/>
      <c r="H47" s="99">
        <v>41</v>
      </c>
      <c r="I47" s="207" t="s">
        <v>1807</v>
      </c>
      <c r="J47" s="39"/>
      <c r="K47" s="202">
        <v>41</v>
      </c>
      <c r="L47" s="208" t="str">
        <f t="shared" si="1"/>
        <v>niah</v>
      </c>
      <c r="M47" s="49" t="str">
        <f t="shared" si="4"/>
        <v/>
      </c>
      <c r="N47" s="49" t="str">
        <f t="shared" si="5"/>
        <v/>
      </c>
      <c r="O47" s="125" t="str">
        <f t="shared" si="6"/>
        <v/>
      </c>
      <c r="P47" s="125" t="e">
        <f t="array" ref="P47">IF(M47&lt;&gt;"", INDEX(十五音舒聲碼, M47, 1), INDEX(十五音舒聲碼, N47, 1))</f>
        <v>#VALUE!</v>
      </c>
      <c r="Q47" s="125" t="str">
        <f t="shared" si="7"/>
        <v>入聲</v>
      </c>
      <c r="R47" s="125" t="str" cm="1">
        <f t="array" ref="R47">IF(AND(M47="", N47=""), "", IF(M47&lt;&gt;"", INDEX(十五音韻母資料表, M47, 2), INDEX(十五音韻母資料表, N47, 2)))</f>
        <v/>
      </c>
    </row>
    <row r="48" spans="2:18" ht="23">
      <c r="B48" s="99">
        <v>42</v>
      </c>
      <c r="C48" s="209" t="s">
        <v>444</v>
      </c>
      <c r="D48" s="209" t="s">
        <v>1814</v>
      </c>
      <c r="E48" s="210">
        <f>IFERROR( MATCH($C48, 【設定】韻母十五音對照表!$S$4:$S$53, 0), MATCH($C48, 【設定】韻母十五音對照表!$T$4:$T$53, 0) )</f>
        <v>23</v>
      </c>
      <c r="F48" s="210" t="str">
        <f t="array" ref="F48">INDEX(十五音韻母資料表, $E48, $F$4)</f>
        <v>交</v>
      </c>
      <c r="G48" s="39"/>
      <c r="H48" s="99">
        <v>42</v>
      </c>
      <c r="I48" s="207" t="s">
        <v>567</v>
      </c>
      <c r="J48" s="39"/>
      <c r="K48" s="202">
        <v>42</v>
      </c>
      <c r="L48" s="208" t="str">
        <f t="shared" si="1"/>
        <v>nioo</v>
      </c>
      <c r="M48" s="49">
        <f t="shared" si="4"/>
        <v>35</v>
      </c>
      <c r="N48" s="49" t="str">
        <f t="shared" si="5"/>
        <v/>
      </c>
      <c r="O48" s="125">
        <f t="shared" si="6"/>
        <v>35</v>
      </c>
      <c r="P48" s="125" t="str">
        <f t="array" ref="P48">IF(M48&lt;&gt;"", INDEX(十五音舒聲碼, M48, 1), INDEX(十五音舒聲碼, N48, 1))</f>
        <v>ionn</v>
      </c>
      <c r="Q48" s="125" t="str">
        <f t="shared" si="7"/>
        <v>舒聲</v>
      </c>
      <c r="R48" s="125" t="str" cm="1">
        <f t="array" ref="R48">IF(AND(M48="", N48=""), "", IF(M48&lt;&gt;"", INDEX(十五音韻母資料表, M48, 2), INDEX(十五音韻母資料表, N48, 2)))</f>
        <v>薑</v>
      </c>
    </row>
    <row r="49" spans="2:18" ht="23">
      <c r="B49" s="99">
        <v>43</v>
      </c>
      <c r="C49" s="209" t="s">
        <v>445</v>
      </c>
      <c r="D49" s="209" t="s">
        <v>1814</v>
      </c>
      <c r="E49" s="210">
        <f>IFERROR( MATCH($C49, 【設定】韻母十五音對照表!$S$4:$S$53, 0), MATCH($C49, 【設定】韻母十五音對照表!$T$4:$T$53, 0) )</f>
        <v>23</v>
      </c>
      <c r="F49" s="210" t="str">
        <f t="array" ref="F49">INDEX(十五音韻母資料表, $E49, $F$4)</f>
        <v>交</v>
      </c>
      <c r="G49" s="39"/>
      <c r="H49" s="99">
        <v>43</v>
      </c>
      <c r="I49" s="207" t="s">
        <v>110</v>
      </c>
      <c r="J49" s="39"/>
      <c r="K49" s="202">
        <v>43</v>
      </c>
      <c r="L49" s="208" t="str">
        <f t="shared" si="1"/>
        <v>io</v>
      </c>
      <c r="M49" s="49">
        <f t="shared" si="4"/>
        <v>33</v>
      </c>
      <c r="N49" s="49" t="str">
        <f t="shared" si="5"/>
        <v/>
      </c>
      <c r="O49" s="125">
        <f t="shared" si="6"/>
        <v>33</v>
      </c>
      <c r="P49" s="125" t="str">
        <f t="array" ref="P49">IF(M49&lt;&gt;"", INDEX(十五音舒聲碼, M49, 1), INDEX(十五音舒聲碼, N49, 1))</f>
        <v>io</v>
      </c>
      <c r="Q49" s="125" t="str">
        <f t="shared" si="7"/>
        <v>舒聲</v>
      </c>
      <c r="R49" s="125" t="str" cm="1">
        <f t="array" ref="R49">IF(AND(M49="", N49=""), "", IF(M49&lt;&gt;"", INDEX(十五音韻母資料表, M49, 2), INDEX(十五音韻母資料表, N49, 2)))</f>
        <v>茄</v>
      </c>
    </row>
    <row r="50" spans="2:18" ht="23">
      <c r="B50" s="99">
        <v>44</v>
      </c>
      <c r="C50" s="209" t="s">
        <v>694</v>
      </c>
      <c r="D50" s="209" t="s">
        <v>1814</v>
      </c>
      <c r="E50" s="210">
        <f>IFERROR( MATCH($C50, 【設定】韻母十五音對照表!$S$4:$S$53, 0), MATCH($C50, 【設定】韻母十五音對照表!$T$4:$T$53, 0) )</f>
        <v>48</v>
      </c>
      <c r="F50" s="210" t="str">
        <f t="array" ref="F50">INDEX(十五音韻母資料表, $E50, $F$4)</f>
        <v>爻</v>
      </c>
      <c r="G50" s="39"/>
      <c r="H50" s="99">
        <v>44</v>
      </c>
      <c r="I50" s="207" t="s">
        <v>537</v>
      </c>
      <c r="J50" s="39"/>
      <c r="K50" s="202">
        <v>44</v>
      </c>
      <c r="L50" s="208" t="str">
        <f t="shared" si="1"/>
        <v>ioh</v>
      </c>
      <c r="M50" s="49" t="str">
        <f t="shared" si="4"/>
        <v/>
      </c>
      <c r="N50" s="49">
        <f t="shared" si="5"/>
        <v>33</v>
      </c>
      <c r="O50" s="125">
        <f t="shared" si="6"/>
        <v>33</v>
      </c>
      <c r="P50" s="125" t="str">
        <f t="array" ref="P50">IF(M50&lt;&gt;"", INDEX(十五音舒聲碼, M50, 1), INDEX(十五音舒聲碼, N50, 1))</f>
        <v>io</v>
      </c>
      <c r="Q50" s="125" t="str">
        <f t="shared" si="7"/>
        <v>入聲</v>
      </c>
      <c r="R50" s="125" t="str" cm="1">
        <f t="array" ref="R50">IF(AND(M50="", N50=""), "", IF(M50&lt;&gt;"", INDEX(十五音韻母資料表, M50, 2), INDEX(十五音韻母資料表, N50, 2)))</f>
        <v>茄</v>
      </c>
    </row>
    <row r="51" spans="2:18" ht="23">
      <c r="B51" s="99">
        <v>45</v>
      </c>
      <c r="C51" s="209" t="s">
        <v>1808</v>
      </c>
      <c r="D51" s="209" t="s">
        <v>1814</v>
      </c>
      <c r="E51" s="210" t="e">
        <f>IFERROR( MATCH($C51, 【設定】韻母十五音對照表!$S$4:$S$53, 0), MATCH($C51, 【設定】韻母十五音對照表!$T$4:$T$53, 0) )</f>
        <v>#N/A</v>
      </c>
      <c r="F51" s="210" t="e">
        <f t="array" ref="F51">INDEX(十五音韻母資料表, $E51, $F$4)</f>
        <v>#N/A</v>
      </c>
      <c r="G51" s="39"/>
      <c r="H51" s="99">
        <v>45</v>
      </c>
      <c r="I51" s="207" t="s">
        <v>69</v>
      </c>
      <c r="J51" s="39"/>
      <c r="K51" s="202">
        <v>45</v>
      </c>
      <c r="L51" s="208" t="str">
        <f t="shared" si="1"/>
        <v>iu</v>
      </c>
      <c r="M51" s="49">
        <f t="shared" si="4"/>
        <v>30</v>
      </c>
      <c r="N51" s="49" t="str">
        <f t="shared" si="5"/>
        <v/>
      </c>
      <c r="O51" s="125">
        <f t="shared" si="6"/>
        <v>30</v>
      </c>
      <c r="P51" s="125" t="str">
        <f t="array" ref="P51">IF(M51&lt;&gt;"", INDEX(十五音舒聲碼, M51, 1), INDEX(十五音舒聲碼, N51, 1))</f>
        <v>iu</v>
      </c>
      <c r="Q51" s="125" t="str">
        <f t="shared" si="7"/>
        <v>舒聲</v>
      </c>
      <c r="R51" s="125" t="str" cm="1">
        <f t="array" ref="R51">IF(AND(M51="", N51=""), "", IF(M51&lt;&gt;"", INDEX(十五音韻母資料表, M51, 2), INDEX(十五音韻母資料表, N51, 2)))</f>
        <v>丩</v>
      </c>
    </row>
    <row r="52" spans="2:18" ht="23">
      <c r="B52" s="99">
        <v>46</v>
      </c>
      <c r="C52" s="209" t="s">
        <v>363</v>
      </c>
      <c r="D52" s="209" t="s">
        <v>1814</v>
      </c>
      <c r="E52" s="210">
        <f>IFERROR( MATCH($C52, 【設定】韻母十五音對照表!$S$4:$S$53, 0), MATCH($C52, 【設定】韻母十五音對照表!$T$4:$T$53, 0) )</f>
        <v>12</v>
      </c>
      <c r="F52" s="210" t="str">
        <f t="array" ref="F52">INDEX(十五音韻母資料表, $E52, $F$4)</f>
        <v>嬌</v>
      </c>
      <c r="G52" s="39"/>
      <c r="H52" s="99">
        <v>46</v>
      </c>
      <c r="I52" s="207" t="s">
        <v>713</v>
      </c>
      <c r="J52" s="39"/>
      <c r="K52" s="202">
        <v>46</v>
      </c>
      <c r="L52" s="208" t="str">
        <f t="shared" si="1"/>
        <v>niu</v>
      </c>
      <c r="M52" s="49">
        <f t="shared" si="4"/>
        <v>50</v>
      </c>
      <c r="N52" s="49" t="str">
        <f t="shared" si="5"/>
        <v/>
      </c>
      <c r="O52" s="125">
        <f t="shared" si="6"/>
        <v>50</v>
      </c>
      <c r="P52" s="125" t="str">
        <f t="array" ref="P52">IF(M52&lt;&gt;"", INDEX(十五音舒聲碼, M52, 1), INDEX(十五音舒聲碼, N52, 1))</f>
        <v>iunn</v>
      </c>
      <c r="Q52" s="125" t="str">
        <f t="shared" si="7"/>
        <v>舒聲</v>
      </c>
      <c r="R52" s="125" t="str" cm="1">
        <f t="array" ref="R52">IF(AND(M52="", N52=""), "", IF(M52&lt;&gt;"", INDEX(十五音韻母資料表, M52, 2), INDEX(十五音韻母資料表, N52, 2)))</f>
        <v>牛</v>
      </c>
    </row>
    <row r="53" spans="2:18" ht="23">
      <c r="B53" s="99">
        <v>47</v>
      </c>
      <c r="C53" s="209" t="s">
        <v>364</v>
      </c>
      <c r="D53" s="209" t="s">
        <v>1814</v>
      </c>
      <c r="E53" s="210">
        <f>IFERROR( MATCH($C53, 【設定】韻母十五音對照表!$S$4:$S$53, 0), MATCH($C53, 【設定】韻母十五音對照表!$T$4:$T$53, 0) )</f>
        <v>12</v>
      </c>
      <c r="F53" s="210" t="str">
        <f t="array" ref="F53">INDEX(十五音韻母資料表, $E53, $F$4)</f>
        <v>嬌</v>
      </c>
      <c r="G53" s="39"/>
      <c r="H53" s="99">
        <v>47</v>
      </c>
      <c r="I53" s="207" t="s">
        <v>1701</v>
      </c>
      <c r="J53" s="39"/>
      <c r="K53" s="202">
        <v>47</v>
      </c>
      <c r="L53" s="208" t="str">
        <f t="shared" si="1"/>
        <v>iuh</v>
      </c>
      <c r="M53" s="49" t="str">
        <f t="shared" si="4"/>
        <v/>
      </c>
      <c r="N53" s="49" t="str">
        <f t="shared" si="5"/>
        <v/>
      </c>
      <c r="O53" s="125" t="str">
        <f t="shared" si="6"/>
        <v/>
      </c>
      <c r="P53" s="125" t="e">
        <f t="array" ref="P53">IF(M53&lt;&gt;"", INDEX(十五音舒聲碼, M53, 1), INDEX(十五音舒聲碼, N53, 1))</f>
        <v>#VALUE!</v>
      </c>
      <c r="Q53" s="125" t="str">
        <f t="shared" si="7"/>
        <v>入聲</v>
      </c>
      <c r="R53" s="125" t="str" cm="1">
        <f t="array" ref="R53">IF(AND(M53="", N53=""), "", IF(M53&lt;&gt;"", INDEX(十五音韻母資料表, M53, 2), INDEX(十五音韻母資料表, N53, 2)))</f>
        <v/>
      </c>
    </row>
    <row r="54" spans="2:18" ht="23">
      <c r="B54" s="99">
        <v>48</v>
      </c>
      <c r="C54" s="209" t="s">
        <v>677</v>
      </c>
      <c r="D54" s="209" t="s">
        <v>1814</v>
      </c>
      <c r="E54" s="210">
        <f>IFERROR( MATCH($C54, 【設定】韻母十五音對照表!$S$4:$S$53, 0), MATCH($C54, 【設定】韻母十五音對照表!$T$4:$T$53, 0) )</f>
        <v>46</v>
      </c>
      <c r="F54" s="210" t="str">
        <f t="array" ref="F54">INDEX(十五音韻母資料表, $E54, $F$4)</f>
        <v>嘄</v>
      </c>
      <c r="G54" s="39"/>
      <c r="H54" s="99">
        <v>48</v>
      </c>
      <c r="I54" s="207" t="s">
        <v>363</v>
      </c>
      <c r="J54" s="39"/>
      <c r="K54" s="202">
        <v>48</v>
      </c>
      <c r="L54" s="208" t="str">
        <f t="shared" si="1"/>
        <v>iao</v>
      </c>
      <c r="M54" s="49">
        <f t="shared" si="4"/>
        <v>12</v>
      </c>
      <c r="N54" s="49" t="str">
        <f t="shared" si="5"/>
        <v/>
      </c>
      <c r="O54" s="125">
        <f t="shared" si="6"/>
        <v>12</v>
      </c>
      <c r="P54" s="125" t="str">
        <f t="array" ref="P54">IF(M54&lt;&gt;"", INDEX(十五音舒聲碼, M54, 1), INDEX(十五音舒聲碼, N54, 1))</f>
        <v>iau</v>
      </c>
      <c r="Q54" s="125" t="str">
        <f t="shared" si="7"/>
        <v>舒聲</v>
      </c>
      <c r="R54" s="125" t="str" cm="1">
        <f t="array" ref="R54">IF(AND(M54="", N54=""), "", IF(M54&lt;&gt;"", INDEX(十五音韻母資料表, M54, 2), INDEX(十五音韻母資料表, N54, 2)))</f>
        <v>嬌</v>
      </c>
    </row>
    <row r="55" spans="2:18" ht="23">
      <c r="B55" s="99">
        <v>49</v>
      </c>
      <c r="C55" s="209" t="s">
        <v>678</v>
      </c>
      <c r="D55" s="209" t="s">
        <v>1814</v>
      </c>
      <c r="E55" s="210">
        <f>IFERROR( MATCH($C55, 【設定】韻母十五音對照表!$S$4:$S$53, 0), MATCH($C55, 【設定】韻母十五音對照表!$T$4:$T$53, 0) )</f>
        <v>46</v>
      </c>
      <c r="F55" s="210" t="str">
        <f t="array" ref="F55">INDEX(十五音韻母資料表, $E55, $F$4)</f>
        <v>嘄</v>
      </c>
      <c r="G55" s="39"/>
      <c r="H55" s="99">
        <v>49</v>
      </c>
      <c r="I55" s="207" t="s">
        <v>677</v>
      </c>
      <c r="J55" s="39"/>
      <c r="K55" s="202">
        <v>49</v>
      </c>
      <c r="L55" s="208" t="str">
        <f t="shared" si="1"/>
        <v>niao</v>
      </c>
      <c r="M55" s="49">
        <f t="shared" si="4"/>
        <v>46</v>
      </c>
      <c r="N55" s="49" t="str">
        <f t="shared" si="5"/>
        <v/>
      </c>
      <c r="O55" s="125">
        <f t="shared" si="6"/>
        <v>46</v>
      </c>
      <c r="P55" s="125" t="str">
        <f t="array" ref="P55">IF(M55&lt;&gt;"", INDEX(十五音舒聲碼, M55, 1), INDEX(十五音舒聲碼, N55, 1))</f>
        <v>iaunn</v>
      </c>
      <c r="Q55" s="125" t="str">
        <f t="shared" si="7"/>
        <v>舒聲</v>
      </c>
      <c r="R55" s="125" t="str" cm="1">
        <f t="array" ref="R55">IF(AND(M55="", N55=""), "", IF(M55&lt;&gt;"", INDEX(十五音韻母資料表, M55, 2), INDEX(十五音韻母資料表, N55, 2)))</f>
        <v>嘄</v>
      </c>
    </row>
    <row r="56" spans="2:18" ht="23">
      <c r="B56" s="99">
        <v>50</v>
      </c>
      <c r="C56" s="14" t="s">
        <v>229</v>
      </c>
      <c r="D56" s="14" t="s">
        <v>1815</v>
      </c>
      <c r="E56" s="109">
        <f>IFERROR( MATCH($C56, 【設定】韻母十五音對照表!$S$4:$S$53, 0), MATCH($C56, 【設定】韻母十五音對照表!$T$4:$T$53, 0) )</f>
        <v>42</v>
      </c>
      <c r="F56" s="109" t="str">
        <f t="array" ref="F56">INDEX(十五音韻母資料表, $E56, $F$4)</f>
        <v>姆</v>
      </c>
      <c r="G56" s="39"/>
      <c r="H56" s="99">
        <v>50</v>
      </c>
      <c r="I56" s="207" t="s">
        <v>364</v>
      </c>
      <c r="J56" s="39"/>
      <c r="K56" s="202">
        <v>50</v>
      </c>
      <c r="L56" s="208" t="str">
        <f t="shared" si="1"/>
        <v>iaoh</v>
      </c>
      <c r="M56" s="49" t="str">
        <f t="shared" si="4"/>
        <v/>
      </c>
      <c r="N56" s="49">
        <f t="shared" si="5"/>
        <v>12</v>
      </c>
      <c r="O56" s="125">
        <f t="shared" si="6"/>
        <v>12</v>
      </c>
      <c r="P56" s="125" t="str">
        <f t="array" ref="P56">IF(M56&lt;&gt;"", INDEX(十五音舒聲碼, M56, 1), INDEX(十五音舒聲碼, N56, 1))</f>
        <v>iau</v>
      </c>
      <c r="Q56" s="125" t="str">
        <f t="shared" si="7"/>
        <v>入聲</v>
      </c>
      <c r="R56" s="125" t="str" cm="1">
        <f t="array" ref="R56">IF(AND(M56="", N56=""), "", IF(M56&lt;&gt;"", INDEX(十五音韻母資料表, M56, 2), INDEX(十五音韻母資料表, N56, 2)))</f>
        <v>嬌</v>
      </c>
    </row>
    <row r="57" spans="2:18" ht="23">
      <c r="B57" s="99">
        <v>51</v>
      </c>
      <c r="C57" s="14" t="s">
        <v>1230</v>
      </c>
      <c r="D57" s="14" t="s">
        <v>1815</v>
      </c>
      <c r="E57" s="109" t="e">
        <f>IFERROR( MATCH($C57, 【設定】韻母十五音對照表!$S$4:$S$53, 0), MATCH($C57, 【設定】韻母十五音對照表!$T$4:$T$53, 0) )</f>
        <v>#N/A</v>
      </c>
      <c r="F57" s="109" t="e">
        <f t="array" ref="F57">INDEX(十五音韻母資料表, $E57, $F$4)</f>
        <v>#N/A</v>
      </c>
      <c r="G57" s="39"/>
      <c r="H57" s="99">
        <v>51</v>
      </c>
      <c r="I57" s="207" t="s">
        <v>678</v>
      </c>
      <c r="J57" s="39"/>
      <c r="K57" s="202">
        <v>51</v>
      </c>
      <c r="L57" s="208" t="str">
        <f t="shared" si="1"/>
        <v>niaoh</v>
      </c>
      <c r="M57" s="49" t="str">
        <f t="shared" si="4"/>
        <v/>
      </c>
      <c r="N57" s="49">
        <f t="shared" si="5"/>
        <v>46</v>
      </c>
      <c r="O57" s="125">
        <f t="shared" si="6"/>
        <v>46</v>
      </c>
      <c r="P57" s="125" t="str">
        <f t="array" ref="P57">IF(M57&lt;&gt;"", INDEX(十五音舒聲碼, M57, 1), INDEX(十五音舒聲碼, N57, 1))</f>
        <v>iaunn</v>
      </c>
      <c r="Q57" s="125" t="str">
        <f t="shared" si="7"/>
        <v>入聲</v>
      </c>
      <c r="R57" s="125" t="str" cm="1">
        <f t="array" ref="R57">IF(AND(M57="", N57=""), "", IF(M57&lt;&gt;"", INDEX(十五音韻母資料表, M57, 2), INDEX(十五音韻母資料表, N57, 2)))</f>
        <v>嘄</v>
      </c>
    </row>
    <row r="58" spans="2:18" ht="23">
      <c r="B58" s="99">
        <v>52</v>
      </c>
      <c r="C58" s="14" t="s">
        <v>64</v>
      </c>
      <c r="D58" s="14" t="s">
        <v>1815</v>
      </c>
      <c r="E58" s="109">
        <f>IFERROR( MATCH($C58, 【設定】韻母十五音對照表!$S$4:$S$53, 0), MATCH($C58, 【設定】韻母十五音對照表!$T$4:$T$53, 0) )</f>
        <v>3</v>
      </c>
      <c r="F58" s="109" t="str">
        <f t="array" ref="F58">INDEX(十五音韻母資料表, $E58, $F$4)</f>
        <v>金</v>
      </c>
      <c r="G58" s="39"/>
      <c r="H58" s="99">
        <v>52</v>
      </c>
      <c r="I58" s="207" t="s">
        <v>107</v>
      </c>
      <c r="J58" s="39"/>
      <c r="K58" s="202">
        <v>52</v>
      </c>
      <c r="L58" s="208" t="str">
        <f t="shared" si="1"/>
        <v>iam</v>
      </c>
      <c r="M58" s="49">
        <f t="shared" si="4"/>
        <v>22</v>
      </c>
      <c r="N58" s="49" t="str">
        <f t="shared" si="5"/>
        <v/>
      </c>
      <c r="O58" s="125">
        <f t="shared" si="6"/>
        <v>22</v>
      </c>
      <c r="P58" s="125" t="str">
        <f t="array" ref="P58">IF(M58&lt;&gt;"", INDEX(十五音舒聲碼, M58, 1), INDEX(十五音舒聲碼, N58, 1))</f>
        <v>iam</v>
      </c>
      <c r="Q58" s="125" t="str">
        <f t="shared" si="7"/>
        <v>舒聲</v>
      </c>
      <c r="R58" s="125" t="str" cm="1">
        <f t="array" ref="R58">IF(AND(M58="", N58=""), "", IF(M58&lt;&gt;"", INDEX(十五音韻母資料表, M58, 2), INDEX(十五音韻母資料表, N58, 2)))</f>
        <v>兼</v>
      </c>
    </row>
    <row r="59" spans="2:18" ht="23">
      <c r="B59" s="99">
        <v>53</v>
      </c>
      <c r="C59" s="14" t="s">
        <v>100</v>
      </c>
      <c r="D59" s="14" t="s">
        <v>1815</v>
      </c>
      <c r="E59" s="109">
        <f>IFERROR( MATCH($C59, 【設定】韻母十五音對照表!$S$4:$S$53, 0), MATCH($C59, 【設定】韻母十五音對照表!$T$4:$T$53, 0) )</f>
        <v>3</v>
      </c>
      <c r="F59" s="109" t="str">
        <f t="array" ref="F59">INDEX(十五音韻母資料表, $E59, $F$4)</f>
        <v>金</v>
      </c>
      <c r="G59" s="39"/>
      <c r="H59" s="99">
        <v>53</v>
      </c>
      <c r="I59" s="207" t="s">
        <v>96</v>
      </c>
      <c r="J59" s="39"/>
      <c r="K59" s="202">
        <v>53</v>
      </c>
      <c r="L59" s="208" t="str">
        <f t="shared" si="1"/>
        <v>iap</v>
      </c>
      <c r="M59" s="49" t="str">
        <f t="shared" si="4"/>
        <v/>
      </c>
      <c r="N59" s="49">
        <f t="shared" si="5"/>
        <v>22</v>
      </c>
      <c r="O59" s="125">
        <f t="shared" si="6"/>
        <v>22</v>
      </c>
      <c r="P59" s="125" t="str">
        <f t="array" ref="P59">IF(M59&lt;&gt;"", INDEX(十五音舒聲碼, M59, 1), INDEX(十五音舒聲碼, N59, 1))</f>
        <v>iam</v>
      </c>
      <c r="Q59" s="125" t="str">
        <f t="shared" si="7"/>
        <v>入聲</v>
      </c>
      <c r="R59" s="125" t="str" cm="1">
        <f t="array" ref="R59">IF(AND(M59="", N59=""), "", IF(M59&lt;&gt;"", INDEX(十五音韻母資料表, M59, 2), INDEX(十五音韻母資料表, N59, 2)))</f>
        <v>兼</v>
      </c>
    </row>
    <row r="60" spans="2:18" ht="23">
      <c r="B60" s="99">
        <v>54</v>
      </c>
      <c r="C60" s="209" t="s">
        <v>109</v>
      </c>
      <c r="D60" s="209" t="s">
        <v>1816</v>
      </c>
      <c r="E60" s="210">
        <f>IFERROR( MATCH($C60, 【設定】韻母十五音對照表!$S$4:$S$53, 0), MATCH($C60, 【設定】韻母十五音對照表!$T$4:$T$53, 0) )</f>
        <v>19</v>
      </c>
      <c r="F60" s="210" t="str">
        <f t="array" ref="F60">INDEX(十五音韻母資料表, $E60, $F$4)</f>
        <v>甘</v>
      </c>
      <c r="G60" s="39"/>
      <c r="H60" s="99">
        <v>54</v>
      </c>
      <c r="I60" s="207" t="s">
        <v>105</v>
      </c>
      <c r="J60" s="39"/>
      <c r="K60" s="202">
        <v>54</v>
      </c>
      <c r="L60" s="208" t="str">
        <f t="shared" si="1"/>
        <v>in</v>
      </c>
      <c r="M60" s="49">
        <f t="shared" si="4"/>
        <v>17</v>
      </c>
      <c r="N60" s="49" t="str">
        <f t="shared" si="5"/>
        <v/>
      </c>
      <c r="O60" s="125">
        <f t="shared" si="6"/>
        <v>17</v>
      </c>
      <c r="P60" s="125" t="str">
        <f t="array" ref="P60">IF(M60&lt;&gt;"", INDEX(十五音舒聲碼, M60, 1), INDEX(十五音舒聲碼, N60, 1))</f>
        <v>in</v>
      </c>
      <c r="Q60" s="125" t="str">
        <f t="shared" si="7"/>
        <v>舒聲</v>
      </c>
      <c r="R60" s="125" t="str" cm="1">
        <f t="array" ref="R60">IF(AND(M60="", N60=""), "", IF(M60&lt;&gt;"", INDEX(十五音韻母資料表, M60, 2), INDEX(十五音韻母資料表, N60, 2)))</f>
        <v>巾</v>
      </c>
    </row>
    <row r="61" spans="2:18" ht="23">
      <c r="B61" s="99">
        <v>55</v>
      </c>
      <c r="C61" s="209" t="s">
        <v>408</v>
      </c>
      <c r="D61" s="209" t="s">
        <v>1816</v>
      </c>
      <c r="E61" s="210">
        <f>IFERROR( MATCH($C61, 【設定】韻母十五音對照表!$S$4:$S$53, 0), MATCH($C61, 【設定】韻母十五音對照表!$T$4:$T$53, 0) )</f>
        <v>19</v>
      </c>
      <c r="F61" s="210" t="str">
        <f t="array" ref="F61">INDEX(十五音韻母資料表, $E61, $F$4)</f>
        <v>甘</v>
      </c>
      <c r="G61" s="39"/>
      <c r="H61" s="99">
        <v>55</v>
      </c>
      <c r="I61" s="207" t="s">
        <v>97</v>
      </c>
      <c r="J61" s="39"/>
      <c r="K61" s="202">
        <v>55</v>
      </c>
      <c r="L61" s="208" t="str">
        <f t="shared" si="1"/>
        <v>it</v>
      </c>
      <c r="M61" s="49" t="str">
        <f t="shared" si="4"/>
        <v/>
      </c>
      <c r="N61" s="49">
        <f t="shared" si="5"/>
        <v>17</v>
      </c>
      <c r="O61" s="125">
        <f t="shared" si="6"/>
        <v>17</v>
      </c>
      <c r="P61" s="125" t="str">
        <f t="array" ref="P61">IF(M61&lt;&gt;"", INDEX(十五音舒聲碼, M61, 1), INDEX(十五音舒聲碼, N61, 1))</f>
        <v>in</v>
      </c>
      <c r="Q61" s="125" t="str">
        <f t="shared" si="7"/>
        <v>入聲</v>
      </c>
      <c r="R61" s="125" t="str" cm="1">
        <f t="array" ref="R61">IF(AND(M61="", N61=""), "", IF(M61&lt;&gt;"", INDEX(十五音韻母資料表, M61, 2), INDEX(十五音韻母資料表, N61, 2)))</f>
        <v>巾</v>
      </c>
    </row>
    <row r="62" spans="2:18" ht="23">
      <c r="B62" s="99">
        <v>56</v>
      </c>
      <c r="C62" s="209" t="s">
        <v>107</v>
      </c>
      <c r="D62" s="209" t="s">
        <v>1816</v>
      </c>
      <c r="E62" s="210">
        <f>IFERROR( MATCH($C62, 【設定】韻母十五音對照表!$S$4:$S$53, 0), MATCH($C62, 【設定】韻母十五音對照表!$T$4:$T$53, 0) )</f>
        <v>22</v>
      </c>
      <c r="F62" s="210" t="str">
        <f t="array" ref="F62">INDEX(十五音韻母資料表, $E62, $F$4)</f>
        <v>兼</v>
      </c>
      <c r="G62" s="39"/>
      <c r="H62" s="99">
        <v>56</v>
      </c>
      <c r="I62" s="207" t="s">
        <v>107</v>
      </c>
      <c r="J62" s="39"/>
      <c r="K62" s="202">
        <v>56</v>
      </c>
      <c r="L62" s="208" t="str">
        <f t="shared" si="1"/>
        <v>iam</v>
      </c>
      <c r="M62" s="49">
        <f t="shared" si="4"/>
        <v>22</v>
      </c>
      <c r="N62" s="49" t="str">
        <f t="shared" si="5"/>
        <v/>
      </c>
      <c r="O62" s="125">
        <f t="shared" si="6"/>
        <v>22</v>
      </c>
      <c r="P62" s="125" t="str">
        <f t="array" ref="P62">IF(M62&lt;&gt;"", INDEX(十五音舒聲碼, M62, 1), INDEX(十五音舒聲碼, N62, 1))</f>
        <v>iam</v>
      </c>
      <c r="Q62" s="125" t="str">
        <f t="shared" si="7"/>
        <v>舒聲</v>
      </c>
      <c r="R62" s="125" t="str" cm="1">
        <f t="array" ref="R62">IF(AND(M62="", N62=""), "", IF(M62&lt;&gt;"", INDEX(十五音韻母資料表, M62, 2), INDEX(十五音韻母資料表, N62, 2)))</f>
        <v>兼</v>
      </c>
    </row>
    <row r="63" spans="2:18" ht="23">
      <c r="B63" s="99">
        <v>57</v>
      </c>
      <c r="C63" s="209" t="s">
        <v>96</v>
      </c>
      <c r="D63" s="209" t="s">
        <v>1816</v>
      </c>
      <c r="E63" s="210">
        <f>IFERROR( MATCH($C63, 【設定】韻母十五音對照表!$S$4:$S$53, 0), MATCH($C63, 【設定】韻母十五音對照表!$T$4:$T$53, 0) )</f>
        <v>22</v>
      </c>
      <c r="F63" s="210" t="str">
        <f t="array" ref="F63">INDEX(十五音韻母資料表, $E63, $F$4)</f>
        <v>兼</v>
      </c>
      <c r="G63" s="39"/>
      <c r="H63" s="99">
        <v>57</v>
      </c>
      <c r="I63" s="207" t="s">
        <v>114</v>
      </c>
      <c r="J63" s="39"/>
      <c r="K63" s="202">
        <v>57</v>
      </c>
      <c r="L63" s="208" t="str">
        <f t="shared" si="1"/>
        <v>iat</v>
      </c>
      <c r="M63" s="49" t="str">
        <f t="shared" si="4"/>
        <v/>
      </c>
      <c r="N63" s="49">
        <f t="shared" si="5"/>
        <v>2</v>
      </c>
      <c r="O63" s="125">
        <f t="shared" si="6"/>
        <v>2</v>
      </c>
      <c r="P63" s="125" t="str">
        <f t="array" ref="P63">IF(M63&lt;&gt;"", INDEX(十五音舒聲碼, M63, 1), INDEX(十五音舒聲碼, N63, 1))</f>
        <v>ian</v>
      </c>
      <c r="Q63" s="125" t="str">
        <f t="shared" si="7"/>
        <v>入聲</v>
      </c>
      <c r="R63" s="125" t="str" cm="1">
        <f t="array" ref="R63">IF(AND(M63="", N63=""), "", IF(M63&lt;&gt;"", INDEX(十五音韻母資料表, M63, 2), INDEX(十五音韻母資料表, N63, 2)))</f>
        <v>堅</v>
      </c>
    </row>
    <row r="64" spans="2:18" ht="23">
      <c r="B64" s="99">
        <v>58</v>
      </c>
      <c r="C64" s="14" t="s">
        <v>105</v>
      </c>
      <c r="D64" s="14" t="s">
        <v>1817</v>
      </c>
      <c r="E64" s="109">
        <f>IFERROR( MATCH($C64, 【設定】韻母十五音對照表!$S$4:$S$53, 0), MATCH($C64, 【設定】韻母十五音對照表!$T$4:$T$53, 0) )</f>
        <v>17</v>
      </c>
      <c r="F64" s="109" t="str">
        <f t="array" ref="F64">INDEX(十五音韻母資料表, $E64, $F$4)</f>
        <v>巾</v>
      </c>
      <c r="G64" s="39"/>
      <c r="H64" s="99">
        <v>58</v>
      </c>
      <c r="I64" s="207" t="s">
        <v>145</v>
      </c>
      <c r="J64" s="39"/>
      <c r="K64" s="202">
        <v>58</v>
      </c>
      <c r="L64" s="208" t="str">
        <f t="shared" si="1"/>
        <v>ing</v>
      </c>
      <c r="M64" s="49">
        <f t="shared" si="4"/>
        <v>9</v>
      </c>
      <c r="N64" s="49" t="str">
        <f t="shared" si="5"/>
        <v/>
      </c>
      <c r="O64" s="125">
        <f t="shared" si="6"/>
        <v>9</v>
      </c>
      <c r="P64" s="125" t="str">
        <f t="array" ref="P64">IF(M64&lt;&gt;"", INDEX(十五音舒聲碼, M64, 1), INDEX(十五音舒聲碼, N64, 1))</f>
        <v>eng</v>
      </c>
      <c r="Q64" s="125" t="str">
        <f t="shared" si="7"/>
        <v>舒聲</v>
      </c>
      <c r="R64" s="125" t="str" cm="1">
        <f t="array" ref="R64">IF(AND(M64="", N64=""), "", IF(M64&lt;&gt;"", INDEX(十五音韻母資料表, M64, 2), INDEX(十五音韻母資料表, N64, 2)))</f>
        <v>經</v>
      </c>
    </row>
    <row r="65" spans="2:18" ht="23">
      <c r="B65" s="99">
        <v>59</v>
      </c>
      <c r="C65" s="14" t="s">
        <v>97</v>
      </c>
      <c r="D65" s="14" t="s">
        <v>1817</v>
      </c>
      <c r="E65" s="109">
        <f>IFERROR( MATCH($C65, 【設定】韻母十五音對照表!$S$4:$S$53, 0), MATCH($C65, 【設定】韻母十五音對照表!$T$4:$T$53, 0) )</f>
        <v>17</v>
      </c>
      <c r="F65" s="109" t="str">
        <f t="array" ref="F65">INDEX(十五音韻母資料表, $E65, $F$4)</f>
        <v>巾</v>
      </c>
      <c r="G65" s="39"/>
      <c r="H65" s="99">
        <v>59</v>
      </c>
      <c r="I65" s="207" t="s">
        <v>337</v>
      </c>
      <c r="J65" s="39"/>
      <c r="K65" s="202">
        <v>59</v>
      </c>
      <c r="L65" s="208" t="str">
        <f t="shared" si="1"/>
        <v>ik</v>
      </c>
      <c r="M65" s="49" t="str">
        <f t="shared" si="4"/>
        <v/>
      </c>
      <c r="N65" s="49">
        <f t="shared" si="5"/>
        <v>9</v>
      </c>
      <c r="O65" s="125">
        <f t="shared" si="6"/>
        <v>9</v>
      </c>
      <c r="P65" s="125" t="str">
        <f t="array" ref="P65">IF(M65&lt;&gt;"", INDEX(十五音舒聲碼, M65, 1), INDEX(十五音舒聲碼, N65, 1))</f>
        <v>eng</v>
      </c>
      <c r="Q65" s="125" t="str">
        <f t="shared" si="7"/>
        <v>入聲</v>
      </c>
      <c r="R65" s="125" t="str" cm="1">
        <f t="array" ref="R65">IF(AND(M65="", N65=""), "", IF(M65&lt;&gt;"", INDEX(十五音韻母資料表, M65, 2), INDEX(十五音韻母資料表, N65, 2)))</f>
        <v>經</v>
      </c>
    </row>
    <row r="66" spans="2:18" ht="23">
      <c r="B66" s="99">
        <v>60</v>
      </c>
      <c r="C66" s="14" t="s">
        <v>108</v>
      </c>
      <c r="D66" s="14" t="s">
        <v>1817</v>
      </c>
      <c r="E66" s="109">
        <f>IFERROR( MATCH($C66, 【設定】韻母十五音對照表!$S$4:$S$53, 0), MATCH($C66, 【設定】韻母十五音對照表!$T$4:$T$53, 0) )</f>
        <v>1</v>
      </c>
      <c r="F66" s="109" t="str">
        <f t="array" ref="F66">INDEX(十五音韻母資料表, $E66, $F$4)</f>
        <v>君</v>
      </c>
      <c r="G66" s="39"/>
      <c r="H66" s="99">
        <v>60</v>
      </c>
      <c r="I66" s="207" t="s">
        <v>398</v>
      </c>
      <c r="J66" s="39"/>
      <c r="K66" s="202">
        <v>60</v>
      </c>
      <c r="L66" s="208" t="str">
        <f t="shared" si="1"/>
        <v>iang</v>
      </c>
      <c r="M66" s="49">
        <f t="shared" si="4"/>
        <v>18</v>
      </c>
      <c r="N66" s="49" t="str">
        <f t="shared" si="5"/>
        <v/>
      </c>
      <c r="O66" s="125">
        <f t="shared" si="6"/>
        <v>18</v>
      </c>
      <c r="P66" s="125" t="str">
        <f t="array" ref="P66">IF(M66&lt;&gt;"", INDEX(十五音舒聲碼, M66, 1), INDEX(十五音舒聲碼, N66, 1))</f>
        <v>iang</v>
      </c>
      <c r="Q66" s="125" t="str">
        <f t="shared" si="7"/>
        <v>舒聲</v>
      </c>
      <c r="R66" s="125" t="str" cm="1">
        <f t="array" ref="R66">IF(AND(M66="", N66=""), "", IF(M66&lt;&gt;"", INDEX(十五音韻母資料表, M66, 2), INDEX(十五音韻母資料表, N66, 2)))</f>
        <v>姜</v>
      </c>
    </row>
    <row r="67" spans="2:18" ht="23">
      <c r="B67" s="99">
        <v>61</v>
      </c>
      <c r="C67" s="14" t="s">
        <v>66</v>
      </c>
      <c r="D67" s="14" t="s">
        <v>1817</v>
      </c>
      <c r="E67" s="109">
        <f>IFERROR( MATCH($C67, 【設定】韻母十五音對照表!$S$4:$S$53, 0), MATCH($C67, 【設定】韻母十五音對照表!$T$4:$T$53, 0) )</f>
        <v>1</v>
      </c>
      <c r="F67" s="109" t="str">
        <f t="array" ref="F67">INDEX(十五音韻母資料表, $E67, $F$4)</f>
        <v>君</v>
      </c>
      <c r="G67" s="39"/>
      <c r="H67" s="99">
        <v>61</v>
      </c>
      <c r="I67" s="207" t="s">
        <v>399</v>
      </c>
      <c r="J67" s="39"/>
      <c r="K67" s="202">
        <v>61</v>
      </c>
      <c r="L67" s="208" t="str">
        <f t="shared" si="1"/>
        <v>iak</v>
      </c>
      <c r="M67" s="49" t="str">
        <f t="shared" si="4"/>
        <v/>
      </c>
      <c r="N67" s="49">
        <f t="shared" si="5"/>
        <v>18</v>
      </c>
      <c r="O67" s="125">
        <f t="shared" si="6"/>
        <v>18</v>
      </c>
      <c r="P67" s="125" t="str">
        <f t="array" ref="P67">IF(M67&lt;&gt;"", INDEX(十五音舒聲碼, M67, 1), INDEX(十五音舒聲碼, N67, 1))</f>
        <v>iang</v>
      </c>
      <c r="Q67" s="125" t="str">
        <f t="shared" si="7"/>
        <v>入聲</v>
      </c>
      <c r="R67" s="125" t="str" cm="1">
        <f t="array" ref="R67">IF(AND(M67="", N67=""), "", IF(M67&lt;&gt;"", INDEX(十五音韻母資料表, M67, 2), INDEX(十五音韻母資料表, N67, 2)))</f>
        <v>姜</v>
      </c>
    </row>
    <row r="68" spans="2:18" ht="23">
      <c r="B68" s="99">
        <v>62</v>
      </c>
      <c r="C68" s="209" t="s">
        <v>93</v>
      </c>
      <c r="D68" s="209" t="s">
        <v>1818</v>
      </c>
      <c r="E68" s="210">
        <f>IFERROR( MATCH($C68, 【設定】韻母十五音對照表!$S$4:$S$53, 0), MATCH($C68, 【設定】韻母十五音對照表!$T$4:$T$53, 0) )</f>
        <v>6</v>
      </c>
      <c r="F68" s="210" t="str">
        <f t="array" ref="F68">INDEX(十五音韻母資料表, $E68, $F$4)</f>
        <v>干</v>
      </c>
      <c r="G68" s="39"/>
      <c r="H68" s="99">
        <v>62</v>
      </c>
      <c r="I68" s="207" t="s">
        <v>88</v>
      </c>
      <c r="J68" s="39"/>
      <c r="K68" s="202">
        <v>62</v>
      </c>
      <c r="L68" s="208" t="str">
        <f t="shared" si="1"/>
        <v>iong</v>
      </c>
      <c r="M68" s="49">
        <f t="shared" si="4"/>
        <v>14</v>
      </c>
      <c r="N68" s="49" t="str">
        <f t="shared" si="5"/>
        <v/>
      </c>
      <c r="O68" s="125">
        <f t="shared" si="6"/>
        <v>14</v>
      </c>
      <c r="P68" s="125" t="str">
        <f t="array" ref="P68">IF(M68&lt;&gt;"", INDEX(十五音舒聲碼, M68, 1), INDEX(十五音舒聲碼, N68, 1))</f>
        <v>iong</v>
      </c>
      <c r="Q68" s="125" t="str">
        <f t="shared" si="7"/>
        <v>舒聲</v>
      </c>
      <c r="R68" s="125" t="str" cm="1">
        <f t="array" ref="R68">IF(AND(M68="", N68=""), "", IF(M68&lt;&gt;"", INDEX(十五音韻母資料表, M68, 2), INDEX(十五音韻母資料表, N68, 2)))</f>
        <v>恭</v>
      </c>
    </row>
    <row r="69" spans="2:18" ht="23">
      <c r="B69" s="99">
        <v>63</v>
      </c>
      <c r="C69" s="209" t="s">
        <v>312</v>
      </c>
      <c r="D69" s="209" t="s">
        <v>1818</v>
      </c>
      <c r="E69" s="210">
        <f>IFERROR( MATCH($C69, 【設定】韻母十五音對照表!$S$4:$S$53, 0), MATCH($C69, 【設定】韻母十五音對照表!$T$4:$T$53, 0) )</f>
        <v>6</v>
      </c>
      <c r="F69" s="210" t="str">
        <f t="array" ref="F69">INDEX(十五音韻母資料表, $E69, $F$4)</f>
        <v>干</v>
      </c>
      <c r="G69" s="39"/>
      <c r="H69" s="99">
        <v>63</v>
      </c>
      <c r="I69" s="207" t="s">
        <v>87</v>
      </c>
      <c r="J69" s="39"/>
      <c r="K69" s="202">
        <v>63</v>
      </c>
      <c r="L69" s="208" t="str">
        <f t="shared" si="1"/>
        <v>iok</v>
      </c>
      <c r="M69" s="49" t="str">
        <f t="shared" si="4"/>
        <v/>
      </c>
      <c r="N69" s="49">
        <f t="shared" si="5"/>
        <v>14</v>
      </c>
      <c r="O69" s="125">
        <f t="shared" si="6"/>
        <v>14</v>
      </c>
      <c r="P69" s="125" t="str">
        <f t="array" ref="P69">IF(M69&lt;&gt;"", INDEX(十五音舒聲碼, M69, 1), INDEX(十五音舒聲碼, N69, 1))</f>
        <v>iong</v>
      </c>
      <c r="Q69" s="125" t="str">
        <f t="shared" si="7"/>
        <v>入聲</v>
      </c>
      <c r="R69" s="125" t="str" cm="1">
        <f t="array" ref="R69">IF(AND(M69="", N69=""), "", IF(M69&lt;&gt;"", INDEX(十五音韻母資料表, M69, 2), INDEX(十五音韻母資料表, N69, 2)))</f>
        <v>恭</v>
      </c>
    </row>
    <row r="70" spans="2:18" ht="23">
      <c r="B70" s="99">
        <v>64</v>
      </c>
      <c r="C70" s="209" t="s">
        <v>91</v>
      </c>
      <c r="D70" s="209" t="s">
        <v>1818</v>
      </c>
      <c r="E70" s="210">
        <f>IFERROR( MATCH($C70, 【設定】韻母十五音對照表!$S$4:$S$53, 0), MATCH($C70, 【設定】韻母十五音對照表!$T$4:$T$53, 0) )</f>
        <v>2</v>
      </c>
      <c r="F70" s="210" t="str">
        <f t="array" ref="F70">INDEX(十五音韻母資料表, $E70, $F$4)</f>
        <v>堅</v>
      </c>
      <c r="G70" s="39"/>
      <c r="H70" s="99">
        <v>64</v>
      </c>
      <c r="I70" s="207" t="s">
        <v>62</v>
      </c>
      <c r="J70" s="39"/>
      <c r="K70" s="202">
        <v>64</v>
      </c>
      <c r="L70" s="208" t="str">
        <f t="shared" si="1"/>
        <v>u</v>
      </c>
      <c r="M70" s="49">
        <f t="shared" si="4"/>
        <v>27</v>
      </c>
      <c r="N70" s="49" t="str">
        <f t="shared" si="5"/>
        <v/>
      </c>
      <c r="O70" s="125">
        <f t="shared" si="6"/>
        <v>27</v>
      </c>
      <c r="P70" s="125" t="str">
        <f t="array" ref="P70">IF(M70&lt;&gt;"", INDEX(十五音舒聲碼, M70, 1), INDEX(十五音舒聲碼, N70, 1))</f>
        <v>u</v>
      </c>
      <c r="Q70" s="125" t="str">
        <f t="shared" si="7"/>
        <v>舒聲</v>
      </c>
      <c r="R70" s="125" t="str" cm="1">
        <f t="array" ref="R70">IF(AND(M70="", N70=""), "", IF(M70&lt;&gt;"", INDEX(十五音韻母資料表, M70, 2), INDEX(十五音韻母資料表, N70, 2)))</f>
        <v>艍</v>
      </c>
    </row>
    <row r="71" spans="2:18" ht="23">
      <c r="B71" s="99">
        <v>65</v>
      </c>
      <c r="C71" s="209" t="s">
        <v>114</v>
      </c>
      <c r="D71" s="209" t="s">
        <v>1818</v>
      </c>
      <c r="E71" s="210">
        <f>IFERROR( MATCH($C71, 【設定】韻母十五音對照表!$S$4:$S$53, 0), MATCH($C71, 【設定】韻母十五音對照表!$T$4:$T$53, 0) )</f>
        <v>2</v>
      </c>
      <c r="F71" s="210" t="str">
        <f t="array" ref="F71">INDEX(十五音韻母資料表, $E71, $F$4)</f>
        <v>堅</v>
      </c>
      <c r="G71" s="39"/>
      <c r="H71" s="99">
        <v>65</v>
      </c>
      <c r="I71" s="207" t="s">
        <v>1819</v>
      </c>
      <c r="J71" s="39"/>
      <c r="K71" s="202">
        <v>65</v>
      </c>
      <c r="L71" s="208" t="str">
        <f t="shared" si="1"/>
        <v>nu</v>
      </c>
      <c r="M71" s="49" t="str">
        <f t="shared" si="4"/>
        <v/>
      </c>
      <c r="N71" s="49" t="str">
        <f t="shared" si="5"/>
        <v/>
      </c>
      <c r="O71" s="125" t="str">
        <f t="shared" si="6"/>
        <v/>
      </c>
      <c r="P71" s="125" t="e">
        <f t="array" ref="P71">IF(M71&lt;&gt;"", INDEX(十五音舒聲碼, M71, 1), INDEX(十五音舒聲碼, N71, 1))</f>
        <v>#VALUE!</v>
      </c>
      <c r="Q71" s="125" t="str">
        <f t="shared" si="7"/>
        <v>入聲</v>
      </c>
      <c r="R71" s="125" t="str" cm="1">
        <f t="array" ref="R71">IF(AND(M71="", N71=""), "", IF(M71&lt;&gt;"", INDEX(十五音韻母資料表, M71, 2), INDEX(十五音韻母資料表, N71, 2)))</f>
        <v/>
      </c>
    </row>
    <row r="72" spans="2:18" ht="23">
      <c r="B72" s="99">
        <v>66</v>
      </c>
      <c r="C72" s="209" t="s">
        <v>342</v>
      </c>
      <c r="D72" s="209" t="s">
        <v>1818</v>
      </c>
      <c r="E72" s="210">
        <f>IFERROR( MATCH($C72, 【設定】韻母十五音對照表!$S$4:$S$53, 0), MATCH($C72, 【設定】韻母十五音對照表!$T$4:$T$53, 0) )</f>
        <v>10</v>
      </c>
      <c r="F72" s="210" t="str">
        <f t="array" ref="F72">INDEX(十五音韻母資料表, $E72, $F$4)</f>
        <v>觀</v>
      </c>
      <c r="G72" s="39"/>
      <c r="H72" s="99">
        <v>66</v>
      </c>
      <c r="I72" s="207" t="s">
        <v>484</v>
      </c>
      <c r="J72" s="39"/>
      <c r="K72" s="202">
        <v>66</v>
      </c>
      <c r="L72" s="208" t="str">
        <f t="shared" si="1"/>
        <v>uh</v>
      </c>
      <c r="M72" s="49" t="str">
        <f t="shared" ref="M72:M90" si="8">IFERROR( MATCH(L72, 閩拼舒聲韻母清單, 0), "")</f>
        <v/>
      </c>
      <c r="N72" s="49">
        <f t="shared" ref="N72:N90" si="9">IFERROR( MATCH(L72, 閩拼入聲韻母清單, 0), "")</f>
        <v>27</v>
      </c>
      <c r="O72" s="125">
        <f t="shared" ref="O72:O90" si="10">IF(M72&lt;&gt;"", M72, N72)</f>
        <v>27</v>
      </c>
      <c r="P72" s="125" t="str">
        <f t="array" ref="P72">IF(M72&lt;&gt;"", INDEX(十五音舒聲碼, M72, 1), INDEX(十五音舒聲碼, N72, 1))</f>
        <v>u</v>
      </c>
      <c r="Q72" s="125" t="str">
        <f t="shared" ref="Q72:Q90" si="11">IF(M72&lt;&gt;"", "舒聲", "入聲")</f>
        <v>入聲</v>
      </c>
      <c r="R72" s="125" t="str" cm="1">
        <f t="array" ref="R72">IF(AND(M72="", N72=""), "", IF(M72&lt;&gt;"", INDEX(十五音韻母資料表, M72, 2), INDEX(十五音韻母資料表, N72, 2)))</f>
        <v>艍</v>
      </c>
    </row>
    <row r="73" spans="2:18" ht="23">
      <c r="B73" s="99">
        <v>67</v>
      </c>
      <c r="C73" s="209" t="s">
        <v>346</v>
      </c>
      <c r="D73" s="209" t="s">
        <v>1818</v>
      </c>
      <c r="E73" s="210">
        <f>IFERROR( MATCH($C73, 【設定】韻母十五音對照表!$S$4:$S$53, 0), MATCH($C73, 【設定】韻母十五音對照表!$T$4:$T$53, 0) )</f>
        <v>10</v>
      </c>
      <c r="F73" s="210" t="str">
        <f t="array" ref="F73">INDEX(十五音韻母資料表, $E73, $F$4)</f>
        <v>觀</v>
      </c>
      <c r="G73" s="39"/>
      <c r="H73" s="99">
        <v>67</v>
      </c>
      <c r="I73" s="207" t="s">
        <v>415</v>
      </c>
      <c r="J73" s="39"/>
      <c r="K73" s="202">
        <v>67</v>
      </c>
      <c r="L73" s="208" t="str">
        <f t="shared" si="1"/>
        <v>ua</v>
      </c>
      <c r="M73" s="49">
        <f t="shared" si="8"/>
        <v>20</v>
      </c>
      <c r="N73" s="49" t="str">
        <f t="shared" si="9"/>
        <v/>
      </c>
      <c r="O73" s="125">
        <f t="shared" si="10"/>
        <v>20</v>
      </c>
      <c r="P73" s="125" t="str">
        <f t="array" ref="P73">IF(M73&lt;&gt;"", INDEX(十五音舒聲碼, M73, 1), INDEX(十五音舒聲碼, N73, 1))</f>
        <v>oa</v>
      </c>
      <c r="Q73" s="125" t="str">
        <f t="shared" si="11"/>
        <v>舒聲</v>
      </c>
      <c r="R73" s="125" t="str" cm="1">
        <f t="array" ref="R73">IF(AND(M73="", N73=""), "", IF(M73&lt;&gt;"", INDEX(十五音韻母資料表, M73, 2), INDEX(十五音韻母資料表, N73, 2)))</f>
        <v>瓜</v>
      </c>
    </row>
    <row r="74" spans="2:18" ht="23">
      <c r="B74" s="99">
        <v>68</v>
      </c>
      <c r="C74" s="14" t="s">
        <v>111</v>
      </c>
      <c r="D74" s="14" t="s">
        <v>1820</v>
      </c>
      <c r="E74" s="109">
        <f>IFERROR( MATCH($C74, 【設定】韻母十五音對照表!$S$4:$S$53, 0), MATCH($C74, 【設定】韻母十五音對照表!$T$4:$T$53, 0) )</f>
        <v>38</v>
      </c>
      <c r="F74" s="109" t="str">
        <f t="array" ref="F74">INDEX(十五音韻母資料表, $E74, $F$4)</f>
        <v>鋼</v>
      </c>
      <c r="G74" s="39"/>
      <c r="H74" s="99">
        <v>68</v>
      </c>
      <c r="I74" s="207" t="s">
        <v>586</v>
      </c>
      <c r="J74" s="39"/>
      <c r="K74" s="202">
        <v>68</v>
      </c>
      <c r="L74" s="208" t="str">
        <f t="shared" si="1"/>
        <v>nua</v>
      </c>
      <c r="M74" s="49">
        <f t="shared" si="8"/>
        <v>37</v>
      </c>
      <c r="N74" s="49" t="str">
        <f t="shared" si="9"/>
        <v/>
      </c>
      <c r="O74" s="125">
        <f t="shared" si="10"/>
        <v>37</v>
      </c>
      <c r="P74" s="125" t="str">
        <f t="array" ref="P74">IF(M74&lt;&gt;"", INDEX(十五音舒聲碼, M74, 1), INDEX(十五音舒聲碼, N74, 1))</f>
        <v>oann</v>
      </c>
      <c r="Q74" s="125" t="str">
        <f t="shared" si="11"/>
        <v>舒聲</v>
      </c>
      <c r="R74" s="125" t="str" cm="1">
        <f t="array" ref="R74">IF(AND(M74="", N74=""), "", IF(M74&lt;&gt;"", INDEX(十五音韻母資料表, M74, 2), INDEX(十五音韻母資料表, N74, 2)))</f>
        <v>官</v>
      </c>
    </row>
    <row r="75" spans="2:18" ht="23">
      <c r="B75" s="99">
        <v>69</v>
      </c>
      <c r="C75" s="14" t="s">
        <v>1243</v>
      </c>
      <c r="D75" s="14" t="s">
        <v>1820</v>
      </c>
      <c r="E75" s="109" t="e">
        <f>IFERROR( MATCH($C75, 【設定】韻母十五音對照表!$S$4:$S$53, 0), MATCH($C75, 【設定】韻母十五音對照表!$T$4:$T$53, 0) )</f>
        <v>#N/A</v>
      </c>
      <c r="F75" s="109" t="e">
        <f t="array" ref="F75">INDEX(十五音韻母資料表, $E75, $F$4)</f>
        <v>#N/A</v>
      </c>
      <c r="G75" s="39"/>
      <c r="H75" s="99">
        <v>69</v>
      </c>
      <c r="I75" s="207" t="s">
        <v>419</v>
      </c>
      <c r="J75" s="39"/>
      <c r="K75" s="202">
        <v>69</v>
      </c>
      <c r="L75" s="208" t="str">
        <f t="shared" si="1"/>
        <v>uah</v>
      </c>
      <c r="M75" s="49" t="str">
        <f t="shared" si="8"/>
        <v/>
      </c>
      <c r="N75" s="49">
        <f t="shared" si="9"/>
        <v>20</v>
      </c>
      <c r="O75" s="125">
        <f t="shared" si="10"/>
        <v>20</v>
      </c>
      <c r="P75" s="125" t="str">
        <f t="array" ref="P75">IF(M75&lt;&gt;"", INDEX(十五音舒聲碼, M75, 1), INDEX(十五音舒聲碼, N75, 1))</f>
        <v>oa</v>
      </c>
      <c r="Q75" s="125" t="str">
        <f t="shared" si="11"/>
        <v>入聲</v>
      </c>
      <c r="R75" s="125" t="str" cm="1">
        <f t="array" ref="R75">IF(AND(M75="", N75=""), "", IF(M75&lt;&gt;"", INDEX(十五音韻母資料表, M75, 2), INDEX(十五音韻母資料表, N75, 2)))</f>
        <v>瓜</v>
      </c>
    </row>
    <row r="76" spans="2:18" ht="23">
      <c r="B76" s="99">
        <v>70</v>
      </c>
      <c r="C76" s="14" t="s">
        <v>145</v>
      </c>
      <c r="D76" s="14" t="s">
        <v>1820</v>
      </c>
      <c r="E76" s="109">
        <f>IFERROR( MATCH($C76, 【設定】韻母十五音對照表!$S$4:$S$53, 0), MATCH($C76, 【設定】韻母十五音對照表!$T$4:$T$53, 0) )</f>
        <v>9</v>
      </c>
      <c r="F76" s="109" t="str">
        <f t="array" ref="F76">INDEX(十五音韻母資料表, $E76, $F$4)</f>
        <v>經</v>
      </c>
      <c r="G76" s="39"/>
      <c r="H76" s="99">
        <v>70</v>
      </c>
      <c r="I76" s="207" t="s">
        <v>147</v>
      </c>
      <c r="J76" s="39"/>
      <c r="K76" s="202">
        <v>70</v>
      </c>
      <c r="L76" s="208" t="str">
        <f t="shared" si="1"/>
        <v>ue</v>
      </c>
      <c r="M76" s="49">
        <f t="shared" si="8"/>
        <v>25</v>
      </c>
      <c r="N76" s="49" t="str">
        <f t="shared" si="9"/>
        <v/>
      </c>
      <c r="O76" s="125">
        <f t="shared" si="10"/>
        <v>25</v>
      </c>
      <c r="P76" s="125" t="str">
        <f t="array" ref="P76">IF(M76&lt;&gt;"", INDEX(十五音舒聲碼, M76, 1), INDEX(十五音舒聲碼, N76, 1))</f>
        <v>oe</v>
      </c>
      <c r="Q76" s="125" t="str">
        <f t="shared" si="11"/>
        <v>舒聲</v>
      </c>
      <c r="R76" s="125" t="str" cm="1">
        <f t="array" ref="R76">IF(AND(M76="", N76=""), "", IF(M76&lt;&gt;"", INDEX(十五音韻母資料表, M76, 2), INDEX(十五音韻母資料表, N76, 2)))</f>
        <v>檜</v>
      </c>
    </row>
    <row r="77" spans="2:18" ht="23">
      <c r="B77" s="99">
        <v>71</v>
      </c>
      <c r="C77" s="14" t="s">
        <v>337</v>
      </c>
      <c r="D77" s="14" t="s">
        <v>1820</v>
      </c>
      <c r="E77" s="109">
        <f>IFERROR( MATCH($C77, 【設定】韻母十五音對照表!$S$4:$S$53, 0), MATCH($C77, 【設定】韻母十五音對照表!$T$4:$T$53, 0) )</f>
        <v>9</v>
      </c>
      <c r="F77" s="109" t="str">
        <f t="array" ref="F77">INDEX(十五音韻母資料表, $E77, $F$4)</f>
        <v>經</v>
      </c>
      <c r="G77" s="39"/>
      <c r="H77" s="99">
        <v>71</v>
      </c>
      <c r="I77" s="207" t="s">
        <v>662</v>
      </c>
      <c r="J77" s="39"/>
      <c r="K77" s="202">
        <v>71</v>
      </c>
      <c r="L77" s="208" t="str">
        <f t="shared" si="1"/>
        <v>nue</v>
      </c>
      <c r="M77" s="49">
        <f t="shared" si="8"/>
        <v>45</v>
      </c>
      <c r="N77" s="49" t="str">
        <f t="shared" si="9"/>
        <v/>
      </c>
      <c r="O77" s="125">
        <f t="shared" si="10"/>
        <v>45</v>
      </c>
      <c r="P77" s="125" t="str">
        <f t="array" ref="P77">IF(M77&lt;&gt;"", INDEX(十五音舒聲碼, M77, 1), INDEX(十五音舒聲碼, N77, 1))</f>
        <v>oenn</v>
      </c>
      <c r="Q77" s="125" t="str">
        <f t="shared" si="11"/>
        <v>舒聲</v>
      </c>
      <c r="R77" s="125" t="str" cm="1">
        <f t="array" ref="R77">IF(AND(M77="", N77=""), "", IF(M77&lt;&gt;"", INDEX(十五音韻母資料表, M77, 2), INDEX(十五音韻母資料表, N77, 2)))</f>
        <v>糜</v>
      </c>
    </row>
    <row r="78" spans="2:18" ht="23">
      <c r="B78" s="99">
        <v>72</v>
      </c>
      <c r="C78" s="209" t="s">
        <v>95</v>
      </c>
      <c r="D78" s="209" t="s">
        <v>1821</v>
      </c>
      <c r="E78" s="210">
        <f>IFERROR( MATCH($C78, 【設定】韻母十五音對照表!$S$4:$S$53, 0), MATCH($C78, 【設定】韻母十五音對照表!$T$4:$T$53, 0) )</f>
        <v>21</v>
      </c>
      <c r="F78" s="210" t="str">
        <f t="array" ref="F78">INDEX(十五音韻母資料表, $E78, $F$4)</f>
        <v>江</v>
      </c>
      <c r="G78" s="39"/>
      <c r="H78" s="99">
        <v>72</v>
      </c>
      <c r="I78" s="207" t="s">
        <v>461</v>
      </c>
      <c r="J78" s="39"/>
      <c r="K78" s="202">
        <v>72</v>
      </c>
      <c r="L78" s="208" t="str">
        <f t="shared" si="1"/>
        <v>ueh</v>
      </c>
      <c r="M78" s="49" t="str">
        <f t="shared" si="8"/>
        <v/>
      </c>
      <c r="N78" s="49">
        <f t="shared" si="9"/>
        <v>25</v>
      </c>
      <c r="O78" s="125">
        <f t="shared" si="10"/>
        <v>25</v>
      </c>
      <c r="P78" s="125" t="str">
        <f t="array" ref="P78">IF(M78&lt;&gt;"", INDEX(十五音舒聲碼, M78, 1), INDEX(十五音舒聲碼, N78, 1))</f>
        <v>oe</v>
      </c>
      <c r="Q78" s="125" t="str">
        <f t="shared" si="11"/>
        <v>入聲</v>
      </c>
      <c r="R78" s="125" t="str" cm="1">
        <f t="array" ref="R78">IF(AND(M78="", N78=""), "", IF(M78&lt;&gt;"", INDEX(十五音韻母資料表, M78, 2), INDEX(十五音韻母資料表, N78, 2)))</f>
        <v>檜</v>
      </c>
    </row>
    <row r="79" spans="2:18" ht="23">
      <c r="B79" s="99">
        <v>73</v>
      </c>
      <c r="C79" s="209" t="s">
        <v>424</v>
      </c>
      <c r="D79" s="209" t="s">
        <v>1821</v>
      </c>
      <c r="E79" s="210">
        <f>IFERROR( MATCH($C79, 【設定】韻母十五音對照表!$S$4:$S$53, 0), MATCH($C79, 【設定】韻母十五音對照表!$T$4:$T$53, 0) )</f>
        <v>21</v>
      </c>
      <c r="F79" s="210" t="str">
        <f t="array" ref="F79">INDEX(十五音韻母資料表, $E79, $F$4)</f>
        <v>江</v>
      </c>
      <c r="G79" s="39"/>
      <c r="H79" s="99">
        <v>73</v>
      </c>
      <c r="I79" s="207" t="s">
        <v>1812</v>
      </c>
      <c r="J79" s="39"/>
      <c r="K79" s="202">
        <v>73</v>
      </c>
      <c r="L79" s="208" t="str">
        <f t="shared" si="1"/>
        <v>nueh</v>
      </c>
      <c r="M79" s="49" t="str">
        <f t="shared" si="8"/>
        <v/>
      </c>
      <c r="N79" s="49" t="str">
        <f t="shared" si="9"/>
        <v/>
      </c>
      <c r="O79" s="125" t="str">
        <f t="shared" si="10"/>
        <v/>
      </c>
      <c r="P79" s="125" t="e">
        <f t="array" ref="P79">IF(M79&lt;&gt;"", INDEX(十五音舒聲碼, M79, 1), INDEX(十五音舒聲碼, N79, 1))</f>
        <v>#VALUE!</v>
      </c>
      <c r="Q79" s="125" t="str">
        <f t="shared" si="11"/>
        <v>入聲</v>
      </c>
      <c r="R79" s="125" t="str" cm="1">
        <f t="array" ref="R79">IF(AND(M79="", N79=""), "", IF(M79&lt;&gt;"", INDEX(十五音韻母資料表, M79, 2), INDEX(十五音韻母資料表, N79, 2)))</f>
        <v/>
      </c>
    </row>
    <row r="80" spans="2:18" ht="23">
      <c r="B80" s="99">
        <v>74</v>
      </c>
      <c r="C80" s="209" t="s">
        <v>398</v>
      </c>
      <c r="D80" s="209" t="s">
        <v>1821</v>
      </c>
      <c r="E80" s="210">
        <f>IFERROR( MATCH($C80, 【設定】韻母十五音對照表!$S$4:$S$53, 0), MATCH($C80, 【設定】韻母十五音對照表!$T$4:$T$53, 0) )</f>
        <v>18</v>
      </c>
      <c r="F80" s="210" t="str">
        <f t="array" ref="F80">INDEX(十五音韻母資料表, $E80, $F$4)</f>
        <v>姜</v>
      </c>
      <c r="G80" s="39"/>
      <c r="H80" s="99">
        <v>74</v>
      </c>
      <c r="I80" s="207" t="s">
        <v>84</v>
      </c>
      <c r="J80" s="39"/>
      <c r="K80" s="202">
        <v>74</v>
      </c>
      <c r="L80" s="208" t="str">
        <f t="shared" si="1"/>
        <v>ui</v>
      </c>
      <c r="M80" s="49">
        <f t="shared" si="8"/>
        <v>4</v>
      </c>
      <c r="N80" s="49" t="str">
        <f t="shared" si="9"/>
        <v/>
      </c>
      <c r="O80" s="125">
        <f t="shared" si="10"/>
        <v>4</v>
      </c>
      <c r="P80" s="125" t="str">
        <f t="array" ref="P80">IF(M80&lt;&gt;"", INDEX(十五音舒聲碼, M80, 1), INDEX(十五音舒聲碼, N80, 1))</f>
        <v>ui</v>
      </c>
      <c r="Q80" s="125" t="str">
        <f t="shared" si="11"/>
        <v>舒聲</v>
      </c>
      <c r="R80" s="125" t="str" cm="1">
        <f t="array" ref="R80">IF(AND(M80="", N80=""), "", IF(M80&lt;&gt;"", INDEX(十五音韻母資料表, M80, 2), INDEX(十五音韻母資料表, N80, 2)))</f>
        <v>規</v>
      </c>
    </row>
    <row r="81" spans="2:18" ht="23">
      <c r="B81" s="99">
        <v>75</v>
      </c>
      <c r="C81" s="209" t="s">
        <v>399</v>
      </c>
      <c r="D81" s="209" t="s">
        <v>1821</v>
      </c>
      <c r="E81" s="210">
        <f>IFERROR( MATCH($C81, 【設定】韻母十五音對照表!$S$4:$S$53, 0), MATCH($C81, 【設定】韻母十五音對照表!$T$4:$T$53, 0) )</f>
        <v>18</v>
      </c>
      <c r="F81" s="210" t="str">
        <f t="array" ref="F81">INDEX(十五音韻母資料表, $E81, $F$4)</f>
        <v>姜</v>
      </c>
      <c r="G81" s="39"/>
      <c r="H81" s="99">
        <v>75</v>
      </c>
      <c r="I81" s="207" t="s">
        <v>533</v>
      </c>
      <c r="J81" s="39"/>
      <c r="K81" s="202">
        <v>75</v>
      </c>
      <c r="L81" s="208" t="str">
        <f t="shared" si="1"/>
        <v>nui</v>
      </c>
      <c r="M81" s="49">
        <f t="shared" si="8"/>
        <v>32</v>
      </c>
      <c r="N81" s="49" t="str">
        <f t="shared" si="9"/>
        <v/>
      </c>
      <c r="O81" s="125">
        <f t="shared" si="10"/>
        <v>32</v>
      </c>
      <c r="P81" s="125" t="str">
        <f t="array" ref="P81">IF(M81&lt;&gt;"", INDEX(十五音舒聲碼, M81, 1), INDEX(十五音舒聲碼, N81, 1))</f>
        <v>uinn</v>
      </c>
      <c r="Q81" s="125" t="str">
        <f t="shared" si="11"/>
        <v>舒聲</v>
      </c>
      <c r="R81" s="125" t="str" cm="1">
        <f t="array" ref="R81">IF(AND(M81="", N81=""), "", IF(M81&lt;&gt;"", INDEX(十五音韻母資料表, M81, 2), INDEX(十五音韻母資料表, N81, 2)))</f>
        <v>褌</v>
      </c>
    </row>
    <row r="82" spans="2:18" ht="23">
      <c r="B82" s="99">
        <v>76</v>
      </c>
      <c r="C82" s="14" t="s">
        <v>74</v>
      </c>
      <c r="D82" s="14" t="s">
        <v>1822</v>
      </c>
      <c r="E82" s="109">
        <f>IFERROR( MATCH($C82, 【設定】韻母十五音對照表!$S$4:$S$53, 0), MATCH($C82, 【設定】韻母十五音對照表!$T$4:$T$53, 0) )</f>
        <v>7</v>
      </c>
      <c r="F82" s="109" t="str">
        <f t="array" ref="F82">INDEX(十五音韻母資料表, $E82, $F$4)</f>
        <v>公</v>
      </c>
      <c r="G82" s="39"/>
      <c r="H82" s="99">
        <v>76</v>
      </c>
      <c r="I82" s="207" t="s">
        <v>1801</v>
      </c>
      <c r="J82" s="39"/>
      <c r="K82" s="202">
        <v>76</v>
      </c>
      <c r="L82" s="208" t="str">
        <f t="shared" si="1"/>
        <v>uih</v>
      </c>
      <c r="M82" s="49" t="str">
        <f t="shared" si="8"/>
        <v/>
      </c>
      <c r="N82" s="49" t="str">
        <f t="shared" si="9"/>
        <v/>
      </c>
      <c r="O82" s="125" t="str">
        <f t="shared" si="10"/>
        <v/>
      </c>
      <c r="P82" s="125" t="e">
        <f t="array" ref="P82">IF(M82&lt;&gt;"", INDEX(十五音舒聲碼, M82, 1), INDEX(十五音舒聲碼, N82, 1))</f>
        <v>#VALUE!</v>
      </c>
      <c r="Q82" s="125" t="str">
        <f t="shared" si="11"/>
        <v>入聲</v>
      </c>
      <c r="R82" s="125" t="str" cm="1">
        <f t="array" ref="R82">IF(AND(M82="", N82=""), "", IF(M82&lt;&gt;"", INDEX(十五音韻母資料表, M82, 2), INDEX(十五音韻母資料表, N82, 2)))</f>
        <v/>
      </c>
    </row>
    <row r="83" spans="2:18" ht="23">
      <c r="B83" s="99">
        <v>77</v>
      </c>
      <c r="C83" s="14" t="s">
        <v>99</v>
      </c>
      <c r="D83" s="14" t="s">
        <v>1822</v>
      </c>
      <c r="E83" s="109">
        <f>IFERROR( MATCH($C83, 【設定】韻母十五音對照表!$S$4:$S$53, 0), MATCH($C83, 【設定】韻母十五音對照表!$T$4:$T$53, 0) )</f>
        <v>7</v>
      </c>
      <c r="F83" s="109" t="str">
        <f t="array" ref="F83">INDEX(十五音韻母資料表, $E83, $F$4)</f>
        <v>公</v>
      </c>
      <c r="G83" s="39"/>
      <c r="H83" s="99">
        <v>77</v>
      </c>
      <c r="I83" s="207" t="s">
        <v>325</v>
      </c>
      <c r="J83" s="39"/>
      <c r="K83" s="202">
        <v>77</v>
      </c>
      <c r="L83" s="208" t="str">
        <f t="shared" si="1"/>
        <v>uai</v>
      </c>
      <c r="M83" s="49">
        <f t="shared" si="8"/>
        <v>8</v>
      </c>
      <c r="N83" s="49" t="str">
        <f t="shared" si="9"/>
        <v/>
      </c>
      <c r="O83" s="125">
        <f t="shared" si="10"/>
        <v>8</v>
      </c>
      <c r="P83" s="125" t="str">
        <f t="array" ref="P83">IF(M83&lt;&gt;"", INDEX(十五音舒聲碼, M83, 1), INDEX(十五音舒聲碼, N83, 1))</f>
        <v>oai</v>
      </c>
      <c r="Q83" s="125" t="str">
        <f t="shared" si="11"/>
        <v>舒聲</v>
      </c>
      <c r="R83" s="125" t="str" cm="1">
        <f t="array" ref="R83">IF(AND(M83="", N83=""), "", IF(M83&lt;&gt;"", INDEX(十五音韻母資料表, M83, 2), INDEX(十五音韻母資料表, N83, 2)))</f>
        <v>乖</v>
      </c>
    </row>
    <row r="84" spans="2:18" ht="23">
      <c r="B84" s="99">
        <v>78</v>
      </c>
      <c r="C84" s="14" t="s">
        <v>88</v>
      </c>
      <c r="D84" s="14" t="s">
        <v>1822</v>
      </c>
      <c r="E84" s="109">
        <f>IFERROR( MATCH($C84, 【設定】韻母十五音對照表!$S$4:$S$53, 0), MATCH($C84, 【設定】韻母十五音對照表!$T$4:$T$53, 0) )</f>
        <v>14</v>
      </c>
      <c r="F84" s="109" t="str">
        <f t="array" ref="F84">INDEX(十五音韻母資料表, $E84, $F$4)</f>
        <v>恭</v>
      </c>
      <c r="G84" s="39"/>
      <c r="H84" s="99">
        <v>78</v>
      </c>
      <c r="I84" s="207" t="s">
        <v>652</v>
      </c>
      <c r="J84" s="39"/>
      <c r="K84" s="202">
        <v>78</v>
      </c>
      <c r="L84" s="208" t="str">
        <f t="shared" si="1"/>
        <v>nuai</v>
      </c>
      <c r="M84" s="49">
        <f t="shared" si="8"/>
        <v>44</v>
      </c>
      <c r="N84" s="49" t="str">
        <f t="shared" si="9"/>
        <v/>
      </c>
      <c r="O84" s="125">
        <f t="shared" si="10"/>
        <v>44</v>
      </c>
      <c r="P84" s="125" t="str">
        <f t="array" ref="P84">IF(M84&lt;&gt;"", INDEX(十五音舒聲碼, M84, 1), INDEX(十五音舒聲碼, N84, 1))</f>
        <v>oainn</v>
      </c>
      <c r="Q84" s="125" t="str">
        <f t="shared" si="11"/>
        <v>舒聲</v>
      </c>
      <c r="R84" s="125" t="str" cm="1">
        <f t="array" ref="R84">IF(AND(M84="", N84=""), "", IF(M84&lt;&gt;"", INDEX(十五音韻母資料表, M84, 2), INDEX(十五音韻母資料表, N84, 2)))</f>
        <v>閂</v>
      </c>
    </row>
    <row r="85" spans="2:18" ht="23">
      <c r="B85" s="99">
        <v>79</v>
      </c>
      <c r="C85" s="14" t="s">
        <v>87</v>
      </c>
      <c r="D85" s="14" t="s">
        <v>1822</v>
      </c>
      <c r="E85" s="109">
        <f>IFERROR( MATCH($C85, 【設定】韻母十五音對照表!$S$4:$S$53, 0), MATCH($C85, 【設定】韻母十五音對照表!$T$4:$T$53, 0) )</f>
        <v>14</v>
      </c>
      <c r="F85" s="109" t="str">
        <f t="array" ref="F85">INDEX(十五音韻母資料表, $E85, $F$4)</f>
        <v>恭</v>
      </c>
      <c r="G85" s="39"/>
      <c r="H85" s="99">
        <v>79</v>
      </c>
      <c r="I85" s="207" t="s">
        <v>653</v>
      </c>
      <c r="J85" s="39"/>
      <c r="K85" s="202">
        <v>79</v>
      </c>
      <c r="L85" s="208" t="str">
        <f t="shared" si="1"/>
        <v>nuaih</v>
      </c>
      <c r="M85" s="49" t="str">
        <f t="shared" si="8"/>
        <v/>
      </c>
      <c r="N85" s="49">
        <f t="shared" si="9"/>
        <v>44</v>
      </c>
      <c r="O85" s="125">
        <f t="shared" si="10"/>
        <v>44</v>
      </c>
      <c r="P85" s="125" t="str">
        <f t="array" ref="P85">IF(M85&lt;&gt;"", INDEX(十五音舒聲碼, M85, 1), INDEX(十五音舒聲碼, N85, 1))</f>
        <v>oainn</v>
      </c>
      <c r="Q85" s="125" t="str">
        <f t="shared" si="11"/>
        <v>入聲</v>
      </c>
      <c r="R85" s="125" t="str" cm="1">
        <f t="array" ref="R85">IF(AND(M85="", N85=""), "", IF(M85&lt;&gt;"", INDEX(十五音韻母資料表, M85, 2), INDEX(十五音韻母資料表, N85, 2)))</f>
        <v>閂</v>
      </c>
    </row>
    <row r="86" spans="2:18" ht="23">
      <c r="B86" s="99"/>
      <c r="C86" s="14"/>
      <c r="D86" s="14"/>
      <c r="E86" s="14"/>
      <c r="F86" s="109"/>
      <c r="G86" s="39"/>
      <c r="H86" s="99">
        <v>80</v>
      </c>
      <c r="I86" s="207" t="s">
        <v>108</v>
      </c>
      <c r="J86" s="39"/>
      <c r="K86" s="202">
        <v>80</v>
      </c>
      <c r="L86" s="208" t="str">
        <f t="shared" si="1"/>
        <v>un</v>
      </c>
      <c r="M86" s="49">
        <f t="shared" si="8"/>
        <v>1</v>
      </c>
      <c r="N86" s="49" t="str">
        <f t="shared" si="9"/>
        <v/>
      </c>
      <c r="O86" s="125">
        <f t="shared" si="10"/>
        <v>1</v>
      </c>
      <c r="P86" s="125" t="str">
        <f t="array" ref="P86">IF(M86&lt;&gt;"", INDEX(十五音舒聲碼, M86, 1), INDEX(十五音舒聲碼, N86, 1))</f>
        <v>un</v>
      </c>
      <c r="Q86" s="125" t="str">
        <f t="shared" si="11"/>
        <v>舒聲</v>
      </c>
      <c r="R86" s="125" t="str" cm="1">
        <f t="array" ref="R86">IF(AND(M86="", N86=""), "", IF(M86&lt;&gt;"", INDEX(十五音韻母資料表, M86, 2), INDEX(十五音韻母資料表, N86, 2)))</f>
        <v>君</v>
      </c>
    </row>
    <row r="87" spans="2:18" ht="23">
      <c r="B87" s="99"/>
      <c r="C87" s="14"/>
      <c r="D87" s="14"/>
      <c r="E87" s="14"/>
      <c r="F87" s="109"/>
      <c r="G87" s="39"/>
      <c r="H87" s="99">
        <v>81</v>
      </c>
      <c r="I87" s="207" t="s">
        <v>66</v>
      </c>
      <c r="J87" s="39"/>
      <c r="K87" s="202">
        <v>80</v>
      </c>
      <c r="L87" s="208" t="str">
        <f t="shared" si="1"/>
        <v>ut</v>
      </c>
      <c r="M87" s="49" t="str">
        <f t="shared" si="8"/>
        <v/>
      </c>
      <c r="N87" s="49">
        <f t="shared" si="9"/>
        <v>1</v>
      </c>
      <c r="O87" s="125">
        <f t="shared" si="10"/>
        <v>1</v>
      </c>
      <c r="P87" s="125" t="str">
        <f t="array" ref="P87">IF(M87&lt;&gt;"", INDEX(十五音舒聲碼, M87, 1), INDEX(十五音舒聲碼, N87, 1))</f>
        <v>un</v>
      </c>
      <c r="Q87" s="125" t="str">
        <f t="shared" si="11"/>
        <v>入聲</v>
      </c>
      <c r="R87" s="125" t="str" cm="1">
        <f t="array" ref="R87">IF(AND(M87="", N87=""), "", IF(M87&lt;&gt;"", INDEX(十五音韻母資料表, M87, 2), INDEX(十五音韻母資料表, N87, 2)))</f>
        <v>君</v>
      </c>
    </row>
    <row r="88" spans="2:18" ht="23">
      <c r="B88" s="99"/>
      <c r="C88" s="14"/>
      <c r="D88" s="14"/>
      <c r="E88" s="14"/>
      <c r="F88" s="109"/>
      <c r="G88" s="39"/>
      <c r="H88" s="99">
        <v>82</v>
      </c>
      <c r="I88" s="207" t="s">
        <v>342</v>
      </c>
      <c r="J88" s="39"/>
      <c r="K88" s="202">
        <v>80</v>
      </c>
      <c r="L88" s="208" t="str">
        <f t="shared" si="1"/>
        <v>uan</v>
      </c>
      <c r="M88" s="49">
        <f t="shared" si="8"/>
        <v>10</v>
      </c>
      <c r="N88" s="49" t="str">
        <f t="shared" si="9"/>
        <v/>
      </c>
      <c r="O88" s="125">
        <f t="shared" si="10"/>
        <v>10</v>
      </c>
      <c r="P88" s="125" t="str">
        <f t="array" ref="P88">IF(M88&lt;&gt;"", INDEX(十五音舒聲碼, M88, 1), INDEX(十五音舒聲碼, N88, 1))</f>
        <v>oan</v>
      </c>
      <c r="Q88" s="125" t="str">
        <f t="shared" si="11"/>
        <v>舒聲</v>
      </c>
      <c r="R88" s="125" t="str" cm="1">
        <f t="array" ref="R88">IF(AND(M88="", N88=""), "", IF(M88&lt;&gt;"", INDEX(十五音韻母資料表, M88, 2), INDEX(十五音韻母資料表, N88, 2)))</f>
        <v>觀</v>
      </c>
    </row>
    <row r="89" spans="2:18" ht="23">
      <c r="B89" s="99"/>
      <c r="C89" s="14"/>
      <c r="D89" s="14"/>
      <c r="E89" s="14"/>
      <c r="F89" s="109"/>
      <c r="G89" s="39"/>
      <c r="H89" s="99">
        <v>83</v>
      </c>
      <c r="I89" s="207" t="s">
        <v>346</v>
      </c>
      <c r="J89" s="39"/>
      <c r="K89" s="202">
        <v>80</v>
      </c>
      <c r="L89" s="208" t="str">
        <f t="shared" si="1"/>
        <v>uat</v>
      </c>
      <c r="M89" s="49" t="str">
        <f t="shared" si="8"/>
        <v/>
      </c>
      <c r="N89" s="49">
        <f t="shared" si="9"/>
        <v>10</v>
      </c>
      <c r="O89" s="125">
        <f t="shared" si="10"/>
        <v>10</v>
      </c>
      <c r="P89" s="125" t="str">
        <f t="array" ref="P89">IF(M89&lt;&gt;"", INDEX(十五音舒聲碼, M89, 1), INDEX(十五音舒聲碼, N89, 1))</f>
        <v>oan</v>
      </c>
      <c r="Q89" s="125" t="str">
        <f t="shared" si="11"/>
        <v>入聲</v>
      </c>
      <c r="R89" s="125" t="str" cm="1">
        <f t="array" ref="R89">IF(AND(M89="", N89=""), "", IF(M89&lt;&gt;"", INDEX(十五音韻母資料表, M89, 2), INDEX(十五音韻母資料表, N89, 2)))</f>
        <v>觀</v>
      </c>
    </row>
    <row r="90" spans="2:18" ht="23">
      <c r="B90" s="99"/>
      <c r="C90" s="14"/>
      <c r="D90" s="14"/>
      <c r="E90" s="14"/>
      <c r="F90" s="109"/>
      <c r="G90" s="39"/>
      <c r="H90" s="99">
        <v>84</v>
      </c>
      <c r="I90" s="207" t="s">
        <v>632</v>
      </c>
      <c r="J90" s="39"/>
      <c r="K90" s="202">
        <v>80</v>
      </c>
      <c r="L90" s="208" t="str">
        <f t="shared" si="1"/>
        <v>uang</v>
      </c>
      <c r="M90" s="49">
        <f t="shared" si="8"/>
        <v>43</v>
      </c>
      <c r="N90" s="49" t="str">
        <f t="shared" si="9"/>
        <v/>
      </c>
      <c r="O90" s="125">
        <f t="shared" si="10"/>
        <v>43</v>
      </c>
      <c r="P90" s="125" t="str">
        <f t="array" ref="P90">IF(M90&lt;&gt;"", INDEX(十五音舒聲碼, M90, 1), INDEX(十五音舒聲碼, N90, 1))</f>
        <v>oang</v>
      </c>
      <c r="Q90" s="125" t="str">
        <f t="shared" si="11"/>
        <v>舒聲</v>
      </c>
      <c r="R90" s="125" t="str" cm="1">
        <f t="array" ref="R90">IF(AND(M90="", N90=""), "", IF(M90&lt;&gt;"", INDEX(十五音韻母資料表, M90, 2), INDEX(十五音韻母資料表, N90, 2)))</f>
        <v>光</v>
      </c>
    </row>
  </sheetData>
  <phoneticPr fontId="91" type="noConversion"/>
  <dataValidations count="1">
    <dataValidation type="list" allowBlank="1" sqref="T6" xr:uid="{00000000-0002-0000-1300-000000000000}">
      <formula1>$L$7:$L$86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300-000001000000}">
          <x14:formula1>
            <xm:f>【設定】韻母排序對照表!$U$5:$U$88</xm:f>
          </x14:formula1>
          <xm:sqref>I7:I90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  <outlinePr summaryBelow="0" summaryRight="0"/>
  </sheetPr>
  <dimension ref="A2:AB36"/>
  <sheetViews>
    <sheetView workbookViewId="0"/>
  </sheetViews>
  <sheetFormatPr baseColWidth="10" defaultColWidth="12.6640625" defaultRowHeight="15.75" customHeight="1" outlineLevelCol="2"/>
  <cols>
    <col min="1" max="1" width="5.1640625" customWidth="1" collapsed="1"/>
    <col min="2" max="2" width="8.6640625" hidden="1" customWidth="1" outlineLevel="1"/>
    <col min="3" max="5" width="13.5" hidden="1" customWidth="1" outlineLevel="1"/>
    <col min="6" max="6" width="5.6640625" hidden="1" customWidth="1" outlineLevel="1"/>
    <col min="7" max="10" width="15.6640625" customWidth="1"/>
    <col min="11" max="11" width="19.1640625" customWidth="1"/>
    <col min="12" max="12" width="19.1640625" hidden="1" customWidth="1" outlineLevel="2"/>
    <col min="13" max="13" width="19.1640625" customWidth="1" outlineLevel="1" collapsed="1"/>
    <col min="14" max="14" width="21" hidden="1" customWidth="1" outlineLevel="2"/>
    <col min="15" max="15" width="21" customWidth="1" outlineLevel="1"/>
    <col min="16" max="16" width="21" customWidth="1"/>
    <col min="17" max="17" width="21" customWidth="1" collapsed="1"/>
    <col min="18" max="18" width="21" hidden="1" customWidth="1" outlineLevel="1"/>
    <col min="19" max="20" width="3.5" customWidth="1"/>
    <col min="21" max="28" width="11.33203125" customWidth="1"/>
    <col min="29" max="29" width="12.1640625" customWidth="1"/>
  </cols>
  <sheetData>
    <row r="2" spans="2:28" ht="30">
      <c r="B2" s="168"/>
      <c r="C2" s="13"/>
      <c r="D2" s="13"/>
      <c r="E2" s="13"/>
      <c r="F2" s="5"/>
      <c r="G2" s="168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2" t="s">
        <v>1823</v>
      </c>
      <c r="V2" s="13"/>
      <c r="W2" s="13"/>
      <c r="X2" s="13"/>
      <c r="Y2" s="13"/>
      <c r="Z2" s="13"/>
      <c r="AA2" s="13"/>
      <c r="AB2" s="13"/>
    </row>
    <row r="3" spans="2:28" ht="30">
      <c r="B3" s="168"/>
      <c r="C3" s="13"/>
      <c r="D3" s="13"/>
      <c r="E3" s="13"/>
      <c r="F3" s="5"/>
      <c r="G3" s="168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V3" s="13"/>
      <c r="W3" s="13"/>
      <c r="X3" s="13"/>
      <c r="Y3" s="13"/>
      <c r="Z3" s="13"/>
      <c r="AA3" s="13"/>
      <c r="AB3" s="13"/>
    </row>
    <row r="4" spans="2:28" ht="30">
      <c r="B4" s="168" t="s">
        <v>1824</v>
      </c>
      <c r="C4" s="13"/>
      <c r="D4" s="13"/>
      <c r="E4" s="13"/>
      <c r="F4" s="5"/>
      <c r="G4" s="168" t="s">
        <v>1825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13">
        <v>1</v>
      </c>
      <c r="V4" s="13">
        <v>5</v>
      </c>
      <c r="W4" s="13">
        <v>2</v>
      </c>
      <c r="X4" s="13">
        <v>6</v>
      </c>
      <c r="Y4" s="13">
        <v>3</v>
      </c>
      <c r="Z4" s="13">
        <v>7</v>
      </c>
      <c r="AA4" s="13">
        <v>4</v>
      </c>
      <c r="AB4" s="13">
        <v>8</v>
      </c>
    </row>
    <row r="5" spans="2:28" ht="30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5"/>
      <c r="U5" s="211" t="s">
        <v>1491</v>
      </c>
      <c r="V5" s="211" t="s">
        <v>1494</v>
      </c>
      <c r="W5" s="211" t="s">
        <v>1483</v>
      </c>
      <c r="X5" s="211" t="s">
        <v>1742</v>
      </c>
      <c r="Y5" s="211" t="s">
        <v>1492</v>
      </c>
      <c r="Z5" s="211" t="s">
        <v>1495</v>
      </c>
      <c r="AA5" s="211" t="s">
        <v>1493</v>
      </c>
      <c r="AB5" s="211" t="s">
        <v>1496</v>
      </c>
    </row>
    <row r="6" spans="2:28" ht="30">
      <c r="B6" s="169" t="s">
        <v>1826</v>
      </c>
      <c r="C6" s="169" t="s">
        <v>1827</v>
      </c>
      <c r="D6" s="169" t="s">
        <v>1828</v>
      </c>
      <c r="E6" s="169" t="s">
        <v>1715</v>
      </c>
      <c r="G6" s="169" t="s">
        <v>1712</v>
      </c>
      <c r="H6" s="169" t="s">
        <v>144</v>
      </c>
      <c r="I6" s="169" t="s">
        <v>32</v>
      </c>
      <c r="J6" s="169" t="s">
        <v>1829</v>
      </c>
      <c r="K6" s="169" t="s">
        <v>1715</v>
      </c>
      <c r="L6" s="169" t="s">
        <v>1714</v>
      </c>
      <c r="M6" s="169" t="s">
        <v>1716</v>
      </c>
      <c r="N6" s="169" t="s">
        <v>1830</v>
      </c>
      <c r="O6" s="169" t="s">
        <v>1831</v>
      </c>
      <c r="P6" s="169" t="s">
        <v>1719</v>
      </c>
      <c r="Q6" s="169" t="s">
        <v>1718</v>
      </c>
      <c r="R6" s="169" t="s">
        <v>1720</v>
      </c>
      <c r="S6" s="5"/>
      <c r="U6" s="211">
        <v>1</v>
      </c>
      <c r="V6" s="211">
        <v>2</v>
      </c>
      <c r="W6" s="211">
        <v>3</v>
      </c>
      <c r="X6" s="211">
        <v>4</v>
      </c>
      <c r="Y6" s="211">
        <v>5</v>
      </c>
      <c r="Z6" s="211">
        <v>6</v>
      </c>
      <c r="AA6" s="211">
        <v>7</v>
      </c>
      <c r="AB6" s="211">
        <v>8</v>
      </c>
    </row>
    <row r="7" spans="2:28" ht="30">
      <c r="B7" s="170">
        <v>1</v>
      </c>
      <c r="C7" s="170" t="s">
        <v>1832</v>
      </c>
      <c r="D7" s="170" t="s">
        <v>1833</v>
      </c>
      <c r="E7" s="171" t="s">
        <v>1491</v>
      </c>
      <c r="G7" s="170">
        <v>1</v>
      </c>
      <c r="H7" s="170">
        <v>1</v>
      </c>
      <c r="I7" s="170" t="s">
        <v>1834</v>
      </c>
      <c r="J7" s="170" t="s">
        <v>1835</v>
      </c>
      <c r="K7" s="171" t="s">
        <v>1491</v>
      </c>
      <c r="L7" s="170" t="s">
        <v>1484</v>
      </c>
      <c r="M7" s="170" t="s">
        <v>1721</v>
      </c>
      <c r="N7" s="212" t="s">
        <v>1836</v>
      </c>
      <c r="O7" s="170">
        <v>44</v>
      </c>
      <c r="P7" s="170" t="s">
        <v>1722</v>
      </c>
      <c r="Q7" s="170" t="s">
        <v>80</v>
      </c>
      <c r="R7" s="213" t="s">
        <v>1837</v>
      </c>
      <c r="S7" s="5"/>
      <c r="T7" s="5"/>
      <c r="U7" s="214" t="s">
        <v>1511</v>
      </c>
      <c r="V7" s="214" t="s">
        <v>1508</v>
      </c>
      <c r="W7" s="214" t="s">
        <v>1838</v>
      </c>
      <c r="X7" s="215"/>
      <c r="Y7" s="214" t="s">
        <v>1509</v>
      </c>
      <c r="Z7" s="214" t="s">
        <v>1510</v>
      </c>
      <c r="AA7" s="216" t="s">
        <v>1511</v>
      </c>
      <c r="AB7" s="216" t="s">
        <v>1508</v>
      </c>
    </row>
    <row r="8" spans="2:28" ht="30">
      <c r="B8" s="170">
        <v>2</v>
      </c>
      <c r="C8" s="170" t="s">
        <v>1839</v>
      </c>
      <c r="D8" s="170" t="s">
        <v>1840</v>
      </c>
      <c r="E8" s="170" t="s">
        <v>1494</v>
      </c>
      <c r="G8" s="217">
        <v>2</v>
      </c>
      <c r="H8" s="217">
        <v>5</v>
      </c>
      <c r="I8" s="217" t="s">
        <v>1841</v>
      </c>
      <c r="J8" s="217" t="s">
        <v>1842</v>
      </c>
      <c r="K8" s="217" t="s">
        <v>1494</v>
      </c>
      <c r="L8" s="217" t="s">
        <v>1487</v>
      </c>
      <c r="M8" s="217" t="s">
        <v>1727</v>
      </c>
      <c r="N8" s="218" t="s">
        <v>1843</v>
      </c>
      <c r="O8" s="217">
        <v>24</v>
      </c>
      <c r="P8" s="217" t="s">
        <v>1729</v>
      </c>
      <c r="Q8" s="217" t="s">
        <v>1728</v>
      </c>
      <c r="R8" s="217" t="s">
        <v>1730</v>
      </c>
      <c r="S8" s="5"/>
      <c r="T8" s="5"/>
      <c r="U8" s="219" t="s">
        <v>1522</v>
      </c>
      <c r="V8" s="219" t="s">
        <v>1519</v>
      </c>
      <c r="W8" s="219" t="s">
        <v>1844</v>
      </c>
      <c r="X8" s="215"/>
      <c r="Y8" s="219" t="s">
        <v>1520</v>
      </c>
      <c r="Z8" s="214" t="s">
        <v>1521</v>
      </c>
      <c r="AA8" s="220" t="s">
        <v>1522</v>
      </c>
      <c r="AB8" s="216" t="s">
        <v>1519</v>
      </c>
    </row>
    <row r="9" spans="2:28" ht="30">
      <c r="B9" s="170">
        <v>3</v>
      </c>
      <c r="C9" s="170" t="s">
        <v>1845</v>
      </c>
      <c r="D9" s="170" t="s">
        <v>1846</v>
      </c>
      <c r="E9" s="170" t="s">
        <v>1483</v>
      </c>
      <c r="G9" s="170">
        <v>3</v>
      </c>
      <c r="H9" s="170">
        <v>2</v>
      </c>
      <c r="I9" s="170" t="s">
        <v>1847</v>
      </c>
      <c r="J9" s="170" t="s">
        <v>1848</v>
      </c>
      <c r="K9" s="170" t="s">
        <v>1483</v>
      </c>
      <c r="L9" s="170" t="s">
        <v>1735</v>
      </c>
      <c r="M9" s="170" t="s">
        <v>1737</v>
      </c>
      <c r="N9" s="212" t="s">
        <v>1849</v>
      </c>
      <c r="O9" s="170">
        <v>53</v>
      </c>
      <c r="P9" s="170" t="s">
        <v>1739</v>
      </c>
      <c r="Q9" s="170" t="s">
        <v>1738</v>
      </c>
      <c r="R9" s="170" t="s">
        <v>1740</v>
      </c>
      <c r="S9" s="5"/>
      <c r="T9" s="5"/>
      <c r="U9" s="214" t="s">
        <v>1532</v>
      </c>
      <c r="V9" s="219" t="s">
        <v>1529</v>
      </c>
      <c r="W9" s="214" t="s">
        <v>1850</v>
      </c>
      <c r="X9" s="215"/>
      <c r="Y9" s="214" t="s">
        <v>1530</v>
      </c>
      <c r="Z9" s="214" t="s">
        <v>1531</v>
      </c>
      <c r="AA9" s="216" t="s">
        <v>1532</v>
      </c>
      <c r="AB9" s="216" t="s">
        <v>1529</v>
      </c>
    </row>
    <row r="10" spans="2:28" ht="30">
      <c r="B10" s="170">
        <v>4</v>
      </c>
      <c r="C10" s="170" t="s">
        <v>1851</v>
      </c>
      <c r="D10" s="170" t="s">
        <v>1852</v>
      </c>
      <c r="E10" s="170" t="s">
        <v>1853</v>
      </c>
      <c r="G10" s="174">
        <v>4</v>
      </c>
      <c r="H10" s="174">
        <v>6</v>
      </c>
      <c r="I10" s="174"/>
      <c r="J10" s="174"/>
      <c r="K10" s="174" t="s">
        <v>1742</v>
      </c>
      <c r="L10" s="174"/>
      <c r="M10" s="174"/>
      <c r="N10" s="221"/>
      <c r="O10" s="174"/>
      <c r="P10" s="174"/>
      <c r="Q10" s="174"/>
      <c r="R10" s="174"/>
      <c r="S10" s="5"/>
      <c r="T10" s="5"/>
      <c r="U10" s="214" t="s">
        <v>1541</v>
      </c>
      <c r="V10" s="219" t="s">
        <v>1538</v>
      </c>
      <c r="W10" s="214" t="s">
        <v>1854</v>
      </c>
      <c r="X10" s="215"/>
      <c r="Y10" s="214" t="s">
        <v>1539</v>
      </c>
      <c r="Z10" s="214" t="s">
        <v>1540</v>
      </c>
      <c r="AA10" s="216" t="s">
        <v>1541</v>
      </c>
      <c r="AB10" s="216" t="s">
        <v>1538</v>
      </c>
    </row>
    <row r="11" spans="2:28" ht="30">
      <c r="B11" s="170" t="s">
        <v>1855</v>
      </c>
      <c r="C11" s="170" t="s">
        <v>1856</v>
      </c>
      <c r="D11" s="170" t="s">
        <v>1857</v>
      </c>
      <c r="E11" s="170" t="s">
        <v>1858</v>
      </c>
      <c r="G11" s="170">
        <v>5</v>
      </c>
      <c r="H11" s="170">
        <v>3</v>
      </c>
      <c r="I11" s="170" t="s">
        <v>1859</v>
      </c>
      <c r="J11" s="170" t="s">
        <v>1860</v>
      </c>
      <c r="K11" s="170" t="s">
        <v>1492</v>
      </c>
      <c r="L11" s="170" t="s">
        <v>1485</v>
      </c>
      <c r="M11" s="170" t="s">
        <v>1723</v>
      </c>
      <c r="N11" s="212" t="s">
        <v>1861</v>
      </c>
      <c r="O11" s="170">
        <v>21</v>
      </c>
      <c r="P11" s="170" t="s">
        <v>1725</v>
      </c>
      <c r="Q11" s="170" t="s">
        <v>1724</v>
      </c>
      <c r="R11" s="170" t="s">
        <v>1726</v>
      </c>
      <c r="S11" s="5"/>
      <c r="T11" s="5"/>
      <c r="U11" s="214" t="s">
        <v>1553</v>
      </c>
      <c r="V11" s="219" t="s">
        <v>1549</v>
      </c>
      <c r="W11" s="214" t="s">
        <v>1862</v>
      </c>
      <c r="X11" s="215"/>
      <c r="Y11" s="214" t="s">
        <v>1550</v>
      </c>
      <c r="Z11" s="214" t="s">
        <v>1551</v>
      </c>
      <c r="AA11" s="216" t="s">
        <v>1553</v>
      </c>
      <c r="AB11" s="216" t="s">
        <v>1549</v>
      </c>
    </row>
    <row r="12" spans="2:28" ht="30">
      <c r="G12" s="217">
        <v>6</v>
      </c>
      <c r="H12" s="217">
        <v>7</v>
      </c>
      <c r="I12" s="217" t="s">
        <v>1863</v>
      </c>
      <c r="J12" s="217" t="s">
        <v>1864</v>
      </c>
      <c r="K12" s="217" t="s">
        <v>1495</v>
      </c>
      <c r="L12" s="217" t="s">
        <v>1488</v>
      </c>
      <c r="M12" s="217" t="s">
        <v>1731</v>
      </c>
      <c r="N12" s="218" t="s">
        <v>1865</v>
      </c>
      <c r="O12" s="217">
        <v>33</v>
      </c>
      <c r="P12" s="217" t="s">
        <v>1733</v>
      </c>
      <c r="Q12" s="217" t="s">
        <v>1732</v>
      </c>
      <c r="R12" s="217" t="s">
        <v>1734</v>
      </c>
      <c r="S12" s="5"/>
      <c r="T12" s="5"/>
      <c r="U12" s="214" t="s">
        <v>1561</v>
      </c>
      <c r="V12" s="219" t="s">
        <v>1558</v>
      </c>
      <c r="W12" s="214" t="s">
        <v>1866</v>
      </c>
      <c r="X12" s="215"/>
      <c r="Y12" s="214" t="s">
        <v>1559</v>
      </c>
      <c r="Z12" s="214" t="s">
        <v>1560</v>
      </c>
      <c r="AA12" s="216" t="s">
        <v>1561</v>
      </c>
      <c r="AB12" s="216" t="s">
        <v>1558</v>
      </c>
    </row>
    <row r="13" spans="2:28" ht="30">
      <c r="G13" s="222">
        <v>7</v>
      </c>
      <c r="H13" s="222">
        <v>4</v>
      </c>
      <c r="I13" s="222" t="s">
        <v>1867</v>
      </c>
      <c r="J13" s="222" t="s">
        <v>1868</v>
      </c>
      <c r="K13" s="173" t="s">
        <v>1493</v>
      </c>
      <c r="L13" s="222" t="s">
        <v>1486</v>
      </c>
      <c r="M13" s="222" t="s">
        <v>1743</v>
      </c>
      <c r="N13" s="223" t="s">
        <v>1869</v>
      </c>
      <c r="O13" s="222" t="s">
        <v>1870</v>
      </c>
      <c r="P13" s="222" t="s">
        <v>1745</v>
      </c>
      <c r="Q13" s="222" t="s">
        <v>1744</v>
      </c>
      <c r="R13" s="213" t="s">
        <v>1837</v>
      </c>
      <c r="S13" s="5"/>
      <c r="T13" s="5"/>
      <c r="U13" s="214" t="s">
        <v>1571</v>
      </c>
      <c r="V13" s="219" t="s">
        <v>1871</v>
      </c>
      <c r="W13" s="214" t="s">
        <v>1872</v>
      </c>
      <c r="X13" s="215"/>
      <c r="Y13" s="214" t="s">
        <v>1873</v>
      </c>
      <c r="Z13" s="214" t="s">
        <v>1570</v>
      </c>
      <c r="AA13" s="216" t="s">
        <v>1571</v>
      </c>
      <c r="AB13" s="216" t="s">
        <v>1871</v>
      </c>
    </row>
    <row r="14" spans="2:28" ht="30">
      <c r="G14" s="224">
        <v>8</v>
      </c>
      <c r="H14" s="224">
        <v>8</v>
      </c>
      <c r="I14" s="224" t="s">
        <v>1874</v>
      </c>
      <c r="J14" s="224" t="s">
        <v>1875</v>
      </c>
      <c r="K14" s="224" t="s">
        <v>1496</v>
      </c>
      <c r="L14" s="224" t="s">
        <v>1489</v>
      </c>
      <c r="M14" s="224" t="s">
        <v>1746</v>
      </c>
      <c r="N14" s="225" t="s">
        <v>1876</v>
      </c>
      <c r="O14" s="224" t="s">
        <v>1877</v>
      </c>
      <c r="P14" s="224" t="s">
        <v>1748</v>
      </c>
      <c r="Q14" s="224" t="s">
        <v>1747</v>
      </c>
      <c r="R14" s="224" t="s">
        <v>1749</v>
      </c>
      <c r="S14" s="5"/>
      <c r="T14" s="5"/>
      <c r="U14" s="214" t="s">
        <v>1578</v>
      </c>
      <c r="V14" s="219" t="s">
        <v>1878</v>
      </c>
      <c r="W14" s="214" t="s">
        <v>1879</v>
      </c>
      <c r="X14" s="215"/>
      <c r="Y14" s="214" t="s">
        <v>1880</v>
      </c>
      <c r="Z14" s="214" t="s">
        <v>1881</v>
      </c>
      <c r="AA14" s="216" t="s">
        <v>1578</v>
      </c>
      <c r="AB14" s="216" t="s">
        <v>1878</v>
      </c>
    </row>
    <row r="17" spans="2:21" ht="33.75" customHeight="1">
      <c r="E17" s="13"/>
      <c r="F17" s="5"/>
      <c r="G17" s="5"/>
      <c r="H17" s="5"/>
      <c r="I17" s="5"/>
      <c r="J17" s="5"/>
      <c r="K17" s="5"/>
      <c r="L17" s="5"/>
      <c r="M17" s="5"/>
      <c r="N17" s="5"/>
      <c r="P17" s="5"/>
      <c r="Q17" s="5"/>
      <c r="R17" s="5"/>
      <c r="S17" s="5"/>
      <c r="U17" s="226" t="s">
        <v>1718</v>
      </c>
    </row>
    <row r="18" spans="2:21" ht="30">
      <c r="E18" s="13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227"/>
    </row>
    <row r="19" spans="2:21" ht="30">
      <c r="E19" s="13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21" ht="30">
      <c r="E20" s="13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21" ht="30">
      <c r="E21" s="13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21" ht="30">
      <c r="E22" s="13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21" ht="30">
      <c r="B23" s="13"/>
    </row>
    <row r="24" spans="2:21" ht="30">
      <c r="B24" s="13"/>
    </row>
    <row r="25" spans="2:21" ht="30">
      <c r="B25" s="134" t="s">
        <v>1482</v>
      </c>
      <c r="C25" s="133"/>
      <c r="D25" s="133"/>
      <c r="E25" s="133"/>
      <c r="F25" s="133">
        <v>1</v>
      </c>
      <c r="G25" s="12">
        <v>5</v>
      </c>
      <c r="H25" s="12">
        <v>2</v>
      </c>
      <c r="I25" s="12">
        <v>6</v>
      </c>
      <c r="J25" s="12">
        <v>3</v>
      </c>
      <c r="K25" s="12">
        <v>7</v>
      </c>
      <c r="L25" s="12">
        <v>4</v>
      </c>
      <c r="M25" s="12">
        <v>8</v>
      </c>
      <c r="T25" s="5"/>
    </row>
    <row r="26" spans="2:21" ht="30"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228"/>
      <c r="O26" s="228"/>
      <c r="P26" s="228"/>
      <c r="Q26" s="228"/>
      <c r="R26" s="228"/>
      <c r="S26" s="228"/>
      <c r="T26" s="228"/>
    </row>
    <row r="27" spans="2:21" ht="30">
      <c r="B27" s="421" t="s">
        <v>1882</v>
      </c>
      <c r="C27" s="412" t="s">
        <v>1883</v>
      </c>
      <c r="D27" s="412" t="s">
        <v>1884</v>
      </c>
      <c r="E27" s="412" t="s">
        <v>1885</v>
      </c>
      <c r="F27" s="50" t="s">
        <v>1491</v>
      </c>
      <c r="G27" s="50" t="s">
        <v>1494</v>
      </c>
      <c r="H27" s="50" t="s">
        <v>1483</v>
      </c>
      <c r="I27" s="50" t="s">
        <v>1742</v>
      </c>
      <c r="J27" s="50" t="s">
        <v>1492</v>
      </c>
      <c r="K27" s="50" t="s">
        <v>1495</v>
      </c>
      <c r="L27" s="50" t="s">
        <v>1493</v>
      </c>
      <c r="M27" s="50" t="s">
        <v>1496</v>
      </c>
      <c r="N27" s="229"/>
      <c r="O27" s="229"/>
      <c r="P27" s="229"/>
      <c r="Q27" s="229"/>
      <c r="R27" s="229"/>
      <c r="S27" s="229"/>
      <c r="T27" s="229"/>
    </row>
    <row r="28" spans="2:21" ht="30">
      <c r="B28" s="407"/>
      <c r="C28" s="387"/>
      <c r="D28" s="387"/>
      <c r="E28" s="413"/>
      <c r="F28" s="50">
        <v>1</v>
      </c>
      <c r="G28" s="50">
        <v>2</v>
      </c>
      <c r="H28" s="50">
        <v>3</v>
      </c>
      <c r="I28" s="50">
        <v>4</v>
      </c>
      <c r="J28" s="50">
        <v>5</v>
      </c>
      <c r="K28" s="50">
        <v>6</v>
      </c>
      <c r="L28" s="50">
        <v>7</v>
      </c>
      <c r="M28" s="50">
        <v>8</v>
      </c>
      <c r="N28" s="229"/>
      <c r="O28" s="229"/>
      <c r="P28" s="228"/>
      <c r="Q28" s="228"/>
      <c r="R28" s="228"/>
      <c r="S28" s="229"/>
      <c r="T28" s="229"/>
    </row>
    <row r="29" spans="2:21" ht="30">
      <c r="B29" s="137">
        <v>1</v>
      </c>
      <c r="C29" s="137">
        <v>1</v>
      </c>
      <c r="D29" s="137">
        <v>1</v>
      </c>
      <c r="E29" s="230" t="s">
        <v>80</v>
      </c>
      <c r="F29" s="140" t="s">
        <v>1511</v>
      </c>
      <c r="G29" s="140" t="s">
        <v>1508</v>
      </c>
      <c r="H29" s="140" t="s">
        <v>1838</v>
      </c>
      <c r="I29" s="142"/>
      <c r="J29" s="140" t="s">
        <v>1509</v>
      </c>
      <c r="K29" s="140" t="s">
        <v>1510</v>
      </c>
      <c r="L29" s="141" t="s">
        <v>1511</v>
      </c>
      <c r="M29" s="141" t="s">
        <v>1508</v>
      </c>
      <c r="N29" s="229"/>
      <c r="O29" s="229"/>
      <c r="P29" s="228"/>
      <c r="Q29" s="228"/>
      <c r="R29" s="228"/>
      <c r="S29" s="229"/>
      <c r="T29" s="229"/>
      <c r="U29" s="229"/>
    </row>
    <row r="30" spans="2:21" ht="30">
      <c r="B30" s="137">
        <v>2</v>
      </c>
      <c r="C30" s="231">
        <v>5</v>
      </c>
      <c r="D30" s="137">
        <v>2</v>
      </c>
      <c r="E30" s="140" t="s">
        <v>98</v>
      </c>
      <c r="F30" s="140" t="s">
        <v>1522</v>
      </c>
      <c r="G30" s="140" t="s">
        <v>1519</v>
      </c>
      <c r="H30" s="140" t="s">
        <v>1844</v>
      </c>
      <c r="I30" s="142"/>
      <c r="J30" s="140" t="s">
        <v>1520</v>
      </c>
      <c r="K30" s="140" t="s">
        <v>1521</v>
      </c>
      <c r="L30" s="141" t="s">
        <v>1522</v>
      </c>
      <c r="M30" s="141" t="s">
        <v>1519</v>
      </c>
      <c r="N30" s="229"/>
      <c r="O30" s="229"/>
      <c r="P30" s="228"/>
      <c r="Q30" s="228"/>
      <c r="R30" s="228"/>
      <c r="S30" s="229"/>
      <c r="T30" s="229"/>
      <c r="U30" s="229"/>
    </row>
    <row r="31" spans="2:21" ht="30">
      <c r="B31" s="137">
        <v>3</v>
      </c>
      <c r="C31" s="231">
        <v>2</v>
      </c>
      <c r="D31" s="137">
        <v>3</v>
      </c>
      <c r="E31" s="140" t="s">
        <v>67</v>
      </c>
      <c r="F31" s="140" t="s">
        <v>1532</v>
      </c>
      <c r="G31" s="140" t="s">
        <v>1529</v>
      </c>
      <c r="H31" s="140" t="s">
        <v>1850</v>
      </c>
      <c r="I31" s="142"/>
      <c r="J31" s="140" t="s">
        <v>1530</v>
      </c>
      <c r="K31" s="140" t="s">
        <v>1531</v>
      </c>
      <c r="L31" s="141" t="s">
        <v>1532</v>
      </c>
      <c r="M31" s="141" t="s">
        <v>1529</v>
      </c>
      <c r="N31" s="229"/>
      <c r="O31" s="229"/>
      <c r="P31" s="228"/>
      <c r="Q31" s="228"/>
      <c r="R31" s="228"/>
      <c r="S31" s="229"/>
      <c r="T31" s="229"/>
      <c r="U31" s="229"/>
    </row>
    <row r="32" spans="2:21" ht="30">
      <c r="B32" s="137">
        <v>4</v>
      </c>
      <c r="C32" s="231">
        <v>6</v>
      </c>
      <c r="D32" s="137">
        <v>4</v>
      </c>
      <c r="E32" s="140" t="s">
        <v>86</v>
      </c>
      <c r="F32" s="140" t="s">
        <v>1541</v>
      </c>
      <c r="G32" s="140" t="s">
        <v>1538</v>
      </c>
      <c r="H32" s="140" t="s">
        <v>1854</v>
      </c>
      <c r="I32" s="142"/>
      <c r="J32" s="140" t="s">
        <v>1539</v>
      </c>
      <c r="K32" s="140" t="s">
        <v>1540</v>
      </c>
      <c r="L32" s="141" t="s">
        <v>1541</v>
      </c>
      <c r="M32" s="141" t="s">
        <v>1538</v>
      </c>
      <c r="N32" s="229"/>
      <c r="O32" s="229"/>
      <c r="P32" s="228"/>
      <c r="Q32" s="228"/>
      <c r="R32" s="228"/>
      <c r="S32" s="229"/>
      <c r="T32" s="229"/>
      <c r="U32" s="229"/>
    </row>
    <row r="33" spans="2:13" ht="23">
      <c r="B33" s="137">
        <v>5</v>
      </c>
      <c r="C33" s="231">
        <v>3</v>
      </c>
      <c r="D33" s="232"/>
      <c r="E33" s="140" t="s">
        <v>75</v>
      </c>
      <c r="F33" s="140" t="s">
        <v>1886</v>
      </c>
      <c r="G33" s="140" t="s">
        <v>1887</v>
      </c>
      <c r="H33" s="140" t="s">
        <v>1888</v>
      </c>
      <c r="I33" s="142"/>
      <c r="J33" s="140" t="s">
        <v>1889</v>
      </c>
      <c r="K33" s="140" t="s">
        <v>1890</v>
      </c>
      <c r="L33" s="141" t="s">
        <v>1886</v>
      </c>
      <c r="M33" s="141" t="s">
        <v>1887</v>
      </c>
    </row>
    <row r="34" spans="2:13" ht="23">
      <c r="B34" s="137">
        <v>6</v>
      </c>
      <c r="C34" s="231">
        <v>7</v>
      </c>
      <c r="D34" s="232"/>
      <c r="E34" s="140" t="s">
        <v>62</v>
      </c>
      <c r="F34" s="140" t="s">
        <v>1561</v>
      </c>
      <c r="G34" s="140" t="s">
        <v>1558</v>
      </c>
      <c r="H34" s="140" t="s">
        <v>1866</v>
      </c>
      <c r="I34" s="142"/>
      <c r="J34" s="140" t="s">
        <v>1559</v>
      </c>
      <c r="K34" s="140" t="s">
        <v>1560</v>
      </c>
      <c r="L34" s="141" t="s">
        <v>1561</v>
      </c>
      <c r="M34" s="141" t="s">
        <v>1558</v>
      </c>
    </row>
    <row r="35" spans="2:13" ht="23">
      <c r="B35" s="137">
        <v>7</v>
      </c>
      <c r="C35" s="231">
        <v>4</v>
      </c>
      <c r="D35" s="232"/>
      <c r="E35" s="140" t="s">
        <v>229</v>
      </c>
      <c r="F35" s="140" t="s">
        <v>1571</v>
      </c>
      <c r="G35" s="140" t="s">
        <v>1871</v>
      </c>
      <c r="H35" s="140" t="s">
        <v>1872</v>
      </c>
      <c r="I35" s="142"/>
      <c r="J35" s="140" t="s">
        <v>1873</v>
      </c>
      <c r="K35" s="140" t="s">
        <v>1570</v>
      </c>
      <c r="L35" s="141" t="s">
        <v>1571</v>
      </c>
      <c r="M35" s="141" t="s">
        <v>1871</v>
      </c>
    </row>
    <row r="36" spans="2:13" ht="23">
      <c r="B36" s="137">
        <v>8</v>
      </c>
      <c r="C36" s="137">
        <v>8</v>
      </c>
      <c r="D36" s="232"/>
      <c r="E36" s="140" t="s">
        <v>111</v>
      </c>
      <c r="F36" s="140" t="s">
        <v>1891</v>
      </c>
      <c r="G36" s="140" t="s">
        <v>1892</v>
      </c>
      <c r="H36" s="140" t="s">
        <v>1893</v>
      </c>
      <c r="I36" s="142"/>
      <c r="J36" s="140" t="s">
        <v>1894</v>
      </c>
      <c r="K36" s="140" t="s">
        <v>1895</v>
      </c>
      <c r="L36" s="141" t="s">
        <v>1891</v>
      </c>
      <c r="M36" s="141" t="s">
        <v>1892</v>
      </c>
    </row>
  </sheetData>
  <mergeCells count="4">
    <mergeCell ref="B27:B28"/>
    <mergeCell ref="C27:C28"/>
    <mergeCell ref="D27:D28"/>
    <mergeCell ref="E27:E28"/>
  </mergeCells>
  <phoneticPr fontId="9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B1:AU57"/>
  <sheetViews>
    <sheetView workbookViewId="0">
      <selection activeCell="N5" sqref="N5:V12"/>
    </sheetView>
  </sheetViews>
  <sheetFormatPr baseColWidth="10" defaultColWidth="12.6640625" defaultRowHeight="15.75" customHeight="1" outlineLevelCol="2"/>
  <cols>
    <col min="1" max="1" width="1.6640625" customWidth="1"/>
    <col min="2" max="3" width="8.5" hidden="1" customWidth="1" outlineLevel="2"/>
    <col min="4" max="11" width="11.1640625" hidden="1" customWidth="1" outlineLevel="2"/>
    <col min="12" max="12" width="3.1640625" hidden="1" customWidth="1" outlineLevel="2"/>
    <col min="13" max="22" width="6.6640625" customWidth="1" outlineLevel="1"/>
    <col min="23" max="23" width="3.5" customWidth="1"/>
    <col min="24" max="24" width="5.83203125" customWidth="1"/>
    <col min="25" max="25" width="9" customWidth="1"/>
    <col min="26" max="28" width="12.6640625" customWidth="1"/>
    <col min="29" max="36" width="10.6640625" customWidth="1"/>
    <col min="37" max="37" width="3.5" customWidth="1"/>
    <col min="38" max="39" width="14.1640625" customWidth="1"/>
    <col min="40" max="47" width="8.83203125" customWidth="1"/>
    <col min="48" max="48" width="9.1640625" customWidth="1"/>
    <col min="49" max="56" width="10" customWidth="1"/>
    <col min="57" max="57" width="3.83203125" customWidth="1"/>
    <col min="58" max="58" width="5.6640625" customWidth="1"/>
    <col min="59" max="59" width="8" customWidth="1"/>
    <col min="60" max="67" width="10.1640625" customWidth="1"/>
    <col min="68" max="68" width="3.33203125" customWidth="1"/>
    <col min="69" max="72" width="6.1640625" customWidth="1"/>
  </cols>
  <sheetData>
    <row r="1" spans="2:47" ht="23">
      <c r="B1" s="133">
        <f t="shared" ref="B1:K1" si="0">COLUMN(B:B) - 1</f>
        <v>1</v>
      </c>
      <c r="C1" s="133">
        <f t="shared" si="0"/>
        <v>2</v>
      </c>
      <c r="D1" s="133">
        <f t="shared" si="0"/>
        <v>3</v>
      </c>
      <c r="E1" s="133">
        <f t="shared" si="0"/>
        <v>4</v>
      </c>
      <c r="F1" s="133">
        <f t="shared" si="0"/>
        <v>5</v>
      </c>
      <c r="G1" s="133">
        <f t="shared" si="0"/>
        <v>6</v>
      </c>
      <c r="H1" s="133">
        <f t="shared" si="0"/>
        <v>7</v>
      </c>
      <c r="I1" s="133">
        <f t="shared" si="0"/>
        <v>8</v>
      </c>
      <c r="J1" s="133">
        <f t="shared" si="0"/>
        <v>9</v>
      </c>
      <c r="K1" s="133">
        <f t="shared" si="0"/>
        <v>10</v>
      </c>
      <c r="L1" s="12"/>
      <c r="M1" s="134" t="s">
        <v>1482</v>
      </c>
      <c r="N1" s="133"/>
      <c r="O1" s="133">
        <v>1</v>
      </c>
      <c r="P1" s="12">
        <v>5</v>
      </c>
      <c r="Q1" s="12">
        <v>2</v>
      </c>
      <c r="R1" s="12">
        <v>6</v>
      </c>
      <c r="S1" s="12">
        <v>3</v>
      </c>
      <c r="T1" s="12">
        <v>7</v>
      </c>
      <c r="U1" s="12">
        <v>4</v>
      </c>
      <c r="V1" s="12">
        <v>8</v>
      </c>
      <c r="W1" s="12"/>
      <c r="X1" s="134" t="s">
        <v>3</v>
      </c>
      <c r="Z1" s="233">
        <v>18</v>
      </c>
      <c r="AA1" s="233">
        <v>19</v>
      </c>
      <c r="AC1" s="133">
        <v>12</v>
      </c>
      <c r="AD1" s="12"/>
      <c r="AE1" s="12"/>
      <c r="AF1" s="12">
        <f>AC1 + 1</f>
        <v>13</v>
      </c>
      <c r="AG1" s="12"/>
      <c r="AH1" s="12"/>
      <c r="AI1" s="12"/>
      <c r="AJ1" s="12"/>
      <c r="AL1" s="17"/>
      <c r="AM1" s="17"/>
      <c r="AN1" s="133">
        <v>1</v>
      </c>
      <c r="AO1" s="12">
        <v>5</v>
      </c>
      <c r="AP1" s="12">
        <v>2</v>
      </c>
      <c r="AQ1" s="12">
        <v>6</v>
      </c>
      <c r="AR1" s="12">
        <v>3</v>
      </c>
      <c r="AS1" s="12">
        <v>7</v>
      </c>
      <c r="AT1" s="12">
        <v>4</v>
      </c>
      <c r="AU1" s="12">
        <v>8</v>
      </c>
    </row>
    <row r="2" spans="2:47" ht="9.75" customHeight="1">
      <c r="B2" s="12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L2" s="17"/>
      <c r="AM2" s="17"/>
      <c r="AN2" s="15"/>
      <c r="AO2" s="15"/>
      <c r="AP2" s="15"/>
      <c r="AQ2" s="15"/>
      <c r="AR2" s="15"/>
      <c r="AS2" s="15"/>
      <c r="AT2" s="15"/>
      <c r="AU2" s="15"/>
    </row>
    <row r="3" spans="2:47" ht="18">
      <c r="B3" s="409" t="s">
        <v>157</v>
      </c>
      <c r="C3" s="410" t="s">
        <v>6</v>
      </c>
      <c r="D3" s="135" t="s">
        <v>1484</v>
      </c>
      <c r="E3" s="135" t="s">
        <v>1483</v>
      </c>
      <c r="F3" s="135" t="s">
        <v>1485</v>
      </c>
      <c r="G3" s="135" t="s">
        <v>1486</v>
      </c>
      <c r="H3" s="135" t="s">
        <v>1487</v>
      </c>
      <c r="I3" s="135" t="s">
        <v>1483</v>
      </c>
      <c r="J3" s="135" t="s">
        <v>1488</v>
      </c>
      <c r="K3" s="135" t="s">
        <v>1489</v>
      </c>
      <c r="L3" s="15"/>
      <c r="M3" s="409" t="s">
        <v>157</v>
      </c>
      <c r="N3" s="412" t="s">
        <v>1702</v>
      </c>
      <c r="O3" s="50" t="s">
        <v>1491</v>
      </c>
      <c r="P3" s="50" t="s">
        <v>1494</v>
      </c>
      <c r="Q3" s="50" t="s">
        <v>1483</v>
      </c>
      <c r="R3" s="50" t="s">
        <v>1742</v>
      </c>
      <c r="S3" s="50" t="s">
        <v>1492</v>
      </c>
      <c r="T3" s="50" t="s">
        <v>1495</v>
      </c>
      <c r="U3" s="50" t="s">
        <v>1493</v>
      </c>
      <c r="V3" s="50" t="s">
        <v>1496</v>
      </c>
      <c r="W3" s="15"/>
      <c r="X3" s="414" t="s">
        <v>157</v>
      </c>
      <c r="Y3" s="406" t="s">
        <v>6</v>
      </c>
      <c r="Z3" s="406" t="s">
        <v>1497</v>
      </c>
      <c r="AA3" s="406" t="s">
        <v>1498</v>
      </c>
      <c r="AB3" s="406" t="s">
        <v>1499</v>
      </c>
      <c r="AC3" s="50" t="s">
        <v>1491</v>
      </c>
      <c r="AD3" s="50" t="s">
        <v>1494</v>
      </c>
      <c r="AE3" s="50" t="s">
        <v>1483</v>
      </c>
      <c r="AF3" s="50" t="s">
        <v>1742</v>
      </c>
      <c r="AG3" s="50" t="s">
        <v>1492</v>
      </c>
      <c r="AH3" s="50" t="s">
        <v>1495</v>
      </c>
      <c r="AI3" s="50" t="s">
        <v>1493</v>
      </c>
      <c r="AJ3" s="50" t="s">
        <v>1496</v>
      </c>
      <c r="AL3" s="408" t="s">
        <v>1500</v>
      </c>
      <c r="AM3" s="408" t="s">
        <v>1501</v>
      </c>
      <c r="AN3" s="50" t="s">
        <v>1491</v>
      </c>
      <c r="AO3" s="50" t="s">
        <v>1494</v>
      </c>
      <c r="AP3" s="50" t="s">
        <v>1483</v>
      </c>
      <c r="AQ3" s="50" t="s">
        <v>1742</v>
      </c>
      <c r="AR3" s="50" t="s">
        <v>1492</v>
      </c>
      <c r="AS3" s="50" t="s">
        <v>1495</v>
      </c>
      <c r="AT3" s="50" t="s">
        <v>1493</v>
      </c>
      <c r="AU3" s="50" t="s">
        <v>1496</v>
      </c>
    </row>
    <row r="4" spans="2:47" ht="18">
      <c r="B4" s="407"/>
      <c r="C4" s="411"/>
      <c r="D4" s="136">
        <v>1</v>
      </c>
      <c r="E4" s="136">
        <v>2</v>
      </c>
      <c r="F4" s="136">
        <v>3</v>
      </c>
      <c r="G4" s="136">
        <v>4</v>
      </c>
      <c r="H4" s="136">
        <v>5</v>
      </c>
      <c r="I4" s="136">
        <v>6</v>
      </c>
      <c r="J4" s="136">
        <v>7</v>
      </c>
      <c r="K4" s="136">
        <v>8</v>
      </c>
      <c r="L4" s="15"/>
      <c r="M4" s="407"/>
      <c r="N4" s="413"/>
      <c r="O4" s="50">
        <v>1</v>
      </c>
      <c r="P4" s="50">
        <v>2</v>
      </c>
      <c r="Q4" s="50">
        <v>3</v>
      </c>
      <c r="R4" s="50">
        <v>4</v>
      </c>
      <c r="S4" s="50">
        <v>5</v>
      </c>
      <c r="T4" s="50">
        <v>6</v>
      </c>
      <c r="U4" s="50">
        <v>7</v>
      </c>
      <c r="V4" s="50">
        <v>8</v>
      </c>
      <c r="W4" s="15"/>
      <c r="X4" s="387"/>
      <c r="Y4" s="407"/>
      <c r="Z4" s="407"/>
      <c r="AA4" s="407"/>
      <c r="AB4" s="407"/>
      <c r="AC4" s="50">
        <v>1</v>
      </c>
      <c r="AD4" s="50">
        <v>2</v>
      </c>
      <c r="AE4" s="50">
        <v>3</v>
      </c>
      <c r="AF4" s="50">
        <v>4</v>
      </c>
      <c r="AG4" s="50">
        <v>5</v>
      </c>
      <c r="AH4" s="50">
        <v>6</v>
      </c>
      <c r="AI4" s="50">
        <v>7</v>
      </c>
      <c r="AJ4" s="50">
        <v>8</v>
      </c>
      <c r="AL4" s="407"/>
      <c r="AM4" s="407"/>
      <c r="AN4" s="50">
        <v>1</v>
      </c>
      <c r="AO4" s="50">
        <v>2</v>
      </c>
      <c r="AP4" s="50">
        <v>3</v>
      </c>
      <c r="AQ4" s="50">
        <v>4</v>
      </c>
      <c r="AR4" s="50">
        <v>5</v>
      </c>
      <c r="AS4" s="50">
        <v>6</v>
      </c>
      <c r="AT4" s="50">
        <v>7</v>
      </c>
      <c r="AU4" s="50">
        <v>8</v>
      </c>
    </row>
    <row r="5" spans="2:47" ht="35">
      <c r="B5" s="137">
        <v>1</v>
      </c>
      <c r="C5" s="138" t="s">
        <v>274</v>
      </c>
      <c r="D5" s="139" t="s">
        <v>274</v>
      </c>
      <c r="E5" s="139" t="s">
        <v>1502</v>
      </c>
      <c r="F5" s="139" t="s">
        <v>1503</v>
      </c>
      <c r="G5" s="139" t="s">
        <v>1504</v>
      </c>
      <c r="H5" s="139" t="s">
        <v>1505</v>
      </c>
      <c r="I5" s="139" t="s">
        <v>1502</v>
      </c>
      <c r="J5" s="139" t="s">
        <v>1506</v>
      </c>
      <c r="K5" s="139" t="s">
        <v>1507</v>
      </c>
      <c r="L5" s="15"/>
      <c r="M5" s="137">
        <v>1</v>
      </c>
      <c r="N5" s="140" t="s">
        <v>80</v>
      </c>
      <c r="O5" s="140" t="s">
        <v>1511</v>
      </c>
      <c r="P5" s="140" t="s">
        <v>1508</v>
      </c>
      <c r="Q5" s="140" t="s">
        <v>1838</v>
      </c>
      <c r="R5" s="142"/>
      <c r="S5" s="140" t="s">
        <v>1509</v>
      </c>
      <c r="T5" s="140" t="s">
        <v>1510</v>
      </c>
      <c r="U5" s="141" t="s">
        <v>1511</v>
      </c>
      <c r="V5" s="141" t="s">
        <v>1508</v>
      </c>
      <c r="W5" s="15"/>
      <c r="X5" s="104">
        <v>1</v>
      </c>
      <c r="Y5" s="143" t="s">
        <v>274</v>
      </c>
      <c r="Z5" s="143" t="str">
        <f t="array" ref="Z5">INDEX(十五音韻母資料表, $X5, $Z$1)</f>
        <v>un</v>
      </c>
      <c r="AA5" s="143" t="str">
        <f t="array" ref="AA5">INDEX(十五音韻母資料表, $X5, $AA$1)</f>
        <v>ut</v>
      </c>
      <c r="AB5" s="143" t="s">
        <v>62</v>
      </c>
      <c r="AC5" s="57" t="str">
        <f t="shared" ref="AC5:AE5" si="1">SUBSTITUTE($Z5, $AB5,  INDEX($AN5:$AU5, 1, AC$4), 1)</f>
        <v>ūn</v>
      </c>
      <c r="AD5" s="57" t="str">
        <f t="shared" si="1"/>
        <v>ún</v>
      </c>
      <c r="AE5" s="57" t="str">
        <f t="shared" si="1"/>
        <v>ǔn</v>
      </c>
      <c r="AF5" s="234" t="str">
        <f t="shared" ref="AF5:AF54" si="2">AA5</f>
        <v>ut</v>
      </c>
      <c r="AG5" s="57" t="str">
        <f t="shared" ref="AG5:AI5" si="3">SUBSTITUTE($Z5, $AB5,  INDEX($AN5:$AU5, 1, AG$4), 1)</f>
        <v>ùn</v>
      </c>
      <c r="AH5" s="235" t="str">
        <f t="shared" si="3"/>
        <v>ûn</v>
      </c>
      <c r="AI5" s="57" t="str">
        <f t="shared" si="3"/>
        <v>ūn</v>
      </c>
      <c r="AJ5" s="234" t="str">
        <f t="shared" ref="AJ5:AJ54" si="4">SUBSTITUTE($AA5, $AB5,  INDEX($AN5:$AU5, 1, AJ$4), 1)</f>
        <v>út</v>
      </c>
      <c r="AL5" s="17">
        <f t="shared" ref="AL5:AL54" si="5">IFERROR( FIND(AB5, Z5, 1), "")</f>
        <v>1</v>
      </c>
      <c r="AM5" s="17">
        <f t="shared" ref="AM5:AM54" si="6">MATCH(AB5, $N$5:$N$12, 0)</f>
        <v>6</v>
      </c>
      <c r="AN5" s="17" t="str">
        <f t="shared" ref="AN5:AU5" si="7">INDEX($O$5:$V$12, $AM5, AN$4)</f>
        <v>ū</v>
      </c>
      <c r="AO5" s="17" t="str">
        <f t="shared" si="7"/>
        <v>ú</v>
      </c>
      <c r="AP5" s="17" t="str">
        <f t="shared" si="7"/>
        <v>ǔ</v>
      </c>
      <c r="AQ5" s="17">
        <f t="shared" si="7"/>
        <v>0</v>
      </c>
      <c r="AR5" s="17" t="str">
        <f t="shared" si="7"/>
        <v>ù</v>
      </c>
      <c r="AS5" s="17" t="str">
        <f t="shared" si="7"/>
        <v>û</v>
      </c>
      <c r="AT5" s="17" t="str">
        <f t="shared" si="7"/>
        <v>ū</v>
      </c>
      <c r="AU5" s="17" t="str">
        <f t="shared" si="7"/>
        <v>ú</v>
      </c>
    </row>
    <row r="6" spans="2:47" ht="35">
      <c r="B6" s="137">
        <v>2</v>
      </c>
      <c r="C6" s="138" t="s">
        <v>281</v>
      </c>
      <c r="D6" s="139" t="s">
        <v>281</v>
      </c>
      <c r="E6" s="139" t="s">
        <v>1513</v>
      </c>
      <c r="F6" s="139" t="s">
        <v>1514</v>
      </c>
      <c r="G6" s="139" t="s">
        <v>1515</v>
      </c>
      <c r="H6" s="146" t="s">
        <v>1516</v>
      </c>
      <c r="I6" s="139" t="s">
        <v>1513</v>
      </c>
      <c r="J6" s="139" t="s">
        <v>1517</v>
      </c>
      <c r="K6" s="139" t="s">
        <v>1518</v>
      </c>
      <c r="L6" s="15"/>
      <c r="M6" s="137">
        <v>2</v>
      </c>
      <c r="N6" s="140" t="s">
        <v>98</v>
      </c>
      <c r="O6" s="140" t="s">
        <v>1522</v>
      </c>
      <c r="P6" s="140" t="s">
        <v>1519</v>
      </c>
      <c r="Q6" s="140" t="s">
        <v>1844</v>
      </c>
      <c r="R6" s="142"/>
      <c r="S6" s="140" t="s">
        <v>1520</v>
      </c>
      <c r="T6" s="140" t="s">
        <v>1521</v>
      </c>
      <c r="U6" s="141" t="s">
        <v>1522</v>
      </c>
      <c r="V6" s="141" t="s">
        <v>1519</v>
      </c>
      <c r="W6" s="15"/>
      <c r="X6" s="104">
        <v>2</v>
      </c>
      <c r="Y6" s="143" t="s">
        <v>281</v>
      </c>
      <c r="Z6" s="143" t="str">
        <f t="array" ref="Z6">INDEX(十五音韻母資料表, $X6, $Z$1)</f>
        <v>ian</v>
      </c>
      <c r="AA6" s="143" t="str">
        <f t="array" ref="AA6">INDEX(十五音韻母資料表, $X6, $AA$1)</f>
        <v>iat</v>
      </c>
      <c r="AB6" s="143" t="s">
        <v>80</v>
      </c>
      <c r="AC6" s="57" t="str">
        <f t="shared" ref="AC6:AE6" si="8">SUBSTITUTE($Z6, $AB6,  INDEX($AN6:$AU6, 1, AC$4), 1)</f>
        <v>iān</v>
      </c>
      <c r="AD6" s="57" t="str">
        <f t="shared" si="8"/>
        <v>ián</v>
      </c>
      <c r="AE6" s="57" t="str">
        <f t="shared" si="8"/>
        <v>iǎn</v>
      </c>
      <c r="AF6" s="234" t="str">
        <f t="shared" si="2"/>
        <v>iat</v>
      </c>
      <c r="AG6" s="57" t="str">
        <f t="shared" ref="AG6:AI6" si="9">SUBSTITUTE($Z6, $AB6,  INDEX($AN6:$AU6, 1, AG$4), 1)</f>
        <v>iàn</v>
      </c>
      <c r="AH6" s="235" t="str">
        <f t="shared" si="9"/>
        <v>iân</v>
      </c>
      <c r="AI6" s="57" t="str">
        <f t="shared" si="9"/>
        <v>iān</v>
      </c>
      <c r="AJ6" s="234" t="str">
        <f t="shared" si="4"/>
        <v>iát</v>
      </c>
      <c r="AL6" s="17">
        <f t="shared" si="5"/>
        <v>2</v>
      </c>
      <c r="AM6" s="17">
        <f t="shared" si="6"/>
        <v>1</v>
      </c>
      <c r="AN6" s="17" t="str">
        <f t="shared" ref="AN6:AU6" si="10">INDEX($O$5:$V$12, $AM6, AN$4)</f>
        <v>ā</v>
      </c>
      <c r="AO6" s="17" t="str">
        <f t="shared" si="10"/>
        <v>á</v>
      </c>
      <c r="AP6" s="17" t="str">
        <f t="shared" si="10"/>
        <v>ǎ</v>
      </c>
      <c r="AQ6" s="17">
        <f t="shared" si="10"/>
        <v>0</v>
      </c>
      <c r="AR6" s="17" t="str">
        <f t="shared" si="10"/>
        <v>à</v>
      </c>
      <c r="AS6" s="17" t="str">
        <f t="shared" si="10"/>
        <v>â</v>
      </c>
      <c r="AT6" s="17" t="str">
        <f t="shared" si="10"/>
        <v>ā</v>
      </c>
      <c r="AU6" s="17" t="str">
        <f t="shared" si="10"/>
        <v>á</v>
      </c>
    </row>
    <row r="7" spans="2:47" ht="35">
      <c r="B7" s="137">
        <v>3</v>
      </c>
      <c r="C7" s="138" t="s">
        <v>288</v>
      </c>
      <c r="D7" s="139" t="s">
        <v>288</v>
      </c>
      <c r="E7" s="139" t="s">
        <v>1524</v>
      </c>
      <c r="F7" s="139" t="s">
        <v>1525</v>
      </c>
      <c r="G7" s="139" t="s">
        <v>1526</v>
      </c>
      <c r="H7" s="146" t="s">
        <v>1516</v>
      </c>
      <c r="I7" s="139" t="s">
        <v>1524</v>
      </c>
      <c r="J7" s="139" t="s">
        <v>1527</v>
      </c>
      <c r="K7" s="139" t="s">
        <v>1528</v>
      </c>
      <c r="L7" s="15"/>
      <c r="M7" s="137">
        <v>3</v>
      </c>
      <c r="N7" s="140" t="s">
        <v>67</v>
      </c>
      <c r="O7" s="140" t="s">
        <v>1532</v>
      </c>
      <c r="P7" s="140" t="s">
        <v>1529</v>
      </c>
      <c r="Q7" s="140" t="s">
        <v>1850</v>
      </c>
      <c r="R7" s="142"/>
      <c r="S7" s="140" t="s">
        <v>1530</v>
      </c>
      <c r="T7" s="140" t="s">
        <v>1531</v>
      </c>
      <c r="U7" s="141" t="s">
        <v>1532</v>
      </c>
      <c r="V7" s="141" t="s">
        <v>1529</v>
      </c>
      <c r="W7" s="15"/>
      <c r="X7" s="104">
        <v>3</v>
      </c>
      <c r="Y7" s="143" t="s">
        <v>288</v>
      </c>
      <c r="Z7" s="143" t="str">
        <f t="array" ref="Z7">INDEX(十五音韻母資料表, $X7, $Z$1)</f>
        <v>im</v>
      </c>
      <c r="AA7" s="143" t="str">
        <f t="array" ref="AA7">INDEX(十五音韻母資料表, $X7, $AA$1)</f>
        <v>ip</v>
      </c>
      <c r="AB7" s="143" t="s">
        <v>67</v>
      </c>
      <c r="AC7" s="57" t="str">
        <f t="shared" ref="AC7:AE7" si="11">SUBSTITUTE($Z7, $AB7,  INDEX($AN7:$AU7, 1, AC$4), 1)</f>
        <v>īm</v>
      </c>
      <c r="AD7" s="57" t="str">
        <f t="shared" si="11"/>
        <v>ím</v>
      </c>
      <c r="AE7" s="57" t="str">
        <f t="shared" si="11"/>
        <v>ǐm</v>
      </c>
      <c r="AF7" s="234" t="str">
        <f t="shared" si="2"/>
        <v>ip</v>
      </c>
      <c r="AG7" s="57" t="str">
        <f t="shared" ref="AG7:AI7" si="12">SUBSTITUTE($Z7, $AB7,  INDEX($AN7:$AU7, 1, AG$4), 1)</f>
        <v>ìm</v>
      </c>
      <c r="AH7" s="235" t="str">
        <f t="shared" si="12"/>
        <v>îm</v>
      </c>
      <c r="AI7" s="57" t="str">
        <f t="shared" si="12"/>
        <v>īm</v>
      </c>
      <c r="AJ7" s="234" t="str">
        <f t="shared" si="4"/>
        <v>íp</v>
      </c>
      <c r="AL7" s="17">
        <f t="shared" si="5"/>
        <v>1</v>
      </c>
      <c r="AM7" s="17">
        <f t="shared" si="6"/>
        <v>3</v>
      </c>
      <c r="AN7" s="17" t="str">
        <f t="shared" ref="AN7:AU7" si="13">INDEX($O$5:$V$12, $AM7, AN$4)</f>
        <v>ī</v>
      </c>
      <c r="AO7" s="17" t="str">
        <f t="shared" si="13"/>
        <v>í</v>
      </c>
      <c r="AP7" s="17" t="str">
        <f t="shared" si="13"/>
        <v>ǐ</v>
      </c>
      <c r="AQ7" s="17">
        <f t="shared" si="13"/>
        <v>0</v>
      </c>
      <c r="AR7" s="17" t="str">
        <f t="shared" si="13"/>
        <v>ì</v>
      </c>
      <c r="AS7" s="17" t="str">
        <f t="shared" si="13"/>
        <v>î</v>
      </c>
      <c r="AT7" s="17" t="str">
        <f t="shared" si="13"/>
        <v>ī</v>
      </c>
      <c r="AU7" s="17" t="str">
        <f t="shared" si="13"/>
        <v>í</v>
      </c>
    </row>
    <row r="8" spans="2:47" ht="35">
      <c r="B8" s="137">
        <v>4</v>
      </c>
      <c r="C8" s="138" t="s">
        <v>293</v>
      </c>
      <c r="D8" s="139" t="s">
        <v>293</v>
      </c>
      <c r="E8" s="139" t="s">
        <v>1534</v>
      </c>
      <c r="F8" s="139" t="s">
        <v>1535</v>
      </c>
      <c r="G8" s="146" t="s">
        <v>1516</v>
      </c>
      <c r="H8" s="139" t="s">
        <v>1536</v>
      </c>
      <c r="I8" s="139" t="s">
        <v>1534</v>
      </c>
      <c r="J8" s="139" t="s">
        <v>1537</v>
      </c>
      <c r="K8" s="146" t="s">
        <v>1516</v>
      </c>
      <c r="L8" s="15"/>
      <c r="M8" s="137">
        <v>4</v>
      </c>
      <c r="N8" s="140" t="s">
        <v>86</v>
      </c>
      <c r="O8" s="140" t="s">
        <v>1541</v>
      </c>
      <c r="P8" s="140" t="s">
        <v>1538</v>
      </c>
      <c r="Q8" s="140" t="s">
        <v>1854</v>
      </c>
      <c r="R8" s="142"/>
      <c r="S8" s="140" t="s">
        <v>1539</v>
      </c>
      <c r="T8" s="140" t="s">
        <v>1540</v>
      </c>
      <c r="U8" s="141" t="s">
        <v>1541</v>
      </c>
      <c r="V8" s="141" t="s">
        <v>1538</v>
      </c>
      <c r="W8" s="15"/>
      <c r="X8" s="104">
        <v>4</v>
      </c>
      <c r="Y8" s="143" t="s">
        <v>293</v>
      </c>
      <c r="Z8" s="143" t="str">
        <f t="array" ref="Z8">INDEX(十五音韻母資料表, $X8, $Z$1)</f>
        <v>ui</v>
      </c>
      <c r="AA8" s="143">
        <f t="array" ref="AA8">INDEX(十五音韻母資料表, $X8, $AA$1)</f>
        <v>0</v>
      </c>
      <c r="AB8" s="143" t="s">
        <v>62</v>
      </c>
      <c r="AC8" s="57" t="str">
        <f t="shared" ref="AC8:AE8" si="14">SUBSTITUTE($Z8, $AB8,  INDEX($AN8:$AU8, 1, AC$4), 1)</f>
        <v>ūi</v>
      </c>
      <c r="AD8" s="57" t="str">
        <f t="shared" si="14"/>
        <v>úi</v>
      </c>
      <c r="AE8" s="57" t="str">
        <f t="shared" si="14"/>
        <v>ǔi</v>
      </c>
      <c r="AF8" s="234">
        <f t="shared" si="2"/>
        <v>0</v>
      </c>
      <c r="AG8" s="57" t="str">
        <f t="shared" ref="AG8:AI8" si="15">SUBSTITUTE($Z8, $AB8,  INDEX($AN8:$AU8, 1, AG$4), 1)</f>
        <v>ùi</v>
      </c>
      <c r="AH8" s="235" t="str">
        <f t="shared" si="15"/>
        <v>ûi</v>
      </c>
      <c r="AI8" s="57" t="str">
        <f t="shared" si="15"/>
        <v>ūi</v>
      </c>
      <c r="AJ8" s="234" t="str">
        <f t="shared" si="4"/>
        <v>0</v>
      </c>
      <c r="AL8" s="17">
        <f t="shared" si="5"/>
        <v>1</v>
      </c>
      <c r="AM8" s="17">
        <f t="shared" si="6"/>
        <v>6</v>
      </c>
      <c r="AN8" s="17" t="str">
        <f t="shared" ref="AN8:AU8" si="16">INDEX($O$5:$V$12, $AM8, AN$4)</f>
        <v>ū</v>
      </c>
      <c r="AO8" s="17" t="str">
        <f t="shared" si="16"/>
        <v>ú</v>
      </c>
      <c r="AP8" s="17" t="str">
        <f t="shared" si="16"/>
        <v>ǔ</v>
      </c>
      <c r="AQ8" s="17">
        <f t="shared" si="16"/>
        <v>0</v>
      </c>
      <c r="AR8" s="17" t="str">
        <f t="shared" si="16"/>
        <v>ù</v>
      </c>
      <c r="AS8" s="17" t="str">
        <f t="shared" si="16"/>
        <v>û</v>
      </c>
      <c r="AT8" s="17" t="str">
        <f t="shared" si="16"/>
        <v>ū</v>
      </c>
      <c r="AU8" s="17" t="str">
        <f t="shared" si="16"/>
        <v>ú</v>
      </c>
    </row>
    <row r="9" spans="2:47" ht="35">
      <c r="B9" s="137">
        <v>5</v>
      </c>
      <c r="C9" s="138" t="s">
        <v>297</v>
      </c>
      <c r="D9" s="139" t="s">
        <v>297</v>
      </c>
      <c r="E9" s="139" t="s">
        <v>1543</v>
      </c>
      <c r="F9" s="139" t="s">
        <v>1544</v>
      </c>
      <c r="G9" s="139" t="s">
        <v>1545</v>
      </c>
      <c r="H9" s="139" t="s">
        <v>1546</v>
      </c>
      <c r="I9" s="139" t="s">
        <v>1543</v>
      </c>
      <c r="J9" s="139" t="s">
        <v>1547</v>
      </c>
      <c r="K9" s="139" t="s">
        <v>1548</v>
      </c>
      <c r="L9" s="15"/>
      <c r="M9" s="137">
        <v>5</v>
      </c>
      <c r="N9" s="140" t="s">
        <v>75</v>
      </c>
      <c r="O9" s="140" t="s">
        <v>1886</v>
      </c>
      <c r="P9" s="140" t="s">
        <v>1887</v>
      </c>
      <c r="Q9" s="140" t="s">
        <v>1888</v>
      </c>
      <c r="R9" s="142"/>
      <c r="S9" s="140" t="s">
        <v>1889</v>
      </c>
      <c r="T9" s="140" t="s">
        <v>1890</v>
      </c>
      <c r="U9" s="141" t="s">
        <v>1886</v>
      </c>
      <c r="V9" s="141" t="s">
        <v>1887</v>
      </c>
      <c r="W9" s="15"/>
      <c r="X9" s="104">
        <v>5</v>
      </c>
      <c r="Y9" s="143" t="s">
        <v>297</v>
      </c>
      <c r="Z9" s="143">
        <f t="array" ref="Z9">INDEX(十五音韻母資料表, $X9, $Z$1)</f>
        <v>0</v>
      </c>
      <c r="AA9" s="143">
        <f t="array" ref="AA9">INDEX(十五音韻母資料表, $X9, $AA$1)</f>
        <v>0</v>
      </c>
      <c r="AB9" s="143" t="s">
        <v>98</v>
      </c>
      <c r="AC9" s="57" t="str">
        <f t="shared" ref="AC9:AE9" si="17">SUBSTITUTE($Z9, $AB9,  INDEX($AN9:$AU9, 1, AC$4), 1)</f>
        <v>0</v>
      </c>
      <c r="AD9" s="57" t="str">
        <f t="shared" si="17"/>
        <v>0</v>
      </c>
      <c r="AE9" s="57" t="str">
        <f t="shared" si="17"/>
        <v>0</v>
      </c>
      <c r="AF9" s="234">
        <f t="shared" si="2"/>
        <v>0</v>
      </c>
      <c r="AG9" s="57" t="str">
        <f t="shared" ref="AG9:AI9" si="18">SUBSTITUTE($Z9, $AB9,  INDEX($AN9:$AU9, 1, AG$4), 1)</f>
        <v>0</v>
      </c>
      <c r="AH9" s="235" t="str">
        <f t="shared" si="18"/>
        <v>0</v>
      </c>
      <c r="AI9" s="57" t="str">
        <f t="shared" si="18"/>
        <v>0</v>
      </c>
      <c r="AJ9" s="234" t="str">
        <f t="shared" si="4"/>
        <v>0</v>
      </c>
      <c r="AL9" s="17" t="str">
        <f t="shared" si="5"/>
        <v/>
      </c>
      <c r="AM9" s="17">
        <f t="shared" si="6"/>
        <v>2</v>
      </c>
      <c r="AN9" s="17" t="str">
        <f t="shared" ref="AN9:AU9" si="19">INDEX($O$5:$V$12, $AM9, AN$4)</f>
        <v>ē</v>
      </c>
      <c r="AO9" s="17" t="str">
        <f t="shared" si="19"/>
        <v>é</v>
      </c>
      <c r="AP9" s="17" t="str">
        <f t="shared" si="19"/>
        <v>ě</v>
      </c>
      <c r="AQ9" s="17">
        <f t="shared" si="19"/>
        <v>0</v>
      </c>
      <c r="AR9" s="17" t="str">
        <f t="shared" si="19"/>
        <v>è</v>
      </c>
      <c r="AS9" s="17" t="str">
        <f t="shared" si="19"/>
        <v>ê</v>
      </c>
      <c r="AT9" s="17" t="str">
        <f t="shared" si="19"/>
        <v>ē</v>
      </c>
      <c r="AU9" s="17" t="str">
        <f t="shared" si="19"/>
        <v>é</v>
      </c>
    </row>
    <row r="10" spans="2:47" ht="35">
      <c r="B10" s="137">
        <v>6</v>
      </c>
      <c r="C10" s="138" t="s">
        <v>310</v>
      </c>
      <c r="D10" s="139" t="s">
        <v>310</v>
      </c>
      <c r="E10" s="139" t="s">
        <v>1555</v>
      </c>
      <c r="F10" s="139" t="s">
        <v>1556</v>
      </c>
      <c r="G10" s="139" t="s">
        <v>1557</v>
      </c>
      <c r="H10" s="146" t="s">
        <v>1516</v>
      </c>
      <c r="I10" s="139" t="s">
        <v>1555</v>
      </c>
      <c r="J10" s="146" t="s">
        <v>1516</v>
      </c>
      <c r="K10" s="146" t="s">
        <v>1516</v>
      </c>
      <c r="L10" s="15"/>
      <c r="M10" s="137">
        <v>6</v>
      </c>
      <c r="N10" s="140" t="s">
        <v>62</v>
      </c>
      <c r="O10" s="140" t="s">
        <v>1561</v>
      </c>
      <c r="P10" s="140" t="s">
        <v>1558</v>
      </c>
      <c r="Q10" s="140" t="s">
        <v>1866</v>
      </c>
      <c r="R10" s="142"/>
      <c r="S10" s="140" t="s">
        <v>1559</v>
      </c>
      <c r="T10" s="140" t="s">
        <v>1560</v>
      </c>
      <c r="U10" s="141" t="s">
        <v>1561</v>
      </c>
      <c r="V10" s="141" t="s">
        <v>1558</v>
      </c>
      <c r="W10" s="15"/>
      <c r="X10" s="104">
        <v>6</v>
      </c>
      <c r="Y10" s="143" t="s">
        <v>310</v>
      </c>
      <c r="Z10" s="143" t="str">
        <f t="array" ref="Z10">INDEX(十五音韻母資料表, $X10, $Z$1)</f>
        <v>an</v>
      </c>
      <c r="AA10" s="143" t="str">
        <f t="array" ref="AA10">INDEX(十五音韻母資料表, $X10, $AA$1)</f>
        <v>at</v>
      </c>
      <c r="AB10" s="143" t="s">
        <v>80</v>
      </c>
      <c r="AC10" s="57" t="str">
        <f t="shared" ref="AC10:AE10" si="20">SUBSTITUTE($Z10, $AB10,  INDEX($AN10:$AU10, 1, AC$4), 1)</f>
        <v>ān</v>
      </c>
      <c r="AD10" s="57" t="str">
        <f t="shared" si="20"/>
        <v>án</v>
      </c>
      <c r="AE10" s="57" t="str">
        <f t="shared" si="20"/>
        <v>ǎn</v>
      </c>
      <c r="AF10" s="234" t="str">
        <f t="shared" si="2"/>
        <v>at</v>
      </c>
      <c r="AG10" s="57" t="str">
        <f t="shared" ref="AG10:AI10" si="21">SUBSTITUTE($Z10, $AB10,  INDEX($AN10:$AU10, 1, AG$4), 1)</f>
        <v>àn</v>
      </c>
      <c r="AH10" s="235" t="str">
        <f t="shared" si="21"/>
        <v>ân</v>
      </c>
      <c r="AI10" s="57" t="str">
        <f t="shared" si="21"/>
        <v>ān</v>
      </c>
      <c r="AJ10" s="234" t="str">
        <f t="shared" si="4"/>
        <v>át</v>
      </c>
      <c r="AL10" s="17">
        <f t="shared" si="5"/>
        <v>1</v>
      </c>
      <c r="AM10" s="17">
        <f t="shared" si="6"/>
        <v>1</v>
      </c>
      <c r="AN10" s="17" t="str">
        <f t="shared" ref="AN10:AU10" si="22">INDEX($O$5:$V$12, $AM10, AN$4)</f>
        <v>ā</v>
      </c>
      <c r="AO10" s="17" t="str">
        <f t="shared" si="22"/>
        <v>á</v>
      </c>
      <c r="AP10" s="17" t="str">
        <f t="shared" si="22"/>
        <v>ǎ</v>
      </c>
      <c r="AQ10" s="17">
        <f t="shared" si="22"/>
        <v>0</v>
      </c>
      <c r="AR10" s="17" t="str">
        <f t="shared" si="22"/>
        <v>à</v>
      </c>
      <c r="AS10" s="17" t="str">
        <f t="shared" si="22"/>
        <v>â</v>
      </c>
      <c r="AT10" s="17" t="str">
        <f t="shared" si="22"/>
        <v>ā</v>
      </c>
      <c r="AU10" s="17" t="str">
        <f t="shared" si="22"/>
        <v>á</v>
      </c>
    </row>
    <row r="11" spans="2:47" ht="35">
      <c r="B11" s="137">
        <v>7</v>
      </c>
      <c r="C11" s="138" t="s">
        <v>316</v>
      </c>
      <c r="D11" s="139" t="s">
        <v>316</v>
      </c>
      <c r="E11" s="139" t="s">
        <v>1563</v>
      </c>
      <c r="F11" s="139" t="s">
        <v>1564</v>
      </c>
      <c r="G11" s="139" t="s">
        <v>1565</v>
      </c>
      <c r="H11" s="139" t="s">
        <v>1566</v>
      </c>
      <c r="I11" s="139" t="s">
        <v>1563</v>
      </c>
      <c r="J11" s="139" t="s">
        <v>1566</v>
      </c>
      <c r="K11" s="139" t="s">
        <v>1567</v>
      </c>
      <c r="L11" s="15"/>
      <c r="M11" s="137">
        <v>7</v>
      </c>
      <c r="N11" s="140" t="s">
        <v>229</v>
      </c>
      <c r="O11" s="140" t="s">
        <v>1571</v>
      </c>
      <c r="P11" s="140" t="s">
        <v>1871</v>
      </c>
      <c r="Q11" s="140" t="s">
        <v>1872</v>
      </c>
      <c r="R11" s="142"/>
      <c r="S11" s="140" t="s">
        <v>1873</v>
      </c>
      <c r="T11" s="140" t="s">
        <v>1570</v>
      </c>
      <c r="U11" s="141" t="s">
        <v>1571</v>
      </c>
      <c r="V11" s="141" t="s">
        <v>1871</v>
      </c>
      <c r="W11" s="15"/>
      <c r="X11" s="104">
        <v>7</v>
      </c>
      <c r="Y11" s="143" t="s">
        <v>316</v>
      </c>
      <c r="Z11" s="143" t="str">
        <f t="array" ref="Z11">INDEX(十五音韻母資料表, $X11, $Z$1)</f>
        <v>ong</v>
      </c>
      <c r="AA11" s="143" t="str">
        <f t="array" ref="AA11">INDEX(十五音韻母資料表, $X11, $AA$1)</f>
        <v>ok</v>
      </c>
      <c r="AB11" s="143" t="s">
        <v>86</v>
      </c>
      <c r="AC11" s="57" t="str">
        <f t="shared" ref="AC11:AE11" si="23">SUBSTITUTE($Z11, $AB11,  INDEX($AN11:$AU11, 1, AC$4), 1)</f>
        <v>ōng</v>
      </c>
      <c r="AD11" s="57" t="str">
        <f t="shared" si="23"/>
        <v>óng</v>
      </c>
      <c r="AE11" s="57" t="str">
        <f t="shared" si="23"/>
        <v>ǒng</v>
      </c>
      <c r="AF11" s="234" t="str">
        <f t="shared" si="2"/>
        <v>ok</v>
      </c>
      <c r="AG11" s="57" t="str">
        <f t="shared" ref="AG11:AI11" si="24">SUBSTITUTE($Z11, $AB11,  INDEX($AN11:$AU11, 1, AG$4), 1)</f>
        <v>òng</v>
      </c>
      <c r="AH11" s="235" t="str">
        <f t="shared" si="24"/>
        <v>ông</v>
      </c>
      <c r="AI11" s="57" t="str">
        <f t="shared" si="24"/>
        <v>ōng</v>
      </c>
      <c r="AJ11" s="234" t="str">
        <f t="shared" si="4"/>
        <v>ók</v>
      </c>
      <c r="AL11" s="17">
        <f t="shared" si="5"/>
        <v>1</v>
      </c>
      <c r="AM11" s="17">
        <f t="shared" si="6"/>
        <v>4</v>
      </c>
      <c r="AN11" s="17" t="str">
        <f t="shared" ref="AN11:AU11" si="25">INDEX($O$5:$V$12, $AM11, AN$4)</f>
        <v>ō</v>
      </c>
      <c r="AO11" s="17" t="str">
        <f t="shared" si="25"/>
        <v>ó</v>
      </c>
      <c r="AP11" s="17" t="str">
        <f t="shared" si="25"/>
        <v>ǒ</v>
      </c>
      <c r="AQ11" s="17">
        <f t="shared" si="25"/>
        <v>0</v>
      </c>
      <c r="AR11" s="17" t="str">
        <f t="shared" si="25"/>
        <v>ò</v>
      </c>
      <c r="AS11" s="17" t="str">
        <f t="shared" si="25"/>
        <v>ô</v>
      </c>
      <c r="AT11" s="17" t="str">
        <f t="shared" si="25"/>
        <v>ō</v>
      </c>
      <c r="AU11" s="17" t="str">
        <f t="shared" si="25"/>
        <v>ó</v>
      </c>
    </row>
    <row r="12" spans="2:47" ht="35">
      <c r="B12" s="137">
        <v>8</v>
      </c>
      <c r="C12" s="138" t="s">
        <v>322</v>
      </c>
      <c r="D12" s="139" t="s">
        <v>322</v>
      </c>
      <c r="E12" s="139" t="s">
        <v>1573</v>
      </c>
      <c r="F12" s="139" t="s">
        <v>1574</v>
      </c>
      <c r="G12" s="146" t="s">
        <v>1516</v>
      </c>
      <c r="H12" s="146" t="s">
        <v>1516</v>
      </c>
      <c r="I12" s="139" t="s">
        <v>1573</v>
      </c>
      <c r="J12" s="146" t="s">
        <v>1516</v>
      </c>
      <c r="K12" s="146" t="s">
        <v>1516</v>
      </c>
      <c r="L12" s="15"/>
      <c r="M12" s="137">
        <v>8</v>
      </c>
      <c r="N12" s="140" t="s">
        <v>113</v>
      </c>
      <c r="O12" s="140" t="s">
        <v>1578</v>
      </c>
      <c r="P12" s="140" t="s">
        <v>1878</v>
      </c>
      <c r="Q12" s="140" t="s">
        <v>1879</v>
      </c>
      <c r="R12" s="142"/>
      <c r="S12" s="140" t="s">
        <v>1880</v>
      </c>
      <c r="T12" s="140" t="s">
        <v>1881</v>
      </c>
      <c r="U12" s="141" t="s">
        <v>1578</v>
      </c>
      <c r="V12" s="141" t="s">
        <v>1878</v>
      </c>
      <c r="W12" s="15"/>
      <c r="X12" s="104">
        <v>8</v>
      </c>
      <c r="Y12" s="143" t="s">
        <v>322</v>
      </c>
      <c r="Z12" s="143" t="str">
        <f t="array" ref="Z12">INDEX(十五音韻母資料表, $X12, $Z$1)</f>
        <v>uai</v>
      </c>
      <c r="AA12" s="143" t="str">
        <f t="array" ref="AA12">INDEX(十五音韻母資料表, $X12, $AA$1)</f>
        <v>uaih</v>
      </c>
      <c r="AB12" s="143" t="s">
        <v>80</v>
      </c>
      <c r="AC12" s="57" t="str">
        <f t="shared" ref="AC12:AE12" si="26">SUBSTITUTE($Z12, $AB12,  INDEX($AN12:$AU12, 1, AC$4), 1)</f>
        <v>uāi</v>
      </c>
      <c r="AD12" s="57" t="str">
        <f t="shared" si="26"/>
        <v>uái</v>
      </c>
      <c r="AE12" s="57" t="str">
        <f t="shared" si="26"/>
        <v>uǎi</v>
      </c>
      <c r="AF12" s="234" t="str">
        <f t="shared" si="2"/>
        <v>uaih</v>
      </c>
      <c r="AG12" s="57" t="str">
        <f t="shared" ref="AG12:AI12" si="27">SUBSTITUTE($Z12, $AB12,  INDEX($AN12:$AU12, 1, AG$4), 1)</f>
        <v>uài</v>
      </c>
      <c r="AH12" s="235" t="str">
        <f t="shared" si="27"/>
        <v>uâi</v>
      </c>
      <c r="AI12" s="57" t="str">
        <f t="shared" si="27"/>
        <v>uāi</v>
      </c>
      <c r="AJ12" s="234" t="str">
        <f t="shared" si="4"/>
        <v>uáih</v>
      </c>
      <c r="AL12" s="17">
        <f t="shared" si="5"/>
        <v>2</v>
      </c>
      <c r="AM12" s="17">
        <f t="shared" si="6"/>
        <v>1</v>
      </c>
      <c r="AN12" s="17" t="str">
        <f t="shared" ref="AN12:AU12" si="28">INDEX($O$5:$V$12, $AM12, AN$4)</f>
        <v>ā</v>
      </c>
      <c r="AO12" s="17" t="str">
        <f t="shared" si="28"/>
        <v>á</v>
      </c>
      <c r="AP12" s="17" t="str">
        <f t="shared" si="28"/>
        <v>ǎ</v>
      </c>
      <c r="AQ12" s="17">
        <f t="shared" si="28"/>
        <v>0</v>
      </c>
      <c r="AR12" s="17" t="str">
        <f t="shared" si="28"/>
        <v>à</v>
      </c>
      <c r="AS12" s="17" t="str">
        <f t="shared" si="28"/>
        <v>â</v>
      </c>
      <c r="AT12" s="17" t="str">
        <f t="shared" si="28"/>
        <v>ā</v>
      </c>
      <c r="AU12" s="17" t="str">
        <f t="shared" si="28"/>
        <v>á</v>
      </c>
    </row>
    <row r="13" spans="2:47" ht="35">
      <c r="B13" s="137">
        <v>9</v>
      </c>
      <c r="C13" s="138" t="s">
        <v>333</v>
      </c>
      <c r="D13" s="139" t="s">
        <v>333</v>
      </c>
      <c r="E13" s="139" t="s">
        <v>1580</v>
      </c>
      <c r="F13" s="139" t="s">
        <v>1581</v>
      </c>
      <c r="G13" s="139" t="s">
        <v>1582</v>
      </c>
      <c r="H13" s="139" t="s">
        <v>1583</v>
      </c>
      <c r="I13" s="139" t="s">
        <v>1580</v>
      </c>
      <c r="J13" s="139" t="s">
        <v>1584</v>
      </c>
      <c r="K13" s="139" t="s">
        <v>1585</v>
      </c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04">
        <v>9</v>
      </c>
      <c r="Y13" s="143" t="s">
        <v>333</v>
      </c>
      <c r="Z13" s="143" t="str">
        <f t="array" ref="Z13">INDEX(十五音韻母資料表, $X13, $Z$1)</f>
        <v>ing</v>
      </c>
      <c r="AA13" s="143" t="str">
        <f t="array" ref="AA13">INDEX(十五音韻母資料表, $X13, $AA$1)</f>
        <v>ik</v>
      </c>
      <c r="AB13" s="143" t="s">
        <v>67</v>
      </c>
      <c r="AC13" s="57" t="str">
        <f t="shared" ref="AC13:AE13" si="29">SUBSTITUTE($Z13, $AB13,  INDEX($AN13:$AU13, 1, AC$4), 1)</f>
        <v>īng</v>
      </c>
      <c r="AD13" s="57" t="str">
        <f t="shared" si="29"/>
        <v>íng</v>
      </c>
      <c r="AE13" s="57" t="str">
        <f t="shared" si="29"/>
        <v>ǐng</v>
      </c>
      <c r="AF13" s="234" t="str">
        <f t="shared" si="2"/>
        <v>ik</v>
      </c>
      <c r="AG13" s="57" t="str">
        <f t="shared" ref="AG13:AI13" si="30">SUBSTITUTE($Z13, $AB13,  INDEX($AN13:$AU13, 1, AG$4), 1)</f>
        <v>ìng</v>
      </c>
      <c r="AH13" s="235" t="str">
        <f t="shared" si="30"/>
        <v>îng</v>
      </c>
      <c r="AI13" s="57" t="str">
        <f t="shared" si="30"/>
        <v>īng</v>
      </c>
      <c r="AJ13" s="234" t="str">
        <f t="shared" si="4"/>
        <v>ík</v>
      </c>
      <c r="AL13" s="17">
        <f t="shared" si="5"/>
        <v>1</v>
      </c>
      <c r="AM13" s="17">
        <f t="shared" si="6"/>
        <v>3</v>
      </c>
      <c r="AN13" s="17" t="str">
        <f t="shared" ref="AN13:AU13" si="31">INDEX($O$5:$V$12, $AM13, AN$4)</f>
        <v>ī</v>
      </c>
      <c r="AO13" s="17" t="str">
        <f t="shared" si="31"/>
        <v>í</v>
      </c>
      <c r="AP13" s="17" t="str">
        <f t="shared" si="31"/>
        <v>ǐ</v>
      </c>
      <c r="AQ13" s="17">
        <f t="shared" si="31"/>
        <v>0</v>
      </c>
      <c r="AR13" s="17" t="str">
        <f t="shared" si="31"/>
        <v>ì</v>
      </c>
      <c r="AS13" s="17" t="str">
        <f t="shared" si="31"/>
        <v>î</v>
      </c>
      <c r="AT13" s="17" t="str">
        <f t="shared" si="31"/>
        <v>ī</v>
      </c>
      <c r="AU13" s="17" t="str">
        <f t="shared" si="31"/>
        <v>í</v>
      </c>
    </row>
    <row r="14" spans="2:47" ht="35">
      <c r="B14" s="137">
        <v>10</v>
      </c>
      <c r="C14" s="138" t="s">
        <v>340</v>
      </c>
      <c r="D14" s="139" t="s">
        <v>340</v>
      </c>
      <c r="E14" s="139" t="s">
        <v>1591</v>
      </c>
      <c r="F14" s="139" t="s">
        <v>1592</v>
      </c>
      <c r="G14" s="139" t="s">
        <v>1593</v>
      </c>
      <c r="H14" s="139" t="s">
        <v>1594</v>
      </c>
      <c r="I14" s="139" t="s">
        <v>1591</v>
      </c>
      <c r="J14" s="139" t="s">
        <v>1595</v>
      </c>
      <c r="K14" s="139" t="s">
        <v>1596</v>
      </c>
      <c r="L14" s="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5"/>
      <c r="X14" s="104">
        <v>10</v>
      </c>
      <c r="Y14" s="143" t="s">
        <v>340</v>
      </c>
      <c r="Z14" s="143" t="str">
        <f t="array" ref="Z14">INDEX(十五音韻母資料表, $X14, $Z$1)</f>
        <v>uan</v>
      </c>
      <c r="AA14" s="143" t="str">
        <f t="array" ref="AA14">INDEX(十五音韻母資料表, $X14, $AA$1)</f>
        <v>uat</v>
      </c>
      <c r="AB14" s="143" t="s">
        <v>80</v>
      </c>
      <c r="AC14" s="57" t="str">
        <f t="shared" ref="AC14:AE14" si="32">SUBSTITUTE($Z14, $AB14,  INDEX($AN14:$AU14, 1, AC$4), 1)</f>
        <v>uān</v>
      </c>
      <c r="AD14" s="57" t="str">
        <f t="shared" si="32"/>
        <v>uán</v>
      </c>
      <c r="AE14" s="57" t="str">
        <f t="shared" si="32"/>
        <v>uǎn</v>
      </c>
      <c r="AF14" s="234" t="str">
        <f t="shared" si="2"/>
        <v>uat</v>
      </c>
      <c r="AG14" s="57" t="str">
        <f t="shared" ref="AG14:AI14" si="33">SUBSTITUTE($Z14, $AB14,  INDEX($AN14:$AU14, 1, AG$4), 1)</f>
        <v>uàn</v>
      </c>
      <c r="AH14" s="235" t="str">
        <f t="shared" si="33"/>
        <v>uân</v>
      </c>
      <c r="AI14" s="57" t="str">
        <f t="shared" si="33"/>
        <v>uān</v>
      </c>
      <c r="AJ14" s="234" t="str">
        <f t="shared" si="4"/>
        <v>uát</v>
      </c>
      <c r="AL14" s="17">
        <f t="shared" si="5"/>
        <v>2</v>
      </c>
      <c r="AM14" s="17">
        <f t="shared" si="6"/>
        <v>1</v>
      </c>
      <c r="AN14" s="17" t="str">
        <f t="shared" ref="AN14:AU14" si="34">INDEX($O$5:$V$12, $AM14, AN$4)</f>
        <v>ā</v>
      </c>
      <c r="AO14" s="17" t="str">
        <f t="shared" si="34"/>
        <v>á</v>
      </c>
      <c r="AP14" s="17" t="str">
        <f t="shared" si="34"/>
        <v>ǎ</v>
      </c>
      <c r="AQ14" s="17">
        <f t="shared" si="34"/>
        <v>0</v>
      </c>
      <c r="AR14" s="17" t="str">
        <f t="shared" si="34"/>
        <v>à</v>
      </c>
      <c r="AS14" s="17" t="str">
        <f t="shared" si="34"/>
        <v>â</v>
      </c>
      <c r="AT14" s="17" t="str">
        <f t="shared" si="34"/>
        <v>ā</v>
      </c>
      <c r="AU14" s="17" t="str">
        <f t="shared" si="34"/>
        <v>á</v>
      </c>
    </row>
    <row r="15" spans="2:47" ht="35">
      <c r="B15" s="137">
        <v>11</v>
      </c>
      <c r="C15" s="138" t="s">
        <v>349</v>
      </c>
      <c r="D15" s="139" t="s">
        <v>349</v>
      </c>
      <c r="E15" s="139" t="s">
        <v>1597</v>
      </c>
      <c r="F15" s="139" t="s">
        <v>1598</v>
      </c>
      <c r="G15" s="146" t="s">
        <v>1516</v>
      </c>
      <c r="H15" s="139" t="s">
        <v>1599</v>
      </c>
      <c r="I15" s="139" t="s">
        <v>1597</v>
      </c>
      <c r="J15" s="139" t="s">
        <v>1600</v>
      </c>
      <c r="K15" s="146" t="s">
        <v>1516</v>
      </c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04">
        <v>11</v>
      </c>
      <c r="Y15" s="143" t="s">
        <v>349</v>
      </c>
      <c r="Z15" s="143" t="str">
        <f t="array" ref="Z15">INDEX(十五音韻母資料表, $X15, $Z$1)</f>
        <v>oo</v>
      </c>
      <c r="AA15" s="143">
        <f t="array" ref="AA15">INDEX(十五音韻母資料表, $X15, $AA$1)</f>
        <v>0</v>
      </c>
      <c r="AB15" s="143" t="s">
        <v>75</v>
      </c>
      <c r="AC15" s="57" t="str">
        <f t="shared" ref="AC15:AE15" si="35">SUBSTITUTE($Z15, $AB15,  INDEX($AN15:$AU15, 1, AC$4), 1)</f>
        <v>ōo</v>
      </c>
      <c r="AD15" s="57" t="str">
        <f t="shared" si="35"/>
        <v>óo</v>
      </c>
      <c r="AE15" s="57" t="str">
        <f t="shared" si="35"/>
        <v>ǒo</v>
      </c>
      <c r="AF15" s="234">
        <f t="shared" si="2"/>
        <v>0</v>
      </c>
      <c r="AG15" s="57" t="str">
        <f t="shared" ref="AG15:AI15" si="36">SUBSTITUTE($Z15, $AB15,  INDEX($AN15:$AU15, 1, AG$4), 1)</f>
        <v>òo</v>
      </c>
      <c r="AH15" s="235" t="str">
        <f t="shared" si="36"/>
        <v>ôo</v>
      </c>
      <c r="AI15" s="57" t="str">
        <f t="shared" si="36"/>
        <v>ōo</v>
      </c>
      <c r="AJ15" s="234" t="str">
        <f t="shared" si="4"/>
        <v>0</v>
      </c>
      <c r="AL15" s="17">
        <f t="shared" si="5"/>
        <v>1</v>
      </c>
      <c r="AM15" s="17">
        <f t="shared" si="6"/>
        <v>5</v>
      </c>
      <c r="AN15" s="17" t="str">
        <f t="shared" ref="AN15:AU15" si="37">INDEX($O$5:$V$12, $AM15, AN$4)</f>
        <v>ōo</v>
      </c>
      <c r="AO15" s="17" t="str">
        <f t="shared" si="37"/>
        <v>óo</v>
      </c>
      <c r="AP15" s="17" t="str">
        <f t="shared" si="37"/>
        <v>ǒo</v>
      </c>
      <c r="AQ15" s="17">
        <f t="shared" si="37"/>
        <v>0</v>
      </c>
      <c r="AR15" s="17" t="str">
        <f t="shared" si="37"/>
        <v>òo</v>
      </c>
      <c r="AS15" s="17" t="str">
        <f t="shared" si="37"/>
        <v>ôo</v>
      </c>
      <c r="AT15" s="17" t="str">
        <f t="shared" si="37"/>
        <v>ōo</v>
      </c>
      <c r="AU15" s="17" t="str">
        <f t="shared" si="37"/>
        <v>óo</v>
      </c>
    </row>
    <row r="16" spans="2:47" ht="35">
      <c r="B16" s="137">
        <v>12</v>
      </c>
      <c r="C16" s="138" t="s">
        <v>355</v>
      </c>
      <c r="D16" s="139" t="s">
        <v>355</v>
      </c>
      <c r="E16" s="139" t="s">
        <v>1601</v>
      </c>
      <c r="F16" s="139" t="s">
        <v>1602</v>
      </c>
      <c r="G16" s="139" t="s">
        <v>1603</v>
      </c>
      <c r="H16" s="139" t="s">
        <v>1604</v>
      </c>
      <c r="I16" s="139" t="s">
        <v>1601</v>
      </c>
      <c r="J16" s="139" t="s">
        <v>1605</v>
      </c>
      <c r="K16" s="139" t="s">
        <v>1606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04">
        <v>12</v>
      </c>
      <c r="Y16" s="143" t="s">
        <v>355</v>
      </c>
      <c r="Z16" s="143" t="str">
        <f t="array" ref="Z16">INDEX(十五音韻母資料表, $X16, $Z$1)</f>
        <v>iao</v>
      </c>
      <c r="AA16" s="143" t="str">
        <f t="array" ref="AA16">INDEX(十五音韻母資料表, $X16, $AA$1)</f>
        <v>iaoh</v>
      </c>
      <c r="AB16" s="143" t="s">
        <v>80</v>
      </c>
      <c r="AC16" s="57" t="str">
        <f t="shared" ref="AC16:AE16" si="38">SUBSTITUTE($Z16, $AB16,  INDEX($AN16:$AU16, 1, AC$4), 1)</f>
        <v>iāo</v>
      </c>
      <c r="AD16" s="57" t="str">
        <f t="shared" si="38"/>
        <v>iáo</v>
      </c>
      <c r="AE16" s="57" t="str">
        <f t="shared" si="38"/>
        <v>iǎo</v>
      </c>
      <c r="AF16" s="234" t="str">
        <f t="shared" si="2"/>
        <v>iaoh</v>
      </c>
      <c r="AG16" s="57" t="str">
        <f t="shared" ref="AG16:AI16" si="39">SUBSTITUTE($Z16, $AB16,  INDEX($AN16:$AU16, 1, AG$4), 1)</f>
        <v>iào</v>
      </c>
      <c r="AH16" s="235" t="str">
        <f t="shared" si="39"/>
        <v>iâo</v>
      </c>
      <c r="AI16" s="57" t="str">
        <f t="shared" si="39"/>
        <v>iāo</v>
      </c>
      <c r="AJ16" s="234" t="str">
        <f t="shared" si="4"/>
        <v>iáoh</v>
      </c>
      <c r="AL16" s="17">
        <f t="shared" si="5"/>
        <v>2</v>
      </c>
      <c r="AM16" s="17">
        <f t="shared" si="6"/>
        <v>1</v>
      </c>
      <c r="AN16" s="17" t="str">
        <f t="shared" ref="AN16:AU16" si="40">INDEX($O$5:$V$12, $AM16, AN$4)</f>
        <v>ā</v>
      </c>
      <c r="AO16" s="17" t="str">
        <f t="shared" si="40"/>
        <v>á</v>
      </c>
      <c r="AP16" s="17" t="str">
        <f t="shared" si="40"/>
        <v>ǎ</v>
      </c>
      <c r="AQ16" s="17">
        <f t="shared" si="40"/>
        <v>0</v>
      </c>
      <c r="AR16" s="17" t="str">
        <f t="shared" si="40"/>
        <v>à</v>
      </c>
      <c r="AS16" s="17" t="str">
        <f t="shared" si="40"/>
        <v>â</v>
      </c>
      <c r="AT16" s="17" t="str">
        <f t="shared" si="40"/>
        <v>ā</v>
      </c>
      <c r="AU16" s="17" t="str">
        <f t="shared" si="40"/>
        <v>á</v>
      </c>
    </row>
    <row r="17" spans="2:47" ht="35">
      <c r="B17" s="137">
        <v>13</v>
      </c>
      <c r="C17" s="138" t="s">
        <v>365</v>
      </c>
      <c r="D17" s="139" t="s">
        <v>365</v>
      </c>
      <c r="E17" s="139" t="s">
        <v>1607</v>
      </c>
      <c r="F17" s="139" t="s">
        <v>1608</v>
      </c>
      <c r="G17" s="139" t="s">
        <v>1609</v>
      </c>
      <c r="H17" s="139" t="s">
        <v>1610</v>
      </c>
      <c r="I17" s="139" t="s">
        <v>1607</v>
      </c>
      <c r="J17" s="139" t="s">
        <v>1611</v>
      </c>
      <c r="K17" s="146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04">
        <v>13</v>
      </c>
      <c r="Y17" s="143" t="s">
        <v>365</v>
      </c>
      <c r="Z17" s="143">
        <f t="array" ref="Z17">INDEX(十五音韻母資料表, $X17, $Z$1)</f>
        <v>0</v>
      </c>
      <c r="AA17" s="143">
        <f t="array" ref="AA17">INDEX(十五音韻母資料表, $X17, $AA$1)</f>
        <v>0</v>
      </c>
      <c r="AB17" s="143" t="s">
        <v>98</v>
      </c>
      <c r="AC17" s="57" t="str">
        <f t="shared" ref="AC17:AE17" si="41">SUBSTITUTE($Z17, $AB17,  INDEX($AN17:$AU17, 1, AC$4), 1)</f>
        <v>0</v>
      </c>
      <c r="AD17" s="57" t="str">
        <f t="shared" si="41"/>
        <v>0</v>
      </c>
      <c r="AE17" s="57" t="str">
        <f t="shared" si="41"/>
        <v>0</v>
      </c>
      <c r="AF17" s="234">
        <f t="shared" si="2"/>
        <v>0</v>
      </c>
      <c r="AG17" s="57" t="str">
        <f t="shared" ref="AG17:AI17" si="42">SUBSTITUTE($Z17, $AB17,  INDEX($AN17:$AU17, 1, AG$4), 1)</f>
        <v>0</v>
      </c>
      <c r="AH17" s="235" t="str">
        <f t="shared" si="42"/>
        <v>0</v>
      </c>
      <c r="AI17" s="57" t="str">
        <f t="shared" si="42"/>
        <v>0</v>
      </c>
      <c r="AJ17" s="234" t="str">
        <f t="shared" si="4"/>
        <v>0</v>
      </c>
      <c r="AL17" s="17" t="str">
        <f t="shared" si="5"/>
        <v/>
      </c>
      <c r="AM17" s="17">
        <f t="shared" si="6"/>
        <v>2</v>
      </c>
      <c r="AN17" s="17" t="str">
        <f t="shared" ref="AN17:AU17" si="43">INDEX($O$5:$V$12, $AM17, AN$4)</f>
        <v>ē</v>
      </c>
      <c r="AO17" s="17" t="str">
        <f t="shared" si="43"/>
        <v>é</v>
      </c>
      <c r="AP17" s="17" t="str">
        <f t="shared" si="43"/>
        <v>ě</v>
      </c>
      <c r="AQ17" s="17">
        <f t="shared" si="43"/>
        <v>0</v>
      </c>
      <c r="AR17" s="17" t="str">
        <f t="shared" si="43"/>
        <v>è</v>
      </c>
      <c r="AS17" s="17" t="str">
        <f t="shared" si="43"/>
        <v>ê</v>
      </c>
      <c r="AT17" s="17" t="str">
        <f t="shared" si="43"/>
        <v>ē</v>
      </c>
      <c r="AU17" s="17" t="str">
        <f t="shared" si="43"/>
        <v>é</v>
      </c>
    </row>
    <row r="18" spans="2:47" ht="35">
      <c r="B18" s="137">
        <v>14</v>
      </c>
      <c r="C18" s="138" t="s">
        <v>371</v>
      </c>
      <c r="D18" s="139" t="s">
        <v>371</v>
      </c>
      <c r="E18" s="139" t="s">
        <v>1612</v>
      </c>
      <c r="F18" s="139" t="s">
        <v>1613</v>
      </c>
      <c r="G18" s="139" t="s">
        <v>1614</v>
      </c>
      <c r="H18" s="139" t="s">
        <v>1615</v>
      </c>
      <c r="I18" s="139" t="s">
        <v>1612</v>
      </c>
      <c r="J18" s="139" t="s">
        <v>1616</v>
      </c>
      <c r="K18" s="139" t="s">
        <v>1617</v>
      </c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04">
        <v>14</v>
      </c>
      <c r="Y18" s="143" t="s">
        <v>371</v>
      </c>
      <c r="Z18" s="143" t="str">
        <f t="array" ref="Z18">INDEX(十五音韻母資料表, $X18, $Z$1)</f>
        <v>iong</v>
      </c>
      <c r="AA18" s="143" t="str">
        <f t="array" ref="AA18">INDEX(十五音韻母資料表, $X18, $AA$1)</f>
        <v>iok</v>
      </c>
      <c r="AB18" s="143" t="s">
        <v>86</v>
      </c>
      <c r="AC18" s="57" t="str">
        <f t="shared" ref="AC18:AE18" si="44">SUBSTITUTE($Z18, $AB18,  INDEX($AN18:$AU18, 1, AC$4), 1)</f>
        <v>iōng</v>
      </c>
      <c r="AD18" s="57" t="str">
        <f t="shared" si="44"/>
        <v>ióng</v>
      </c>
      <c r="AE18" s="57" t="str">
        <f t="shared" si="44"/>
        <v>iǒng</v>
      </c>
      <c r="AF18" s="234" t="str">
        <f t="shared" si="2"/>
        <v>iok</v>
      </c>
      <c r="AG18" s="57" t="str">
        <f t="shared" ref="AG18:AI18" si="45">SUBSTITUTE($Z18, $AB18,  INDEX($AN18:$AU18, 1, AG$4), 1)</f>
        <v>iòng</v>
      </c>
      <c r="AH18" s="235" t="str">
        <f t="shared" si="45"/>
        <v>iông</v>
      </c>
      <c r="AI18" s="57" t="str">
        <f t="shared" si="45"/>
        <v>iōng</v>
      </c>
      <c r="AJ18" s="234" t="str">
        <f t="shared" si="4"/>
        <v>iók</v>
      </c>
      <c r="AL18" s="17">
        <f t="shared" si="5"/>
        <v>2</v>
      </c>
      <c r="AM18" s="17">
        <f t="shared" si="6"/>
        <v>4</v>
      </c>
      <c r="AN18" s="17" t="str">
        <f t="shared" ref="AN18:AU18" si="46">INDEX($O$5:$V$12, $AM18, AN$4)</f>
        <v>ō</v>
      </c>
      <c r="AO18" s="17" t="str">
        <f t="shared" si="46"/>
        <v>ó</v>
      </c>
      <c r="AP18" s="17" t="str">
        <f t="shared" si="46"/>
        <v>ǒ</v>
      </c>
      <c r="AQ18" s="17">
        <f t="shared" si="46"/>
        <v>0</v>
      </c>
      <c r="AR18" s="17" t="str">
        <f t="shared" si="46"/>
        <v>ò</v>
      </c>
      <c r="AS18" s="17" t="str">
        <f t="shared" si="46"/>
        <v>ô</v>
      </c>
      <c r="AT18" s="17" t="str">
        <f t="shared" si="46"/>
        <v>ō</v>
      </c>
      <c r="AU18" s="17" t="str">
        <f t="shared" si="46"/>
        <v>ó</v>
      </c>
    </row>
    <row r="19" spans="2:47" ht="35">
      <c r="B19" s="137">
        <v>15</v>
      </c>
      <c r="C19" s="138" t="s">
        <v>379</v>
      </c>
      <c r="D19" s="139" t="s">
        <v>379</v>
      </c>
      <c r="E19" s="139" t="s">
        <v>1618</v>
      </c>
      <c r="F19" s="139" t="s">
        <v>1619</v>
      </c>
      <c r="G19" s="139" t="s">
        <v>1620</v>
      </c>
      <c r="H19" s="139" t="s">
        <v>1621</v>
      </c>
      <c r="I19" s="139" t="s">
        <v>1618</v>
      </c>
      <c r="J19" s="139" t="s">
        <v>1622</v>
      </c>
      <c r="K19" s="146" t="s">
        <v>1516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04">
        <v>15</v>
      </c>
      <c r="Y19" s="143" t="s">
        <v>379</v>
      </c>
      <c r="Z19" s="143" t="str">
        <f t="array" ref="Z19">INDEX(十五音韻母資料表, $X19, $Z$1)</f>
        <v>o</v>
      </c>
      <c r="AA19" s="143" t="str">
        <f t="array" ref="AA19">INDEX(十五音韻母資料表, $X19, $AA$1)</f>
        <v>oh</v>
      </c>
      <c r="AB19" s="143" t="s">
        <v>86</v>
      </c>
      <c r="AC19" s="57" t="str">
        <f t="shared" ref="AC19:AE19" si="47">SUBSTITUTE($Z19, $AB19,  INDEX($AN19:$AU19, 1, AC$4), 1)</f>
        <v>ō</v>
      </c>
      <c r="AD19" s="57" t="str">
        <f t="shared" si="47"/>
        <v>ó</v>
      </c>
      <c r="AE19" s="57" t="str">
        <f t="shared" si="47"/>
        <v>ǒ</v>
      </c>
      <c r="AF19" s="234" t="str">
        <f t="shared" si="2"/>
        <v>oh</v>
      </c>
      <c r="AG19" s="57" t="str">
        <f t="shared" ref="AG19:AI19" si="48">SUBSTITUTE($Z19, $AB19,  INDEX($AN19:$AU19, 1, AG$4), 1)</f>
        <v>ò</v>
      </c>
      <c r="AH19" s="235" t="str">
        <f t="shared" si="48"/>
        <v>ô</v>
      </c>
      <c r="AI19" s="57" t="str">
        <f t="shared" si="48"/>
        <v>ō</v>
      </c>
      <c r="AJ19" s="234" t="str">
        <f t="shared" si="4"/>
        <v>óh</v>
      </c>
      <c r="AL19" s="17">
        <f t="shared" si="5"/>
        <v>1</v>
      </c>
      <c r="AM19" s="17">
        <f t="shared" si="6"/>
        <v>4</v>
      </c>
      <c r="AN19" s="17" t="str">
        <f t="shared" ref="AN19:AU19" si="49">INDEX($O$5:$V$12, $AM19, AN$4)</f>
        <v>ō</v>
      </c>
      <c r="AO19" s="17" t="str">
        <f t="shared" si="49"/>
        <v>ó</v>
      </c>
      <c r="AP19" s="17" t="str">
        <f t="shared" si="49"/>
        <v>ǒ</v>
      </c>
      <c r="AQ19" s="17">
        <f t="shared" si="49"/>
        <v>0</v>
      </c>
      <c r="AR19" s="17" t="str">
        <f t="shared" si="49"/>
        <v>ò</v>
      </c>
      <c r="AS19" s="17" t="str">
        <f t="shared" si="49"/>
        <v>ô</v>
      </c>
      <c r="AT19" s="17" t="str">
        <f t="shared" si="49"/>
        <v>ō</v>
      </c>
      <c r="AU19" s="17" t="str">
        <f t="shared" si="49"/>
        <v>ó</v>
      </c>
    </row>
    <row r="20" spans="2:47" ht="35">
      <c r="B20" s="137">
        <v>16</v>
      </c>
      <c r="C20" s="138" t="s">
        <v>387</v>
      </c>
      <c r="D20" s="139" t="s">
        <v>387</v>
      </c>
      <c r="E20" s="139" t="s">
        <v>1607</v>
      </c>
      <c r="F20" s="139" t="s">
        <v>1623</v>
      </c>
      <c r="G20" s="146" t="s">
        <v>1516</v>
      </c>
      <c r="H20" s="146"/>
      <c r="I20" s="139" t="s">
        <v>1607</v>
      </c>
      <c r="J20" s="146"/>
      <c r="K20" s="146" t="s">
        <v>1516</v>
      </c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04">
        <v>16</v>
      </c>
      <c r="Y20" s="143" t="s">
        <v>387</v>
      </c>
      <c r="Z20" s="143" t="str">
        <f t="array" ref="Z20">INDEX(十五音韻母資料表, $X20, $Z$1)</f>
        <v>ai</v>
      </c>
      <c r="AA20" s="143">
        <f t="array" ref="AA20">INDEX(十五音韻母資料表, $X20, $AA$1)</f>
        <v>0</v>
      </c>
      <c r="AB20" s="143" t="s">
        <v>80</v>
      </c>
      <c r="AC20" s="57" t="str">
        <f t="shared" ref="AC20:AE20" si="50">SUBSTITUTE($Z20, $AB20,  INDEX($AN20:$AU20, 1, AC$4), 1)</f>
        <v>āi</v>
      </c>
      <c r="AD20" s="57" t="str">
        <f t="shared" si="50"/>
        <v>ái</v>
      </c>
      <c r="AE20" s="57" t="str">
        <f t="shared" si="50"/>
        <v>ǎi</v>
      </c>
      <c r="AF20" s="234">
        <f t="shared" si="2"/>
        <v>0</v>
      </c>
      <c r="AG20" s="57" t="str">
        <f t="shared" ref="AG20:AI20" si="51">SUBSTITUTE($Z20, $AB20,  INDEX($AN20:$AU20, 1, AG$4), 1)</f>
        <v>ài</v>
      </c>
      <c r="AH20" s="235" t="str">
        <f t="shared" si="51"/>
        <v>âi</v>
      </c>
      <c r="AI20" s="57" t="str">
        <f t="shared" si="51"/>
        <v>āi</v>
      </c>
      <c r="AJ20" s="234" t="str">
        <f t="shared" si="4"/>
        <v>0</v>
      </c>
      <c r="AL20" s="17">
        <f t="shared" si="5"/>
        <v>1</v>
      </c>
      <c r="AM20" s="17">
        <f t="shared" si="6"/>
        <v>1</v>
      </c>
      <c r="AN20" s="17" t="str">
        <f t="shared" ref="AN20:AU20" si="52">INDEX($O$5:$V$12, $AM20, AN$4)</f>
        <v>ā</v>
      </c>
      <c r="AO20" s="17" t="str">
        <f t="shared" si="52"/>
        <v>á</v>
      </c>
      <c r="AP20" s="17" t="str">
        <f t="shared" si="52"/>
        <v>ǎ</v>
      </c>
      <c r="AQ20" s="17">
        <f t="shared" si="52"/>
        <v>0</v>
      </c>
      <c r="AR20" s="17" t="str">
        <f t="shared" si="52"/>
        <v>à</v>
      </c>
      <c r="AS20" s="17" t="str">
        <f t="shared" si="52"/>
        <v>â</v>
      </c>
      <c r="AT20" s="17" t="str">
        <f t="shared" si="52"/>
        <v>ā</v>
      </c>
      <c r="AU20" s="17" t="str">
        <f t="shared" si="52"/>
        <v>á</v>
      </c>
    </row>
    <row r="21" spans="2:47" ht="35">
      <c r="B21" s="137">
        <v>17</v>
      </c>
      <c r="C21" s="138" t="s">
        <v>391</v>
      </c>
      <c r="D21" s="139" t="s">
        <v>391</v>
      </c>
      <c r="E21" s="139" t="s">
        <v>1624</v>
      </c>
      <c r="F21" s="139" t="s">
        <v>1625</v>
      </c>
      <c r="G21" s="139" t="s">
        <v>1626</v>
      </c>
      <c r="H21" s="146"/>
      <c r="I21" s="139" t="s">
        <v>1624</v>
      </c>
      <c r="J21" s="139" t="s">
        <v>1627</v>
      </c>
      <c r="K21" s="139" t="s">
        <v>1628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04">
        <v>17</v>
      </c>
      <c r="Y21" s="143" t="s">
        <v>391</v>
      </c>
      <c r="Z21" s="143" t="str">
        <f t="array" ref="Z21">INDEX(十五音韻母資料表, $X21, $Z$1)</f>
        <v>in</v>
      </c>
      <c r="AA21" s="143" t="str">
        <f t="array" ref="AA21">INDEX(十五音韻母資料表, $X21, $AA$1)</f>
        <v>it</v>
      </c>
      <c r="AB21" s="143" t="s">
        <v>67</v>
      </c>
      <c r="AC21" s="57" t="str">
        <f t="shared" ref="AC21:AE21" si="53">SUBSTITUTE($Z21, $AB21,  INDEX($AN21:$AU21, 1, AC$4), 1)</f>
        <v>īn</v>
      </c>
      <c r="AD21" s="57" t="str">
        <f t="shared" si="53"/>
        <v>ín</v>
      </c>
      <c r="AE21" s="57" t="str">
        <f t="shared" si="53"/>
        <v>ǐn</v>
      </c>
      <c r="AF21" s="234" t="str">
        <f t="shared" si="2"/>
        <v>it</v>
      </c>
      <c r="AG21" s="57" t="str">
        <f t="shared" ref="AG21:AI21" si="54">SUBSTITUTE($Z21, $AB21,  INDEX($AN21:$AU21, 1, AG$4), 1)</f>
        <v>ìn</v>
      </c>
      <c r="AH21" s="235" t="str">
        <f t="shared" si="54"/>
        <v>în</v>
      </c>
      <c r="AI21" s="57" t="str">
        <f t="shared" si="54"/>
        <v>īn</v>
      </c>
      <c r="AJ21" s="234" t="str">
        <f t="shared" si="4"/>
        <v>ít</v>
      </c>
      <c r="AL21" s="17">
        <f t="shared" si="5"/>
        <v>1</v>
      </c>
      <c r="AM21" s="17">
        <f t="shared" si="6"/>
        <v>3</v>
      </c>
      <c r="AN21" s="17" t="str">
        <f t="shared" ref="AN21:AU21" si="55">INDEX($O$5:$V$12, $AM21, AN$4)</f>
        <v>ī</v>
      </c>
      <c r="AO21" s="17" t="str">
        <f t="shared" si="55"/>
        <v>í</v>
      </c>
      <c r="AP21" s="17" t="str">
        <f t="shared" si="55"/>
        <v>ǐ</v>
      </c>
      <c r="AQ21" s="17">
        <f t="shared" si="55"/>
        <v>0</v>
      </c>
      <c r="AR21" s="17" t="str">
        <f t="shared" si="55"/>
        <v>ì</v>
      </c>
      <c r="AS21" s="17" t="str">
        <f t="shared" si="55"/>
        <v>î</v>
      </c>
      <c r="AT21" s="17" t="str">
        <f t="shared" si="55"/>
        <v>ī</v>
      </c>
      <c r="AU21" s="17" t="str">
        <f t="shared" si="55"/>
        <v>í</v>
      </c>
    </row>
    <row r="22" spans="2:47" ht="35">
      <c r="B22" s="137">
        <v>18</v>
      </c>
      <c r="C22" s="138" t="s">
        <v>396</v>
      </c>
      <c r="D22" s="139" t="s">
        <v>396</v>
      </c>
      <c r="E22" s="139" t="s">
        <v>1629</v>
      </c>
      <c r="F22" s="146"/>
      <c r="G22" s="139" t="s">
        <v>1630</v>
      </c>
      <c r="H22" s="139" t="s">
        <v>1631</v>
      </c>
      <c r="I22" s="139" t="s">
        <v>1629</v>
      </c>
      <c r="J22" s="139" t="s">
        <v>1632</v>
      </c>
      <c r="K22" s="139" t="s">
        <v>1633</v>
      </c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04">
        <v>18</v>
      </c>
      <c r="Y22" s="143" t="s">
        <v>396</v>
      </c>
      <c r="Z22" s="143" t="str">
        <f t="array" ref="Z22">INDEX(十五音韻母資料表, $X22, $Z$1)</f>
        <v>iang</v>
      </c>
      <c r="AA22" s="143" t="str">
        <f t="array" ref="AA22">INDEX(十五音韻母資料表, $X22, $AA$1)</f>
        <v>iak</v>
      </c>
      <c r="AB22" s="143" t="s">
        <v>80</v>
      </c>
      <c r="AC22" s="57" t="str">
        <f t="shared" ref="AC22:AE22" si="56">SUBSTITUTE($Z22, $AB22,  INDEX($AN22:$AU22, 1, AC$4), 1)</f>
        <v>iāng</v>
      </c>
      <c r="AD22" s="57" t="str">
        <f t="shared" si="56"/>
        <v>iáng</v>
      </c>
      <c r="AE22" s="57" t="str">
        <f t="shared" si="56"/>
        <v>iǎng</v>
      </c>
      <c r="AF22" s="234" t="str">
        <f t="shared" si="2"/>
        <v>iak</v>
      </c>
      <c r="AG22" s="57" t="str">
        <f t="shared" ref="AG22:AI22" si="57">SUBSTITUTE($Z22, $AB22,  INDEX($AN22:$AU22, 1, AG$4), 1)</f>
        <v>iàng</v>
      </c>
      <c r="AH22" s="235" t="str">
        <f t="shared" si="57"/>
        <v>iâng</v>
      </c>
      <c r="AI22" s="57" t="str">
        <f t="shared" si="57"/>
        <v>iāng</v>
      </c>
      <c r="AJ22" s="234" t="str">
        <f t="shared" si="4"/>
        <v>iák</v>
      </c>
      <c r="AL22" s="17">
        <f t="shared" si="5"/>
        <v>2</v>
      </c>
      <c r="AM22" s="17">
        <f t="shared" si="6"/>
        <v>1</v>
      </c>
      <c r="AN22" s="17" t="str">
        <f t="shared" ref="AN22:AU22" si="58">INDEX($O$5:$V$12, $AM22, AN$4)</f>
        <v>ā</v>
      </c>
      <c r="AO22" s="17" t="str">
        <f t="shared" si="58"/>
        <v>á</v>
      </c>
      <c r="AP22" s="17" t="str">
        <f t="shared" si="58"/>
        <v>ǎ</v>
      </c>
      <c r="AQ22" s="17">
        <f t="shared" si="58"/>
        <v>0</v>
      </c>
      <c r="AR22" s="17" t="str">
        <f t="shared" si="58"/>
        <v>à</v>
      </c>
      <c r="AS22" s="17" t="str">
        <f t="shared" si="58"/>
        <v>â</v>
      </c>
      <c r="AT22" s="17" t="str">
        <f t="shared" si="58"/>
        <v>ā</v>
      </c>
      <c r="AU22" s="17" t="str">
        <f t="shared" si="58"/>
        <v>á</v>
      </c>
    </row>
    <row r="23" spans="2:47" ht="35">
      <c r="B23" s="137">
        <v>19</v>
      </c>
      <c r="C23" s="138" t="s">
        <v>406</v>
      </c>
      <c r="D23" s="139" t="s">
        <v>406</v>
      </c>
      <c r="E23" s="139" t="s">
        <v>1634</v>
      </c>
      <c r="F23" s="139" t="s">
        <v>1635</v>
      </c>
      <c r="G23" s="139" t="s">
        <v>1636</v>
      </c>
      <c r="H23" s="139" t="s">
        <v>1637</v>
      </c>
      <c r="I23" s="139" t="s">
        <v>1634</v>
      </c>
      <c r="J23" s="139" t="s">
        <v>1638</v>
      </c>
      <c r="K23" s="146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04">
        <v>19</v>
      </c>
      <c r="Y23" s="143" t="s">
        <v>406</v>
      </c>
      <c r="Z23" s="143" t="str">
        <f t="array" ref="Z23">INDEX(十五音韻母資料表, $X23, $Z$1)</f>
        <v>am</v>
      </c>
      <c r="AA23" s="143" t="str">
        <f t="array" ref="AA23">INDEX(十五音韻母資料表, $X23, $AA$1)</f>
        <v>ap</v>
      </c>
      <c r="AB23" s="143" t="s">
        <v>80</v>
      </c>
      <c r="AC23" s="57" t="str">
        <f t="shared" ref="AC23:AE23" si="59">SUBSTITUTE($Z23, $AB23,  INDEX($AN23:$AU23, 1, AC$4), 1)</f>
        <v>ām</v>
      </c>
      <c r="AD23" s="57" t="str">
        <f t="shared" si="59"/>
        <v>ám</v>
      </c>
      <c r="AE23" s="57" t="str">
        <f t="shared" si="59"/>
        <v>ǎm</v>
      </c>
      <c r="AF23" s="234" t="str">
        <f t="shared" si="2"/>
        <v>ap</v>
      </c>
      <c r="AG23" s="57" t="str">
        <f t="shared" ref="AG23:AI23" si="60">SUBSTITUTE($Z23, $AB23,  INDEX($AN23:$AU23, 1, AG$4), 1)</f>
        <v>àm</v>
      </c>
      <c r="AH23" s="235" t="str">
        <f t="shared" si="60"/>
        <v>âm</v>
      </c>
      <c r="AI23" s="57" t="str">
        <f t="shared" si="60"/>
        <v>ām</v>
      </c>
      <c r="AJ23" s="234" t="str">
        <f t="shared" si="4"/>
        <v>áp</v>
      </c>
      <c r="AL23" s="17">
        <f t="shared" si="5"/>
        <v>1</v>
      </c>
      <c r="AM23" s="17">
        <f t="shared" si="6"/>
        <v>1</v>
      </c>
      <c r="AN23" s="17" t="str">
        <f t="shared" ref="AN23:AU23" si="61">INDEX($O$5:$V$12, $AM23, AN$4)</f>
        <v>ā</v>
      </c>
      <c r="AO23" s="17" t="str">
        <f t="shared" si="61"/>
        <v>á</v>
      </c>
      <c r="AP23" s="17" t="str">
        <f t="shared" si="61"/>
        <v>ǎ</v>
      </c>
      <c r="AQ23" s="17">
        <f t="shared" si="61"/>
        <v>0</v>
      </c>
      <c r="AR23" s="17" t="str">
        <f t="shared" si="61"/>
        <v>à</v>
      </c>
      <c r="AS23" s="17" t="str">
        <f t="shared" si="61"/>
        <v>â</v>
      </c>
      <c r="AT23" s="17" t="str">
        <f t="shared" si="61"/>
        <v>ā</v>
      </c>
      <c r="AU23" s="17" t="str">
        <f t="shared" si="61"/>
        <v>á</v>
      </c>
    </row>
    <row r="24" spans="2:47" ht="35">
      <c r="B24" s="137">
        <v>20</v>
      </c>
      <c r="C24" s="138" t="s">
        <v>412</v>
      </c>
      <c r="D24" s="139" t="s">
        <v>412</v>
      </c>
      <c r="E24" s="146"/>
      <c r="F24" s="139" t="s">
        <v>1639</v>
      </c>
      <c r="G24" s="139" t="s">
        <v>1640</v>
      </c>
      <c r="H24" s="146"/>
      <c r="I24" s="146"/>
      <c r="J24" s="146"/>
      <c r="K24" s="146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04">
        <v>20</v>
      </c>
      <c r="Y24" s="143" t="s">
        <v>412</v>
      </c>
      <c r="Z24" s="143" t="str">
        <f t="array" ref="Z24">INDEX(十五音韻母資料表, $X24, $Z$1)</f>
        <v>ua</v>
      </c>
      <c r="AA24" s="143" t="str">
        <f t="array" ref="AA24">INDEX(十五音韻母資料表, $X24, $AA$1)</f>
        <v>uah</v>
      </c>
      <c r="AB24" s="143" t="s">
        <v>80</v>
      </c>
      <c r="AC24" s="57" t="str">
        <f t="shared" ref="AC24:AE24" si="62">SUBSTITUTE($Z24, $AB24,  INDEX($AN24:$AU24, 1, AC$4), 1)</f>
        <v>uā</v>
      </c>
      <c r="AD24" s="57" t="str">
        <f t="shared" si="62"/>
        <v>uá</v>
      </c>
      <c r="AE24" s="57" t="str">
        <f t="shared" si="62"/>
        <v>uǎ</v>
      </c>
      <c r="AF24" s="234" t="str">
        <f t="shared" si="2"/>
        <v>uah</v>
      </c>
      <c r="AG24" s="57" t="str">
        <f t="shared" ref="AG24:AI24" si="63">SUBSTITUTE($Z24, $AB24,  INDEX($AN24:$AU24, 1, AG$4), 1)</f>
        <v>uà</v>
      </c>
      <c r="AH24" s="235" t="str">
        <f t="shared" si="63"/>
        <v>uâ</v>
      </c>
      <c r="AI24" s="57" t="str">
        <f t="shared" si="63"/>
        <v>uā</v>
      </c>
      <c r="AJ24" s="234" t="str">
        <f t="shared" si="4"/>
        <v>uáh</v>
      </c>
      <c r="AL24" s="17">
        <f t="shared" si="5"/>
        <v>2</v>
      </c>
      <c r="AM24" s="17">
        <f t="shared" si="6"/>
        <v>1</v>
      </c>
      <c r="AN24" s="17" t="str">
        <f t="shared" ref="AN24:AU24" si="64">INDEX($O$5:$V$12, $AM24, AN$4)</f>
        <v>ā</v>
      </c>
      <c r="AO24" s="17" t="str">
        <f t="shared" si="64"/>
        <v>á</v>
      </c>
      <c r="AP24" s="17" t="str">
        <f t="shared" si="64"/>
        <v>ǎ</v>
      </c>
      <c r="AQ24" s="17">
        <f t="shared" si="64"/>
        <v>0</v>
      </c>
      <c r="AR24" s="17" t="str">
        <f t="shared" si="64"/>
        <v>à</v>
      </c>
      <c r="AS24" s="17" t="str">
        <f t="shared" si="64"/>
        <v>â</v>
      </c>
      <c r="AT24" s="17" t="str">
        <f t="shared" si="64"/>
        <v>ā</v>
      </c>
      <c r="AU24" s="17" t="str">
        <f t="shared" si="64"/>
        <v>á</v>
      </c>
    </row>
    <row r="25" spans="2:47" ht="35">
      <c r="B25" s="137">
        <v>21</v>
      </c>
      <c r="C25" s="138" t="s">
        <v>422</v>
      </c>
      <c r="D25" s="139" t="s">
        <v>422</v>
      </c>
      <c r="E25" s="139" t="s">
        <v>1641</v>
      </c>
      <c r="F25" s="139" t="s">
        <v>1642</v>
      </c>
      <c r="G25" s="139" t="s">
        <v>1643</v>
      </c>
      <c r="H25" s="146"/>
      <c r="I25" s="139" t="s">
        <v>1641</v>
      </c>
      <c r="J25" s="139" t="s">
        <v>1616</v>
      </c>
      <c r="K25" s="139" t="s">
        <v>1644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04">
        <v>21</v>
      </c>
      <c r="Y25" s="143" t="s">
        <v>422</v>
      </c>
      <c r="Z25" s="143" t="str">
        <f t="array" ref="Z25">INDEX(十五音韻母資料表, $X25, $Z$1)</f>
        <v>ang</v>
      </c>
      <c r="AA25" s="143" t="str">
        <f t="array" ref="AA25">INDEX(十五音韻母資料表, $X25, $AA$1)</f>
        <v>ak</v>
      </c>
      <c r="AB25" s="143" t="s">
        <v>80</v>
      </c>
      <c r="AC25" s="57" t="str">
        <f t="shared" ref="AC25:AE25" si="65">SUBSTITUTE($Z25, $AB25,  INDEX($AN25:$AU25, 1, AC$4), 1)</f>
        <v>āng</v>
      </c>
      <c r="AD25" s="57" t="str">
        <f t="shared" si="65"/>
        <v>áng</v>
      </c>
      <c r="AE25" s="57" t="str">
        <f t="shared" si="65"/>
        <v>ǎng</v>
      </c>
      <c r="AF25" s="234" t="str">
        <f t="shared" si="2"/>
        <v>ak</v>
      </c>
      <c r="AG25" s="57" t="str">
        <f t="shared" ref="AG25:AI25" si="66">SUBSTITUTE($Z25, $AB25,  INDEX($AN25:$AU25, 1, AG$4), 1)</f>
        <v>àng</v>
      </c>
      <c r="AH25" s="235" t="str">
        <f t="shared" si="66"/>
        <v>âng</v>
      </c>
      <c r="AI25" s="57" t="str">
        <f t="shared" si="66"/>
        <v>āng</v>
      </c>
      <c r="AJ25" s="234" t="str">
        <f t="shared" si="4"/>
        <v>ák</v>
      </c>
      <c r="AL25" s="17">
        <f t="shared" si="5"/>
        <v>1</v>
      </c>
      <c r="AM25" s="17">
        <f t="shared" si="6"/>
        <v>1</v>
      </c>
      <c r="AN25" s="17" t="str">
        <f t="shared" ref="AN25:AU25" si="67">INDEX($O$5:$V$12, $AM25, AN$4)</f>
        <v>ā</v>
      </c>
      <c r="AO25" s="17" t="str">
        <f t="shared" si="67"/>
        <v>á</v>
      </c>
      <c r="AP25" s="17" t="str">
        <f t="shared" si="67"/>
        <v>ǎ</v>
      </c>
      <c r="AQ25" s="17">
        <f t="shared" si="67"/>
        <v>0</v>
      </c>
      <c r="AR25" s="17" t="str">
        <f t="shared" si="67"/>
        <v>à</v>
      </c>
      <c r="AS25" s="17" t="str">
        <f t="shared" si="67"/>
        <v>â</v>
      </c>
      <c r="AT25" s="17" t="str">
        <f t="shared" si="67"/>
        <v>ā</v>
      </c>
      <c r="AU25" s="17" t="str">
        <f t="shared" si="67"/>
        <v>á</v>
      </c>
    </row>
    <row r="26" spans="2:47" ht="35">
      <c r="B26" s="137">
        <v>22</v>
      </c>
      <c r="C26" s="138" t="s">
        <v>429</v>
      </c>
      <c r="D26" s="139" t="s">
        <v>429</v>
      </c>
      <c r="E26" s="139" t="s">
        <v>1645</v>
      </c>
      <c r="F26" s="139" t="s">
        <v>1646</v>
      </c>
      <c r="G26" s="139" t="s">
        <v>1647</v>
      </c>
      <c r="H26" s="139" t="s">
        <v>1648</v>
      </c>
      <c r="I26" s="139" t="s">
        <v>1645</v>
      </c>
      <c r="J26" s="139" t="s">
        <v>1649</v>
      </c>
      <c r="K26" s="146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04">
        <v>22</v>
      </c>
      <c r="Y26" s="143" t="s">
        <v>429</v>
      </c>
      <c r="Z26" s="143" t="str">
        <f t="array" ref="Z26">INDEX(十五音韻母資料表, $X26, $Z$1)</f>
        <v>iam</v>
      </c>
      <c r="AA26" s="143" t="str">
        <f t="array" ref="AA26">INDEX(十五音韻母資料表, $X26, $AA$1)</f>
        <v>iap</v>
      </c>
      <c r="AB26" s="143" t="s">
        <v>80</v>
      </c>
      <c r="AC26" s="57" t="str">
        <f t="shared" ref="AC26:AE26" si="68">SUBSTITUTE($Z26, $AB26,  INDEX($AN26:$AU26, 1, AC$4), 1)</f>
        <v>iām</v>
      </c>
      <c r="AD26" s="57" t="str">
        <f t="shared" si="68"/>
        <v>iám</v>
      </c>
      <c r="AE26" s="57" t="str">
        <f t="shared" si="68"/>
        <v>iǎm</v>
      </c>
      <c r="AF26" s="234" t="str">
        <f t="shared" si="2"/>
        <v>iap</v>
      </c>
      <c r="AG26" s="57" t="str">
        <f t="shared" ref="AG26:AI26" si="69">SUBSTITUTE($Z26, $AB26,  INDEX($AN26:$AU26, 1, AG$4), 1)</f>
        <v>iàm</v>
      </c>
      <c r="AH26" s="235" t="str">
        <f t="shared" si="69"/>
        <v>iâm</v>
      </c>
      <c r="AI26" s="57" t="str">
        <f t="shared" si="69"/>
        <v>iām</v>
      </c>
      <c r="AJ26" s="234" t="str">
        <f t="shared" si="4"/>
        <v>iáp</v>
      </c>
      <c r="AL26" s="17">
        <f t="shared" si="5"/>
        <v>2</v>
      </c>
      <c r="AM26" s="17">
        <f t="shared" si="6"/>
        <v>1</v>
      </c>
      <c r="AN26" s="17" t="str">
        <f t="shared" ref="AN26:AU26" si="70">INDEX($O$5:$V$12, $AM26, AN$4)</f>
        <v>ā</v>
      </c>
      <c r="AO26" s="17" t="str">
        <f t="shared" si="70"/>
        <v>á</v>
      </c>
      <c r="AP26" s="17" t="str">
        <f t="shared" si="70"/>
        <v>ǎ</v>
      </c>
      <c r="AQ26" s="17">
        <f t="shared" si="70"/>
        <v>0</v>
      </c>
      <c r="AR26" s="17" t="str">
        <f t="shared" si="70"/>
        <v>à</v>
      </c>
      <c r="AS26" s="17" t="str">
        <f t="shared" si="70"/>
        <v>â</v>
      </c>
      <c r="AT26" s="17" t="str">
        <f t="shared" si="70"/>
        <v>ā</v>
      </c>
      <c r="AU26" s="17" t="str">
        <f t="shared" si="70"/>
        <v>á</v>
      </c>
    </row>
    <row r="27" spans="2:47" ht="35">
      <c r="B27" s="137">
        <v>23</v>
      </c>
      <c r="C27" s="138" t="s">
        <v>436</v>
      </c>
      <c r="D27" s="139" t="s">
        <v>436</v>
      </c>
      <c r="E27" s="139" t="s">
        <v>1650</v>
      </c>
      <c r="F27" s="139" t="s">
        <v>1651</v>
      </c>
      <c r="G27" s="147" t="s">
        <v>1652</v>
      </c>
      <c r="H27" s="139" t="s">
        <v>1653</v>
      </c>
      <c r="I27" s="139" t="s">
        <v>1650</v>
      </c>
      <c r="J27" s="139" t="s">
        <v>1654</v>
      </c>
      <c r="K27" s="146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04">
        <v>23</v>
      </c>
      <c r="Y27" s="143" t="s">
        <v>436</v>
      </c>
      <c r="Z27" s="143" t="str">
        <f t="array" ref="Z27">INDEX(十五音韻母資料表, $X27, $Z$1)</f>
        <v>ao</v>
      </c>
      <c r="AA27" s="143" t="str">
        <f t="array" ref="AA27">INDEX(十五音韻母資料表, $X27, $AA$1)</f>
        <v>aoh</v>
      </c>
      <c r="AB27" s="143" t="s">
        <v>80</v>
      </c>
      <c r="AC27" s="57" t="str">
        <f t="shared" ref="AC27:AE27" si="71">SUBSTITUTE($Z27, $AB27,  INDEX($AN27:$AU27, 1, AC$4), 1)</f>
        <v>āo</v>
      </c>
      <c r="AD27" s="57" t="str">
        <f t="shared" si="71"/>
        <v>áo</v>
      </c>
      <c r="AE27" s="57" t="str">
        <f t="shared" si="71"/>
        <v>ǎo</v>
      </c>
      <c r="AF27" s="234" t="str">
        <f t="shared" si="2"/>
        <v>aoh</v>
      </c>
      <c r="AG27" s="57" t="str">
        <f t="shared" ref="AG27:AI27" si="72">SUBSTITUTE($Z27, $AB27,  INDEX($AN27:$AU27, 1, AG$4), 1)</f>
        <v>ào</v>
      </c>
      <c r="AH27" s="235" t="str">
        <f t="shared" si="72"/>
        <v>âo</v>
      </c>
      <c r="AI27" s="57" t="str">
        <f t="shared" si="72"/>
        <v>āo</v>
      </c>
      <c r="AJ27" s="234" t="str">
        <f t="shared" si="4"/>
        <v>áoh</v>
      </c>
      <c r="AL27" s="17">
        <f t="shared" si="5"/>
        <v>1</v>
      </c>
      <c r="AM27" s="17">
        <f t="shared" si="6"/>
        <v>1</v>
      </c>
      <c r="AN27" s="17" t="str">
        <f t="shared" ref="AN27:AU27" si="73">INDEX($O$5:$V$12, $AM27, AN$4)</f>
        <v>ā</v>
      </c>
      <c r="AO27" s="17" t="str">
        <f t="shared" si="73"/>
        <v>á</v>
      </c>
      <c r="AP27" s="17" t="str">
        <f t="shared" si="73"/>
        <v>ǎ</v>
      </c>
      <c r="AQ27" s="17">
        <f t="shared" si="73"/>
        <v>0</v>
      </c>
      <c r="AR27" s="17" t="str">
        <f t="shared" si="73"/>
        <v>à</v>
      </c>
      <c r="AS27" s="17" t="str">
        <f t="shared" si="73"/>
        <v>â</v>
      </c>
      <c r="AT27" s="17" t="str">
        <f t="shared" si="73"/>
        <v>ā</v>
      </c>
      <c r="AU27" s="17" t="str">
        <f t="shared" si="73"/>
        <v>á</v>
      </c>
    </row>
    <row r="28" spans="2:47" ht="35">
      <c r="B28" s="137">
        <v>24</v>
      </c>
      <c r="C28" s="138" t="s">
        <v>447</v>
      </c>
      <c r="D28" s="139" t="s">
        <v>447</v>
      </c>
      <c r="E28" s="146"/>
      <c r="F28" s="139" t="s">
        <v>1655</v>
      </c>
      <c r="G28" s="146"/>
      <c r="H28" s="139" t="s">
        <v>593</v>
      </c>
      <c r="I28" s="146"/>
      <c r="J28" s="139" t="s">
        <v>1656</v>
      </c>
      <c r="K28" s="139" t="s">
        <v>1657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04">
        <v>24</v>
      </c>
      <c r="Y28" s="143" t="s">
        <v>447</v>
      </c>
      <c r="Z28" s="143" t="str">
        <f t="array" ref="Z28">INDEX(十五音韻母資料表, $X28, $Z$1)</f>
        <v>ia</v>
      </c>
      <c r="AA28" s="143" t="str">
        <f t="array" ref="AA28">INDEX(十五音韻母資料表, $X28, $AA$1)</f>
        <v>iah</v>
      </c>
      <c r="AB28" s="143" t="s">
        <v>80</v>
      </c>
      <c r="AC28" s="57" t="str">
        <f t="shared" ref="AC28:AE28" si="74">SUBSTITUTE($Z28, $AB28,  INDEX($AN28:$AU28, 1, AC$4), 1)</f>
        <v>iā</v>
      </c>
      <c r="AD28" s="57" t="str">
        <f t="shared" si="74"/>
        <v>iá</v>
      </c>
      <c r="AE28" s="57" t="str">
        <f t="shared" si="74"/>
        <v>iǎ</v>
      </c>
      <c r="AF28" s="234" t="str">
        <f t="shared" si="2"/>
        <v>iah</v>
      </c>
      <c r="AG28" s="57" t="str">
        <f t="shared" ref="AG28:AI28" si="75">SUBSTITUTE($Z28, $AB28,  INDEX($AN28:$AU28, 1, AG$4), 1)</f>
        <v>ià</v>
      </c>
      <c r="AH28" s="235" t="str">
        <f t="shared" si="75"/>
        <v>iâ</v>
      </c>
      <c r="AI28" s="57" t="str">
        <f t="shared" si="75"/>
        <v>iā</v>
      </c>
      <c r="AJ28" s="234" t="str">
        <f t="shared" si="4"/>
        <v>iáh</v>
      </c>
      <c r="AL28" s="17">
        <f t="shared" si="5"/>
        <v>2</v>
      </c>
      <c r="AM28" s="17">
        <f t="shared" si="6"/>
        <v>1</v>
      </c>
      <c r="AN28" s="17" t="str">
        <f t="shared" ref="AN28:AU28" si="76">INDEX($O$5:$V$12, $AM28, AN$4)</f>
        <v>ā</v>
      </c>
      <c r="AO28" s="17" t="str">
        <f t="shared" si="76"/>
        <v>á</v>
      </c>
      <c r="AP28" s="17" t="str">
        <f t="shared" si="76"/>
        <v>ǎ</v>
      </c>
      <c r="AQ28" s="17">
        <f t="shared" si="76"/>
        <v>0</v>
      </c>
      <c r="AR28" s="17" t="str">
        <f t="shared" si="76"/>
        <v>à</v>
      </c>
      <c r="AS28" s="17" t="str">
        <f t="shared" si="76"/>
        <v>â</v>
      </c>
      <c r="AT28" s="17" t="str">
        <f t="shared" si="76"/>
        <v>ā</v>
      </c>
      <c r="AU28" s="17" t="str">
        <f t="shared" si="76"/>
        <v>á</v>
      </c>
    </row>
    <row r="29" spans="2:47" ht="35">
      <c r="B29" s="137">
        <v>25</v>
      </c>
      <c r="C29" s="138" t="s">
        <v>455</v>
      </c>
      <c r="D29" s="139" t="s">
        <v>455</v>
      </c>
      <c r="E29" s="139" t="s">
        <v>1658</v>
      </c>
      <c r="F29" s="139" t="s">
        <v>455</v>
      </c>
      <c r="G29" s="139" t="s">
        <v>1659</v>
      </c>
      <c r="H29" s="139" t="s">
        <v>1536</v>
      </c>
      <c r="I29" s="139" t="s">
        <v>1658</v>
      </c>
      <c r="J29" s="139" t="s">
        <v>1660</v>
      </c>
      <c r="K29" s="139" t="s">
        <v>1661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04">
        <v>25</v>
      </c>
      <c r="Y29" s="143" t="s">
        <v>455</v>
      </c>
      <c r="Z29" s="143" t="str">
        <f t="array" ref="Z29">INDEX(十五音韻母資料表, $X29, $Z$1)</f>
        <v>ue</v>
      </c>
      <c r="AA29" s="143" t="str">
        <f t="array" ref="AA29">INDEX(十五音韻母資料表, $X29, $AA$1)</f>
        <v>ueh</v>
      </c>
      <c r="AB29" s="143" t="s">
        <v>98</v>
      </c>
      <c r="AC29" s="57" t="str">
        <f t="shared" ref="AC29:AE29" si="77">SUBSTITUTE($Z29, $AB29,  INDEX($AN29:$AU29, 1, AC$4), 1)</f>
        <v>uē</v>
      </c>
      <c r="AD29" s="57" t="str">
        <f t="shared" si="77"/>
        <v>ué</v>
      </c>
      <c r="AE29" s="57" t="str">
        <f t="shared" si="77"/>
        <v>uě</v>
      </c>
      <c r="AF29" s="234" t="str">
        <f t="shared" si="2"/>
        <v>ueh</v>
      </c>
      <c r="AG29" s="57" t="str">
        <f t="shared" ref="AG29:AI29" si="78">SUBSTITUTE($Z29, $AB29,  INDEX($AN29:$AU29, 1, AG$4), 1)</f>
        <v>uè</v>
      </c>
      <c r="AH29" s="235" t="str">
        <f t="shared" si="78"/>
        <v>uê</v>
      </c>
      <c r="AI29" s="57" t="str">
        <f t="shared" si="78"/>
        <v>uē</v>
      </c>
      <c r="AJ29" s="234" t="str">
        <f t="shared" si="4"/>
        <v>uéh</v>
      </c>
      <c r="AL29" s="17">
        <f t="shared" si="5"/>
        <v>2</v>
      </c>
      <c r="AM29" s="17">
        <f t="shared" si="6"/>
        <v>2</v>
      </c>
      <c r="AN29" s="17" t="str">
        <f t="shared" ref="AN29:AU29" si="79">INDEX($O$5:$V$12, $AM29, AN$4)</f>
        <v>ē</v>
      </c>
      <c r="AO29" s="17" t="str">
        <f t="shared" si="79"/>
        <v>é</v>
      </c>
      <c r="AP29" s="17" t="str">
        <f t="shared" si="79"/>
        <v>ě</v>
      </c>
      <c r="AQ29" s="17">
        <f t="shared" si="79"/>
        <v>0</v>
      </c>
      <c r="AR29" s="17" t="str">
        <f t="shared" si="79"/>
        <v>è</v>
      </c>
      <c r="AS29" s="17" t="str">
        <f t="shared" si="79"/>
        <v>ê</v>
      </c>
      <c r="AT29" s="17" t="str">
        <f t="shared" si="79"/>
        <v>ē</v>
      </c>
      <c r="AU29" s="17" t="str">
        <f t="shared" si="79"/>
        <v>é</v>
      </c>
    </row>
    <row r="30" spans="2:47" ht="35">
      <c r="B30" s="137">
        <v>26</v>
      </c>
      <c r="C30" s="138" t="s">
        <v>464</v>
      </c>
      <c r="D30" s="139" t="s">
        <v>464</v>
      </c>
      <c r="E30" s="139" t="s">
        <v>1634</v>
      </c>
      <c r="F30" s="139" t="s">
        <v>1662</v>
      </c>
      <c r="G30" s="146" t="s">
        <v>1516</v>
      </c>
      <c r="H30" s="139" t="s">
        <v>1663</v>
      </c>
      <c r="I30" s="139" t="s">
        <v>1634</v>
      </c>
      <c r="J30" s="146" t="s">
        <v>1516</v>
      </c>
      <c r="K30" s="146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04">
        <v>26</v>
      </c>
      <c r="Y30" s="143" t="s">
        <v>464</v>
      </c>
      <c r="Z30" s="143" t="str">
        <f t="array" ref="Z30">INDEX(十五音韻母資料表, $X30, $Z$1)</f>
        <v>na</v>
      </c>
      <c r="AA30" s="143" t="str">
        <f t="array" ref="AA30">INDEX(十五音韻母資料表, $X30, $AA$1)</f>
        <v>nah</v>
      </c>
      <c r="AB30" s="143" t="s">
        <v>80</v>
      </c>
      <c r="AC30" s="57" t="str">
        <f t="shared" ref="AC30:AE30" si="80">SUBSTITUTE($Z30, $AB30,  INDEX($AN30:$AU30, 1, AC$4), 1)</f>
        <v>nā</v>
      </c>
      <c r="AD30" s="57" t="str">
        <f t="shared" si="80"/>
        <v>ná</v>
      </c>
      <c r="AE30" s="57" t="str">
        <f t="shared" si="80"/>
        <v>nǎ</v>
      </c>
      <c r="AF30" s="234" t="str">
        <f t="shared" si="2"/>
        <v>nah</v>
      </c>
      <c r="AG30" s="57" t="str">
        <f t="shared" ref="AG30:AI30" si="81">SUBSTITUTE($Z30, $AB30,  INDEX($AN30:$AU30, 1, AG$4), 1)</f>
        <v>nà</v>
      </c>
      <c r="AH30" s="235" t="str">
        <f t="shared" si="81"/>
        <v>nâ</v>
      </c>
      <c r="AI30" s="57" t="str">
        <f t="shared" si="81"/>
        <v>nā</v>
      </c>
      <c r="AJ30" s="234" t="str">
        <f t="shared" si="4"/>
        <v>náh</v>
      </c>
      <c r="AL30" s="17">
        <f t="shared" si="5"/>
        <v>2</v>
      </c>
      <c r="AM30" s="17">
        <f t="shared" si="6"/>
        <v>1</v>
      </c>
      <c r="AN30" s="17" t="str">
        <f t="shared" ref="AN30:AU30" si="82">INDEX($O$5:$V$12, $AM30, AN$4)</f>
        <v>ā</v>
      </c>
      <c r="AO30" s="17" t="str">
        <f t="shared" si="82"/>
        <v>á</v>
      </c>
      <c r="AP30" s="17" t="str">
        <f t="shared" si="82"/>
        <v>ǎ</v>
      </c>
      <c r="AQ30" s="17">
        <f t="shared" si="82"/>
        <v>0</v>
      </c>
      <c r="AR30" s="17" t="str">
        <f t="shared" si="82"/>
        <v>à</v>
      </c>
      <c r="AS30" s="17" t="str">
        <f t="shared" si="82"/>
        <v>â</v>
      </c>
      <c r="AT30" s="17" t="str">
        <f t="shared" si="82"/>
        <v>ā</v>
      </c>
      <c r="AU30" s="17" t="str">
        <f t="shared" si="82"/>
        <v>á</v>
      </c>
    </row>
    <row r="31" spans="2:47" ht="35">
      <c r="B31" s="137">
        <v>27</v>
      </c>
      <c r="C31" s="138" t="s">
        <v>480</v>
      </c>
      <c r="D31" s="148" t="s">
        <v>480</v>
      </c>
      <c r="E31" s="139" t="s">
        <v>1664</v>
      </c>
      <c r="F31" s="139" t="s">
        <v>1665</v>
      </c>
      <c r="G31" s="147" t="s">
        <v>1666</v>
      </c>
      <c r="H31" s="139" t="s">
        <v>1704</v>
      </c>
      <c r="I31" s="139" t="s">
        <v>1664</v>
      </c>
      <c r="J31" s="139" t="s">
        <v>1668</v>
      </c>
      <c r="K31" s="146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04">
        <v>27</v>
      </c>
      <c r="Y31" s="143" t="s">
        <v>480</v>
      </c>
      <c r="Z31" s="143" t="str">
        <f t="array" ref="Z31">INDEX(十五音韻母資料表, $X31, $Z$1)</f>
        <v>u</v>
      </c>
      <c r="AA31" s="143" t="str">
        <f t="array" ref="AA31">INDEX(十五音韻母資料表, $X31, $AA$1)</f>
        <v>uh</v>
      </c>
      <c r="AB31" s="143" t="s">
        <v>62</v>
      </c>
      <c r="AC31" s="57" t="str">
        <f t="shared" ref="AC31:AE31" si="83">SUBSTITUTE($Z31, $AB31,  INDEX($AN31:$AU31, 1, AC$4), 1)</f>
        <v>ū</v>
      </c>
      <c r="AD31" s="57" t="str">
        <f t="shared" si="83"/>
        <v>ú</v>
      </c>
      <c r="AE31" s="57" t="str">
        <f t="shared" si="83"/>
        <v>ǔ</v>
      </c>
      <c r="AF31" s="234" t="str">
        <f t="shared" si="2"/>
        <v>uh</v>
      </c>
      <c r="AG31" s="57" t="str">
        <f t="shared" ref="AG31:AI31" si="84">SUBSTITUTE($Z31, $AB31,  INDEX($AN31:$AU31, 1, AG$4), 1)</f>
        <v>ù</v>
      </c>
      <c r="AH31" s="235" t="str">
        <f t="shared" si="84"/>
        <v>û</v>
      </c>
      <c r="AI31" s="57" t="str">
        <f t="shared" si="84"/>
        <v>ū</v>
      </c>
      <c r="AJ31" s="234" t="str">
        <f t="shared" si="4"/>
        <v>úh</v>
      </c>
      <c r="AL31" s="17">
        <f t="shared" si="5"/>
        <v>1</v>
      </c>
      <c r="AM31" s="17">
        <f t="shared" si="6"/>
        <v>6</v>
      </c>
      <c r="AN31" s="17" t="str">
        <f t="shared" ref="AN31:AU31" si="85">INDEX($O$5:$V$12, $AM31, AN$4)</f>
        <v>ū</v>
      </c>
      <c r="AO31" s="17" t="str">
        <f t="shared" si="85"/>
        <v>ú</v>
      </c>
      <c r="AP31" s="17" t="str">
        <f t="shared" si="85"/>
        <v>ǔ</v>
      </c>
      <c r="AQ31" s="17">
        <f t="shared" si="85"/>
        <v>0</v>
      </c>
      <c r="AR31" s="17" t="str">
        <f t="shared" si="85"/>
        <v>ù</v>
      </c>
      <c r="AS31" s="17" t="str">
        <f t="shared" si="85"/>
        <v>û</v>
      </c>
      <c r="AT31" s="17" t="str">
        <f t="shared" si="85"/>
        <v>ū</v>
      </c>
      <c r="AU31" s="17" t="str">
        <f t="shared" si="85"/>
        <v>ú</v>
      </c>
    </row>
    <row r="32" spans="2:47" ht="35">
      <c r="B32" s="137">
        <v>28</v>
      </c>
      <c r="C32" s="138" t="s">
        <v>490</v>
      </c>
      <c r="D32" s="139" t="s">
        <v>490</v>
      </c>
      <c r="E32" s="139" t="s">
        <v>1669</v>
      </c>
      <c r="F32" s="139" t="s">
        <v>1651</v>
      </c>
      <c r="G32" s="139" t="s">
        <v>1670</v>
      </c>
      <c r="H32" s="146"/>
      <c r="I32" s="139" t="s">
        <v>1669</v>
      </c>
      <c r="J32" s="139" t="s">
        <v>1671</v>
      </c>
      <c r="K32" s="146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04">
        <v>28</v>
      </c>
      <c r="Y32" s="143" t="s">
        <v>490</v>
      </c>
      <c r="Z32" s="143" t="str">
        <f t="array" ref="Z32">INDEX(十五音韻母資料表, $X32, $Z$1)</f>
        <v>a</v>
      </c>
      <c r="AA32" s="143" t="str">
        <f t="array" ref="AA32">INDEX(十五音韻母資料表, $X32, $AA$1)</f>
        <v>ah</v>
      </c>
      <c r="AB32" s="143" t="s">
        <v>80</v>
      </c>
      <c r="AC32" s="57" t="str">
        <f t="shared" ref="AC32:AE32" si="86">SUBSTITUTE($Z32, $AB32,  INDEX($AN32:$AU32, 1, AC$4), 1)</f>
        <v>ā</v>
      </c>
      <c r="AD32" s="57" t="str">
        <f t="shared" si="86"/>
        <v>á</v>
      </c>
      <c r="AE32" s="57" t="str">
        <f t="shared" si="86"/>
        <v>ǎ</v>
      </c>
      <c r="AF32" s="234" t="str">
        <f t="shared" si="2"/>
        <v>ah</v>
      </c>
      <c r="AG32" s="57" t="str">
        <f t="shared" ref="AG32:AI32" si="87">SUBSTITUTE($Z32, $AB32,  INDEX($AN32:$AU32, 1, AG$4), 1)</f>
        <v>à</v>
      </c>
      <c r="AH32" s="235" t="str">
        <f t="shared" si="87"/>
        <v>â</v>
      </c>
      <c r="AI32" s="57" t="str">
        <f t="shared" si="87"/>
        <v>ā</v>
      </c>
      <c r="AJ32" s="234" t="str">
        <f t="shared" si="4"/>
        <v>áh</v>
      </c>
      <c r="AL32" s="17">
        <f t="shared" si="5"/>
        <v>1</v>
      </c>
      <c r="AM32" s="17">
        <f t="shared" si="6"/>
        <v>1</v>
      </c>
      <c r="AN32" s="17" t="str">
        <f t="shared" ref="AN32:AU32" si="88">INDEX($O$5:$V$12, $AM32, AN$4)</f>
        <v>ā</v>
      </c>
      <c r="AO32" s="17" t="str">
        <f t="shared" si="88"/>
        <v>á</v>
      </c>
      <c r="AP32" s="17" t="str">
        <f t="shared" si="88"/>
        <v>ǎ</v>
      </c>
      <c r="AQ32" s="17">
        <f t="shared" si="88"/>
        <v>0</v>
      </c>
      <c r="AR32" s="17" t="str">
        <f t="shared" si="88"/>
        <v>à</v>
      </c>
      <c r="AS32" s="17" t="str">
        <f t="shared" si="88"/>
        <v>â</v>
      </c>
      <c r="AT32" s="17" t="str">
        <f t="shared" si="88"/>
        <v>ā</v>
      </c>
      <c r="AU32" s="17" t="str">
        <f t="shared" si="88"/>
        <v>á</v>
      </c>
    </row>
    <row r="33" spans="2:47" ht="35">
      <c r="B33" s="137">
        <v>29</v>
      </c>
      <c r="C33" s="138" t="s">
        <v>497</v>
      </c>
      <c r="D33" s="139" t="s">
        <v>497</v>
      </c>
      <c r="E33" s="139" t="s">
        <v>1672</v>
      </c>
      <c r="F33" s="139" t="s">
        <v>1673</v>
      </c>
      <c r="G33" s="139" t="s">
        <v>1674</v>
      </c>
      <c r="H33" s="139" t="s">
        <v>1675</v>
      </c>
      <c r="I33" s="139" t="s">
        <v>1672</v>
      </c>
      <c r="J33" s="139" t="s">
        <v>1676</v>
      </c>
      <c r="K33" s="146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04">
        <v>29</v>
      </c>
      <c r="Y33" s="143" t="s">
        <v>497</v>
      </c>
      <c r="Z33" s="143" t="str">
        <f t="array" ref="Z33">INDEX(十五音韻母資料表, $X33, $Z$1)</f>
        <v>i</v>
      </c>
      <c r="AA33" s="143" t="str">
        <f t="array" ref="AA33">INDEX(十五音韻母資料表, $X33, $AA$1)</f>
        <v>ih</v>
      </c>
      <c r="AB33" s="143" t="s">
        <v>67</v>
      </c>
      <c r="AC33" s="57" t="str">
        <f t="shared" ref="AC33:AE33" si="89">SUBSTITUTE($Z33, $AB33,  INDEX($AN33:$AU33, 1, AC$4), 1)</f>
        <v>ī</v>
      </c>
      <c r="AD33" s="57" t="str">
        <f t="shared" si="89"/>
        <v>í</v>
      </c>
      <c r="AE33" s="57" t="str">
        <f t="shared" si="89"/>
        <v>ǐ</v>
      </c>
      <c r="AF33" s="234" t="str">
        <f t="shared" si="2"/>
        <v>ih</v>
      </c>
      <c r="AG33" s="57" t="str">
        <f t="shared" ref="AG33:AI33" si="90">SUBSTITUTE($Z33, $AB33,  INDEX($AN33:$AU33, 1, AG$4), 1)</f>
        <v>ì</v>
      </c>
      <c r="AH33" s="235" t="str">
        <f t="shared" si="90"/>
        <v>î</v>
      </c>
      <c r="AI33" s="57" t="str">
        <f t="shared" si="90"/>
        <v>ī</v>
      </c>
      <c r="AJ33" s="234" t="str">
        <f t="shared" si="4"/>
        <v>íh</v>
      </c>
      <c r="AL33" s="17">
        <f t="shared" si="5"/>
        <v>1</v>
      </c>
      <c r="AM33" s="17">
        <f t="shared" si="6"/>
        <v>3</v>
      </c>
      <c r="AN33" s="17" t="str">
        <f t="shared" ref="AN33:AU33" si="91">INDEX($O$5:$V$12, $AM33, AN$4)</f>
        <v>ī</v>
      </c>
      <c r="AO33" s="17" t="str">
        <f t="shared" si="91"/>
        <v>í</v>
      </c>
      <c r="AP33" s="17" t="str">
        <f t="shared" si="91"/>
        <v>ǐ</v>
      </c>
      <c r="AQ33" s="17">
        <f t="shared" si="91"/>
        <v>0</v>
      </c>
      <c r="AR33" s="17" t="str">
        <f t="shared" si="91"/>
        <v>ì</v>
      </c>
      <c r="AS33" s="17" t="str">
        <f t="shared" si="91"/>
        <v>î</v>
      </c>
      <c r="AT33" s="17" t="str">
        <f t="shared" si="91"/>
        <v>ī</v>
      </c>
      <c r="AU33" s="17" t="str">
        <f t="shared" si="91"/>
        <v>í</v>
      </c>
    </row>
    <row r="34" spans="2:47" ht="35">
      <c r="B34" s="137">
        <v>30</v>
      </c>
      <c r="C34" s="138" t="s">
        <v>504</v>
      </c>
      <c r="D34" s="139" t="s">
        <v>202</v>
      </c>
      <c r="E34" s="139" t="s">
        <v>1677</v>
      </c>
      <c r="F34" s="139" t="s">
        <v>1678</v>
      </c>
      <c r="G34" s="146" t="s">
        <v>1516</v>
      </c>
      <c r="H34" s="139" t="s">
        <v>175</v>
      </c>
      <c r="I34" s="139" t="s">
        <v>1677</v>
      </c>
      <c r="J34" s="139" t="s">
        <v>1679</v>
      </c>
      <c r="K34" s="146" t="s">
        <v>1516</v>
      </c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04">
        <v>30</v>
      </c>
      <c r="Y34" s="143" t="s">
        <v>504</v>
      </c>
      <c r="Z34" s="143" t="str">
        <f t="array" ref="Z34">INDEX(十五音韻母資料表, $X34, $Z$1)</f>
        <v>iu</v>
      </c>
      <c r="AA34" s="143">
        <f t="array" ref="AA34">INDEX(十五音韻母資料表, $X34, $AA$1)</f>
        <v>0</v>
      </c>
      <c r="AB34" s="143" t="s">
        <v>62</v>
      </c>
      <c r="AC34" s="57" t="str">
        <f t="shared" ref="AC34:AE34" si="92">SUBSTITUTE($Z34, $AB34,  INDEX($AN34:$AU34, 1, AC$4), 1)</f>
        <v>iū</v>
      </c>
      <c r="AD34" s="57" t="str">
        <f t="shared" si="92"/>
        <v>iú</v>
      </c>
      <c r="AE34" s="57" t="str">
        <f t="shared" si="92"/>
        <v>iǔ</v>
      </c>
      <c r="AF34" s="234">
        <f t="shared" si="2"/>
        <v>0</v>
      </c>
      <c r="AG34" s="57" t="str">
        <f t="shared" ref="AG34:AI34" si="93">SUBSTITUTE($Z34, $AB34,  INDEX($AN34:$AU34, 1, AG$4), 1)</f>
        <v>iù</v>
      </c>
      <c r="AH34" s="235" t="str">
        <f t="shared" si="93"/>
        <v>iû</v>
      </c>
      <c r="AI34" s="57" t="str">
        <f t="shared" si="93"/>
        <v>iū</v>
      </c>
      <c r="AJ34" s="234" t="str">
        <f t="shared" si="4"/>
        <v>0</v>
      </c>
      <c r="AL34" s="17">
        <f t="shared" si="5"/>
        <v>2</v>
      </c>
      <c r="AM34" s="17">
        <f t="shared" si="6"/>
        <v>6</v>
      </c>
      <c r="AN34" s="17" t="str">
        <f t="shared" ref="AN34:AU34" si="94">INDEX($O$5:$V$12, $AM34, AN$4)</f>
        <v>ū</v>
      </c>
      <c r="AO34" s="17" t="str">
        <f t="shared" si="94"/>
        <v>ú</v>
      </c>
      <c r="AP34" s="17" t="str">
        <f t="shared" si="94"/>
        <v>ǔ</v>
      </c>
      <c r="AQ34" s="17">
        <f t="shared" si="94"/>
        <v>0</v>
      </c>
      <c r="AR34" s="17" t="str">
        <f t="shared" si="94"/>
        <v>ù</v>
      </c>
      <c r="AS34" s="17" t="str">
        <f t="shared" si="94"/>
        <v>û</v>
      </c>
      <c r="AT34" s="17" t="str">
        <f t="shared" si="94"/>
        <v>ū</v>
      </c>
      <c r="AU34" s="17" t="str">
        <f t="shared" si="94"/>
        <v>ú</v>
      </c>
    </row>
    <row r="35" spans="2:47" ht="35">
      <c r="B35" s="137">
        <v>31</v>
      </c>
      <c r="C35" s="138" t="s">
        <v>508</v>
      </c>
      <c r="D35" s="139" t="s">
        <v>508</v>
      </c>
      <c r="E35" s="139" t="s">
        <v>1680</v>
      </c>
      <c r="F35" s="139" t="s">
        <v>1681</v>
      </c>
      <c r="G35" s="146" t="s">
        <v>1516</v>
      </c>
      <c r="H35" s="146"/>
      <c r="I35" s="139" t="s">
        <v>1680</v>
      </c>
      <c r="J35" s="146"/>
      <c r="K35" s="146" t="s">
        <v>1516</v>
      </c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04">
        <v>31</v>
      </c>
      <c r="Y35" s="143" t="s">
        <v>508</v>
      </c>
      <c r="Z35" s="143" t="str">
        <f t="array" ref="Z35">INDEX(十五音韻母資料表, $X35, $Z$1)</f>
        <v>ne</v>
      </c>
      <c r="AA35" s="143" t="str">
        <f t="array" ref="AA35">INDEX(十五音韻母資料表, $X35, $AA$1)</f>
        <v>neh</v>
      </c>
      <c r="AB35" s="143" t="s">
        <v>98</v>
      </c>
      <c r="AC35" s="57" t="str">
        <f t="shared" ref="AC35:AE35" si="95">SUBSTITUTE($Z35, $AB35,  INDEX($AN35:$AU35, 1, AC$4), 1)</f>
        <v>nē</v>
      </c>
      <c r="AD35" s="57" t="str">
        <f t="shared" si="95"/>
        <v>né</v>
      </c>
      <c r="AE35" s="57" t="str">
        <f t="shared" si="95"/>
        <v>ně</v>
      </c>
      <c r="AF35" s="234" t="str">
        <f t="shared" si="2"/>
        <v>neh</v>
      </c>
      <c r="AG35" s="57" t="str">
        <f t="shared" ref="AG35:AI35" si="96">SUBSTITUTE($Z35, $AB35,  INDEX($AN35:$AU35, 1, AG$4), 1)</f>
        <v>nè</v>
      </c>
      <c r="AH35" s="235" t="str">
        <f t="shared" si="96"/>
        <v>nê</v>
      </c>
      <c r="AI35" s="57" t="str">
        <f t="shared" si="96"/>
        <v>nē</v>
      </c>
      <c r="AJ35" s="234" t="str">
        <f t="shared" si="4"/>
        <v>néh</v>
      </c>
      <c r="AL35" s="17">
        <f t="shared" si="5"/>
        <v>2</v>
      </c>
      <c r="AM35" s="17">
        <f t="shared" si="6"/>
        <v>2</v>
      </c>
      <c r="AN35" s="17" t="str">
        <f t="shared" ref="AN35:AU35" si="97">INDEX($O$5:$V$12, $AM35, AN$4)</f>
        <v>ē</v>
      </c>
      <c r="AO35" s="17" t="str">
        <f t="shared" si="97"/>
        <v>é</v>
      </c>
      <c r="AP35" s="17" t="str">
        <f t="shared" si="97"/>
        <v>ě</v>
      </c>
      <c r="AQ35" s="17">
        <f t="shared" si="97"/>
        <v>0</v>
      </c>
      <c r="AR35" s="17" t="str">
        <f t="shared" si="97"/>
        <v>è</v>
      </c>
      <c r="AS35" s="17" t="str">
        <f t="shared" si="97"/>
        <v>ê</v>
      </c>
      <c r="AT35" s="17" t="str">
        <f t="shared" si="97"/>
        <v>ē</v>
      </c>
      <c r="AU35" s="17" t="str">
        <f t="shared" si="97"/>
        <v>é</v>
      </c>
    </row>
    <row r="36" spans="2:47" ht="35">
      <c r="B36" s="137">
        <v>32</v>
      </c>
      <c r="C36" s="138" t="s">
        <v>524</v>
      </c>
      <c r="D36" s="139" t="s">
        <v>524</v>
      </c>
      <c r="E36" s="139" t="s">
        <v>1682</v>
      </c>
      <c r="F36" s="139" t="s">
        <v>1683</v>
      </c>
      <c r="G36" s="146" t="s">
        <v>1516</v>
      </c>
      <c r="H36" s="146" t="s">
        <v>1516</v>
      </c>
      <c r="I36" s="139" t="s">
        <v>1682</v>
      </c>
      <c r="J36" s="146" t="s">
        <v>1516</v>
      </c>
      <c r="K36" s="146" t="s">
        <v>1516</v>
      </c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04">
        <v>32</v>
      </c>
      <c r="Y36" s="143" t="s">
        <v>524</v>
      </c>
      <c r="Z36" s="143" t="str">
        <f t="array" ref="Z36">INDEX(十五音韻母資料表, $X36, $Z$1)</f>
        <v>nui</v>
      </c>
      <c r="AA36" s="143">
        <f t="array" ref="AA36">INDEX(十五音韻母資料表, $X36, $AA$1)</f>
        <v>0</v>
      </c>
      <c r="AB36" s="143" t="s">
        <v>62</v>
      </c>
      <c r="AC36" s="57" t="str">
        <f t="shared" ref="AC36:AE36" si="98">SUBSTITUTE($Z36, $AB36,  INDEX($AN36:$AU36, 1, AC$4), 1)</f>
        <v>nūi</v>
      </c>
      <c r="AD36" s="57" t="str">
        <f t="shared" si="98"/>
        <v>núi</v>
      </c>
      <c r="AE36" s="57" t="str">
        <f t="shared" si="98"/>
        <v>nǔi</v>
      </c>
      <c r="AF36" s="234">
        <f t="shared" si="2"/>
        <v>0</v>
      </c>
      <c r="AG36" s="57" t="str">
        <f t="shared" ref="AG36:AI36" si="99">SUBSTITUTE($Z36, $AB36,  INDEX($AN36:$AU36, 1, AG$4), 1)</f>
        <v>nùi</v>
      </c>
      <c r="AH36" s="235" t="str">
        <f t="shared" si="99"/>
        <v>nûi</v>
      </c>
      <c r="AI36" s="57" t="str">
        <f t="shared" si="99"/>
        <v>nūi</v>
      </c>
      <c r="AJ36" s="234" t="str">
        <f t="shared" si="4"/>
        <v>0</v>
      </c>
      <c r="AL36" s="17">
        <f t="shared" si="5"/>
        <v>2</v>
      </c>
      <c r="AM36" s="17">
        <f t="shared" si="6"/>
        <v>6</v>
      </c>
      <c r="AN36" s="17" t="str">
        <f t="shared" ref="AN36:AU36" si="100">INDEX($O$5:$V$12, $AM36, AN$4)</f>
        <v>ū</v>
      </c>
      <c r="AO36" s="17" t="str">
        <f t="shared" si="100"/>
        <v>ú</v>
      </c>
      <c r="AP36" s="17" t="str">
        <f t="shared" si="100"/>
        <v>ǔ</v>
      </c>
      <c r="AQ36" s="17">
        <f t="shared" si="100"/>
        <v>0</v>
      </c>
      <c r="AR36" s="17" t="str">
        <f t="shared" si="100"/>
        <v>ù</v>
      </c>
      <c r="AS36" s="17" t="str">
        <f t="shared" si="100"/>
        <v>û</v>
      </c>
      <c r="AT36" s="17" t="str">
        <f t="shared" si="100"/>
        <v>ū</v>
      </c>
      <c r="AU36" s="17" t="str">
        <f t="shared" si="100"/>
        <v>ú</v>
      </c>
    </row>
    <row r="37" spans="2:47" ht="35">
      <c r="B37" s="137">
        <v>33</v>
      </c>
      <c r="C37" s="138" t="s">
        <v>535</v>
      </c>
      <c r="D37" s="139" t="s">
        <v>535</v>
      </c>
      <c r="E37" s="146"/>
      <c r="F37" s="139" t="s">
        <v>1602</v>
      </c>
      <c r="G37" s="139" t="s">
        <v>1630</v>
      </c>
      <c r="H37" s="139" t="s">
        <v>535</v>
      </c>
      <c r="I37" s="146" t="s">
        <v>1516</v>
      </c>
      <c r="J37" s="139" t="s">
        <v>1605</v>
      </c>
      <c r="K37" s="146" t="s">
        <v>1516</v>
      </c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04">
        <v>33</v>
      </c>
      <c r="Y37" s="143" t="s">
        <v>535</v>
      </c>
      <c r="Z37" s="143" t="str">
        <f t="array" ref="Z37">INDEX(十五音韻母資料表, $X37, $Z$1)</f>
        <v>io</v>
      </c>
      <c r="AA37" s="143" t="str">
        <f t="array" ref="AA37">INDEX(十五音韻母資料表, $X37, $AA$1)</f>
        <v>ioh</v>
      </c>
      <c r="AB37" s="143" t="s">
        <v>86</v>
      </c>
      <c r="AC37" s="57" t="str">
        <f t="shared" ref="AC37:AE37" si="101">SUBSTITUTE($Z37, $AB37,  INDEX($AN37:$AU37, 1, AC$4), 1)</f>
        <v>iō</v>
      </c>
      <c r="AD37" s="57" t="str">
        <f t="shared" si="101"/>
        <v>ió</v>
      </c>
      <c r="AE37" s="57" t="str">
        <f t="shared" si="101"/>
        <v>iǒ</v>
      </c>
      <c r="AF37" s="234" t="str">
        <f t="shared" si="2"/>
        <v>ioh</v>
      </c>
      <c r="AG37" s="57" t="str">
        <f t="shared" ref="AG37:AI37" si="102">SUBSTITUTE($Z37, $AB37,  INDEX($AN37:$AU37, 1, AG$4), 1)</f>
        <v>iò</v>
      </c>
      <c r="AH37" s="235" t="str">
        <f t="shared" si="102"/>
        <v>iô</v>
      </c>
      <c r="AI37" s="57" t="str">
        <f t="shared" si="102"/>
        <v>iō</v>
      </c>
      <c r="AJ37" s="234" t="str">
        <f t="shared" si="4"/>
        <v>ióh</v>
      </c>
      <c r="AL37" s="17">
        <f t="shared" si="5"/>
        <v>2</v>
      </c>
      <c r="AM37" s="17">
        <f t="shared" si="6"/>
        <v>4</v>
      </c>
      <c r="AN37" s="17" t="str">
        <f t="shared" ref="AN37:AU37" si="103">INDEX($O$5:$V$12, $AM37, AN$4)</f>
        <v>ō</v>
      </c>
      <c r="AO37" s="17" t="str">
        <f t="shared" si="103"/>
        <v>ó</v>
      </c>
      <c r="AP37" s="17" t="str">
        <f t="shared" si="103"/>
        <v>ǒ</v>
      </c>
      <c r="AQ37" s="17">
        <f t="shared" si="103"/>
        <v>0</v>
      </c>
      <c r="AR37" s="17" t="str">
        <f t="shared" si="103"/>
        <v>ò</v>
      </c>
      <c r="AS37" s="17" t="str">
        <f t="shared" si="103"/>
        <v>ô</v>
      </c>
      <c r="AT37" s="17" t="str">
        <f t="shared" si="103"/>
        <v>ō</v>
      </c>
      <c r="AU37" s="17" t="str">
        <f t="shared" si="103"/>
        <v>ó</v>
      </c>
    </row>
    <row r="38" spans="2:47" ht="35">
      <c r="B38" s="137">
        <v>34</v>
      </c>
      <c r="C38" s="138" t="s">
        <v>544</v>
      </c>
      <c r="D38" s="139" t="s">
        <v>544</v>
      </c>
      <c r="E38" s="146"/>
      <c r="F38" s="139" t="s">
        <v>1514</v>
      </c>
      <c r="G38" s="146" t="s">
        <v>1516</v>
      </c>
      <c r="H38" s="139" t="s">
        <v>1684</v>
      </c>
      <c r="I38" s="146" t="s">
        <v>1516</v>
      </c>
      <c r="J38" s="146" t="s">
        <v>1516</v>
      </c>
      <c r="K38" s="146" t="s">
        <v>1516</v>
      </c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04">
        <v>34</v>
      </c>
      <c r="Y38" s="143" t="s">
        <v>544</v>
      </c>
      <c r="Z38" s="143" t="str">
        <f t="array" ref="Z38">INDEX(十五音韻母資料表, $X38, $Z$1)</f>
        <v>ni</v>
      </c>
      <c r="AA38" s="143" t="str">
        <f t="array" ref="AA38">INDEX(十五音韻母資料表, $X38, $AA$1)</f>
        <v>nih</v>
      </c>
      <c r="AB38" s="143" t="s">
        <v>67</v>
      </c>
      <c r="AC38" s="57" t="str">
        <f t="shared" ref="AC38:AE38" si="104">SUBSTITUTE($Z38, $AB38,  INDEX($AN38:$AU38, 1, AC$4), 1)</f>
        <v>nī</v>
      </c>
      <c r="AD38" s="57" t="str">
        <f t="shared" si="104"/>
        <v>ní</v>
      </c>
      <c r="AE38" s="57" t="str">
        <f t="shared" si="104"/>
        <v>nǐ</v>
      </c>
      <c r="AF38" s="234" t="str">
        <f t="shared" si="2"/>
        <v>nih</v>
      </c>
      <c r="AG38" s="57" t="str">
        <f t="shared" ref="AG38:AI38" si="105">SUBSTITUTE($Z38, $AB38,  INDEX($AN38:$AU38, 1, AG$4), 1)</f>
        <v>nì</v>
      </c>
      <c r="AH38" s="235" t="str">
        <f t="shared" si="105"/>
        <v>nî</v>
      </c>
      <c r="AI38" s="57" t="str">
        <f t="shared" si="105"/>
        <v>nī</v>
      </c>
      <c r="AJ38" s="234" t="str">
        <f t="shared" si="4"/>
        <v>níh</v>
      </c>
      <c r="AL38" s="17">
        <f t="shared" si="5"/>
        <v>2</v>
      </c>
      <c r="AM38" s="17">
        <f t="shared" si="6"/>
        <v>3</v>
      </c>
      <c r="AN38" s="17" t="str">
        <f t="shared" ref="AN38:AU38" si="106">INDEX($O$5:$V$12, $AM38, AN$4)</f>
        <v>ī</v>
      </c>
      <c r="AO38" s="17" t="str">
        <f t="shared" si="106"/>
        <v>í</v>
      </c>
      <c r="AP38" s="17" t="str">
        <f t="shared" si="106"/>
        <v>ǐ</v>
      </c>
      <c r="AQ38" s="17">
        <f t="shared" si="106"/>
        <v>0</v>
      </c>
      <c r="AR38" s="17" t="str">
        <f t="shared" si="106"/>
        <v>ì</v>
      </c>
      <c r="AS38" s="17" t="str">
        <f t="shared" si="106"/>
        <v>î</v>
      </c>
      <c r="AT38" s="17" t="str">
        <f t="shared" si="106"/>
        <v>ī</v>
      </c>
      <c r="AU38" s="17" t="str">
        <f t="shared" si="106"/>
        <v>í</v>
      </c>
    </row>
    <row r="39" spans="2:47" ht="35">
      <c r="B39" s="137">
        <v>35</v>
      </c>
      <c r="C39" s="138" t="s">
        <v>559</v>
      </c>
      <c r="D39" s="139" t="s">
        <v>559</v>
      </c>
      <c r="E39" s="146" t="s">
        <v>1516</v>
      </c>
      <c r="F39" s="146" t="s">
        <v>1516</v>
      </c>
      <c r="G39" s="146" t="s">
        <v>1516</v>
      </c>
      <c r="H39" s="139" t="s">
        <v>1631</v>
      </c>
      <c r="I39" s="146" t="s">
        <v>1516</v>
      </c>
      <c r="J39" s="139" t="s">
        <v>1685</v>
      </c>
      <c r="K39" s="146" t="s">
        <v>1516</v>
      </c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04">
        <v>35</v>
      </c>
      <c r="Y39" s="143" t="s">
        <v>559</v>
      </c>
      <c r="Z39" s="143" t="str">
        <f t="array" ref="Z39">INDEX(十五音韻母資料表, $X39, $Z$1)</f>
        <v>nioo</v>
      </c>
      <c r="AA39" s="143">
        <f t="array" ref="AA39">INDEX(十五音韻母資料表, $X39, $AA$1)</f>
        <v>0</v>
      </c>
      <c r="AB39" s="143" t="s">
        <v>86</v>
      </c>
      <c r="AC39" s="57" t="str">
        <f t="shared" ref="AC39:AE39" si="107">SUBSTITUTE($Z39, $AB39,  INDEX($AN39:$AU39, 1, AC$4), 1)</f>
        <v>niōo</v>
      </c>
      <c r="AD39" s="57" t="str">
        <f t="shared" si="107"/>
        <v>nióo</v>
      </c>
      <c r="AE39" s="57" t="str">
        <f t="shared" si="107"/>
        <v>niǒo</v>
      </c>
      <c r="AF39" s="234">
        <f t="shared" si="2"/>
        <v>0</v>
      </c>
      <c r="AG39" s="57" t="str">
        <f t="shared" ref="AG39:AI39" si="108">SUBSTITUTE($Z39, $AB39,  INDEX($AN39:$AU39, 1, AG$4), 1)</f>
        <v>niòo</v>
      </c>
      <c r="AH39" s="235" t="str">
        <f t="shared" si="108"/>
        <v>niôo</v>
      </c>
      <c r="AI39" s="57" t="str">
        <f t="shared" si="108"/>
        <v>niōo</v>
      </c>
      <c r="AJ39" s="234" t="str">
        <f t="shared" si="4"/>
        <v>0</v>
      </c>
      <c r="AL39" s="17">
        <f t="shared" si="5"/>
        <v>3</v>
      </c>
      <c r="AM39" s="17">
        <f t="shared" si="6"/>
        <v>4</v>
      </c>
      <c r="AN39" s="17" t="str">
        <f t="shared" ref="AN39:AU39" si="109">INDEX($O$5:$V$12, $AM39, AN$4)</f>
        <v>ō</v>
      </c>
      <c r="AO39" s="17" t="str">
        <f t="shared" si="109"/>
        <v>ó</v>
      </c>
      <c r="AP39" s="17" t="str">
        <f t="shared" si="109"/>
        <v>ǒ</v>
      </c>
      <c r="AQ39" s="17">
        <f t="shared" si="109"/>
        <v>0</v>
      </c>
      <c r="AR39" s="17" t="str">
        <f t="shared" si="109"/>
        <v>ò</v>
      </c>
      <c r="AS39" s="17" t="str">
        <f t="shared" si="109"/>
        <v>ô</v>
      </c>
      <c r="AT39" s="17" t="str">
        <f t="shared" si="109"/>
        <v>ō</v>
      </c>
      <c r="AU39" s="17" t="str">
        <f t="shared" si="109"/>
        <v>ó</v>
      </c>
    </row>
    <row r="40" spans="2:47" ht="35">
      <c r="B40" s="137">
        <v>36</v>
      </c>
      <c r="C40" s="138" t="s">
        <v>569</v>
      </c>
      <c r="D40" s="139" t="s">
        <v>569</v>
      </c>
      <c r="E40" s="139" t="s">
        <v>1686</v>
      </c>
      <c r="F40" s="139" t="s">
        <v>1687</v>
      </c>
      <c r="G40" s="146" t="s">
        <v>1516</v>
      </c>
      <c r="H40" s="139" t="s">
        <v>1688</v>
      </c>
      <c r="I40" s="139" t="s">
        <v>1686</v>
      </c>
      <c r="J40" s="139" t="s">
        <v>1689</v>
      </c>
      <c r="K40" s="146" t="s">
        <v>1516</v>
      </c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04">
        <v>36</v>
      </c>
      <c r="Y40" s="143" t="s">
        <v>569</v>
      </c>
      <c r="Z40" s="143" t="str">
        <f t="array" ref="Z40">INDEX(十五音韻母資料表, $X40, $Z$1)</f>
        <v>nia</v>
      </c>
      <c r="AA40" s="143">
        <f t="array" ref="AA40">INDEX(十五音韻母資料表, $X40, $AA$1)</f>
        <v>0</v>
      </c>
      <c r="AB40" s="143" t="s">
        <v>80</v>
      </c>
      <c r="AC40" s="57" t="str">
        <f t="shared" ref="AC40:AE40" si="110">SUBSTITUTE($Z40, $AB40,  INDEX($AN40:$AU40, 1, AC$4), 1)</f>
        <v>niā</v>
      </c>
      <c r="AD40" s="57" t="str">
        <f t="shared" si="110"/>
        <v>niá</v>
      </c>
      <c r="AE40" s="57" t="str">
        <f t="shared" si="110"/>
        <v>niǎ</v>
      </c>
      <c r="AF40" s="234">
        <f t="shared" si="2"/>
        <v>0</v>
      </c>
      <c r="AG40" s="57" t="str">
        <f t="shared" ref="AG40:AI40" si="111">SUBSTITUTE($Z40, $AB40,  INDEX($AN40:$AU40, 1, AG$4), 1)</f>
        <v>nià</v>
      </c>
      <c r="AH40" s="235" t="str">
        <f t="shared" si="111"/>
        <v>niâ</v>
      </c>
      <c r="AI40" s="57" t="str">
        <f t="shared" si="111"/>
        <v>niā</v>
      </c>
      <c r="AJ40" s="234" t="str">
        <f t="shared" si="4"/>
        <v>0</v>
      </c>
      <c r="AL40" s="17">
        <f t="shared" si="5"/>
        <v>3</v>
      </c>
      <c r="AM40" s="17">
        <f t="shared" si="6"/>
        <v>1</v>
      </c>
      <c r="AN40" s="17" t="str">
        <f t="shared" ref="AN40:AU40" si="112">INDEX($O$5:$V$12, $AM40, AN$4)</f>
        <v>ā</v>
      </c>
      <c r="AO40" s="17" t="str">
        <f t="shared" si="112"/>
        <v>á</v>
      </c>
      <c r="AP40" s="17" t="str">
        <f t="shared" si="112"/>
        <v>ǎ</v>
      </c>
      <c r="AQ40" s="17">
        <f t="shared" si="112"/>
        <v>0</v>
      </c>
      <c r="AR40" s="17" t="str">
        <f t="shared" si="112"/>
        <v>à</v>
      </c>
      <c r="AS40" s="17" t="str">
        <f t="shared" si="112"/>
        <v>â</v>
      </c>
      <c r="AT40" s="17" t="str">
        <f t="shared" si="112"/>
        <v>ā</v>
      </c>
      <c r="AU40" s="17" t="str">
        <f t="shared" si="112"/>
        <v>á</v>
      </c>
    </row>
    <row r="41" spans="2:47" ht="35">
      <c r="B41" s="137">
        <v>37</v>
      </c>
      <c r="C41" s="138" t="s">
        <v>578</v>
      </c>
      <c r="D41" s="139" t="s">
        <v>578</v>
      </c>
      <c r="E41" s="139" t="s">
        <v>1690</v>
      </c>
      <c r="F41" s="139" t="s">
        <v>340</v>
      </c>
      <c r="G41" s="146" t="s">
        <v>1516</v>
      </c>
      <c r="H41" s="139" t="s">
        <v>1691</v>
      </c>
      <c r="I41" s="139" t="s">
        <v>1690</v>
      </c>
      <c r="J41" s="139" t="s">
        <v>1692</v>
      </c>
      <c r="K41" s="146" t="s">
        <v>1516</v>
      </c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04">
        <v>37</v>
      </c>
      <c r="Y41" s="143" t="s">
        <v>578</v>
      </c>
      <c r="Z41" s="143" t="str">
        <f t="array" ref="Z41">INDEX(十五音韻母資料表, $X41, $Z$1)</f>
        <v>nua</v>
      </c>
      <c r="AA41" s="143">
        <f t="array" ref="AA41">INDEX(十五音韻母資料表, $X41, $AA$1)</f>
        <v>0</v>
      </c>
      <c r="AB41" s="143" t="s">
        <v>80</v>
      </c>
      <c r="AC41" s="57" t="str">
        <f t="shared" ref="AC41:AE41" si="113">SUBSTITUTE($Z41, $AB41,  INDEX($AN41:$AU41, 1, AC$4), 1)</f>
        <v>nuā</v>
      </c>
      <c r="AD41" s="57" t="str">
        <f t="shared" si="113"/>
        <v>nuá</v>
      </c>
      <c r="AE41" s="57" t="str">
        <f t="shared" si="113"/>
        <v>nuǎ</v>
      </c>
      <c r="AF41" s="234">
        <f t="shared" si="2"/>
        <v>0</v>
      </c>
      <c r="AG41" s="57" t="str">
        <f t="shared" ref="AG41:AI41" si="114">SUBSTITUTE($Z41, $AB41,  INDEX($AN41:$AU41, 1, AG$4), 1)</f>
        <v>nuà</v>
      </c>
      <c r="AH41" s="235" t="str">
        <f t="shared" si="114"/>
        <v>nuâ</v>
      </c>
      <c r="AI41" s="57" t="str">
        <f t="shared" si="114"/>
        <v>nuā</v>
      </c>
      <c r="AJ41" s="234" t="str">
        <f t="shared" si="4"/>
        <v>0</v>
      </c>
      <c r="AL41" s="17">
        <f t="shared" si="5"/>
        <v>3</v>
      </c>
      <c r="AM41" s="17">
        <f t="shared" si="6"/>
        <v>1</v>
      </c>
      <c r="AN41" s="17" t="str">
        <f t="shared" ref="AN41:AU41" si="115">INDEX($O$5:$V$12, $AM41, AN$4)</f>
        <v>ā</v>
      </c>
      <c r="AO41" s="17" t="str">
        <f t="shared" si="115"/>
        <v>á</v>
      </c>
      <c r="AP41" s="17" t="str">
        <f t="shared" si="115"/>
        <v>ǎ</v>
      </c>
      <c r="AQ41" s="17">
        <f t="shared" si="115"/>
        <v>0</v>
      </c>
      <c r="AR41" s="17" t="str">
        <f t="shared" si="115"/>
        <v>à</v>
      </c>
      <c r="AS41" s="17" t="str">
        <f t="shared" si="115"/>
        <v>â</v>
      </c>
      <c r="AT41" s="17" t="str">
        <f t="shared" si="115"/>
        <v>ā</v>
      </c>
      <c r="AU41" s="17" t="str">
        <f t="shared" si="115"/>
        <v>á</v>
      </c>
    </row>
    <row r="42" spans="2:47" ht="35">
      <c r="B42" s="137">
        <v>38</v>
      </c>
      <c r="C42" s="138" t="s">
        <v>587</v>
      </c>
      <c r="D42" s="139" t="s">
        <v>587</v>
      </c>
      <c r="E42" s="146"/>
      <c r="F42" s="139" t="s">
        <v>1693</v>
      </c>
      <c r="G42" s="146" t="s">
        <v>1516</v>
      </c>
      <c r="H42" s="146" t="s">
        <v>1516</v>
      </c>
      <c r="I42" s="146" t="s">
        <v>1516</v>
      </c>
      <c r="J42" s="146" t="s">
        <v>1516</v>
      </c>
      <c r="K42" s="146" t="s">
        <v>1516</v>
      </c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04">
        <v>38</v>
      </c>
      <c r="Y42" s="143" t="s">
        <v>587</v>
      </c>
      <c r="Z42" s="143" t="str">
        <f t="array" ref="Z42">INDEX(十五音韻母資料表, $X42, $Z$1)</f>
        <v>ng</v>
      </c>
      <c r="AA42" s="143">
        <f t="array" ref="AA42">INDEX(十五音韻母資料表, $X42, $AA$1)</f>
        <v>0</v>
      </c>
      <c r="AB42" s="143" t="s">
        <v>113</v>
      </c>
      <c r="AC42" s="57" t="str">
        <f t="shared" ref="AC42:AE42" si="116">SUBSTITUTE($Z42, $AB42,  INDEX($AN42:$AU42, 1, AC$4), 1)</f>
        <v>n̄g</v>
      </c>
      <c r="AD42" s="57" t="str">
        <f t="shared" si="116"/>
        <v>ńg</v>
      </c>
      <c r="AE42" s="57" t="str">
        <f t="shared" si="116"/>
        <v>ňg</v>
      </c>
      <c r="AF42" s="234">
        <f t="shared" si="2"/>
        <v>0</v>
      </c>
      <c r="AG42" s="57" t="str">
        <f t="shared" ref="AG42:AI42" si="117">SUBSTITUTE($Z42, $AB42,  INDEX($AN42:$AU42, 1, AG$4), 1)</f>
        <v>ǹg</v>
      </c>
      <c r="AH42" s="235" t="str">
        <f t="shared" si="117"/>
        <v>n̂g</v>
      </c>
      <c r="AI42" s="57" t="str">
        <f t="shared" si="117"/>
        <v>n̄g</v>
      </c>
      <c r="AJ42" s="234" t="str">
        <f t="shared" si="4"/>
        <v>0</v>
      </c>
      <c r="AL42" s="17">
        <f t="shared" si="5"/>
        <v>1</v>
      </c>
      <c r="AM42" s="17">
        <f t="shared" si="6"/>
        <v>8</v>
      </c>
      <c r="AN42" s="17" t="str">
        <f t="shared" ref="AN42:AU42" si="118">INDEX($O$5:$V$12, $AM42, AN$4)</f>
        <v>n̄</v>
      </c>
      <c r="AO42" s="17" t="str">
        <f t="shared" si="118"/>
        <v>ń</v>
      </c>
      <c r="AP42" s="17" t="str">
        <f t="shared" si="118"/>
        <v>ň</v>
      </c>
      <c r="AQ42" s="17">
        <f t="shared" si="118"/>
        <v>0</v>
      </c>
      <c r="AR42" s="17" t="str">
        <f t="shared" si="118"/>
        <v>ǹ</v>
      </c>
      <c r="AS42" s="17" t="str">
        <f t="shared" si="118"/>
        <v>n̂</v>
      </c>
      <c r="AT42" s="17" t="str">
        <f t="shared" si="118"/>
        <v>n̄</v>
      </c>
      <c r="AU42" s="17" t="str">
        <f t="shared" si="118"/>
        <v>ń</v>
      </c>
    </row>
    <row r="43" spans="2:47" ht="35">
      <c r="B43" s="137">
        <v>39</v>
      </c>
      <c r="C43" s="138" t="s">
        <v>593</v>
      </c>
      <c r="D43" s="139" t="s">
        <v>593</v>
      </c>
      <c r="E43" s="146" t="s">
        <v>1516</v>
      </c>
      <c r="F43" s="146" t="s">
        <v>1516</v>
      </c>
      <c r="G43" s="139" t="s">
        <v>1609</v>
      </c>
      <c r="H43" s="139" t="s">
        <v>1694</v>
      </c>
      <c r="I43" s="146" t="s">
        <v>1516</v>
      </c>
      <c r="J43" s="146" t="s">
        <v>1516</v>
      </c>
      <c r="K43" s="146" t="s">
        <v>1516</v>
      </c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04">
        <v>39</v>
      </c>
      <c r="Y43" s="143" t="s">
        <v>593</v>
      </c>
      <c r="Z43" s="143" t="str">
        <f t="array" ref="Z43">INDEX(十五音韻母資料表, $X43, $Z$1)</f>
        <v>e</v>
      </c>
      <c r="AA43" s="143" t="str">
        <f t="array" ref="AA43">INDEX(十五音韻母資料表, $X43, $AA$1)</f>
        <v>eh</v>
      </c>
      <c r="AB43" s="143" t="s">
        <v>98</v>
      </c>
      <c r="AC43" s="57" t="str">
        <f t="shared" ref="AC43:AE43" si="119">SUBSTITUTE($Z43, $AB43,  INDEX($AN43:$AU43, 1, AC$4), 1)</f>
        <v>ē</v>
      </c>
      <c r="AD43" s="57" t="str">
        <f t="shared" si="119"/>
        <v>é</v>
      </c>
      <c r="AE43" s="57" t="str">
        <f t="shared" si="119"/>
        <v>ě</v>
      </c>
      <c r="AF43" s="234" t="str">
        <f t="shared" si="2"/>
        <v>eh</v>
      </c>
      <c r="AG43" s="57" t="str">
        <f t="shared" ref="AG43:AI43" si="120">SUBSTITUTE($Z43, $AB43,  INDEX($AN43:$AU43, 1, AG$4), 1)</f>
        <v>è</v>
      </c>
      <c r="AH43" s="235" t="str">
        <f t="shared" si="120"/>
        <v>ê</v>
      </c>
      <c r="AI43" s="57" t="str">
        <f t="shared" si="120"/>
        <v>ē</v>
      </c>
      <c r="AJ43" s="234" t="str">
        <f t="shared" si="4"/>
        <v>éh</v>
      </c>
      <c r="AL43" s="17">
        <f t="shared" si="5"/>
        <v>1</v>
      </c>
      <c r="AM43" s="17">
        <f t="shared" si="6"/>
        <v>2</v>
      </c>
      <c r="AN43" s="17" t="str">
        <f t="shared" ref="AN43:AU43" si="121">INDEX($O$5:$V$12, $AM43, AN$4)</f>
        <v>ē</v>
      </c>
      <c r="AO43" s="17" t="str">
        <f t="shared" si="121"/>
        <v>é</v>
      </c>
      <c r="AP43" s="17" t="str">
        <f t="shared" si="121"/>
        <v>ě</v>
      </c>
      <c r="AQ43" s="17">
        <f t="shared" si="121"/>
        <v>0</v>
      </c>
      <c r="AR43" s="17" t="str">
        <f t="shared" si="121"/>
        <v>è</v>
      </c>
      <c r="AS43" s="17" t="str">
        <f t="shared" si="121"/>
        <v>ê</v>
      </c>
      <c r="AT43" s="17" t="str">
        <f t="shared" si="121"/>
        <v>ē</v>
      </c>
      <c r="AU43" s="17" t="str">
        <f t="shared" si="121"/>
        <v>é</v>
      </c>
    </row>
    <row r="44" spans="2:47" ht="35">
      <c r="B44" s="137">
        <v>40</v>
      </c>
      <c r="C44" s="138" t="s">
        <v>135</v>
      </c>
      <c r="D44" s="139" t="s">
        <v>135</v>
      </c>
      <c r="E44" s="147" t="s">
        <v>1695</v>
      </c>
      <c r="F44" s="146" t="s">
        <v>1516</v>
      </c>
      <c r="G44" s="146" t="s">
        <v>1516</v>
      </c>
      <c r="H44" s="146" t="s">
        <v>1516</v>
      </c>
      <c r="I44" s="147" t="s">
        <v>1695</v>
      </c>
      <c r="J44" s="146" t="s">
        <v>1516</v>
      </c>
      <c r="K44" s="146" t="s">
        <v>1516</v>
      </c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04">
        <v>40</v>
      </c>
      <c r="Y44" s="143" t="s">
        <v>135</v>
      </c>
      <c r="Z44" s="143" t="str">
        <f t="array" ref="Z44">INDEX(十五音韻母資料表, $X44, $Z$1)</f>
        <v>nai</v>
      </c>
      <c r="AA44" s="143">
        <f t="array" ref="AA44">INDEX(十五音韻母資料表, $X44, $AA$1)</f>
        <v>0</v>
      </c>
      <c r="AB44" s="143" t="s">
        <v>80</v>
      </c>
      <c r="AC44" s="57" t="str">
        <f t="shared" ref="AC44:AE44" si="122">SUBSTITUTE($Z44, $AB44,  INDEX($AN44:$AU44, 1, AC$4), 1)</f>
        <v>nāi</v>
      </c>
      <c r="AD44" s="57" t="str">
        <f t="shared" si="122"/>
        <v>nái</v>
      </c>
      <c r="AE44" s="57" t="str">
        <f t="shared" si="122"/>
        <v>nǎi</v>
      </c>
      <c r="AF44" s="234">
        <f t="shared" si="2"/>
        <v>0</v>
      </c>
      <c r="AG44" s="57" t="str">
        <f t="shared" ref="AG44:AI44" si="123">SUBSTITUTE($Z44, $AB44,  INDEX($AN44:$AU44, 1, AG$4), 1)</f>
        <v>nài</v>
      </c>
      <c r="AH44" s="235" t="str">
        <f t="shared" si="123"/>
        <v>nâi</v>
      </c>
      <c r="AI44" s="57" t="str">
        <f t="shared" si="123"/>
        <v>nāi</v>
      </c>
      <c r="AJ44" s="234" t="str">
        <f t="shared" si="4"/>
        <v>0</v>
      </c>
      <c r="AL44" s="17">
        <f t="shared" si="5"/>
        <v>2</v>
      </c>
      <c r="AM44" s="17">
        <f t="shared" si="6"/>
        <v>1</v>
      </c>
      <c r="AN44" s="17" t="str">
        <f t="shared" ref="AN44:AU44" si="124">INDEX($O$5:$V$12, $AM44, AN$4)</f>
        <v>ā</v>
      </c>
      <c r="AO44" s="17" t="str">
        <f t="shared" si="124"/>
        <v>á</v>
      </c>
      <c r="AP44" s="17" t="str">
        <f t="shared" si="124"/>
        <v>ǎ</v>
      </c>
      <c r="AQ44" s="17">
        <f t="shared" si="124"/>
        <v>0</v>
      </c>
      <c r="AR44" s="17" t="str">
        <f t="shared" si="124"/>
        <v>à</v>
      </c>
      <c r="AS44" s="17" t="str">
        <f t="shared" si="124"/>
        <v>â</v>
      </c>
      <c r="AT44" s="17" t="str">
        <f t="shared" si="124"/>
        <v>ā</v>
      </c>
      <c r="AU44" s="17" t="str">
        <f t="shared" si="124"/>
        <v>á</v>
      </c>
    </row>
    <row r="45" spans="2:47" ht="35">
      <c r="B45" s="137">
        <v>41</v>
      </c>
      <c r="C45" s="138" t="s">
        <v>608</v>
      </c>
      <c r="D45" s="139" t="s">
        <v>608</v>
      </c>
      <c r="E45" s="146" t="s">
        <v>1516</v>
      </c>
      <c r="F45" s="146" t="s">
        <v>1516</v>
      </c>
      <c r="G45" s="146" t="s">
        <v>1516</v>
      </c>
      <c r="H45" s="146" t="s">
        <v>1516</v>
      </c>
      <c r="I45" s="146" t="s">
        <v>1516</v>
      </c>
      <c r="J45" s="146" t="s">
        <v>1516</v>
      </c>
      <c r="K45" s="146" t="s">
        <v>1516</v>
      </c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04">
        <v>41</v>
      </c>
      <c r="Y45" s="143" t="s">
        <v>608</v>
      </c>
      <c r="Z45" s="143" t="str">
        <f t="array" ref="Z45">INDEX(十五音韻母資料表, $X45, $Z$1)</f>
        <v>noo</v>
      </c>
      <c r="AA45" s="143">
        <f t="array" ref="AA45">INDEX(十五音韻母資料表, $X45, $AA$1)</f>
        <v>0</v>
      </c>
      <c r="AB45" s="143" t="s">
        <v>75</v>
      </c>
      <c r="AC45" s="57" t="str">
        <f t="shared" ref="AC45:AE45" si="125">SUBSTITUTE($Z45, $AB45,  INDEX($AN45:$AU45, 1, AC$4), 1)</f>
        <v>nōo</v>
      </c>
      <c r="AD45" s="57" t="str">
        <f t="shared" si="125"/>
        <v>nóo</v>
      </c>
      <c r="AE45" s="57" t="str">
        <f t="shared" si="125"/>
        <v>nǒo</v>
      </c>
      <c r="AF45" s="234">
        <f t="shared" si="2"/>
        <v>0</v>
      </c>
      <c r="AG45" s="57" t="str">
        <f t="shared" ref="AG45:AI45" si="126">SUBSTITUTE($Z45, $AB45,  INDEX($AN45:$AU45, 1, AG$4), 1)</f>
        <v>nòo</v>
      </c>
      <c r="AH45" s="235" t="str">
        <f t="shared" si="126"/>
        <v>nôo</v>
      </c>
      <c r="AI45" s="57" t="str">
        <f t="shared" si="126"/>
        <v>nōo</v>
      </c>
      <c r="AJ45" s="234" t="str">
        <f t="shared" si="4"/>
        <v>0</v>
      </c>
      <c r="AL45" s="17">
        <f t="shared" si="5"/>
        <v>2</v>
      </c>
      <c r="AM45" s="17">
        <f t="shared" si="6"/>
        <v>5</v>
      </c>
      <c r="AN45" s="17" t="str">
        <f t="shared" ref="AN45:AU45" si="127">INDEX($O$5:$V$12, $AM45, AN$4)</f>
        <v>ōo</v>
      </c>
      <c r="AO45" s="17" t="str">
        <f t="shared" si="127"/>
        <v>óo</v>
      </c>
      <c r="AP45" s="17" t="str">
        <f t="shared" si="127"/>
        <v>ǒo</v>
      </c>
      <c r="AQ45" s="17">
        <f t="shared" si="127"/>
        <v>0</v>
      </c>
      <c r="AR45" s="17" t="str">
        <f t="shared" si="127"/>
        <v>òo</v>
      </c>
      <c r="AS45" s="17" t="str">
        <f t="shared" si="127"/>
        <v>ôo</v>
      </c>
      <c r="AT45" s="17" t="str">
        <f t="shared" si="127"/>
        <v>ōo</v>
      </c>
      <c r="AU45" s="17" t="str">
        <f t="shared" si="127"/>
        <v>óo</v>
      </c>
    </row>
    <row r="46" spans="2:47" ht="35">
      <c r="B46" s="137">
        <v>42</v>
      </c>
      <c r="C46" s="138" t="s">
        <v>619</v>
      </c>
      <c r="D46" s="139" t="s">
        <v>619</v>
      </c>
      <c r="E46" s="146" t="s">
        <v>1516</v>
      </c>
      <c r="F46" s="146" t="s">
        <v>1516</v>
      </c>
      <c r="G46" s="146" t="s">
        <v>1516</v>
      </c>
      <c r="H46" s="146" t="s">
        <v>1516</v>
      </c>
      <c r="I46" s="146" t="s">
        <v>1516</v>
      </c>
      <c r="J46" s="146" t="s">
        <v>1516</v>
      </c>
      <c r="K46" s="146" t="s">
        <v>1516</v>
      </c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04">
        <v>42</v>
      </c>
      <c r="Y46" s="143" t="s">
        <v>619</v>
      </c>
      <c r="Z46" s="143" t="str">
        <f t="array" ref="Z46">INDEX(十五音韻母資料表, $X46, $Z$1)</f>
        <v>m</v>
      </c>
      <c r="AA46" s="143">
        <f t="array" ref="AA46">INDEX(十五音韻母資料表, $X46, $AA$1)</f>
        <v>0</v>
      </c>
      <c r="AB46" s="143" t="s">
        <v>229</v>
      </c>
      <c r="AC46" s="57" t="str">
        <f t="shared" ref="AC46:AE46" si="128">SUBSTITUTE($Z46, $AB46,  INDEX($AN46:$AU46, 1, AC$4), 1)</f>
        <v>m̄</v>
      </c>
      <c r="AD46" s="57" t="str">
        <f t="shared" si="128"/>
        <v>ḿ</v>
      </c>
      <c r="AE46" s="57" t="str">
        <f t="shared" si="128"/>
        <v>m̌</v>
      </c>
      <c r="AF46" s="234">
        <f t="shared" si="2"/>
        <v>0</v>
      </c>
      <c r="AG46" s="57" t="str">
        <f t="shared" ref="AG46:AI46" si="129">SUBSTITUTE($Z46, $AB46,  INDEX($AN46:$AU46, 1, AG$4), 1)</f>
        <v>m̀</v>
      </c>
      <c r="AH46" s="235" t="str">
        <f t="shared" si="129"/>
        <v>m̂</v>
      </c>
      <c r="AI46" s="57" t="str">
        <f t="shared" si="129"/>
        <v>m̄</v>
      </c>
      <c r="AJ46" s="234" t="str">
        <f t="shared" si="4"/>
        <v>0</v>
      </c>
      <c r="AL46" s="17">
        <f t="shared" si="5"/>
        <v>1</v>
      </c>
      <c r="AM46" s="17">
        <f t="shared" si="6"/>
        <v>7</v>
      </c>
      <c r="AN46" s="17" t="str">
        <f t="shared" ref="AN46:AU46" si="130">INDEX($O$5:$V$12, $AM46, AN$4)</f>
        <v>m̄</v>
      </c>
      <c r="AO46" s="17" t="str">
        <f t="shared" si="130"/>
        <v>ḿ</v>
      </c>
      <c r="AP46" s="17" t="str">
        <f t="shared" si="130"/>
        <v>m̌</v>
      </c>
      <c r="AQ46" s="17">
        <f t="shared" si="130"/>
        <v>0</v>
      </c>
      <c r="AR46" s="17" t="str">
        <f t="shared" si="130"/>
        <v>m̀</v>
      </c>
      <c r="AS46" s="17" t="str">
        <f t="shared" si="130"/>
        <v>m̂</v>
      </c>
      <c r="AT46" s="17" t="str">
        <f t="shared" si="130"/>
        <v>m̄</v>
      </c>
      <c r="AU46" s="17" t="str">
        <f t="shared" si="130"/>
        <v>ḿ</v>
      </c>
    </row>
    <row r="47" spans="2:47" ht="35">
      <c r="B47" s="137">
        <v>43</v>
      </c>
      <c r="C47" s="138" t="s">
        <v>624</v>
      </c>
      <c r="D47" s="139" t="s">
        <v>624</v>
      </c>
      <c r="E47" s="146" t="s">
        <v>1516</v>
      </c>
      <c r="F47" s="146" t="s">
        <v>1516</v>
      </c>
      <c r="G47" s="146" t="s">
        <v>1516</v>
      </c>
      <c r="H47" s="146" t="s">
        <v>1516</v>
      </c>
      <c r="I47" s="146" t="s">
        <v>1516</v>
      </c>
      <c r="J47" s="146" t="s">
        <v>1516</v>
      </c>
      <c r="K47" s="139" t="s">
        <v>1696</v>
      </c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04">
        <v>43</v>
      </c>
      <c r="Y47" s="143" t="s">
        <v>624</v>
      </c>
      <c r="Z47" s="143" t="str">
        <f t="array" ref="Z47">INDEX(十五音韻母資料表, $X47, $Z$1)</f>
        <v>uang</v>
      </c>
      <c r="AA47" s="143" t="str">
        <f t="array" ref="AA47">INDEX(十五音韻母資料表, $X47, $AA$1)</f>
        <v>uak</v>
      </c>
      <c r="AB47" s="143" t="s">
        <v>80</v>
      </c>
      <c r="AC47" s="57" t="str">
        <f t="shared" ref="AC47:AE47" si="131">SUBSTITUTE($Z47, $AB47,  INDEX($AN47:$AU47, 1, AC$4), 1)</f>
        <v>uāng</v>
      </c>
      <c r="AD47" s="57" t="str">
        <f t="shared" si="131"/>
        <v>uáng</v>
      </c>
      <c r="AE47" s="57" t="str">
        <f t="shared" si="131"/>
        <v>uǎng</v>
      </c>
      <c r="AF47" s="234" t="str">
        <f t="shared" si="2"/>
        <v>uak</v>
      </c>
      <c r="AG47" s="57" t="str">
        <f t="shared" ref="AG47:AI47" si="132">SUBSTITUTE($Z47, $AB47,  INDEX($AN47:$AU47, 1, AG$4), 1)</f>
        <v>uàng</v>
      </c>
      <c r="AH47" s="235" t="str">
        <f t="shared" si="132"/>
        <v>uâng</v>
      </c>
      <c r="AI47" s="57" t="str">
        <f t="shared" si="132"/>
        <v>uāng</v>
      </c>
      <c r="AJ47" s="234" t="str">
        <f t="shared" si="4"/>
        <v>uák</v>
      </c>
      <c r="AL47" s="17">
        <f t="shared" si="5"/>
        <v>2</v>
      </c>
      <c r="AM47" s="17">
        <f t="shared" si="6"/>
        <v>1</v>
      </c>
      <c r="AN47" s="17" t="str">
        <f t="shared" ref="AN47:AU47" si="133">INDEX($O$5:$V$12, $AM47, AN$4)</f>
        <v>ā</v>
      </c>
      <c r="AO47" s="17" t="str">
        <f t="shared" si="133"/>
        <v>á</v>
      </c>
      <c r="AP47" s="17" t="str">
        <f t="shared" si="133"/>
        <v>ǎ</v>
      </c>
      <c r="AQ47" s="17">
        <f t="shared" si="133"/>
        <v>0</v>
      </c>
      <c r="AR47" s="17" t="str">
        <f t="shared" si="133"/>
        <v>à</v>
      </c>
      <c r="AS47" s="17" t="str">
        <f t="shared" si="133"/>
        <v>â</v>
      </c>
      <c r="AT47" s="17" t="str">
        <f t="shared" si="133"/>
        <v>ā</v>
      </c>
      <c r="AU47" s="17" t="str">
        <f t="shared" si="133"/>
        <v>á</v>
      </c>
    </row>
    <row r="48" spans="2:47" ht="35">
      <c r="B48" s="137">
        <v>44</v>
      </c>
      <c r="C48" s="138" t="s">
        <v>636</v>
      </c>
      <c r="D48" s="139" t="s">
        <v>636</v>
      </c>
      <c r="E48" s="146" t="s">
        <v>1516</v>
      </c>
      <c r="F48" s="146" t="s">
        <v>1516</v>
      </c>
      <c r="G48" s="146" t="s">
        <v>1516</v>
      </c>
      <c r="H48" s="146" t="s">
        <v>1516</v>
      </c>
      <c r="I48" s="146" t="s">
        <v>1516</v>
      </c>
      <c r="J48" s="146" t="s">
        <v>1516</v>
      </c>
      <c r="K48" s="146" t="s">
        <v>1516</v>
      </c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04">
        <v>44</v>
      </c>
      <c r="Y48" s="143" t="s">
        <v>636</v>
      </c>
      <c r="Z48" s="143" t="str">
        <f t="array" ref="Z48">INDEX(十五音韻母資料表, $X48, $Z$1)</f>
        <v>nuai</v>
      </c>
      <c r="AA48" s="143" t="str">
        <f t="array" ref="AA48">INDEX(十五音韻母資料表, $X48, $AA$1)</f>
        <v>nuaih</v>
      </c>
      <c r="AB48" s="143" t="s">
        <v>80</v>
      </c>
      <c r="AC48" s="57" t="str">
        <f t="shared" ref="AC48:AE48" si="134">SUBSTITUTE($Z48, $AB48,  INDEX($AN48:$AU48, 1, AC$4), 1)</f>
        <v>nuāi</v>
      </c>
      <c r="AD48" s="57" t="str">
        <f t="shared" si="134"/>
        <v>nuái</v>
      </c>
      <c r="AE48" s="57" t="str">
        <f t="shared" si="134"/>
        <v>nuǎi</v>
      </c>
      <c r="AF48" s="234" t="str">
        <f t="shared" si="2"/>
        <v>nuaih</v>
      </c>
      <c r="AG48" s="57" t="str">
        <f t="shared" ref="AG48:AI48" si="135">SUBSTITUTE($Z48, $AB48,  INDEX($AN48:$AU48, 1, AG$4), 1)</f>
        <v>nuài</v>
      </c>
      <c r="AH48" s="235" t="str">
        <f t="shared" si="135"/>
        <v>nuâi</v>
      </c>
      <c r="AI48" s="57" t="str">
        <f t="shared" si="135"/>
        <v>nuāi</v>
      </c>
      <c r="AJ48" s="234" t="str">
        <f t="shared" si="4"/>
        <v>nuáih</v>
      </c>
      <c r="AL48" s="17">
        <f t="shared" si="5"/>
        <v>3</v>
      </c>
      <c r="AM48" s="17">
        <f t="shared" si="6"/>
        <v>1</v>
      </c>
      <c r="AN48" s="17" t="str">
        <f t="shared" ref="AN48:AU48" si="136">INDEX($O$5:$V$12, $AM48, AN$4)</f>
        <v>ā</v>
      </c>
      <c r="AO48" s="17" t="str">
        <f t="shared" si="136"/>
        <v>á</v>
      </c>
      <c r="AP48" s="17" t="str">
        <f t="shared" si="136"/>
        <v>ǎ</v>
      </c>
      <c r="AQ48" s="17">
        <f t="shared" si="136"/>
        <v>0</v>
      </c>
      <c r="AR48" s="17" t="str">
        <f t="shared" si="136"/>
        <v>à</v>
      </c>
      <c r="AS48" s="17" t="str">
        <f t="shared" si="136"/>
        <v>â</v>
      </c>
      <c r="AT48" s="17" t="str">
        <f t="shared" si="136"/>
        <v>ā</v>
      </c>
      <c r="AU48" s="17" t="str">
        <f t="shared" si="136"/>
        <v>á</v>
      </c>
    </row>
    <row r="49" spans="2:47" ht="35">
      <c r="B49" s="137">
        <v>45</v>
      </c>
      <c r="C49" s="138" t="s">
        <v>637</v>
      </c>
      <c r="D49" s="139" t="s">
        <v>637</v>
      </c>
      <c r="E49" s="146" t="s">
        <v>1516</v>
      </c>
      <c r="F49" s="146" t="s">
        <v>1516</v>
      </c>
      <c r="G49" s="146" t="s">
        <v>1516</v>
      </c>
      <c r="H49" s="146" t="s">
        <v>1516</v>
      </c>
      <c r="I49" s="146" t="s">
        <v>1516</v>
      </c>
      <c r="J49" s="146" t="s">
        <v>1516</v>
      </c>
      <c r="K49" s="146" t="s">
        <v>1516</v>
      </c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04">
        <v>45</v>
      </c>
      <c r="Y49" s="143" t="s">
        <v>637</v>
      </c>
      <c r="Z49" s="143" t="str">
        <f t="array" ref="Z49">INDEX(十五音韻母資料表, $X49, $Z$1)</f>
        <v>nue</v>
      </c>
      <c r="AA49" s="143">
        <f t="array" ref="AA49">INDEX(十五音韻母資料表, $X49, $AA$1)</f>
        <v>0</v>
      </c>
      <c r="AB49" s="143" t="s">
        <v>62</v>
      </c>
      <c r="AC49" s="57" t="str">
        <f t="shared" ref="AC49:AE49" si="137">SUBSTITUTE($Z49, $AB49,  INDEX($AN49:$AU49, 1, AC$4), 1)</f>
        <v>nūe</v>
      </c>
      <c r="AD49" s="57" t="str">
        <f t="shared" si="137"/>
        <v>núe</v>
      </c>
      <c r="AE49" s="57" t="str">
        <f t="shared" si="137"/>
        <v>nǔe</v>
      </c>
      <c r="AF49" s="234">
        <f t="shared" si="2"/>
        <v>0</v>
      </c>
      <c r="AG49" s="57" t="str">
        <f t="shared" ref="AG49:AI49" si="138">SUBSTITUTE($Z49, $AB49,  INDEX($AN49:$AU49, 1, AG$4), 1)</f>
        <v>nùe</v>
      </c>
      <c r="AH49" s="235" t="str">
        <f t="shared" si="138"/>
        <v>nûe</v>
      </c>
      <c r="AI49" s="57" t="str">
        <f t="shared" si="138"/>
        <v>nūe</v>
      </c>
      <c r="AJ49" s="234" t="str">
        <f t="shared" si="4"/>
        <v>0</v>
      </c>
      <c r="AL49" s="17">
        <f t="shared" si="5"/>
        <v>2</v>
      </c>
      <c r="AM49" s="17">
        <f t="shared" si="6"/>
        <v>6</v>
      </c>
      <c r="AN49" s="17" t="str">
        <f t="shared" ref="AN49:AU49" si="139">INDEX($O$5:$V$12, $AM49, AN$4)</f>
        <v>ū</v>
      </c>
      <c r="AO49" s="17" t="str">
        <f t="shared" si="139"/>
        <v>ú</v>
      </c>
      <c r="AP49" s="17" t="str">
        <f t="shared" si="139"/>
        <v>ǔ</v>
      </c>
      <c r="AQ49" s="17">
        <f t="shared" si="139"/>
        <v>0</v>
      </c>
      <c r="AR49" s="17" t="str">
        <f t="shared" si="139"/>
        <v>ù</v>
      </c>
      <c r="AS49" s="17" t="str">
        <f t="shared" si="139"/>
        <v>û</v>
      </c>
      <c r="AT49" s="17" t="str">
        <f t="shared" si="139"/>
        <v>ū</v>
      </c>
      <c r="AU49" s="17" t="str">
        <f t="shared" si="139"/>
        <v>ú</v>
      </c>
    </row>
    <row r="50" spans="2:47" ht="35">
      <c r="B50" s="137">
        <v>46</v>
      </c>
      <c r="C50" s="138" t="s">
        <v>664</v>
      </c>
      <c r="D50" s="139" t="s">
        <v>664</v>
      </c>
      <c r="E50" s="146" t="s">
        <v>1516</v>
      </c>
      <c r="F50" s="146" t="s">
        <v>1516</v>
      </c>
      <c r="G50" s="146" t="s">
        <v>1516</v>
      </c>
      <c r="H50" s="146" t="s">
        <v>1516</v>
      </c>
      <c r="I50" s="146" t="s">
        <v>1516</v>
      </c>
      <c r="J50" s="146" t="s">
        <v>1516</v>
      </c>
      <c r="K50" s="146" t="s">
        <v>1516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04">
        <v>46</v>
      </c>
      <c r="Y50" s="143" t="s">
        <v>664</v>
      </c>
      <c r="Z50" s="143" t="str">
        <f t="array" ref="Z50">INDEX(十五音韻母資料表, $X50, $Z$1)</f>
        <v>niao</v>
      </c>
      <c r="AA50" s="143" t="str">
        <f t="array" ref="AA50">INDEX(十五音韻母資料表, $X50, $AA$1)</f>
        <v>niaoh</v>
      </c>
      <c r="AB50" s="143" t="s">
        <v>80</v>
      </c>
      <c r="AC50" s="57" t="str">
        <f t="shared" ref="AC50:AE50" si="140">SUBSTITUTE($Z50, $AB50,  INDEX($AN50:$AU50, 1, AC$4), 1)</f>
        <v>niāo</v>
      </c>
      <c r="AD50" s="57" t="str">
        <f t="shared" si="140"/>
        <v>niáo</v>
      </c>
      <c r="AE50" s="57" t="str">
        <f t="shared" si="140"/>
        <v>niǎo</v>
      </c>
      <c r="AF50" s="234" t="str">
        <f t="shared" si="2"/>
        <v>niaoh</v>
      </c>
      <c r="AG50" s="57" t="str">
        <f t="shared" ref="AG50:AI50" si="141">SUBSTITUTE($Z50, $AB50,  INDEX($AN50:$AU50, 1, AG$4), 1)</f>
        <v>niào</v>
      </c>
      <c r="AH50" s="235" t="str">
        <f t="shared" si="141"/>
        <v>niâo</v>
      </c>
      <c r="AI50" s="57" t="str">
        <f t="shared" si="141"/>
        <v>niāo</v>
      </c>
      <c r="AJ50" s="234" t="str">
        <f t="shared" si="4"/>
        <v>niáoh</v>
      </c>
      <c r="AL50" s="17">
        <f t="shared" si="5"/>
        <v>3</v>
      </c>
      <c r="AM50" s="17">
        <f t="shared" si="6"/>
        <v>1</v>
      </c>
      <c r="AN50" s="17" t="str">
        <f t="shared" ref="AN50:AU50" si="142">INDEX($O$5:$V$12, $AM50, AN$4)</f>
        <v>ā</v>
      </c>
      <c r="AO50" s="17" t="str">
        <f t="shared" si="142"/>
        <v>á</v>
      </c>
      <c r="AP50" s="17" t="str">
        <f t="shared" si="142"/>
        <v>ǎ</v>
      </c>
      <c r="AQ50" s="17">
        <f t="shared" si="142"/>
        <v>0</v>
      </c>
      <c r="AR50" s="17" t="str">
        <f t="shared" si="142"/>
        <v>à</v>
      </c>
      <c r="AS50" s="17" t="str">
        <f t="shared" si="142"/>
        <v>â</v>
      </c>
      <c r="AT50" s="17" t="str">
        <f t="shared" si="142"/>
        <v>ā</v>
      </c>
      <c r="AU50" s="17" t="str">
        <f t="shared" si="142"/>
        <v>á</v>
      </c>
    </row>
    <row r="51" spans="2:47" ht="35">
      <c r="B51" s="137">
        <v>47</v>
      </c>
      <c r="C51" s="138" t="s">
        <v>679</v>
      </c>
      <c r="D51" s="139" t="s">
        <v>679</v>
      </c>
      <c r="E51" s="139" t="s">
        <v>1697</v>
      </c>
      <c r="F51" s="146" t="s">
        <v>1516</v>
      </c>
      <c r="G51" s="146" t="s">
        <v>1516</v>
      </c>
      <c r="H51" s="146" t="s">
        <v>1516</v>
      </c>
      <c r="I51" s="146" t="s">
        <v>1516</v>
      </c>
      <c r="J51" s="146" t="s">
        <v>1516</v>
      </c>
      <c r="K51" s="146" t="s">
        <v>1516</v>
      </c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04">
        <v>47</v>
      </c>
      <c r="Y51" s="143" t="s">
        <v>679</v>
      </c>
      <c r="Z51" s="143" t="str">
        <f t="array" ref="Z51">INDEX(十五音韻母資料表, $X51, $Z$1)</f>
        <v>om</v>
      </c>
      <c r="AA51" s="143" t="str">
        <f t="array" ref="AA51">INDEX(十五音韻母資料表, $X51, $AA$1)</f>
        <v>op</v>
      </c>
      <c r="AB51" s="143" t="s">
        <v>86</v>
      </c>
      <c r="AC51" s="57" t="str">
        <f t="shared" ref="AC51:AE51" si="143">SUBSTITUTE($Z51, $AB51,  INDEX($AN51:$AU51, 1, AC$4), 1)</f>
        <v>ōm</v>
      </c>
      <c r="AD51" s="57" t="str">
        <f t="shared" si="143"/>
        <v>óm</v>
      </c>
      <c r="AE51" s="57" t="str">
        <f t="shared" si="143"/>
        <v>ǒm</v>
      </c>
      <c r="AF51" s="234" t="str">
        <f t="shared" si="2"/>
        <v>op</v>
      </c>
      <c r="AG51" s="57" t="str">
        <f t="shared" ref="AG51:AI51" si="144">SUBSTITUTE($Z51, $AB51,  INDEX($AN51:$AU51, 1, AG$4), 1)</f>
        <v>òm</v>
      </c>
      <c r="AH51" s="235" t="str">
        <f t="shared" si="144"/>
        <v>ôm</v>
      </c>
      <c r="AI51" s="57" t="str">
        <f t="shared" si="144"/>
        <v>ōm</v>
      </c>
      <c r="AJ51" s="234" t="str">
        <f t="shared" si="4"/>
        <v>óp</v>
      </c>
      <c r="AL51" s="17">
        <f t="shared" si="5"/>
        <v>1</v>
      </c>
      <c r="AM51" s="17">
        <f t="shared" si="6"/>
        <v>4</v>
      </c>
      <c r="AN51" s="17" t="str">
        <f t="shared" ref="AN51:AU51" si="145">INDEX($O$5:$V$12, $AM51, AN$4)</f>
        <v>ō</v>
      </c>
      <c r="AO51" s="17" t="str">
        <f t="shared" si="145"/>
        <v>ó</v>
      </c>
      <c r="AP51" s="17" t="str">
        <f t="shared" si="145"/>
        <v>ǒ</v>
      </c>
      <c r="AQ51" s="17">
        <f t="shared" si="145"/>
        <v>0</v>
      </c>
      <c r="AR51" s="17" t="str">
        <f t="shared" si="145"/>
        <v>ò</v>
      </c>
      <c r="AS51" s="17" t="str">
        <f t="shared" si="145"/>
        <v>ô</v>
      </c>
      <c r="AT51" s="17" t="str">
        <f t="shared" si="145"/>
        <v>ō</v>
      </c>
      <c r="AU51" s="17" t="str">
        <f t="shared" si="145"/>
        <v>ó</v>
      </c>
    </row>
    <row r="52" spans="2:47" ht="35">
      <c r="B52" s="137">
        <v>48</v>
      </c>
      <c r="C52" s="138" t="s">
        <v>688</v>
      </c>
      <c r="D52" s="139" t="s">
        <v>688</v>
      </c>
      <c r="E52" s="146" t="s">
        <v>1516</v>
      </c>
      <c r="F52" s="146" t="s">
        <v>1516</v>
      </c>
      <c r="G52" s="146" t="s">
        <v>1516</v>
      </c>
      <c r="H52" s="146" t="s">
        <v>1516</v>
      </c>
      <c r="I52" s="146" t="s">
        <v>1516</v>
      </c>
      <c r="J52" s="146" t="s">
        <v>1516</v>
      </c>
      <c r="K52" s="146" t="s">
        <v>1516</v>
      </c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04">
        <v>48</v>
      </c>
      <c r="Y52" s="143" t="s">
        <v>688</v>
      </c>
      <c r="Z52" s="143" t="str">
        <f t="array" ref="Z52">INDEX(十五音韻母資料表, $X52, $Z$1)</f>
        <v>nao</v>
      </c>
      <c r="AA52" s="143">
        <f t="array" ref="AA52">INDEX(十五音韻母資料表, $X52, $AA$1)</f>
        <v>0</v>
      </c>
      <c r="AB52" s="143" t="s">
        <v>80</v>
      </c>
      <c r="AC52" s="57" t="str">
        <f t="shared" ref="AC52:AE52" si="146">SUBSTITUTE($Z52, $AB52,  INDEX($AN52:$AU52, 1, AC$4), 1)</f>
        <v>nāo</v>
      </c>
      <c r="AD52" s="57" t="str">
        <f t="shared" si="146"/>
        <v>náo</v>
      </c>
      <c r="AE52" s="57" t="str">
        <f t="shared" si="146"/>
        <v>nǎo</v>
      </c>
      <c r="AF52" s="234">
        <f t="shared" si="2"/>
        <v>0</v>
      </c>
      <c r="AG52" s="57" t="str">
        <f t="shared" ref="AG52:AI52" si="147">SUBSTITUTE($Z52, $AB52,  INDEX($AN52:$AU52, 1, AG$4), 1)</f>
        <v>nào</v>
      </c>
      <c r="AH52" s="235" t="str">
        <f t="shared" si="147"/>
        <v>nâo</v>
      </c>
      <c r="AI52" s="57" t="str">
        <f t="shared" si="147"/>
        <v>nāo</v>
      </c>
      <c r="AJ52" s="234" t="str">
        <f t="shared" si="4"/>
        <v>0</v>
      </c>
      <c r="AL52" s="17">
        <f t="shared" si="5"/>
        <v>2</v>
      </c>
      <c r="AM52" s="17">
        <f t="shared" si="6"/>
        <v>1</v>
      </c>
      <c r="AN52" s="17" t="str">
        <f t="shared" ref="AN52:AU52" si="148">INDEX($O$5:$V$12, $AM52, AN$4)</f>
        <v>ā</v>
      </c>
      <c r="AO52" s="17" t="str">
        <f t="shared" si="148"/>
        <v>á</v>
      </c>
      <c r="AP52" s="17" t="str">
        <f t="shared" si="148"/>
        <v>ǎ</v>
      </c>
      <c r="AQ52" s="17">
        <f t="shared" si="148"/>
        <v>0</v>
      </c>
      <c r="AR52" s="17" t="str">
        <f t="shared" si="148"/>
        <v>à</v>
      </c>
      <c r="AS52" s="17" t="str">
        <f t="shared" si="148"/>
        <v>â</v>
      </c>
      <c r="AT52" s="17" t="str">
        <f t="shared" si="148"/>
        <v>ā</v>
      </c>
      <c r="AU52" s="17" t="str">
        <f t="shared" si="148"/>
        <v>á</v>
      </c>
    </row>
    <row r="53" spans="2:47" ht="35">
      <c r="B53" s="137">
        <v>49</v>
      </c>
      <c r="C53" s="138" t="s">
        <v>695</v>
      </c>
      <c r="D53" s="139" t="s">
        <v>695</v>
      </c>
      <c r="E53" s="146" t="s">
        <v>1516</v>
      </c>
      <c r="F53" s="146" t="s">
        <v>1516</v>
      </c>
      <c r="G53" s="146" t="s">
        <v>1516</v>
      </c>
      <c r="H53" s="146" t="s">
        <v>1516</v>
      </c>
      <c r="I53" s="146" t="s">
        <v>1516</v>
      </c>
      <c r="J53" s="146" t="s">
        <v>1516</v>
      </c>
      <c r="K53" s="146" t="s">
        <v>1516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04">
        <v>49</v>
      </c>
      <c r="Y53" s="143" t="s">
        <v>695</v>
      </c>
      <c r="Z53" s="143" t="str">
        <f t="array" ref="Z53">INDEX(十五音韻母資料表, $X53, $Z$1)</f>
        <v>noo</v>
      </c>
      <c r="AA53" s="143">
        <f t="array" ref="AA53">INDEX(十五音韻母資料表, $X53, $AA$1)</f>
        <v>0</v>
      </c>
      <c r="AB53" s="143" t="s">
        <v>86</v>
      </c>
      <c r="AC53" s="57" t="str">
        <f t="shared" ref="AC53:AE53" si="149">SUBSTITUTE($Z53, $AB53,  INDEX($AN53:$AU53, 1, AC$4), 1)</f>
        <v>nōo</v>
      </c>
      <c r="AD53" s="57" t="str">
        <f t="shared" si="149"/>
        <v>nóo</v>
      </c>
      <c r="AE53" s="57" t="str">
        <f t="shared" si="149"/>
        <v>nǒo</v>
      </c>
      <c r="AF53" s="234">
        <f t="shared" si="2"/>
        <v>0</v>
      </c>
      <c r="AG53" s="57" t="str">
        <f t="shared" ref="AG53:AI53" si="150">SUBSTITUTE($Z53, $AB53,  INDEX($AN53:$AU53, 1, AG$4), 1)</f>
        <v>nòo</v>
      </c>
      <c r="AH53" s="235" t="str">
        <f t="shared" si="150"/>
        <v>nôo</v>
      </c>
      <c r="AI53" s="57" t="str">
        <f t="shared" si="150"/>
        <v>nōo</v>
      </c>
      <c r="AJ53" s="234" t="str">
        <f t="shared" si="4"/>
        <v>0</v>
      </c>
      <c r="AL53" s="17">
        <f t="shared" si="5"/>
        <v>2</v>
      </c>
      <c r="AM53" s="17">
        <f t="shared" si="6"/>
        <v>4</v>
      </c>
      <c r="AN53" s="17" t="str">
        <f t="shared" ref="AN53:AU53" si="151">INDEX($O$5:$V$12, $AM53, AN$4)</f>
        <v>ō</v>
      </c>
      <c r="AO53" s="17" t="str">
        <f t="shared" si="151"/>
        <v>ó</v>
      </c>
      <c r="AP53" s="17" t="str">
        <f t="shared" si="151"/>
        <v>ǒ</v>
      </c>
      <c r="AQ53" s="17">
        <f t="shared" si="151"/>
        <v>0</v>
      </c>
      <c r="AR53" s="17" t="str">
        <f t="shared" si="151"/>
        <v>ò</v>
      </c>
      <c r="AS53" s="17" t="str">
        <f t="shared" si="151"/>
        <v>ô</v>
      </c>
      <c r="AT53" s="17" t="str">
        <f t="shared" si="151"/>
        <v>ō</v>
      </c>
      <c r="AU53" s="17" t="str">
        <f t="shared" si="151"/>
        <v>ó</v>
      </c>
    </row>
    <row r="54" spans="2:47" ht="35">
      <c r="B54" s="137">
        <v>50</v>
      </c>
      <c r="C54" s="138" t="s">
        <v>707</v>
      </c>
      <c r="D54" s="139" t="s">
        <v>707</v>
      </c>
      <c r="E54" s="146" t="s">
        <v>1516</v>
      </c>
      <c r="F54" s="146" t="s">
        <v>1516</v>
      </c>
      <c r="G54" s="146" t="s">
        <v>1516</v>
      </c>
      <c r="H54" s="139" t="s">
        <v>707</v>
      </c>
      <c r="I54" s="146" t="s">
        <v>1516</v>
      </c>
      <c r="J54" s="146" t="s">
        <v>1516</v>
      </c>
      <c r="K54" s="146" t="s">
        <v>1516</v>
      </c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04">
        <v>50</v>
      </c>
      <c r="Y54" s="143" t="s">
        <v>707</v>
      </c>
      <c r="Z54" s="143" t="str">
        <f t="array" ref="Z54">INDEX(十五音韻母資料表, $X54, $Z$1)</f>
        <v>niu</v>
      </c>
      <c r="AA54" s="143">
        <f t="array" ref="AA54">INDEX(十五音韻母資料表, $X54, $AA$1)</f>
        <v>0</v>
      </c>
      <c r="AB54" s="143" t="s">
        <v>62</v>
      </c>
      <c r="AC54" s="57" t="str">
        <f t="shared" ref="AC54:AE54" si="152">SUBSTITUTE($Z54, $AB54,  INDEX($AN54:$AU54, 1, AC$4), 1)</f>
        <v>niū</v>
      </c>
      <c r="AD54" s="57" t="str">
        <f t="shared" si="152"/>
        <v>niú</v>
      </c>
      <c r="AE54" s="57" t="str">
        <f t="shared" si="152"/>
        <v>niǔ</v>
      </c>
      <c r="AF54" s="234">
        <f t="shared" si="2"/>
        <v>0</v>
      </c>
      <c r="AG54" s="57" t="str">
        <f t="shared" ref="AG54:AI54" si="153">SUBSTITUTE($Z54, $AB54,  INDEX($AN54:$AU54, 1, AG$4), 1)</f>
        <v>niù</v>
      </c>
      <c r="AH54" s="235" t="str">
        <f t="shared" si="153"/>
        <v>niû</v>
      </c>
      <c r="AI54" s="57" t="str">
        <f t="shared" si="153"/>
        <v>niū</v>
      </c>
      <c r="AJ54" s="234" t="str">
        <f t="shared" si="4"/>
        <v>0</v>
      </c>
      <c r="AL54" s="17">
        <f t="shared" si="5"/>
        <v>3</v>
      </c>
      <c r="AM54" s="17">
        <f t="shared" si="6"/>
        <v>6</v>
      </c>
      <c r="AN54" s="17" t="str">
        <f t="shared" ref="AN54:AU54" si="154">INDEX($O$5:$V$12, $AM54, AN$4)</f>
        <v>ū</v>
      </c>
      <c r="AO54" s="17" t="str">
        <f t="shared" si="154"/>
        <v>ú</v>
      </c>
      <c r="AP54" s="17" t="str">
        <f t="shared" si="154"/>
        <v>ǔ</v>
      </c>
      <c r="AQ54" s="17">
        <f t="shared" si="154"/>
        <v>0</v>
      </c>
      <c r="AR54" s="17" t="str">
        <f t="shared" si="154"/>
        <v>ù</v>
      </c>
      <c r="AS54" s="17" t="str">
        <f t="shared" si="154"/>
        <v>û</v>
      </c>
      <c r="AT54" s="17" t="str">
        <f t="shared" si="154"/>
        <v>ū</v>
      </c>
      <c r="AU54" s="17" t="str">
        <f t="shared" si="154"/>
        <v>ú</v>
      </c>
    </row>
    <row r="55" spans="2:47" ht="23">
      <c r="B55" s="12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L55" s="17"/>
      <c r="AM55" s="17"/>
      <c r="AN55" s="17"/>
      <c r="AO55" s="17"/>
    </row>
    <row r="56" spans="2:47" ht="23">
      <c r="B56" s="12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L56" s="17"/>
      <c r="AM56" s="17"/>
      <c r="AN56" s="17"/>
      <c r="AO56" s="17"/>
    </row>
    <row r="57" spans="2:47" ht="23">
      <c r="B57" s="12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 t="s">
        <v>614</v>
      </c>
      <c r="AA57" s="15" t="s">
        <v>703</v>
      </c>
      <c r="AB57" s="15" t="s">
        <v>86</v>
      </c>
      <c r="AC57" s="15" t="s">
        <v>614</v>
      </c>
      <c r="AD57" s="15" t="s">
        <v>1896</v>
      </c>
      <c r="AE57" s="15" t="s">
        <v>1897</v>
      </c>
      <c r="AF57" s="15" t="s">
        <v>703</v>
      </c>
      <c r="AG57" s="15" t="s">
        <v>1898</v>
      </c>
      <c r="AH57" s="15" t="s">
        <v>1897</v>
      </c>
      <c r="AI57" s="15" t="s">
        <v>1899</v>
      </c>
      <c r="AJ57" s="15" t="s">
        <v>1900</v>
      </c>
      <c r="AL57" s="17">
        <v>1</v>
      </c>
      <c r="AM57" s="17">
        <v>4</v>
      </c>
      <c r="AN57" s="17" t="s">
        <v>86</v>
      </c>
      <c r="AO57" s="17" t="s">
        <v>1538</v>
      </c>
      <c r="AP57" s="236" t="s">
        <v>1539</v>
      </c>
      <c r="AQ57" s="236" t="s">
        <v>86</v>
      </c>
      <c r="AR57" s="236" t="s">
        <v>1540</v>
      </c>
      <c r="AS57" s="236" t="s">
        <v>1539</v>
      </c>
      <c r="AT57" s="236" t="s">
        <v>1541</v>
      </c>
      <c r="AU57" s="236" t="s">
        <v>1542</v>
      </c>
    </row>
  </sheetData>
  <mergeCells count="11">
    <mergeCell ref="AA3:AA4"/>
    <mergeCell ref="AB3:AB4"/>
    <mergeCell ref="AL3:AL4"/>
    <mergeCell ref="AM3:AM4"/>
    <mergeCell ref="B3:B4"/>
    <mergeCell ref="C3:C4"/>
    <mergeCell ref="M3:M4"/>
    <mergeCell ref="N3:N4"/>
    <mergeCell ref="X3:X4"/>
    <mergeCell ref="Y3:Y4"/>
    <mergeCell ref="Z3:Z4"/>
  </mergeCells>
  <phoneticPr fontId="9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FF00"/>
    <outlinePr summaryBelow="0" summaryRight="0"/>
  </sheetPr>
  <dimension ref="B1:V13"/>
  <sheetViews>
    <sheetView workbookViewId="0"/>
  </sheetViews>
  <sheetFormatPr baseColWidth="10" defaultColWidth="12.6640625" defaultRowHeight="15.75" customHeight="1" outlineLevelCol="1"/>
  <cols>
    <col min="1" max="1" width="2.1640625" customWidth="1"/>
    <col min="2" max="3" width="14.33203125" customWidth="1"/>
    <col min="4" max="6" width="16.6640625" customWidth="1"/>
    <col min="7" max="7" width="16.6640625" customWidth="1" outlineLevel="1"/>
    <col min="8" max="12" width="21" customWidth="1"/>
    <col min="13" max="14" width="3.5" customWidth="1"/>
    <col min="15" max="22" width="8.33203125" customWidth="1"/>
    <col min="23" max="23" width="12.1640625" customWidth="1"/>
  </cols>
  <sheetData>
    <row r="1" spans="2:22" ht="30">
      <c r="B1" s="13"/>
      <c r="C1" s="13"/>
      <c r="D1" s="13"/>
      <c r="E1" s="13"/>
      <c r="F1" s="13"/>
      <c r="G1" s="13"/>
      <c r="H1" s="5"/>
      <c r="I1" s="5"/>
      <c r="J1" s="5"/>
      <c r="K1" s="5"/>
      <c r="L1" s="5"/>
      <c r="M1" s="5"/>
      <c r="N1" s="5"/>
      <c r="O1" s="2" t="s">
        <v>1823</v>
      </c>
      <c r="P1" s="13"/>
      <c r="Q1" s="13"/>
      <c r="R1" s="13"/>
      <c r="S1" s="13"/>
      <c r="T1" s="13"/>
      <c r="U1" s="13"/>
      <c r="V1" s="13"/>
    </row>
    <row r="2" spans="2:22" ht="15.75" customHeight="1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5"/>
      <c r="O2" s="13"/>
      <c r="P2" s="13"/>
      <c r="Q2" s="13"/>
      <c r="R2" s="13"/>
      <c r="S2" s="13"/>
      <c r="T2" s="13"/>
      <c r="U2" s="13"/>
      <c r="V2" s="13"/>
    </row>
    <row r="3" spans="2:22" ht="15.75" customHeight="1">
      <c r="B3" s="169" t="s">
        <v>1712</v>
      </c>
      <c r="C3" s="169" t="s">
        <v>144</v>
      </c>
      <c r="D3" s="169" t="s">
        <v>32</v>
      </c>
      <c r="E3" s="169" t="s">
        <v>1829</v>
      </c>
      <c r="F3" s="169" t="s">
        <v>1715</v>
      </c>
      <c r="G3" s="169" t="s">
        <v>1714</v>
      </c>
      <c r="H3" s="169" t="s">
        <v>1716</v>
      </c>
      <c r="I3" s="169" t="s">
        <v>1717</v>
      </c>
      <c r="J3" s="169" t="s">
        <v>1719</v>
      </c>
      <c r="K3" s="169" t="s">
        <v>1718</v>
      </c>
      <c r="L3" s="169" t="s">
        <v>1720</v>
      </c>
      <c r="M3" s="5"/>
      <c r="O3" s="211">
        <v>1</v>
      </c>
      <c r="P3" s="211">
        <v>5</v>
      </c>
      <c r="Q3" s="211">
        <v>2</v>
      </c>
      <c r="R3" s="211">
        <v>6</v>
      </c>
      <c r="S3" s="211">
        <v>3</v>
      </c>
      <c r="T3" s="211">
        <v>7</v>
      </c>
      <c r="U3" s="211">
        <v>4</v>
      </c>
      <c r="V3" s="211">
        <v>8</v>
      </c>
    </row>
    <row r="4" spans="2:22" ht="15.75" customHeight="1">
      <c r="B4" s="170">
        <v>1</v>
      </c>
      <c r="C4" s="170">
        <v>1</v>
      </c>
      <c r="D4" s="170" t="s">
        <v>1834</v>
      </c>
      <c r="E4" s="170" t="s">
        <v>1835</v>
      </c>
      <c r="F4" s="171" t="s">
        <v>1491</v>
      </c>
      <c r="G4" s="170" t="s">
        <v>1484</v>
      </c>
      <c r="H4" s="170" t="s">
        <v>1721</v>
      </c>
      <c r="I4" s="170">
        <v>44</v>
      </c>
      <c r="J4" s="170" t="s">
        <v>1722</v>
      </c>
      <c r="K4" s="170" t="s">
        <v>80</v>
      </c>
      <c r="L4" s="237" t="s">
        <v>1837</v>
      </c>
      <c r="M4" s="5"/>
      <c r="N4" s="5"/>
      <c r="O4" s="214" t="s">
        <v>1511</v>
      </c>
      <c r="P4" s="214" t="s">
        <v>1508</v>
      </c>
      <c r="Q4" s="214" t="s">
        <v>1838</v>
      </c>
      <c r="R4" s="215" t="str">
        <f t="shared" ref="R4:R11" si="0">Q4</f>
        <v>ǎ</v>
      </c>
      <c r="S4" s="214" t="s">
        <v>1509</v>
      </c>
      <c r="T4" s="214" t="s">
        <v>1510</v>
      </c>
      <c r="U4" s="216" t="str">
        <f t="shared" ref="U4:U11" si="1">O4</f>
        <v>ā</v>
      </c>
      <c r="V4" s="216" t="s">
        <v>1508</v>
      </c>
    </row>
    <row r="5" spans="2:22" ht="15.75" customHeight="1">
      <c r="B5" s="217">
        <v>2</v>
      </c>
      <c r="C5" s="217">
        <v>5</v>
      </c>
      <c r="D5" s="217" t="s">
        <v>1841</v>
      </c>
      <c r="E5" s="217" t="s">
        <v>1842</v>
      </c>
      <c r="F5" s="217" t="s">
        <v>1494</v>
      </c>
      <c r="G5" s="217" t="s">
        <v>1487</v>
      </c>
      <c r="H5" s="217" t="s">
        <v>1727</v>
      </c>
      <c r="I5" s="217">
        <v>24</v>
      </c>
      <c r="J5" s="217" t="s">
        <v>1729</v>
      </c>
      <c r="K5" s="217" t="s">
        <v>1728</v>
      </c>
      <c r="L5" s="217" t="s">
        <v>1730</v>
      </c>
      <c r="M5" s="5"/>
      <c r="N5" s="5"/>
      <c r="O5" s="219" t="s">
        <v>1522</v>
      </c>
      <c r="P5" s="219" t="s">
        <v>1519</v>
      </c>
      <c r="Q5" s="219" t="s">
        <v>1844</v>
      </c>
      <c r="R5" s="215" t="str">
        <f t="shared" si="0"/>
        <v>ě</v>
      </c>
      <c r="S5" s="219" t="s">
        <v>1520</v>
      </c>
      <c r="T5" s="214" t="s">
        <v>1521</v>
      </c>
      <c r="U5" s="220" t="str">
        <f t="shared" si="1"/>
        <v>ē</v>
      </c>
      <c r="V5" s="216" t="s">
        <v>1519</v>
      </c>
    </row>
    <row r="6" spans="2:22" ht="15.75" customHeight="1">
      <c r="B6" s="170">
        <v>3</v>
      </c>
      <c r="C6" s="170">
        <v>2</v>
      </c>
      <c r="D6" s="170" t="s">
        <v>1847</v>
      </c>
      <c r="E6" s="170" t="s">
        <v>1848</v>
      </c>
      <c r="F6" s="170" t="s">
        <v>1483</v>
      </c>
      <c r="G6" s="170" t="s">
        <v>1735</v>
      </c>
      <c r="H6" s="170" t="s">
        <v>1737</v>
      </c>
      <c r="I6" s="170">
        <v>53</v>
      </c>
      <c r="J6" s="170" t="s">
        <v>1739</v>
      </c>
      <c r="K6" s="170" t="s">
        <v>1738</v>
      </c>
      <c r="L6" s="170" t="s">
        <v>1740</v>
      </c>
      <c r="M6" s="5"/>
      <c r="N6" s="5"/>
      <c r="O6" s="214" t="s">
        <v>1532</v>
      </c>
      <c r="P6" s="219" t="s">
        <v>1529</v>
      </c>
      <c r="Q6" s="214" t="s">
        <v>1850</v>
      </c>
      <c r="R6" s="215" t="str">
        <f t="shared" si="0"/>
        <v>ǐ</v>
      </c>
      <c r="S6" s="214" t="s">
        <v>1530</v>
      </c>
      <c r="T6" s="214" t="s">
        <v>1531</v>
      </c>
      <c r="U6" s="216" t="str">
        <f t="shared" si="1"/>
        <v>ī</v>
      </c>
      <c r="V6" s="216" t="s">
        <v>1529</v>
      </c>
    </row>
    <row r="7" spans="2:22" ht="15.75" customHeight="1">
      <c r="B7" s="174">
        <v>4</v>
      </c>
      <c r="C7" s="174">
        <v>6</v>
      </c>
      <c r="D7" s="174"/>
      <c r="E7" s="174"/>
      <c r="F7" s="174" t="s">
        <v>1742</v>
      </c>
      <c r="G7" s="174" t="s">
        <v>1741</v>
      </c>
      <c r="H7" s="174"/>
      <c r="I7" s="174"/>
      <c r="J7" s="174"/>
      <c r="K7" s="174"/>
      <c r="L7" s="174"/>
      <c r="M7" s="5"/>
      <c r="N7" s="5"/>
      <c r="O7" s="214" t="s">
        <v>1541</v>
      </c>
      <c r="P7" s="219" t="s">
        <v>1538</v>
      </c>
      <c r="Q7" s="214" t="s">
        <v>1854</v>
      </c>
      <c r="R7" s="215" t="str">
        <f t="shared" si="0"/>
        <v>ǒ</v>
      </c>
      <c r="S7" s="214" t="s">
        <v>1539</v>
      </c>
      <c r="T7" s="214" t="s">
        <v>1540</v>
      </c>
      <c r="U7" s="216" t="str">
        <f t="shared" si="1"/>
        <v>ō</v>
      </c>
      <c r="V7" s="216" t="s">
        <v>1538</v>
      </c>
    </row>
    <row r="8" spans="2:22" ht="15.75" customHeight="1">
      <c r="B8" s="170">
        <v>5</v>
      </c>
      <c r="C8" s="170">
        <v>3</v>
      </c>
      <c r="D8" s="170" t="s">
        <v>1859</v>
      </c>
      <c r="E8" s="170" t="s">
        <v>1860</v>
      </c>
      <c r="F8" s="170" t="s">
        <v>1492</v>
      </c>
      <c r="G8" s="170" t="s">
        <v>1485</v>
      </c>
      <c r="H8" s="170" t="s">
        <v>1723</v>
      </c>
      <c r="I8" s="170">
        <v>21</v>
      </c>
      <c r="J8" s="170" t="s">
        <v>1725</v>
      </c>
      <c r="K8" s="170" t="s">
        <v>1724</v>
      </c>
      <c r="L8" s="170" t="s">
        <v>1726</v>
      </c>
      <c r="M8" s="5"/>
      <c r="N8" s="5"/>
      <c r="O8" s="214" t="s">
        <v>1553</v>
      </c>
      <c r="P8" s="219" t="s">
        <v>1549</v>
      </c>
      <c r="Q8" s="214" t="s">
        <v>1862</v>
      </c>
      <c r="R8" s="215" t="str">
        <f t="shared" si="0"/>
        <v>ǒ͘</v>
      </c>
      <c r="S8" s="214" t="s">
        <v>1552</v>
      </c>
      <c r="T8" s="214" t="s">
        <v>1551</v>
      </c>
      <c r="U8" s="216" t="str">
        <f t="shared" si="1"/>
        <v>ō͘</v>
      </c>
      <c r="V8" s="216" t="s">
        <v>1549</v>
      </c>
    </row>
    <row r="9" spans="2:22" ht="15.75" customHeight="1">
      <c r="B9" s="217">
        <v>6</v>
      </c>
      <c r="C9" s="217">
        <v>7</v>
      </c>
      <c r="D9" s="217" t="s">
        <v>1863</v>
      </c>
      <c r="E9" s="217" t="s">
        <v>1864</v>
      </c>
      <c r="F9" s="217" t="s">
        <v>1495</v>
      </c>
      <c r="G9" s="217" t="s">
        <v>1488</v>
      </c>
      <c r="H9" s="217" t="s">
        <v>1731</v>
      </c>
      <c r="I9" s="217">
        <v>33</v>
      </c>
      <c r="J9" s="217" t="s">
        <v>1733</v>
      </c>
      <c r="K9" s="217" t="s">
        <v>1732</v>
      </c>
      <c r="L9" s="217" t="s">
        <v>1734</v>
      </c>
      <c r="M9" s="5"/>
      <c r="N9" s="5"/>
      <c r="O9" s="214" t="s">
        <v>1561</v>
      </c>
      <c r="P9" s="219" t="s">
        <v>1558</v>
      </c>
      <c r="Q9" s="214" t="s">
        <v>1866</v>
      </c>
      <c r="R9" s="215" t="str">
        <f t="shared" si="0"/>
        <v>ǔ</v>
      </c>
      <c r="S9" s="214" t="s">
        <v>1559</v>
      </c>
      <c r="T9" s="214" t="s">
        <v>1560</v>
      </c>
      <c r="U9" s="216" t="str">
        <f t="shared" si="1"/>
        <v>ū</v>
      </c>
      <c r="V9" s="216" t="s">
        <v>1558</v>
      </c>
    </row>
    <row r="10" spans="2:22" ht="15.75" customHeight="1">
      <c r="B10" s="222">
        <v>7</v>
      </c>
      <c r="C10" s="222">
        <v>4</v>
      </c>
      <c r="D10" s="222" t="s">
        <v>1867</v>
      </c>
      <c r="E10" s="222" t="s">
        <v>1868</v>
      </c>
      <c r="F10" s="173" t="s">
        <v>1493</v>
      </c>
      <c r="G10" s="222" t="s">
        <v>1486</v>
      </c>
      <c r="H10" s="222" t="s">
        <v>1743</v>
      </c>
      <c r="I10" s="222">
        <v>32</v>
      </c>
      <c r="J10" s="222" t="s">
        <v>1745</v>
      </c>
      <c r="K10" s="222" t="s">
        <v>1744</v>
      </c>
      <c r="L10" s="237" t="s">
        <v>1837</v>
      </c>
      <c r="M10" s="5"/>
      <c r="N10" s="5"/>
      <c r="O10" s="214" t="s">
        <v>1571</v>
      </c>
      <c r="P10" s="219" t="s">
        <v>1568</v>
      </c>
      <c r="Q10" s="214" t="s">
        <v>1872</v>
      </c>
      <c r="R10" s="215" t="str">
        <f t="shared" si="0"/>
        <v>m̌</v>
      </c>
      <c r="S10" s="214" t="s">
        <v>1873</v>
      </c>
      <c r="T10" s="214" t="s">
        <v>1570</v>
      </c>
      <c r="U10" s="216" t="str">
        <f t="shared" si="1"/>
        <v>m̄</v>
      </c>
      <c r="V10" s="216" t="s">
        <v>1568</v>
      </c>
    </row>
    <row r="11" spans="2:22" ht="15.75" customHeight="1">
      <c r="B11" s="224">
        <v>8</v>
      </c>
      <c r="C11" s="224">
        <v>8</v>
      </c>
      <c r="D11" s="224" t="s">
        <v>1874</v>
      </c>
      <c r="E11" s="224" t="s">
        <v>1875</v>
      </c>
      <c r="F11" s="224" t="s">
        <v>1496</v>
      </c>
      <c r="G11" s="224" t="s">
        <v>1489</v>
      </c>
      <c r="H11" s="224" t="s">
        <v>1746</v>
      </c>
      <c r="I11" s="224">
        <v>4</v>
      </c>
      <c r="J11" s="224" t="s">
        <v>1748</v>
      </c>
      <c r="K11" s="224" t="s">
        <v>1747</v>
      </c>
      <c r="L11" s="224" t="s">
        <v>1749</v>
      </c>
      <c r="M11" s="5"/>
      <c r="N11" s="5"/>
      <c r="O11" s="214" t="s">
        <v>1578</v>
      </c>
      <c r="P11" s="219" t="s">
        <v>1575</v>
      </c>
      <c r="Q11" s="214" t="s">
        <v>1879</v>
      </c>
      <c r="R11" s="215" t="str">
        <f t="shared" si="0"/>
        <v>ň</v>
      </c>
      <c r="S11" s="214" t="s">
        <v>1576</v>
      </c>
      <c r="T11" s="214" t="s">
        <v>1881</v>
      </c>
      <c r="U11" s="216" t="str">
        <f t="shared" si="1"/>
        <v>n̄</v>
      </c>
      <c r="V11" s="216" t="s">
        <v>1575</v>
      </c>
    </row>
    <row r="12" spans="2:22" ht="15.75" customHeight="1">
      <c r="B12" s="13"/>
      <c r="C12" s="13"/>
      <c r="D12" s="13"/>
      <c r="E12" s="13"/>
      <c r="F12" s="13"/>
      <c r="G12" s="13"/>
      <c r="H12" s="5"/>
      <c r="I12" s="5"/>
      <c r="J12" s="5"/>
      <c r="K12" s="5"/>
      <c r="L12" s="5"/>
      <c r="M12" s="5"/>
      <c r="N12" s="5"/>
    </row>
    <row r="13" spans="2:22" ht="15.75" customHeight="1">
      <c r="B13" s="13"/>
      <c r="C13" s="13"/>
      <c r="D13" s="13"/>
      <c r="E13" s="13"/>
      <c r="F13" s="13"/>
      <c r="G13" s="13"/>
      <c r="H13" s="94"/>
      <c r="I13" s="94"/>
      <c r="J13" s="5"/>
      <c r="K13" s="5"/>
      <c r="L13" s="5"/>
      <c r="M13" s="5"/>
      <c r="O13" s="226" t="s">
        <v>1718</v>
      </c>
    </row>
  </sheetData>
  <phoneticPr fontId="91" type="noConversion"/>
  <printOptions horizontalCentered="1" gridLines="1"/>
  <pageMargins left="0.25" right="0.25" top="0.75" bottom="0.75" header="0" footer="0"/>
  <pageSetup paperSize="9" pageOrder="overThenDown" orientation="landscape" cellComments="atEnd"/>
  <rowBreaks count="2" manualBreakCount="2">
    <brk man="1"/>
    <brk id="23" man="1"/>
  </rowBreaks>
  <colBreaks count="2" manualBreakCount="2">
    <brk man="1"/>
    <brk id="13" man="1"/>
  </col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outlinePr summaryRight="0"/>
  </sheetPr>
  <dimension ref="B1:AG106"/>
  <sheetViews>
    <sheetView workbookViewId="0"/>
  </sheetViews>
  <sheetFormatPr baseColWidth="10" defaultColWidth="12.6640625" defaultRowHeight="15.75" customHeight="1" outlineLevelRow="1"/>
  <cols>
    <col min="1" max="1" width="3.1640625" customWidth="1"/>
    <col min="2" max="2" width="3.6640625" customWidth="1"/>
    <col min="3" max="3" width="7.6640625" customWidth="1"/>
    <col min="4" max="4" width="1.83203125" customWidth="1"/>
    <col min="5" max="5" width="7.6640625" customWidth="1"/>
    <col min="6" max="7" width="3.6640625" customWidth="1"/>
    <col min="8" max="9" width="13.6640625" customWidth="1"/>
    <col min="10" max="11" width="4.1640625" customWidth="1"/>
    <col min="13" max="13" width="4.6640625" customWidth="1"/>
    <col min="14" max="14" width="4.1640625" customWidth="1"/>
    <col min="15" max="15" width="16" customWidth="1"/>
    <col min="16" max="17" width="4.6640625" customWidth="1"/>
    <col min="18" max="18" width="13.83203125" customWidth="1"/>
    <col min="19" max="19" width="4.6640625" customWidth="1"/>
    <col min="20" max="20" width="2.1640625" customWidth="1"/>
    <col min="22" max="22" width="4.6640625" customWidth="1"/>
    <col min="23" max="23" width="3.6640625" customWidth="1"/>
    <col min="28" max="28" width="4.6640625" customWidth="1"/>
    <col min="29" max="29" width="3.6640625" customWidth="1"/>
    <col min="34" max="34" width="4.6640625" customWidth="1"/>
  </cols>
  <sheetData>
    <row r="1" spans="2:33" ht="15.75" customHeight="1" outlineLevel="1"/>
    <row r="2" spans="2:33" ht="15.75" customHeight="1" outlineLevel="1">
      <c r="B2" s="238"/>
      <c r="C2" s="244" t="s">
        <v>1901</v>
      </c>
      <c r="D2" s="51"/>
      <c r="E2" s="239"/>
      <c r="F2" s="238"/>
      <c r="G2" s="238"/>
      <c r="H2" s="51"/>
      <c r="I2" s="51"/>
      <c r="J2" s="51"/>
      <c r="K2" s="51"/>
      <c r="L2" s="244" t="s">
        <v>1901</v>
      </c>
      <c r="M2" s="238"/>
      <c r="N2" s="240"/>
      <c r="P2" s="238"/>
      <c r="Q2" s="238"/>
      <c r="R2" s="51" t="s">
        <v>1902</v>
      </c>
      <c r="S2" s="238"/>
      <c r="T2" s="241"/>
      <c r="U2" s="51"/>
      <c r="V2" s="238"/>
      <c r="W2" s="240"/>
      <c r="X2" s="242" t="s">
        <v>29</v>
      </c>
      <c r="Y2" s="242"/>
      <c r="Z2" s="242"/>
      <c r="AA2" s="242"/>
      <c r="AB2" s="238"/>
      <c r="AC2" s="240"/>
      <c r="AD2" s="242" t="s">
        <v>30</v>
      </c>
      <c r="AE2" s="242"/>
      <c r="AF2" s="242"/>
      <c r="AG2" s="243"/>
    </row>
    <row r="3" spans="2:33" ht="15.75" customHeight="1" outlineLevel="1">
      <c r="B3" s="238"/>
      <c r="C3" s="239"/>
      <c r="D3" s="51"/>
      <c r="E3" s="239"/>
      <c r="F3" s="238"/>
      <c r="G3" s="238"/>
      <c r="H3" s="51"/>
      <c r="I3" s="51"/>
      <c r="J3" s="51"/>
      <c r="K3" s="51"/>
      <c r="L3" s="51"/>
      <c r="M3" s="238"/>
      <c r="N3" s="240"/>
      <c r="O3" s="51"/>
      <c r="P3" s="238"/>
      <c r="Q3" s="238"/>
      <c r="R3" s="51"/>
      <c r="S3" s="238"/>
      <c r="T3" s="241"/>
      <c r="U3" s="51"/>
      <c r="V3" s="238"/>
      <c r="W3" s="240"/>
      <c r="Y3" s="242"/>
      <c r="Z3" s="242"/>
      <c r="AA3" s="242"/>
      <c r="AB3" s="238"/>
      <c r="AC3" s="240"/>
      <c r="AD3" s="242"/>
      <c r="AE3" s="242"/>
      <c r="AF3" s="242"/>
      <c r="AG3" s="243"/>
    </row>
    <row r="4" spans="2:33" ht="15.75" customHeight="1" outlineLevel="1">
      <c r="B4" s="238"/>
      <c r="C4" s="239"/>
      <c r="D4" s="51"/>
      <c r="E4" s="239"/>
      <c r="F4" s="238"/>
      <c r="G4" s="238"/>
      <c r="H4" s="51"/>
      <c r="I4" s="51" t="s">
        <v>1903</v>
      </c>
      <c r="J4" s="51"/>
      <c r="K4" s="51"/>
      <c r="L4" s="51"/>
      <c r="M4" s="238"/>
      <c r="N4" s="240"/>
      <c r="O4" s="51"/>
      <c r="P4" s="238"/>
      <c r="Q4" s="238"/>
      <c r="R4" s="51"/>
      <c r="S4" s="238"/>
      <c r="T4" s="241"/>
      <c r="U4" s="51"/>
      <c r="V4" s="238"/>
      <c r="W4" s="240"/>
      <c r="X4" s="242"/>
      <c r="Y4" s="242"/>
      <c r="Z4" s="242"/>
      <c r="AA4" s="245">
        <v>2</v>
      </c>
      <c r="AB4" s="238"/>
      <c r="AC4" s="240"/>
      <c r="AD4" s="242"/>
      <c r="AE4" s="242"/>
      <c r="AF4" s="242"/>
      <c r="AG4" s="245">
        <v>2</v>
      </c>
    </row>
    <row r="5" spans="2:33" ht="15.75" customHeight="1" outlineLevel="1">
      <c r="B5" s="238"/>
      <c r="C5" s="239"/>
      <c r="D5" s="51"/>
      <c r="E5" s="239"/>
      <c r="F5" s="238"/>
      <c r="G5" s="238"/>
      <c r="H5" s="51"/>
      <c r="I5" s="51"/>
      <c r="J5" s="51"/>
      <c r="K5" s="51"/>
      <c r="L5" s="51"/>
      <c r="M5" s="238"/>
      <c r="N5" s="240"/>
      <c r="O5" s="51"/>
      <c r="P5" s="238"/>
      <c r="Q5" s="238"/>
      <c r="R5" s="51"/>
      <c r="S5" s="238"/>
      <c r="T5" s="241"/>
      <c r="V5" s="238"/>
      <c r="W5" s="240"/>
      <c r="X5" s="242"/>
      <c r="Y5" s="242"/>
      <c r="Z5" s="242"/>
      <c r="AA5" s="242"/>
      <c r="AB5" s="238"/>
      <c r="AC5" s="240"/>
      <c r="AD5" s="242"/>
      <c r="AE5" s="242"/>
      <c r="AF5" s="242"/>
      <c r="AG5" s="243"/>
    </row>
    <row r="6" spans="2:33" ht="15.75" customHeight="1">
      <c r="B6" s="238"/>
      <c r="C6" s="246" t="s">
        <v>16</v>
      </c>
      <c r="D6" s="51"/>
      <c r="E6" s="246" t="s">
        <v>33</v>
      </c>
      <c r="F6" s="238"/>
      <c r="G6" s="238"/>
      <c r="H6" s="246" t="s">
        <v>1904</v>
      </c>
      <c r="I6" s="246" t="s">
        <v>1905</v>
      </c>
      <c r="J6" s="51"/>
      <c r="K6" s="51"/>
      <c r="L6" s="246" t="s">
        <v>16</v>
      </c>
      <c r="M6" s="238"/>
      <c r="N6" s="240"/>
      <c r="O6" s="247" t="s">
        <v>33</v>
      </c>
      <c r="P6" s="238"/>
      <c r="Q6" s="238"/>
      <c r="R6" s="246" t="s">
        <v>1906</v>
      </c>
      <c r="S6" s="238"/>
      <c r="T6" s="248"/>
      <c r="U6" s="246" t="s">
        <v>1907</v>
      </c>
      <c r="V6" s="238"/>
      <c r="W6" s="240"/>
      <c r="X6" s="247" t="s">
        <v>1908</v>
      </c>
      <c r="Y6" s="247" t="s">
        <v>738</v>
      </c>
      <c r="Z6" s="247" t="s">
        <v>1769</v>
      </c>
      <c r="AA6" s="247" t="s">
        <v>1770</v>
      </c>
      <c r="AB6" s="238"/>
      <c r="AC6" s="240"/>
      <c r="AD6" s="247" t="s">
        <v>1795</v>
      </c>
      <c r="AE6" s="247" t="s">
        <v>33</v>
      </c>
      <c r="AF6" s="247" t="s">
        <v>1796</v>
      </c>
      <c r="AG6" s="247" t="s">
        <v>1797</v>
      </c>
    </row>
    <row r="7" spans="2:33" ht="23">
      <c r="B7" s="238">
        <v>1</v>
      </c>
      <c r="C7" s="239" t="s">
        <v>165</v>
      </c>
      <c r="D7" s="51"/>
      <c r="E7" s="239" t="s">
        <v>274</v>
      </c>
      <c r="F7" s="238"/>
      <c r="G7" s="238">
        <v>1</v>
      </c>
      <c r="H7" s="51" t="s">
        <v>175</v>
      </c>
      <c r="I7" s="249" t="s">
        <v>165</v>
      </c>
      <c r="J7" s="51"/>
      <c r="K7" s="250">
        <v>1</v>
      </c>
      <c r="L7" s="251" t="s">
        <v>82</v>
      </c>
      <c r="M7" s="238"/>
      <c r="N7" s="250">
        <v>1</v>
      </c>
      <c r="O7" s="125" t="s">
        <v>80</v>
      </c>
      <c r="P7" s="238"/>
      <c r="Q7" s="238">
        <v>1</v>
      </c>
      <c r="R7" s="51" t="s">
        <v>80</v>
      </c>
      <c r="S7" s="238"/>
      <c r="T7" s="241">
        <v>1</v>
      </c>
      <c r="U7" s="239" t="s">
        <v>1909</v>
      </c>
      <c r="V7" s="238"/>
      <c r="W7" s="250">
        <v>1</v>
      </c>
      <c r="X7" s="243" t="s">
        <v>73</v>
      </c>
      <c r="Y7" s="243" t="s">
        <v>1771</v>
      </c>
      <c r="Z7" s="243">
        <f>MATCH($X7, 【設定】聲母十五音對照表!$J$4:$J$25, 0)</f>
        <v>3</v>
      </c>
      <c r="AA7" s="243" t="str">
        <f t="array" ref="AA7">INDEX(十五音聲母資料表, $Z7, $AA$4)</f>
        <v>邊</v>
      </c>
      <c r="AB7" s="238"/>
      <c r="AC7" s="250">
        <v>1</v>
      </c>
      <c r="AD7" s="242" t="s">
        <v>67</v>
      </c>
      <c r="AE7" s="242" t="s">
        <v>1800</v>
      </c>
      <c r="AF7" s="243">
        <f>IFERROR( MATCH($AD7, 【設定】韻母十五音對照表!$S$4:$S$53, 0), MATCH($AD7, 【設定】韻母十五音對照表!$T$4:$T$53, 0) )</f>
        <v>29</v>
      </c>
      <c r="AG7" s="243" t="str">
        <f t="array" ref="AG7">INDEX(十五音韻母資料表, $AF7, $AG$4)</f>
        <v>居</v>
      </c>
    </row>
    <row r="8" spans="2:33" ht="23">
      <c r="B8" s="238">
        <v>2</v>
      </c>
      <c r="C8" s="239" t="s">
        <v>172</v>
      </c>
      <c r="D8" s="51"/>
      <c r="E8" s="239" t="s">
        <v>281</v>
      </c>
      <c r="F8" s="238"/>
      <c r="G8" s="238">
        <v>2</v>
      </c>
      <c r="H8" s="51" t="s">
        <v>172</v>
      </c>
      <c r="I8" s="252" t="s">
        <v>165</v>
      </c>
      <c r="J8" s="51"/>
      <c r="K8" s="250">
        <v>2</v>
      </c>
      <c r="L8" s="251" t="s">
        <v>113</v>
      </c>
      <c r="M8" s="238"/>
      <c r="N8" s="250">
        <v>2</v>
      </c>
      <c r="O8" s="125" t="s">
        <v>492</v>
      </c>
      <c r="P8" s="238"/>
      <c r="Q8" s="238">
        <v>2</v>
      </c>
      <c r="R8" s="51" t="s">
        <v>83</v>
      </c>
      <c r="S8" s="238"/>
      <c r="T8" s="241">
        <v>2</v>
      </c>
      <c r="U8" s="239" t="s">
        <v>1910</v>
      </c>
      <c r="V8" s="238"/>
      <c r="W8" s="250">
        <v>2</v>
      </c>
      <c r="X8" s="243" t="s">
        <v>79</v>
      </c>
      <c r="Y8" s="243" t="s">
        <v>1773</v>
      </c>
      <c r="Z8" s="243">
        <f>MATCH($X8, 【設定】聲母十五音對照表!$J$4:$J$25, 0)</f>
        <v>7</v>
      </c>
      <c r="AA8" s="243" t="str">
        <f t="array" ref="AA8">INDEX(十五音聲母資料表, $Z8, $AA$4)</f>
        <v>頗</v>
      </c>
      <c r="AB8" s="238"/>
      <c r="AC8" s="250">
        <v>2</v>
      </c>
      <c r="AD8" s="242" t="s">
        <v>499</v>
      </c>
      <c r="AE8" s="242" t="s">
        <v>1800</v>
      </c>
      <c r="AF8" s="243">
        <f>IFERROR( MATCH($AD8, 【設定】韻母十五音對照表!$S$4:$S$53, 0), MATCH($AD8, 【設定】韻母十五音對照表!$T$4:$T$53, 0) )</f>
        <v>29</v>
      </c>
      <c r="AG8" s="243" t="str">
        <f t="array" ref="AG8">INDEX(十五音韻母資料表, $AF8, $AG$4)</f>
        <v>居</v>
      </c>
    </row>
    <row r="9" spans="2:33" ht="23">
      <c r="B9" s="238">
        <v>3</v>
      </c>
      <c r="C9" s="239" t="s">
        <v>175</v>
      </c>
      <c r="D9" s="51"/>
      <c r="E9" s="239" t="s">
        <v>288</v>
      </c>
      <c r="F9" s="238"/>
      <c r="G9" s="238">
        <v>3</v>
      </c>
      <c r="H9" s="51" t="s">
        <v>165</v>
      </c>
      <c r="I9" s="252" t="s">
        <v>165</v>
      </c>
      <c r="J9" s="51"/>
      <c r="K9" s="250">
        <v>3</v>
      </c>
      <c r="L9" s="251" t="s">
        <v>79</v>
      </c>
      <c r="M9" s="238"/>
      <c r="N9" s="250">
        <v>3</v>
      </c>
      <c r="O9" s="125" t="s">
        <v>83</v>
      </c>
      <c r="P9" s="238"/>
      <c r="Q9" s="238">
        <v>3</v>
      </c>
      <c r="R9" s="51" t="s">
        <v>446</v>
      </c>
      <c r="S9" s="238"/>
      <c r="T9" s="241">
        <v>3</v>
      </c>
      <c r="U9" s="239" t="s">
        <v>1911</v>
      </c>
      <c r="V9" s="238"/>
      <c r="W9" s="250">
        <v>3</v>
      </c>
      <c r="X9" s="243" t="s">
        <v>227</v>
      </c>
      <c r="Y9" s="243" t="s">
        <v>1774</v>
      </c>
      <c r="Z9" s="243">
        <f>MATCH($X9, 【設定】聲母十五音對照表!$J$4:$J$25, 0)</f>
        <v>16</v>
      </c>
      <c r="AA9" s="243" t="str">
        <f t="array" ref="AA9">INDEX(十五音聲母資料表, $Z9, $AA$4)</f>
        <v>門</v>
      </c>
      <c r="AB9" s="238"/>
      <c r="AC9" s="250">
        <v>3</v>
      </c>
      <c r="AD9" s="242" t="s">
        <v>557</v>
      </c>
      <c r="AE9" s="242" t="s">
        <v>1800</v>
      </c>
      <c r="AF9" s="243">
        <f>IFERROR( MATCH($AD9, 【設定】韻母十五音對照表!$S$4:$S$53, 0), MATCH($AD9, 【設定】韻母十五音對照表!$T$4:$T$53, 0) )</f>
        <v>34</v>
      </c>
      <c r="AG9" s="243" t="str">
        <f t="array" ref="AG9">INDEX(十五音韻母資料表, $AF9, $AG$4)</f>
        <v>梔</v>
      </c>
    </row>
    <row r="10" spans="2:33" ht="23">
      <c r="B10" s="238">
        <v>4</v>
      </c>
      <c r="C10" s="239" t="s">
        <v>178</v>
      </c>
      <c r="D10" s="51"/>
      <c r="E10" s="239" t="s">
        <v>293</v>
      </c>
      <c r="F10" s="238"/>
      <c r="G10" s="238">
        <v>4</v>
      </c>
      <c r="H10" s="51" t="s">
        <v>233</v>
      </c>
      <c r="I10" s="252" t="s">
        <v>165</v>
      </c>
      <c r="J10" s="51"/>
      <c r="K10" s="250">
        <v>4</v>
      </c>
      <c r="L10" s="251" t="s">
        <v>72</v>
      </c>
      <c r="M10" s="238"/>
      <c r="N10" s="250">
        <v>4</v>
      </c>
      <c r="O10" s="125" t="s">
        <v>1805</v>
      </c>
      <c r="P10" s="238"/>
      <c r="Q10" s="238">
        <v>4</v>
      </c>
      <c r="R10" s="51" t="s">
        <v>98</v>
      </c>
      <c r="S10" s="238"/>
      <c r="T10" s="241">
        <v>4</v>
      </c>
      <c r="U10" s="239" t="s">
        <v>1912</v>
      </c>
      <c r="V10" s="238"/>
      <c r="W10" s="250">
        <v>4</v>
      </c>
      <c r="X10" s="243" t="s">
        <v>184</v>
      </c>
      <c r="Y10" s="243" t="s">
        <v>1776</v>
      </c>
      <c r="Z10" s="243">
        <f>MATCH($X10, 【設定】聲母十五音對照表!$J$4:$J$25, 0)</f>
        <v>6</v>
      </c>
      <c r="AA10" s="243" t="str">
        <f t="array" ref="AA10">INDEX(十五音聲母資料表, $Z10, $AA$4)</f>
        <v>地</v>
      </c>
      <c r="AB10" s="238"/>
      <c r="AC10" s="250">
        <v>4</v>
      </c>
      <c r="AD10" s="242" t="s">
        <v>558</v>
      </c>
      <c r="AE10" s="242" t="s">
        <v>1800</v>
      </c>
      <c r="AF10" s="243">
        <f>IFERROR( MATCH($AD10, 【設定】韻母十五音對照表!$S$4:$S$53, 0), MATCH($AD10, 【設定】韻母十五音對照表!$T$4:$T$53, 0) )</f>
        <v>34</v>
      </c>
      <c r="AG10" s="243" t="str">
        <f t="array" ref="AG10">INDEX(十五音韻母資料表, $AF10, $AG$4)</f>
        <v>梔</v>
      </c>
    </row>
    <row r="11" spans="2:33" ht="23">
      <c r="B11" s="238">
        <v>5</v>
      </c>
      <c r="C11" s="239" t="s">
        <v>182</v>
      </c>
      <c r="D11" s="51"/>
      <c r="E11" s="239" t="s">
        <v>297</v>
      </c>
      <c r="F11" s="238"/>
      <c r="G11" s="238">
        <v>5</v>
      </c>
      <c r="H11" s="51" t="s">
        <v>165</v>
      </c>
      <c r="I11" s="252" t="s">
        <v>172</v>
      </c>
      <c r="J11" s="51"/>
      <c r="K11" s="250">
        <v>5</v>
      </c>
      <c r="L11" s="251" t="s">
        <v>76</v>
      </c>
      <c r="M11" s="238"/>
      <c r="N11" s="250">
        <v>5</v>
      </c>
      <c r="O11" s="125" t="s">
        <v>601</v>
      </c>
      <c r="P11" s="238"/>
      <c r="Q11" s="238">
        <v>5</v>
      </c>
      <c r="R11" s="51" t="s">
        <v>367</v>
      </c>
      <c r="S11" s="238"/>
      <c r="T11" s="241">
        <v>5</v>
      </c>
      <c r="U11" s="239" t="s">
        <v>1913</v>
      </c>
      <c r="V11" s="238"/>
      <c r="W11" s="250">
        <v>5</v>
      </c>
      <c r="X11" s="243" t="s">
        <v>92</v>
      </c>
      <c r="Y11" s="243" t="s">
        <v>1777</v>
      </c>
      <c r="Z11" s="243">
        <f>MATCH($X11, 【設定】聲母十五音對照表!$J$4:$J$25, 0)</f>
        <v>8</v>
      </c>
      <c r="AA11" s="243" t="str">
        <f t="array" ref="AA11">INDEX(十五音聲母資料表, $Z11, $AA$4)</f>
        <v>他</v>
      </c>
      <c r="AB11" s="238"/>
      <c r="AC11" s="250">
        <v>5</v>
      </c>
      <c r="AD11" s="242" t="s">
        <v>84</v>
      </c>
      <c r="AE11" s="242" t="s">
        <v>1800</v>
      </c>
      <c r="AF11" s="243">
        <f>IFERROR( MATCH($AD11, 【設定】韻母十五音對照表!$S$4:$S$53, 0), MATCH($AD11, 【設定】韻母十五音對照表!$T$4:$T$53, 0) )</f>
        <v>4</v>
      </c>
      <c r="AG11" s="243" t="str">
        <f t="array" ref="AG11">INDEX(十五音韻母資料表, $AF11, $AG$4)</f>
        <v>規</v>
      </c>
    </row>
    <row r="12" spans="2:33" ht="23">
      <c r="B12" s="238">
        <v>6</v>
      </c>
      <c r="C12" s="239" t="s">
        <v>186</v>
      </c>
      <c r="D12" s="51"/>
      <c r="E12" s="239" t="s">
        <v>310</v>
      </c>
      <c r="F12" s="238"/>
      <c r="G12" s="238">
        <v>6</v>
      </c>
      <c r="H12" s="51" t="s">
        <v>225</v>
      </c>
      <c r="I12" s="252" t="s">
        <v>175</v>
      </c>
      <c r="J12" s="51"/>
      <c r="K12" s="250">
        <v>6</v>
      </c>
      <c r="L12" s="251" t="s">
        <v>92</v>
      </c>
      <c r="M12" s="238"/>
      <c r="N12" s="250">
        <v>6</v>
      </c>
      <c r="O12" s="125" t="s">
        <v>1914</v>
      </c>
      <c r="P12" s="238"/>
      <c r="Q12" s="238">
        <v>6</v>
      </c>
      <c r="R12" s="51" t="s">
        <v>302</v>
      </c>
      <c r="S12" s="238"/>
      <c r="T12" s="241">
        <v>6</v>
      </c>
      <c r="U12" s="239" t="s">
        <v>1915</v>
      </c>
      <c r="V12" s="238"/>
      <c r="W12" s="250">
        <v>6</v>
      </c>
      <c r="X12" s="243" t="s">
        <v>82</v>
      </c>
      <c r="Y12" s="243" t="s">
        <v>1778</v>
      </c>
      <c r="Z12" s="243">
        <f>MATCH($X12, 【設定】聲母十五音對照表!$J$4:$J$25, 0)</f>
        <v>1</v>
      </c>
      <c r="AA12" s="243" t="str">
        <f t="array" ref="AA12">INDEX(十五音聲母資料表, $Z12, $AA$4)</f>
        <v>柳</v>
      </c>
      <c r="AB12" s="238"/>
      <c r="AC12" s="250">
        <v>6</v>
      </c>
      <c r="AD12" s="242" t="s">
        <v>1801</v>
      </c>
      <c r="AE12" s="242" t="s">
        <v>1800</v>
      </c>
      <c r="AF12" s="243" t="e">
        <f>IFERROR( MATCH($AD12, 【設定】韻母十五音對照表!$S$4:$S$53, 0), MATCH($AD12, 【設定】韻母十五音對照表!$T$4:$T$53, 0) )</f>
        <v>#N/A</v>
      </c>
      <c r="AG12" s="243" t="e">
        <f t="array" ref="AG12">INDEX(十五音韻母資料表, $AF12, $AG$4)</f>
        <v>#N/A</v>
      </c>
    </row>
    <row r="13" spans="2:33" ht="23">
      <c r="B13" s="238">
        <v>7</v>
      </c>
      <c r="C13" s="239" t="s">
        <v>190</v>
      </c>
      <c r="D13" s="51"/>
      <c r="E13" s="239" t="s">
        <v>316</v>
      </c>
      <c r="F13" s="238"/>
      <c r="G13" s="238">
        <v>7</v>
      </c>
      <c r="H13" s="51" t="s">
        <v>205</v>
      </c>
      <c r="I13" s="252" t="s">
        <v>175</v>
      </c>
      <c r="J13" s="51"/>
      <c r="K13" s="250">
        <v>7</v>
      </c>
      <c r="L13" s="251" t="s">
        <v>85</v>
      </c>
      <c r="M13" s="238"/>
      <c r="N13" s="250">
        <v>7</v>
      </c>
      <c r="O13" s="125" t="s">
        <v>424</v>
      </c>
      <c r="P13" s="238"/>
      <c r="Q13" s="238">
        <v>7</v>
      </c>
      <c r="R13" s="51" t="s">
        <v>67</v>
      </c>
      <c r="S13" s="238"/>
      <c r="T13" s="241">
        <v>7</v>
      </c>
      <c r="U13" s="239" t="s">
        <v>1916</v>
      </c>
      <c r="V13" s="238"/>
      <c r="W13" s="250">
        <v>7</v>
      </c>
      <c r="X13" s="243" t="s">
        <v>70</v>
      </c>
      <c r="Y13" s="243" t="s">
        <v>1780</v>
      </c>
      <c r="Z13" s="243">
        <f>MATCH($X13, 【設定】聲母十五音對照表!$J$4:$J$25, 0)</f>
        <v>4</v>
      </c>
      <c r="AA13" s="243" t="str">
        <f t="array" ref="AA13">INDEX(十五音聲母資料表, $Z13, $AA$4)</f>
        <v>求</v>
      </c>
      <c r="AB13" s="238"/>
      <c r="AC13" s="250">
        <v>7</v>
      </c>
      <c r="AD13" s="242" t="s">
        <v>533</v>
      </c>
      <c r="AE13" s="242" t="s">
        <v>1800</v>
      </c>
      <c r="AF13" s="243">
        <f>IFERROR( MATCH($AD13, 【設定】韻母十五音對照表!$S$4:$S$53, 0), MATCH($AD13, 【設定】韻母十五音對照表!$T$4:$T$53, 0) )</f>
        <v>32</v>
      </c>
      <c r="AG13" s="243" t="str">
        <f t="array" ref="AG13">INDEX(十五音韻母資料表, $AF13, $AG$4)</f>
        <v>褌</v>
      </c>
    </row>
    <row r="14" spans="2:33" ht="23">
      <c r="B14" s="238">
        <v>8</v>
      </c>
      <c r="C14" s="239" t="s">
        <v>194</v>
      </c>
      <c r="D14" s="51"/>
      <c r="E14" s="239" t="s">
        <v>322</v>
      </c>
      <c r="F14" s="238"/>
      <c r="G14" s="238">
        <v>8</v>
      </c>
      <c r="H14" s="51" t="s">
        <v>242</v>
      </c>
      <c r="I14" s="252" t="s">
        <v>178</v>
      </c>
      <c r="J14" s="51"/>
      <c r="K14" s="250">
        <v>8</v>
      </c>
      <c r="L14" s="251" t="s">
        <v>90</v>
      </c>
      <c r="M14" s="238"/>
      <c r="N14" s="250">
        <v>8</v>
      </c>
      <c r="O14" s="125" t="s">
        <v>109</v>
      </c>
      <c r="P14" s="238"/>
      <c r="Q14" s="238">
        <v>8</v>
      </c>
      <c r="R14" s="51" t="s">
        <v>106</v>
      </c>
      <c r="S14" s="238"/>
      <c r="T14" s="241">
        <v>8</v>
      </c>
      <c r="U14" s="239" t="s">
        <v>1917</v>
      </c>
      <c r="V14" s="238"/>
      <c r="W14" s="250">
        <v>8</v>
      </c>
      <c r="X14" s="243" t="s">
        <v>72</v>
      </c>
      <c r="Y14" s="243" t="s">
        <v>1781</v>
      </c>
      <c r="Z14" s="243">
        <f>MATCH($X14, 【設定】聲母十五音對照表!$J$4:$J$25, 0)</f>
        <v>5</v>
      </c>
      <c r="AA14" s="243" t="str">
        <f t="array" ref="AA14">INDEX(十五音聲母資料表, $Z14, $AA$4)</f>
        <v>去</v>
      </c>
      <c r="AB14" s="238"/>
      <c r="AC14" s="250">
        <v>8</v>
      </c>
      <c r="AD14" s="242" t="s">
        <v>62</v>
      </c>
      <c r="AE14" s="242" t="s">
        <v>1802</v>
      </c>
      <c r="AF14" s="243">
        <f>IFERROR( MATCH($AD14, 【設定】韻母十五音對照表!$S$4:$S$53, 0), MATCH($AD14, 【設定】韻母十五音對照表!$T$4:$T$53, 0) )</f>
        <v>27</v>
      </c>
      <c r="AG14" s="243" t="str">
        <f t="array" ref="AG14">INDEX(十五音韻母資料表, $AF14, $AG$4)</f>
        <v>艍</v>
      </c>
    </row>
    <row r="15" spans="2:33" ht="23">
      <c r="B15" s="238">
        <v>9</v>
      </c>
      <c r="C15" s="239" t="s">
        <v>205</v>
      </c>
      <c r="D15" s="51"/>
      <c r="E15" s="239" t="s">
        <v>333</v>
      </c>
      <c r="F15" s="238"/>
      <c r="G15" s="238">
        <v>9</v>
      </c>
      <c r="H15" s="51" t="s">
        <v>254</v>
      </c>
      <c r="I15" s="252" t="s">
        <v>178</v>
      </c>
      <c r="J15" s="51"/>
      <c r="K15" s="250">
        <v>9</v>
      </c>
      <c r="L15" s="251" t="s">
        <v>55</v>
      </c>
      <c r="M15" s="238"/>
      <c r="N15" s="250">
        <v>9</v>
      </c>
      <c r="O15" s="125" t="s">
        <v>93</v>
      </c>
      <c r="P15" s="238"/>
      <c r="Q15" s="238">
        <v>9</v>
      </c>
      <c r="R15" s="51" t="s">
        <v>1918</v>
      </c>
      <c r="S15" s="238"/>
      <c r="T15" s="241"/>
      <c r="U15" s="51"/>
      <c r="V15" s="238"/>
      <c r="W15" s="250">
        <v>9</v>
      </c>
      <c r="X15" s="243" t="s">
        <v>235</v>
      </c>
      <c r="Y15" s="243" t="s">
        <v>1785</v>
      </c>
      <c r="Z15" s="243">
        <f>MATCH($X15, 【設定】聲母十五音對照表!$J$4:$J$25, 0)</f>
        <v>18</v>
      </c>
      <c r="AA15" s="243" t="str">
        <f t="array" ref="AA15">INDEX(十五音聲母資料表, $Z15, $AA$4)</f>
        <v>語</v>
      </c>
      <c r="AB15" s="238"/>
      <c r="AC15" s="250">
        <v>9</v>
      </c>
      <c r="AD15" s="242" t="s">
        <v>484</v>
      </c>
      <c r="AE15" s="242" t="s">
        <v>1802</v>
      </c>
      <c r="AF15" s="243">
        <f>IFERROR( MATCH($AD15, 【設定】韻母十五音對照表!$S$4:$S$53, 0), MATCH($AD15, 【設定】韻母十五音對照表!$T$4:$T$53, 0) )</f>
        <v>27</v>
      </c>
      <c r="AG15" s="243" t="str">
        <f t="array" ref="AG15">INDEX(十五音韻母資料表, $AF15, $AG$4)</f>
        <v>艍</v>
      </c>
    </row>
    <row r="16" spans="2:33" ht="23">
      <c r="B16" s="238">
        <v>10</v>
      </c>
      <c r="C16" s="239" t="s">
        <v>215</v>
      </c>
      <c r="D16" s="51"/>
      <c r="E16" s="239" t="s">
        <v>340</v>
      </c>
      <c r="F16" s="238"/>
      <c r="G16" s="238">
        <v>10</v>
      </c>
      <c r="H16" s="51" t="s">
        <v>178</v>
      </c>
      <c r="I16" s="252" t="s">
        <v>182</v>
      </c>
      <c r="J16" s="51"/>
      <c r="K16" s="250">
        <v>10</v>
      </c>
      <c r="L16" s="251" t="s">
        <v>199</v>
      </c>
      <c r="M16" s="238"/>
      <c r="N16" s="250">
        <v>10</v>
      </c>
      <c r="O16" s="125" t="s">
        <v>95</v>
      </c>
      <c r="P16" s="238"/>
      <c r="Q16" s="238">
        <v>10</v>
      </c>
      <c r="R16" s="51" t="s">
        <v>110</v>
      </c>
      <c r="S16" s="238"/>
      <c r="T16" s="241"/>
      <c r="U16" s="51"/>
      <c r="V16" s="238"/>
      <c r="W16" s="250">
        <v>10</v>
      </c>
      <c r="X16" s="243" t="s">
        <v>61</v>
      </c>
      <c r="Y16" s="243" t="s">
        <v>1783</v>
      </c>
      <c r="Z16" s="243">
        <f>MATCH($X16, 【設定】聲母十五音對照表!$J$4:$J$25, 0)</f>
        <v>22</v>
      </c>
      <c r="AA16" s="243" t="str">
        <f t="array" ref="AA16">INDEX(十五音聲母資料表, $Z16, $AA$4)</f>
        <v>喜</v>
      </c>
      <c r="AB16" s="238"/>
      <c r="AC16" s="250">
        <v>10</v>
      </c>
      <c r="AD16" s="242" t="s">
        <v>69</v>
      </c>
      <c r="AE16" s="242" t="s">
        <v>1802</v>
      </c>
      <c r="AF16" s="243">
        <f>IFERROR( MATCH($AD16, 【設定】韻母十五音對照表!$S$4:$S$53, 0), MATCH($AD16, 【設定】韻母十五音對照表!$T$4:$T$53, 0) )</f>
        <v>30</v>
      </c>
      <c r="AG16" s="243" t="str">
        <f t="array" ref="AG16">INDEX(十五音韻母資料表, $AF16, $AG$4)</f>
        <v>丩</v>
      </c>
    </row>
    <row r="17" spans="2:33" ht="23">
      <c r="B17" s="238">
        <v>11</v>
      </c>
      <c r="C17" s="239" t="s">
        <v>222</v>
      </c>
      <c r="D17" s="51"/>
      <c r="E17" s="239" t="s">
        <v>349</v>
      </c>
      <c r="F17" s="238"/>
      <c r="G17" s="238">
        <v>11</v>
      </c>
      <c r="H17" s="51" t="s">
        <v>222</v>
      </c>
      <c r="I17" s="252" t="s">
        <v>182</v>
      </c>
      <c r="J17" s="51"/>
      <c r="K17" s="250">
        <v>11</v>
      </c>
      <c r="L17" s="251" t="s">
        <v>63</v>
      </c>
      <c r="M17" s="238"/>
      <c r="N17" s="250">
        <v>11</v>
      </c>
      <c r="O17" s="125" t="s">
        <v>466</v>
      </c>
      <c r="P17" s="238"/>
      <c r="Q17" s="238">
        <v>11</v>
      </c>
      <c r="R17" s="51" t="s">
        <v>69</v>
      </c>
      <c r="S17" s="238"/>
      <c r="T17" s="241"/>
      <c r="U17" s="51"/>
      <c r="V17" s="238"/>
      <c r="W17" s="250">
        <v>11</v>
      </c>
      <c r="X17" s="243" t="s">
        <v>146</v>
      </c>
      <c r="Y17" s="243" t="s">
        <v>1787</v>
      </c>
      <c r="Z17" s="243">
        <f>MATCH($X17, 【設定】聲母十五音對照表!$J$4:$J$25, 0)</f>
        <v>9</v>
      </c>
      <c r="AA17" s="243" t="str">
        <f t="array" ref="AA17">INDEX(十五音聲母資料表, $Z17, $AA$4)</f>
        <v>曾</v>
      </c>
      <c r="AB17" s="238"/>
      <c r="AC17" s="250">
        <v>11</v>
      </c>
      <c r="AD17" s="242" t="s">
        <v>1701</v>
      </c>
      <c r="AE17" s="242" t="s">
        <v>1802</v>
      </c>
      <c r="AF17" s="243" t="e">
        <f>IFERROR( MATCH($AD17, 【設定】韻母十五音對照表!$S$4:$S$53, 0), MATCH($AD17, 【設定】韻母十五音對照表!$T$4:$T$53, 0) )</f>
        <v>#N/A</v>
      </c>
      <c r="AG17" s="243" t="e">
        <f t="array" ref="AG17">INDEX(十五音韻母資料表, $AF17, $AG$4)</f>
        <v>#N/A</v>
      </c>
    </row>
    <row r="18" spans="2:33" ht="23">
      <c r="B18" s="238">
        <v>12</v>
      </c>
      <c r="C18" s="239" t="s">
        <v>225</v>
      </c>
      <c r="D18" s="51"/>
      <c r="E18" s="239" t="s">
        <v>355</v>
      </c>
      <c r="F18" s="238"/>
      <c r="G18" s="238">
        <v>12</v>
      </c>
      <c r="H18" s="51" t="s">
        <v>186</v>
      </c>
      <c r="I18" s="252" t="s">
        <v>186</v>
      </c>
      <c r="J18" s="51"/>
      <c r="K18" s="250">
        <v>12</v>
      </c>
      <c r="L18" s="251" t="s">
        <v>210</v>
      </c>
      <c r="M18" s="238"/>
      <c r="N18" s="250">
        <v>12</v>
      </c>
      <c r="O18" s="125" t="s">
        <v>474</v>
      </c>
      <c r="P18" s="238"/>
      <c r="Q18" s="238">
        <v>12</v>
      </c>
      <c r="R18" s="51" t="s">
        <v>86</v>
      </c>
      <c r="S18" s="238"/>
      <c r="T18" s="241"/>
      <c r="U18" s="51"/>
      <c r="V18" s="238"/>
      <c r="W18" s="250">
        <v>12</v>
      </c>
      <c r="X18" s="243" t="s">
        <v>246</v>
      </c>
      <c r="Y18" s="243" t="s">
        <v>1789</v>
      </c>
      <c r="Z18" s="243">
        <f>MATCH($X18, 【設定】聲母十五音對照表!$J$4:$J$25, 0)</f>
        <v>20</v>
      </c>
      <c r="AA18" s="243" t="str">
        <f t="array" ref="AA18">INDEX(十五音聲母資料表, $Z18, $AA$4)</f>
        <v>出</v>
      </c>
      <c r="AB18" s="238"/>
      <c r="AC18" s="250">
        <v>12</v>
      </c>
      <c r="AD18" s="242" t="s">
        <v>713</v>
      </c>
      <c r="AE18" s="242" t="s">
        <v>1802</v>
      </c>
      <c r="AF18" s="243">
        <f>IFERROR( MATCH($AD18, 【設定】韻母十五音對照表!$S$4:$S$53, 0), MATCH($AD18, 【設定】韻母十五音對照表!$T$4:$T$53, 0) )</f>
        <v>50</v>
      </c>
      <c r="AG18" s="243" t="str">
        <f t="array" ref="AG18">INDEX(十五音韻母資料表, $AF18, $AG$4)</f>
        <v>牛</v>
      </c>
    </row>
    <row r="19" spans="2:33" ht="23">
      <c r="B19" s="238">
        <v>13</v>
      </c>
      <c r="C19" s="239" t="s">
        <v>233</v>
      </c>
      <c r="D19" s="51"/>
      <c r="E19" s="239" t="s">
        <v>365</v>
      </c>
      <c r="F19" s="238"/>
      <c r="G19" s="238">
        <v>13</v>
      </c>
      <c r="H19" s="51" t="s">
        <v>215</v>
      </c>
      <c r="I19" s="252" t="s">
        <v>186</v>
      </c>
      <c r="J19" s="51"/>
      <c r="K19" s="250">
        <v>13</v>
      </c>
      <c r="L19" s="251" t="s">
        <v>65</v>
      </c>
      <c r="M19" s="238"/>
      <c r="N19" s="250">
        <v>13</v>
      </c>
      <c r="O19" s="125" t="s">
        <v>408</v>
      </c>
      <c r="P19" s="238"/>
      <c r="Q19" s="238">
        <v>13</v>
      </c>
      <c r="R19" s="51" t="s">
        <v>1919</v>
      </c>
      <c r="S19" s="238"/>
      <c r="T19" s="241"/>
      <c r="U19" s="51"/>
      <c r="V19" s="238"/>
      <c r="W19" s="250">
        <v>13</v>
      </c>
      <c r="X19" s="243" t="s">
        <v>65</v>
      </c>
      <c r="Y19" s="243" t="s">
        <v>1791</v>
      </c>
      <c r="Z19" s="243">
        <f>MATCH($X19, 【設定】聲母十五音對照表!$J$4:$J$25, 0)</f>
        <v>13</v>
      </c>
      <c r="AA19" s="243" t="str">
        <f t="array" ref="AA19">INDEX(十五音聲母資料表, $Z19, $AA$4)</f>
        <v>時</v>
      </c>
      <c r="AB19" s="238"/>
      <c r="AC19" s="250">
        <v>13</v>
      </c>
      <c r="AD19" s="242" t="s">
        <v>80</v>
      </c>
      <c r="AE19" s="242" t="s">
        <v>1804</v>
      </c>
      <c r="AF19" s="243">
        <f>IFERROR( MATCH($AD19, 【設定】韻母十五音對照表!$S$4:$S$53, 0), MATCH($AD19, 【設定】韻母十五音對照表!$T$4:$T$53, 0) )</f>
        <v>28</v>
      </c>
      <c r="AG19" s="243" t="str">
        <f t="array" ref="AG19">INDEX(十五音韻母資料表, $AF19, $AG$4)</f>
        <v>膠</v>
      </c>
    </row>
    <row r="20" spans="2:33" ht="23">
      <c r="B20" s="238">
        <v>14</v>
      </c>
      <c r="C20" s="239" t="s">
        <v>242</v>
      </c>
      <c r="D20" s="51"/>
      <c r="E20" s="239" t="s">
        <v>371</v>
      </c>
      <c r="F20" s="238"/>
      <c r="G20" s="238">
        <v>14</v>
      </c>
      <c r="H20" s="51" t="s">
        <v>182</v>
      </c>
      <c r="I20" s="252" t="s">
        <v>190</v>
      </c>
      <c r="J20" s="51"/>
      <c r="K20" s="250">
        <v>14</v>
      </c>
      <c r="L20" s="251" t="s">
        <v>218</v>
      </c>
      <c r="M20" s="238"/>
      <c r="N20" s="250">
        <v>14</v>
      </c>
      <c r="O20" s="125" t="s">
        <v>312</v>
      </c>
      <c r="P20" s="238"/>
      <c r="Q20" s="238">
        <v>14</v>
      </c>
      <c r="R20" s="51" t="s">
        <v>1920</v>
      </c>
      <c r="S20" s="238"/>
      <c r="T20" s="241"/>
      <c r="U20" s="51"/>
      <c r="V20" s="238"/>
      <c r="W20" s="250"/>
      <c r="X20" s="242"/>
      <c r="Y20" s="242"/>
      <c r="Z20" s="242"/>
      <c r="AA20" s="242"/>
      <c r="AB20" s="238"/>
      <c r="AC20" s="250">
        <v>14</v>
      </c>
      <c r="AD20" s="242" t="s">
        <v>492</v>
      </c>
      <c r="AE20" s="242" t="s">
        <v>1804</v>
      </c>
      <c r="AF20" s="243">
        <f>IFERROR( MATCH($AD20, 【設定】韻母十五音對照表!$S$4:$S$53, 0), MATCH($AD20, 【設定】韻母十五音對照表!$T$4:$T$53, 0) )</f>
        <v>28</v>
      </c>
      <c r="AG20" s="243" t="str">
        <f t="array" ref="AG20">INDEX(十五音韻母資料表, $AF20, $AG$4)</f>
        <v>膠</v>
      </c>
    </row>
    <row r="21" spans="2:33" ht="23">
      <c r="B21" s="238">
        <v>15</v>
      </c>
      <c r="C21" s="239" t="s">
        <v>254</v>
      </c>
      <c r="D21" s="51"/>
      <c r="E21" s="239" t="s">
        <v>379</v>
      </c>
      <c r="F21" s="238"/>
      <c r="G21" s="238">
        <v>15</v>
      </c>
      <c r="H21" s="51" t="s">
        <v>190</v>
      </c>
      <c r="I21" s="252" t="s">
        <v>190</v>
      </c>
      <c r="J21" s="51"/>
      <c r="K21" s="250">
        <v>15</v>
      </c>
      <c r="L21" s="253" t="s">
        <v>223</v>
      </c>
      <c r="M21" s="238"/>
      <c r="N21" s="250">
        <v>15</v>
      </c>
      <c r="O21" s="125" t="s">
        <v>102</v>
      </c>
      <c r="P21" s="238"/>
      <c r="Q21" s="238">
        <v>15</v>
      </c>
      <c r="R21" s="51" t="s">
        <v>415</v>
      </c>
      <c r="S21" s="238"/>
      <c r="T21" s="241"/>
      <c r="U21" s="51"/>
      <c r="V21" s="238"/>
      <c r="W21" s="250"/>
      <c r="X21" s="242"/>
      <c r="Y21" s="242"/>
      <c r="Z21" s="242"/>
      <c r="AA21" s="242"/>
      <c r="AB21" s="238"/>
      <c r="AC21" s="250">
        <v>15</v>
      </c>
      <c r="AD21" s="242" t="s">
        <v>477</v>
      </c>
      <c r="AE21" s="242" t="s">
        <v>1804</v>
      </c>
      <c r="AF21" s="243">
        <f>IFERROR( MATCH($AD21, 【設定】韻母十五音對照表!$S$4:$S$53, 0), MATCH($AD21, 【設定】韻母十五音對照表!$T$4:$T$53, 0) )</f>
        <v>26</v>
      </c>
      <c r="AG21" s="243" t="str">
        <f t="array" ref="AG21">INDEX(十五音韻母資料表, $AF21, $AG$4)</f>
        <v>監</v>
      </c>
    </row>
    <row r="22" spans="2:33" ht="23">
      <c r="B22" s="238">
        <v>16</v>
      </c>
      <c r="C22" s="239"/>
      <c r="D22" s="51"/>
      <c r="E22" s="239" t="s">
        <v>387</v>
      </c>
      <c r="F22" s="238"/>
      <c r="G22" s="238">
        <v>16</v>
      </c>
      <c r="H22" s="51" t="s">
        <v>254</v>
      </c>
      <c r="I22" s="252" t="s">
        <v>205</v>
      </c>
      <c r="J22" s="51"/>
      <c r="K22" s="250">
        <v>16</v>
      </c>
      <c r="L22" s="251" t="s">
        <v>73</v>
      </c>
      <c r="M22" s="238"/>
      <c r="N22" s="250">
        <v>16</v>
      </c>
      <c r="O22" s="125" t="s">
        <v>438</v>
      </c>
      <c r="P22" s="238"/>
      <c r="Q22" s="238">
        <v>16</v>
      </c>
      <c r="R22" s="51" t="s">
        <v>325</v>
      </c>
      <c r="S22" s="238"/>
      <c r="T22" s="241"/>
      <c r="U22" s="51"/>
      <c r="V22" s="238"/>
      <c r="W22" s="250"/>
      <c r="X22" s="242"/>
      <c r="Y22" s="242"/>
      <c r="Z22" s="242"/>
      <c r="AA22" s="242"/>
      <c r="AB22" s="238"/>
      <c r="AC22" s="250">
        <v>16</v>
      </c>
      <c r="AD22" s="242" t="s">
        <v>478</v>
      </c>
      <c r="AE22" s="242" t="s">
        <v>1804</v>
      </c>
      <c r="AF22" s="243">
        <f>IFERROR( MATCH($AD22, 【設定】韻母十五音對照表!$S$4:$S$53, 0), MATCH($AD22, 【設定】韻母十五音對照表!$T$4:$T$53, 0) )</f>
        <v>26</v>
      </c>
      <c r="AG22" s="243" t="str">
        <f t="array" ref="AG22">INDEX(十五音韻母資料表, $AF22, $AG$4)</f>
        <v>監</v>
      </c>
    </row>
    <row r="23" spans="2:33" ht="23">
      <c r="B23" s="238">
        <v>17</v>
      </c>
      <c r="C23" s="239"/>
      <c r="D23" s="51"/>
      <c r="E23" s="239" t="s">
        <v>391</v>
      </c>
      <c r="F23" s="238"/>
      <c r="G23" s="238">
        <v>17</v>
      </c>
      <c r="H23" s="51" t="s">
        <v>205</v>
      </c>
      <c r="I23" s="252" t="s">
        <v>205</v>
      </c>
      <c r="J23" s="51"/>
      <c r="K23" s="250">
        <v>17</v>
      </c>
      <c r="L23" s="251" t="s">
        <v>229</v>
      </c>
      <c r="M23" s="238"/>
      <c r="N23" s="250">
        <v>17</v>
      </c>
      <c r="O23" s="125" t="s">
        <v>115</v>
      </c>
      <c r="P23" s="238"/>
      <c r="Q23" s="238">
        <v>17</v>
      </c>
      <c r="R23" s="51" t="s">
        <v>1921</v>
      </c>
      <c r="S23" s="238"/>
      <c r="T23" s="241"/>
      <c r="U23" s="51"/>
      <c r="V23" s="238"/>
      <c r="W23" s="250"/>
      <c r="X23" s="242"/>
      <c r="Y23" s="242"/>
      <c r="Z23" s="242"/>
      <c r="AA23" s="242"/>
      <c r="AB23" s="238"/>
      <c r="AC23" s="250">
        <v>17</v>
      </c>
      <c r="AD23" s="242" t="s">
        <v>106</v>
      </c>
      <c r="AE23" s="242" t="s">
        <v>1804</v>
      </c>
      <c r="AF23" s="243">
        <f>IFERROR( MATCH($AD23, 【設定】韻母十五音對照表!$S$4:$S$53, 0), MATCH($AD23, 【設定】韻母十五音對照表!$T$4:$T$53, 0) )</f>
        <v>24</v>
      </c>
      <c r="AG23" s="243" t="str">
        <f t="array" ref="AG23">INDEX(十五音韻母資料表, $AF23, $AG$4)</f>
        <v>迦</v>
      </c>
    </row>
    <row r="24" spans="2:33" ht="23">
      <c r="B24" s="238">
        <v>18</v>
      </c>
      <c r="C24" s="239"/>
      <c r="D24" s="51"/>
      <c r="E24" s="239" t="s">
        <v>396</v>
      </c>
      <c r="F24" s="238"/>
      <c r="G24" s="238">
        <v>18</v>
      </c>
      <c r="H24" s="51" t="s">
        <v>182</v>
      </c>
      <c r="I24" s="252" t="s">
        <v>215</v>
      </c>
      <c r="J24" s="51"/>
      <c r="K24" s="250">
        <v>18</v>
      </c>
      <c r="L24" s="251" t="s">
        <v>70</v>
      </c>
      <c r="M24" s="238"/>
      <c r="N24" s="250">
        <v>18</v>
      </c>
      <c r="O24" s="125" t="s">
        <v>1922</v>
      </c>
      <c r="P24" s="238"/>
      <c r="Q24" s="238">
        <v>18</v>
      </c>
      <c r="R24" s="51" t="s">
        <v>62</v>
      </c>
      <c r="S24" s="238"/>
      <c r="T24" s="241"/>
      <c r="U24" s="51"/>
      <c r="V24" s="238"/>
      <c r="W24" s="250"/>
      <c r="X24" s="242"/>
      <c r="Y24" s="242"/>
      <c r="Z24" s="242"/>
      <c r="AA24" s="242"/>
      <c r="AB24" s="238"/>
      <c r="AC24" s="250">
        <v>18</v>
      </c>
      <c r="AD24" s="242" t="s">
        <v>130</v>
      </c>
      <c r="AE24" s="242" t="s">
        <v>1804</v>
      </c>
      <c r="AF24" s="243">
        <f>IFERROR( MATCH($AD24, 【設定】韻母十五音對照表!$S$4:$S$53, 0), MATCH($AD24, 【設定】韻母十五音對照表!$T$4:$T$53, 0) )</f>
        <v>24</v>
      </c>
      <c r="AG24" s="243" t="str">
        <f t="array" ref="AG24">INDEX(十五音韻母資料表, $AF24, $AG$4)</f>
        <v>迦</v>
      </c>
    </row>
    <row r="25" spans="2:33" ht="23">
      <c r="B25" s="238">
        <v>19</v>
      </c>
      <c r="C25" s="239"/>
      <c r="D25" s="51"/>
      <c r="E25" s="239" t="s">
        <v>406</v>
      </c>
      <c r="F25" s="238"/>
      <c r="G25" s="238">
        <v>19</v>
      </c>
      <c r="H25" s="51" t="s">
        <v>233</v>
      </c>
      <c r="I25" s="252" t="s">
        <v>222</v>
      </c>
      <c r="J25" s="51"/>
      <c r="K25" s="250">
        <v>19</v>
      </c>
      <c r="L25" s="251" t="s">
        <v>111</v>
      </c>
      <c r="M25" s="238"/>
      <c r="N25" s="250">
        <v>19</v>
      </c>
      <c r="O25" s="125" t="s">
        <v>98</v>
      </c>
      <c r="P25" s="238"/>
      <c r="Q25" s="238">
        <v>19</v>
      </c>
      <c r="R25" s="51" t="s">
        <v>84</v>
      </c>
      <c r="S25" s="238"/>
      <c r="T25" s="241"/>
      <c r="U25" s="51"/>
      <c r="V25" s="238"/>
      <c r="W25" s="250"/>
      <c r="X25" s="242"/>
      <c r="Y25" s="242"/>
      <c r="Z25" s="242"/>
      <c r="AA25" s="242"/>
      <c r="AB25" s="238"/>
      <c r="AC25" s="250">
        <v>19</v>
      </c>
      <c r="AD25" s="242" t="s">
        <v>576</v>
      </c>
      <c r="AE25" s="242" t="s">
        <v>1804</v>
      </c>
      <c r="AF25" s="243">
        <f>IFERROR( MATCH($AD25, 【設定】韻母十五音對照表!$S$4:$S$53, 0), MATCH($AD25, 【設定】韻母十五音對照表!$T$4:$T$53, 0) )</f>
        <v>36</v>
      </c>
      <c r="AG25" s="243" t="str">
        <f t="array" ref="AG25">INDEX(十五音韻母資料表, $AF25, $AG$4)</f>
        <v>驚</v>
      </c>
    </row>
    <row r="26" spans="2:33" ht="23">
      <c r="B26" s="238">
        <v>20</v>
      </c>
      <c r="C26" s="239"/>
      <c r="D26" s="51"/>
      <c r="E26" s="239" t="s">
        <v>412</v>
      </c>
      <c r="F26" s="238"/>
      <c r="G26" s="238">
        <v>20</v>
      </c>
      <c r="H26" s="51" t="s">
        <v>165</v>
      </c>
      <c r="I26" s="252" t="s">
        <v>222</v>
      </c>
      <c r="J26" s="51"/>
      <c r="K26" s="250">
        <v>20</v>
      </c>
      <c r="L26" s="251" t="s">
        <v>68</v>
      </c>
      <c r="M26" s="238"/>
      <c r="N26" s="250">
        <v>20</v>
      </c>
      <c r="O26" s="125" t="s">
        <v>306</v>
      </c>
      <c r="P26" s="238"/>
      <c r="Q26" s="238">
        <v>20</v>
      </c>
      <c r="R26" s="51" t="s">
        <v>1923</v>
      </c>
      <c r="S26" s="238"/>
      <c r="T26" s="241"/>
      <c r="U26" s="51"/>
      <c r="V26" s="238"/>
      <c r="W26" s="250"/>
      <c r="X26" s="242"/>
      <c r="Y26" s="242"/>
      <c r="Z26" s="242"/>
      <c r="AA26" s="242"/>
      <c r="AB26" s="238"/>
      <c r="AC26" s="250">
        <v>20</v>
      </c>
      <c r="AD26" s="242" t="s">
        <v>1807</v>
      </c>
      <c r="AE26" s="242" t="s">
        <v>1804</v>
      </c>
      <c r="AF26" s="243" t="e">
        <f>IFERROR( MATCH($AD26, 【設定】韻母十五音對照表!$S$4:$S$53, 0), MATCH($AD26, 【設定】韻母十五音對照表!$T$4:$T$53, 0) )</f>
        <v>#N/A</v>
      </c>
      <c r="AG26" s="243" t="e">
        <f t="array" ref="AG26">INDEX(十五音韻母資料表, $AF26, $AG$4)</f>
        <v>#N/A</v>
      </c>
    </row>
    <row r="27" spans="2:33" ht="23">
      <c r="B27" s="238">
        <v>21</v>
      </c>
      <c r="C27" s="239"/>
      <c r="D27" s="51"/>
      <c r="E27" s="239" t="s">
        <v>422</v>
      </c>
      <c r="F27" s="238"/>
      <c r="G27" s="238">
        <v>21</v>
      </c>
      <c r="H27" s="51" t="s">
        <v>165</v>
      </c>
      <c r="I27" s="252" t="s">
        <v>225</v>
      </c>
      <c r="J27" s="51"/>
      <c r="K27" s="250">
        <v>21</v>
      </c>
      <c r="L27" s="251" t="s">
        <v>248</v>
      </c>
      <c r="M27" s="238"/>
      <c r="N27" s="250">
        <v>21</v>
      </c>
      <c r="O27" s="125" t="s">
        <v>301</v>
      </c>
      <c r="P27" s="238"/>
      <c r="Q27" s="238">
        <v>21</v>
      </c>
      <c r="R27" s="51" t="s">
        <v>1924</v>
      </c>
      <c r="S27" s="238"/>
      <c r="T27" s="241"/>
      <c r="U27" s="51"/>
      <c r="V27" s="238"/>
      <c r="W27" s="250"/>
      <c r="X27" s="242"/>
      <c r="Y27" s="242"/>
      <c r="Z27" s="242"/>
      <c r="AA27" s="242"/>
      <c r="AB27" s="238"/>
      <c r="AC27" s="250">
        <v>21</v>
      </c>
      <c r="AD27" s="242" t="s">
        <v>415</v>
      </c>
      <c r="AE27" s="242" t="s">
        <v>1804</v>
      </c>
      <c r="AF27" s="243">
        <f>IFERROR( MATCH($AD27, 【設定】韻母十五音對照表!$S$4:$S$53, 0), MATCH($AD27, 【設定】韻母十五音對照表!$T$4:$T$53, 0) )</f>
        <v>20</v>
      </c>
      <c r="AG27" s="243" t="str">
        <f t="array" ref="AG27">INDEX(十五音韻母資料表, $AF27, $AG$4)</f>
        <v>瓜</v>
      </c>
    </row>
    <row r="28" spans="2:33" ht="23">
      <c r="B28" s="238">
        <v>22</v>
      </c>
      <c r="C28" s="239"/>
      <c r="D28" s="51"/>
      <c r="E28" s="239" t="s">
        <v>429</v>
      </c>
      <c r="F28" s="238"/>
      <c r="G28" s="238">
        <v>22</v>
      </c>
      <c r="H28" s="51" t="s">
        <v>186</v>
      </c>
      <c r="I28" s="252" t="s">
        <v>233</v>
      </c>
      <c r="J28" s="51"/>
      <c r="K28" s="250">
        <v>22</v>
      </c>
      <c r="L28" s="251" t="s">
        <v>61</v>
      </c>
      <c r="M28" s="238"/>
      <c r="N28" s="250">
        <v>22</v>
      </c>
      <c r="O28" s="125" t="s">
        <v>596</v>
      </c>
      <c r="P28" s="238"/>
      <c r="Q28" s="238"/>
      <c r="R28" s="51"/>
      <c r="S28" s="238"/>
      <c r="T28" s="241"/>
      <c r="U28" s="51"/>
      <c r="V28" s="238"/>
      <c r="W28" s="250"/>
      <c r="X28" s="242"/>
      <c r="Y28" s="242"/>
      <c r="Z28" s="242"/>
      <c r="AA28" s="242"/>
      <c r="AB28" s="238"/>
      <c r="AC28" s="250">
        <v>22</v>
      </c>
      <c r="AD28" s="242" t="s">
        <v>419</v>
      </c>
      <c r="AE28" s="242" t="s">
        <v>1804</v>
      </c>
      <c r="AF28" s="243">
        <f>IFERROR( MATCH($AD28, 【設定】韻母十五音對照表!$S$4:$S$53, 0), MATCH($AD28, 【設定】韻母十五音對照表!$T$4:$T$53, 0) )</f>
        <v>20</v>
      </c>
      <c r="AG28" s="243" t="str">
        <f t="array" ref="AG28">INDEX(十五音韻母資料表, $AF28, $AG$4)</f>
        <v>瓜</v>
      </c>
    </row>
    <row r="29" spans="2:33" ht="23">
      <c r="B29" s="238">
        <v>23</v>
      </c>
      <c r="C29" s="239"/>
      <c r="D29" s="51"/>
      <c r="E29" s="239" t="s">
        <v>436</v>
      </c>
      <c r="F29" s="238"/>
      <c r="G29" s="238">
        <v>23</v>
      </c>
      <c r="H29" s="51" t="s">
        <v>175</v>
      </c>
      <c r="I29" s="252" t="s">
        <v>233</v>
      </c>
      <c r="J29" s="51"/>
      <c r="K29" s="51"/>
      <c r="L29" s="51"/>
      <c r="M29" s="238"/>
      <c r="N29" s="250">
        <v>23</v>
      </c>
      <c r="O29" s="125" t="s">
        <v>367</v>
      </c>
      <c r="P29" s="238"/>
      <c r="Q29" s="238"/>
      <c r="R29" s="51"/>
      <c r="S29" s="238"/>
      <c r="T29" s="241"/>
      <c r="U29" s="51"/>
      <c r="V29" s="238"/>
      <c r="W29" s="250"/>
      <c r="X29" s="242"/>
      <c r="Y29" s="242"/>
      <c r="Z29" s="242"/>
      <c r="AA29" s="242"/>
      <c r="AB29" s="238"/>
      <c r="AC29" s="250">
        <v>23</v>
      </c>
      <c r="AD29" s="242" t="s">
        <v>586</v>
      </c>
      <c r="AE29" s="242" t="s">
        <v>1804</v>
      </c>
      <c r="AF29" s="243">
        <f>IFERROR( MATCH($AD29, 【設定】韻母十五音對照表!$S$4:$S$53, 0), MATCH($AD29, 【設定】韻母十五音對照表!$T$4:$T$53, 0) )</f>
        <v>37</v>
      </c>
      <c r="AG29" s="243" t="str">
        <f t="array" ref="AG29">INDEX(十五音韻母資料表, $AF29, $AG$4)</f>
        <v>官</v>
      </c>
    </row>
    <row r="30" spans="2:33" ht="23">
      <c r="B30" s="238">
        <v>24</v>
      </c>
      <c r="C30" s="239"/>
      <c r="D30" s="51"/>
      <c r="E30" s="239" t="s">
        <v>447</v>
      </c>
      <c r="F30" s="238"/>
      <c r="G30" s="238">
        <v>24</v>
      </c>
      <c r="H30" s="51" t="s">
        <v>222</v>
      </c>
      <c r="I30" s="252" t="s">
        <v>242</v>
      </c>
      <c r="J30" s="51"/>
      <c r="K30" s="51"/>
      <c r="L30" s="51"/>
      <c r="M30" s="238"/>
      <c r="N30" s="250">
        <v>24</v>
      </c>
      <c r="O30" s="125" t="s">
        <v>1925</v>
      </c>
      <c r="P30" s="238"/>
      <c r="Q30" s="238"/>
      <c r="R30" s="51"/>
      <c r="S30" s="238"/>
      <c r="T30" s="241"/>
      <c r="U30" s="51"/>
      <c r="V30" s="238"/>
      <c r="W30" s="250"/>
      <c r="X30" s="242"/>
      <c r="Y30" s="242"/>
      <c r="Z30" s="242"/>
      <c r="AA30" s="242"/>
      <c r="AB30" s="238"/>
      <c r="AC30" s="250">
        <v>24</v>
      </c>
      <c r="AD30" s="242" t="s">
        <v>75</v>
      </c>
      <c r="AE30" s="242" t="s">
        <v>1809</v>
      </c>
      <c r="AF30" s="243">
        <f>IFERROR( MATCH($AD30, 【設定】韻母十五音對照表!$S$4:$S$53, 0), MATCH($AD30, 【設定】韻母十五音對照表!$T$4:$T$53, 0) )</f>
        <v>11</v>
      </c>
      <c r="AG30" s="243" t="str">
        <f t="array" ref="AG30">INDEX(十五音韻母資料表, $AF30, $AG$4)</f>
        <v>沽</v>
      </c>
    </row>
    <row r="31" spans="2:33" ht="23">
      <c r="B31" s="238">
        <v>25</v>
      </c>
      <c r="C31" s="239"/>
      <c r="D31" s="51"/>
      <c r="E31" s="239" t="s">
        <v>455</v>
      </c>
      <c r="F31" s="238"/>
      <c r="G31" s="238">
        <v>25</v>
      </c>
      <c r="H31" s="51" t="s">
        <v>178</v>
      </c>
      <c r="I31" s="252" t="s">
        <v>242</v>
      </c>
      <c r="J31" s="51"/>
      <c r="K31" s="51"/>
      <c r="L31" s="51"/>
      <c r="M31" s="238"/>
      <c r="N31" s="250">
        <v>25</v>
      </c>
      <c r="O31" s="125" t="s">
        <v>77</v>
      </c>
      <c r="P31" s="238"/>
      <c r="Q31" s="238"/>
      <c r="R31" s="51"/>
      <c r="S31" s="238"/>
      <c r="T31" s="241"/>
      <c r="U31" s="51"/>
      <c r="V31" s="238"/>
      <c r="W31" s="250"/>
      <c r="X31" s="242"/>
      <c r="Y31" s="242"/>
      <c r="Z31" s="242"/>
      <c r="AA31" s="242"/>
      <c r="AB31" s="238"/>
      <c r="AC31" s="250">
        <v>25</v>
      </c>
      <c r="AD31" s="242" t="s">
        <v>617</v>
      </c>
      <c r="AE31" s="242" t="s">
        <v>1809</v>
      </c>
      <c r="AF31" s="243">
        <f>IFERROR( MATCH($AD31, 【設定】韻母十五音對照表!$S$4:$S$53, 0), MATCH($AD31, 【設定】韻母十五音對照表!$T$4:$T$53, 0) )</f>
        <v>41</v>
      </c>
      <c r="AG31" s="243" t="str">
        <f t="array" ref="AG31">INDEX(十五音韻母資料表, $AF31, $AG$4)</f>
        <v>姑</v>
      </c>
    </row>
    <row r="32" spans="2:33" ht="23">
      <c r="B32" s="238">
        <v>26</v>
      </c>
      <c r="C32" s="239"/>
      <c r="D32" s="51"/>
      <c r="E32" s="239" t="s">
        <v>464</v>
      </c>
      <c r="F32" s="238"/>
      <c r="G32" s="238">
        <v>26</v>
      </c>
      <c r="H32" s="51" t="s">
        <v>190</v>
      </c>
      <c r="I32" s="252" t="s">
        <v>254</v>
      </c>
      <c r="J32" s="51"/>
      <c r="K32" s="51"/>
      <c r="L32" s="51"/>
      <c r="M32" s="238"/>
      <c r="N32" s="250">
        <v>26</v>
      </c>
      <c r="O32" s="125" t="s">
        <v>81</v>
      </c>
      <c r="P32" s="238"/>
      <c r="Q32" s="238"/>
      <c r="R32" s="51"/>
      <c r="S32" s="238"/>
      <c r="T32" s="241"/>
      <c r="U32" s="51"/>
      <c r="V32" s="238"/>
      <c r="W32" s="250"/>
      <c r="X32" s="242"/>
      <c r="Y32" s="242"/>
      <c r="Z32" s="242"/>
      <c r="AA32" s="242"/>
      <c r="AB32" s="238"/>
      <c r="AC32" s="250">
        <v>26</v>
      </c>
      <c r="AD32" s="242" t="s">
        <v>1803</v>
      </c>
      <c r="AE32" s="242" t="s">
        <v>1809</v>
      </c>
      <c r="AF32" s="243" t="e">
        <f>IFERROR( MATCH($AD32, 【設定】韻母十五音對照表!$S$4:$S$53, 0), MATCH($AD32, 【設定】韻母十五音對照表!$T$4:$T$53, 0) )</f>
        <v>#N/A</v>
      </c>
      <c r="AG32" s="243" t="e">
        <f t="array" ref="AG32">INDEX(十五音韻母資料表, $AF32, $AG$4)</f>
        <v>#N/A</v>
      </c>
    </row>
    <row r="33" spans="2:33" ht="23">
      <c r="B33" s="238">
        <v>27</v>
      </c>
      <c r="C33" s="239"/>
      <c r="D33" s="51"/>
      <c r="E33" s="239" t="s">
        <v>480</v>
      </c>
      <c r="F33" s="238"/>
      <c r="G33" s="238">
        <v>27</v>
      </c>
      <c r="H33" s="51" t="s">
        <v>242</v>
      </c>
      <c r="I33" s="252" t="s">
        <v>254</v>
      </c>
      <c r="J33" s="51"/>
      <c r="K33" s="51"/>
      <c r="L33" s="51"/>
      <c r="M33" s="238"/>
      <c r="N33" s="250">
        <v>27</v>
      </c>
      <c r="O33" s="125" t="s">
        <v>510</v>
      </c>
      <c r="P33" s="238"/>
      <c r="Q33" s="238"/>
      <c r="R33" s="51"/>
      <c r="S33" s="238"/>
      <c r="T33" s="241"/>
      <c r="U33" s="51"/>
      <c r="V33" s="238"/>
      <c r="W33" s="250"/>
      <c r="X33" s="242"/>
      <c r="Y33" s="242"/>
      <c r="Z33" s="242"/>
      <c r="AA33" s="242"/>
      <c r="AB33" s="238"/>
      <c r="AC33" s="250">
        <v>27</v>
      </c>
      <c r="AD33" s="242" t="s">
        <v>86</v>
      </c>
      <c r="AE33" s="242" t="s">
        <v>1810</v>
      </c>
      <c r="AF33" s="243">
        <f>IFERROR( MATCH($AD33, 【設定】韻母十五音對照表!$S$4:$S$53, 0), MATCH($AD33, 【設定】韻母十五音對照表!$T$4:$T$53, 0) )</f>
        <v>15</v>
      </c>
      <c r="AG33" s="243" t="str">
        <f t="array" ref="AG33">INDEX(十五音韻母資料表, $AF33, $AG$4)</f>
        <v>高</v>
      </c>
    </row>
    <row r="34" spans="2:33" ht="23">
      <c r="B34" s="238">
        <v>28</v>
      </c>
      <c r="C34" s="239"/>
      <c r="D34" s="51"/>
      <c r="E34" s="239" t="s">
        <v>490</v>
      </c>
      <c r="F34" s="238"/>
      <c r="G34" s="238">
        <v>28</v>
      </c>
      <c r="H34" s="51"/>
      <c r="I34" s="51"/>
      <c r="J34" s="51"/>
      <c r="K34" s="51"/>
      <c r="L34" s="51"/>
      <c r="M34" s="238"/>
      <c r="N34" s="250">
        <v>28</v>
      </c>
      <c r="O34" s="125" t="s">
        <v>518</v>
      </c>
      <c r="P34" s="238"/>
      <c r="Q34" s="238"/>
      <c r="R34" s="51"/>
      <c r="S34" s="238"/>
      <c r="T34" s="241"/>
      <c r="U34" s="51"/>
      <c r="V34" s="238"/>
      <c r="W34" s="250"/>
      <c r="X34" s="242"/>
      <c r="Y34" s="242"/>
      <c r="Z34" s="242"/>
      <c r="AA34" s="242"/>
      <c r="AB34" s="238"/>
      <c r="AC34" s="250">
        <v>28</v>
      </c>
      <c r="AD34" s="242" t="s">
        <v>381</v>
      </c>
      <c r="AE34" s="242" t="s">
        <v>1810</v>
      </c>
      <c r="AF34" s="243">
        <f>IFERROR( MATCH($AD34, 【設定】韻母十五音對照表!$S$4:$S$53, 0), MATCH($AD34, 【設定】韻母十五音對照表!$T$4:$T$53, 0) )</f>
        <v>15</v>
      </c>
      <c r="AG34" s="243" t="str">
        <f t="array" ref="AG34">INDEX(十五音韻母資料表, $AF34, $AG$4)</f>
        <v>高</v>
      </c>
    </row>
    <row r="35" spans="2:33" ht="23">
      <c r="B35" s="238">
        <v>29</v>
      </c>
      <c r="C35" s="239"/>
      <c r="D35" s="51"/>
      <c r="E35" s="239" t="s">
        <v>497</v>
      </c>
      <c r="F35" s="238"/>
      <c r="G35" s="238">
        <v>29</v>
      </c>
      <c r="H35" s="51"/>
      <c r="I35" s="51"/>
      <c r="J35" s="51"/>
      <c r="K35" s="51"/>
      <c r="L35" s="51"/>
      <c r="M35" s="238"/>
      <c r="N35" s="250">
        <v>29</v>
      </c>
      <c r="O35" s="125" t="s">
        <v>67</v>
      </c>
      <c r="P35" s="238"/>
      <c r="Q35" s="238"/>
      <c r="R35" s="51"/>
      <c r="S35" s="238"/>
      <c r="T35" s="241"/>
      <c r="U35" s="51"/>
      <c r="V35" s="238"/>
      <c r="W35" s="250"/>
      <c r="X35" s="242"/>
      <c r="Y35" s="242"/>
      <c r="Z35" s="242"/>
      <c r="AA35" s="242"/>
      <c r="AB35" s="238"/>
      <c r="AC35" s="250">
        <v>29</v>
      </c>
      <c r="AD35" s="242" t="s">
        <v>110</v>
      </c>
      <c r="AE35" s="242" t="s">
        <v>1810</v>
      </c>
      <c r="AF35" s="243">
        <f>IFERROR( MATCH($AD35, 【設定】韻母十五音對照表!$S$4:$S$53, 0), MATCH($AD35, 【設定】韻母十五音對照表!$T$4:$T$53, 0) )</f>
        <v>33</v>
      </c>
      <c r="AG35" s="243" t="str">
        <f t="array" ref="AG35">INDEX(十五音韻母資料表, $AF35, $AG$4)</f>
        <v>茄</v>
      </c>
    </row>
    <row r="36" spans="2:33" ht="23">
      <c r="B36" s="238">
        <v>30</v>
      </c>
      <c r="C36" s="239"/>
      <c r="D36" s="51"/>
      <c r="E36" s="239" t="s">
        <v>504</v>
      </c>
      <c r="F36" s="238"/>
      <c r="G36" s="238">
        <v>30</v>
      </c>
      <c r="H36" s="51"/>
      <c r="I36" s="51"/>
      <c r="J36" s="51"/>
      <c r="K36" s="51"/>
      <c r="L36" s="51"/>
      <c r="M36" s="238"/>
      <c r="N36" s="250">
        <v>30</v>
      </c>
      <c r="O36" s="125" t="s">
        <v>106</v>
      </c>
      <c r="P36" s="238"/>
      <c r="Q36" s="238"/>
      <c r="R36" s="51"/>
      <c r="S36" s="238"/>
      <c r="T36" s="241"/>
      <c r="U36" s="51"/>
      <c r="V36" s="238"/>
      <c r="W36" s="250"/>
      <c r="X36" s="242"/>
      <c r="Y36" s="242"/>
      <c r="Z36" s="242"/>
      <c r="AA36" s="242"/>
      <c r="AB36" s="238"/>
      <c r="AC36" s="250">
        <v>30</v>
      </c>
      <c r="AD36" s="242" t="s">
        <v>537</v>
      </c>
      <c r="AE36" s="242" t="s">
        <v>1810</v>
      </c>
      <c r="AF36" s="243">
        <f>IFERROR( MATCH($AD36, 【設定】韻母十五音對照表!$S$4:$S$53, 0), MATCH($AD36, 【設定】韻母十五音對照表!$T$4:$T$53, 0) )</f>
        <v>33</v>
      </c>
      <c r="AG36" s="243" t="str">
        <f t="array" ref="AG36">INDEX(十五音韻母資料表, $AF36, $AG$4)</f>
        <v>茄</v>
      </c>
    </row>
    <row r="37" spans="2:33" ht="23">
      <c r="B37" s="238">
        <v>31</v>
      </c>
      <c r="C37" s="239"/>
      <c r="D37" s="51"/>
      <c r="E37" s="239" t="s">
        <v>508</v>
      </c>
      <c r="F37" s="238"/>
      <c r="G37" s="238">
        <v>31</v>
      </c>
      <c r="H37" s="51"/>
      <c r="I37" s="51"/>
      <c r="J37" s="51"/>
      <c r="K37" s="51"/>
      <c r="L37" s="51"/>
      <c r="M37" s="238"/>
      <c r="N37" s="250">
        <v>31</v>
      </c>
      <c r="O37" s="125" t="s">
        <v>130</v>
      </c>
      <c r="P37" s="238"/>
      <c r="Q37" s="238"/>
      <c r="R37" s="51"/>
      <c r="S37" s="238"/>
      <c r="T37" s="241"/>
      <c r="U37" s="51"/>
      <c r="V37" s="238"/>
      <c r="W37" s="250"/>
      <c r="X37" s="242"/>
      <c r="Y37" s="242"/>
      <c r="Z37" s="242"/>
      <c r="AA37" s="242"/>
      <c r="AB37" s="238"/>
      <c r="AC37" s="250">
        <v>31</v>
      </c>
      <c r="AD37" s="242" t="s">
        <v>98</v>
      </c>
      <c r="AE37" s="242" t="s">
        <v>1811</v>
      </c>
      <c r="AF37" s="243">
        <f>IFERROR( MATCH($AD37, 【設定】韻母十五音對照表!$S$4:$S$53, 0), MATCH($AD37, 【設定】韻母十五音對照表!$T$4:$T$53, 0) )</f>
        <v>39</v>
      </c>
      <c r="AG37" s="243" t="str">
        <f t="array" ref="AG37">INDEX(十五音韻母資料表, $AF37, $AG$4)</f>
        <v>伽</v>
      </c>
    </row>
    <row r="38" spans="2:33" ht="23">
      <c r="B38" s="238">
        <v>32</v>
      </c>
      <c r="C38" s="239"/>
      <c r="D38" s="51"/>
      <c r="E38" s="239" t="s">
        <v>524</v>
      </c>
      <c r="F38" s="238"/>
      <c r="G38" s="238">
        <v>32</v>
      </c>
      <c r="H38" s="51"/>
      <c r="I38" s="51"/>
      <c r="J38" s="51"/>
      <c r="K38" s="51"/>
      <c r="L38" s="51"/>
      <c r="M38" s="238"/>
      <c r="N38" s="250">
        <v>32</v>
      </c>
      <c r="O38" s="125" t="s">
        <v>399</v>
      </c>
      <c r="P38" s="238"/>
      <c r="Q38" s="238"/>
      <c r="R38" s="51"/>
      <c r="S38" s="238"/>
      <c r="T38" s="241"/>
      <c r="U38" s="51"/>
      <c r="V38" s="238"/>
      <c r="W38" s="250"/>
      <c r="X38" s="242"/>
      <c r="Y38" s="242"/>
      <c r="Z38" s="242"/>
      <c r="AA38" s="242"/>
      <c r="AB38" s="238"/>
      <c r="AC38" s="250">
        <v>32</v>
      </c>
      <c r="AD38" s="242" t="s">
        <v>596</v>
      </c>
      <c r="AE38" s="242" t="s">
        <v>1811</v>
      </c>
      <c r="AF38" s="243">
        <f>IFERROR( MATCH($AD38, 【設定】韻母十五音對照表!$S$4:$S$53, 0), MATCH($AD38, 【設定】韻母十五音對照表!$T$4:$T$53, 0) )</f>
        <v>39</v>
      </c>
      <c r="AG38" s="243" t="str">
        <f t="array" ref="AG38">INDEX(十五音韻母資料表, $AF38, $AG$4)</f>
        <v>伽</v>
      </c>
    </row>
    <row r="39" spans="2:33" ht="23">
      <c r="B39" s="238">
        <v>33</v>
      </c>
      <c r="C39" s="239"/>
      <c r="D39" s="51"/>
      <c r="E39" s="239" t="s">
        <v>535</v>
      </c>
      <c r="F39" s="238"/>
      <c r="G39" s="238">
        <v>33</v>
      </c>
      <c r="H39" s="51"/>
      <c r="I39" s="51"/>
      <c r="J39" s="51"/>
      <c r="K39" s="51"/>
      <c r="L39" s="51"/>
      <c r="M39" s="238"/>
      <c r="N39" s="250">
        <v>33</v>
      </c>
      <c r="O39" s="125" t="s">
        <v>107</v>
      </c>
      <c r="P39" s="238"/>
      <c r="Q39" s="238"/>
      <c r="R39" s="51"/>
      <c r="S39" s="238"/>
      <c r="T39" s="241"/>
      <c r="U39" s="51"/>
      <c r="V39" s="238"/>
      <c r="W39" s="250"/>
      <c r="X39" s="242"/>
      <c r="Y39" s="242"/>
      <c r="Z39" s="242"/>
      <c r="AA39" s="242"/>
      <c r="AB39" s="238"/>
      <c r="AC39" s="250">
        <v>33</v>
      </c>
      <c r="AD39" s="242" t="s">
        <v>521</v>
      </c>
      <c r="AE39" s="242" t="s">
        <v>1811</v>
      </c>
      <c r="AF39" s="243">
        <f>IFERROR( MATCH($AD39, 【設定】韻母十五音對照表!$S$4:$S$53, 0), MATCH($AD39, 【設定】韻母十五音對照表!$T$4:$T$53, 0) )</f>
        <v>31</v>
      </c>
      <c r="AG39" s="243" t="str">
        <f t="array" ref="AG39">INDEX(十五音韻母資料表, $AF39, $AG$4)</f>
        <v>更</v>
      </c>
    </row>
    <row r="40" spans="2:33" ht="23">
      <c r="B40" s="238">
        <v>34</v>
      </c>
      <c r="C40" s="239"/>
      <c r="D40" s="51"/>
      <c r="E40" s="239" t="s">
        <v>544</v>
      </c>
      <c r="F40" s="238"/>
      <c r="G40" s="238">
        <v>34</v>
      </c>
      <c r="H40" s="51"/>
      <c r="I40" s="51"/>
      <c r="J40" s="51"/>
      <c r="K40" s="51"/>
      <c r="L40" s="51"/>
      <c r="M40" s="238"/>
      <c r="N40" s="250">
        <v>34</v>
      </c>
      <c r="O40" s="125" t="s">
        <v>91</v>
      </c>
      <c r="P40" s="238"/>
      <c r="Q40" s="238"/>
      <c r="R40" s="51"/>
      <c r="S40" s="238"/>
      <c r="T40" s="241"/>
      <c r="U40" s="51"/>
      <c r="V40" s="238"/>
      <c r="W40" s="250"/>
      <c r="X40" s="242"/>
      <c r="Y40" s="242"/>
      <c r="Z40" s="242"/>
      <c r="AA40" s="242"/>
      <c r="AB40" s="238"/>
      <c r="AC40" s="250">
        <v>34</v>
      </c>
      <c r="AD40" s="242" t="s">
        <v>522</v>
      </c>
      <c r="AE40" s="242" t="s">
        <v>1811</v>
      </c>
      <c r="AF40" s="243">
        <f>IFERROR( MATCH($AD40, 【設定】韻母十五音對照表!$S$4:$S$53, 0), MATCH($AD40, 【設定】韻母十五音對照表!$T$4:$T$53, 0) )</f>
        <v>31</v>
      </c>
      <c r="AG40" s="243" t="str">
        <f t="array" ref="AG40">INDEX(十五音韻母資料表, $AF40, $AG$4)</f>
        <v>更</v>
      </c>
    </row>
    <row r="41" spans="2:33" ht="23">
      <c r="B41" s="238">
        <v>35</v>
      </c>
      <c r="C41" s="239"/>
      <c r="D41" s="51"/>
      <c r="E41" s="239" t="s">
        <v>559</v>
      </c>
      <c r="F41" s="238"/>
      <c r="G41" s="238">
        <v>35</v>
      </c>
      <c r="H41" s="51"/>
      <c r="I41" s="51"/>
      <c r="J41" s="51"/>
      <c r="K41" s="51"/>
      <c r="L41" s="51"/>
      <c r="M41" s="238"/>
      <c r="N41" s="250">
        <v>35</v>
      </c>
      <c r="O41" s="125" t="s">
        <v>398</v>
      </c>
      <c r="P41" s="238"/>
      <c r="Q41" s="238"/>
      <c r="R41" s="51"/>
      <c r="S41" s="238"/>
      <c r="T41" s="241"/>
      <c r="U41" s="51"/>
      <c r="V41" s="238"/>
      <c r="W41" s="250"/>
      <c r="X41" s="242"/>
      <c r="Y41" s="242"/>
      <c r="Z41" s="242"/>
      <c r="AA41" s="242"/>
      <c r="AB41" s="238"/>
      <c r="AC41" s="250">
        <v>35</v>
      </c>
      <c r="AD41" s="242" t="s">
        <v>147</v>
      </c>
      <c r="AE41" s="242" t="s">
        <v>1811</v>
      </c>
      <c r="AF41" s="243">
        <f>IFERROR( MATCH($AD41, 【設定】韻母十五音對照表!$S$4:$S$53, 0), MATCH($AD41, 【設定】韻母十五音對照表!$T$4:$T$53, 0) )</f>
        <v>25</v>
      </c>
      <c r="AG41" s="243" t="str">
        <f t="array" ref="AG41">INDEX(十五音韻母資料表, $AF41, $AG$4)</f>
        <v>檜</v>
      </c>
    </row>
    <row r="42" spans="2:33" ht="23">
      <c r="B42" s="238">
        <v>36</v>
      </c>
      <c r="C42" s="239"/>
      <c r="D42" s="51"/>
      <c r="E42" s="239" t="s">
        <v>569</v>
      </c>
      <c r="F42" s="238"/>
      <c r="G42" s="238">
        <v>36</v>
      </c>
      <c r="H42" s="51"/>
      <c r="I42" s="51"/>
      <c r="J42" s="51"/>
      <c r="K42" s="51"/>
      <c r="L42" s="51"/>
      <c r="M42" s="238"/>
      <c r="N42" s="250">
        <v>36</v>
      </c>
      <c r="O42" s="125" t="s">
        <v>112</v>
      </c>
      <c r="P42" s="238"/>
      <c r="Q42" s="238"/>
      <c r="R42" s="51"/>
      <c r="S42" s="238"/>
      <c r="T42" s="241"/>
      <c r="U42" s="51"/>
      <c r="V42" s="238"/>
      <c r="W42" s="250"/>
      <c r="X42" s="242"/>
      <c r="Y42" s="242"/>
      <c r="Z42" s="242"/>
      <c r="AA42" s="242"/>
      <c r="AB42" s="238"/>
      <c r="AC42" s="250">
        <v>36</v>
      </c>
      <c r="AD42" s="242" t="s">
        <v>461</v>
      </c>
      <c r="AE42" s="242" t="s">
        <v>1811</v>
      </c>
      <c r="AF42" s="243">
        <f>IFERROR( MATCH($AD42, 【設定】韻母十五音對照表!$S$4:$S$53, 0), MATCH($AD42, 【設定】韻母十五音對照表!$T$4:$T$53, 0) )</f>
        <v>25</v>
      </c>
      <c r="AG42" s="243" t="str">
        <f t="array" ref="AG42">INDEX(十五音韻母資料表, $AF42, $AG$4)</f>
        <v>檜</v>
      </c>
    </row>
    <row r="43" spans="2:33" ht="23">
      <c r="B43" s="238">
        <v>37</v>
      </c>
      <c r="C43" s="239"/>
      <c r="D43" s="51"/>
      <c r="E43" s="239" t="s">
        <v>578</v>
      </c>
      <c r="F43" s="238"/>
      <c r="G43" s="238">
        <v>37</v>
      </c>
      <c r="H43" s="51"/>
      <c r="I43" s="51"/>
      <c r="J43" s="51"/>
      <c r="K43" s="51"/>
      <c r="L43" s="51"/>
      <c r="M43" s="238"/>
      <c r="N43" s="250">
        <v>37</v>
      </c>
      <c r="O43" s="125" t="s">
        <v>574</v>
      </c>
      <c r="P43" s="238"/>
      <c r="Q43" s="238"/>
      <c r="R43" s="51"/>
      <c r="S43" s="238"/>
      <c r="T43" s="241"/>
      <c r="U43" s="51"/>
      <c r="V43" s="238"/>
      <c r="W43" s="250"/>
      <c r="X43" s="242"/>
      <c r="Y43" s="242"/>
      <c r="Z43" s="242"/>
      <c r="AA43" s="242"/>
      <c r="AB43" s="238"/>
      <c r="AC43" s="250">
        <v>37</v>
      </c>
      <c r="AD43" s="242" t="s">
        <v>1812</v>
      </c>
      <c r="AE43" s="242" t="s">
        <v>1811</v>
      </c>
      <c r="AF43" s="243" t="e">
        <f>IFERROR( MATCH($AD43, 【設定】韻母十五音對照表!$S$4:$S$53, 0), MATCH($AD43, 【設定】韻母十五音對照表!$T$4:$T$53, 0) )</f>
        <v>#N/A</v>
      </c>
      <c r="AG43" s="243" t="e">
        <f t="array" ref="AG43">INDEX(十五音韻母資料表, $AF43, $AG$4)</f>
        <v>#N/A</v>
      </c>
    </row>
    <row r="44" spans="2:33" ht="23">
      <c r="B44" s="238">
        <v>38</v>
      </c>
      <c r="C44" s="239"/>
      <c r="D44" s="51"/>
      <c r="E44" s="239" t="s">
        <v>587</v>
      </c>
      <c r="F44" s="238"/>
      <c r="G44" s="238">
        <v>38</v>
      </c>
      <c r="H44" s="51"/>
      <c r="I44" s="51"/>
      <c r="J44" s="51"/>
      <c r="K44" s="51"/>
      <c r="L44" s="51"/>
      <c r="M44" s="238"/>
      <c r="N44" s="250">
        <v>38</v>
      </c>
      <c r="O44" s="125" t="s">
        <v>96</v>
      </c>
      <c r="P44" s="238"/>
      <c r="Q44" s="238"/>
      <c r="R44" s="51"/>
      <c r="S44" s="238"/>
      <c r="T44" s="241"/>
      <c r="U44" s="51"/>
      <c r="V44" s="238"/>
      <c r="W44" s="250"/>
      <c r="X44" s="242"/>
      <c r="Y44" s="242"/>
      <c r="Z44" s="242"/>
      <c r="AA44" s="242"/>
      <c r="AB44" s="238"/>
      <c r="AC44" s="250">
        <v>38</v>
      </c>
      <c r="AD44" s="242" t="s">
        <v>83</v>
      </c>
      <c r="AE44" s="242" t="s">
        <v>1813</v>
      </c>
      <c r="AF44" s="243">
        <f>IFERROR( MATCH($AD44, 【設定】韻母十五音對照表!$S$4:$S$53, 0), MATCH($AD44, 【設定】韻母十五音對照表!$T$4:$T$53, 0) )</f>
        <v>16</v>
      </c>
      <c r="AG44" s="243" t="str">
        <f t="array" ref="AG44">INDEX(十五音韻母資料表, $AF44, $AG$4)</f>
        <v>皆</v>
      </c>
    </row>
    <row r="45" spans="2:33" ht="23">
      <c r="B45" s="238">
        <v>39</v>
      </c>
      <c r="C45" s="239"/>
      <c r="D45" s="51"/>
      <c r="E45" s="239" t="s">
        <v>593</v>
      </c>
      <c r="F45" s="238"/>
      <c r="G45" s="238">
        <v>39</v>
      </c>
      <c r="H45" s="51"/>
      <c r="I45" s="51"/>
      <c r="J45" s="51"/>
      <c r="K45" s="51"/>
      <c r="L45" s="51"/>
      <c r="M45" s="238"/>
      <c r="N45" s="250">
        <v>39</v>
      </c>
      <c r="O45" s="125" t="s">
        <v>114</v>
      </c>
      <c r="P45" s="238"/>
      <c r="Q45" s="238"/>
      <c r="R45" s="51"/>
      <c r="S45" s="238"/>
      <c r="T45" s="241"/>
      <c r="U45" s="51"/>
      <c r="V45" s="238"/>
      <c r="W45" s="250"/>
      <c r="X45" s="242"/>
      <c r="Y45" s="242"/>
      <c r="Z45" s="242"/>
      <c r="AA45" s="242"/>
      <c r="AB45" s="238"/>
      <c r="AC45" s="250">
        <v>39</v>
      </c>
      <c r="AD45" s="242" t="s">
        <v>606</v>
      </c>
      <c r="AE45" s="242" t="s">
        <v>1813</v>
      </c>
      <c r="AF45" s="243">
        <f>IFERROR( MATCH($AD45, 【設定】韻母十五音對照表!$S$4:$S$53, 0), MATCH($AD45, 【設定】韻母十五音對照表!$T$4:$T$53, 0) )</f>
        <v>40</v>
      </c>
      <c r="AG45" s="243" t="str">
        <f t="array" ref="AG45">INDEX(十五音韻母資料表, $AF45, $AG$4)</f>
        <v>閒</v>
      </c>
    </row>
    <row r="46" spans="2:33" ht="23">
      <c r="B46" s="238">
        <v>40</v>
      </c>
      <c r="C46" s="239"/>
      <c r="D46" s="51"/>
      <c r="E46" s="239" t="s">
        <v>135</v>
      </c>
      <c r="F46" s="238"/>
      <c r="G46" s="238">
        <v>40</v>
      </c>
      <c r="H46" s="51"/>
      <c r="I46" s="51"/>
      <c r="J46" s="51"/>
      <c r="K46" s="51"/>
      <c r="L46" s="51"/>
      <c r="M46" s="238"/>
      <c r="N46" s="250">
        <v>40</v>
      </c>
      <c r="O46" s="125" t="s">
        <v>89</v>
      </c>
      <c r="P46" s="238"/>
      <c r="Q46" s="238"/>
      <c r="R46" s="51"/>
      <c r="S46" s="238"/>
      <c r="T46" s="241"/>
      <c r="U46" s="51"/>
      <c r="V46" s="238"/>
      <c r="W46" s="250"/>
      <c r="X46" s="242"/>
      <c r="Y46" s="242"/>
      <c r="Z46" s="242"/>
      <c r="AA46" s="242"/>
      <c r="AB46" s="238"/>
      <c r="AC46" s="250">
        <v>40</v>
      </c>
      <c r="AD46" s="242" t="s">
        <v>325</v>
      </c>
      <c r="AE46" s="242" t="s">
        <v>1813</v>
      </c>
      <c r="AF46" s="243">
        <f>IFERROR( MATCH($AD46, 【設定】韻母十五音對照表!$S$4:$S$53, 0), MATCH($AD46, 【設定】韻母十五音對照表!$T$4:$T$53, 0) )</f>
        <v>8</v>
      </c>
      <c r="AG46" s="243" t="str">
        <f t="array" ref="AG46">INDEX(十五音韻母資料表, $AF46, $AG$4)</f>
        <v>乖</v>
      </c>
    </row>
    <row r="47" spans="2:33" ht="23">
      <c r="B47" s="238">
        <v>41</v>
      </c>
      <c r="C47" s="239"/>
      <c r="D47" s="51"/>
      <c r="E47" s="239" t="s">
        <v>608</v>
      </c>
      <c r="F47" s="238"/>
      <c r="G47" s="238">
        <v>41</v>
      </c>
      <c r="H47" s="51"/>
      <c r="I47" s="51"/>
      <c r="J47" s="51"/>
      <c r="K47" s="51"/>
      <c r="L47" s="51"/>
      <c r="M47" s="238"/>
      <c r="N47" s="250">
        <v>41</v>
      </c>
      <c r="O47" s="125" t="s">
        <v>357</v>
      </c>
      <c r="P47" s="238"/>
      <c r="Q47" s="238"/>
      <c r="R47" s="51"/>
      <c r="S47" s="238"/>
      <c r="T47" s="241"/>
      <c r="U47" s="51"/>
      <c r="V47" s="238"/>
      <c r="W47" s="250"/>
      <c r="X47" s="242"/>
      <c r="Y47" s="242"/>
      <c r="Z47" s="242"/>
      <c r="AA47" s="242"/>
      <c r="AB47" s="238"/>
      <c r="AC47" s="250">
        <v>41</v>
      </c>
      <c r="AD47" s="242" t="s">
        <v>652</v>
      </c>
      <c r="AE47" s="242" t="s">
        <v>1813</v>
      </c>
      <c r="AF47" s="243">
        <f>IFERROR( MATCH($AD47, 【設定】韻母十五音對照表!$S$4:$S$53, 0), MATCH($AD47, 【設定】韻母十五音對照表!$T$4:$T$53, 0) )</f>
        <v>44</v>
      </c>
      <c r="AG47" s="243" t="str">
        <f t="array" ref="AG47">INDEX(十五音韻母資料表, $AF47, $AG$4)</f>
        <v>閂</v>
      </c>
    </row>
    <row r="48" spans="2:33" ht="23">
      <c r="B48" s="238">
        <v>42</v>
      </c>
      <c r="C48" s="239"/>
      <c r="D48" s="51"/>
      <c r="E48" s="239" t="s">
        <v>619</v>
      </c>
      <c r="F48" s="238"/>
      <c r="G48" s="238">
        <v>42</v>
      </c>
      <c r="H48" s="51"/>
      <c r="I48" s="51"/>
      <c r="J48" s="51"/>
      <c r="K48" s="51"/>
      <c r="L48" s="51"/>
      <c r="M48" s="238"/>
      <c r="N48" s="250">
        <v>42</v>
      </c>
      <c r="O48" s="125" t="s">
        <v>666</v>
      </c>
      <c r="P48" s="238"/>
      <c r="Q48" s="238"/>
      <c r="R48" s="51"/>
      <c r="S48" s="238"/>
      <c r="T48" s="241"/>
      <c r="U48" s="51"/>
      <c r="V48" s="238"/>
      <c r="W48" s="250"/>
      <c r="X48" s="242"/>
      <c r="Y48" s="242"/>
      <c r="Z48" s="242"/>
      <c r="AA48" s="242"/>
      <c r="AB48" s="238"/>
      <c r="AC48" s="250">
        <v>42</v>
      </c>
      <c r="AD48" s="242" t="s">
        <v>444</v>
      </c>
      <c r="AE48" s="242" t="s">
        <v>1814</v>
      </c>
      <c r="AF48" s="243">
        <f>IFERROR( MATCH($AD48, 【設定】韻母十五音對照表!$S$4:$S$53, 0), MATCH($AD48, 【設定】韻母十五音對照表!$T$4:$T$53, 0) )</f>
        <v>23</v>
      </c>
      <c r="AG48" s="243" t="str">
        <f t="array" ref="AG48">INDEX(十五音韻母資料表, $AF48, $AG$4)</f>
        <v>交</v>
      </c>
    </row>
    <row r="49" spans="2:33" ht="23">
      <c r="B49" s="238">
        <v>43</v>
      </c>
      <c r="C49" s="239"/>
      <c r="D49" s="51"/>
      <c r="E49" s="239" t="s">
        <v>624</v>
      </c>
      <c r="F49" s="238"/>
      <c r="G49" s="238">
        <v>43</v>
      </c>
      <c r="H49" s="51"/>
      <c r="I49" s="51"/>
      <c r="J49" s="51"/>
      <c r="K49" s="51"/>
      <c r="L49" s="51"/>
      <c r="M49" s="238"/>
      <c r="N49" s="250">
        <v>43</v>
      </c>
      <c r="O49" s="125" t="s">
        <v>674</v>
      </c>
      <c r="P49" s="238"/>
      <c r="Q49" s="238"/>
      <c r="R49" s="51"/>
      <c r="S49" s="238"/>
      <c r="T49" s="241"/>
      <c r="U49" s="51"/>
      <c r="V49" s="238"/>
      <c r="W49" s="250"/>
      <c r="X49" s="242"/>
      <c r="Y49" s="242"/>
      <c r="Z49" s="242"/>
      <c r="AA49" s="242"/>
      <c r="AB49" s="238"/>
      <c r="AC49" s="250">
        <v>43</v>
      </c>
      <c r="AD49" s="242" t="s">
        <v>445</v>
      </c>
      <c r="AE49" s="242" t="s">
        <v>1814</v>
      </c>
      <c r="AF49" s="243">
        <f>IFERROR( MATCH($AD49, 【設定】韻母十五音對照表!$S$4:$S$53, 0), MATCH($AD49, 【設定】韻母十五音對照表!$T$4:$T$53, 0) )</f>
        <v>23</v>
      </c>
      <c r="AG49" s="243" t="str">
        <f t="array" ref="AG49">INDEX(十五音韻母資料表, $AF49, $AG$4)</f>
        <v>交</v>
      </c>
    </row>
    <row r="50" spans="2:33" ht="23">
      <c r="B50" s="238">
        <v>44</v>
      </c>
      <c r="C50" s="239"/>
      <c r="D50" s="51"/>
      <c r="E50" s="239" t="s">
        <v>636</v>
      </c>
      <c r="F50" s="238"/>
      <c r="G50" s="238">
        <v>44</v>
      </c>
      <c r="H50" s="51"/>
      <c r="I50" s="51"/>
      <c r="J50" s="51"/>
      <c r="K50" s="51"/>
      <c r="L50" s="51"/>
      <c r="M50" s="238"/>
      <c r="N50" s="250">
        <v>44</v>
      </c>
      <c r="O50" s="125" t="s">
        <v>499</v>
      </c>
      <c r="P50" s="238"/>
      <c r="Q50" s="238"/>
      <c r="R50" s="51"/>
      <c r="S50" s="238"/>
      <c r="T50" s="241"/>
      <c r="U50" s="51"/>
      <c r="V50" s="238"/>
      <c r="W50" s="250"/>
      <c r="X50" s="242"/>
      <c r="Y50" s="242"/>
      <c r="Z50" s="242"/>
      <c r="AA50" s="242"/>
      <c r="AB50" s="238"/>
      <c r="AC50" s="250">
        <v>44</v>
      </c>
      <c r="AD50" s="242" t="s">
        <v>694</v>
      </c>
      <c r="AE50" s="242" t="s">
        <v>1814</v>
      </c>
      <c r="AF50" s="243">
        <f>IFERROR( MATCH($AD50, 【設定】韻母十五音對照表!$S$4:$S$53, 0), MATCH($AD50, 【設定】韻母十五音對照表!$T$4:$T$53, 0) )</f>
        <v>48</v>
      </c>
      <c r="AG50" s="243" t="str">
        <f t="array" ref="AG50">INDEX(十五音韻母資料表, $AF50, $AG$4)</f>
        <v>爻</v>
      </c>
    </row>
    <row r="51" spans="2:33" ht="23">
      <c r="B51" s="238">
        <v>45</v>
      </c>
      <c r="C51" s="239"/>
      <c r="D51" s="51"/>
      <c r="E51" s="239" t="s">
        <v>637</v>
      </c>
      <c r="F51" s="238"/>
      <c r="G51" s="238">
        <v>45</v>
      </c>
      <c r="H51" s="51"/>
      <c r="I51" s="51"/>
      <c r="J51" s="51"/>
      <c r="K51" s="51"/>
      <c r="L51" s="51"/>
      <c r="M51" s="238"/>
      <c r="N51" s="250">
        <v>45</v>
      </c>
      <c r="O51" s="125" t="s">
        <v>64</v>
      </c>
      <c r="P51" s="238"/>
      <c r="Q51" s="238"/>
      <c r="R51" s="51"/>
      <c r="S51" s="238"/>
      <c r="T51" s="241"/>
      <c r="U51" s="51"/>
      <c r="V51" s="238"/>
      <c r="W51" s="250"/>
      <c r="X51" s="242"/>
      <c r="Y51" s="242"/>
      <c r="Z51" s="242"/>
      <c r="AA51" s="242"/>
      <c r="AB51" s="238"/>
      <c r="AC51" s="250">
        <v>45</v>
      </c>
      <c r="AD51" s="242" t="s">
        <v>1808</v>
      </c>
      <c r="AE51" s="242" t="s">
        <v>1814</v>
      </c>
      <c r="AF51" s="243" t="e">
        <f>IFERROR( MATCH($AD51, 【設定】韻母十五音對照表!$S$4:$S$53, 0), MATCH($AD51, 【設定】韻母十五音對照表!$T$4:$T$53, 0) )</f>
        <v>#N/A</v>
      </c>
      <c r="AG51" s="243" t="e">
        <f t="array" ref="AG51">INDEX(十五音韻母資料表, $AF51, $AG$4)</f>
        <v>#N/A</v>
      </c>
    </row>
    <row r="52" spans="2:33" ht="23">
      <c r="B52" s="238">
        <v>46</v>
      </c>
      <c r="C52" s="239"/>
      <c r="D52" s="51"/>
      <c r="E52" s="239" t="s">
        <v>664</v>
      </c>
      <c r="F52" s="238"/>
      <c r="G52" s="238">
        <v>46</v>
      </c>
      <c r="H52" s="51"/>
      <c r="I52" s="51"/>
      <c r="J52" s="51"/>
      <c r="K52" s="51"/>
      <c r="L52" s="51"/>
      <c r="M52" s="238"/>
      <c r="N52" s="250">
        <v>46</v>
      </c>
      <c r="O52" s="125" t="s">
        <v>105</v>
      </c>
      <c r="P52" s="238"/>
      <c r="Q52" s="238"/>
      <c r="R52" s="51"/>
      <c r="S52" s="238"/>
      <c r="T52" s="241"/>
      <c r="U52" s="51"/>
      <c r="V52" s="238"/>
      <c r="W52" s="250"/>
      <c r="X52" s="242"/>
      <c r="Y52" s="242"/>
      <c r="Z52" s="242"/>
      <c r="AA52" s="242"/>
      <c r="AB52" s="238"/>
      <c r="AC52" s="250">
        <v>46</v>
      </c>
      <c r="AD52" s="242" t="s">
        <v>363</v>
      </c>
      <c r="AE52" s="242" t="s">
        <v>1814</v>
      </c>
      <c r="AF52" s="243">
        <f>IFERROR( MATCH($AD52, 【設定】韻母十五音對照表!$S$4:$S$53, 0), MATCH($AD52, 【設定】韻母十五音對照表!$T$4:$T$53, 0) )</f>
        <v>12</v>
      </c>
      <c r="AG52" s="243" t="str">
        <f t="array" ref="AG52">INDEX(十五音韻母資料表, $AF52, $AG$4)</f>
        <v>嬌</v>
      </c>
    </row>
    <row r="53" spans="2:33" ht="23">
      <c r="B53" s="238">
        <v>47</v>
      </c>
      <c r="C53" s="239"/>
      <c r="D53" s="51"/>
      <c r="E53" s="239" t="s">
        <v>679</v>
      </c>
      <c r="F53" s="238"/>
      <c r="G53" s="238">
        <v>47</v>
      </c>
      <c r="H53" s="51"/>
      <c r="I53" s="51"/>
      <c r="J53" s="51"/>
      <c r="K53" s="51"/>
      <c r="L53" s="51"/>
      <c r="M53" s="238"/>
      <c r="N53" s="250">
        <v>47</v>
      </c>
      <c r="O53" s="125" t="s">
        <v>546</v>
      </c>
      <c r="P53" s="238"/>
      <c r="Q53" s="238"/>
      <c r="R53" s="51"/>
      <c r="S53" s="238"/>
      <c r="T53" s="241"/>
      <c r="U53" s="51"/>
      <c r="V53" s="238"/>
      <c r="W53" s="250"/>
      <c r="X53" s="242"/>
      <c r="Y53" s="242"/>
      <c r="Z53" s="242"/>
      <c r="AA53" s="242"/>
      <c r="AB53" s="238"/>
      <c r="AC53" s="250">
        <v>47</v>
      </c>
      <c r="AD53" s="242" t="s">
        <v>364</v>
      </c>
      <c r="AE53" s="242" t="s">
        <v>1814</v>
      </c>
      <c r="AF53" s="243">
        <f>IFERROR( MATCH($AD53, 【設定】韻母十五音對照表!$S$4:$S$53, 0), MATCH($AD53, 【設定】韻母十五音對照表!$T$4:$T$53, 0) )</f>
        <v>12</v>
      </c>
      <c r="AG53" s="243" t="str">
        <f t="array" ref="AG53">INDEX(十五音韻母資料表, $AF53, $AG$4)</f>
        <v>嬌</v>
      </c>
    </row>
    <row r="54" spans="2:33" ht="23">
      <c r="B54" s="238">
        <v>48</v>
      </c>
      <c r="C54" s="239"/>
      <c r="D54" s="51"/>
      <c r="E54" s="239" t="s">
        <v>688</v>
      </c>
      <c r="F54" s="238"/>
      <c r="G54" s="238">
        <v>48</v>
      </c>
      <c r="H54" s="51"/>
      <c r="I54" s="51"/>
      <c r="J54" s="51"/>
      <c r="K54" s="51"/>
      <c r="L54" s="51"/>
      <c r="M54" s="238"/>
      <c r="N54" s="250">
        <v>48</v>
      </c>
      <c r="O54" s="125" t="s">
        <v>554</v>
      </c>
      <c r="P54" s="238"/>
      <c r="Q54" s="238"/>
      <c r="R54" s="51"/>
      <c r="S54" s="238"/>
      <c r="T54" s="241"/>
      <c r="U54" s="51"/>
      <c r="V54" s="238"/>
      <c r="W54" s="250"/>
      <c r="X54" s="242"/>
      <c r="Y54" s="242"/>
      <c r="Z54" s="242"/>
      <c r="AA54" s="242"/>
      <c r="AB54" s="238"/>
      <c r="AC54" s="250">
        <v>48</v>
      </c>
      <c r="AD54" s="242" t="s">
        <v>677</v>
      </c>
      <c r="AE54" s="242" t="s">
        <v>1814</v>
      </c>
      <c r="AF54" s="243">
        <f>IFERROR( MATCH($AD54, 【設定】韻母十五音對照表!$S$4:$S$53, 0), MATCH($AD54, 【設定】韻母十五音對照表!$T$4:$T$53, 0) )</f>
        <v>46</v>
      </c>
      <c r="AG54" s="243" t="str">
        <f t="array" ref="AG54">INDEX(十五音韻母資料表, $AF54, $AG$4)</f>
        <v>嘄</v>
      </c>
    </row>
    <row r="55" spans="2:33" ht="23">
      <c r="B55" s="238">
        <v>49</v>
      </c>
      <c r="C55" s="239"/>
      <c r="D55" s="51"/>
      <c r="E55" s="239" t="s">
        <v>695</v>
      </c>
      <c r="F55" s="238"/>
      <c r="G55" s="238">
        <v>49</v>
      </c>
      <c r="H55" s="51"/>
      <c r="I55" s="51"/>
      <c r="J55" s="51"/>
      <c r="K55" s="51"/>
      <c r="L55" s="51"/>
      <c r="M55" s="238"/>
      <c r="N55" s="250">
        <v>49</v>
      </c>
      <c r="O55" s="125" t="s">
        <v>110</v>
      </c>
      <c r="P55" s="238"/>
      <c r="Q55" s="238"/>
      <c r="R55" s="51"/>
      <c r="S55" s="238"/>
      <c r="T55" s="241"/>
      <c r="U55" s="51"/>
      <c r="V55" s="238"/>
      <c r="W55" s="250"/>
      <c r="X55" s="242"/>
      <c r="Y55" s="242"/>
      <c r="Z55" s="242"/>
      <c r="AA55" s="242"/>
      <c r="AB55" s="238"/>
      <c r="AC55" s="250">
        <v>49</v>
      </c>
      <c r="AD55" s="242" t="s">
        <v>678</v>
      </c>
      <c r="AE55" s="242" t="s">
        <v>1814</v>
      </c>
      <c r="AF55" s="243">
        <f>IFERROR( MATCH($AD55, 【設定】韻母十五音對照表!$S$4:$S$53, 0), MATCH($AD55, 【設定】韻母十五音對照表!$T$4:$T$53, 0) )</f>
        <v>46</v>
      </c>
      <c r="AG55" s="243" t="str">
        <f t="array" ref="AG55">INDEX(十五音韻母資料表, $AF55, $AG$4)</f>
        <v>嘄</v>
      </c>
    </row>
    <row r="56" spans="2:33" ht="23">
      <c r="B56" s="238">
        <v>50</v>
      </c>
      <c r="C56" s="239"/>
      <c r="D56" s="51"/>
      <c r="E56" s="239" t="s">
        <v>707</v>
      </c>
      <c r="F56" s="238"/>
      <c r="G56" s="238">
        <v>50</v>
      </c>
      <c r="H56" s="51"/>
      <c r="I56" s="51"/>
      <c r="J56" s="51"/>
      <c r="K56" s="51"/>
      <c r="L56" s="51"/>
      <c r="M56" s="238"/>
      <c r="N56" s="250">
        <v>50</v>
      </c>
      <c r="O56" s="254" t="s">
        <v>537</v>
      </c>
      <c r="P56" s="238"/>
      <c r="Q56" s="238"/>
      <c r="R56" s="51"/>
      <c r="S56" s="238"/>
      <c r="T56" s="241"/>
      <c r="U56" s="51"/>
      <c r="V56" s="238"/>
      <c r="W56" s="250"/>
      <c r="X56" s="242"/>
      <c r="Y56" s="242"/>
      <c r="Z56" s="242"/>
      <c r="AA56" s="242"/>
      <c r="AB56" s="238"/>
      <c r="AC56" s="250">
        <v>50</v>
      </c>
      <c r="AD56" s="242" t="s">
        <v>229</v>
      </c>
      <c r="AE56" s="242" t="s">
        <v>1815</v>
      </c>
      <c r="AF56" s="243">
        <f>IFERROR( MATCH($AD56, 【設定】韻母十五音對照表!$S$4:$S$53, 0), MATCH($AD56, 【設定】韻母十五音對照表!$T$4:$T$53, 0) )</f>
        <v>42</v>
      </c>
      <c r="AG56" s="243" t="str">
        <f t="array" ref="AG56">INDEX(十五音韻母資料表, $AF56, $AG$4)</f>
        <v>姆</v>
      </c>
    </row>
    <row r="57" spans="2:33" ht="23">
      <c r="B57" s="238"/>
      <c r="C57" s="239"/>
      <c r="D57" s="51"/>
      <c r="E57" s="239"/>
      <c r="F57" s="238"/>
      <c r="G57" s="238"/>
      <c r="H57" s="51"/>
      <c r="I57" s="51"/>
      <c r="J57" s="51"/>
      <c r="K57" s="51"/>
      <c r="L57" s="51"/>
      <c r="M57" s="238"/>
      <c r="N57" s="250">
        <v>51</v>
      </c>
      <c r="O57" s="255" t="s">
        <v>87</v>
      </c>
      <c r="P57" s="238"/>
      <c r="Q57" s="238"/>
      <c r="R57" s="51"/>
      <c r="S57" s="238"/>
      <c r="T57" s="241"/>
      <c r="U57" s="51"/>
      <c r="V57" s="238"/>
      <c r="W57" s="240"/>
      <c r="X57" s="242"/>
      <c r="Y57" s="242"/>
      <c r="Z57" s="242"/>
      <c r="AA57" s="242"/>
      <c r="AB57" s="238"/>
      <c r="AC57" s="250">
        <v>51</v>
      </c>
      <c r="AD57" s="242" t="s">
        <v>1230</v>
      </c>
      <c r="AE57" s="242" t="s">
        <v>1815</v>
      </c>
      <c r="AF57" s="243" t="e">
        <f>IFERROR( MATCH($AD57, 【設定】韻母十五音對照表!$S$4:$S$53, 0), MATCH($AD57, 【設定】韻母十五音對照表!$T$4:$T$53, 0) )</f>
        <v>#N/A</v>
      </c>
      <c r="AG57" s="243" t="e">
        <f t="array" ref="AG57">INDEX(十五音韻母資料表, $AF57, $AG$4)</f>
        <v>#N/A</v>
      </c>
    </row>
    <row r="58" spans="2:33" ht="23">
      <c r="B58" s="238"/>
      <c r="C58" s="239"/>
      <c r="D58" s="51"/>
      <c r="E58" s="239"/>
      <c r="F58" s="238"/>
      <c r="G58" s="238"/>
      <c r="H58" s="51"/>
      <c r="I58" s="51"/>
      <c r="J58" s="51"/>
      <c r="K58" s="51"/>
      <c r="L58" s="51"/>
      <c r="M58" s="238"/>
      <c r="N58" s="250">
        <v>52</v>
      </c>
      <c r="O58" s="255" t="s">
        <v>88</v>
      </c>
      <c r="P58" s="238"/>
      <c r="Q58" s="238"/>
      <c r="R58" s="51"/>
      <c r="S58" s="238"/>
      <c r="T58" s="241"/>
      <c r="U58" s="51"/>
      <c r="V58" s="238"/>
      <c r="W58" s="240"/>
      <c r="X58" s="242"/>
      <c r="Y58" s="242"/>
      <c r="Z58" s="242"/>
      <c r="AA58" s="242"/>
      <c r="AB58" s="238"/>
      <c r="AC58" s="250">
        <v>52</v>
      </c>
      <c r="AD58" s="242" t="s">
        <v>64</v>
      </c>
      <c r="AE58" s="242" t="s">
        <v>1815</v>
      </c>
      <c r="AF58" s="243">
        <f>IFERROR( MATCH($AD58, 【設定】韻母十五音對照表!$S$4:$S$53, 0), MATCH($AD58, 【設定】韻母十五音對照表!$T$4:$T$53, 0) )</f>
        <v>3</v>
      </c>
      <c r="AG58" s="243" t="str">
        <f t="array" ref="AG58">INDEX(十五音韻母資料表, $AF58, $AG$4)</f>
        <v>金</v>
      </c>
    </row>
    <row r="59" spans="2:33" ht="23">
      <c r="B59" s="238"/>
      <c r="C59" s="239"/>
      <c r="D59" s="51"/>
      <c r="E59" s="239"/>
      <c r="F59" s="238"/>
      <c r="G59" s="238"/>
      <c r="H59" s="51"/>
      <c r="I59" s="51"/>
      <c r="J59" s="51"/>
      <c r="K59" s="51"/>
      <c r="L59" s="51"/>
      <c r="M59" s="238"/>
      <c r="N59" s="250">
        <v>53</v>
      </c>
      <c r="O59" s="255" t="s">
        <v>1926</v>
      </c>
      <c r="P59" s="238"/>
      <c r="Q59" s="238"/>
      <c r="R59" s="51"/>
      <c r="S59" s="238"/>
      <c r="T59" s="241"/>
      <c r="U59" s="51"/>
      <c r="V59" s="238"/>
      <c r="W59" s="240"/>
      <c r="X59" s="242"/>
      <c r="Y59" s="242"/>
      <c r="Z59" s="242"/>
      <c r="AA59" s="242"/>
      <c r="AB59" s="238"/>
      <c r="AC59" s="250">
        <v>53</v>
      </c>
      <c r="AD59" s="242" t="s">
        <v>100</v>
      </c>
      <c r="AE59" s="242" t="s">
        <v>1815</v>
      </c>
      <c r="AF59" s="243">
        <f>IFERROR( MATCH($AD59, 【設定】韻母十五音對照表!$S$4:$S$53, 0), MATCH($AD59, 【設定】韻母十五音對照表!$T$4:$T$53, 0) )</f>
        <v>3</v>
      </c>
      <c r="AG59" s="243" t="str">
        <f t="array" ref="AG59">INDEX(十五音韻母資料表, $AF59, $AG$4)</f>
        <v>金</v>
      </c>
    </row>
    <row r="60" spans="2:33" ht="23">
      <c r="B60" s="238"/>
      <c r="C60" s="239"/>
      <c r="D60" s="51"/>
      <c r="E60" s="239"/>
      <c r="F60" s="238"/>
      <c r="G60" s="238"/>
      <c r="H60" s="51"/>
      <c r="I60" s="51"/>
      <c r="J60" s="51"/>
      <c r="K60" s="51"/>
      <c r="L60" s="51"/>
      <c r="M60" s="238"/>
      <c r="N60" s="250">
        <v>54</v>
      </c>
      <c r="O60" s="255" t="s">
        <v>1927</v>
      </c>
      <c r="P60" s="238"/>
      <c r="Q60" s="238"/>
      <c r="R60" s="51"/>
      <c r="S60" s="238"/>
      <c r="T60" s="241"/>
      <c r="U60" s="51"/>
      <c r="V60" s="238"/>
      <c r="W60" s="240"/>
      <c r="X60" s="242"/>
      <c r="Y60" s="242"/>
      <c r="Z60" s="242"/>
      <c r="AA60" s="242"/>
      <c r="AB60" s="238"/>
      <c r="AC60" s="250">
        <v>54</v>
      </c>
      <c r="AD60" s="242" t="s">
        <v>109</v>
      </c>
      <c r="AE60" s="242" t="s">
        <v>1816</v>
      </c>
      <c r="AF60" s="243">
        <f>IFERROR( MATCH($AD60, 【設定】韻母十五音對照表!$S$4:$S$53, 0), MATCH($AD60, 【設定】韻母十五音對照表!$T$4:$T$53, 0) )</f>
        <v>19</v>
      </c>
      <c r="AG60" s="243" t="str">
        <f t="array" ref="AG60">INDEX(十五音韻母資料表, $AF60, $AG$4)</f>
        <v>甘</v>
      </c>
    </row>
    <row r="61" spans="2:33" ht="23">
      <c r="B61" s="238"/>
      <c r="C61" s="239"/>
      <c r="D61" s="51"/>
      <c r="E61" s="239"/>
      <c r="F61" s="238"/>
      <c r="G61" s="238"/>
      <c r="H61" s="51"/>
      <c r="I61" s="51"/>
      <c r="J61" s="51"/>
      <c r="K61" s="51"/>
      <c r="L61" s="51"/>
      <c r="M61" s="238"/>
      <c r="N61" s="250">
        <v>55</v>
      </c>
      <c r="O61" s="255" t="s">
        <v>100</v>
      </c>
      <c r="P61" s="238"/>
      <c r="Q61" s="238"/>
      <c r="R61" s="51"/>
      <c r="S61" s="238"/>
      <c r="T61" s="241"/>
      <c r="U61" s="51"/>
      <c r="V61" s="238"/>
      <c r="W61" s="240"/>
      <c r="X61" s="242"/>
      <c r="Y61" s="242"/>
      <c r="Z61" s="242"/>
      <c r="AA61" s="242"/>
      <c r="AB61" s="238"/>
      <c r="AC61" s="250">
        <v>55</v>
      </c>
      <c r="AD61" s="242" t="s">
        <v>408</v>
      </c>
      <c r="AE61" s="242" t="s">
        <v>1816</v>
      </c>
      <c r="AF61" s="243">
        <f>IFERROR( MATCH($AD61, 【設定】韻母十五音對照表!$S$4:$S$53, 0), MATCH($AD61, 【設定】韻母十五音對照表!$T$4:$T$53, 0) )</f>
        <v>19</v>
      </c>
      <c r="AG61" s="243" t="str">
        <f t="array" ref="AG61">INDEX(十五音韻母資料表, $AF61, $AG$4)</f>
        <v>甘</v>
      </c>
    </row>
    <row r="62" spans="2:33" ht="23">
      <c r="B62" s="238"/>
      <c r="C62" s="239"/>
      <c r="D62" s="51"/>
      <c r="E62" s="239"/>
      <c r="F62" s="238"/>
      <c r="G62" s="238"/>
      <c r="H62" s="51"/>
      <c r="I62" s="51"/>
      <c r="J62" s="51"/>
      <c r="K62" s="51"/>
      <c r="L62" s="51"/>
      <c r="M62" s="238"/>
      <c r="N62" s="250">
        <v>56</v>
      </c>
      <c r="O62" s="255" t="s">
        <v>97</v>
      </c>
      <c r="P62" s="238"/>
      <c r="Q62" s="238"/>
      <c r="R62" s="51"/>
      <c r="S62" s="238"/>
      <c r="T62" s="241"/>
      <c r="U62" s="51"/>
      <c r="V62" s="238"/>
      <c r="W62" s="240"/>
      <c r="X62" s="242"/>
      <c r="Y62" s="242"/>
      <c r="Z62" s="242"/>
      <c r="AA62" s="242"/>
      <c r="AB62" s="238"/>
      <c r="AC62" s="250">
        <v>56</v>
      </c>
      <c r="AD62" s="242" t="s">
        <v>107</v>
      </c>
      <c r="AE62" s="242" t="s">
        <v>1816</v>
      </c>
      <c r="AF62" s="243">
        <f>IFERROR( MATCH($AD62, 【設定】韻母十五音對照表!$S$4:$S$53, 0), MATCH($AD62, 【設定】韻母十五音對照表!$T$4:$T$53, 0) )</f>
        <v>22</v>
      </c>
      <c r="AG62" s="243" t="str">
        <f t="array" ref="AG62">INDEX(十五音韻母資料表, $AF62, $AG$4)</f>
        <v>兼</v>
      </c>
    </row>
    <row r="63" spans="2:33" ht="23">
      <c r="B63" s="238"/>
      <c r="C63" s="239"/>
      <c r="D63" s="51"/>
      <c r="E63" s="239"/>
      <c r="F63" s="238"/>
      <c r="G63" s="238"/>
      <c r="H63" s="51"/>
      <c r="I63" s="51"/>
      <c r="J63" s="51"/>
      <c r="K63" s="51"/>
      <c r="L63" s="51"/>
      <c r="M63" s="238"/>
      <c r="N63" s="250">
        <v>57</v>
      </c>
      <c r="O63" s="255" t="s">
        <v>69</v>
      </c>
      <c r="P63" s="238"/>
      <c r="Q63" s="238"/>
      <c r="R63" s="51"/>
      <c r="S63" s="238"/>
      <c r="T63" s="241"/>
      <c r="U63" s="51"/>
      <c r="V63" s="238"/>
      <c r="W63" s="240"/>
      <c r="X63" s="242"/>
      <c r="Y63" s="242"/>
      <c r="Z63" s="242"/>
      <c r="AA63" s="242"/>
      <c r="AB63" s="238"/>
      <c r="AC63" s="250">
        <v>57</v>
      </c>
      <c r="AD63" s="242" t="s">
        <v>96</v>
      </c>
      <c r="AE63" s="242" t="s">
        <v>1816</v>
      </c>
      <c r="AF63" s="243">
        <f>IFERROR( MATCH($AD63, 【設定】韻母十五音對照表!$S$4:$S$53, 0), MATCH($AD63, 【設定】韻母十五音對照表!$T$4:$T$53, 0) )</f>
        <v>22</v>
      </c>
      <c r="AG63" s="243" t="str">
        <f t="array" ref="AG63">INDEX(十五音韻母資料表, $AF63, $AG$4)</f>
        <v>兼</v>
      </c>
    </row>
    <row r="64" spans="2:33" ht="23">
      <c r="B64" s="238"/>
      <c r="C64" s="239"/>
      <c r="D64" s="51"/>
      <c r="E64" s="239"/>
      <c r="F64" s="238"/>
      <c r="G64" s="238"/>
      <c r="H64" s="51"/>
      <c r="I64" s="51"/>
      <c r="J64" s="51"/>
      <c r="K64" s="51"/>
      <c r="L64" s="51"/>
      <c r="M64" s="238"/>
      <c r="N64" s="250">
        <v>58</v>
      </c>
      <c r="O64" s="255" t="s">
        <v>1701</v>
      </c>
      <c r="P64" s="238"/>
      <c r="Q64" s="238"/>
      <c r="R64" s="51"/>
      <c r="S64" s="238"/>
      <c r="T64" s="241"/>
      <c r="U64" s="51"/>
      <c r="V64" s="238"/>
      <c r="W64" s="240"/>
      <c r="X64" s="242"/>
      <c r="Y64" s="242"/>
      <c r="Z64" s="242"/>
      <c r="AA64" s="242"/>
      <c r="AB64" s="238"/>
      <c r="AC64" s="250">
        <v>58</v>
      </c>
      <c r="AD64" s="242" t="s">
        <v>105</v>
      </c>
      <c r="AE64" s="242" t="s">
        <v>1817</v>
      </c>
      <c r="AF64" s="243">
        <f>IFERROR( MATCH($AD64, 【設定】韻母十五音對照表!$S$4:$S$53, 0), MATCH($AD64, 【設定】韻母十五音對照表!$T$4:$T$53, 0) )</f>
        <v>17</v>
      </c>
      <c r="AG64" s="243" t="str">
        <f t="array" ref="AG64">INDEX(十五音韻母資料表, $AF64, $AG$4)</f>
        <v>巾</v>
      </c>
    </row>
    <row r="65" spans="14:33" ht="23">
      <c r="N65" s="250">
        <v>59</v>
      </c>
      <c r="O65" s="255" t="s">
        <v>103</v>
      </c>
      <c r="P65" s="238"/>
      <c r="Q65" s="238"/>
      <c r="R65" s="51"/>
      <c r="S65" s="238"/>
      <c r="T65" s="241"/>
      <c r="U65" s="51"/>
      <c r="V65" s="238"/>
      <c r="W65" s="240"/>
      <c r="X65" s="242"/>
      <c r="Y65" s="242"/>
      <c r="Z65" s="242"/>
      <c r="AA65" s="242"/>
      <c r="AB65" s="238"/>
      <c r="AC65" s="250">
        <v>59</v>
      </c>
      <c r="AD65" s="242" t="s">
        <v>97</v>
      </c>
      <c r="AE65" s="242" t="s">
        <v>1817</v>
      </c>
      <c r="AF65" s="243">
        <f>IFERROR( MATCH($AD65, 【設定】韻母十五音對照表!$S$4:$S$53, 0), MATCH($AD65, 【設定】韻母十五音對照表!$T$4:$T$53, 0) )</f>
        <v>17</v>
      </c>
      <c r="AG65" s="243" t="str">
        <f t="array" ref="AG65">INDEX(十五音韻母資料表, $AF65, $AG$4)</f>
        <v>巾</v>
      </c>
    </row>
    <row r="66" spans="14:33" ht="23">
      <c r="N66" s="250">
        <v>60</v>
      </c>
      <c r="O66" s="255" t="s">
        <v>1928</v>
      </c>
      <c r="P66" s="238"/>
      <c r="Q66" s="238"/>
      <c r="R66" s="51"/>
      <c r="S66" s="238"/>
      <c r="T66" s="241"/>
      <c r="U66" s="51"/>
      <c r="V66" s="238"/>
      <c r="W66" s="240"/>
      <c r="X66" s="242"/>
      <c r="Y66" s="242"/>
      <c r="Z66" s="242"/>
      <c r="AA66" s="242"/>
      <c r="AB66" s="238"/>
      <c r="AC66" s="250">
        <v>60</v>
      </c>
      <c r="AD66" s="242" t="s">
        <v>108</v>
      </c>
      <c r="AE66" s="242" t="s">
        <v>1817</v>
      </c>
      <c r="AF66" s="243">
        <f>IFERROR( MATCH($AD66, 【設定】韻母十五音對照表!$S$4:$S$53, 0), MATCH($AD66, 【設定】韻母十五音對照表!$T$4:$T$53, 0) )</f>
        <v>1</v>
      </c>
      <c r="AG66" s="243" t="str">
        <f t="array" ref="AG66">INDEX(十五音韻母資料表, $AF66, $AG$4)</f>
        <v>君</v>
      </c>
    </row>
    <row r="67" spans="14:33" ht="23">
      <c r="N67" s="250">
        <v>61</v>
      </c>
      <c r="O67" s="255" t="s">
        <v>229</v>
      </c>
      <c r="P67" s="238"/>
      <c r="Q67" s="238"/>
      <c r="R67" s="51"/>
      <c r="S67" s="238"/>
      <c r="T67" s="241"/>
      <c r="U67" s="51"/>
      <c r="V67" s="238"/>
      <c r="W67" s="240"/>
      <c r="X67" s="242"/>
      <c r="Y67" s="242"/>
      <c r="Z67" s="242"/>
      <c r="AA67" s="242"/>
      <c r="AB67" s="238"/>
      <c r="AC67" s="250">
        <v>61</v>
      </c>
      <c r="AD67" s="242" t="s">
        <v>66</v>
      </c>
      <c r="AE67" s="242" t="s">
        <v>1817</v>
      </c>
      <c r="AF67" s="243">
        <f>IFERROR( MATCH($AD67, 【設定】韻母十五音對照表!$S$4:$S$53, 0), MATCH($AD67, 【設定】韻母十五音對照表!$T$4:$T$53, 0) )</f>
        <v>1</v>
      </c>
      <c r="AG67" s="243" t="str">
        <f t="array" ref="AG67">INDEX(十五音韻母資料表, $AF67, $AG$4)</f>
        <v>君</v>
      </c>
    </row>
    <row r="68" spans="14:33" ht="23">
      <c r="N68" s="250">
        <v>62</v>
      </c>
      <c r="O68" s="255" t="s">
        <v>1230</v>
      </c>
      <c r="P68" s="238"/>
      <c r="Q68" s="238"/>
      <c r="R68" s="51"/>
      <c r="S68" s="238"/>
      <c r="T68" s="241"/>
      <c r="U68" s="51"/>
      <c r="V68" s="238"/>
      <c r="W68" s="240"/>
      <c r="X68" s="242"/>
      <c r="Y68" s="242"/>
      <c r="Z68" s="242"/>
      <c r="AA68" s="242"/>
      <c r="AB68" s="238"/>
      <c r="AC68" s="250">
        <v>62</v>
      </c>
      <c r="AD68" s="242" t="s">
        <v>93</v>
      </c>
      <c r="AE68" s="242" t="s">
        <v>1818</v>
      </c>
      <c r="AF68" s="243">
        <f>IFERROR( MATCH($AD68, 【設定】韻母十五音對照表!$S$4:$S$53, 0), MATCH($AD68, 【設定】韻母十五音對照表!$T$4:$T$53, 0) )</f>
        <v>6</v>
      </c>
      <c r="AG68" s="243" t="str">
        <f t="array" ref="AG68">INDEX(十五音韻母資料表, $AF68, $AG$4)</f>
        <v>干</v>
      </c>
    </row>
    <row r="69" spans="14:33" ht="23">
      <c r="N69" s="250">
        <v>63</v>
      </c>
      <c r="O69" s="255" t="s">
        <v>111</v>
      </c>
      <c r="P69" s="238"/>
      <c r="Q69" s="238"/>
      <c r="R69" s="51"/>
      <c r="S69" s="238"/>
      <c r="T69" s="241"/>
      <c r="U69" s="51"/>
      <c r="V69" s="238"/>
      <c r="W69" s="240"/>
      <c r="X69" s="242"/>
      <c r="Y69" s="242"/>
      <c r="Z69" s="242"/>
      <c r="AA69" s="242"/>
      <c r="AB69" s="238"/>
      <c r="AC69" s="250">
        <v>63</v>
      </c>
      <c r="AD69" s="242" t="s">
        <v>312</v>
      </c>
      <c r="AE69" s="242" t="s">
        <v>1818</v>
      </c>
      <c r="AF69" s="243">
        <f>IFERROR( MATCH($AD69, 【設定】韻母十五音對照表!$S$4:$S$53, 0), MATCH($AD69, 【設定】韻母十五音對照表!$T$4:$T$53, 0) )</f>
        <v>6</v>
      </c>
      <c r="AG69" s="243" t="str">
        <f t="array" ref="AG69">INDEX(十五音韻母資料表, $AF69, $AG$4)</f>
        <v>干</v>
      </c>
    </row>
    <row r="70" spans="14:33" ht="23">
      <c r="N70" s="250">
        <v>64</v>
      </c>
      <c r="O70" s="255" t="s">
        <v>1243</v>
      </c>
      <c r="P70" s="238"/>
      <c r="Q70" s="238"/>
      <c r="R70" s="51"/>
      <c r="S70" s="238"/>
      <c r="T70" s="241"/>
      <c r="U70" s="51"/>
      <c r="V70" s="238"/>
      <c r="W70" s="240"/>
      <c r="X70" s="242"/>
      <c r="Y70" s="242"/>
      <c r="Z70" s="242"/>
      <c r="AA70" s="242"/>
      <c r="AB70" s="238"/>
      <c r="AC70" s="250">
        <v>64</v>
      </c>
      <c r="AD70" s="242" t="s">
        <v>91</v>
      </c>
      <c r="AE70" s="242" t="s">
        <v>1818</v>
      </c>
      <c r="AF70" s="243">
        <f>IFERROR( MATCH($AD70, 【設定】韻母十五音對照表!$S$4:$S$53, 0), MATCH($AD70, 【設定】韻母十五音對照表!$T$4:$T$53, 0) )</f>
        <v>2</v>
      </c>
      <c r="AG70" s="243" t="str">
        <f t="array" ref="AG70">INDEX(十五音韻母資料表, $AF70, $AG$4)</f>
        <v>堅</v>
      </c>
    </row>
    <row r="71" spans="14:33" ht="23">
      <c r="N71" s="250">
        <v>65</v>
      </c>
      <c r="O71" s="255" t="s">
        <v>86</v>
      </c>
      <c r="P71" s="238"/>
      <c r="Q71" s="238"/>
      <c r="R71" s="51"/>
      <c r="S71" s="238"/>
      <c r="T71" s="241"/>
      <c r="U71" s="51"/>
      <c r="V71" s="238"/>
      <c r="W71" s="240"/>
      <c r="X71" s="242"/>
      <c r="Y71" s="242"/>
      <c r="Z71" s="242"/>
      <c r="AA71" s="242"/>
      <c r="AB71" s="238"/>
      <c r="AC71" s="250">
        <v>65</v>
      </c>
      <c r="AD71" s="242" t="s">
        <v>114</v>
      </c>
      <c r="AE71" s="242" t="s">
        <v>1818</v>
      </c>
      <c r="AF71" s="243">
        <f>IFERROR( MATCH($AD71, 【設定】韻母十五音對照表!$S$4:$S$53, 0), MATCH($AD71, 【設定】韻母十五音對照表!$T$4:$T$53, 0) )</f>
        <v>2</v>
      </c>
      <c r="AG71" s="243" t="str">
        <f t="array" ref="AG71">INDEX(十五音韻母資料表, $AF71, $AG$4)</f>
        <v>堅</v>
      </c>
    </row>
    <row r="72" spans="14:33" ht="23">
      <c r="N72" s="250">
        <v>66</v>
      </c>
      <c r="O72" s="255" t="s">
        <v>101</v>
      </c>
      <c r="P72" s="238"/>
      <c r="Q72" s="238"/>
      <c r="R72" s="51"/>
      <c r="S72" s="238"/>
      <c r="T72" s="241"/>
      <c r="U72" s="51"/>
      <c r="V72" s="238"/>
      <c r="W72" s="240"/>
      <c r="X72" s="242"/>
      <c r="Y72" s="242"/>
      <c r="Z72" s="242"/>
      <c r="AA72" s="242"/>
      <c r="AB72" s="238"/>
      <c r="AC72" s="250">
        <v>66</v>
      </c>
      <c r="AD72" s="242" t="s">
        <v>342</v>
      </c>
      <c r="AE72" s="242" t="s">
        <v>1818</v>
      </c>
      <c r="AF72" s="243">
        <f>IFERROR( MATCH($AD72, 【設定】韻母十五音對照表!$S$4:$S$53, 0), MATCH($AD72, 【設定】韻母十五音對照表!$T$4:$T$53, 0) )</f>
        <v>10</v>
      </c>
      <c r="AG72" s="243" t="str">
        <f t="array" ref="AG72">INDEX(十五音韻母資料表, $AF72, $AG$4)</f>
        <v>觀</v>
      </c>
    </row>
    <row r="73" spans="14:33" ht="23">
      <c r="N73" s="250">
        <v>67</v>
      </c>
      <c r="O73" s="255" t="s">
        <v>414</v>
      </c>
      <c r="P73" s="238"/>
      <c r="Q73" s="238"/>
      <c r="R73" s="51"/>
      <c r="S73" s="238"/>
      <c r="T73" s="241"/>
      <c r="U73" s="51"/>
      <c r="V73" s="238"/>
      <c r="W73" s="240"/>
      <c r="X73" s="242"/>
      <c r="Y73" s="242"/>
      <c r="Z73" s="242"/>
      <c r="AA73" s="242"/>
      <c r="AB73" s="238"/>
      <c r="AC73" s="250">
        <v>67</v>
      </c>
      <c r="AD73" s="242" t="s">
        <v>346</v>
      </c>
      <c r="AE73" s="242" t="s">
        <v>1818</v>
      </c>
      <c r="AF73" s="243">
        <f>IFERROR( MATCH($AD73, 【設定】韻母十五音對照表!$S$4:$S$53, 0), MATCH($AD73, 【設定】韻母十五音對照表!$T$4:$T$53, 0) )</f>
        <v>10</v>
      </c>
      <c r="AG73" s="243" t="str">
        <f t="array" ref="AG73">INDEX(十五音韻母資料表, $AF73, $AG$4)</f>
        <v>觀</v>
      </c>
    </row>
    <row r="74" spans="14:33" ht="23">
      <c r="N74" s="250">
        <v>68</v>
      </c>
      <c r="O74" s="255" t="s">
        <v>104</v>
      </c>
      <c r="P74" s="238"/>
      <c r="Q74" s="238"/>
      <c r="R74" s="51"/>
      <c r="S74" s="238"/>
      <c r="T74" s="241"/>
      <c r="U74" s="51"/>
      <c r="V74" s="238"/>
      <c r="W74" s="240"/>
      <c r="X74" s="242"/>
      <c r="Y74" s="242"/>
      <c r="Z74" s="242"/>
      <c r="AA74" s="242"/>
      <c r="AB74" s="238"/>
      <c r="AC74" s="250">
        <v>68</v>
      </c>
      <c r="AD74" s="242" t="s">
        <v>111</v>
      </c>
      <c r="AE74" s="242" t="s">
        <v>1820</v>
      </c>
      <c r="AF74" s="243">
        <f>IFERROR( MATCH($AD74, 【設定】韻母十五音對照表!$S$4:$S$53, 0), MATCH($AD74, 【設定】韻母十五音對照表!$T$4:$T$53, 0) )</f>
        <v>38</v>
      </c>
      <c r="AG74" s="243" t="str">
        <f t="array" ref="AG74">INDEX(十五音韻母資料表, $AF74, $AG$4)</f>
        <v>鋼</v>
      </c>
    </row>
    <row r="75" spans="14:33" ht="23">
      <c r="N75" s="250">
        <v>69</v>
      </c>
      <c r="O75" s="255" t="s">
        <v>329</v>
      </c>
      <c r="P75" s="238"/>
      <c r="Q75" s="238"/>
      <c r="R75" s="51"/>
      <c r="S75" s="238"/>
      <c r="T75" s="241"/>
      <c r="U75" s="51"/>
      <c r="V75" s="238"/>
      <c r="W75" s="240"/>
      <c r="X75" s="242"/>
      <c r="Y75" s="242"/>
      <c r="Z75" s="242"/>
      <c r="AA75" s="242"/>
      <c r="AB75" s="238"/>
      <c r="AC75" s="250">
        <v>69</v>
      </c>
      <c r="AD75" s="242" t="s">
        <v>1243</v>
      </c>
      <c r="AE75" s="242" t="s">
        <v>1820</v>
      </c>
      <c r="AF75" s="243" t="e">
        <f>IFERROR( MATCH($AD75, 【設定】韻母十五音對照表!$S$4:$S$53, 0), MATCH($AD75, 【設定】韻母十五音對照表!$T$4:$T$53, 0) )</f>
        <v>#N/A</v>
      </c>
      <c r="AG75" s="243" t="e">
        <f t="array" ref="AG75">INDEX(十五音韻母資料表, $AF75, $AG$4)</f>
        <v>#N/A</v>
      </c>
    </row>
    <row r="76" spans="14:33" ht="23">
      <c r="N76" s="250">
        <v>70</v>
      </c>
      <c r="O76" s="255" t="s">
        <v>640</v>
      </c>
      <c r="P76" s="238"/>
      <c r="Q76" s="238"/>
      <c r="R76" s="51"/>
      <c r="S76" s="238"/>
      <c r="T76" s="241"/>
      <c r="U76" s="51"/>
      <c r="V76" s="238"/>
      <c r="W76" s="240"/>
      <c r="X76" s="242"/>
      <c r="Y76" s="242"/>
      <c r="Z76" s="242"/>
      <c r="AA76" s="242"/>
      <c r="AB76" s="238"/>
      <c r="AC76" s="250">
        <v>70</v>
      </c>
      <c r="AD76" s="242" t="s">
        <v>145</v>
      </c>
      <c r="AE76" s="242" t="s">
        <v>1820</v>
      </c>
      <c r="AF76" s="243">
        <f>IFERROR( MATCH($AD76, 【設定】韻母十五音對照表!$S$4:$S$53, 0), MATCH($AD76, 【設定】韻母十五音對照表!$T$4:$T$53, 0) )</f>
        <v>9</v>
      </c>
      <c r="AG76" s="243" t="str">
        <f t="array" ref="AG76">INDEX(十五音韻母資料表, $AF76, $AG$4)</f>
        <v>經</v>
      </c>
    </row>
    <row r="77" spans="14:33" ht="23">
      <c r="N77" s="250">
        <v>71</v>
      </c>
      <c r="O77" s="255" t="s">
        <v>1929</v>
      </c>
      <c r="P77" s="238"/>
      <c r="Q77" s="238"/>
      <c r="R77" s="51"/>
      <c r="S77" s="238"/>
      <c r="T77" s="241"/>
      <c r="U77" s="51"/>
      <c r="V77" s="238"/>
      <c r="W77" s="240"/>
      <c r="X77" s="242"/>
      <c r="Y77" s="242"/>
      <c r="Z77" s="242"/>
      <c r="AA77" s="242"/>
      <c r="AB77" s="238"/>
      <c r="AC77" s="250">
        <v>71</v>
      </c>
      <c r="AD77" s="242" t="s">
        <v>337</v>
      </c>
      <c r="AE77" s="242" t="s">
        <v>1820</v>
      </c>
      <c r="AF77" s="243">
        <f>IFERROR( MATCH($AD77, 【設定】韻母十五音對照表!$S$4:$S$53, 0), MATCH($AD77, 【設定】韻母十五音對照表!$T$4:$T$53, 0) )</f>
        <v>9</v>
      </c>
      <c r="AG77" s="243" t="str">
        <f t="array" ref="AG77">INDEX(十五音韻母資料表, $AF77, $AG$4)</f>
        <v>經</v>
      </c>
    </row>
    <row r="78" spans="14:33" ht="23">
      <c r="N78" s="250">
        <v>72</v>
      </c>
      <c r="O78" s="255" t="s">
        <v>627</v>
      </c>
      <c r="P78" s="238"/>
      <c r="Q78" s="238"/>
      <c r="R78" s="51"/>
      <c r="S78" s="238"/>
      <c r="T78" s="241"/>
      <c r="U78" s="51"/>
      <c r="V78" s="238"/>
      <c r="W78" s="240"/>
      <c r="X78" s="242"/>
      <c r="Y78" s="242"/>
      <c r="Z78" s="242"/>
      <c r="AA78" s="242"/>
      <c r="AB78" s="238"/>
      <c r="AC78" s="250">
        <v>72</v>
      </c>
      <c r="AD78" s="242" t="s">
        <v>95</v>
      </c>
      <c r="AE78" s="242" t="s">
        <v>1821</v>
      </c>
      <c r="AF78" s="243">
        <f>IFERROR( MATCH($AD78, 【設定】韻母十五音對照表!$S$4:$S$53, 0), MATCH($AD78, 【設定】韻母十五音對照表!$T$4:$T$53, 0) )</f>
        <v>21</v>
      </c>
      <c r="AG78" s="243" t="str">
        <f t="array" ref="AG78">INDEX(十五音韻母資料表, $AF78, $AG$4)</f>
        <v>江</v>
      </c>
    </row>
    <row r="79" spans="14:33" ht="23">
      <c r="N79" s="250">
        <v>73</v>
      </c>
      <c r="O79" s="255" t="s">
        <v>78</v>
      </c>
      <c r="P79" s="238"/>
      <c r="Q79" s="238"/>
      <c r="R79" s="51"/>
      <c r="S79" s="238"/>
      <c r="T79" s="241"/>
      <c r="U79" s="51"/>
      <c r="V79" s="238"/>
      <c r="W79" s="240"/>
      <c r="X79" s="242"/>
      <c r="Y79" s="242"/>
      <c r="Z79" s="242"/>
      <c r="AA79" s="242"/>
      <c r="AB79" s="238"/>
      <c r="AC79" s="250">
        <v>73</v>
      </c>
      <c r="AD79" s="242" t="s">
        <v>424</v>
      </c>
      <c r="AE79" s="242" t="s">
        <v>1821</v>
      </c>
      <c r="AF79" s="243">
        <f>IFERROR( MATCH($AD79, 【設定】韻母十五音對照表!$S$4:$S$53, 0), MATCH($AD79, 【設定】韻母十五音對照表!$T$4:$T$53, 0) )</f>
        <v>21</v>
      </c>
      <c r="AG79" s="243" t="str">
        <f t="array" ref="AG79">INDEX(十五音韻母資料表, $AF79, $AG$4)</f>
        <v>江</v>
      </c>
    </row>
    <row r="80" spans="14:33" ht="23">
      <c r="N80" s="250">
        <v>74</v>
      </c>
      <c r="O80" s="255" t="s">
        <v>626</v>
      </c>
      <c r="P80" s="238"/>
      <c r="Q80" s="238"/>
      <c r="R80" s="51"/>
      <c r="S80" s="238"/>
      <c r="T80" s="241"/>
      <c r="U80" s="51"/>
      <c r="V80" s="238"/>
      <c r="W80" s="240"/>
      <c r="X80" s="242"/>
      <c r="Y80" s="242"/>
      <c r="Z80" s="242"/>
      <c r="AA80" s="242"/>
      <c r="AB80" s="238"/>
      <c r="AC80" s="250">
        <v>74</v>
      </c>
      <c r="AD80" s="242" t="s">
        <v>398</v>
      </c>
      <c r="AE80" s="242" t="s">
        <v>1821</v>
      </c>
      <c r="AF80" s="243">
        <f>IFERROR( MATCH($AD80, 【設定】韻母十五音對照表!$S$4:$S$53, 0), MATCH($AD80, 【設定】韻母十五音對照表!$T$4:$T$53, 0) )</f>
        <v>18</v>
      </c>
      <c r="AG80" s="243" t="str">
        <f t="array" ref="AG80">INDEX(十五音韻母資料表, $AF80, $AG$4)</f>
        <v>姜</v>
      </c>
    </row>
    <row r="81" spans="14:33" ht="23">
      <c r="N81" s="250">
        <v>75</v>
      </c>
      <c r="O81" s="255" t="s">
        <v>580</v>
      </c>
      <c r="P81" s="238"/>
      <c r="Q81" s="238"/>
      <c r="R81" s="51"/>
      <c r="S81" s="238"/>
      <c r="T81" s="241"/>
      <c r="U81" s="51"/>
      <c r="V81" s="238"/>
      <c r="W81" s="240"/>
      <c r="X81" s="242"/>
      <c r="Y81" s="242"/>
      <c r="Z81" s="242"/>
      <c r="AA81" s="242"/>
      <c r="AB81" s="238"/>
      <c r="AC81" s="250">
        <v>75</v>
      </c>
      <c r="AD81" s="242" t="s">
        <v>399</v>
      </c>
      <c r="AE81" s="242" t="s">
        <v>1821</v>
      </c>
      <c r="AF81" s="243">
        <f>IFERROR( MATCH($AD81, 【設定】韻母十五音對照表!$S$4:$S$53, 0), MATCH($AD81, 【設定】韻母十五音對照表!$T$4:$T$53, 0) )</f>
        <v>18</v>
      </c>
      <c r="AG81" s="243" t="str">
        <f t="array" ref="AG81">INDEX(十五音韻母資料表, $AF81, $AG$4)</f>
        <v>姜</v>
      </c>
    </row>
    <row r="82" spans="14:33" ht="23">
      <c r="N82" s="250">
        <v>76</v>
      </c>
      <c r="O82" s="255" t="s">
        <v>1930</v>
      </c>
      <c r="P82" s="238"/>
      <c r="Q82" s="238"/>
      <c r="R82" s="51"/>
      <c r="S82" s="238"/>
      <c r="T82" s="241"/>
      <c r="U82" s="51"/>
      <c r="V82" s="238"/>
      <c r="W82" s="240"/>
      <c r="X82" s="242"/>
      <c r="Y82" s="242"/>
      <c r="Z82" s="242"/>
      <c r="AA82" s="242"/>
      <c r="AB82" s="238"/>
      <c r="AC82" s="250">
        <v>76</v>
      </c>
      <c r="AD82" s="242" t="s">
        <v>74</v>
      </c>
      <c r="AE82" s="242" t="s">
        <v>1822</v>
      </c>
      <c r="AF82" s="243">
        <f>IFERROR( MATCH($AD82, 【設定】韻母十五音對照表!$S$4:$S$53, 0), MATCH($AD82, 【設定】韻母十五音對照表!$T$4:$T$53, 0) )</f>
        <v>7</v>
      </c>
      <c r="AG82" s="243" t="str">
        <f t="array" ref="AG82">INDEX(十五音韻母資料表, $AF82, $AG$4)</f>
        <v>公</v>
      </c>
    </row>
    <row r="83" spans="14:33" ht="23">
      <c r="N83" s="250">
        <v>77</v>
      </c>
      <c r="O83" s="255" t="s">
        <v>71</v>
      </c>
      <c r="P83" s="238"/>
      <c r="Q83" s="238"/>
      <c r="R83" s="51"/>
      <c r="S83" s="238"/>
      <c r="T83" s="241"/>
      <c r="U83" s="51"/>
      <c r="V83" s="238"/>
      <c r="W83" s="240"/>
      <c r="X83" s="242"/>
      <c r="Y83" s="242"/>
      <c r="Z83" s="242"/>
      <c r="AA83" s="242"/>
      <c r="AB83" s="238"/>
      <c r="AC83" s="250">
        <v>77</v>
      </c>
      <c r="AD83" s="242" t="s">
        <v>99</v>
      </c>
      <c r="AE83" s="242" t="s">
        <v>1822</v>
      </c>
      <c r="AF83" s="243">
        <f>IFERROR( MATCH($AD83, 【設定】韻母十五音對照表!$S$4:$S$53, 0), MATCH($AD83, 【設定】韻母十五音對照表!$T$4:$T$53, 0) )</f>
        <v>7</v>
      </c>
      <c r="AG83" s="243" t="str">
        <f t="array" ref="AG83">INDEX(十五音韻母資料表, $AF83, $AG$4)</f>
        <v>公</v>
      </c>
    </row>
    <row r="84" spans="14:33" ht="23">
      <c r="N84" s="250">
        <v>78</v>
      </c>
      <c r="O84" s="255" t="s">
        <v>94</v>
      </c>
      <c r="P84" s="238"/>
      <c r="Q84" s="238"/>
      <c r="R84" s="51"/>
      <c r="S84" s="238"/>
      <c r="T84" s="241"/>
      <c r="U84" s="51"/>
      <c r="V84" s="238"/>
      <c r="W84" s="240"/>
      <c r="X84" s="242"/>
      <c r="Y84" s="242"/>
      <c r="Z84" s="242"/>
      <c r="AA84" s="242"/>
      <c r="AB84" s="238"/>
      <c r="AC84" s="250">
        <v>78</v>
      </c>
      <c r="AD84" s="242" t="s">
        <v>88</v>
      </c>
      <c r="AE84" s="242" t="s">
        <v>1822</v>
      </c>
      <c r="AF84" s="243">
        <f>IFERROR( MATCH($AD84, 【設定】韻母十五音對照表!$S$4:$S$53, 0), MATCH($AD84, 【設定】韻母十五音對照表!$T$4:$T$53, 0) )</f>
        <v>14</v>
      </c>
      <c r="AG84" s="243" t="str">
        <f t="array" ref="AG84">INDEX(十五音韻母資料表, $AF84, $AG$4)</f>
        <v>恭</v>
      </c>
    </row>
    <row r="85" spans="14:33" ht="23">
      <c r="N85" s="250">
        <v>79</v>
      </c>
      <c r="O85" s="255" t="s">
        <v>457</v>
      </c>
      <c r="P85" s="238"/>
      <c r="Q85" s="238"/>
      <c r="R85" s="51"/>
      <c r="S85" s="238"/>
      <c r="T85" s="241"/>
      <c r="U85" s="51"/>
      <c r="V85" s="238"/>
      <c r="W85" s="240"/>
      <c r="X85" s="242"/>
      <c r="Y85" s="242"/>
      <c r="Z85" s="242"/>
      <c r="AA85" s="242"/>
      <c r="AB85" s="238"/>
      <c r="AC85" s="250">
        <v>79</v>
      </c>
      <c r="AD85" s="242" t="s">
        <v>87</v>
      </c>
      <c r="AE85" s="242" t="s">
        <v>1822</v>
      </c>
      <c r="AF85" s="243">
        <f>IFERROR( MATCH($AD85, 【設定】韻母十五音對照表!$S$4:$S$53, 0), MATCH($AD85, 【設定】韻母十五音對照表!$T$4:$T$53, 0) )</f>
        <v>14</v>
      </c>
      <c r="AG85" s="243" t="str">
        <f t="array" ref="AG85">INDEX(十五音韻母資料表, $AF85, $AG$4)</f>
        <v>恭</v>
      </c>
    </row>
    <row r="86" spans="14:33" ht="23">
      <c r="N86" s="250">
        <v>80</v>
      </c>
      <c r="O86" s="255" t="s">
        <v>656</v>
      </c>
      <c r="P86" s="238"/>
      <c r="Q86" s="238"/>
      <c r="R86" s="51"/>
      <c r="S86" s="238"/>
      <c r="T86" s="241"/>
      <c r="U86" s="51"/>
      <c r="V86" s="238"/>
      <c r="W86" s="240"/>
      <c r="X86" s="242"/>
      <c r="Y86" s="242"/>
      <c r="Z86" s="242"/>
      <c r="AA86" s="242"/>
      <c r="AB86" s="238"/>
      <c r="AC86" s="250"/>
      <c r="AD86" s="242"/>
      <c r="AE86" s="242"/>
      <c r="AF86" s="242"/>
      <c r="AG86" s="243"/>
    </row>
    <row r="87" spans="14:33" ht="23">
      <c r="N87" s="250">
        <v>81</v>
      </c>
      <c r="O87" s="255" t="s">
        <v>1931</v>
      </c>
      <c r="P87" s="238"/>
      <c r="Q87" s="238"/>
      <c r="R87" s="51"/>
      <c r="S87" s="238"/>
      <c r="T87" s="241"/>
      <c r="U87" s="51"/>
      <c r="V87" s="238"/>
      <c r="W87" s="240"/>
      <c r="X87" s="242"/>
      <c r="Y87" s="242"/>
      <c r="Z87" s="242"/>
      <c r="AA87" s="242"/>
      <c r="AB87" s="238"/>
      <c r="AC87" s="250"/>
      <c r="AD87" s="242"/>
      <c r="AE87" s="242"/>
      <c r="AF87" s="242"/>
      <c r="AG87" s="243"/>
    </row>
    <row r="88" spans="14:33" ht="23">
      <c r="N88" s="250">
        <v>82</v>
      </c>
      <c r="O88" s="255" t="s">
        <v>381</v>
      </c>
      <c r="P88" s="238"/>
      <c r="Q88" s="238"/>
      <c r="R88" s="51"/>
      <c r="S88" s="238"/>
      <c r="T88" s="241"/>
      <c r="U88" s="51"/>
      <c r="V88" s="238"/>
      <c r="W88" s="240"/>
      <c r="X88" s="242"/>
      <c r="Y88" s="242"/>
      <c r="Z88" s="242"/>
      <c r="AA88" s="242"/>
      <c r="AB88" s="238"/>
      <c r="AC88" s="250"/>
      <c r="AD88" s="242"/>
      <c r="AE88" s="242"/>
      <c r="AF88" s="242"/>
      <c r="AG88" s="243"/>
    </row>
    <row r="89" spans="14:33" ht="23">
      <c r="N89" s="250">
        <v>83</v>
      </c>
      <c r="O89" s="255" t="s">
        <v>99</v>
      </c>
      <c r="P89" s="238"/>
      <c r="Q89" s="238"/>
      <c r="R89" s="51"/>
      <c r="S89" s="238"/>
      <c r="T89" s="241"/>
      <c r="U89" s="51"/>
      <c r="V89" s="238"/>
      <c r="W89" s="240"/>
      <c r="X89" s="242"/>
      <c r="Y89" s="242"/>
      <c r="Z89" s="242"/>
      <c r="AA89" s="242"/>
      <c r="AB89" s="238"/>
      <c r="AC89" s="250"/>
      <c r="AD89" s="242"/>
      <c r="AE89" s="242"/>
      <c r="AF89" s="242"/>
      <c r="AG89" s="243"/>
    </row>
    <row r="90" spans="14:33" ht="23">
      <c r="N90" s="250">
        <v>84</v>
      </c>
      <c r="O90" s="255" t="s">
        <v>681</v>
      </c>
      <c r="P90" s="238"/>
      <c r="Q90" s="238"/>
      <c r="R90" s="51"/>
      <c r="S90" s="238"/>
      <c r="T90" s="241"/>
      <c r="U90" s="51"/>
      <c r="V90" s="238"/>
      <c r="W90" s="240"/>
      <c r="X90" s="242"/>
      <c r="Y90" s="242"/>
      <c r="Z90" s="242"/>
      <c r="AA90" s="242"/>
      <c r="AB90" s="238"/>
      <c r="AC90" s="250"/>
      <c r="AD90" s="242"/>
      <c r="AE90" s="242"/>
      <c r="AF90" s="242"/>
      <c r="AG90" s="243"/>
    </row>
    <row r="91" spans="14:33" ht="23">
      <c r="N91" s="250">
        <v>85</v>
      </c>
      <c r="O91" s="255" t="s">
        <v>74</v>
      </c>
      <c r="P91" s="238"/>
      <c r="Q91" s="238"/>
      <c r="R91" s="51"/>
      <c r="S91" s="238"/>
      <c r="T91" s="241"/>
      <c r="U91" s="51"/>
      <c r="V91" s="238"/>
      <c r="W91" s="240"/>
      <c r="X91" s="242"/>
      <c r="Y91" s="242"/>
      <c r="Z91" s="242"/>
      <c r="AA91" s="242"/>
      <c r="AB91" s="238"/>
      <c r="AC91" s="240"/>
      <c r="AD91" s="242"/>
      <c r="AE91" s="242"/>
      <c r="AF91" s="242"/>
      <c r="AG91" s="243"/>
    </row>
    <row r="92" spans="14:33" ht="23">
      <c r="N92" s="250">
        <v>86</v>
      </c>
      <c r="O92" s="255" t="s">
        <v>697</v>
      </c>
      <c r="P92" s="238"/>
      <c r="Q92" s="238"/>
      <c r="R92" s="51"/>
      <c r="S92" s="238"/>
      <c r="T92" s="241"/>
      <c r="U92" s="51"/>
      <c r="V92" s="238"/>
      <c r="W92" s="240"/>
      <c r="X92" s="242"/>
      <c r="Y92" s="242"/>
      <c r="Z92" s="242"/>
      <c r="AA92" s="242"/>
      <c r="AB92" s="238"/>
      <c r="AC92" s="240"/>
      <c r="AD92" s="242"/>
      <c r="AE92" s="242"/>
      <c r="AF92" s="242"/>
      <c r="AG92" s="243"/>
    </row>
    <row r="93" spans="14:33" ht="23">
      <c r="N93" s="250">
        <v>87</v>
      </c>
      <c r="O93" s="255" t="s">
        <v>704</v>
      </c>
      <c r="P93" s="238"/>
      <c r="Q93" s="238"/>
      <c r="R93" s="51"/>
      <c r="S93" s="238"/>
      <c r="T93" s="241"/>
      <c r="U93" s="51"/>
      <c r="V93" s="238"/>
      <c r="W93" s="240"/>
      <c r="X93" s="242"/>
      <c r="Y93" s="242"/>
      <c r="Z93" s="242"/>
      <c r="AA93" s="242"/>
      <c r="AB93" s="238"/>
      <c r="AC93" s="240"/>
      <c r="AD93" s="242"/>
      <c r="AE93" s="242"/>
      <c r="AF93" s="242"/>
      <c r="AG93" s="243"/>
    </row>
    <row r="94" spans="14:33" ht="23">
      <c r="N94" s="250">
        <v>88</v>
      </c>
      <c r="O94" s="255" t="s">
        <v>75</v>
      </c>
      <c r="P94" s="238"/>
      <c r="Q94" s="238"/>
      <c r="R94" s="51"/>
      <c r="S94" s="238"/>
      <c r="T94" s="241"/>
      <c r="U94" s="51"/>
      <c r="V94" s="238"/>
      <c r="W94" s="240"/>
      <c r="X94" s="242"/>
      <c r="Y94" s="242"/>
      <c r="Z94" s="242"/>
      <c r="AA94" s="242"/>
      <c r="AB94" s="238"/>
      <c r="AC94" s="240"/>
      <c r="AD94" s="242"/>
      <c r="AE94" s="242"/>
      <c r="AF94" s="242"/>
      <c r="AG94" s="243"/>
    </row>
    <row r="95" spans="14:33" ht="23">
      <c r="N95" s="250">
        <v>89</v>
      </c>
      <c r="O95" s="255" t="s">
        <v>1479</v>
      </c>
      <c r="P95" s="238"/>
      <c r="Q95" s="238"/>
      <c r="R95" s="51"/>
      <c r="S95" s="238"/>
      <c r="T95" s="241"/>
      <c r="U95" s="51"/>
      <c r="V95" s="238"/>
      <c r="W95" s="240"/>
      <c r="X95" s="242"/>
      <c r="Y95" s="242"/>
      <c r="Z95" s="242"/>
      <c r="AA95" s="242"/>
      <c r="AB95" s="238"/>
      <c r="AC95" s="240"/>
      <c r="AD95" s="242"/>
      <c r="AE95" s="242"/>
      <c r="AF95" s="242"/>
      <c r="AG95" s="243"/>
    </row>
    <row r="96" spans="14:33" ht="23">
      <c r="N96" s="250">
        <v>90</v>
      </c>
      <c r="O96" s="255" t="s">
        <v>611</v>
      </c>
      <c r="P96" s="238"/>
      <c r="Q96" s="238"/>
      <c r="R96" s="51"/>
      <c r="S96" s="238"/>
      <c r="T96" s="241"/>
      <c r="U96" s="51"/>
      <c r="V96" s="238"/>
      <c r="W96" s="240"/>
      <c r="X96" s="242"/>
      <c r="Y96" s="242"/>
      <c r="Z96" s="242"/>
      <c r="AA96" s="242"/>
      <c r="AB96" s="238"/>
      <c r="AC96" s="240"/>
      <c r="AD96" s="242"/>
      <c r="AE96" s="242"/>
      <c r="AF96" s="242"/>
      <c r="AG96" s="243"/>
    </row>
    <row r="97" spans="14:15" ht="23">
      <c r="N97" s="250">
        <v>91</v>
      </c>
      <c r="O97" s="255" t="s">
        <v>1932</v>
      </c>
    </row>
    <row r="98" spans="14:15" ht="23">
      <c r="N98" s="250">
        <v>92</v>
      </c>
      <c r="O98" s="255" t="s">
        <v>682</v>
      </c>
    </row>
    <row r="99" spans="14:15" ht="23">
      <c r="N99" s="250">
        <v>93</v>
      </c>
      <c r="O99" s="255" t="s">
        <v>62</v>
      </c>
    </row>
    <row r="100" spans="14:15" ht="23">
      <c r="N100" s="250">
        <v>94</v>
      </c>
      <c r="O100" s="255" t="s">
        <v>484</v>
      </c>
    </row>
    <row r="101" spans="14:15" ht="23">
      <c r="N101" s="250">
        <v>95</v>
      </c>
      <c r="O101" s="255" t="s">
        <v>84</v>
      </c>
    </row>
    <row r="102" spans="14:15" ht="23">
      <c r="N102" s="250">
        <v>96</v>
      </c>
      <c r="O102" s="255" t="s">
        <v>1801</v>
      </c>
    </row>
    <row r="103" spans="14:15" ht="23">
      <c r="N103" s="250">
        <v>97</v>
      </c>
      <c r="O103" s="255" t="s">
        <v>528</v>
      </c>
    </row>
    <row r="104" spans="14:15" ht="23">
      <c r="N104" s="250">
        <v>98</v>
      </c>
      <c r="O104" s="255" t="s">
        <v>1933</v>
      </c>
    </row>
    <row r="105" spans="14:15" ht="23">
      <c r="N105" s="250">
        <v>99</v>
      </c>
      <c r="O105" s="255" t="s">
        <v>108</v>
      </c>
    </row>
    <row r="106" spans="14:15" ht="23">
      <c r="N106" s="250">
        <v>100</v>
      </c>
      <c r="O106" s="255" t="s">
        <v>66</v>
      </c>
    </row>
  </sheetData>
  <phoneticPr fontId="9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EA4335"/>
    <outlinePr summaryBelow="0" summaryRight="0"/>
  </sheetPr>
  <dimension ref="A1:AG54"/>
  <sheetViews>
    <sheetView workbookViewId="0"/>
  </sheetViews>
  <sheetFormatPr baseColWidth="10" defaultColWidth="12.6640625" defaultRowHeight="15.75" customHeight="1" outlineLevelCol="1"/>
  <cols>
    <col min="1" max="1" width="1.6640625" customWidth="1" collapsed="1"/>
    <col min="2" max="3" width="8.5" hidden="1" customWidth="1" outlineLevel="1"/>
    <col min="4" max="11" width="11.1640625" hidden="1" customWidth="1" outlineLevel="1"/>
    <col min="12" max="12" width="3.1640625" customWidth="1"/>
    <col min="13" max="13" width="6.33203125" customWidth="1"/>
    <col min="14" max="14" width="8.6640625" customWidth="1"/>
    <col min="15" max="22" width="10.1640625" customWidth="1"/>
    <col min="23" max="23" width="3.5" customWidth="1"/>
    <col min="24" max="24" width="6" customWidth="1"/>
    <col min="25" max="25" width="9.1640625" customWidth="1"/>
    <col min="26" max="33" width="11.1640625" customWidth="1"/>
    <col min="34" max="34" width="3.83203125" customWidth="1"/>
  </cols>
  <sheetData>
    <row r="1" spans="2:33" ht="13">
      <c r="B1" s="133">
        <f t="shared" ref="B1:K1" si="0">COLUMN(B:B) - 1</f>
        <v>1</v>
      </c>
      <c r="C1" s="133">
        <f t="shared" si="0"/>
        <v>2</v>
      </c>
      <c r="D1" s="133">
        <f t="shared" si="0"/>
        <v>3</v>
      </c>
      <c r="E1" s="133">
        <f t="shared" si="0"/>
        <v>4</v>
      </c>
      <c r="F1" s="133">
        <f t="shared" si="0"/>
        <v>5</v>
      </c>
      <c r="G1" s="133">
        <f t="shared" si="0"/>
        <v>6</v>
      </c>
      <c r="H1" s="133">
        <f t="shared" si="0"/>
        <v>7</v>
      </c>
      <c r="I1" s="133">
        <f t="shared" si="0"/>
        <v>8</v>
      </c>
      <c r="J1" s="133">
        <f t="shared" si="0"/>
        <v>9</v>
      </c>
      <c r="K1" s="133">
        <f t="shared" si="0"/>
        <v>10</v>
      </c>
      <c r="L1" s="12"/>
      <c r="M1" s="134" t="s">
        <v>1934</v>
      </c>
      <c r="O1" s="133">
        <v>10</v>
      </c>
      <c r="P1" s="12"/>
      <c r="Q1" s="12"/>
      <c r="R1" s="12">
        <f>O1 + 1</f>
        <v>11</v>
      </c>
      <c r="S1" s="12"/>
      <c r="T1" s="12"/>
      <c r="U1" s="12"/>
      <c r="V1" s="12"/>
      <c r="W1" s="12"/>
      <c r="X1" s="134" t="s">
        <v>4</v>
      </c>
      <c r="Z1" s="133">
        <v>14</v>
      </c>
      <c r="AA1" s="12"/>
      <c r="AB1" s="12"/>
      <c r="AC1" s="12">
        <f>Z1 + 1</f>
        <v>15</v>
      </c>
      <c r="AD1" s="12"/>
      <c r="AE1" s="12"/>
      <c r="AF1" s="12"/>
      <c r="AG1" s="12"/>
    </row>
    <row r="2" spans="2:33" ht="9.75" customHeight="1">
      <c r="B2" s="12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</row>
    <row r="3" spans="2:33" ht="18">
      <c r="B3" s="409" t="s">
        <v>157</v>
      </c>
      <c r="C3" s="410" t="s">
        <v>6</v>
      </c>
      <c r="D3" s="135" t="s">
        <v>1484</v>
      </c>
      <c r="E3" s="135" t="s">
        <v>1483</v>
      </c>
      <c r="F3" s="135" t="s">
        <v>1485</v>
      </c>
      <c r="G3" s="135" t="s">
        <v>1486</v>
      </c>
      <c r="H3" s="135" t="s">
        <v>1487</v>
      </c>
      <c r="I3" s="135" t="s">
        <v>1483</v>
      </c>
      <c r="J3" s="135" t="s">
        <v>1488</v>
      </c>
      <c r="K3" s="135" t="s">
        <v>1489</v>
      </c>
      <c r="L3" s="15"/>
      <c r="M3" s="409" t="s">
        <v>157</v>
      </c>
      <c r="N3" s="410" t="s">
        <v>6</v>
      </c>
      <c r="O3" s="135" t="s">
        <v>1484</v>
      </c>
      <c r="P3" s="135" t="s">
        <v>1483</v>
      </c>
      <c r="Q3" s="135" t="s">
        <v>1485</v>
      </c>
      <c r="R3" s="135" t="s">
        <v>1486</v>
      </c>
      <c r="S3" s="135" t="s">
        <v>1487</v>
      </c>
      <c r="T3" s="135" t="s">
        <v>1483</v>
      </c>
      <c r="U3" s="135" t="s">
        <v>1488</v>
      </c>
      <c r="V3" s="135" t="s">
        <v>1489</v>
      </c>
      <c r="W3" s="15"/>
      <c r="X3" s="409" t="s">
        <v>157</v>
      </c>
      <c r="Y3" s="410" t="s">
        <v>6</v>
      </c>
      <c r="Z3" s="135" t="s">
        <v>1484</v>
      </c>
      <c r="AA3" s="135" t="s">
        <v>1483</v>
      </c>
      <c r="AB3" s="135" t="s">
        <v>1485</v>
      </c>
      <c r="AC3" s="135" t="s">
        <v>1486</v>
      </c>
      <c r="AD3" s="135" t="s">
        <v>1487</v>
      </c>
      <c r="AE3" s="135" t="s">
        <v>1483</v>
      </c>
      <c r="AF3" s="135" t="s">
        <v>1488</v>
      </c>
      <c r="AG3" s="135" t="s">
        <v>1489</v>
      </c>
    </row>
    <row r="4" spans="2:33" ht="18">
      <c r="B4" s="407"/>
      <c r="C4" s="411"/>
      <c r="D4" s="136">
        <v>1</v>
      </c>
      <c r="E4" s="136">
        <v>2</v>
      </c>
      <c r="F4" s="136">
        <v>3</v>
      </c>
      <c r="G4" s="136">
        <v>4</v>
      </c>
      <c r="H4" s="136">
        <v>5</v>
      </c>
      <c r="I4" s="136">
        <v>6</v>
      </c>
      <c r="J4" s="136">
        <v>7</v>
      </c>
      <c r="K4" s="136">
        <v>8</v>
      </c>
      <c r="L4" s="15"/>
      <c r="M4" s="407"/>
      <c r="N4" s="411"/>
      <c r="O4" s="136">
        <v>1</v>
      </c>
      <c r="P4" s="136">
        <v>2</v>
      </c>
      <c r="Q4" s="136">
        <v>3</v>
      </c>
      <c r="R4" s="136">
        <v>4</v>
      </c>
      <c r="S4" s="136">
        <v>5</v>
      </c>
      <c r="T4" s="136">
        <v>6</v>
      </c>
      <c r="U4" s="136">
        <v>7</v>
      </c>
      <c r="V4" s="136">
        <v>8</v>
      </c>
      <c r="W4" s="15"/>
      <c r="X4" s="407"/>
      <c r="Y4" s="411"/>
      <c r="Z4" s="136">
        <v>1</v>
      </c>
      <c r="AA4" s="136">
        <v>2</v>
      </c>
      <c r="AB4" s="136">
        <v>3</v>
      </c>
      <c r="AC4" s="136">
        <v>4</v>
      </c>
      <c r="AD4" s="136">
        <v>5</v>
      </c>
      <c r="AE4" s="136">
        <v>6</v>
      </c>
      <c r="AF4" s="136">
        <v>7</v>
      </c>
      <c r="AG4" s="136">
        <v>8</v>
      </c>
    </row>
    <row r="5" spans="2:33" ht="35">
      <c r="B5" s="137">
        <v>1</v>
      </c>
      <c r="C5" s="138" t="s">
        <v>274</v>
      </c>
      <c r="D5" s="139" t="s">
        <v>274</v>
      </c>
      <c r="E5" s="139" t="s">
        <v>1502</v>
      </c>
      <c r="F5" s="139" t="s">
        <v>1503</v>
      </c>
      <c r="G5" s="139" t="s">
        <v>1504</v>
      </c>
      <c r="H5" s="139" t="s">
        <v>1505</v>
      </c>
      <c r="I5" s="139" t="s">
        <v>1502</v>
      </c>
      <c r="J5" s="139" t="s">
        <v>1506</v>
      </c>
      <c r="K5" s="139" t="s">
        <v>1507</v>
      </c>
      <c r="L5" s="15"/>
      <c r="M5" s="137">
        <v>1</v>
      </c>
      <c r="N5" s="138" t="s">
        <v>274</v>
      </c>
      <c r="O5" s="140" t="str">
        <f t="array" ref="O5">INDEX(【設定】韻母十五音對照表!$B$4:$V$53, $M5, $O$1)  &amp; " " &amp; O$4</f>
        <v>wun 1</v>
      </c>
      <c r="P5" s="140" t="str">
        <f t="array" ref="P5">INDEX(【設定】韻母十五音對照表!$B$4:$V$53, $M5, $O$1)  &amp; " " &amp; P$4</f>
        <v>wun 2</v>
      </c>
      <c r="Q5" s="140" t="str">
        <f t="array" ref="Q5">INDEX(【設定】韻母十五音對照表!$B$4:$V$53, $M5, $O$1)  &amp; " " &amp; Q$4</f>
        <v>wun 3</v>
      </c>
      <c r="R5" s="141" t="str">
        <f t="array" ref="R5">INDEX(【設定】韻母十五音對照表!$B$4:$V$53, $M5, $R$1)  &amp; " " &amp; R$4</f>
        <v>wut 4</v>
      </c>
      <c r="S5" s="140" t="str">
        <f t="array" ref="S5">INDEX(【設定】韻母十五音對照表!$B$4:$V$53, $M5, $O$1)  &amp; " " &amp; S$4</f>
        <v>wun 5</v>
      </c>
      <c r="T5" s="142" t="str">
        <f t="array" ref="T5">INDEX(【設定】韻母十五音對照表!$B$4:$V$53, $M5, $O$1)  &amp; " " &amp; T$4</f>
        <v>wun 6</v>
      </c>
      <c r="U5" s="140" t="str">
        <f t="array" ref="U5">INDEX(【設定】韻母十五音對照表!$B$4:$V$53, $M5, $O$1)  &amp; " " &amp; U$4</f>
        <v>wun 7</v>
      </c>
      <c r="V5" s="141" t="str">
        <f t="array" ref="V5">INDEX(【設定】韻母十五音對照表!$B$4:$V$53, $M5, $R$1)  &amp; " " &amp; V$4</f>
        <v>wut 8</v>
      </c>
      <c r="W5" s="15"/>
      <c r="X5" s="137">
        <v>1</v>
      </c>
      <c r="Y5" s="138" t="s">
        <v>274</v>
      </c>
      <c r="Z5" s="104" t="str">
        <f t="array" ref="Z5">INDEX(【設定】韻母十五音對照表!$B$4:$V$53, $X5, $Z$1)  &amp; " " &amp; Z$4</f>
        <v>un 1</v>
      </c>
      <c r="AA5" s="104" t="str">
        <f t="array" ref="AA5">INDEX(【設定】韻母十五音對照表!$B$4:$V$53, $X5, $Z$1)  &amp; " " &amp; AA$4</f>
        <v>un 2</v>
      </c>
      <c r="AB5" s="104" t="str">
        <f t="array" ref="AB5">INDEX(【設定】韻母十五音對照表!$B$4:$V$53, $X5, $Z$1)  &amp; " " &amp; AB$4</f>
        <v>un 3</v>
      </c>
      <c r="AC5" s="256" t="str">
        <f t="array" ref="AC5">INDEX(【設定】韻母十五音對照表!$B$4:$V$53, $X5, $AC$1)  &amp; " " &amp; AC$4</f>
        <v>ut 4</v>
      </c>
      <c r="AD5" s="104" t="str">
        <f t="array" ref="AD5">INDEX(【設定】韻母十五音對照表!$B$4:$V$53, $X5, $Z$1)  &amp; " " &amp; AD$4</f>
        <v>un 5</v>
      </c>
      <c r="AE5" s="257" t="str">
        <f t="array" ref="AE5">INDEX(【設定】韻母十五音對照表!$B$4:$V$53, $X5, $Z$1)  &amp; " " &amp; AE$4</f>
        <v>un 6</v>
      </c>
      <c r="AF5" s="104" t="str">
        <f t="array" ref="AF5">INDEX(【設定】韻母十五音對照表!$B$4:$V$53, $X5, $Z$1)  &amp; " " &amp; AF$4</f>
        <v>un 7</v>
      </c>
      <c r="AG5" s="256" t="str">
        <f t="array" ref="AG5">INDEX(【設定】韻母十五音對照表!$B$4:$V$53, $X5, $AC$1)  &amp; " " &amp; AG$4</f>
        <v>ut 8</v>
      </c>
    </row>
    <row r="6" spans="2:33" ht="35">
      <c r="B6" s="137">
        <v>2</v>
      </c>
      <c r="C6" s="138" t="s">
        <v>281</v>
      </c>
      <c r="D6" s="139" t="s">
        <v>281</v>
      </c>
      <c r="E6" s="139" t="s">
        <v>1513</v>
      </c>
      <c r="F6" s="139" t="s">
        <v>1514</v>
      </c>
      <c r="G6" s="139" t="s">
        <v>1515</v>
      </c>
      <c r="H6" s="146" t="s">
        <v>1516</v>
      </c>
      <c r="I6" s="139" t="s">
        <v>1513</v>
      </c>
      <c r="J6" s="139" t="s">
        <v>1517</v>
      </c>
      <c r="K6" s="139" t="s">
        <v>1518</v>
      </c>
      <c r="L6" s="15"/>
      <c r="M6" s="137">
        <v>2</v>
      </c>
      <c r="N6" s="138" t="s">
        <v>281</v>
      </c>
      <c r="O6" s="140" t="str">
        <f t="array" ref="O6">INDEX(【設定】韻母十五音對照表!$B$4:$V$53, $M6, $O$1)  &amp; " " &amp; O$4</f>
        <v>ëen 1</v>
      </c>
      <c r="P6" s="140" t="str">
        <f t="array" ref="P6">INDEX(【設定】韻母十五音對照表!$B$4:$V$53, $M6, $O$1)  &amp; " " &amp; P$4</f>
        <v>ëen 2</v>
      </c>
      <c r="Q6" s="140" t="str">
        <f t="array" ref="Q6">INDEX(【設定】韻母十五音對照表!$B$4:$V$53, $M6, $O$1)  &amp; " " &amp; Q$4</f>
        <v>ëen 3</v>
      </c>
      <c r="R6" s="141" t="str">
        <f t="array" ref="R6">INDEX(【設定】韻母十五音對照表!$B$4:$V$53, $M6, $R$1)  &amp; " " &amp; R$4</f>
        <v>ëet 4</v>
      </c>
      <c r="S6" s="140" t="str">
        <f t="array" ref="S6">INDEX(【設定】韻母十五音對照表!$B$4:$V$53, $M6, $O$1)  &amp; " " &amp; S$4</f>
        <v>ëen 5</v>
      </c>
      <c r="T6" s="142" t="str">
        <f t="array" ref="T6">INDEX(【設定】韻母十五音對照表!$B$4:$V$53, $M6, $O$1)  &amp; " " &amp; T$4</f>
        <v>ëen 6</v>
      </c>
      <c r="U6" s="140" t="str">
        <f t="array" ref="U6">INDEX(【設定】韻母十五音對照表!$B$4:$V$53, $M6, $O$1)  &amp; " " &amp; U$4</f>
        <v>ëen 7</v>
      </c>
      <c r="V6" s="141" t="str">
        <f t="array" ref="V6">INDEX(【設定】韻母十五音對照表!$B$4:$V$53, $M6, $R$1)  &amp; " " &amp; V$4</f>
        <v>ëet 8</v>
      </c>
      <c r="W6" s="15"/>
      <c r="X6" s="137">
        <v>2</v>
      </c>
      <c r="Y6" s="138" t="s">
        <v>281</v>
      </c>
      <c r="Z6" s="104" t="str">
        <f t="array" ref="Z6">INDEX(【設定】韻母十五音對照表!$B$4:$V$53, $X6, $Z$1)  &amp; " " &amp; Z$4</f>
        <v>ian 1</v>
      </c>
      <c r="AA6" s="104" t="str">
        <f t="array" ref="AA6">INDEX(【設定】韻母十五音對照表!$B$4:$V$53, $X6, $Z$1)  &amp; " " &amp; AA$4</f>
        <v>ian 2</v>
      </c>
      <c r="AB6" s="104" t="str">
        <f t="array" ref="AB6">INDEX(【設定】韻母十五音對照表!$B$4:$V$53, $X6, $Z$1)  &amp; " " &amp; AB$4</f>
        <v>ian 3</v>
      </c>
      <c r="AC6" s="256" t="str">
        <f t="array" ref="AC6">INDEX(【設定】韻母十五音對照表!$B$4:$V$53, $X6, $AC$1)  &amp; " " &amp; AC$4</f>
        <v>iat 4</v>
      </c>
      <c r="AD6" s="104" t="str">
        <f t="array" ref="AD6">INDEX(【設定】韻母十五音對照表!$B$4:$V$53, $X6, $Z$1)  &amp; " " &amp; AD$4</f>
        <v>ian 5</v>
      </c>
      <c r="AE6" s="257" t="str">
        <f t="array" ref="AE6">INDEX(【設定】韻母十五音對照表!$B$4:$V$53, $X6, $Z$1)  &amp; " " &amp; AE$4</f>
        <v>ian 6</v>
      </c>
      <c r="AF6" s="104" t="str">
        <f t="array" ref="AF6">INDEX(【設定】韻母十五音對照表!$B$4:$V$53, $X6, $Z$1)  &amp; " " &amp; AF$4</f>
        <v>ian 7</v>
      </c>
      <c r="AG6" s="256" t="str">
        <f t="array" ref="AG6">INDEX(【設定】韻母十五音對照表!$B$4:$V$53, $X6, $AC$1)  &amp; " " &amp; AG$4</f>
        <v>iat 8</v>
      </c>
    </row>
    <row r="7" spans="2:33" ht="35">
      <c r="B7" s="137">
        <v>3</v>
      </c>
      <c r="C7" s="138" t="s">
        <v>288</v>
      </c>
      <c r="D7" s="139" t="s">
        <v>288</v>
      </c>
      <c r="E7" s="139" t="s">
        <v>1524</v>
      </c>
      <c r="F7" s="139" t="s">
        <v>1525</v>
      </c>
      <c r="G7" s="139" t="s">
        <v>1526</v>
      </c>
      <c r="H7" s="146" t="s">
        <v>1516</v>
      </c>
      <c r="I7" s="139" t="s">
        <v>1524</v>
      </c>
      <c r="J7" s="139" t="s">
        <v>1527</v>
      </c>
      <c r="K7" s="139" t="s">
        <v>1528</v>
      </c>
      <c r="L7" s="15"/>
      <c r="M7" s="137">
        <v>3</v>
      </c>
      <c r="N7" s="138" t="s">
        <v>288</v>
      </c>
      <c r="O7" s="140" t="str">
        <f t="array" ref="O7">INDEX(【設定】韻母十五音對照表!$B$4:$V$53, $M7, $O$1)  &amp; " " &amp; O$4</f>
        <v>im 1</v>
      </c>
      <c r="P7" s="140" t="str">
        <f t="array" ref="P7">INDEX(【設定】韻母十五音對照表!$B$4:$V$53, $M7, $O$1)  &amp; " " &amp; P$4</f>
        <v>im 2</v>
      </c>
      <c r="Q7" s="140" t="str">
        <f t="array" ref="Q7">INDEX(【設定】韻母十五音對照表!$B$4:$V$53, $M7, $O$1)  &amp; " " &amp; Q$4</f>
        <v>im 3</v>
      </c>
      <c r="R7" s="141" t="str">
        <f t="array" ref="R7">INDEX(【設定】韻母十五音對照表!$B$4:$V$53, $M7, $R$1)  &amp; " " &amp; R$4</f>
        <v>ip 4</v>
      </c>
      <c r="S7" s="140" t="str">
        <f t="array" ref="S7">INDEX(【設定】韻母十五音對照表!$B$4:$V$53, $M7, $O$1)  &amp; " " &amp; S$4</f>
        <v>im 5</v>
      </c>
      <c r="T7" s="142" t="str">
        <f t="array" ref="T7">INDEX(【設定】韻母十五音對照表!$B$4:$V$53, $M7, $O$1)  &amp; " " &amp; T$4</f>
        <v>im 6</v>
      </c>
      <c r="U7" s="140" t="str">
        <f t="array" ref="U7">INDEX(【設定】韻母十五音對照表!$B$4:$V$53, $M7, $O$1)  &amp; " " &amp; U$4</f>
        <v>im 7</v>
      </c>
      <c r="V7" s="141" t="str">
        <f t="array" ref="V7">INDEX(【設定】韻母十五音對照表!$B$4:$V$53, $M7, $R$1)  &amp; " " &amp; V$4</f>
        <v>ip 8</v>
      </c>
      <c r="W7" s="15"/>
      <c r="X7" s="137">
        <v>3</v>
      </c>
      <c r="Y7" s="138" t="s">
        <v>288</v>
      </c>
      <c r="Z7" s="104" t="str">
        <f t="array" ref="Z7">INDEX(【設定】韻母十五音對照表!$B$4:$V$53, $X7, $Z$1)  &amp; " " &amp; Z$4</f>
        <v>im 1</v>
      </c>
      <c r="AA7" s="104" t="str">
        <f t="array" ref="AA7">INDEX(【設定】韻母十五音對照表!$B$4:$V$53, $X7, $Z$1)  &amp; " " &amp; AA$4</f>
        <v>im 2</v>
      </c>
      <c r="AB7" s="104" t="str">
        <f t="array" ref="AB7">INDEX(【設定】韻母十五音對照表!$B$4:$V$53, $X7, $Z$1)  &amp; " " &amp; AB$4</f>
        <v>im 3</v>
      </c>
      <c r="AC7" s="256" t="str">
        <f t="array" ref="AC7">INDEX(【設定】韻母十五音對照表!$B$4:$V$53, $X7, $AC$1)  &amp; " " &amp; AC$4</f>
        <v>ip 4</v>
      </c>
      <c r="AD7" s="104" t="str">
        <f t="array" ref="AD7">INDEX(【設定】韻母十五音對照表!$B$4:$V$53, $X7, $Z$1)  &amp; " " &amp; AD$4</f>
        <v>im 5</v>
      </c>
      <c r="AE7" s="257" t="str">
        <f t="array" ref="AE7">INDEX(【設定】韻母十五音對照表!$B$4:$V$53, $X7, $Z$1)  &amp; " " &amp; AE$4</f>
        <v>im 6</v>
      </c>
      <c r="AF7" s="104" t="str">
        <f t="array" ref="AF7">INDEX(【設定】韻母十五音對照表!$B$4:$V$53, $X7, $Z$1)  &amp; " " &amp; AF$4</f>
        <v>im 7</v>
      </c>
      <c r="AG7" s="256" t="str">
        <f t="array" ref="AG7">INDEX(【設定】韻母十五音對照表!$B$4:$V$53, $X7, $AC$1)  &amp; " " &amp; AG$4</f>
        <v>ip 8</v>
      </c>
    </row>
    <row r="8" spans="2:33" ht="35">
      <c r="B8" s="137">
        <v>4</v>
      </c>
      <c r="C8" s="138" t="s">
        <v>293</v>
      </c>
      <c r="D8" s="139" t="s">
        <v>293</v>
      </c>
      <c r="E8" s="139" t="s">
        <v>1534</v>
      </c>
      <c r="F8" s="139" t="s">
        <v>1535</v>
      </c>
      <c r="G8" s="146" t="s">
        <v>1516</v>
      </c>
      <c r="H8" s="139" t="s">
        <v>1536</v>
      </c>
      <c r="I8" s="139" t="s">
        <v>1534</v>
      </c>
      <c r="J8" s="139" t="s">
        <v>1537</v>
      </c>
      <c r="K8" s="146" t="s">
        <v>1516</v>
      </c>
      <c r="L8" s="15"/>
      <c r="M8" s="137">
        <v>4</v>
      </c>
      <c r="N8" s="138" t="s">
        <v>293</v>
      </c>
      <c r="O8" s="140" t="str">
        <f t="array" ref="O8">INDEX(【設定】韻母十五音對照表!$B$4:$V$53, $M8, $O$1)  &amp; " " &amp; O$4</f>
        <v>wuy 1</v>
      </c>
      <c r="P8" s="140" t="str">
        <f t="array" ref="P8">INDEX(【設定】韻母十五音對照表!$B$4:$V$53, $M8, $O$1)  &amp; " " &amp; P$4</f>
        <v>wuy 2</v>
      </c>
      <c r="Q8" s="140" t="str">
        <f t="array" ref="Q8">INDEX(【設定】韻母十五音對照表!$B$4:$V$53, $M8, $O$1)  &amp; " " &amp; Q$4</f>
        <v>wuy 3</v>
      </c>
      <c r="R8" s="141" t="str">
        <f t="array" ref="R8">INDEX(【設定】韻母十五音對照表!$B$4:$V$53, $M8, $R$1)  &amp; " " &amp; R$4</f>
        <v xml:space="preserve"> 4</v>
      </c>
      <c r="S8" s="140" t="str">
        <f t="array" ref="S8">INDEX(【設定】韻母十五音對照表!$B$4:$V$53, $M8, $O$1)  &amp; " " &amp; S$4</f>
        <v>wuy 5</v>
      </c>
      <c r="T8" s="142" t="str">
        <f t="array" ref="T8">INDEX(【設定】韻母十五音對照表!$B$4:$V$53, $M8, $O$1)  &amp; " " &amp; T$4</f>
        <v>wuy 6</v>
      </c>
      <c r="U8" s="140" t="str">
        <f t="array" ref="U8">INDEX(【設定】韻母十五音對照表!$B$4:$V$53, $M8, $O$1)  &amp; " " &amp; U$4</f>
        <v>wuy 7</v>
      </c>
      <c r="V8" s="141" t="str">
        <f t="array" ref="V8">INDEX(【設定】韻母十五音對照表!$B$4:$V$53, $M8, $R$1)  &amp; " " &amp; V$4</f>
        <v xml:space="preserve"> 8</v>
      </c>
      <c r="W8" s="15"/>
      <c r="X8" s="137">
        <v>4</v>
      </c>
      <c r="Y8" s="138" t="s">
        <v>293</v>
      </c>
      <c r="Z8" s="104" t="str">
        <f t="array" ref="Z8">INDEX(【設定】韻母十五音對照表!$B$4:$V$53, $X8, $Z$1)  &amp; " " &amp; Z$4</f>
        <v>ui 1</v>
      </c>
      <c r="AA8" s="104" t="str">
        <f t="array" ref="AA8">INDEX(【設定】韻母十五音對照表!$B$4:$V$53, $X8, $Z$1)  &amp; " " &amp; AA$4</f>
        <v>ui 2</v>
      </c>
      <c r="AB8" s="104" t="str">
        <f t="array" ref="AB8">INDEX(【設定】韻母十五音對照表!$B$4:$V$53, $X8, $Z$1)  &amp; " " &amp; AB$4</f>
        <v>ui 3</v>
      </c>
      <c r="AC8" s="256" t="str">
        <f t="array" ref="AC8">INDEX(【設定】韻母十五音對照表!$B$4:$V$53, $X8, $AC$1)  &amp; " " &amp; AC$4</f>
        <v xml:space="preserve"> 4</v>
      </c>
      <c r="AD8" s="104" t="str">
        <f t="array" ref="AD8">INDEX(【設定】韻母十五音對照表!$B$4:$V$53, $X8, $Z$1)  &amp; " " &amp; AD$4</f>
        <v>ui 5</v>
      </c>
      <c r="AE8" s="257" t="str">
        <f t="array" ref="AE8">INDEX(【設定】韻母十五音對照表!$B$4:$V$53, $X8, $Z$1)  &amp; " " &amp; AE$4</f>
        <v>ui 6</v>
      </c>
      <c r="AF8" s="104" t="str">
        <f t="array" ref="AF8">INDEX(【設定】韻母十五音對照表!$B$4:$V$53, $X8, $Z$1)  &amp; " " &amp; AF$4</f>
        <v>ui 7</v>
      </c>
      <c r="AG8" s="256" t="str">
        <f t="array" ref="AG8">INDEX(【設定】韻母十五音對照表!$B$4:$V$53, $X8, $AC$1)  &amp; " " &amp; AG$4</f>
        <v xml:space="preserve"> 8</v>
      </c>
    </row>
    <row r="9" spans="2:33" ht="35">
      <c r="B9" s="137">
        <v>5</v>
      </c>
      <c r="C9" s="138" t="s">
        <v>297</v>
      </c>
      <c r="D9" s="139" t="s">
        <v>297</v>
      </c>
      <c r="E9" s="139" t="s">
        <v>1543</v>
      </c>
      <c r="F9" s="139" t="s">
        <v>1544</v>
      </c>
      <c r="G9" s="139" t="s">
        <v>1545</v>
      </c>
      <c r="H9" s="139" t="s">
        <v>1546</v>
      </c>
      <c r="I9" s="139" t="s">
        <v>1543</v>
      </c>
      <c r="J9" s="139" t="s">
        <v>1547</v>
      </c>
      <c r="K9" s="139" t="s">
        <v>1548</v>
      </c>
      <c r="L9" s="15"/>
      <c r="M9" s="137">
        <v>5</v>
      </c>
      <c r="N9" s="138" t="s">
        <v>297</v>
      </c>
      <c r="O9" s="140" t="str">
        <f t="array" ref="O9">INDEX(【設定】韻母十五音對照表!$B$4:$V$53, $M9, $O$1)  &amp; " " &amp; O$4</f>
        <v>ay 1</v>
      </c>
      <c r="P9" s="140" t="str">
        <f t="array" ref="P9">INDEX(【設定】韻母十五音對照表!$B$4:$V$53, $M9, $O$1)  &amp; " " &amp; P$4</f>
        <v>ay 2</v>
      </c>
      <c r="Q9" s="140" t="str">
        <f t="array" ref="Q9">INDEX(【設定】韻母十五音對照表!$B$4:$V$53, $M9, $O$1)  &amp; " " &amp; Q$4</f>
        <v>ay 3</v>
      </c>
      <c r="R9" s="141" t="str">
        <f t="array" ref="R9">INDEX(【設定】韻母十五音對照表!$B$4:$V$53, $M9, $R$1)  &amp; " " &amp; R$4</f>
        <v>ăyh 4</v>
      </c>
      <c r="S9" s="140" t="str">
        <f t="array" ref="S9">INDEX(【設定】韻母十五音對照表!$B$4:$V$53, $M9, $O$1)  &amp; " " &amp; S$4</f>
        <v>ay 5</v>
      </c>
      <c r="T9" s="142" t="str">
        <f t="array" ref="T9">INDEX(【設定】韻母十五音對照表!$B$4:$V$53, $M9, $O$1)  &amp; " " &amp; T$4</f>
        <v>ay 6</v>
      </c>
      <c r="U9" s="140" t="str">
        <f t="array" ref="U9">INDEX(【設定】韻母十五音對照表!$B$4:$V$53, $M9, $O$1)  &amp; " " &amp; U$4</f>
        <v>ay 7</v>
      </c>
      <c r="V9" s="141" t="str">
        <f t="array" ref="V9">INDEX(【設定】韻母十五音對照表!$B$4:$V$53, $M9, $R$1)  &amp; " " &amp; V$4</f>
        <v>ăyh 8</v>
      </c>
      <c r="W9" s="15"/>
      <c r="X9" s="137">
        <v>5</v>
      </c>
      <c r="Y9" s="138" t="s">
        <v>297</v>
      </c>
      <c r="Z9" s="104" t="str">
        <f t="array" ref="Z9">INDEX(【設定】韻母十五音對照表!$B$4:$V$53, $X9, $Z$1)  &amp; " " &amp; Z$4</f>
        <v>ee 1</v>
      </c>
      <c r="AA9" s="104" t="str">
        <f t="array" ref="AA9">INDEX(【設定】韻母十五音對照表!$B$4:$V$53, $X9, $Z$1)  &amp; " " &amp; AA$4</f>
        <v>ee 2</v>
      </c>
      <c r="AB9" s="104" t="str">
        <f t="array" ref="AB9">INDEX(【設定】韻母十五音對照表!$B$4:$V$53, $X9, $Z$1)  &amp; " " &amp; AB$4</f>
        <v>ee 3</v>
      </c>
      <c r="AC9" s="256" t="str">
        <f t="array" ref="AC9">INDEX(【設定】韻母十五音對照表!$B$4:$V$53, $X9, $AC$1)  &amp; " " &amp; AC$4</f>
        <v>eeh 4</v>
      </c>
      <c r="AD9" s="104" t="str">
        <f t="array" ref="AD9">INDEX(【設定】韻母十五音對照表!$B$4:$V$53, $X9, $Z$1)  &amp; " " &amp; AD$4</f>
        <v>ee 5</v>
      </c>
      <c r="AE9" s="257" t="str">
        <f t="array" ref="AE9">INDEX(【設定】韻母十五音對照表!$B$4:$V$53, $X9, $Z$1)  &amp; " " &amp; AE$4</f>
        <v>ee 6</v>
      </c>
      <c r="AF9" s="104" t="str">
        <f t="array" ref="AF9">INDEX(【設定】韻母十五音對照表!$B$4:$V$53, $X9, $Z$1)  &amp; " " &amp; AF$4</f>
        <v>ee 7</v>
      </c>
      <c r="AG9" s="256" t="str">
        <f t="array" ref="AG9">INDEX(【設定】韻母十五音對照表!$B$4:$V$53, $X9, $AC$1)  &amp; " " &amp; AG$4</f>
        <v>eeh 8</v>
      </c>
    </row>
    <row r="10" spans="2:33" ht="35">
      <c r="B10" s="137">
        <v>6</v>
      </c>
      <c r="C10" s="138" t="s">
        <v>310</v>
      </c>
      <c r="D10" s="139" t="s">
        <v>310</v>
      </c>
      <c r="E10" s="139" t="s">
        <v>1555</v>
      </c>
      <c r="F10" s="139" t="s">
        <v>1556</v>
      </c>
      <c r="G10" s="139" t="s">
        <v>1557</v>
      </c>
      <c r="H10" s="146" t="s">
        <v>1516</v>
      </c>
      <c r="I10" s="139" t="s">
        <v>1555</v>
      </c>
      <c r="J10" s="146" t="s">
        <v>1516</v>
      </c>
      <c r="K10" s="146" t="s">
        <v>1516</v>
      </c>
      <c r="L10" s="15"/>
      <c r="M10" s="137">
        <v>6</v>
      </c>
      <c r="N10" s="138" t="s">
        <v>310</v>
      </c>
      <c r="O10" s="140" t="str">
        <f t="array" ref="O10">INDEX(【設定】韻母十五音對照表!$B$4:$V$53, $M10, $O$1)  &amp; " " &amp; O$4</f>
        <v>an 1</v>
      </c>
      <c r="P10" s="140" t="str">
        <f t="array" ref="P10">INDEX(【設定】韻母十五音對照表!$B$4:$V$53, $M10, $O$1)  &amp; " " &amp; P$4</f>
        <v>an 2</v>
      </c>
      <c r="Q10" s="140" t="str">
        <f t="array" ref="Q10">INDEX(【設定】韻母十五音對照表!$B$4:$V$53, $M10, $O$1)  &amp; " " &amp; Q$4</f>
        <v>an 3</v>
      </c>
      <c r="R10" s="141" t="str">
        <f t="array" ref="R10">INDEX(【設定】韻母十五音對照表!$B$4:$V$53, $M10, $R$1)  &amp; " " &amp; R$4</f>
        <v>at 4</v>
      </c>
      <c r="S10" s="140" t="str">
        <f t="array" ref="S10">INDEX(【設定】韻母十五音對照表!$B$4:$V$53, $M10, $O$1)  &amp; " " &amp; S$4</f>
        <v>an 5</v>
      </c>
      <c r="T10" s="142" t="str">
        <f t="array" ref="T10">INDEX(【設定】韻母十五音對照表!$B$4:$V$53, $M10, $O$1)  &amp; " " &amp; T$4</f>
        <v>an 6</v>
      </c>
      <c r="U10" s="140" t="str">
        <f t="array" ref="U10">INDEX(【設定】韻母十五音對照表!$B$4:$V$53, $M10, $O$1)  &amp; " " &amp; U$4</f>
        <v>an 7</v>
      </c>
      <c r="V10" s="141" t="str">
        <f t="array" ref="V10">INDEX(【設定】韻母十五音對照表!$B$4:$V$53, $M10, $R$1)  &amp; " " &amp; V$4</f>
        <v>at 8</v>
      </c>
      <c r="W10" s="15"/>
      <c r="X10" s="137">
        <v>6</v>
      </c>
      <c r="Y10" s="138" t="s">
        <v>310</v>
      </c>
      <c r="Z10" s="104" t="str">
        <f t="array" ref="Z10">INDEX(【設定】韻母十五音對照表!$B$4:$V$53, $X10, $Z$1)  &amp; " " &amp; Z$4</f>
        <v>an 1</v>
      </c>
      <c r="AA10" s="104" t="str">
        <f t="array" ref="AA10">INDEX(【設定】韻母十五音對照表!$B$4:$V$53, $X10, $Z$1)  &amp; " " &amp; AA$4</f>
        <v>an 2</v>
      </c>
      <c r="AB10" s="104" t="str">
        <f t="array" ref="AB10">INDEX(【設定】韻母十五音對照表!$B$4:$V$53, $X10, $Z$1)  &amp; " " &amp; AB$4</f>
        <v>an 3</v>
      </c>
      <c r="AC10" s="256" t="str">
        <f t="array" ref="AC10">INDEX(【設定】韻母十五音對照表!$B$4:$V$53, $X10, $AC$1)  &amp; " " &amp; AC$4</f>
        <v>at 4</v>
      </c>
      <c r="AD10" s="104" t="str">
        <f t="array" ref="AD10">INDEX(【設定】韻母十五音對照表!$B$4:$V$53, $X10, $Z$1)  &amp; " " &amp; AD$4</f>
        <v>an 5</v>
      </c>
      <c r="AE10" s="257" t="str">
        <f t="array" ref="AE10">INDEX(【設定】韻母十五音對照表!$B$4:$V$53, $X10, $Z$1)  &amp; " " &amp; AE$4</f>
        <v>an 6</v>
      </c>
      <c r="AF10" s="104" t="str">
        <f t="array" ref="AF10">INDEX(【設定】韻母十五音對照表!$B$4:$V$53, $X10, $Z$1)  &amp; " " &amp; AF$4</f>
        <v>an 7</v>
      </c>
      <c r="AG10" s="256" t="str">
        <f t="array" ref="AG10">INDEX(【設定】韻母十五音對照表!$B$4:$V$53, $X10, $AC$1)  &amp; " " &amp; AG$4</f>
        <v>at 8</v>
      </c>
    </row>
    <row r="11" spans="2:33" ht="35">
      <c r="B11" s="137">
        <v>7</v>
      </c>
      <c r="C11" s="138" t="s">
        <v>316</v>
      </c>
      <c r="D11" s="139" t="s">
        <v>316</v>
      </c>
      <c r="E11" s="139" t="s">
        <v>1563</v>
      </c>
      <c r="F11" s="139" t="s">
        <v>1564</v>
      </c>
      <c r="G11" s="139" t="s">
        <v>1565</v>
      </c>
      <c r="H11" s="139" t="s">
        <v>1566</v>
      </c>
      <c r="I11" s="139" t="s">
        <v>1563</v>
      </c>
      <c r="J11" s="139" t="s">
        <v>1566</v>
      </c>
      <c r="K11" s="139" t="s">
        <v>1567</v>
      </c>
      <c r="L11" s="15"/>
      <c r="M11" s="137">
        <v>7</v>
      </c>
      <c r="N11" s="138" t="s">
        <v>316</v>
      </c>
      <c r="O11" s="140" t="str">
        <f t="array" ref="O11">INDEX(【設定】韻母十五音對照表!$B$4:$V$53, $M11, $O$1)  &amp; " " &amp; O$4</f>
        <v>ong 1</v>
      </c>
      <c r="P11" s="140" t="str">
        <f t="array" ref="P11">INDEX(【設定】韻母十五音對照表!$B$4:$V$53, $M11, $O$1)  &amp; " " &amp; P$4</f>
        <v>ong 2</v>
      </c>
      <c r="Q11" s="140" t="str">
        <f t="array" ref="Q11">INDEX(【設定】韻母十五音對照表!$B$4:$V$53, $M11, $O$1)  &amp; " " &amp; Q$4</f>
        <v>ong 3</v>
      </c>
      <c r="R11" s="141" t="str">
        <f t="array" ref="R11">INDEX(【設定】韻母十五音對照表!$B$4:$V$53, $M11, $R$1)  &amp; " " &amp; R$4</f>
        <v>ok 4</v>
      </c>
      <c r="S11" s="140" t="str">
        <f t="array" ref="S11">INDEX(【設定】韻母十五音對照表!$B$4:$V$53, $M11, $O$1)  &amp; " " &amp; S$4</f>
        <v>ong 5</v>
      </c>
      <c r="T11" s="142" t="str">
        <f t="array" ref="T11">INDEX(【設定】韻母十五音對照表!$B$4:$V$53, $M11, $O$1)  &amp; " " &amp; T$4</f>
        <v>ong 6</v>
      </c>
      <c r="U11" s="140" t="str">
        <f t="array" ref="U11">INDEX(【設定】韻母十五音對照表!$B$4:$V$53, $M11, $O$1)  &amp; " " &amp; U$4</f>
        <v>ong 7</v>
      </c>
      <c r="V11" s="141" t="str">
        <f t="array" ref="V11">INDEX(【設定】韻母十五音對照表!$B$4:$V$53, $M11, $R$1)  &amp; " " &amp; V$4</f>
        <v>ok 8</v>
      </c>
      <c r="W11" s="15"/>
      <c r="X11" s="137">
        <v>7</v>
      </c>
      <c r="Y11" s="138" t="s">
        <v>316</v>
      </c>
      <c r="Z11" s="104" t="str">
        <f t="array" ref="Z11">INDEX(【設定】韻母十五音對照表!$B$4:$V$53, $X11, $Z$1)  &amp; " " &amp; Z$4</f>
        <v>ong 1</v>
      </c>
      <c r="AA11" s="104" t="str">
        <f t="array" ref="AA11">INDEX(【設定】韻母十五音對照表!$B$4:$V$53, $X11, $Z$1)  &amp; " " &amp; AA$4</f>
        <v>ong 2</v>
      </c>
      <c r="AB11" s="104" t="str">
        <f t="array" ref="AB11">INDEX(【設定】韻母十五音對照表!$B$4:$V$53, $X11, $Z$1)  &amp; " " &amp; AB$4</f>
        <v>ong 3</v>
      </c>
      <c r="AC11" s="256" t="str">
        <f t="array" ref="AC11">INDEX(【設定】韻母十五音對照表!$B$4:$V$53, $X11, $AC$1)  &amp; " " &amp; AC$4</f>
        <v>ok 4</v>
      </c>
      <c r="AD11" s="104" t="str">
        <f t="array" ref="AD11">INDEX(【設定】韻母十五音對照表!$B$4:$V$53, $X11, $Z$1)  &amp; " " &amp; AD$4</f>
        <v>ong 5</v>
      </c>
      <c r="AE11" s="257" t="str">
        <f t="array" ref="AE11">INDEX(【設定】韻母十五音對照表!$B$4:$V$53, $X11, $Z$1)  &amp; " " &amp; AE$4</f>
        <v>ong 6</v>
      </c>
      <c r="AF11" s="104" t="str">
        <f t="array" ref="AF11">INDEX(【設定】韻母十五音對照表!$B$4:$V$53, $X11, $Z$1)  &amp; " " &amp; AF$4</f>
        <v>ong 7</v>
      </c>
      <c r="AG11" s="256" t="str">
        <f t="array" ref="AG11">INDEX(【設定】韻母十五音對照表!$B$4:$V$53, $X11, $AC$1)  &amp; " " &amp; AG$4</f>
        <v>ok 8</v>
      </c>
    </row>
    <row r="12" spans="2:33" ht="35">
      <c r="B12" s="137">
        <v>8</v>
      </c>
      <c r="C12" s="138" t="s">
        <v>322</v>
      </c>
      <c r="D12" s="139" t="s">
        <v>322</v>
      </c>
      <c r="E12" s="139" t="s">
        <v>1573</v>
      </c>
      <c r="F12" s="139" t="s">
        <v>1574</v>
      </c>
      <c r="G12" s="146" t="s">
        <v>1516</v>
      </c>
      <c r="H12" s="146" t="s">
        <v>1516</v>
      </c>
      <c r="I12" s="139" t="s">
        <v>1573</v>
      </c>
      <c r="J12" s="146" t="s">
        <v>1516</v>
      </c>
      <c r="K12" s="146" t="s">
        <v>1516</v>
      </c>
      <c r="L12" s="15"/>
      <c r="M12" s="137">
        <v>8</v>
      </c>
      <c r="N12" s="138" t="s">
        <v>322</v>
      </c>
      <c r="O12" s="140" t="str">
        <f t="array" ref="O12">INDEX(【設定】韻母十五音對照表!$B$4:$V$53, $M12, $O$1)  &amp; " " &amp; O$4</f>
        <v>wae 1</v>
      </c>
      <c r="P12" s="140" t="str">
        <f t="array" ref="P12">INDEX(【設定】韻母十五音對照表!$B$4:$V$53, $M12, $O$1)  &amp; " " &amp; P$4</f>
        <v>wae 2</v>
      </c>
      <c r="Q12" s="140" t="str">
        <f t="array" ref="Q12">INDEX(【設定】韻母十五音對照表!$B$4:$V$53, $M12, $O$1)  &amp; " " &amp; Q$4</f>
        <v>wae 3</v>
      </c>
      <c r="R12" s="141" t="str">
        <f t="array" ref="R12">INDEX(【設定】韻母十五音對照表!$B$4:$V$53, $M12, $R$1)  &amp; " " &amp; R$4</f>
        <v>waĕh 4</v>
      </c>
      <c r="S12" s="140" t="str">
        <f t="array" ref="S12">INDEX(【設定】韻母十五音對照表!$B$4:$V$53, $M12, $O$1)  &amp; " " &amp; S$4</f>
        <v>wae 5</v>
      </c>
      <c r="T12" s="142" t="str">
        <f t="array" ref="T12">INDEX(【設定】韻母十五音對照表!$B$4:$V$53, $M12, $O$1)  &amp; " " &amp; T$4</f>
        <v>wae 6</v>
      </c>
      <c r="U12" s="140" t="str">
        <f t="array" ref="U12">INDEX(【設定】韻母十五音對照表!$B$4:$V$53, $M12, $O$1)  &amp; " " &amp; U$4</f>
        <v>wae 7</v>
      </c>
      <c r="V12" s="141" t="str">
        <f t="array" ref="V12">INDEX(【設定】韻母十五音對照表!$B$4:$V$53, $M12, $R$1)  &amp; " " &amp; V$4</f>
        <v>waĕh 8</v>
      </c>
      <c r="W12" s="15"/>
      <c r="X12" s="137">
        <v>8</v>
      </c>
      <c r="Y12" s="138" t="s">
        <v>322</v>
      </c>
      <c r="Z12" s="104" t="str">
        <f t="array" ref="Z12">INDEX(【設定】韻母十五音對照表!$B$4:$V$53, $X12, $Z$1)  &amp; " " &amp; Z$4</f>
        <v>uai 1</v>
      </c>
      <c r="AA12" s="104" t="str">
        <f t="array" ref="AA12">INDEX(【設定】韻母十五音對照表!$B$4:$V$53, $X12, $Z$1)  &amp; " " &amp; AA$4</f>
        <v>uai 2</v>
      </c>
      <c r="AB12" s="104" t="str">
        <f t="array" ref="AB12">INDEX(【設定】韻母十五音對照表!$B$4:$V$53, $X12, $Z$1)  &amp; " " &amp; AB$4</f>
        <v>uai 3</v>
      </c>
      <c r="AC12" s="256" t="str">
        <f t="array" ref="AC12">INDEX(【設定】韻母十五音對照表!$B$4:$V$53, $X12, $AC$1)  &amp; " " &amp; AC$4</f>
        <v>uaih 4</v>
      </c>
      <c r="AD12" s="104" t="str">
        <f t="array" ref="AD12">INDEX(【設定】韻母十五音對照表!$B$4:$V$53, $X12, $Z$1)  &amp; " " &amp; AD$4</f>
        <v>uai 5</v>
      </c>
      <c r="AE12" s="257" t="str">
        <f t="array" ref="AE12">INDEX(【設定】韻母十五音對照表!$B$4:$V$53, $X12, $Z$1)  &amp; " " &amp; AE$4</f>
        <v>uai 6</v>
      </c>
      <c r="AF12" s="104" t="str">
        <f t="array" ref="AF12">INDEX(【設定】韻母十五音對照表!$B$4:$V$53, $X12, $Z$1)  &amp; " " &amp; AF$4</f>
        <v>uai 7</v>
      </c>
      <c r="AG12" s="256" t="str">
        <f t="array" ref="AG12">INDEX(【設定】韻母十五音對照表!$B$4:$V$53, $X12, $AC$1)  &amp; " " &amp; AG$4</f>
        <v>uaih 8</v>
      </c>
    </row>
    <row r="13" spans="2:33" ht="35">
      <c r="B13" s="137">
        <v>9</v>
      </c>
      <c r="C13" s="138" t="s">
        <v>333</v>
      </c>
      <c r="D13" s="139" t="s">
        <v>333</v>
      </c>
      <c r="E13" s="139" t="s">
        <v>1580</v>
      </c>
      <c r="F13" s="139" t="s">
        <v>1581</v>
      </c>
      <c r="G13" s="139" t="s">
        <v>1582</v>
      </c>
      <c r="H13" s="139" t="s">
        <v>1583</v>
      </c>
      <c r="I13" s="139" t="s">
        <v>1580</v>
      </c>
      <c r="J13" s="139" t="s">
        <v>1584</v>
      </c>
      <c r="K13" s="139" t="s">
        <v>1585</v>
      </c>
      <c r="L13" s="15"/>
      <c r="M13" s="137">
        <v>9</v>
      </c>
      <c r="N13" s="138" t="s">
        <v>333</v>
      </c>
      <c r="O13" s="140" t="str">
        <f t="array" ref="O13">INDEX(【設定】韻母十五音對照表!$B$4:$V$53, $M13, $O$1)  &amp; " " &amp; O$4</f>
        <v>eng 1</v>
      </c>
      <c r="P13" s="140" t="str">
        <f t="array" ref="P13">INDEX(【設定】韻母十五音對照表!$B$4:$V$53, $M13, $O$1)  &amp; " " &amp; P$4</f>
        <v>eng 2</v>
      </c>
      <c r="Q13" s="140" t="str">
        <f t="array" ref="Q13">INDEX(【設定】韻母十五音對照表!$B$4:$V$53, $M13, $O$1)  &amp; " " &amp; Q$4</f>
        <v>eng 3</v>
      </c>
      <c r="R13" s="141" t="str">
        <f t="array" ref="R13">INDEX(【設定】韻母十五音對照表!$B$4:$V$53, $M13, $R$1)  &amp; " " &amp; R$4</f>
        <v>ek 4</v>
      </c>
      <c r="S13" s="140" t="str">
        <f t="array" ref="S13">INDEX(【設定】韻母十五音對照表!$B$4:$V$53, $M13, $O$1)  &amp; " " &amp; S$4</f>
        <v>eng 5</v>
      </c>
      <c r="T13" s="142" t="str">
        <f t="array" ref="T13">INDEX(【設定】韻母十五音對照表!$B$4:$V$53, $M13, $O$1)  &amp; " " &amp; T$4</f>
        <v>eng 6</v>
      </c>
      <c r="U13" s="140" t="str">
        <f t="array" ref="U13">INDEX(【設定】韻母十五音對照表!$B$4:$V$53, $M13, $O$1)  &amp; " " &amp; U$4</f>
        <v>eng 7</v>
      </c>
      <c r="V13" s="141" t="str">
        <f t="array" ref="V13">INDEX(【設定】韻母十五音對照表!$B$4:$V$53, $M13, $R$1)  &amp; " " &amp; V$4</f>
        <v>ek 8</v>
      </c>
      <c r="W13" s="15"/>
      <c r="X13" s="137">
        <v>9</v>
      </c>
      <c r="Y13" s="138" t="s">
        <v>333</v>
      </c>
      <c r="Z13" s="104" t="str">
        <f t="array" ref="Z13">INDEX(【設定】韻母十五音對照表!$B$4:$V$53, $X13, $Z$1)  &amp; " " &amp; Z$4</f>
        <v>ing 1</v>
      </c>
      <c r="AA13" s="104" t="str">
        <f t="array" ref="AA13">INDEX(【設定】韻母十五音對照表!$B$4:$V$53, $X13, $Z$1)  &amp; " " &amp; AA$4</f>
        <v>ing 2</v>
      </c>
      <c r="AB13" s="104" t="str">
        <f t="array" ref="AB13">INDEX(【設定】韻母十五音對照表!$B$4:$V$53, $X13, $Z$1)  &amp; " " &amp; AB$4</f>
        <v>ing 3</v>
      </c>
      <c r="AC13" s="256" t="str">
        <f t="array" ref="AC13">INDEX(【設定】韻母十五音對照表!$B$4:$V$53, $X13, $AC$1)  &amp; " " &amp; AC$4</f>
        <v>ik 4</v>
      </c>
      <c r="AD13" s="104" t="str">
        <f t="array" ref="AD13">INDEX(【設定】韻母十五音對照表!$B$4:$V$53, $X13, $Z$1)  &amp; " " &amp; AD$4</f>
        <v>ing 5</v>
      </c>
      <c r="AE13" s="257" t="str">
        <f t="array" ref="AE13">INDEX(【設定】韻母十五音對照表!$B$4:$V$53, $X13, $Z$1)  &amp; " " &amp; AE$4</f>
        <v>ing 6</v>
      </c>
      <c r="AF13" s="104" t="str">
        <f t="array" ref="AF13">INDEX(【設定】韻母十五音對照表!$B$4:$V$53, $X13, $Z$1)  &amp; " " &amp; AF$4</f>
        <v>ing 7</v>
      </c>
      <c r="AG13" s="256" t="str">
        <f t="array" ref="AG13">INDEX(【設定】韻母十五音對照表!$B$4:$V$53, $X13, $AC$1)  &amp; " " &amp; AG$4</f>
        <v>ik 8</v>
      </c>
    </row>
    <row r="14" spans="2:33" ht="35">
      <c r="B14" s="137">
        <v>10</v>
      </c>
      <c r="C14" s="138" t="s">
        <v>340</v>
      </c>
      <c r="D14" s="139" t="s">
        <v>340</v>
      </c>
      <c r="E14" s="139" t="s">
        <v>1591</v>
      </c>
      <c r="F14" s="139" t="s">
        <v>1592</v>
      </c>
      <c r="G14" s="139" t="s">
        <v>1593</v>
      </c>
      <c r="H14" s="139" t="s">
        <v>1594</v>
      </c>
      <c r="I14" s="139" t="s">
        <v>1591</v>
      </c>
      <c r="J14" s="139" t="s">
        <v>1595</v>
      </c>
      <c r="K14" s="139" t="s">
        <v>1596</v>
      </c>
      <c r="L14" s="5"/>
      <c r="M14" s="137">
        <v>10</v>
      </c>
      <c r="N14" s="138" t="s">
        <v>340</v>
      </c>
      <c r="O14" s="140" t="str">
        <f t="array" ref="O14">INDEX(【設定】韻母十五音對照表!$B$4:$V$53, $M14, $O$1)  &amp; " " &amp; O$4</f>
        <v>wan 1</v>
      </c>
      <c r="P14" s="140" t="str">
        <f t="array" ref="P14">INDEX(【設定】韻母十五音對照表!$B$4:$V$53, $M14, $O$1)  &amp; " " &amp; P$4</f>
        <v>wan 2</v>
      </c>
      <c r="Q14" s="140" t="str">
        <f t="array" ref="Q14">INDEX(【設定】韻母十五音對照表!$B$4:$V$53, $M14, $O$1)  &amp; " " &amp; Q$4</f>
        <v>wan 3</v>
      </c>
      <c r="R14" s="141" t="str">
        <f t="array" ref="R14">INDEX(【設定】韻母十五音對照表!$B$4:$V$53, $M14, $R$1)  &amp; " " &amp; R$4</f>
        <v>wat 4</v>
      </c>
      <c r="S14" s="140" t="str">
        <f t="array" ref="S14">INDEX(【設定】韻母十五音對照表!$B$4:$V$53, $M14, $O$1)  &amp; " " &amp; S$4</f>
        <v>wan 5</v>
      </c>
      <c r="T14" s="142" t="str">
        <f t="array" ref="T14">INDEX(【設定】韻母十五音對照表!$B$4:$V$53, $M14, $O$1)  &amp; " " &amp; T$4</f>
        <v>wan 6</v>
      </c>
      <c r="U14" s="140" t="str">
        <f t="array" ref="U14">INDEX(【設定】韻母十五音對照表!$B$4:$V$53, $M14, $O$1)  &amp; " " &amp; U$4</f>
        <v>wan 7</v>
      </c>
      <c r="V14" s="141" t="str">
        <f t="array" ref="V14">INDEX(【設定】韻母十五音對照表!$B$4:$V$53, $M14, $R$1)  &amp; " " &amp; V$4</f>
        <v>wat 8</v>
      </c>
      <c r="W14" s="5"/>
      <c r="X14" s="137">
        <v>10</v>
      </c>
      <c r="Y14" s="138" t="s">
        <v>340</v>
      </c>
      <c r="Z14" s="104" t="str">
        <f t="array" ref="Z14">INDEX(【設定】韻母十五音對照表!$B$4:$V$53, $X14, $Z$1)  &amp; " " &amp; Z$4</f>
        <v>uan 1</v>
      </c>
      <c r="AA14" s="104" t="str">
        <f t="array" ref="AA14">INDEX(【設定】韻母十五音對照表!$B$4:$V$53, $X14, $Z$1)  &amp; " " &amp; AA$4</f>
        <v>uan 2</v>
      </c>
      <c r="AB14" s="104" t="str">
        <f t="array" ref="AB14">INDEX(【設定】韻母十五音對照表!$B$4:$V$53, $X14, $Z$1)  &amp; " " &amp; AB$4</f>
        <v>uan 3</v>
      </c>
      <c r="AC14" s="256" t="str">
        <f t="array" ref="AC14">INDEX(【設定】韻母十五音對照表!$B$4:$V$53, $X14, $AC$1)  &amp; " " &amp; AC$4</f>
        <v>uat 4</v>
      </c>
      <c r="AD14" s="104" t="str">
        <f t="array" ref="AD14">INDEX(【設定】韻母十五音對照表!$B$4:$V$53, $X14, $Z$1)  &amp; " " &amp; AD$4</f>
        <v>uan 5</v>
      </c>
      <c r="AE14" s="257" t="str">
        <f t="array" ref="AE14">INDEX(【設定】韻母十五音對照表!$B$4:$V$53, $X14, $Z$1)  &amp; " " &amp; AE$4</f>
        <v>uan 6</v>
      </c>
      <c r="AF14" s="104" t="str">
        <f t="array" ref="AF14">INDEX(【設定】韻母十五音對照表!$B$4:$V$53, $X14, $Z$1)  &amp; " " &amp; AF$4</f>
        <v>uan 7</v>
      </c>
      <c r="AG14" s="256" t="str">
        <f t="array" ref="AG14">INDEX(【設定】韻母十五音對照表!$B$4:$V$53, $X14, $AC$1)  &amp; " " &amp; AG$4</f>
        <v>uat 8</v>
      </c>
    </row>
    <row r="15" spans="2:33" ht="35">
      <c r="B15" s="137">
        <v>11</v>
      </c>
      <c r="C15" s="138" t="s">
        <v>349</v>
      </c>
      <c r="D15" s="139" t="s">
        <v>349</v>
      </c>
      <c r="E15" s="139" t="s">
        <v>1597</v>
      </c>
      <c r="F15" s="139" t="s">
        <v>1598</v>
      </c>
      <c r="G15" s="146" t="s">
        <v>1516</v>
      </c>
      <c r="H15" s="139" t="s">
        <v>1599</v>
      </c>
      <c r="I15" s="139" t="s">
        <v>1597</v>
      </c>
      <c r="J15" s="139" t="s">
        <v>1600</v>
      </c>
      <c r="K15" s="146" t="s">
        <v>1516</v>
      </c>
      <c r="L15" s="15"/>
      <c r="M15" s="137">
        <v>11</v>
      </c>
      <c r="N15" s="138" t="s">
        <v>349</v>
      </c>
      <c r="O15" s="140" t="str">
        <f t="array" ref="O15">INDEX(【設定】韻母十五音對照表!$B$4:$V$53, $M15, $O$1)  &amp; " " &amp; O$4</f>
        <v>oe 1</v>
      </c>
      <c r="P15" s="140" t="str">
        <f t="array" ref="P15">INDEX(【設定】韻母十五音對照表!$B$4:$V$53, $M15, $O$1)  &amp; " " &amp; P$4</f>
        <v>oe 2</v>
      </c>
      <c r="Q15" s="140" t="str">
        <f t="array" ref="Q15">INDEX(【設定】韻母十五音對照表!$B$4:$V$53, $M15, $O$1)  &amp; " " &amp; Q$4</f>
        <v>oe 3</v>
      </c>
      <c r="R15" s="141" t="str">
        <f t="array" ref="R15">INDEX(【設定】韻母十五音對照表!$B$4:$V$53, $M15, $R$1)  &amp; " " &amp; R$4</f>
        <v xml:space="preserve"> 4</v>
      </c>
      <c r="S15" s="140" t="str">
        <f t="array" ref="S15">INDEX(【設定】韻母十五音對照表!$B$4:$V$53, $M15, $O$1)  &amp; " " &amp; S$4</f>
        <v>oe 5</v>
      </c>
      <c r="T15" s="142" t="str">
        <f t="array" ref="T15">INDEX(【設定】韻母十五音對照表!$B$4:$V$53, $M15, $O$1)  &amp; " " &amp; T$4</f>
        <v>oe 6</v>
      </c>
      <c r="U15" s="140" t="str">
        <f t="array" ref="U15">INDEX(【設定】韻母十五音對照表!$B$4:$V$53, $M15, $O$1)  &amp; " " &amp; U$4</f>
        <v>oe 7</v>
      </c>
      <c r="V15" s="141" t="str">
        <f t="array" ref="V15">INDEX(【設定】韻母十五音對照表!$B$4:$V$53, $M15, $R$1)  &amp; " " &amp; V$4</f>
        <v xml:space="preserve"> 8</v>
      </c>
      <c r="W15" s="15"/>
      <c r="X15" s="137">
        <v>11</v>
      </c>
      <c r="Y15" s="138" t="s">
        <v>349</v>
      </c>
      <c r="Z15" s="104" t="str">
        <f t="array" ref="Z15">INDEX(【設定】韻母十五音對照表!$B$4:$V$53, $X15, $Z$1)  &amp; " " &amp; Z$4</f>
        <v>oo 1</v>
      </c>
      <c r="AA15" s="104" t="str">
        <f t="array" ref="AA15">INDEX(【設定】韻母十五音對照表!$B$4:$V$53, $X15, $Z$1)  &amp; " " &amp; AA$4</f>
        <v>oo 2</v>
      </c>
      <c r="AB15" s="104" t="str">
        <f t="array" ref="AB15">INDEX(【設定】韻母十五音對照表!$B$4:$V$53, $X15, $Z$1)  &amp; " " &amp; AB$4</f>
        <v>oo 3</v>
      </c>
      <c r="AC15" s="256" t="str">
        <f t="array" ref="AC15">INDEX(【設定】韻母十五音對照表!$B$4:$V$53, $X15, $AC$1)  &amp; " " &amp; AC$4</f>
        <v xml:space="preserve"> 4</v>
      </c>
      <c r="AD15" s="104" t="str">
        <f t="array" ref="AD15">INDEX(【設定】韻母十五音對照表!$B$4:$V$53, $X15, $Z$1)  &amp; " " &amp; AD$4</f>
        <v>oo 5</v>
      </c>
      <c r="AE15" s="257" t="str">
        <f t="array" ref="AE15">INDEX(【設定】韻母十五音對照表!$B$4:$V$53, $X15, $Z$1)  &amp; " " &amp; AE$4</f>
        <v>oo 6</v>
      </c>
      <c r="AF15" s="104" t="str">
        <f t="array" ref="AF15">INDEX(【設定】韻母十五音對照表!$B$4:$V$53, $X15, $Z$1)  &amp; " " &amp; AF$4</f>
        <v>oo 7</v>
      </c>
      <c r="AG15" s="256" t="str">
        <f t="array" ref="AG15">INDEX(【設定】韻母十五音對照表!$B$4:$V$53, $X15, $AC$1)  &amp; " " &amp; AG$4</f>
        <v xml:space="preserve"> 8</v>
      </c>
    </row>
    <row r="16" spans="2:33" ht="35">
      <c r="B16" s="137">
        <v>12</v>
      </c>
      <c r="C16" s="138" t="s">
        <v>355</v>
      </c>
      <c r="D16" s="139" t="s">
        <v>355</v>
      </c>
      <c r="E16" s="139" t="s">
        <v>1601</v>
      </c>
      <c r="F16" s="139" t="s">
        <v>1602</v>
      </c>
      <c r="G16" s="139" t="s">
        <v>1603</v>
      </c>
      <c r="H16" s="139" t="s">
        <v>1604</v>
      </c>
      <c r="I16" s="139" t="s">
        <v>1601</v>
      </c>
      <c r="J16" s="139" t="s">
        <v>1605</v>
      </c>
      <c r="K16" s="139" t="s">
        <v>1606</v>
      </c>
      <c r="L16" s="15"/>
      <c r="M16" s="137">
        <v>12</v>
      </c>
      <c r="N16" s="138" t="s">
        <v>355</v>
      </c>
      <c r="O16" s="140" t="str">
        <f t="array" ref="O16">INDEX(【設定】韻母十五音對照表!$B$4:$V$53, $M16, $O$1)  &amp; " " &amp; O$4</f>
        <v>eaou 1</v>
      </c>
      <c r="P16" s="140" t="str">
        <f t="array" ref="P16">INDEX(【設定】韻母十五音對照表!$B$4:$V$53, $M16, $O$1)  &amp; " " &amp; P$4</f>
        <v>eaou 2</v>
      </c>
      <c r="Q16" s="140" t="str">
        <f t="array" ref="Q16">INDEX(【設定】韻母十五音對照表!$B$4:$V$53, $M16, $O$1)  &amp; " " &amp; Q$4</f>
        <v>eaou 3</v>
      </c>
      <c r="R16" s="141" t="str">
        <f t="array" ref="R16">INDEX(【設定】韻母十五音對照表!$B$4:$V$53, $M16, $R$1)  &amp; " " &amp; R$4</f>
        <v>eaoŭh 4</v>
      </c>
      <c r="S16" s="140" t="str">
        <f t="array" ref="S16">INDEX(【設定】韻母十五音對照表!$B$4:$V$53, $M16, $O$1)  &amp; " " &amp; S$4</f>
        <v>eaou 5</v>
      </c>
      <c r="T16" s="142" t="str">
        <f t="array" ref="T16">INDEX(【設定】韻母十五音對照表!$B$4:$V$53, $M16, $O$1)  &amp; " " &amp; T$4</f>
        <v>eaou 6</v>
      </c>
      <c r="U16" s="140" t="str">
        <f t="array" ref="U16">INDEX(【設定】韻母十五音對照表!$B$4:$V$53, $M16, $O$1)  &amp; " " &amp; U$4</f>
        <v>eaou 7</v>
      </c>
      <c r="V16" s="141" t="str">
        <f t="array" ref="V16">INDEX(【設定】韻母十五音對照表!$B$4:$V$53, $M16, $R$1)  &amp; " " &amp; V$4</f>
        <v>eaoŭh 8</v>
      </c>
      <c r="W16" s="15"/>
      <c r="X16" s="137">
        <v>12</v>
      </c>
      <c r="Y16" s="138" t="s">
        <v>355</v>
      </c>
      <c r="Z16" s="104" t="str">
        <f t="array" ref="Z16">INDEX(【設定】韻母十五音對照表!$B$4:$V$53, $X16, $Z$1)  &amp; " " &amp; Z$4</f>
        <v>iau 1</v>
      </c>
      <c r="AA16" s="104" t="str">
        <f t="array" ref="AA16">INDEX(【設定】韻母十五音對照表!$B$4:$V$53, $X16, $Z$1)  &amp; " " &amp; AA$4</f>
        <v>iau 2</v>
      </c>
      <c r="AB16" s="104" t="str">
        <f t="array" ref="AB16">INDEX(【設定】韻母十五音對照表!$B$4:$V$53, $X16, $Z$1)  &amp; " " &amp; AB$4</f>
        <v>iau 3</v>
      </c>
      <c r="AC16" s="256" t="str">
        <f t="array" ref="AC16">INDEX(【設定】韻母十五音對照表!$B$4:$V$53, $X16, $AC$1)  &amp; " " &amp; AC$4</f>
        <v>iauh 4</v>
      </c>
      <c r="AD16" s="104" t="str">
        <f t="array" ref="AD16">INDEX(【設定】韻母十五音對照表!$B$4:$V$53, $X16, $Z$1)  &amp; " " &amp; AD$4</f>
        <v>iau 5</v>
      </c>
      <c r="AE16" s="257" t="str">
        <f t="array" ref="AE16">INDEX(【設定】韻母十五音對照表!$B$4:$V$53, $X16, $Z$1)  &amp; " " &amp; AE$4</f>
        <v>iau 6</v>
      </c>
      <c r="AF16" s="104" t="str">
        <f t="array" ref="AF16">INDEX(【設定】韻母十五音對照表!$B$4:$V$53, $X16, $Z$1)  &amp; " " &amp; AF$4</f>
        <v>iau 7</v>
      </c>
      <c r="AG16" s="256" t="str">
        <f t="array" ref="AG16">INDEX(【設定】韻母十五音對照表!$B$4:$V$53, $X16, $AC$1)  &amp; " " &amp; AG$4</f>
        <v>iauh 8</v>
      </c>
    </row>
    <row r="17" spans="2:33" ht="35">
      <c r="B17" s="137">
        <v>13</v>
      </c>
      <c r="C17" s="138" t="s">
        <v>365</v>
      </c>
      <c r="D17" s="139" t="s">
        <v>365</v>
      </c>
      <c r="E17" s="139" t="s">
        <v>1607</v>
      </c>
      <c r="F17" s="139" t="s">
        <v>1608</v>
      </c>
      <c r="G17" s="139" t="s">
        <v>1609</v>
      </c>
      <c r="H17" s="139" t="s">
        <v>1610</v>
      </c>
      <c r="I17" s="139" t="s">
        <v>1607</v>
      </c>
      <c r="J17" s="139" t="s">
        <v>1611</v>
      </c>
      <c r="K17" s="146"/>
      <c r="L17" s="15"/>
      <c r="M17" s="137">
        <v>13</v>
      </c>
      <c r="N17" s="138" t="s">
        <v>365</v>
      </c>
      <c r="O17" s="140" t="str">
        <f t="array" ref="O17">INDEX(【設定】韻母十五音對照表!$B$4:$V$53, $M17, $O$1)  &amp; " " &amp; O$4</f>
        <v>ey 1</v>
      </c>
      <c r="P17" s="140" t="str">
        <f t="array" ref="P17">INDEX(【設定】韻母十五音對照表!$B$4:$V$53, $M17, $O$1)  &amp; " " &amp; P$4</f>
        <v>ey 2</v>
      </c>
      <c r="Q17" s="140" t="str">
        <f t="array" ref="Q17">INDEX(【設定】韻母十五音對照表!$B$4:$V$53, $M17, $O$1)  &amp; " " &amp; Q$4</f>
        <v>ey 3</v>
      </c>
      <c r="R17" s="141" t="str">
        <f t="array" ref="R17">INDEX(【設定】韻母十五音對照表!$B$4:$V$53, $M17, $R$1)  &amp; " " &amp; R$4</f>
        <v xml:space="preserve"> 4</v>
      </c>
      <c r="S17" s="140" t="str">
        <f t="array" ref="S17">INDEX(【設定】韻母十五音對照表!$B$4:$V$53, $M17, $O$1)  &amp; " " &amp; S$4</f>
        <v>ey 5</v>
      </c>
      <c r="T17" s="142" t="str">
        <f t="array" ref="T17">INDEX(【設定】韻母十五音對照表!$B$4:$V$53, $M17, $O$1)  &amp; " " &amp; T$4</f>
        <v>ey 6</v>
      </c>
      <c r="U17" s="140" t="str">
        <f t="array" ref="U17">INDEX(【設定】韻母十五音對照表!$B$4:$V$53, $M17, $O$1)  &amp; " " &amp; U$4</f>
        <v>ey 7</v>
      </c>
      <c r="V17" s="141" t="str">
        <f t="array" ref="V17">INDEX(【設定】韻母十五音對照表!$B$4:$V$53, $M17, $R$1)  &amp; " " &amp; V$4</f>
        <v xml:space="preserve"> 8</v>
      </c>
      <c r="W17" s="15"/>
      <c r="X17" s="137">
        <v>13</v>
      </c>
      <c r="Y17" s="138" t="s">
        <v>365</v>
      </c>
      <c r="Z17" s="104" t="str">
        <f t="array" ref="Z17">INDEX(【設定】韻母十五音對照表!$B$4:$V$53, $X17, $Z$1)  &amp; " " &amp; Z$4</f>
        <v>ei 1</v>
      </c>
      <c r="AA17" s="104" t="str">
        <f t="array" ref="AA17">INDEX(【設定】韻母十五音對照表!$B$4:$V$53, $X17, $Z$1)  &amp; " " &amp; AA$4</f>
        <v>ei 2</v>
      </c>
      <c r="AB17" s="104" t="str">
        <f t="array" ref="AB17">INDEX(【設定】韻母十五音對照表!$B$4:$V$53, $X17, $Z$1)  &amp; " " &amp; AB$4</f>
        <v>ei 3</v>
      </c>
      <c r="AC17" s="256" t="str">
        <f t="array" ref="AC17">INDEX(【設定】韻母十五音對照表!$B$4:$V$53, $X17, $AC$1)  &amp; " " &amp; AC$4</f>
        <v xml:space="preserve"> 4</v>
      </c>
      <c r="AD17" s="104" t="str">
        <f t="array" ref="AD17">INDEX(【設定】韻母十五音對照表!$B$4:$V$53, $X17, $Z$1)  &amp; " " &amp; AD$4</f>
        <v>ei 5</v>
      </c>
      <c r="AE17" s="257" t="str">
        <f t="array" ref="AE17">INDEX(【設定】韻母十五音對照表!$B$4:$V$53, $X17, $Z$1)  &amp; " " &amp; AE$4</f>
        <v>ei 6</v>
      </c>
      <c r="AF17" s="104" t="str">
        <f t="array" ref="AF17">INDEX(【設定】韻母十五音對照表!$B$4:$V$53, $X17, $Z$1)  &amp; " " &amp; AF$4</f>
        <v>ei 7</v>
      </c>
      <c r="AG17" s="256" t="str">
        <f t="array" ref="AG17">INDEX(【設定】韻母十五音對照表!$B$4:$V$53, $X17, $AC$1)  &amp; " " &amp; AG$4</f>
        <v xml:space="preserve"> 8</v>
      </c>
    </row>
    <row r="18" spans="2:33" ht="35">
      <c r="B18" s="137">
        <v>14</v>
      </c>
      <c r="C18" s="138" t="s">
        <v>371</v>
      </c>
      <c r="D18" s="139" t="s">
        <v>371</v>
      </c>
      <c r="E18" s="139" t="s">
        <v>1612</v>
      </c>
      <c r="F18" s="139" t="s">
        <v>1613</v>
      </c>
      <c r="G18" s="139" t="s">
        <v>1614</v>
      </c>
      <c r="H18" s="139" t="s">
        <v>1615</v>
      </c>
      <c r="I18" s="139" t="s">
        <v>1612</v>
      </c>
      <c r="J18" s="139" t="s">
        <v>1616</v>
      </c>
      <c r="K18" s="139" t="s">
        <v>1617</v>
      </c>
      <c r="L18" s="15"/>
      <c r="M18" s="137">
        <v>14</v>
      </c>
      <c r="N18" s="138" t="s">
        <v>371</v>
      </c>
      <c r="O18" s="140" t="str">
        <f t="array" ref="O18">INDEX(【設定】韻母十五音對照表!$B$4:$V$53, $M18, $O$1)  &amp; " " &amp; O$4</f>
        <v>ëung 1</v>
      </c>
      <c r="P18" s="140" t="str">
        <f t="array" ref="P18">INDEX(【設定】韻母十五音對照表!$B$4:$V$53, $M18, $O$1)  &amp; " " &amp; P$4</f>
        <v>ëung 2</v>
      </c>
      <c r="Q18" s="140" t="str">
        <f t="array" ref="Q18">INDEX(【設定】韻母十五音對照表!$B$4:$V$53, $M18, $O$1)  &amp; " " &amp; Q$4</f>
        <v>ëung 3</v>
      </c>
      <c r="R18" s="141" t="str">
        <f t="array" ref="R18">INDEX(【設定】韻母十五音對照表!$B$4:$V$53, $M18, $R$1)  &amp; " " &amp; R$4</f>
        <v>ëuk 4</v>
      </c>
      <c r="S18" s="140" t="str">
        <f t="array" ref="S18">INDEX(【設定】韻母十五音對照表!$B$4:$V$53, $M18, $O$1)  &amp; " " &amp; S$4</f>
        <v>ëung 5</v>
      </c>
      <c r="T18" s="142" t="str">
        <f t="array" ref="T18">INDEX(【設定】韻母十五音對照表!$B$4:$V$53, $M18, $O$1)  &amp; " " &amp; T$4</f>
        <v>ëung 6</v>
      </c>
      <c r="U18" s="140" t="str">
        <f t="array" ref="U18">INDEX(【設定】韻母十五音對照表!$B$4:$V$53, $M18, $O$1)  &amp; " " &amp; U$4</f>
        <v>ëung 7</v>
      </c>
      <c r="V18" s="141" t="str">
        <f t="array" ref="V18">INDEX(【設定】韻母十五音對照表!$B$4:$V$53, $M18, $R$1)  &amp; " " &amp; V$4</f>
        <v>ëuk 8</v>
      </c>
      <c r="W18" s="15"/>
      <c r="X18" s="137">
        <v>14</v>
      </c>
      <c r="Y18" s="138" t="s">
        <v>371</v>
      </c>
      <c r="Z18" s="104" t="str">
        <f t="array" ref="Z18">INDEX(【設定】韻母十五音對照表!$B$4:$V$53, $X18, $Z$1)  &amp; " " &amp; Z$4</f>
        <v>iong 1</v>
      </c>
      <c r="AA18" s="104" t="str">
        <f t="array" ref="AA18">INDEX(【設定】韻母十五音對照表!$B$4:$V$53, $X18, $Z$1)  &amp; " " &amp; AA$4</f>
        <v>iong 2</v>
      </c>
      <c r="AB18" s="104" t="str">
        <f t="array" ref="AB18">INDEX(【設定】韻母十五音對照表!$B$4:$V$53, $X18, $Z$1)  &amp; " " &amp; AB$4</f>
        <v>iong 3</v>
      </c>
      <c r="AC18" s="256" t="str">
        <f t="array" ref="AC18">INDEX(【設定】韻母十五音對照表!$B$4:$V$53, $X18, $AC$1)  &amp; " " &amp; AC$4</f>
        <v>iok 4</v>
      </c>
      <c r="AD18" s="104" t="str">
        <f t="array" ref="AD18">INDEX(【設定】韻母十五音對照表!$B$4:$V$53, $X18, $Z$1)  &amp; " " &amp; AD$4</f>
        <v>iong 5</v>
      </c>
      <c r="AE18" s="257" t="str">
        <f t="array" ref="AE18">INDEX(【設定】韻母十五音對照表!$B$4:$V$53, $X18, $Z$1)  &amp; " " &amp; AE$4</f>
        <v>iong 6</v>
      </c>
      <c r="AF18" s="104" t="str">
        <f t="array" ref="AF18">INDEX(【設定】韻母十五音對照表!$B$4:$V$53, $X18, $Z$1)  &amp; " " &amp; AF$4</f>
        <v>iong 7</v>
      </c>
      <c r="AG18" s="256" t="str">
        <f t="array" ref="AG18">INDEX(【設定】韻母十五音對照表!$B$4:$V$53, $X18, $AC$1)  &amp; " " &amp; AG$4</f>
        <v>iok 8</v>
      </c>
    </row>
    <row r="19" spans="2:33" ht="35">
      <c r="B19" s="137">
        <v>15</v>
      </c>
      <c r="C19" s="138" t="s">
        <v>379</v>
      </c>
      <c r="D19" s="139" t="s">
        <v>379</v>
      </c>
      <c r="E19" s="139" t="s">
        <v>1618</v>
      </c>
      <c r="F19" s="139" t="s">
        <v>1619</v>
      </c>
      <c r="G19" s="139" t="s">
        <v>1620</v>
      </c>
      <c r="H19" s="139" t="s">
        <v>1621</v>
      </c>
      <c r="I19" s="139" t="s">
        <v>1618</v>
      </c>
      <c r="J19" s="139" t="s">
        <v>1622</v>
      </c>
      <c r="K19" s="146" t="s">
        <v>1516</v>
      </c>
      <c r="L19" s="15"/>
      <c r="M19" s="137">
        <v>15</v>
      </c>
      <c r="N19" s="138" t="s">
        <v>379</v>
      </c>
      <c r="O19" s="140" t="str">
        <f t="array" ref="O19">INDEX(【設定】韻母十五音對照表!$B$4:$V$53, $M19, $O$1)  &amp; " " &amp; O$4</f>
        <v>o 1</v>
      </c>
      <c r="P19" s="140" t="str">
        <f t="array" ref="P19">INDEX(【設定】韻母十五音對照表!$B$4:$V$53, $M19, $O$1)  &amp; " " &amp; P$4</f>
        <v>o 2</v>
      </c>
      <c r="Q19" s="140" t="str">
        <f t="array" ref="Q19">INDEX(【設定】韻母十五音對照表!$B$4:$V$53, $M19, $O$1)  &amp; " " &amp; Q$4</f>
        <v>o 3</v>
      </c>
      <c r="R19" s="141" t="str">
        <f t="array" ref="R19">INDEX(【設定】韻母十五音對照表!$B$4:$V$53, $M19, $R$1)  &amp; " " &amp; R$4</f>
        <v>ŏh 4</v>
      </c>
      <c r="S19" s="140" t="str">
        <f t="array" ref="S19">INDEX(【設定】韻母十五音對照表!$B$4:$V$53, $M19, $O$1)  &amp; " " &amp; S$4</f>
        <v>o 5</v>
      </c>
      <c r="T19" s="142" t="str">
        <f t="array" ref="T19">INDEX(【設定】韻母十五音對照表!$B$4:$V$53, $M19, $O$1)  &amp; " " &amp; T$4</f>
        <v>o 6</v>
      </c>
      <c r="U19" s="140" t="str">
        <f t="array" ref="U19">INDEX(【設定】韻母十五音對照表!$B$4:$V$53, $M19, $O$1)  &amp; " " &amp; U$4</f>
        <v>o 7</v>
      </c>
      <c r="V19" s="141" t="str">
        <f t="array" ref="V19">INDEX(【設定】韻母十五音對照表!$B$4:$V$53, $M19, $R$1)  &amp; " " &amp; V$4</f>
        <v>ŏh 8</v>
      </c>
      <c r="W19" s="15"/>
      <c r="X19" s="137">
        <v>15</v>
      </c>
      <c r="Y19" s="138" t="s">
        <v>379</v>
      </c>
      <c r="Z19" s="104" t="str">
        <f t="array" ref="Z19">INDEX(【設定】韻母十五音對照表!$B$4:$V$53, $X19, $Z$1)  &amp; " " &amp; Z$4</f>
        <v>o 1</v>
      </c>
      <c r="AA19" s="104" t="str">
        <f t="array" ref="AA19">INDEX(【設定】韻母十五音對照表!$B$4:$V$53, $X19, $Z$1)  &amp; " " &amp; AA$4</f>
        <v>o 2</v>
      </c>
      <c r="AB19" s="104" t="str">
        <f t="array" ref="AB19">INDEX(【設定】韻母十五音對照表!$B$4:$V$53, $X19, $Z$1)  &amp; " " &amp; AB$4</f>
        <v>o 3</v>
      </c>
      <c r="AC19" s="256" t="str">
        <f t="array" ref="AC19">INDEX(【設定】韻母十五音對照表!$B$4:$V$53, $X19, $AC$1)  &amp; " " &amp; AC$4</f>
        <v>oh 4</v>
      </c>
      <c r="AD19" s="104" t="str">
        <f t="array" ref="AD19">INDEX(【設定】韻母十五音對照表!$B$4:$V$53, $X19, $Z$1)  &amp; " " &amp; AD$4</f>
        <v>o 5</v>
      </c>
      <c r="AE19" s="257" t="str">
        <f t="array" ref="AE19">INDEX(【設定】韻母十五音對照表!$B$4:$V$53, $X19, $Z$1)  &amp; " " &amp; AE$4</f>
        <v>o 6</v>
      </c>
      <c r="AF19" s="104" t="str">
        <f t="array" ref="AF19">INDEX(【設定】韻母十五音對照表!$B$4:$V$53, $X19, $Z$1)  &amp; " " &amp; AF$4</f>
        <v>o 7</v>
      </c>
      <c r="AG19" s="256" t="str">
        <f t="array" ref="AG19">INDEX(【設定】韻母十五音對照表!$B$4:$V$53, $X19, $AC$1)  &amp; " " &amp; AG$4</f>
        <v>oh 8</v>
      </c>
    </row>
    <row r="20" spans="2:33" ht="35">
      <c r="B20" s="137">
        <v>16</v>
      </c>
      <c r="C20" s="138" t="s">
        <v>387</v>
      </c>
      <c r="D20" s="139" t="s">
        <v>387</v>
      </c>
      <c r="E20" s="139" t="s">
        <v>1607</v>
      </c>
      <c r="F20" s="139" t="s">
        <v>1623</v>
      </c>
      <c r="G20" s="146" t="s">
        <v>1516</v>
      </c>
      <c r="H20" s="146"/>
      <c r="I20" s="139" t="s">
        <v>1607</v>
      </c>
      <c r="J20" s="146"/>
      <c r="K20" s="146" t="s">
        <v>1516</v>
      </c>
      <c r="L20" s="15"/>
      <c r="M20" s="137">
        <v>16</v>
      </c>
      <c r="N20" s="138" t="s">
        <v>387</v>
      </c>
      <c r="O20" s="140" t="str">
        <f t="array" ref="O20">INDEX(【設定】韻母十五音對照表!$B$4:$V$53, $M20, $O$1)  &amp; " " &amp; O$4</f>
        <v>ae 1</v>
      </c>
      <c r="P20" s="140" t="str">
        <f t="array" ref="P20">INDEX(【設定】韻母十五音對照表!$B$4:$V$53, $M20, $O$1)  &amp; " " &amp; P$4</f>
        <v>ae 2</v>
      </c>
      <c r="Q20" s="140" t="str">
        <f t="array" ref="Q20">INDEX(【設定】韻母十五音對照表!$B$4:$V$53, $M20, $O$1)  &amp; " " &amp; Q$4</f>
        <v>ae 3</v>
      </c>
      <c r="R20" s="141" t="str">
        <f t="array" ref="R20">INDEX(【設定】韻母十五音對照表!$B$4:$V$53, $M20, $R$1)  &amp; " " &amp; R$4</f>
        <v xml:space="preserve"> 4</v>
      </c>
      <c r="S20" s="140" t="str">
        <f t="array" ref="S20">INDEX(【設定】韻母十五音對照表!$B$4:$V$53, $M20, $O$1)  &amp; " " &amp; S$4</f>
        <v>ae 5</v>
      </c>
      <c r="T20" s="142" t="str">
        <f t="array" ref="T20">INDEX(【設定】韻母十五音對照表!$B$4:$V$53, $M20, $O$1)  &amp; " " &amp; T$4</f>
        <v>ae 6</v>
      </c>
      <c r="U20" s="140" t="str">
        <f t="array" ref="U20">INDEX(【設定】韻母十五音對照表!$B$4:$V$53, $M20, $O$1)  &amp; " " &amp; U$4</f>
        <v>ae 7</v>
      </c>
      <c r="V20" s="141" t="str">
        <f t="array" ref="V20">INDEX(【設定】韻母十五音對照表!$B$4:$V$53, $M20, $R$1)  &amp; " " &amp; V$4</f>
        <v xml:space="preserve"> 8</v>
      </c>
      <c r="W20" s="15"/>
      <c r="X20" s="137">
        <v>16</v>
      </c>
      <c r="Y20" s="138" t="s">
        <v>387</v>
      </c>
      <c r="Z20" s="104" t="str">
        <f t="array" ref="Z20">INDEX(【設定】韻母十五音對照表!$B$4:$V$53, $X20, $Z$1)  &amp; " " &amp; Z$4</f>
        <v>ai 1</v>
      </c>
      <c r="AA20" s="104" t="str">
        <f t="array" ref="AA20">INDEX(【設定】韻母十五音對照表!$B$4:$V$53, $X20, $Z$1)  &amp; " " &amp; AA$4</f>
        <v>ai 2</v>
      </c>
      <c r="AB20" s="104" t="str">
        <f t="array" ref="AB20">INDEX(【設定】韻母十五音對照表!$B$4:$V$53, $X20, $Z$1)  &amp; " " &amp; AB$4</f>
        <v>ai 3</v>
      </c>
      <c r="AC20" s="256" t="str">
        <f t="array" ref="AC20">INDEX(【設定】韻母十五音對照表!$B$4:$V$53, $X20, $AC$1)  &amp; " " &amp; AC$4</f>
        <v xml:space="preserve"> 4</v>
      </c>
      <c r="AD20" s="104" t="str">
        <f t="array" ref="AD20">INDEX(【設定】韻母十五音對照表!$B$4:$V$53, $X20, $Z$1)  &amp; " " &amp; AD$4</f>
        <v>ai 5</v>
      </c>
      <c r="AE20" s="257" t="str">
        <f t="array" ref="AE20">INDEX(【設定】韻母十五音對照表!$B$4:$V$53, $X20, $Z$1)  &amp; " " &amp; AE$4</f>
        <v>ai 6</v>
      </c>
      <c r="AF20" s="104" t="str">
        <f t="array" ref="AF20">INDEX(【設定】韻母十五音對照表!$B$4:$V$53, $X20, $Z$1)  &amp; " " &amp; AF$4</f>
        <v>ai 7</v>
      </c>
      <c r="AG20" s="256" t="str">
        <f t="array" ref="AG20">INDEX(【設定】韻母十五音對照表!$B$4:$V$53, $X20, $AC$1)  &amp; " " &amp; AG$4</f>
        <v xml:space="preserve"> 8</v>
      </c>
    </row>
    <row r="21" spans="2:33" ht="35">
      <c r="B21" s="137">
        <v>17</v>
      </c>
      <c r="C21" s="138" t="s">
        <v>391</v>
      </c>
      <c r="D21" s="139" t="s">
        <v>391</v>
      </c>
      <c r="E21" s="139" t="s">
        <v>1624</v>
      </c>
      <c r="F21" s="139" t="s">
        <v>1625</v>
      </c>
      <c r="G21" s="139" t="s">
        <v>1626</v>
      </c>
      <c r="H21" s="146"/>
      <c r="I21" s="139" t="s">
        <v>1624</v>
      </c>
      <c r="J21" s="139" t="s">
        <v>1627</v>
      </c>
      <c r="K21" s="139" t="s">
        <v>1628</v>
      </c>
      <c r="L21" s="15"/>
      <c r="M21" s="137">
        <v>17</v>
      </c>
      <c r="N21" s="138" t="s">
        <v>391</v>
      </c>
      <c r="O21" s="140" t="str">
        <f t="array" ref="O21">INDEX(【設定】韻母十五音對照表!$B$4:$V$53, $M21, $O$1)  &amp; " " &amp; O$4</f>
        <v>in 1</v>
      </c>
      <c r="P21" s="140" t="str">
        <f t="array" ref="P21">INDEX(【設定】韻母十五音對照表!$B$4:$V$53, $M21, $O$1)  &amp; " " &amp; P$4</f>
        <v>in 2</v>
      </c>
      <c r="Q21" s="140" t="str">
        <f t="array" ref="Q21">INDEX(【設定】韻母十五音對照表!$B$4:$V$53, $M21, $O$1)  &amp; " " &amp; Q$4</f>
        <v>in 3</v>
      </c>
      <c r="R21" s="141" t="str">
        <f t="array" ref="R21">INDEX(【設定】韻母十五音對照表!$B$4:$V$53, $M21, $R$1)  &amp; " " &amp; R$4</f>
        <v>it 4</v>
      </c>
      <c r="S21" s="140" t="str">
        <f t="array" ref="S21">INDEX(【設定】韻母十五音對照表!$B$4:$V$53, $M21, $O$1)  &amp; " " &amp; S$4</f>
        <v>in 5</v>
      </c>
      <c r="T21" s="142" t="str">
        <f t="array" ref="T21">INDEX(【設定】韻母十五音對照表!$B$4:$V$53, $M21, $O$1)  &amp; " " &amp; T$4</f>
        <v>in 6</v>
      </c>
      <c r="U21" s="140" t="str">
        <f t="array" ref="U21">INDEX(【設定】韻母十五音對照表!$B$4:$V$53, $M21, $O$1)  &amp; " " &amp; U$4</f>
        <v>in 7</v>
      </c>
      <c r="V21" s="141" t="str">
        <f t="array" ref="V21">INDEX(【設定】韻母十五音對照表!$B$4:$V$53, $M21, $R$1)  &amp; " " &amp; V$4</f>
        <v>it 8</v>
      </c>
      <c r="W21" s="15"/>
      <c r="X21" s="137">
        <v>17</v>
      </c>
      <c r="Y21" s="138" t="s">
        <v>391</v>
      </c>
      <c r="Z21" s="104" t="str">
        <f t="array" ref="Z21">INDEX(【設定】韻母十五音對照表!$B$4:$V$53, $X21, $Z$1)  &amp; " " &amp; Z$4</f>
        <v>in 1</v>
      </c>
      <c r="AA21" s="104" t="str">
        <f t="array" ref="AA21">INDEX(【設定】韻母十五音對照表!$B$4:$V$53, $X21, $Z$1)  &amp; " " &amp; AA$4</f>
        <v>in 2</v>
      </c>
      <c r="AB21" s="104" t="str">
        <f t="array" ref="AB21">INDEX(【設定】韻母十五音對照表!$B$4:$V$53, $X21, $Z$1)  &amp; " " &amp; AB$4</f>
        <v>in 3</v>
      </c>
      <c r="AC21" s="256" t="str">
        <f t="array" ref="AC21">INDEX(【設定】韻母十五音對照表!$B$4:$V$53, $X21, $AC$1)  &amp; " " &amp; AC$4</f>
        <v>it 4</v>
      </c>
      <c r="AD21" s="104" t="str">
        <f t="array" ref="AD21">INDEX(【設定】韻母十五音對照表!$B$4:$V$53, $X21, $Z$1)  &amp; " " &amp; AD$4</f>
        <v>in 5</v>
      </c>
      <c r="AE21" s="257" t="str">
        <f t="array" ref="AE21">INDEX(【設定】韻母十五音對照表!$B$4:$V$53, $X21, $Z$1)  &amp; " " &amp; AE$4</f>
        <v>in 6</v>
      </c>
      <c r="AF21" s="104" t="str">
        <f t="array" ref="AF21">INDEX(【設定】韻母十五音對照表!$B$4:$V$53, $X21, $Z$1)  &amp; " " &amp; AF$4</f>
        <v>in 7</v>
      </c>
      <c r="AG21" s="256" t="str">
        <f t="array" ref="AG21">INDEX(【設定】韻母十五音對照表!$B$4:$V$53, $X21, $AC$1)  &amp; " " &amp; AG$4</f>
        <v>it 8</v>
      </c>
    </row>
    <row r="22" spans="2:33" ht="35">
      <c r="B22" s="137">
        <v>18</v>
      </c>
      <c r="C22" s="138" t="s">
        <v>396</v>
      </c>
      <c r="D22" s="139" t="s">
        <v>396</v>
      </c>
      <c r="E22" s="139" t="s">
        <v>1629</v>
      </c>
      <c r="F22" s="146"/>
      <c r="G22" s="139" t="s">
        <v>1630</v>
      </c>
      <c r="H22" s="139" t="s">
        <v>1631</v>
      </c>
      <c r="I22" s="139" t="s">
        <v>1629</v>
      </c>
      <c r="J22" s="139" t="s">
        <v>1632</v>
      </c>
      <c r="K22" s="139" t="s">
        <v>1633</v>
      </c>
      <c r="L22" s="15"/>
      <c r="M22" s="137">
        <v>18</v>
      </c>
      <c r="N22" s="138" t="s">
        <v>396</v>
      </c>
      <c r="O22" s="140" t="str">
        <f t="array" ref="O22">INDEX(【設定】韻母十五音對照表!$B$4:$V$53, $M22, $O$1)  &amp; " " &amp; O$4</f>
        <v>ëang 1</v>
      </c>
      <c r="P22" s="140" t="str">
        <f t="array" ref="P22">INDEX(【設定】韻母十五音對照表!$B$4:$V$53, $M22, $O$1)  &amp; " " &amp; P$4</f>
        <v>ëang 2</v>
      </c>
      <c r="Q22" s="140" t="str">
        <f t="array" ref="Q22">INDEX(【設定】韻母十五音對照表!$B$4:$V$53, $M22, $O$1)  &amp; " " &amp; Q$4</f>
        <v>ëang 3</v>
      </c>
      <c r="R22" s="141" t="str">
        <f t="array" ref="R22">INDEX(【設定】韻母十五音對照表!$B$4:$V$53, $M22, $R$1)  &amp; " " &amp; R$4</f>
        <v>ëak 4</v>
      </c>
      <c r="S22" s="140" t="str">
        <f t="array" ref="S22">INDEX(【設定】韻母十五音對照表!$B$4:$V$53, $M22, $O$1)  &amp; " " &amp; S$4</f>
        <v>ëang 5</v>
      </c>
      <c r="T22" s="142" t="str">
        <f t="array" ref="T22">INDEX(【設定】韻母十五音對照表!$B$4:$V$53, $M22, $O$1)  &amp; " " &amp; T$4</f>
        <v>ëang 6</v>
      </c>
      <c r="U22" s="140" t="str">
        <f t="array" ref="U22">INDEX(【設定】韻母十五音對照表!$B$4:$V$53, $M22, $O$1)  &amp; " " &amp; U$4</f>
        <v>ëang 7</v>
      </c>
      <c r="V22" s="141" t="str">
        <f t="array" ref="V22">INDEX(【設定】韻母十五音對照表!$B$4:$V$53, $M22, $R$1)  &amp; " " &amp; V$4</f>
        <v>ëak 8</v>
      </c>
      <c r="W22" s="15"/>
      <c r="X22" s="137">
        <v>18</v>
      </c>
      <c r="Y22" s="138" t="s">
        <v>396</v>
      </c>
      <c r="Z22" s="104" t="str">
        <f t="array" ref="Z22">INDEX(【設定】韻母十五音對照表!$B$4:$V$53, $X22, $Z$1)  &amp; " " &amp; Z$4</f>
        <v>iang 1</v>
      </c>
      <c r="AA22" s="104" t="str">
        <f t="array" ref="AA22">INDEX(【設定】韻母十五音對照表!$B$4:$V$53, $X22, $Z$1)  &amp; " " &amp; AA$4</f>
        <v>iang 2</v>
      </c>
      <c r="AB22" s="104" t="str">
        <f t="array" ref="AB22">INDEX(【設定】韻母十五音對照表!$B$4:$V$53, $X22, $Z$1)  &amp; " " &amp; AB$4</f>
        <v>iang 3</v>
      </c>
      <c r="AC22" s="256" t="str">
        <f t="array" ref="AC22">INDEX(【設定】韻母十五音對照表!$B$4:$V$53, $X22, $AC$1)  &amp; " " &amp; AC$4</f>
        <v>iak 4</v>
      </c>
      <c r="AD22" s="104" t="str">
        <f t="array" ref="AD22">INDEX(【設定】韻母十五音對照表!$B$4:$V$53, $X22, $Z$1)  &amp; " " &amp; AD$4</f>
        <v>iang 5</v>
      </c>
      <c r="AE22" s="257" t="str">
        <f t="array" ref="AE22">INDEX(【設定】韻母十五音對照表!$B$4:$V$53, $X22, $Z$1)  &amp; " " &amp; AE$4</f>
        <v>iang 6</v>
      </c>
      <c r="AF22" s="104" t="str">
        <f t="array" ref="AF22">INDEX(【設定】韻母十五音對照表!$B$4:$V$53, $X22, $Z$1)  &amp; " " &amp; AF$4</f>
        <v>iang 7</v>
      </c>
      <c r="AG22" s="256" t="str">
        <f t="array" ref="AG22">INDEX(【設定】韻母十五音對照表!$B$4:$V$53, $X22, $AC$1)  &amp; " " &amp; AG$4</f>
        <v>iak 8</v>
      </c>
    </row>
    <row r="23" spans="2:33" ht="35">
      <c r="B23" s="137">
        <v>19</v>
      </c>
      <c r="C23" s="138" t="s">
        <v>406</v>
      </c>
      <c r="D23" s="139" t="s">
        <v>406</v>
      </c>
      <c r="E23" s="139" t="s">
        <v>1634</v>
      </c>
      <c r="F23" s="139" t="s">
        <v>1635</v>
      </c>
      <c r="G23" s="139" t="s">
        <v>1636</v>
      </c>
      <c r="H23" s="139" t="s">
        <v>1637</v>
      </c>
      <c r="I23" s="139" t="s">
        <v>1634</v>
      </c>
      <c r="J23" s="139" t="s">
        <v>1638</v>
      </c>
      <c r="K23" s="146"/>
      <c r="L23" s="15"/>
      <c r="M23" s="137">
        <v>19</v>
      </c>
      <c r="N23" s="138" t="s">
        <v>406</v>
      </c>
      <c r="O23" s="140" t="str">
        <f t="array" ref="O23">INDEX(【設定】韻母十五音對照表!$B$4:$V$53, $M23, $O$1)  &amp; " " &amp; O$4</f>
        <v>am 1</v>
      </c>
      <c r="P23" s="140" t="str">
        <f t="array" ref="P23">INDEX(【設定】韻母十五音對照表!$B$4:$V$53, $M23, $O$1)  &amp; " " &amp; P$4</f>
        <v>am 2</v>
      </c>
      <c r="Q23" s="140" t="str">
        <f t="array" ref="Q23">INDEX(【設定】韻母十五音對照表!$B$4:$V$53, $M23, $O$1)  &amp; " " &amp; Q$4</f>
        <v>am 3</v>
      </c>
      <c r="R23" s="141" t="str">
        <f t="array" ref="R23">INDEX(【設定】韻母十五音對照表!$B$4:$V$53, $M23, $R$1)  &amp; " " &amp; R$4</f>
        <v>ap 4</v>
      </c>
      <c r="S23" s="140" t="str">
        <f t="array" ref="S23">INDEX(【設定】韻母十五音對照表!$B$4:$V$53, $M23, $O$1)  &amp; " " &amp; S$4</f>
        <v>am 5</v>
      </c>
      <c r="T23" s="142" t="str">
        <f t="array" ref="T23">INDEX(【設定】韻母十五音對照表!$B$4:$V$53, $M23, $O$1)  &amp; " " &amp; T$4</f>
        <v>am 6</v>
      </c>
      <c r="U23" s="140" t="str">
        <f t="array" ref="U23">INDEX(【設定】韻母十五音對照表!$B$4:$V$53, $M23, $O$1)  &amp; " " &amp; U$4</f>
        <v>am 7</v>
      </c>
      <c r="V23" s="141" t="str">
        <f t="array" ref="V23">INDEX(【設定】韻母十五音對照表!$B$4:$V$53, $M23, $R$1)  &amp; " " &amp; V$4</f>
        <v>ap 8</v>
      </c>
      <c r="W23" s="15"/>
      <c r="X23" s="137">
        <v>19</v>
      </c>
      <c r="Y23" s="138" t="s">
        <v>406</v>
      </c>
      <c r="Z23" s="104" t="str">
        <f t="array" ref="Z23">INDEX(【設定】韻母十五音對照表!$B$4:$V$53, $X23, $Z$1)  &amp; " " &amp; Z$4</f>
        <v>am 1</v>
      </c>
      <c r="AA23" s="104" t="str">
        <f t="array" ref="AA23">INDEX(【設定】韻母十五音對照表!$B$4:$V$53, $X23, $Z$1)  &amp; " " &amp; AA$4</f>
        <v>am 2</v>
      </c>
      <c r="AB23" s="104" t="str">
        <f t="array" ref="AB23">INDEX(【設定】韻母十五音對照表!$B$4:$V$53, $X23, $Z$1)  &amp; " " &amp; AB$4</f>
        <v>am 3</v>
      </c>
      <c r="AC23" s="256" t="str">
        <f t="array" ref="AC23">INDEX(【設定】韻母十五音對照表!$B$4:$V$53, $X23, $AC$1)  &amp; " " &amp; AC$4</f>
        <v>ap 4</v>
      </c>
      <c r="AD23" s="104" t="str">
        <f t="array" ref="AD23">INDEX(【設定】韻母十五音對照表!$B$4:$V$53, $X23, $Z$1)  &amp; " " &amp; AD$4</f>
        <v>am 5</v>
      </c>
      <c r="AE23" s="257" t="str">
        <f t="array" ref="AE23">INDEX(【設定】韻母十五音對照表!$B$4:$V$53, $X23, $Z$1)  &amp; " " &amp; AE$4</f>
        <v>am 6</v>
      </c>
      <c r="AF23" s="104" t="str">
        <f t="array" ref="AF23">INDEX(【設定】韻母十五音對照表!$B$4:$V$53, $X23, $Z$1)  &amp; " " &amp; AF$4</f>
        <v>am 7</v>
      </c>
      <c r="AG23" s="256" t="str">
        <f t="array" ref="AG23">INDEX(【設定】韻母十五音對照表!$B$4:$V$53, $X23, $AC$1)  &amp; " " &amp; AG$4</f>
        <v>ap 8</v>
      </c>
    </row>
    <row r="24" spans="2:33" ht="35">
      <c r="B24" s="137">
        <v>20</v>
      </c>
      <c r="C24" s="138" t="s">
        <v>412</v>
      </c>
      <c r="D24" s="139" t="s">
        <v>412</v>
      </c>
      <c r="E24" s="146"/>
      <c r="F24" s="139" t="s">
        <v>1639</v>
      </c>
      <c r="G24" s="139" t="s">
        <v>1640</v>
      </c>
      <c r="H24" s="146"/>
      <c r="I24" s="146"/>
      <c r="J24" s="146"/>
      <c r="K24" s="146"/>
      <c r="L24" s="15"/>
      <c r="M24" s="137">
        <v>20</v>
      </c>
      <c r="N24" s="138" t="s">
        <v>412</v>
      </c>
      <c r="O24" s="140" t="str">
        <f t="array" ref="O24">INDEX(【設定】韻母十五音對照表!$B$4:$V$53, $M24, $O$1)  &amp; " " &amp; O$4</f>
        <v>wa 1</v>
      </c>
      <c r="P24" s="140" t="str">
        <f t="array" ref="P24">INDEX(【設定】韻母十五音對照表!$B$4:$V$53, $M24, $O$1)  &amp; " " &amp; P$4</f>
        <v>wa 2</v>
      </c>
      <c r="Q24" s="140" t="str">
        <f t="array" ref="Q24">INDEX(【設定】韻母十五音對照表!$B$4:$V$53, $M24, $O$1)  &amp; " " &amp; Q$4</f>
        <v>wa 3</v>
      </c>
      <c r="R24" s="141" t="str">
        <f t="array" ref="R24">INDEX(【設定】韻母十五音對照表!$B$4:$V$53, $M24, $R$1)  &amp; " " &amp; R$4</f>
        <v>wăh 4</v>
      </c>
      <c r="S24" s="140" t="str">
        <f t="array" ref="S24">INDEX(【設定】韻母十五音對照表!$B$4:$V$53, $M24, $O$1)  &amp; " " &amp; S$4</f>
        <v>wa 5</v>
      </c>
      <c r="T24" s="142" t="str">
        <f t="array" ref="T24">INDEX(【設定】韻母十五音對照表!$B$4:$V$53, $M24, $O$1)  &amp; " " &amp; T$4</f>
        <v>wa 6</v>
      </c>
      <c r="U24" s="140" t="str">
        <f t="array" ref="U24">INDEX(【設定】韻母十五音對照表!$B$4:$V$53, $M24, $O$1)  &amp; " " &amp; U$4</f>
        <v>wa 7</v>
      </c>
      <c r="V24" s="141" t="str">
        <f t="array" ref="V24">INDEX(【設定】韻母十五音對照表!$B$4:$V$53, $M24, $R$1)  &amp; " " &amp; V$4</f>
        <v>wăh 8</v>
      </c>
      <c r="W24" s="15"/>
      <c r="X24" s="137">
        <v>20</v>
      </c>
      <c r="Y24" s="138" t="s">
        <v>412</v>
      </c>
      <c r="Z24" s="104" t="str">
        <f t="array" ref="Z24">INDEX(【設定】韻母十五音對照表!$B$4:$V$53, $X24, $Z$1)  &amp; " " &amp; Z$4</f>
        <v>ua 1</v>
      </c>
      <c r="AA24" s="104" t="str">
        <f t="array" ref="AA24">INDEX(【設定】韻母十五音對照表!$B$4:$V$53, $X24, $Z$1)  &amp; " " &amp; AA$4</f>
        <v>ua 2</v>
      </c>
      <c r="AB24" s="104" t="str">
        <f t="array" ref="AB24">INDEX(【設定】韻母十五音對照表!$B$4:$V$53, $X24, $Z$1)  &amp; " " &amp; AB$4</f>
        <v>ua 3</v>
      </c>
      <c r="AC24" s="256" t="str">
        <f t="array" ref="AC24">INDEX(【設定】韻母十五音對照表!$B$4:$V$53, $X24, $AC$1)  &amp; " " &amp; AC$4</f>
        <v>uah 4</v>
      </c>
      <c r="AD24" s="104" t="str">
        <f t="array" ref="AD24">INDEX(【設定】韻母十五音對照表!$B$4:$V$53, $X24, $Z$1)  &amp; " " &amp; AD$4</f>
        <v>ua 5</v>
      </c>
      <c r="AE24" s="257" t="str">
        <f t="array" ref="AE24">INDEX(【設定】韻母十五音對照表!$B$4:$V$53, $X24, $Z$1)  &amp; " " &amp; AE$4</f>
        <v>ua 6</v>
      </c>
      <c r="AF24" s="104" t="str">
        <f t="array" ref="AF24">INDEX(【設定】韻母十五音對照表!$B$4:$V$53, $X24, $Z$1)  &amp; " " &amp; AF$4</f>
        <v>ua 7</v>
      </c>
      <c r="AG24" s="256" t="str">
        <f t="array" ref="AG24">INDEX(【設定】韻母十五音對照表!$B$4:$V$53, $X24, $AC$1)  &amp; " " &amp; AG$4</f>
        <v>uah 8</v>
      </c>
    </row>
    <row r="25" spans="2:33" ht="35">
      <c r="B25" s="137">
        <v>21</v>
      </c>
      <c r="C25" s="138" t="s">
        <v>422</v>
      </c>
      <c r="D25" s="139" t="s">
        <v>422</v>
      </c>
      <c r="E25" s="139" t="s">
        <v>1641</v>
      </c>
      <c r="F25" s="139" t="s">
        <v>1642</v>
      </c>
      <c r="G25" s="139" t="s">
        <v>1643</v>
      </c>
      <c r="H25" s="146"/>
      <c r="I25" s="139" t="s">
        <v>1641</v>
      </c>
      <c r="J25" s="139" t="s">
        <v>1616</v>
      </c>
      <c r="K25" s="139" t="s">
        <v>1644</v>
      </c>
      <c r="L25" s="15"/>
      <c r="M25" s="137">
        <v>21</v>
      </c>
      <c r="N25" s="138" t="s">
        <v>422</v>
      </c>
      <c r="O25" s="140" t="str">
        <f t="array" ref="O25">INDEX(【設定】韻母十五音對照表!$B$4:$V$53, $M25, $O$1)  &amp; " " &amp; O$4</f>
        <v>ang 1</v>
      </c>
      <c r="P25" s="140" t="str">
        <f t="array" ref="P25">INDEX(【設定】韻母十五音對照表!$B$4:$V$53, $M25, $O$1)  &amp; " " &amp; P$4</f>
        <v>ang 2</v>
      </c>
      <c r="Q25" s="140" t="str">
        <f t="array" ref="Q25">INDEX(【設定】韻母十五音對照表!$B$4:$V$53, $M25, $O$1)  &amp; " " &amp; Q$4</f>
        <v>ang 3</v>
      </c>
      <c r="R25" s="141" t="str">
        <f t="array" ref="R25">INDEX(【設定】韻母十五音對照表!$B$4:$V$53, $M25, $R$1)  &amp; " " &amp; R$4</f>
        <v>ak 4</v>
      </c>
      <c r="S25" s="140" t="str">
        <f t="array" ref="S25">INDEX(【設定】韻母十五音對照表!$B$4:$V$53, $M25, $O$1)  &amp; " " &amp; S$4</f>
        <v>ang 5</v>
      </c>
      <c r="T25" s="142" t="str">
        <f t="array" ref="T25">INDEX(【設定】韻母十五音對照表!$B$4:$V$53, $M25, $O$1)  &amp; " " &amp; T$4</f>
        <v>ang 6</v>
      </c>
      <c r="U25" s="140" t="str">
        <f t="array" ref="U25">INDEX(【設定】韻母十五音對照表!$B$4:$V$53, $M25, $O$1)  &amp; " " &amp; U$4</f>
        <v>ang 7</v>
      </c>
      <c r="V25" s="141" t="str">
        <f t="array" ref="V25">INDEX(【設定】韻母十五音對照表!$B$4:$V$53, $M25, $R$1)  &amp; " " &amp; V$4</f>
        <v>ak 8</v>
      </c>
      <c r="W25" s="15"/>
      <c r="X25" s="137">
        <v>21</v>
      </c>
      <c r="Y25" s="138" t="s">
        <v>422</v>
      </c>
      <c r="Z25" s="104" t="str">
        <f t="array" ref="Z25">INDEX(【設定】韻母十五音對照表!$B$4:$V$53, $X25, $Z$1)  &amp; " " &amp; Z$4</f>
        <v>ang 1</v>
      </c>
      <c r="AA25" s="104" t="str">
        <f t="array" ref="AA25">INDEX(【設定】韻母十五音對照表!$B$4:$V$53, $X25, $Z$1)  &amp; " " &amp; AA$4</f>
        <v>ang 2</v>
      </c>
      <c r="AB25" s="104" t="str">
        <f t="array" ref="AB25">INDEX(【設定】韻母十五音對照表!$B$4:$V$53, $X25, $Z$1)  &amp; " " &amp; AB$4</f>
        <v>ang 3</v>
      </c>
      <c r="AC25" s="256" t="str">
        <f t="array" ref="AC25">INDEX(【設定】韻母十五音對照表!$B$4:$V$53, $X25, $AC$1)  &amp; " " &amp; AC$4</f>
        <v>ak 4</v>
      </c>
      <c r="AD25" s="104" t="str">
        <f t="array" ref="AD25">INDEX(【設定】韻母十五音對照表!$B$4:$V$53, $X25, $Z$1)  &amp; " " &amp; AD$4</f>
        <v>ang 5</v>
      </c>
      <c r="AE25" s="257" t="str">
        <f t="array" ref="AE25">INDEX(【設定】韻母十五音對照表!$B$4:$V$53, $X25, $Z$1)  &amp; " " &amp; AE$4</f>
        <v>ang 6</v>
      </c>
      <c r="AF25" s="104" t="str">
        <f t="array" ref="AF25">INDEX(【設定】韻母十五音對照表!$B$4:$V$53, $X25, $Z$1)  &amp; " " &amp; AF$4</f>
        <v>ang 7</v>
      </c>
      <c r="AG25" s="256" t="str">
        <f t="array" ref="AG25">INDEX(【設定】韻母十五音對照表!$B$4:$V$53, $X25, $AC$1)  &amp; " " &amp; AG$4</f>
        <v>ak 8</v>
      </c>
    </row>
    <row r="26" spans="2:33" ht="35">
      <c r="B26" s="137">
        <v>22</v>
      </c>
      <c r="C26" s="138" t="s">
        <v>429</v>
      </c>
      <c r="D26" s="139" t="s">
        <v>429</v>
      </c>
      <c r="E26" s="139" t="s">
        <v>1645</v>
      </c>
      <c r="F26" s="139" t="s">
        <v>1646</v>
      </c>
      <c r="G26" s="139" t="s">
        <v>1647</v>
      </c>
      <c r="H26" s="139" t="s">
        <v>1648</v>
      </c>
      <c r="I26" s="139" t="s">
        <v>1645</v>
      </c>
      <c r="J26" s="139" t="s">
        <v>1649</v>
      </c>
      <c r="K26" s="146"/>
      <c r="L26" s="15"/>
      <c r="M26" s="137">
        <v>22</v>
      </c>
      <c r="N26" s="138" t="s">
        <v>429</v>
      </c>
      <c r="O26" s="140" t="str">
        <f t="array" ref="O26">INDEX(【設定】韻母十五音對照表!$B$4:$V$53, $M26, $O$1)  &amp; " " &amp; O$4</f>
        <v>ëem 1</v>
      </c>
      <c r="P26" s="140" t="str">
        <f t="array" ref="P26">INDEX(【設定】韻母十五音對照表!$B$4:$V$53, $M26, $O$1)  &amp; " " &amp; P$4</f>
        <v>ëem 2</v>
      </c>
      <c r="Q26" s="140" t="str">
        <f t="array" ref="Q26">INDEX(【設定】韻母十五音對照表!$B$4:$V$53, $M26, $O$1)  &amp; " " &amp; Q$4</f>
        <v>ëem 3</v>
      </c>
      <c r="R26" s="141" t="str">
        <f t="array" ref="R26">INDEX(【設定】韻母十五音對照表!$B$4:$V$53, $M26, $R$1)  &amp; " " &amp; R$4</f>
        <v>ëep 4</v>
      </c>
      <c r="S26" s="140" t="str">
        <f t="array" ref="S26">INDEX(【設定】韻母十五音對照表!$B$4:$V$53, $M26, $O$1)  &amp; " " &amp; S$4</f>
        <v>ëem 5</v>
      </c>
      <c r="T26" s="142" t="str">
        <f t="array" ref="T26">INDEX(【設定】韻母十五音對照表!$B$4:$V$53, $M26, $O$1)  &amp; " " &amp; T$4</f>
        <v>ëem 6</v>
      </c>
      <c r="U26" s="140" t="str">
        <f t="array" ref="U26">INDEX(【設定】韻母十五音對照表!$B$4:$V$53, $M26, $O$1)  &amp; " " &amp; U$4</f>
        <v>ëem 7</v>
      </c>
      <c r="V26" s="141" t="str">
        <f t="array" ref="V26">INDEX(【設定】韻母十五音對照表!$B$4:$V$53, $M26, $R$1)  &amp; " " &amp; V$4</f>
        <v>ëep 8</v>
      </c>
      <c r="W26" s="15"/>
      <c r="X26" s="137">
        <v>22</v>
      </c>
      <c r="Y26" s="138" t="s">
        <v>429</v>
      </c>
      <c r="Z26" s="104" t="str">
        <f t="array" ref="Z26">INDEX(【設定】韻母十五音對照表!$B$4:$V$53, $X26, $Z$1)  &amp; " " &amp; Z$4</f>
        <v>iam 1</v>
      </c>
      <c r="AA26" s="104" t="str">
        <f t="array" ref="AA26">INDEX(【設定】韻母十五音對照表!$B$4:$V$53, $X26, $Z$1)  &amp; " " &amp; AA$4</f>
        <v>iam 2</v>
      </c>
      <c r="AB26" s="104" t="str">
        <f t="array" ref="AB26">INDEX(【設定】韻母十五音對照表!$B$4:$V$53, $X26, $Z$1)  &amp; " " &amp; AB$4</f>
        <v>iam 3</v>
      </c>
      <c r="AC26" s="256" t="str">
        <f t="array" ref="AC26">INDEX(【設定】韻母十五音對照表!$B$4:$V$53, $X26, $AC$1)  &amp; " " &amp; AC$4</f>
        <v>iap 4</v>
      </c>
      <c r="AD26" s="104" t="str">
        <f t="array" ref="AD26">INDEX(【設定】韻母十五音對照表!$B$4:$V$53, $X26, $Z$1)  &amp; " " &amp; AD$4</f>
        <v>iam 5</v>
      </c>
      <c r="AE26" s="257" t="str">
        <f t="array" ref="AE26">INDEX(【設定】韻母十五音對照表!$B$4:$V$53, $X26, $Z$1)  &amp; " " &amp; AE$4</f>
        <v>iam 6</v>
      </c>
      <c r="AF26" s="104" t="str">
        <f t="array" ref="AF26">INDEX(【設定】韻母十五音對照表!$B$4:$V$53, $X26, $Z$1)  &amp; " " &amp; AF$4</f>
        <v>iam 7</v>
      </c>
      <c r="AG26" s="256" t="str">
        <f t="array" ref="AG26">INDEX(【設定】韻母十五音對照表!$B$4:$V$53, $X26, $AC$1)  &amp; " " &amp; AG$4</f>
        <v>iap 8</v>
      </c>
    </row>
    <row r="27" spans="2:33" ht="35">
      <c r="B27" s="137">
        <v>23</v>
      </c>
      <c r="C27" s="138" t="s">
        <v>436</v>
      </c>
      <c r="D27" s="139" t="s">
        <v>436</v>
      </c>
      <c r="E27" s="139" t="s">
        <v>1650</v>
      </c>
      <c r="F27" s="139" t="s">
        <v>1651</v>
      </c>
      <c r="G27" s="147" t="s">
        <v>1652</v>
      </c>
      <c r="H27" s="139" t="s">
        <v>1653</v>
      </c>
      <c r="I27" s="139" t="s">
        <v>1650</v>
      </c>
      <c r="J27" s="139" t="s">
        <v>1654</v>
      </c>
      <c r="K27" s="146"/>
      <c r="L27" s="15"/>
      <c r="M27" s="137">
        <v>23</v>
      </c>
      <c r="N27" s="138" t="s">
        <v>436</v>
      </c>
      <c r="O27" s="140" t="str">
        <f t="array" ref="O27">INDEX(【設定】韻母十五音對照表!$B$4:$V$53, $M27, $O$1)  &amp; " " &amp; O$4</f>
        <v>aou 1</v>
      </c>
      <c r="P27" s="140" t="str">
        <f t="array" ref="P27">INDEX(【設定】韻母十五音對照表!$B$4:$V$53, $M27, $O$1)  &amp; " " &amp; P$4</f>
        <v>aou 2</v>
      </c>
      <c r="Q27" s="140" t="str">
        <f t="array" ref="Q27">INDEX(【設定】韻母十五音對照表!$B$4:$V$53, $M27, $O$1)  &amp; " " &amp; Q$4</f>
        <v>aou 3</v>
      </c>
      <c r="R27" s="141" t="str">
        <f t="array" ref="R27">INDEX(【設定】韻母十五音對照表!$B$4:$V$53, $M27, $R$1)  &amp; " " &amp; R$4</f>
        <v>aoŭh 4</v>
      </c>
      <c r="S27" s="140" t="str">
        <f t="array" ref="S27">INDEX(【設定】韻母十五音對照表!$B$4:$V$53, $M27, $O$1)  &amp; " " &amp; S$4</f>
        <v>aou 5</v>
      </c>
      <c r="T27" s="142" t="str">
        <f t="array" ref="T27">INDEX(【設定】韻母十五音對照表!$B$4:$V$53, $M27, $O$1)  &amp; " " &amp; T$4</f>
        <v>aou 6</v>
      </c>
      <c r="U27" s="140" t="str">
        <f t="array" ref="U27">INDEX(【設定】韻母十五音對照表!$B$4:$V$53, $M27, $O$1)  &amp; " " &amp; U$4</f>
        <v>aou 7</v>
      </c>
      <c r="V27" s="141" t="str">
        <f t="array" ref="V27">INDEX(【設定】韻母十五音對照表!$B$4:$V$53, $M27, $R$1)  &amp; " " &amp; V$4</f>
        <v>aoŭh 8</v>
      </c>
      <c r="W27" s="15"/>
      <c r="X27" s="137">
        <v>23</v>
      </c>
      <c r="Y27" s="138" t="s">
        <v>436</v>
      </c>
      <c r="Z27" s="104" t="str">
        <f t="array" ref="Z27">INDEX(【設定】韻母十五音對照表!$B$4:$V$53, $X27, $Z$1)  &amp; " " &amp; Z$4</f>
        <v>au 1</v>
      </c>
      <c r="AA27" s="104" t="str">
        <f t="array" ref="AA27">INDEX(【設定】韻母十五音對照表!$B$4:$V$53, $X27, $Z$1)  &amp; " " &amp; AA$4</f>
        <v>au 2</v>
      </c>
      <c r="AB27" s="104" t="str">
        <f t="array" ref="AB27">INDEX(【設定】韻母十五音對照表!$B$4:$V$53, $X27, $Z$1)  &amp; " " &amp; AB$4</f>
        <v>au 3</v>
      </c>
      <c r="AC27" s="256" t="str">
        <f t="array" ref="AC27">INDEX(【設定】韻母十五音對照表!$B$4:$V$53, $X27, $AC$1)  &amp; " " &amp; AC$4</f>
        <v>auh 4</v>
      </c>
      <c r="AD27" s="104" t="str">
        <f t="array" ref="AD27">INDEX(【設定】韻母十五音對照表!$B$4:$V$53, $X27, $Z$1)  &amp; " " &amp; AD$4</f>
        <v>au 5</v>
      </c>
      <c r="AE27" s="257" t="str">
        <f t="array" ref="AE27">INDEX(【設定】韻母十五音對照表!$B$4:$V$53, $X27, $Z$1)  &amp; " " &amp; AE$4</f>
        <v>au 6</v>
      </c>
      <c r="AF27" s="104" t="str">
        <f t="array" ref="AF27">INDEX(【設定】韻母十五音對照表!$B$4:$V$53, $X27, $Z$1)  &amp; " " &amp; AF$4</f>
        <v>au 7</v>
      </c>
      <c r="AG27" s="256" t="str">
        <f t="array" ref="AG27">INDEX(【設定】韻母十五音對照表!$B$4:$V$53, $X27, $AC$1)  &amp; " " &amp; AG$4</f>
        <v>auh 8</v>
      </c>
    </row>
    <row r="28" spans="2:33" ht="35">
      <c r="B28" s="137">
        <v>24</v>
      </c>
      <c r="C28" s="138" t="s">
        <v>447</v>
      </c>
      <c r="D28" s="139" t="s">
        <v>447</v>
      </c>
      <c r="E28" s="146"/>
      <c r="F28" s="139" t="s">
        <v>1655</v>
      </c>
      <c r="G28" s="146"/>
      <c r="H28" s="139" t="s">
        <v>593</v>
      </c>
      <c r="I28" s="146"/>
      <c r="J28" s="139" t="s">
        <v>1656</v>
      </c>
      <c r="K28" s="139" t="s">
        <v>1657</v>
      </c>
      <c r="L28" s="15"/>
      <c r="M28" s="137">
        <v>24</v>
      </c>
      <c r="N28" s="138" t="s">
        <v>447</v>
      </c>
      <c r="O28" s="140" t="str">
        <f t="array" ref="O28">INDEX(【設定】韻母十五音對照表!$B$4:$V$53, $M28, $O$1)  &amp; " " &amp; O$4</f>
        <v>ëa 1</v>
      </c>
      <c r="P28" s="140" t="str">
        <f t="array" ref="P28">INDEX(【設定】韻母十五音對照表!$B$4:$V$53, $M28, $O$1)  &amp; " " &amp; P$4</f>
        <v>ëa 2</v>
      </c>
      <c r="Q28" s="140" t="str">
        <f t="array" ref="Q28">INDEX(【設定】韻母十五音對照表!$B$4:$V$53, $M28, $O$1)  &amp; " " &amp; Q$4</f>
        <v>ëa 3</v>
      </c>
      <c r="R28" s="141" t="str">
        <f t="array" ref="R28">INDEX(【設定】韻母十五音對照表!$B$4:$V$53, $M28, $R$1)  &amp; " " &amp; R$4</f>
        <v>ëăh 4</v>
      </c>
      <c r="S28" s="140" t="str">
        <f t="array" ref="S28">INDEX(【設定】韻母十五音對照表!$B$4:$V$53, $M28, $O$1)  &amp; " " &amp; S$4</f>
        <v>ëa 5</v>
      </c>
      <c r="T28" s="142" t="str">
        <f t="array" ref="T28">INDEX(【設定】韻母十五音對照表!$B$4:$V$53, $M28, $O$1)  &amp; " " &amp; T$4</f>
        <v>ëa 6</v>
      </c>
      <c r="U28" s="140" t="str">
        <f t="array" ref="U28">INDEX(【設定】韻母十五音對照表!$B$4:$V$53, $M28, $O$1)  &amp; " " &amp; U$4</f>
        <v>ëa 7</v>
      </c>
      <c r="V28" s="141" t="str">
        <f t="array" ref="V28">INDEX(【設定】韻母十五音對照表!$B$4:$V$53, $M28, $R$1)  &amp; " " &amp; V$4</f>
        <v>ëăh 8</v>
      </c>
      <c r="W28" s="15"/>
      <c r="X28" s="137">
        <v>24</v>
      </c>
      <c r="Y28" s="138" t="s">
        <v>447</v>
      </c>
      <c r="Z28" s="104" t="str">
        <f t="array" ref="Z28">INDEX(【設定】韻母十五音對照表!$B$4:$V$53, $X28, $Z$1)  &amp; " " &amp; Z$4</f>
        <v>ia 1</v>
      </c>
      <c r="AA28" s="104" t="str">
        <f t="array" ref="AA28">INDEX(【設定】韻母十五音對照表!$B$4:$V$53, $X28, $Z$1)  &amp; " " &amp; AA$4</f>
        <v>ia 2</v>
      </c>
      <c r="AB28" s="104" t="str">
        <f t="array" ref="AB28">INDEX(【設定】韻母十五音對照表!$B$4:$V$53, $X28, $Z$1)  &amp; " " &amp; AB$4</f>
        <v>ia 3</v>
      </c>
      <c r="AC28" s="256" t="str">
        <f t="array" ref="AC28">INDEX(【設定】韻母十五音對照表!$B$4:$V$53, $X28, $AC$1)  &amp; " " &amp; AC$4</f>
        <v>iah 4</v>
      </c>
      <c r="AD28" s="104" t="str">
        <f t="array" ref="AD28">INDEX(【設定】韻母十五音對照表!$B$4:$V$53, $X28, $Z$1)  &amp; " " &amp; AD$4</f>
        <v>ia 5</v>
      </c>
      <c r="AE28" s="257" t="str">
        <f t="array" ref="AE28">INDEX(【設定】韻母十五音對照表!$B$4:$V$53, $X28, $Z$1)  &amp; " " &amp; AE$4</f>
        <v>ia 6</v>
      </c>
      <c r="AF28" s="104" t="str">
        <f t="array" ref="AF28">INDEX(【設定】韻母十五音對照表!$B$4:$V$53, $X28, $Z$1)  &amp; " " &amp; AF$4</f>
        <v>ia 7</v>
      </c>
      <c r="AG28" s="256" t="str">
        <f t="array" ref="AG28">INDEX(【設定】韻母十五音對照表!$B$4:$V$53, $X28, $AC$1)  &amp; " " &amp; AG$4</f>
        <v>iah 8</v>
      </c>
    </row>
    <row r="29" spans="2:33" ht="35">
      <c r="B29" s="137">
        <v>25</v>
      </c>
      <c r="C29" s="138" t="s">
        <v>455</v>
      </c>
      <c r="D29" s="139" t="s">
        <v>455</v>
      </c>
      <c r="E29" s="139" t="s">
        <v>1658</v>
      </c>
      <c r="F29" s="139" t="s">
        <v>455</v>
      </c>
      <c r="G29" s="139" t="s">
        <v>1659</v>
      </c>
      <c r="H29" s="139" t="s">
        <v>1536</v>
      </c>
      <c r="I29" s="139" t="s">
        <v>1658</v>
      </c>
      <c r="J29" s="139" t="s">
        <v>1660</v>
      </c>
      <c r="K29" s="139" t="s">
        <v>1661</v>
      </c>
      <c r="L29" s="15"/>
      <c r="M29" s="137">
        <v>25</v>
      </c>
      <c r="N29" s="138" t="s">
        <v>455</v>
      </c>
      <c r="O29" s="140" t="str">
        <f t="array" ref="O29">INDEX(【設定】韻母十五音對照表!$B$4:$V$53, $M29, $O$1)  &amp; " " &amp; O$4</f>
        <v>öey 1</v>
      </c>
      <c r="P29" s="140" t="str">
        <f t="array" ref="P29">INDEX(【設定】韻母十五音對照表!$B$4:$V$53, $M29, $O$1)  &amp; " " &amp; P$4</f>
        <v>öey 2</v>
      </c>
      <c r="Q29" s="140" t="str">
        <f t="array" ref="Q29">INDEX(【設定】韻母十五音對照表!$B$4:$V$53, $M29, $O$1)  &amp; " " &amp; Q$4</f>
        <v>öey 3</v>
      </c>
      <c r="R29" s="141" t="str">
        <f t="array" ref="R29">INDEX(【設定】韻母十五音對照表!$B$4:$V$53, $M29, $R$1)  &amp; " " &amp; R$4</f>
        <v>öĕyh 4</v>
      </c>
      <c r="S29" s="140" t="str">
        <f t="array" ref="S29">INDEX(【設定】韻母十五音對照表!$B$4:$V$53, $M29, $O$1)  &amp; " " &amp; S$4</f>
        <v>öey 5</v>
      </c>
      <c r="T29" s="142" t="str">
        <f t="array" ref="T29">INDEX(【設定】韻母十五音對照表!$B$4:$V$53, $M29, $O$1)  &amp; " " &amp; T$4</f>
        <v>öey 6</v>
      </c>
      <c r="U29" s="140" t="str">
        <f t="array" ref="U29">INDEX(【設定】韻母十五音對照表!$B$4:$V$53, $M29, $O$1)  &amp; " " &amp; U$4</f>
        <v>öey 7</v>
      </c>
      <c r="V29" s="141" t="str">
        <f t="array" ref="V29">INDEX(【設定】韻母十五音對照表!$B$4:$V$53, $M29, $R$1)  &amp; " " &amp; V$4</f>
        <v>öĕyh 8</v>
      </c>
      <c r="W29" s="15"/>
      <c r="X29" s="137">
        <v>25</v>
      </c>
      <c r="Y29" s="138" t="s">
        <v>455</v>
      </c>
      <c r="Z29" s="104" t="str">
        <f t="array" ref="Z29">INDEX(【設定】韻母十五音對照表!$B$4:$V$53, $X29, $Z$1)  &amp; " " &amp; Z$4</f>
        <v>ue 1</v>
      </c>
      <c r="AA29" s="104" t="str">
        <f t="array" ref="AA29">INDEX(【設定】韻母十五音對照表!$B$4:$V$53, $X29, $Z$1)  &amp; " " &amp; AA$4</f>
        <v>ue 2</v>
      </c>
      <c r="AB29" s="104" t="str">
        <f t="array" ref="AB29">INDEX(【設定】韻母十五音對照表!$B$4:$V$53, $X29, $Z$1)  &amp; " " &amp; AB$4</f>
        <v>ue 3</v>
      </c>
      <c r="AC29" s="256" t="str">
        <f t="array" ref="AC29">INDEX(【設定】韻母十五音對照表!$B$4:$V$53, $X29, $AC$1)  &amp; " " &amp; AC$4</f>
        <v>ueh 4</v>
      </c>
      <c r="AD29" s="104" t="str">
        <f t="array" ref="AD29">INDEX(【設定】韻母十五音對照表!$B$4:$V$53, $X29, $Z$1)  &amp; " " &amp; AD$4</f>
        <v>ue 5</v>
      </c>
      <c r="AE29" s="257" t="str">
        <f t="array" ref="AE29">INDEX(【設定】韻母十五音對照表!$B$4:$V$53, $X29, $Z$1)  &amp; " " &amp; AE$4</f>
        <v>ue 6</v>
      </c>
      <c r="AF29" s="104" t="str">
        <f t="array" ref="AF29">INDEX(【設定】韻母十五音對照表!$B$4:$V$53, $X29, $Z$1)  &amp; " " &amp; AF$4</f>
        <v>ue 7</v>
      </c>
      <c r="AG29" s="256" t="str">
        <f t="array" ref="AG29">INDEX(【設定】韻母十五音對照表!$B$4:$V$53, $X29, $AC$1)  &amp; " " &amp; AG$4</f>
        <v>ueh 8</v>
      </c>
    </row>
    <row r="30" spans="2:33" ht="35">
      <c r="B30" s="137">
        <v>26</v>
      </c>
      <c r="C30" s="138" t="s">
        <v>464</v>
      </c>
      <c r="D30" s="139" t="s">
        <v>464</v>
      </c>
      <c r="E30" s="139" t="s">
        <v>1634</v>
      </c>
      <c r="F30" s="139" t="s">
        <v>1662</v>
      </c>
      <c r="G30" s="146" t="s">
        <v>1516</v>
      </c>
      <c r="H30" s="139" t="s">
        <v>1663</v>
      </c>
      <c r="I30" s="139" t="s">
        <v>1634</v>
      </c>
      <c r="J30" s="146" t="s">
        <v>1516</v>
      </c>
      <c r="K30" s="146"/>
      <c r="L30" s="15"/>
      <c r="M30" s="137">
        <v>26</v>
      </c>
      <c r="N30" s="138" t="s">
        <v>464</v>
      </c>
      <c r="O30" s="140" t="str">
        <f t="array" ref="O30">INDEX(【設定】韻母十五音對照表!$B$4:$V$53, $M30, $O$1)  &amp; " " &amp; O$4</f>
        <v>ⁿa 1</v>
      </c>
      <c r="P30" s="140" t="str">
        <f t="array" ref="P30">INDEX(【設定】韻母十五音對照表!$B$4:$V$53, $M30, $O$1)  &amp; " " &amp; P$4</f>
        <v>ⁿa 2</v>
      </c>
      <c r="Q30" s="140" t="str">
        <f t="array" ref="Q30">INDEX(【設定】韻母十五音對照表!$B$4:$V$53, $M30, $O$1)  &amp; " " &amp; Q$4</f>
        <v>ⁿa 3</v>
      </c>
      <c r="R30" s="141" t="str">
        <f t="array" ref="R30">INDEX(【設定】韻母十五音對照表!$B$4:$V$53, $M30, $R$1)  &amp; " " &amp; R$4</f>
        <v>ⁿăh 4</v>
      </c>
      <c r="S30" s="140" t="str">
        <f t="array" ref="S30">INDEX(【設定】韻母十五音對照表!$B$4:$V$53, $M30, $O$1)  &amp; " " &amp; S$4</f>
        <v>ⁿa 5</v>
      </c>
      <c r="T30" s="142" t="str">
        <f t="array" ref="T30">INDEX(【設定】韻母十五音對照表!$B$4:$V$53, $M30, $O$1)  &amp; " " &amp; T$4</f>
        <v>ⁿa 6</v>
      </c>
      <c r="U30" s="140" t="str">
        <f t="array" ref="U30">INDEX(【設定】韻母十五音對照表!$B$4:$V$53, $M30, $O$1)  &amp; " " &amp; U$4</f>
        <v>ⁿa 7</v>
      </c>
      <c r="V30" s="141" t="str">
        <f t="array" ref="V30">INDEX(【設定】韻母十五音對照表!$B$4:$V$53, $M30, $R$1)  &amp; " " &amp; V$4</f>
        <v>ⁿăh 8</v>
      </c>
      <c r="W30" s="15"/>
      <c r="X30" s="137">
        <v>26</v>
      </c>
      <c r="Y30" s="138" t="s">
        <v>464</v>
      </c>
      <c r="Z30" s="104" t="str">
        <f t="array" ref="Z30">INDEX(【設定】韻母十五音對照表!$B$4:$V$53, $X30, $Z$1)  &amp; " " &amp; Z$4</f>
        <v>ann 1</v>
      </c>
      <c r="AA30" s="104" t="str">
        <f t="array" ref="AA30">INDEX(【設定】韻母十五音對照表!$B$4:$V$53, $X30, $Z$1)  &amp; " " &amp; AA$4</f>
        <v>ann 2</v>
      </c>
      <c r="AB30" s="104" t="str">
        <f t="array" ref="AB30">INDEX(【設定】韻母十五音對照表!$B$4:$V$53, $X30, $Z$1)  &amp; " " &amp; AB$4</f>
        <v>ann 3</v>
      </c>
      <c r="AC30" s="256" t="str">
        <f t="array" ref="AC30">INDEX(【設定】韻母十五音對照表!$B$4:$V$53, $X30, $AC$1)  &amp; " " &amp; AC$4</f>
        <v>annh 4</v>
      </c>
      <c r="AD30" s="104" t="str">
        <f t="array" ref="AD30">INDEX(【設定】韻母十五音對照表!$B$4:$V$53, $X30, $Z$1)  &amp; " " &amp; AD$4</f>
        <v>ann 5</v>
      </c>
      <c r="AE30" s="257" t="str">
        <f t="array" ref="AE30">INDEX(【設定】韻母十五音對照表!$B$4:$V$53, $X30, $Z$1)  &amp; " " &amp; AE$4</f>
        <v>ann 6</v>
      </c>
      <c r="AF30" s="104" t="str">
        <f t="array" ref="AF30">INDEX(【設定】韻母十五音對照表!$B$4:$V$53, $X30, $Z$1)  &amp; " " &amp; AF$4</f>
        <v>ann 7</v>
      </c>
      <c r="AG30" s="256" t="str">
        <f t="array" ref="AG30">INDEX(【設定】韻母十五音對照表!$B$4:$V$53, $X30, $AC$1)  &amp; " " &amp; AG$4</f>
        <v>annh 8</v>
      </c>
    </row>
    <row r="31" spans="2:33" ht="35">
      <c r="B31" s="137">
        <v>27</v>
      </c>
      <c r="C31" s="138" t="s">
        <v>480</v>
      </c>
      <c r="D31" s="148" t="s">
        <v>480</v>
      </c>
      <c r="E31" s="139" t="s">
        <v>1664</v>
      </c>
      <c r="F31" s="139" t="s">
        <v>1665</v>
      </c>
      <c r="G31" s="147" t="s">
        <v>1666</v>
      </c>
      <c r="H31" s="139" t="s">
        <v>1704</v>
      </c>
      <c r="I31" s="139" t="s">
        <v>1664</v>
      </c>
      <c r="J31" s="139" t="s">
        <v>1668</v>
      </c>
      <c r="K31" s="146"/>
      <c r="L31" s="15"/>
      <c r="M31" s="137">
        <v>27</v>
      </c>
      <c r="N31" s="138" t="s">
        <v>480</v>
      </c>
      <c r="O31" s="140" t="str">
        <f t="array" ref="O31">INDEX(【設定】韻母十五音對照表!$B$4:$V$53, $M31, $O$1)  &amp; " " &amp; O$4</f>
        <v>oo 1</v>
      </c>
      <c r="P31" s="140" t="str">
        <f t="array" ref="P31">INDEX(【設定】韻母十五音對照表!$B$4:$V$53, $M31, $O$1)  &amp; " " &amp; P$4</f>
        <v>oo 2</v>
      </c>
      <c r="Q31" s="140" t="str">
        <f t="array" ref="Q31">INDEX(【設定】韻母十五音對照表!$B$4:$V$53, $M31, $O$1)  &amp; " " &amp; Q$4</f>
        <v>oo 3</v>
      </c>
      <c r="R31" s="141" t="str">
        <f t="array" ref="R31">INDEX(【設定】韻母十五音對照表!$B$4:$V$53, $M31, $R$1)  &amp; " " &amp; R$4</f>
        <v>oŏh 4</v>
      </c>
      <c r="S31" s="140" t="str">
        <f t="array" ref="S31">INDEX(【設定】韻母十五音對照表!$B$4:$V$53, $M31, $O$1)  &amp; " " &amp; S$4</f>
        <v>oo 5</v>
      </c>
      <c r="T31" s="142" t="str">
        <f t="array" ref="T31">INDEX(【設定】韻母十五音對照表!$B$4:$V$53, $M31, $O$1)  &amp; " " &amp; T$4</f>
        <v>oo 6</v>
      </c>
      <c r="U31" s="140" t="str">
        <f t="array" ref="U31">INDEX(【設定】韻母十五音對照表!$B$4:$V$53, $M31, $O$1)  &amp; " " &amp; U$4</f>
        <v>oo 7</v>
      </c>
      <c r="V31" s="141" t="str">
        <f t="array" ref="V31">INDEX(【設定】韻母十五音對照表!$B$4:$V$53, $M31, $R$1)  &amp; " " &amp; V$4</f>
        <v>oŏh 8</v>
      </c>
      <c r="W31" s="15"/>
      <c r="X31" s="137">
        <v>27</v>
      </c>
      <c r="Y31" s="138" t="s">
        <v>480</v>
      </c>
      <c r="Z31" s="104" t="str">
        <f t="array" ref="Z31">INDEX(【設定】韻母十五音對照表!$B$4:$V$53, $X31, $Z$1)  &amp; " " &amp; Z$4</f>
        <v>u 1</v>
      </c>
      <c r="AA31" s="104" t="str">
        <f t="array" ref="AA31">INDEX(【設定】韻母十五音對照表!$B$4:$V$53, $X31, $Z$1)  &amp; " " &amp; AA$4</f>
        <v>u 2</v>
      </c>
      <c r="AB31" s="104" t="str">
        <f t="array" ref="AB31">INDEX(【設定】韻母十五音對照表!$B$4:$V$53, $X31, $Z$1)  &amp; " " &amp; AB$4</f>
        <v>u 3</v>
      </c>
      <c r="AC31" s="256" t="str">
        <f t="array" ref="AC31">INDEX(【設定】韻母十五音對照表!$B$4:$V$53, $X31, $AC$1)  &amp; " " &amp; AC$4</f>
        <v>uh 4</v>
      </c>
      <c r="AD31" s="104" t="str">
        <f t="array" ref="AD31">INDEX(【設定】韻母十五音對照表!$B$4:$V$53, $X31, $Z$1)  &amp; " " &amp; AD$4</f>
        <v>u 5</v>
      </c>
      <c r="AE31" s="257" t="str">
        <f t="array" ref="AE31">INDEX(【設定】韻母十五音對照表!$B$4:$V$53, $X31, $Z$1)  &amp; " " &amp; AE$4</f>
        <v>u 6</v>
      </c>
      <c r="AF31" s="104" t="str">
        <f t="array" ref="AF31">INDEX(【設定】韻母十五音對照表!$B$4:$V$53, $X31, $Z$1)  &amp; " " &amp; AF$4</f>
        <v>u 7</v>
      </c>
      <c r="AG31" s="256" t="str">
        <f t="array" ref="AG31">INDEX(【設定】韻母十五音對照表!$B$4:$V$53, $X31, $AC$1)  &amp; " " &amp; AG$4</f>
        <v>uh 8</v>
      </c>
    </row>
    <row r="32" spans="2:33" ht="35">
      <c r="B32" s="137">
        <v>28</v>
      </c>
      <c r="C32" s="138" t="s">
        <v>490</v>
      </c>
      <c r="D32" s="139" t="s">
        <v>490</v>
      </c>
      <c r="E32" s="139" t="s">
        <v>1669</v>
      </c>
      <c r="F32" s="139" t="s">
        <v>1651</v>
      </c>
      <c r="G32" s="139" t="s">
        <v>1670</v>
      </c>
      <c r="H32" s="146"/>
      <c r="I32" s="139" t="s">
        <v>1669</v>
      </c>
      <c r="J32" s="139" t="s">
        <v>1671</v>
      </c>
      <c r="K32" s="146"/>
      <c r="L32" s="15"/>
      <c r="M32" s="137">
        <v>28</v>
      </c>
      <c r="N32" s="138" t="s">
        <v>490</v>
      </c>
      <c r="O32" s="140" t="str">
        <f t="array" ref="O32">INDEX(【設定】韻母十五音對照表!$B$4:$V$53, $M32, $O$1)  &amp; " " &amp; O$4</f>
        <v>a 1</v>
      </c>
      <c r="P32" s="140" t="str">
        <f t="array" ref="P32">INDEX(【設定】韻母十五音對照表!$B$4:$V$53, $M32, $O$1)  &amp; " " &amp; P$4</f>
        <v>a 2</v>
      </c>
      <c r="Q32" s="140" t="str">
        <f t="array" ref="Q32">INDEX(【設定】韻母十五音對照表!$B$4:$V$53, $M32, $O$1)  &amp; " " &amp; Q$4</f>
        <v>a 3</v>
      </c>
      <c r="R32" s="141" t="str">
        <f t="array" ref="R32">INDEX(【設定】韻母十五音對照表!$B$4:$V$53, $M32, $R$1)  &amp; " " &amp; R$4</f>
        <v>ăh 4</v>
      </c>
      <c r="S32" s="140" t="str">
        <f t="array" ref="S32">INDEX(【設定】韻母十五音對照表!$B$4:$V$53, $M32, $O$1)  &amp; " " &amp; S$4</f>
        <v>a 5</v>
      </c>
      <c r="T32" s="142" t="str">
        <f t="array" ref="T32">INDEX(【設定】韻母十五音對照表!$B$4:$V$53, $M32, $O$1)  &amp; " " &amp; T$4</f>
        <v>a 6</v>
      </c>
      <c r="U32" s="140" t="str">
        <f t="array" ref="U32">INDEX(【設定】韻母十五音對照表!$B$4:$V$53, $M32, $O$1)  &amp; " " &amp; U$4</f>
        <v>a 7</v>
      </c>
      <c r="V32" s="141" t="str">
        <f t="array" ref="V32">INDEX(【設定】韻母十五音對照表!$B$4:$V$53, $M32, $R$1)  &amp; " " &amp; V$4</f>
        <v>ăh 8</v>
      </c>
      <c r="W32" s="15"/>
      <c r="X32" s="137">
        <v>28</v>
      </c>
      <c r="Y32" s="138" t="s">
        <v>490</v>
      </c>
      <c r="Z32" s="104" t="str">
        <f t="array" ref="Z32">INDEX(【設定】韻母十五音對照表!$B$4:$V$53, $X32, $Z$1)  &amp; " " &amp; Z$4</f>
        <v>a 1</v>
      </c>
      <c r="AA32" s="104" t="str">
        <f t="array" ref="AA32">INDEX(【設定】韻母十五音對照表!$B$4:$V$53, $X32, $Z$1)  &amp; " " &amp; AA$4</f>
        <v>a 2</v>
      </c>
      <c r="AB32" s="104" t="str">
        <f t="array" ref="AB32">INDEX(【設定】韻母十五音對照表!$B$4:$V$53, $X32, $Z$1)  &amp; " " &amp; AB$4</f>
        <v>a 3</v>
      </c>
      <c r="AC32" s="256" t="str">
        <f t="array" ref="AC32">INDEX(【設定】韻母十五音對照表!$B$4:$V$53, $X32, $AC$1)  &amp; " " &amp; AC$4</f>
        <v>ah 4</v>
      </c>
      <c r="AD32" s="104" t="str">
        <f t="array" ref="AD32">INDEX(【設定】韻母十五音對照表!$B$4:$V$53, $X32, $Z$1)  &amp; " " &amp; AD$4</f>
        <v>a 5</v>
      </c>
      <c r="AE32" s="257" t="str">
        <f t="array" ref="AE32">INDEX(【設定】韻母十五音對照表!$B$4:$V$53, $X32, $Z$1)  &amp; " " &amp; AE$4</f>
        <v>a 6</v>
      </c>
      <c r="AF32" s="104" t="str">
        <f t="array" ref="AF32">INDEX(【設定】韻母十五音對照表!$B$4:$V$53, $X32, $Z$1)  &amp; " " &amp; AF$4</f>
        <v>a 7</v>
      </c>
      <c r="AG32" s="256" t="str">
        <f t="array" ref="AG32">INDEX(【設定】韻母十五音對照表!$B$4:$V$53, $X32, $AC$1)  &amp; " " &amp; AG$4</f>
        <v>ah 8</v>
      </c>
    </row>
    <row r="33" spans="2:33" ht="35">
      <c r="B33" s="137">
        <v>29</v>
      </c>
      <c r="C33" s="138" t="s">
        <v>497</v>
      </c>
      <c r="D33" s="139" t="s">
        <v>497</v>
      </c>
      <c r="E33" s="139" t="s">
        <v>1672</v>
      </c>
      <c r="F33" s="139" t="s">
        <v>1673</v>
      </c>
      <c r="G33" s="139" t="s">
        <v>1674</v>
      </c>
      <c r="H33" s="139" t="s">
        <v>1675</v>
      </c>
      <c r="I33" s="139" t="s">
        <v>1672</v>
      </c>
      <c r="J33" s="139" t="s">
        <v>1676</v>
      </c>
      <c r="K33" s="146"/>
      <c r="L33" s="15"/>
      <c r="M33" s="137">
        <v>29</v>
      </c>
      <c r="N33" s="138" t="s">
        <v>497</v>
      </c>
      <c r="O33" s="140" t="str">
        <f t="array" ref="O33">INDEX(【設定】韻母十五音對照表!$B$4:$V$53, $M33, $O$1)  &amp; " " &amp; O$4</f>
        <v>e 1</v>
      </c>
      <c r="P33" s="140" t="str">
        <f t="array" ref="P33">INDEX(【設定】韻母十五音對照表!$B$4:$V$53, $M33, $O$1)  &amp; " " &amp; P$4</f>
        <v>e 2</v>
      </c>
      <c r="Q33" s="140" t="str">
        <f t="array" ref="Q33">INDEX(【設定】韻母十五音對照表!$B$4:$V$53, $M33, $O$1)  &amp; " " &amp; Q$4</f>
        <v>e 3</v>
      </c>
      <c r="R33" s="141" t="str">
        <f t="array" ref="R33">INDEX(【設定】韻母十五音對照表!$B$4:$V$53, $M33, $R$1)  &amp; " " &amp; R$4</f>
        <v>eĕh 4</v>
      </c>
      <c r="S33" s="140" t="str">
        <f t="array" ref="S33">INDEX(【設定】韻母十五音對照表!$B$4:$V$53, $M33, $O$1)  &amp; " " &amp; S$4</f>
        <v>e 5</v>
      </c>
      <c r="T33" s="142" t="str">
        <f t="array" ref="T33">INDEX(【設定】韻母十五音對照表!$B$4:$V$53, $M33, $O$1)  &amp; " " &amp; T$4</f>
        <v>e 6</v>
      </c>
      <c r="U33" s="140" t="str">
        <f t="array" ref="U33">INDEX(【設定】韻母十五音對照表!$B$4:$V$53, $M33, $O$1)  &amp; " " &amp; U$4</f>
        <v>e 7</v>
      </c>
      <c r="V33" s="141" t="str">
        <f t="array" ref="V33">INDEX(【設定】韻母十五音對照表!$B$4:$V$53, $M33, $R$1)  &amp; " " &amp; V$4</f>
        <v>eĕh 8</v>
      </c>
      <c r="W33" s="15"/>
      <c r="X33" s="137">
        <v>29</v>
      </c>
      <c r="Y33" s="138" t="s">
        <v>497</v>
      </c>
      <c r="Z33" s="104" t="str">
        <f t="array" ref="Z33">INDEX(【設定】韻母十五音對照表!$B$4:$V$53, $X33, $Z$1)  &amp; " " &amp; Z$4</f>
        <v>i 1</v>
      </c>
      <c r="AA33" s="104" t="str">
        <f t="array" ref="AA33">INDEX(【設定】韻母十五音對照表!$B$4:$V$53, $X33, $Z$1)  &amp; " " &amp; AA$4</f>
        <v>i 2</v>
      </c>
      <c r="AB33" s="104" t="str">
        <f t="array" ref="AB33">INDEX(【設定】韻母十五音對照表!$B$4:$V$53, $X33, $Z$1)  &amp; " " &amp; AB$4</f>
        <v>i 3</v>
      </c>
      <c r="AC33" s="256" t="str">
        <f t="array" ref="AC33">INDEX(【設定】韻母十五音對照表!$B$4:$V$53, $X33, $AC$1)  &amp; " " &amp; AC$4</f>
        <v>ih 4</v>
      </c>
      <c r="AD33" s="104" t="str">
        <f t="array" ref="AD33">INDEX(【設定】韻母十五音對照表!$B$4:$V$53, $X33, $Z$1)  &amp; " " &amp; AD$4</f>
        <v>i 5</v>
      </c>
      <c r="AE33" s="257" t="str">
        <f t="array" ref="AE33">INDEX(【設定】韻母十五音對照表!$B$4:$V$53, $X33, $Z$1)  &amp; " " &amp; AE$4</f>
        <v>i 6</v>
      </c>
      <c r="AF33" s="104" t="str">
        <f t="array" ref="AF33">INDEX(【設定】韻母十五音對照表!$B$4:$V$53, $X33, $Z$1)  &amp; " " &amp; AF$4</f>
        <v>i 7</v>
      </c>
      <c r="AG33" s="256" t="str">
        <f t="array" ref="AG33">INDEX(【設定】韻母十五音對照表!$B$4:$V$53, $X33, $AC$1)  &amp; " " &amp; AG$4</f>
        <v>ih 8</v>
      </c>
    </row>
    <row r="34" spans="2:33" ht="35">
      <c r="B34" s="137">
        <v>30</v>
      </c>
      <c r="C34" s="138" t="s">
        <v>504</v>
      </c>
      <c r="D34" s="139" t="s">
        <v>202</v>
      </c>
      <c r="E34" s="139" t="s">
        <v>1677</v>
      </c>
      <c r="F34" s="139" t="s">
        <v>1678</v>
      </c>
      <c r="G34" s="146" t="s">
        <v>1516</v>
      </c>
      <c r="H34" s="139" t="s">
        <v>175</v>
      </c>
      <c r="I34" s="139" t="s">
        <v>1677</v>
      </c>
      <c r="J34" s="139" t="s">
        <v>1679</v>
      </c>
      <c r="K34" s="146" t="s">
        <v>1516</v>
      </c>
      <c r="L34" s="15"/>
      <c r="M34" s="137">
        <v>30</v>
      </c>
      <c r="N34" s="138" t="s">
        <v>504</v>
      </c>
      <c r="O34" s="140" t="str">
        <f t="array" ref="O34">INDEX(【設定】韻母十五音對照表!$B$4:$V$53, $M34, $O$1)  &amp; " " &amp; O$4</f>
        <v>ew 1</v>
      </c>
      <c r="P34" s="140" t="str">
        <f t="array" ref="P34">INDEX(【設定】韻母十五音對照表!$B$4:$V$53, $M34, $O$1)  &amp; " " &amp; P$4</f>
        <v>ew 2</v>
      </c>
      <c r="Q34" s="140" t="str">
        <f t="array" ref="Q34">INDEX(【設定】韻母十五音對照表!$B$4:$V$53, $M34, $O$1)  &amp; " " &amp; Q$4</f>
        <v>ew 3</v>
      </c>
      <c r="R34" s="141" t="str">
        <f t="array" ref="R34">INDEX(【設定】韻母十五音對照表!$B$4:$V$53, $M34, $R$1)  &amp; " " &amp; R$4</f>
        <v xml:space="preserve"> 4</v>
      </c>
      <c r="S34" s="140" t="str">
        <f t="array" ref="S34">INDEX(【設定】韻母十五音對照表!$B$4:$V$53, $M34, $O$1)  &amp; " " &amp; S$4</f>
        <v>ew 5</v>
      </c>
      <c r="T34" s="142" t="str">
        <f t="array" ref="T34">INDEX(【設定】韻母十五音對照表!$B$4:$V$53, $M34, $O$1)  &amp; " " &amp; T$4</f>
        <v>ew 6</v>
      </c>
      <c r="U34" s="140" t="str">
        <f t="array" ref="U34">INDEX(【設定】韻母十五音對照表!$B$4:$V$53, $M34, $O$1)  &amp; " " &amp; U$4</f>
        <v>ew 7</v>
      </c>
      <c r="V34" s="141" t="str">
        <f t="array" ref="V34">INDEX(【設定】韻母十五音對照表!$B$4:$V$53, $M34, $R$1)  &amp; " " &amp; V$4</f>
        <v xml:space="preserve"> 8</v>
      </c>
      <c r="W34" s="15"/>
      <c r="X34" s="137">
        <v>30</v>
      </c>
      <c r="Y34" s="138" t="s">
        <v>504</v>
      </c>
      <c r="Z34" s="104" t="str">
        <f t="array" ref="Z34">INDEX(【設定】韻母十五音對照表!$B$4:$V$53, $X34, $Z$1)  &amp; " " &amp; Z$4</f>
        <v>iu 1</v>
      </c>
      <c r="AA34" s="104" t="str">
        <f t="array" ref="AA34">INDEX(【設定】韻母十五音對照表!$B$4:$V$53, $X34, $Z$1)  &amp; " " &amp; AA$4</f>
        <v>iu 2</v>
      </c>
      <c r="AB34" s="104" t="str">
        <f t="array" ref="AB34">INDEX(【設定】韻母十五音對照表!$B$4:$V$53, $X34, $Z$1)  &amp; " " &amp; AB$4</f>
        <v>iu 3</v>
      </c>
      <c r="AC34" s="256" t="str">
        <f t="array" ref="AC34">INDEX(【設定】韻母十五音對照表!$B$4:$V$53, $X34, $AC$1)  &amp; " " &amp; AC$4</f>
        <v xml:space="preserve"> 4</v>
      </c>
      <c r="AD34" s="104" t="str">
        <f t="array" ref="AD34">INDEX(【設定】韻母十五音對照表!$B$4:$V$53, $X34, $Z$1)  &amp; " " &amp; AD$4</f>
        <v>iu 5</v>
      </c>
      <c r="AE34" s="257" t="str">
        <f t="array" ref="AE34">INDEX(【設定】韻母十五音對照表!$B$4:$V$53, $X34, $Z$1)  &amp; " " &amp; AE$4</f>
        <v>iu 6</v>
      </c>
      <c r="AF34" s="104" t="str">
        <f t="array" ref="AF34">INDEX(【設定】韻母十五音對照表!$B$4:$V$53, $X34, $Z$1)  &amp; " " &amp; AF$4</f>
        <v>iu 7</v>
      </c>
      <c r="AG34" s="256" t="str">
        <f t="array" ref="AG34">INDEX(【設定】韻母十五音對照表!$B$4:$V$53, $X34, $AC$1)  &amp; " " &amp; AG$4</f>
        <v xml:space="preserve"> 8</v>
      </c>
    </row>
    <row r="35" spans="2:33" ht="35">
      <c r="B35" s="137">
        <v>31</v>
      </c>
      <c r="C35" s="138" t="s">
        <v>508</v>
      </c>
      <c r="D35" s="139" t="s">
        <v>508</v>
      </c>
      <c r="E35" s="139" t="s">
        <v>1680</v>
      </c>
      <c r="F35" s="139" t="s">
        <v>1681</v>
      </c>
      <c r="G35" s="146" t="s">
        <v>1516</v>
      </c>
      <c r="H35" s="146"/>
      <c r="I35" s="139" t="s">
        <v>1680</v>
      </c>
      <c r="J35" s="146"/>
      <c r="K35" s="146" t="s">
        <v>1516</v>
      </c>
      <c r="L35" s="15"/>
      <c r="M35" s="137">
        <v>31</v>
      </c>
      <c r="N35" s="138" t="s">
        <v>508</v>
      </c>
      <c r="O35" s="140" t="str">
        <f t="array" ref="O35">INDEX(【設定】韻母十五音對照表!$B$4:$V$53, $M35, $O$1)  &amp; " " &amp; O$4</f>
        <v>aiⁿᶢ 1</v>
      </c>
      <c r="P35" s="140" t="str">
        <f t="array" ref="P35">INDEX(【設定】韻母十五音對照表!$B$4:$V$53, $M35, $O$1)  &amp; " " &amp; P$4</f>
        <v>aiⁿᶢ 2</v>
      </c>
      <c r="Q35" s="140" t="str">
        <f t="array" ref="Q35">INDEX(【設定】韻母十五音對照表!$B$4:$V$53, $M35, $O$1)  &amp; " " &amp; Q$4</f>
        <v>aiⁿᶢ 3</v>
      </c>
      <c r="R35" s="141" t="str">
        <f t="array" ref="R35">INDEX(【設定】韻母十五音對照表!$B$4:$V$53, $M35, $R$1)  &amp; " " &amp; R$4</f>
        <v>aĭⁿᶢh 4</v>
      </c>
      <c r="S35" s="140" t="str">
        <f t="array" ref="S35">INDEX(【設定】韻母十五音對照表!$B$4:$V$53, $M35, $O$1)  &amp; " " &amp; S$4</f>
        <v>aiⁿᶢ 5</v>
      </c>
      <c r="T35" s="142" t="str">
        <f t="array" ref="T35">INDEX(【設定】韻母十五音對照表!$B$4:$V$53, $M35, $O$1)  &amp; " " &amp; T$4</f>
        <v>aiⁿᶢ 6</v>
      </c>
      <c r="U35" s="140" t="str">
        <f t="array" ref="U35">INDEX(【設定】韻母十五音對照表!$B$4:$V$53, $M35, $O$1)  &amp; " " &amp; U$4</f>
        <v>aiⁿᶢ 7</v>
      </c>
      <c r="V35" s="141" t="str">
        <f t="array" ref="V35">INDEX(【設定】韻母十五音對照表!$B$4:$V$53, $M35, $R$1)  &amp; " " &amp; V$4</f>
        <v>aĭⁿᶢh 8</v>
      </c>
      <c r="W35" s="15"/>
      <c r="X35" s="137">
        <v>31</v>
      </c>
      <c r="Y35" s="138" t="s">
        <v>508</v>
      </c>
      <c r="Z35" s="104" t="str">
        <f t="array" ref="Z35">INDEX(【設定】韻母十五音對照表!$B$4:$V$53, $X35, $Z$1)  &amp; " " &amp; Z$4</f>
        <v>enn 1</v>
      </c>
      <c r="AA35" s="104" t="str">
        <f t="array" ref="AA35">INDEX(【設定】韻母十五音對照表!$B$4:$V$53, $X35, $Z$1)  &amp; " " &amp; AA$4</f>
        <v>enn 2</v>
      </c>
      <c r="AB35" s="104" t="str">
        <f t="array" ref="AB35">INDEX(【設定】韻母十五音對照表!$B$4:$V$53, $X35, $Z$1)  &amp; " " &amp; AB$4</f>
        <v>enn 3</v>
      </c>
      <c r="AC35" s="256" t="str">
        <f t="array" ref="AC35">INDEX(【設定】韻母十五音對照表!$B$4:$V$53, $X35, $AC$1)  &amp; " " &amp; AC$4</f>
        <v>ennh 4</v>
      </c>
      <c r="AD35" s="104" t="str">
        <f t="array" ref="AD35">INDEX(【設定】韻母十五音對照表!$B$4:$V$53, $X35, $Z$1)  &amp; " " &amp; AD$4</f>
        <v>enn 5</v>
      </c>
      <c r="AE35" s="257" t="str">
        <f t="array" ref="AE35">INDEX(【設定】韻母十五音對照表!$B$4:$V$53, $X35, $Z$1)  &amp; " " &amp; AE$4</f>
        <v>enn 6</v>
      </c>
      <c r="AF35" s="104" t="str">
        <f t="array" ref="AF35">INDEX(【設定】韻母十五音對照表!$B$4:$V$53, $X35, $Z$1)  &amp; " " &amp; AF$4</f>
        <v>enn 7</v>
      </c>
      <c r="AG35" s="256" t="str">
        <f t="array" ref="AG35">INDEX(【設定】韻母十五音對照表!$B$4:$V$53, $X35, $AC$1)  &amp; " " &amp; AG$4</f>
        <v>ennh 8</v>
      </c>
    </row>
    <row r="36" spans="2:33" ht="35">
      <c r="B36" s="137">
        <v>32</v>
      </c>
      <c r="C36" s="138" t="s">
        <v>524</v>
      </c>
      <c r="D36" s="139" t="s">
        <v>524</v>
      </c>
      <c r="E36" s="139" t="s">
        <v>1682</v>
      </c>
      <c r="F36" s="139" t="s">
        <v>1683</v>
      </c>
      <c r="G36" s="146" t="s">
        <v>1516</v>
      </c>
      <c r="H36" s="146" t="s">
        <v>1516</v>
      </c>
      <c r="I36" s="139" t="s">
        <v>1682</v>
      </c>
      <c r="J36" s="146" t="s">
        <v>1516</v>
      </c>
      <c r="K36" s="146" t="s">
        <v>1516</v>
      </c>
      <c r="L36" s="15"/>
      <c r="M36" s="137">
        <v>32</v>
      </c>
      <c r="N36" s="138" t="s">
        <v>524</v>
      </c>
      <c r="O36" s="140" t="str">
        <f t="array" ref="O36">INDEX(【設定】韻母十五音對照表!$B$4:$V$53, $M36, $O$1)  &amp; " " &amp; O$4</f>
        <v>wuiⁿᶢ 1</v>
      </c>
      <c r="P36" s="140" t="str">
        <f t="array" ref="P36">INDEX(【設定】韻母十五音對照表!$B$4:$V$53, $M36, $O$1)  &amp; " " &amp; P$4</f>
        <v>wuiⁿᶢ 2</v>
      </c>
      <c r="Q36" s="140" t="str">
        <f t="array" ref="Q36">INDEX(【設定】韻母十五音對照表!$B$4:$V$53, $M36, $O$1)  &amp; " " &amp; Q$4</f>
        <v>wuiⁿᶢ 3</v>
      </c>
      <c r="R36" s="141" t="str">
        <f t="array" ref="R36">INDEX(【設定】韻母十五音對照表!$B$4:$V$53, $M36, $R$1)  &amp; " " &amp; R$4</f>
        <v xml:space="preserve"> 4</v>
      </c>
      <c r="S36" s="140" t="str">
        <f t="array" ref="S36">INDEX(【設定】韻母十五音對照表!$B$4:$V$53, $M36, $O$1)  &amp; " " &amp; S$4</f>
        <v>wuiⁿᶢ 5</v>
      </c>
      <c r="T36" s="142" t="str">
        <f t="array" ref="T36">INDEX(【設定】韻母十五音對照表!$B$4:$V$53, $M36, $O$1)  &amp; " " &amp; T$4</f>
        <v>wuiⁿᶢ 6</v>
      </c>
      <c r="U36" s="140" t="str">
        <f t="array" ref="U36">INDEX(【設定】韻母十五音對照表!$B$4:$V$53, $M36, $O$1)  &amp; " " &amp; U$4</f>
        <v>wuiⁿᶢ 7</v>
      </c>
      <c r="V36" s="141" t="str">
        <f t="array" ref="V36">INDEX(【設定】韻母十五音對照表!$B$4:$V$53, $M36, $R$1)  &amp; " " &amp; V$4</f>
        <v xml:space="preserve"> 8</v>
      </c>
      <c r="W36" s="15"/>
      <c r="X36" s="137">
        <v>32</v>
      </c>
      <c r="Y36" s="138" t="s">
        <v>524</v>
      </c>
      <c r="Z36" s="104" t="str">
        <f t="array" ref="Z36">INDEX(【設定】韻母十五音對照表!$B$4:$V$53, $X36, $Z$1)  &amp; " " &amp; Z$4</f>
        <v>uinn 1</v>
      </c>
      <c r="AA36" s="104" t="str">
        <f t="array" ref="AA36">INDEX(【設定】韻母十五音對照表!$B$4:$V$53, $X36, $Z$1)  &amp; " " &amp; AA$4</f>
        <v>uinn 2</v>
      </c>
      <c r="AB36" s="104" t="str">
        <f t="array" ref="AB36">INDEX(【設定】韻母十五音對照表!$B$4:$V$53, $X36, $Z$1)  &amp; " " &amp; AB$4</f>
        <v>uinn 3</v>
      </c>
      <c r="AC36" s="256" t="str">
        <f t="array" ref="AC36">INDEX(【設定】韻母十五音對照表!$B$4:$V$53, $X36, $AC$1)  &amp; " " &amp; AC$4</f>
        <v xml:space="preserve"> 4</v>
      </c>
      <c r="AD36" s="104" t="str">
        <f t="array" ref="AD36">INDEX(【設定】韻母十五音對照表!$B$4:$V$53, $X36, $Z$1)  &amp; " " &amp; AD$4</f>
        <v>uinn 5</v>
      </c>
      <c r="AE36" s="257" t="str">
        <f t="array" ref="AE36">INDEX(【設定】韻母十五音對照表!$B$4:$V$53, $X36, $Z$1)  &amp; " " &amp; AE$4</f>
        <v>uinn 6</v>
      </c>
      <c r="AF36" s="104" t="str">
        <f t="array" ref="AF36">INDEX(【設定】韻母十五音對照表!$B$4:$V$53, $X36, $Z$1)  &amp; " " &amp; AF$4</f>
        <v>uinn 7</v>
      </c>
      <c r="AG36" s="256" t="str">
        <f t="array" ref="AG36">INDEX(【設定】韻母十五音對照表!$B$4:$V$53, $X36, $AC$1)  &amp; " " &amp; AG$4</f>
        <v xml:space="preserve"> 8</v>
      </c>
    </row>
    <row r="37" spans="2:33" ht="35">
      <c r="B37" s="137">
        <v>33</v>
      </c>
      <c r="C37" s="138" t="s">
        <v>535</v>
      </c>
      <c r="D37" s="139" t="s">
        <v>535</v>
      </c>
      <c r="E37" s="146"/>
      <c r="F37" s="139" t="s">
        <v>1602</v>
      </c>
      <c r="G37" s="139" t="s">
        <v>1630</v>
      </c>
      <c r="H37" s="139" t="s">
        <v>535</v>
      </c>
      <c r="I37" s="146" t="s">
        <v>1516</v>
      </c>
      <c r="J37" s="139" t="s">
        <v>1605</v>
      </c>
      <c r="K37" s="146" t="s">
        <v>1516</v>
      </c>
      <c r="L37" s="15"/>
      <c r="M37" s="137">
        <v>33</v>
      </c>
      <c r="N37" s="138" t="s">
        <v>535</v>
      </c>
      <c r="O37" s="140" t="str">
        <f t="array" ref="O37">INDEX(【設定】韻母十五音對照表!$B$4:$V$53, $M37, $O$1)  &amp; " " &amp; O$4</f>
        <v>ëo 1</v>
      </c>
      <c r="P37" s="140" t="str">
        <f t="array" ref="P37">INDEX(【設定】韻母十五音對照表!$B$4:$V$53, $M37, $O$1)  &amp; " " &amp; P$4</f>
        <v>ëo 2</v>
      </c>
      <c r="Q37" s="140" t="str">
        <f t="array" ref="Q37">INDEX(【設定】韻母十五音對照表!$B$4:$V$53, $M37, $O$1)  &amp; " " &amp; Q$4</f>
        <v>ëo 3</v>
      </c>
      <c r="R37" s="141" t="str">
        <f t="array" ref="R37">INDEX(【設定】韻母十五音對照表!$B$4:$V$53, $M37, $R$1)  &amp; " " &amp; R$4</f>
        <v>ëŏh 4</v>
      </c>
      <c r="S37" s="140" t="str">
        <f t="array" ref="S37">INDEX(【設定】韻母十五音對照表!$B$4:$V$53, $M37, $O$1)  &amp; " " &amp; S$4</f>
        <v>ëo 5</v>
      </c>
      <c r="T37" s="142" t="str">
        <f t="array" ref="T37">INDEX(【設定】韻母十五音對照表!$B$4:$V$53, $M37, $O$1)  &amp; " " &amp; T$4</f>
        <v>ëo 6</v>
      </c>
      <c r="U37" s="140" t="str">
        <f t="array" ref="U37">INDEX(【設定】韻母十五音對照表!$B$4:$V$53, $M37, $O$1)  &amp; " " &amp; U$4</f>
        <v>ëo 7</v>
      </c>
      <c r="V37" s="141" t="str">
        <f t="array" ref="V37">INDEX(【設定】韻母十五音對照表!$B$4:$V$53, $M37, $R$1)  &amp; " " &amp; V$4</f>
        <v>ëŏh 8</v>
      </c>
      <c r="W37" s="15"/>
      <c r="X37" s="137">
        <v>33</v>
      </c>
      <c r="Y37" s="138" t="s">
        <v>535</v>
      </c>
      <c r="Z37" s="104" t="str">
        <f t="array" ref="Z37">INDEX(【設定】韻母十五音對照表!$B$4:$V$53, $X37, $Z$1)  &amp; " " &amp; Z$4</f>
        <v>io 1</v>
      </c>
      <c r="AA37" s="104" t="str">
        <f t="array" ref="AA37">INDEX(【設定】韻母十五音對照表!$B$4:$V$53, $X37, $Z$1)  &amp; " " &amp; AA$4</f>
        <v>io 2</v>
      </c>
      <c r="AB37" s="104" t="str">
        <f t="array" ref="AB37">INDEX(【設定】韻母十五音對照表!$B$4:$V$53, $X37, $Z$1)  &amp; " " &amp; AB$4</f>
        <v>io 3</v>
      </c>
      <c r="AC37" s="256" t="str">
        <f t="array" ref="AC37">INDEX(【設定】韻母十五音對照表!$B$4:$V$53, $X37, $AC$1)  &amp; " " &amp; AC$4</f>
        <v>ioh 4</v>
      </c>
      <c r="AD37" s="104" t="str">
        <f t="array" ref="AD37">INDEX(【設定】韻母十五音對照表!$B$4:$V$53, $X37, $Z$1)  &amp; " " &amp; AD$4</f>
        <v>io 5</v>
      </c>
      <c r="AE37" s="257" t="str">
        <f t="array" ref="AE37">INDEX(【設定】韻母十五音對照表!$B$4:$V$53, $X37, $Z$1)  &amp; " " &amp; AE$4</f>
        <v>io 6</v>
      </c>
      <c r="AF37" s="104" t="str">
        <f t="array" ref="AF37">INDEX(【設定】韻母十五音對照表!$B$4:$V$53, $X37, $Z$1)  &amp; " " &amp; AF$4</f>
        <v>io 7</v>
      </c>
      <c r="AG37" s="256" t="str">
        <f t="array" ref="AG37">INDEX(【設定】韻母十五音對照表!$B$4:$V$53, $X37, $AC$1)  &amp; " " &amp; AG$4</f>
        <v>ioh 8</v>
      </c>
    </row>
    <row r="38" spans="2:33" ht="35">
      <c r="B38" s="137">
        <v>34</v>
      </c>
      <c r="C38" s="138" t="s">
        <v>544</v>
      </c>
      <c r="D38" s="139" t="s">
        <v>544</v>
      </c>
      <c r="E38" s="146"/>
      <c r="F38" s="139" t="s">
        <v>1514</v>
      </c>
      <c r="G38" s="146" t="s">
        <v>1516</v>
      </c>
      <c r="H38" s="139" t="s">
        <v>1684</v>
      </c>
      <c r="I38" s="146" t="s">
        <v>1516</v>
      </c>
      <c r="J38" s="146" t="s">
        <v>1516</v>
      </c>
      <c r="K38" s="146" t="s">
        <v>1516</v>
      </c>
      <c r="L38" s="15"/>
      <c r="M38" s="137">
        <v>34</v>
      </c>
      <c r="N38" s="138" t="s">
        <v>544</v>
      </c>
      <c r="O38" s="140" t="str">
        <f t="array" ref="O38">INDEX(【設定】韻母十五音對照表!$B$4:$V$53, $M38, $O$1)  &amp; " " &amp; O$4</f>
        <v>eeⁿᶢ 1</v>
      </c>
      <c r="P38" s="140" t="str">
        <f t="array" ref="P38">INDEX(【設定】韻母十五音對照表!$B$4:$V$53, $M38, $O$1)  &amp; " " &amp; P$4</f>
        <v>eeⁿᶢ 2</v>
      </c>
      <c r="Q38" s="140" t="str">
        <f t="array" ref="Q38">INDEX(【設定】韻母十五音對照表!$B$4:$V$53, $M38, $O$1)  &amp; " " &amp; Q$4</f>
        <v>eeⁿᶢ 3</v>
      </c>
      <c r="R38" s="141" t="str">
        <f t="array" ref="R38">INDEX(【設定】韻母十五音對照表!$B$4:$V$53, $M38, $R$1)  &amp; " " &amp; R$4</f>
        <v>eĕⁿᶢh 4</v>
      </c>
      <c r="S38" s="140" t="str">
        <f t="array" ref="S38">INDEX(【設定】韻母十五音對照表!$B$4:$V$53, $M38, $O$1)  &amp; " " &amp; S$4</f>
        <v>eeⁿᶢ 5</v>
      </c>
      <c r="T38" s="142" t="str">
        <f t="array" ref="T38">INDEX(【設定】韻母十五音對照表!$B$4:$V$53, $M38, $O$1)  &amp; " " &amp; T$4</f>
        <v>eeⁿᶢ 6</v>
      </c>
      <c r="U38" s="140" t="str">
        <f t="array" ref="U38">INDEX(【設定】韻母十五音對照表!$B$4:$V$53, $M38, $O$1)  &amp; " " &amp; U$4</f>
        <v>eeⁿᶢ 7</v>
      </c>
      <c r="V38" s="141" t="str">
        <f t="array" ref="V38">INDEX(【設定】韻母十五音對照表!$B$4:$V$53, $M38, $R$1)  &amp; " " &amp; V$4</f>
        <v>eĕⁿᶢh 8</v>
      </c>
      <c r="W38" s="15"/>
      <c r="X38" s="137">
        <v>34</v>
      </c>
      <c r="Y38" s="138" t="s">
        <v>544</v>
      </c>
      <c r="Z38" s="104" t="str">
        <f t="array" ref="Z38">INDEX(【設定】韻母十五音對照表!$B$4:$V$53, $X38, $Z$1)  &amp; " " &amp; Z$4</f>
        <v>inn 1</v>
      </c>
      <c r="AA38" s="104" t="str">
        <f t="array" ref="AA38">INDEX(【設定】韻母十五音對照表!$B$4:$V$53, $X38, $Z$1)  &amp; " " &amp; AA$4</f>
        <v>inn 2</v>
      </c>
      <c r="AB38" s="104" t="str">
        <f t="array" ref="AB38">INDEX(【設定】韻母十五音對照表!$B$4:$V$53, $X38, $Z$1)  &amp; " " &amp; AB$4</f>
        <v>inn 3</v>
      </c>
      <c r="AC38" s="256" t="str">
        <f t="array" ref="AC38">INDEX(【設定】韻母十五音對照表!$B$4:$V$53, $X38, $AC$1)  &amp; " " &amp; AC$4</f>
        <v>innh 4</v>
      </c>
      <c r="AD38" s="104" t="str">
        <f t="array" ref="AD38">INDEX(【設定】韻母十五音對照表!$B$4:$V$53, $X38, $Z$1)  &amp; " " &amp; AD$4</f>
        <v>inn 5</v>
      </c>
      <c r="AE38" s="257" t="str">
        <f t="array" ref="AE38">INDEX(【設定】韻母十五音對照表!$B$4:$V$53, $X38, $Z$1)  &amp; " " &amp; AE$4</f>
        <v>inn 6</v>
      </c>
      <c r="AF38" s="104" t="str">
        <f t="array" ref="AF38">INDEX(【設定】韻母十五音對照表!$B$4:$V$53, $X38, $Z$1)  &amp; " " &amp; AF$4</f>
        <v>inn 7</v>
      </c>
      <c r="AG38" s="256" t="str">
        <f t="array" ref="AG38">INDEX(【設定】韻母十五音對照表!$B$4:$V$53, $X38, $AC$1)  &amp; " " &amp; AG$4</f>
        <v>innh 8</v>
      </c>
    </row>
    <row r="39" spans="2:33" ht="35">
      <c r="B39" s="137">
        <v>35</v>
      </c>
      <c r="C39" s="138" t="s">
        <v>559</v>
      </c>
      <c r="D39" s="139" t="s">
        <v>559</v>
      </c>
      <c r="E39" s="146" t="s">
        <v>1516</v>
      </c>
      <c r="F39" s="146" t="s">
        <v>1516</v>
      </c>
      <c r="G39" s="146" t="s">
        <v>1516</v>
      </c>
      <c r="H39" s="139" t="s">
        <v>1631</v>
      </c>
      <c r="I39" s="146" t="s">
        <v>1516</v>
      </c>
      <c r="J39" s="139" t="s">
        <v>1685</v>
      </c>
      <c r="K39" s="146" t="s">
        <v>1516</v>
      </c>
      <c r="L39" s="15"/>
      <c r="M39" s="137">
        <v>35</v>
      </c>
      <c r="N39" s="138" t="s">
        <v>559</v>
      </c>
      <c r="O39" s="140" t="str">
        <f t="array" ref="O39">INDEX(【設定】韻母十五音對照表!$B$4:$V$53, $M39, $O$1)  &amp; " " &amp; O$4</f>
        <v>ëoⁿᶢ 1</v>
      </c>
      <c r="P39" s="140" t="str">
        <f t="array" ref="P39">INDEX(【設定】韻母十五音對照表!$B$4:$V$53, $M39, $O$1)  &amp; " " &amp; P$4</f>
        <v>ëoⁿᶢ 2</v>
      </c>
      <c r="Q39" s="140" t="str">
        <f t="array" ref="Q39">INDEX(【設定】韻母十五音對照表!$B$4:$V$53, $M39, $O$1)  &amp; " " &amp; Q$4</f>
        <v>ëoⁿᶢ 3</v>
      </c>
      <c r="R39" s="141" t="str">
        <f t="array" ref="R39">INDEX(【設定】韻母十五音對照表!$B$4:$V$53, $M39, $R$1)  &amp; " " &amp; R$4</f>
        <v xml:space="preserve"> 4</v>
      </c>
      <c r="S39" s="140" t="str">
        <f t="array" ref="S39">INDEX(【設定】韻母十五音對照表!$B$4:$V$53, $M39, $O$1)  &amp; " " &amp; S$4</f>
        <v>ëoⁿᶢ 5</v>
      </c>
      <c r="T39" s="142" t="str">
        <f t="array" ref="T39">INDEX(【設定】韻母十五音對照表!$B$4:$V$53, $M39, $O$1)  &amp; " " &amp; T$4</f>
        <v>ëoⁿᶢ 6</v>
      </c>
      <c r="U39" s="140" t="str">
        <f t="array" ref="U39">INDEX(【設定】韻母十五音對照表!$B$4:$V$53, $M39, $O$1)  &amp; " " &amp; U$4</f>
        <v>ëoⁿᶢ 7</v>
      </c>
      <c r="V39" s="141" t="str">
        <f t="array" ref="V39">INDEX(【設定】韻母十五音對照表!$B$4:$V$53, $M39, $R$1)  &amp; " " &amp; V$4</f>
        <v xml:space="preserve"> 8</v>
      </c>
      <c r="W39" s="15"/>
      <c r="X39" s="137">
        <v>35</v>
      </c>
      <c r="Y39" s="138" t="s">
        <v>559</v>
      </c>
      <c r="Z39" s="104" t="str">
        <f t="array" ref="Z39">INDEX(【設定】韻母十五音對照表!$B$4:$V$53, $X39, $Z$1)  &amp; " " &amp; Z$4</f>
        <v>ionn 1</v>
      </c>
      <c r="AA39" s="104" t="str">
        <f t="array" ref="AA39">INDEX(【設定】韻母十五音對照表!$B$4:$V$53, $X39, $Z$1)  &amp; " " &amp; AA$4</f>
        <v>ionn 2</v>
      </c>
      <c r="AB39" s="104" t="str">
        <f t="array" ref="AB39">INDEX(【設定】韻母十五音對照表!$B$4:$V$53, $X39, $Z$1)  &amp; " " &amp; AB$4</f>
        <v>ionn 3</v>
      </c>
      <c r="AC39" s="256" t="str">
        <f t="array" ref="AC39">INDEX(【設定】韻母十五音對照表!$B$4:$V$53, $X39, $AC$1)  &amp; " " &amp; AC$4</f>
        <v xml:space="preserve"> 4</v>
      </c>
      <c r="AD39" s="104" t="str">
        <f t="array" ref="AD39">INDEX(【設定】韻母十五音對照表!$B$4:$V$53, $X39, $Z$1)  &amp; " " &amp; AD$4</f>
        <v>ionn 5</v>
      </c>
      <c r="AE39" s="257" t="str">
        <f t="array" ref="AE39">INDEX(【設定】韻母十五音對照表!$B$4:$V$53, $X39, $Z$1)  &amp; " " &amp; AE$4</f>
        <v>ionn 6</v>
      </c>
      <c r="AF39" s="104" t="str">
        <f t="array" ref="AF39">INDEX(【設定】韻母十五音對照表!$B$4:$V$53, $X39, $Z$1)  &amp; " " &amp; AF$4</f>
        <v>ionn 7</v>
      </c>
      <c r="AG39" s="256" t="str">
        <f t="array" ref="AG39">INDEX(【設定】韻母十五音對照表!$B$4:$V$53, $X39, $AC$1)  &amp; " " &amp; AG$4</f>
        <v xml:space="preserve"> 8</v>
      </c>
    </row>
    <row r="40" spans="2:33" ht="35">
      <c r="B40" s="137">
        <v>36</v>
      </c>
      <c r="C40" s="138" t="s">
        <v>569</v>
      </c>
      <c r="D40" s="139" t="s">
        <v>569</v>
      </c>
      <c r="E40" s="139" t="s">
        <v>1686</v>
      </c>
      <c r="F40" s="139" t="s">
        <v>1687</v>
      </c>
      <c r="G40" s="146" t="s">
        <v>1516</v>
      </c>
      <c r="H40" s="139" t="s">
        <v>1688</v>
      </c>
      <c r="I40" s="139" t="s">
        <v>1686</v>
      </c>
      <c r="J40" s="139" t="s">
        <v>1689</v>
      </c>
      <c r="K40" s="146" t="s">
        <v>1516</v>
      </c>
      <c r="L40" s="15"/>
      <c r="M40" s="137">
        <v>36</v>
      </c>
      <c r="N40" s="138" t="s">
        <v>569</v>
      </c>
      <c r="O40" s="140" t="str">
        <f t="array" ref="O40">INDEX(【設定】韻母十五音對照表!$B$4:$V$53, $M40, $O$1)  &amp; " " &amp; O$4</f>
        <v>ëⁿa 1</v>
      </c>
      <c r="P40" s="140" t="str">
        <f t="array" ref="P40">INDEX(【設定】韻母十五音對照表!$B$4:$V$53, $M40, $O$1)  &amp; " " &amp; P$4</f>
        <v>ëⁿa 2</v>
      </c>
      <c r="Q40" s="140" t="str">
        <f t="array" ref="Q40">INDEX(【設定】韻母十五音對照表!$B$4:$V$53, $M40, $O$1)  &amp; " " &amp; Q$4</f>
        <v>ëⁿa 3</v>
      </c>
      <c r="R40" s="141" t="str">
        <f t="array" ref="R40">INDEX(【設定】韻母十五音對照表!$B$4:$V$53, $M40, $R$1)  &amp; " " &amp; R$4</f>
        <v xml:space="preserve"> 4</v>
      </c>
      <c r="S40" s="140" t="str">
        <f t="array" ref="S40">INDEX(【設定】韻母十五音對照表!$B$4:$V$53, $M40, $O$1)  &amp; " " &amp; S$4</f>
        <v>ëⁿa 5</v>
      </c>
      <c r="T40" s="142" t="str">
        <f t="array" ref="T40">INDEX(【設定】韻母十五音對照表!$B$4:$V$53, $M40, $O$1)  &amp; " " &amp; T$4</f>
        <v>ëⁿa 6</v>
      </c>
      <c r="U40" s="140" t="str">
        <f t="array" ref="U40">INDEX(【設定】韻母十五音對照表!$B$4:$V$53, $M40, $O$1)  &amp; " " &amp; U$4</f>
        <v>ëⁿa 7</v>
      </c>
      <c r="V40" s="141" t="str">
        <f t="array" ref="V40">INDEX(【設定】韻母十五音對照表!$B$4:$V$53, $M40, $R$1)  &amp; " " &amp; V$4</f>
        <v xml:space="preserve"> 8</v>
      </c>
      <c r="W40" s="15"/>
      <c r="X40" s="137">
        <v>36</v>
      </c>
      <c r="Y40" s="138" t="s">
        <v>569</v>
      </c>
      <c r="Z40" s="104" t="str">
        <f t="array" ref="Z40">INDEX(【設定】韻母十五音對照表!$B$4:$V$53, $X40, $Z$1)  &amp; " " &amp; Z$4</f>
        <v>iannh 1</v>
      </c>
      <c r="AA40" s="104" t="str">
        <f t="array" ref="AA40">INDEX(【設定】韻母十五音對照表!$B$4:$V$53, $X40, $Z$1)  &amp; " " &amp; AA$4</f>
        <v>iannh 2</v>
      </c>
      <c r="AB40" s="104" t="str">
        <f t="array" ref="AB40">INDEX(【設定】韻母十五音對照表!$B$4:$V$53, $X40, $Z$1)  &amp; " " &amp; AB$4</f>
        <v>iannh 3</v>
      </c>
      <c r="AC40" s="256" t="str">
        <f t="array" ref="AC40">INDEX(【設定】韻母十五音對照表!$B$4:$V$53, $X40, $AC$1)  &amp; " " &amp; AC$4</f>
        <v xml:space="preserve"> 4</v>
      </c>
      <c r="AD40" s="104" t="str">
        <f t="array" ref="AD40">INDEX(【設定】韻母十五音對照表!$B$4:$V$53, $X40, $Z$1)  &amp; " " &amp; AD$4</f>
        <v>iannh 5</v>
      </c>
      <c r="AE40" s="257" t="str">
        <f t="array" ref="AE40">INDEX(【設定】韻母十五音對照表!$B$4:$V$53, $X40, $Z$1)  &amp; " " &amp; AE$4</f>
        <v>iannh 6</v>
      </c>
      <c r="AF40" s="104" t="str">
        <f t="array" ref="AF40">INDEX(【設定】韻母十五音對照表!$B$4:$V$53, $X40, $Z$1)  &amp; " " &amp; AF$4</f>
        <v>iannh 7</v>
      </c>
      <c r="AG40" s="256" t="str">
        <f t="array" ref="AG40">INDEX(【設定】韻母十五音對照表!$B$4:$V$53, $X40, $AC$1)  &amp; " " &amp; AG$4</f>
        <v xml:space="preserve"> 8</v>
      </c>
    </row>
    <row r="41" spans="2:33" ht="35">
      <c r="B41" s="137">
        <v>37</v>
      </c>
      <c r="C41" s="138" t="s">
        <v>578</v>
      </c>
      <c r="D41" s="139" t="s">
        <v>578</v>
      </c>
      <c r="E41" s="139" t="s">
        <v>1690</v>
      </c>
      <c r="F41" s="139" t="s">
        <v>340</v>
      </c>
      <c r="G41" s="146" t="s">
        <v>1516</v>
      </c>
      <c r="H41" s="139" t="s">
        <v>1691</v>
      </c>
      <c r="I41" s="139" t="s">
        <v>1690</v>
      </c>
      <c r="J41" s="139" t="s">
        <v>1692</v>
      </c>
      <c r="K41" s="146" t="s">
        <v>1516</v>
      </c>
      <c r="L41" s="15"/>
      <c r="M41" s="137">
        <v>37</v>
      </c>
      <c r="N41" s="138" t="s">
        <v>578</v>
      </c>
      <c r="O41" s="140" t="str">
        <f t="array" ref="O41">INDEX(【設定】韻母十五音對照表!$B$4:$V$53, $M41, $O$1)  &amp; " " &amp; O$4</f>
        <v>wⁿa 1</v>
      </c>
      <c r="P41" s="140" t="str">
        <f t="array" ref="P41">INDEX(【設定】韻母十五音對照表!$B$4:$V$53, $M41, $O$1)  &amp; " " &amp; P$4</f>
        <v>wⁿa 2</v>
      </c>
      <c r="Q41" s="140" t="str">
        <f t="array" ref="Q41">INDEX(【設定】韻母十五音對照表!$B$4:$V$53, $M41, $O$1)  &amp; " " &amp; Q$4</f>
        <v>wⁿa 3</v>
      </c>
      <c r="R41" s="141" t="str">
        <f t="array" ref="R41">INDEX(【設定】韻母十五音對照表!$B$4:$V$53, $M41, $R$1)  &amp; " " &amp; R$4</f>
        <v xml:space="preserve"> 4</v>
      </c>
      <c r="S41" s="140" t="str">
        <f t="array" ref="S41">INDEX(【設定】韻母十五音對照表!$B$4:$V$53, $M41, $O$1)  &amp; " " &amp; S$4</f>
        <v>wⁿa 5</v>
      </c>
      <c r="T41" s="142" t="str">
        <f t="array" ref="T41">INDEX(【設定】韻母十五音對照表!$B$4:$V$53, $M41, $O$1)  &amp; " " &amp; T$4</f>
        <v>wⁿa 6</v>
      </c>
      <c r="U41" s="140" t="str">
        <f t="array" ref="U41">INDEX(【設定】韻母十五音對照表!$B$4:$V$53, $M41, $O$1)  &amp; " " &amp; U$4</f>
        <v>wⁿa 7</v>
      </c>
      <c r="V41" s="141" t="str">
        <f t="array" ref="V41">INDEX(【設定】韻母十五音對照表!$B$4:$V$53, $M41, $R$1)  &amp; " " &amp; V$4</f>
        <v xml:space="preserve"> 8</v>
      </c>
      <c r="W41" s="15"/>
      <c r="X41" s="137">
        <v>37</v>
      </c>
      <c r="Y41" s="138" t="s">
        <v>578</v>
      </c>
      <c r="Z41" s="104" t="str">
        <f t="array" ref="Z41">INDEX(【設定】韻母十五音對照表!$B$4:$V$53, $X41, $Z$1)  &amp; " " &amp; Z$4</f>
        <v>uann 1</v>
      </c>
      <c r="AA41" s="104" t="str">
        <f t="array" ref="AA41">INDEX(【設定】韻母十五音對照表!$B$4:$V$53, $X41, $Z$1)  &amp; " " &amp; AA$4</f>
        <v>uann 2</v>
      </c>
      <c r="AB41" s="104" t="str">
        <f t="array" ref="AB41">INDEX(【設定】韻母十五音對照表!$B$4:$V$53, $X41, $Z$1)  &amp; " " &amp; AB$4</f>
        <v>uann 3</v>
      </c>
      <c r="AC41" s="256" t="str">
        <f t="array" ref="AC41">INDEX(【設定】韻母十五音對照表!$B$4:$V$53, $X41, $AC$1)  &amp; " " &amp; AC$4</f>
        <v xml:space="preserve"> 4</v>
      </c>
      <c r="AD41" s="104" t="str">
        <f t="array" ref="AD41">INDEX(【設定】韻母十五音對照表!$B$4:$V$53, $X41, $Z$1)  &amp; " " &amp; AD$4</f>
        <v>uann 5</v>
      </c>
      <c r="AE41" s="257" t="str">
        <f t="array" ref="AE41">INDEX(【設定】韻母十五音對照表!$B$4:$V$53, $X41, $Z$1)  &amp; " " &amp; AE$4</f>
        <v>uann 6</v>
      </c>
      <c r="AF41" s="104" t="str">
        <f t="array" ref="AF41">INDEX(【設定】韻母十五音對照表!$B$4:$V$53, $X41, $Z$1)  &amp; " " &amp; AF$4</f>
        <v>uann 7</v>
      </c>
      <c r="AG41" s="256" t="str">
        <f t="array" ref="AG41">INDEX(【設定】韻母十五音對照表!$B$4:$V$53, $X41, $AC$1)  &amp; " " &amp; AG$4</f>
        <v xml:space="preserve"> 8</v>
      </c>
    </row>
    <row r="42" spans="2:33" ht="35">
      <c r="B42" s="137">
        <v>38</v>
      </c>
      <c r="C42" s="138" t="s">
        <v>587</v>
      </c>
      <c r="D42" s="139" t="s">
        <v>587</v>
      </c>
      <c r="E42" s="146"/>
      <c r="F42" s="139" t="s">
        <v>1693</v>
      </c>
      <c r="G42" s="146" t="s">
        <v>1516</v>
      </c>
      <c r="H42" s="146" t="s">
        <v>1516</v>
      </c>
      <c r="I42" s="146" t="s">
        <v>1516</v>
      </c>
      <c r="J42" s="146" t="s">
        <v>1516</v>
      </c>
      <c r="K42" s="146" t="s">
        <v>1516</v>
      </c>
      <c r="L42" s="15"/>
      <c r="M42" s="137">
        <v>38</v>
      </c>
      <c r="N42" s="138" t="s">
        <v>587</v>
      </c>
      <c r="O42" s="140" t="str">
        <f t="array" ref="O42">INDEX(【設定】韻母十五音對照表!$B$4:$V$53, $M42, $O$1)  &amp; " " &amp; O$4</f>
        <v>eⁿᶢ 1</v>
      </c>
      <c r="P42" s="140" t="str">
        <f t="array" ref="P42">INDEX(【設定】韻母十五音對照表!$B$4:$V$53, $M42, $O$1)  &amp; " " &amp; P$4</f>
        <v>eⁿᶢ 2</v>
      </c>
      <c r="Q42" s="140" t="str">
        <f t="array" ref="Q42">INDEX(【設定】韻母十五音對照表!$B$4:$V$53, $M42, $O$1)  &amp; " " &amp; Q$4</f>
        <v>eⁿᶢ 3</v>
      </c>
      <c r="R42" s="141" t="str">
        <f t="array" ref="R42">INDEX(【設定】韻母十五音對照表!$B$4:$V$53, $M42, $R$1)  &amp; " " &amp; R$4</f>
        <v xml:space="preserve"> 4</v>
      </c>
      <c r="S42" s="140" t="str">
        <f t="array" ref="S42">INDEX(【設定】韻母十五音對照表!$B$4:$V$53, $M42, $O$1)  &amp; " " &amp; S$4</f>
        <v>eⁿᶢ 5</v>
      </c>
      <c r="T42" s="142" t="str">
        <f t="array" ref="T42">INDEX(【設定】韻母十五音對照表!$B$4:$V$53, $M42, $O$1)  &amp; " " &amp; T$4</f>
        <v>eⁿᶢ 6</v>
      </c>
      <c r="U42" s="140" t="str">
        <f t="array" ref="U42">INDEX(【設定】韻母十五音對照表!$B$4:$V$53, $M42, $O$1)  &amp; " " &amp; U$4</f>
        <v>eⁿᶢ 7</v>
      </c>
      <c r="V42" s="141" t="str">
        <f t="array" ref="V42">INDEX(【設定】韻母十五音對照表!$B$4:$V$53, $M42, $R$1)  &amp; " " &amp; V$4</f>
        <v xml:space="preserve"> 8</v>
      </c>
      <c r="W42" s="15"/>
      <c r="X42" s="137">
        <v>38</v>
      </c>
      <c r="Y42" s="138" t="s">
        <v>587</v>
      </c>
      <c r="Z42" s="104" t="str">
        <f t="array" ref="Z42">INDEX(【設定】韻母十五音對照表!$B$4:$V$53, $X42, $Z$1)  &amp; " " &amp; Z$4</f>
        <v>ng 1</v>
      </c>
      <c r="AA42" s="104" t="str">
        <f t="array" ref="AA42">INDEX(【設定】韻母十五音對照表!$B$4:$V$53, $X42, $Z$1)  &amp; " " &amp; AA$4</f>
        <v>ng 2</v>
      </c>
      <c r="AB42" s="104" t="str">
        <f t="array" ref="AB42">INDEX(【設定】韻母十五音對照表!$B$4:$V$53, $X42, $Z$1)  &amp; " " &amp; AB$4</f>
        <v>ng 3</v>
      </c>
      <c r="AC42" s="256" t="str">
        <f t="array" ref="AC42">INDEX(【設定】韻母十五音對照表!$B$4:$V$53, $X42, $AC$1)  &amp; " " &amp; AC$4</f>
        <v xml:space="preserve"> 4</v>
      </c>
      <c r="AD42" s="104" t="str">
        <f t="array" ref="AD42">INDEX(【設定】韻母十五音對照表!$B$4:$V$53, $X42, $Z$1)  &amp; " " &amp; AD$4</f>
        <v>ng 5</v>
      </c>
      <c r="AE42" s="257" t="str">
        <f t="array" ref="AE42">INDEX(【設定】韻母十五音對照表!$B$4:$V$53, $X42, $Z$1)  &amp; " " &amp; AE$4</f>
        <v>ng 6</v>
      </c>
      <c r="AF42" s="104" t="str">
        <f t="array" ref="AF42">INDEX(【設定】韻母十五音對照表!$B$4:$V$53, $X42, $Z$1)  &amp; " " &amp; AF$4</f>
        <v>ng 7</v>
      </c>
      <c r="AG42" s="256" t="str">
        <f t="array" ref="AG42">INDEX(【設定】韻母十五音對照表!$B$4:$V$53, $X42, $AC$1)  &amp; " " &amp; AG$4</f>
        <v xml:space="preserve"> 8</v>
      </c>
    </row>
    <row r="43" spans="2:33" ht="35">
      <c r="B43" s="137">
        <v>39</v>
      </c>
      <c r="C43" s="138" t="s">
        <v>593</v>
      </c>
      <c r="D43" s="139" t="s">
        <v>593</v>
      </c>
      <c r="E43" s="146" t="s">
        <v>1516</v>
      </c>
      <c r="F43" s="146" t="s">
        <v>1516</v>
      </c>
      <c r="G43" s="139" t="s">
        <v>1609</v>
      </c>
      <c r="H43" s="139" t="s">
        <v>1694</v>
      </c>
      <c r="I43" s="146" t="s">
        <v>1516</v>
      </c>
      <c r="J43" s="146" t="s">
        <v>1516</v>
      </c>
      <c r="K43" s="146" t="s">
        <v>1516</v>
      </c>
      <c r="L43" s="15"/>
      <c r="M43" s="137">
        <v>39</v>
      </c>
      <c r="N43" s="138" t="s">
        <v>593</v>
      </c>
      <c r="O43" s="140" t="str">
        <f t="array" ref="O43">INDEX(【設定】韻母十五音對照表!$B$4:$V$53, $M43, $O$1)  &amp; " " &amp; O$4</f>
        <v>ay 1</v>
      </c>
      <c r="P43" s="140" t="str">
        <f t="array" ref="P43">INDEX(【設定】韻母十五音對照表!$B$4:$V$53, $M43, $O$1)  &amp; " " &amp; P$4</f>
        <v>ay 2</v>
      </c>
      <c r="Q43" s="140" t="str">
        <f t="array" ref="Q43">INDEX(【設定】韻母十五音對照表!$B$4:$V$53, $M43, $O$1)  &amp; " " &amp; Q$4</f>
        <v>ay 3</v>
      </c>
      <c r="R43" s="141" t="str">
        <f t="array" ref="R43">INDEX(【設定】韻母十五音對照表!$B$4:$V$53, $M43, $R$1)  &amp; " " &amp; R$4</f>
        <v>ăyh 4</v>
      </c>
      <c r="S43" s="140" t="str">
        <f t="array" ref="S43">INDEX(【設定】韻母十五音對照表!$B$4:$V$53, $M43, $O$1)  &amp; " " &amp; S$4</f>
        <v>ay 5</v>
      </c>
      <c r="T43" s="142" t="str">
        <f t="array" ref="T43">INDEX(【設定】韻母十五音對照表!$B$4:$V$53, $M43, $O$1)  &amp; " " &amp; T$4</f>
        <v>ay 6</v>
      </c>
      <c r="U43" s="140" t="str">
        <f t="array" ref="U43">INDEX(【設定】韻母十五音對照表!$B$4:$V$53, $M43, $O$1)  &amp; " " &amp; U$4</f>
        <v>ay 7</v>
      </c>
      <c r="V43" s="141" t="str">
        <f t="array" ref="V43">INDEX(【設定】韻母十五音對照表!$B$4:$V$53, $M43, $R$1)  &amp; " " &amp; V$4</f>
        <v>ăyh 8</v>
      </c>
      <c r="W43" s="15"/>
      <c r="X43" s="137">
        <v>39</v>
      </c>
      <c r="Y43" s="138" t="s">
        <v>593</v>
      </c>
      <c r="Z43" s="104" t="str">
        <f t="array" ref="Z43">INDEX(【設定】韻母十五音對照表!$B$4:$V$53, $X43, $Z$1)  &amp; " " &amp; Z$4</f>
        <v>e 1</v>
      </c>
      <c r="AA43" s="104" t="str">
        <f t="array" ref="AA43">INDEX(【設定】韻母十五音對照表!$B$4:$V$53, $X43, $Z$1)  &amp; " " &amp; AA$4</f>
        <v>e 2</v>
      </c>
      <c r="AB43" s="104" t="str">
        <f t="array" ref="AB43">INDEX(【設定】韻母十五音對照表!$B$4:$V$53, $X43, $Z$1)  &amp; " " &amp; AB$4</f>
        <v>e 3</v>
      </c>
      <c r="AC43" s="256" t="str">
        <f t="array" ref="AC43">INDEX(【設定】韻母十五音對照表!$B$4:$V$53, $X43, $AC$1)  &amp; " " &amp; AC$4</f>
        <v>eh 4</v>
      </c>
      <c r="AD43" s="104" t="str">
        <f t="array" ref="AD43">INDEX(【設定】韻母十五音對照表!$B$4:$V$53, $X43, $Z$1)  &amp; " " &amp; AD$4</f>
        <v>e 5</v>
      </c>
      <c r="AE43" s="257" t="str">
        <f t="array" ref="AE43">INDEX(【設定】韻母十五音對照表!$B$4:$V$53, $X43, $Z$1)  &amp; " " &amp; AE$4</f>
        <v>e 6</v>
      </c>
      <c r="AF43" s="104" t="str">
        <f t="array" ref="AF43">INDEX(【設定】韻母十五音對照表!$B$4:$V$53, $X43, $Z$1)  &amp; " " &amp; AF$4</f>
        <v>e 7</v>
      </c>
      <c r="AG43" s="256" t="str">
        <f t="array" ref="AG43">INDEX(【設定】韻母十五音對照表!$B$4:$V$53, $X43, $AC$1)  &amp; " " &amp; AG$4</f>
        <v>eh 8</v>
      </c>
    </row>
    <row r="44" spans="2:33" ht="35">
      <c r="B44" s="137">
        <v>40</v>
      </c>
      <c r="C44" s="138" t="s">
        <v>135</v>
      </c>
      <c r="D44" s="139" t="s">
        <v>135</v>
      </c>
      <c r="E44" s="147" t="s">
        <v>1695</v>
      </c>
      <c r="F44" s="146" t="s">
        <v>1516</v>
      </c>
      <c r="G44" s="146" t="s">
        <v>1516</v>
      </c>
      <c r="H44" s="146" t="s">
        <v>1516</v>
      </c>
      <c r="I44" s="147" t="s">
        <v>1695</v>
      </c>
      <c r="J44" s="146" t="s">
        <v>1516</v>
      </c>
      <c r="K44" s="146" t="s">
        <v>1516</v>
      </c>
      <c r="L44" s="15"/>
      <c r="M44" s="137">
        <v>40</v>
      </c>
      <c r="N44" s="138" t="s">
        <v>135</v>
      </c>
      <c r="O44" s="140" t="str">
        <f t="array" ref="O44">INDEX(【設定】韻母十五音對照表!$B$4:$V$53, $M44, $O$1)  &amp; " " &amp; O$4</f>
        <v>aeⁿᶢ 1</v>
      </c>
      <c r="P44" s="140" t="str">
        <f t="array" ref="P44">INDEX(【設定】韻母十五音對照表!$B$4:$V$53, $M44, $O$1)  &amp; " " &amp; P$4</f>
        <v>aeⁿᶢ 2</v>
      </c>
      <c r="Q44" s="140" t="str">
        <f t="array" ref="Q44">INDEX(【設定】韻母十五音對照表!$B$4:$V$53, $M44, $O$1)  &amp; " " &amp; Q$4</f>
        <v>aeⁿᶢ 3</v>
      </c>
      <c r="R44" s="141" t="str">
        <f t="array" ref="R44">INDEX(【設定】韻母十五音對照表!$B$4:$V$53, $M44, $R$1)  &amp; " " &amp; R$4</f>
        <v xml:space="preserve"> 4</v>
      </c>
      <c r="S44" s="140" t="str">
        <f t="array" ref="S44">INDEX(【設定】韻母十五音對照表!$B$4:$V$53, $M44, $O$1)  &amp; " " &amp; S$4</f>
        <v>aeⁿᶢ 5</v>
      </c>
      <c r="T44" s="142" t="str">
        <f t="array" ref="T44">INDEX(【設定】韻母十五音對照表!$B$4:$V$53, $M44, $O$1)  &amp; " " &amp; T$4</f>
        <v>aeⁿᶢ 6</v>
      </c>
      <c r="U44" s="140" t="str">
        <f t="array" ref="U44">INDEX(【設定】韻母十五音對照表!$B$4:$V$53, $M44, $O$1)  &amp; " " &amp; U$4</f>
        <v>aeⁿᶢ 7</v>
      </c>
      <c r="V44" s="141" t="str">
        <f t="array" ref="V44">INDEX(【設定】韻母十五音對照表!$B$4:$V$53, $M44, $R$1)  &amp; " " &amp; V$4</f>
        <v xml:space="preserve"> 8</v>
      </c>
      <c r="W44" s="15"/>
      <c r="X44" s="137">
        <v>40</v>
      </c>
      <c r="Y44" s="138" t="s">
        <v>135</v>
      </c>
      <c r="Z44" s="104" t="str">
        <f t="array" ref="Z44">INDEX(【設定】韻母十五音對照表!$B$4:$V$53, $X44, $Z$1)  &amp; " " &amp; Z$4</f>
        <v>ainn 1</v>
      </c>
      <c r="AA44" s="104" t="str">
        <f t="array" ref="AA44">INDEX(【設定】韻母十五音對照表!$B$4:$V$53, $X44, $Z$1)  &amp; " " &amp; AA$4</f>
        <v>ainn 2</v>
      </c>
      <c r="AB44" s="104" t="str">
        <f t="array" ref="AB44">INDEX(【設定】韻母十五音對照表!$B$4:$V$53, $X44, $Z$1)  &amp; " " &amp; AB$4</f>
        <v>ainn 3</v>
      </c>
      <c r="AC44" s="256" t="str">
        <f t="array" ref="AC44">INDEX(【設定】韻母十五音對照表!$B$4:$V$53, $X44, $AC$1)  &amp; " " &amp; AC$4</f>
        <v xml:space="preserve"> 4</v>
      </c>
      <c r="AD44" s="104" t="str">
        <f t="array" ref="AD44">INDEX(【設定】韻母十五音對照表!$B$4:$V$53, $X44, $Z$1)  &amp; " " &amp; AD$4</f>
        <v>ainn 5</v>
      </c>
      <c r="AE44" s="257" t="str">
        <f t="array" ref="AE44">INDEX(【設定】韻母十五音對照表!$B$4:$V$53, $X44, $Z$1)  &amp; " " &amp; AE$4</f>
        <v>ainn 6</v>
      </c>
      <c r="AF44" s="104" t="str">
        <f t="array" ref="AF44">INDEX(【設定】韻母十五音對照表!$B$4:$V$53, $X44, $Z$1)  &amp; " " &amp; AF$4</f>
        <v>ainn 7</v>
      </c>
      <c r="AG44" s="256" t="str">
        <f t="array" ref="AG44">INDEX(【設定】韻母十五音對照表!$B$4:$V$53, $X44, $AC$1)  &amp; " " &amp; AG$4</f>
        <v xml:space="preserve"> 8</v>
      </c>
    </row>
    <row r="45" spans="2:33" ht="35">
      <c r="B45" s="137">
        <v>41</v>
      </c>
      <c r="C45" s="138" t="s">
        <v>608</v>
      </c>
      <c r="D45" s="139" t="s">
        <v>608</v>
      </c>
      <c r="E45" s="146" t="s">
        <v>1516</v>
      </c>
      <c r="F45" s="146" t="s">
        <v>1516</v>
      </c>
      <c r="G45" s="146" t="s">
        <v>1516</v>
      </c>
      <c r="H45" s="146" t="s">
        <v>1516</v>
      </c>
      <c r="I45" s="146" t="s">
        <v>1516</v>
      </c>
      <c r="J45" s="146" t="s">
        <v>1516</v>
      </c>
      <c r="K45" s="146" t="s">
        <v>1516</v>
      </c>
      <c r="L45" s="15"/>
      <c r="M45" s="137">
        <v>41</v>
      </c>
      <c r="N45" s="138" t="s">
        <v>608</v>
      </c>
      <c r="O45" s="140" t="str">
        <f t="array" ref="O45">INDEX(【設定】韻母十五音對照表!$B$4:$V$53, $M45, $O$1)  &amp; " " &amp; O$4</f>
        <v>ⁿoe 1</v>
      </c>
      <c r="P45" s="140" t="str">
        <f t="array" ref="P45">INDEX(【設定】韻母十五音對照表!$B$4:$V$53, $M45, $O$1)  &amp; " " &amp; P$4</f>
        <v>ⁿoe 2</v>
      </c>
      <c r="Q45" s="140" t="str">
        <f t="array" ref="Q45">INDEX(【設定】韻母十五音對照表!$B$4:$V$53, $M45, $O$1)  &amp; " " &amp; Q$4</f>
        <v>ⁿoe 3</v>
      </c>
      <c r="R45" s="141" t="str">
        <f t="array" ref="R45">INDEX(【設定】韻母十五音對照表!$B$4:$V$53, $M45, $R$1)  &amp; " " &amp; R$4</f>
        <v xml:space="preserve"> 4</v>
      </c>
      <c r="S45" s="140" t="str">
        <f t="array" ref="S45">INDEX(【設定】韻母十五音對照表!$B$4:$V$53, $M45, $O$1)  &amp; " " &amp; S$4</f>
        <v>ⁿoe 5</v>
      </c>
      <c r="T45" s="142" t="str">
        <f t="array" ref="T45">INDEX(【設定】韻母十五音對照表!$B$4:$V$53, $M45, $O$1)  &amp; " " &amp; T$4</f>
        <v>ⁿoe 6</v>
      </c>
      <c r="U45" s="140" t="str">
        <f t="array" ref="U45">INDEX(【設定】韻母十五音對照表!$B$4:$V$53, $M45, $O$1)  &amp; " " &amp; U$4</f>
        <v>ⁿoe 7</v>
      </c>
      <c r="V45" s="141" t="str">
        <f t="array" ref="V45">INDEX(【設定】韻母十五音對照表!$B$4:$V$53, $M45, $R$1)  &amp; " " &amp; V$4</f>
        <v xml:space="preserve"> 8</v>
      </c>
      <c r="W45" s="15"/>
      <c r="X45" s="137">
        <v>41</v>
      </c>
      <c r="Y45" s="138" t="s">
        <v>608</v>
      </c>
      <c r="Z45" s="104" t="str">
        <f t="array" ref="Z45">INDEX(【設定】韻母十五音對照表!$B$4:$V$53, $X45, $Z$1)  &amp; " " &amp; Z$4</f>
        <v>oonn 1</v>
      </c>
      <c r="AA45" s="104" t="str">
        <f t="array" ref="AA45">INDEX(【設定】韻母十五音對照表!$B$4:$V$53, $X45, $Z$1)  &amp; " " &amp; AA$4</f>
        <v>oonn 2</v>
      </c>
      <c r="AB45" s="104" t="str">
        <f t="array" ref="AB45">INDEX(【設定】韻母十五音對照表!$B$4:$V$53, $X45, $Z$1)  &amp; " " &amp; AB$4</f>
        <v>oonn 3</v>
      </c>
      <c r="AC45" s="256" t="str">
        <f t="array" ref="AC45">INDEX(【設定】韻母十五音對照表!$B$4:$V$53, $X45, $AC$1)  &amp; " " &amp; AC$4</f>
        <v xml:space="preserve"> 4</v>
      </c>
      <c r="AD45" s="104" t="str">
        <f t="array" ref="AD45">INDEX(【設定】韻母十五音對照表!$B$4:$V$53, $X45, $Z$1)  &amp; " " &amp; AD$4</f>
        <v>oonn 5</v>
      </c>
      <c r="AE45" s="257" t="str">
        <f t="array" ref="AE45">INDEX(【設定】韻母十五音對照表!$B$4:$V$53, $X45, $Z$1)  &amp; " " &amp; AE$4</f>
        <v>oonn 6</v>
      </c>
      <c r="AF45" s="104" t="str">
        <f t="array" ref="AF45">INDEX(【設定】韻母十五音對照表!$B$4:$V$53, $X45, $Z$1)  &amp; " " &amp; AF$4</f>
        <v>oonn 7</v>
      </c>
      <c r="AG45" s="256" t="str">
        <f t="array" ref="AG45">INDEX(【設定】韻母十五音對照表!$B$4:$V$53, $X45, $AC$1)  &amp; " " &amp; AG$4</f>
        <v xml:space="preserve"> 8</v>
      </c>
    </row>
    <row r="46" spans="2:33" ht="35">
      <c r="B46" s="137">
        <v>42</v>
      </c>
      <c r="C46" s="138" t="s">
        <v>619</v>
      </c>
      <c r="D46" s="139" t="s">
        <v>619</v>
      </c>
      <c r="E46" s="146" t="s">
        <v>1516</v>
      </c>
      <c r="F46" s="146" t="s">
        <v>1516</v>
      </c>
      <c r="G46" s="146" t="s">
        <v>1516</v>
      </c>
      <c r="H46" s="146" t="s">
        <v>1516</v>
      </c>
      <c r="I46" s="146" t="s">
        <v>1516</v>
      </c>
      <c r="J46" s="146" t="s">
        <v>1516</v>
      </c>
      <c r="K46" s="146" t="s">
        <v>1516</v>
      </c>
      <c r="L46" s="15"/>
      <c r="M46" s="137">
        <v>42</v>
      </c>
      <c r="N46" s="138" t="s">
        <v>619</v>
      </c>
      <c r="O46" s="140" t="str">
        <f t="array" ref="O46">INDEX(【設定】韻母十五音對照表!$B$4:$V$53, $M46, $O$1)  &amp; " " &amp; O$4</f>
        <v>uᵐ 1</v>
      </c>
      <c r="P46" s="140" t="str">
        <f t="array" ref="P46">INDEX(【設定】韻母十五音對照表!$B$4:$V$53, $M46, $O$1)  &amp; " " &amp; P$4</f>
        <v>uᵐ 2</v>
      </c>
      <c r="Q46" s="140" t="str">
        <f t="array" ref="Q46">INDEX(【設定】韻母十五音對照表!$B$4:$V$53, $M46, $O$1)  &amp; " " &amp; Q$4</f>
        <v>uᵐ 3</v>
      </c>
      <c r="R46" s="141" t="str">
        <f t="array" ref="R46">INDEX(【設定】韻母十五音對照表!$B$4:$V$53, $M46, $R$1)  &amp; " " &amp; R$4</f>
        <v xml:space="preserve"> 4</v>
      </c>
      <c r="S46" s="140" t="str">
        <f t="array" ref="S46">INDEX(【設定】韻母十五音對照表!$B$4:$V$53, $M46, $O$1)  &amp; " " &amp; S$4</f>
        <v>uᵐ 5</v>
      </c>
      <c r="T46" s="142" t="str">
        <f t="array" ref="T46">INDEX(【設定】韻母十五音對照表!$B$4:$V$53, $M46, $O$1)  &amp; " " &amp; T$4</f>
        <v>uᵐ 6</v>
      </c>
      <c r="U46" s="140" t="str">
        <f t="array" ref="U46">INDEX(【設定】韻母十五音對照表!$B$4:$V$53, $M46, $O$1)  &amp; " " &amp; U$4</f>
        <v>uᵐ 7</v>
      </c>
      <c r="V46" s="141" t="str">
        <f t="array" ref="V46">INDEX(【設定】韻母十五音對照表!$B$4:$V$53, $M46, $R$1)  &amp; " " &amp; V$4</f>
        <v xml:space="preserve"> 8</v>
      </c>
      <c r="W46" s="15"/>
      <c r="X46" s="137">
        <v>42</v>
      </c>
      <c r="Y46" s="138" t="s">
        <v>619</v>
      </c>
      <c r="Z46" s="104" t="str">
        <f t="array" ref="Z46">INDEX(【設定】韻母十五音對照表!$B$4:$V$53, $X46, $Z$1)  &amp; " " &amp; Z$4</f>
        <v>m 1</v>
      </c>
      <c r="AA46" s="104" t="str">
        <f t="array" ref="AA46">INDEX(【設定】韻母十五音對照表!$B$4:$V$53, $X46, $Z$1)  &amp; " " &amp; AA$4</f>
        <v>m 2</v>
      </c>
      <c r="AB46" s="104" t="str">
        <f t="array" ref="AB46">INDEX(【設定】韻母十五音對照表!$B$4:$V$53, $X46, $Z$1)  &amp; " " &amp; AB$4</f>
        <v>m 3</v>
      </c>
      <c r="AC46" s="256" t="str">
        <f t="array" ref="AC46">INDEX(【設定】韻母十五音對照表!$B$4:$V$53, $X46, $AC$1)  &amp; " " &amp; AC$4</f>
        <v xml:space="preserve"> 4</v>
      </c>
      <c r="AD46" s="104" t="str">
        <f t="array" ref="AD46">INDEX(【設定】韻母十五音對照表!$B$4:$V$53, $X46, $Z$1)  &amp; " " &amp; AD$4</f>
        <v>m 5</v>
      </c>
      <c r="AE46" s="257" t="str">
        <f t="array" ref="AE46">INDEX(【設定】韻母十五音對照表!$B$4:$V$53, $X46, $Z$1)  &amp; " " &amp; AE$4</f>
        <v>m 6</v>
      </c>
      <c r="AF46" s="104" t="str">
        <f t="array" ref="AF46">INDEX(【設定】韻母十五音對照表!$B$4:$V$53, $X46, $Z$1)  &amp; " " &amp; AF$4</f>
        <v>m 7</v>
      </c>
      <c r="AG46" s="256" t="str">
        <f t="array" ref="AG46">INDEX(【設定】韻母十五音對照表!$B$4:$V$53, $X46, $AC$1)  &amp; " " &amp; AG$4</f>
        <v xml:space="preserve"> 8</v>
      </c>
    </row>
    <row r="47" spans="2:33" ht="35">
      <c r="B47" s="137">
        <v>43</v>
      </c>
      <c r="C47" s="138" t="s">
        <v>624</v>
      </c>
      <c r="D47" s="139" t="s">
        <v>624</v>
      </c>
      <c r="E47" s="146" t="s">
        <v>1516</v>
      </c>
      <c r="F47" s="146" t="s">
        <v>1516</v>
      </c>
      <c r="G47" s="146" t="s">
        <v>1516</v>
      </c>
      <c r="H47" s="146" t="s">
        <v>1516</v>
      </c>
      <c r="I47" s="146" t="s">
        <v>1516</v>
      </c>
      <c r="J47" s="146" t="s">
        <v>1516</v>
      </c>
      <c r="K47" s="139" t="s">
        <v>1696</v>
      </c>
      <c r="L47" s="15"/>
      <c r="M47" s="137">
        <v>43</v>
      </c>
      <c r="N47" s="138" t="s">
        <v>624</v>
      </c>
      <c r="O47" s="140" t="str">
        <f t="array" ref="O47">INDEX(【設定】韻母十五音對照表!$B$4:$V$53, $M47, $O$1)  &amp; " " &amp; O$4</f>
        <v>wang 1</v>
      </c>
      <c r="P47" s="140" t="str">
        <f t="array" ref="P47">INDEX(【設定】韻母十五音對照表!$B$4:$V$53, $M47, $O$1)  &amp; " " &amp; P$4</f>
        <v>wang 2</v>
      </c>
      <c r="Q47" s="140" t="str">
        <f t="array" ref="Q47">INDEX(【設定】韻母十五音對照表!$B$4:$V$53, $M47, $O$1)  &amp; " " &amp; Q$4</f>
        <v>wang 3</v>
      </c>
      <c r="R47" s="141" t="str">
        <f t="array" ref="R47">INDEX(【設定】韻母十五音對照表!$B$4:$V$53, $M47, $R$1)  &amp; " " &amp; R$4</f>
        <v>wak 4</v>
      </c>
      <c r="S47" s="140" t="str">
        <f t="array" ref="S47">INDEX(【設定】韻母十五音對照表!$B$4:$V$53, $M47, $O$1)  &amp; " " &amp; S$4</f>
        <v>wang 5</v>
      </c>
      <c r="T47" s="142" t="str">
        <f t="array" ref="T47">INDEX(【設定】韻母十五音對照表!$B$4:$V$53, $M47, $O$1)  &amp; " " &amp; T$4</f>
        <v>wang 6</v>
      </c>
      <c r="U47" s="140" t="str">
        <f t="array" ref="U47">INDEX(【設定】韻母十五音對照表!$B$4:$V$53, $M47, $O$1)  &amp; " " &amp; U$4</f>
        <v>wang 7</v>
      </c>
      <c r="V47" s="141" t="str">
        <f t="array" ref="V47">INDEX(【設定】韻母十五音對照表!$B$4:$V$53, $M47, $R$1)  &amp; " " &amp; V$4</f>
        <v>wak 8</v>
      </c>
      <c r="W47" s="15"/>
      <c r="X47" s="137">
        <v>43</v>
      </c>
      <c r="Y47" s="138" t="s">
        <v>624</v>
      </c>
      <c r="Z47" s="104" t="str">
        <f t="array" ref="Z47">INDEX(【設定】韻母十五音對照表!$B$4:$V$53, $X47, $Z$1)  &amp; " " &amp; Z$4</f>
        <v>uang 1</v>
      </c>
      <c r="AA47" s="104" t="str">
        <f t="array" ref="AA47">INDEX(【設定】韻母十五音對照表!$B$4:$V$53, $X47, $Z$1)  &amp; " " &amp; AA$4</f>
        <v>uang 2</v>
      </c>
      <c r="AB47" s="104" t="str">
        <f t="array" ref="AB47">INDEX(【設定】韻母十五音對照表!$B$4:$V$53, $X47, $Z$1)  &amp; " " &amp; AB$4</f>
        <v>uang 3</v>
      </c>
      <c r="AC47" s="256" t="str">
        <f t="array" ref="AC47">INDEX(【設定】韻母十五音對照表!$B$4:$V$53, $X47, $AC$1)  &amp; " " &amp; AC$4</f>
        <v>uak 4</v>
      </c>
      <c r="AD47" s="104" t="str">
        <f t="array" ref="AD47">INDEX(【設定】韻母十五音對照表!$B$4:$V$53, $X47, $Z$1)  &amp; " " &amp; AD$4</f>
        <v>uang 5</v>
      </c>
      <c r="AE47" s="257" t="str">
        <f t="array" ref="AE47">INDEX(【設定】韻母十五音對照表!$B$4:$V$53, $X47, $Z$1)  &amp; " " &amp; AE$4</f>
        <v>uang 6</v>
      </c>
      <c r="AF47" s="104" t="str">
        <f t="array" ref="AF47">INDEX(【設定】韻母十五音對照表!$B$4:$V$53, $X47, $Z$1)  &amp; " " &amp; AF$4</f>
        <v>uang 7</v>
      </c>
      <c r="AG47" s="256" t="str">
        <f t="array" ref="AG47">INDEX(【設定】韻母十五音對照表!$B$4:$V$53, $X47, $AC$1)  &amp; " " &amp; AG$4</f>
        <v>uak 8</v>
      </c>
    </row>
    <row r="48" spans="2:33" ht="35">
      <c r="B48" s="137">
        <v>44</v>
      </c>
      <c r="C48" s="138" t="s">
        <v>636</v>
      </c>
      <c r="D48" s="139" t="s">
        <v>636</v>
      </c>
      <c r="E48" s="146" t="s">
        <v>1516</v>
      </c>
      <c r="F48" s="146" t="s">
        <v>1516</v>
      </c>
      <c r="G48" s="146" t="s">
        <v>1516</v>
      </c>
      <c r="H48" s="146" t="s">
        <v>1516</v>
      </c>
      <c r="I48" s="146" t="s">
        <v>1516</v>
      </c>
      <c r="J48" s="146" t="s">
        <v>1516</v>
      </c>
      <c r="K48" s="146" t="s">
        <v>1516</v>
      </c>
      <c r="L48" s="15"/>
      <c r="M48" s="137">
        <v>44</v>
      </c>
      <c r="N48" s="138" t="s">
        <v>636</v>
      </c>
      <c r="O48" s="140" t="str">
        <f t="array" ref="O48">INDEX(【設定】韻母十五音對照表!$B$4:$V$53, $M48, $O$1)  &amp; " " &amp; O$4</f>
        <v>waeⁿᶢ 1</v>
      </c>
      <c r="P48" s="140" t="str">
        <f t="array" ref="P48">INDEX(【設定】韻母十五音對照表!$B$4:$V$53, $M48, $O$1)  &amp; " " &amp; P$4</f>
        <v>waeⁿᶢ 2</v>
      </c>
      <c r="Q48" s="140" t="str">
        <f t="array" ref="Q48">INDEX(【設定】韻母十五音對照表!$B$4:$V$53, $M48, $O$1)  &amp; " " &amp; Q$4</f>
        <v>waeⁿᶢ 3</v>
      </c>
      <c r="R48" s="141" t="str">
        <f t="array" ref="R48">INDEX(【設定】韻母十五音對照表!$B$4:$V$53, $M48, $R$1)  &amp; " " &amp; R$4</f>
        <v>waĕⁿᶢh 4</v>
      </c>
      <c r="S48" s="140" t="str">
        <f t="array" ref="S48">INDEX(【設定】韻母十五音對照表!$B$4:$V$53, $M48, $O$1)  &amp; " " &amp; S$4</f>
        <v>waeⁿᶢ 5</v>
      </c>
      <c r="T48" s="142" t="str">
        <f t="array" ref="T48">INDEX(【設定】韻母十五音對照表!$B$4:$V$53, $M48, $O$1)  &amp; " " &amp; T$4</f>
        <v>waeⁿᶢ 6</v>
      </c>
      <c r="U48" s="140" t="str">
        <f t="array" ref="U48">INDEX(【設定】韻母十五音對照表!$B$4:$V$53, $M48, $O$1)  &amp; " " &amp; U$4</f>
        <v>waeⁿᶢ 7</v>
      </c>
      <c r="V48" s="141" t="str">
        <f t="array" ref="V48">INDEX(【設定】韻母十五音對照表!$B$4:$V$53, $M48, $R$1)  &amp; " " &amp; V$4</f>
        <v>waĕⁿᶢh 8</v>
      </c>
      <c r="W48" s="15"/>
      <c r="X48" s="137">
        <v>44</v>
      </c>
      <c r="Y48" s="138" t="s">
        <v>636</v>
      </c>
      <c r="Z48" s="104" t="str">
        <f t="array" ref="Z48">INDEX(【設定】韻母十五音對照表!$B$4:$V$53, $X48, $Z$1)  &amp; " " &amp; Z$4</f>
        <v>uainn 1</v>
      </c>
      <c r="AA48" s="104" t="str">
        <f t="array" ref="AA48">INDEX(【設定】韻母十五音對照表!$B$4:$V$53, $X48, $Z$1)  &amp; " " &amp; AA$4</f>
        <v>uainn 2</v>
      </c>
      <c r="AB48" s="104" t="str">
        <f t="array" ref="AB48">INDEX(【設定】韻母十五音對照表!$B$4:$V$53, $X48, $Z$1)  &amp; " " &amp; AB$4</f>
        <v>uainn 3</v>
      </c>
      <c r="AC48" s="256" t="str">
        <f t="array" ref="AC48">INDEX(【設定】韻母十五音對照表!$B$4:$V$53, $X48, $AC$1)  &amp; " " &amp; AC$4</f>
        <v>uainnh 4</v>
      </c>
      <c r="AD48" s="104" t="str">
        <f t="array" ref="AD48">INDEX(【設定】韻母十五音對照表!$B$4:$V$53, $X48, $Z$1)  &amp; " " &amp; AD$4</f>
        <v>uainn 5</v>
      </c>
      <c r="AE48" s="257" t="str">
        <f t="array" ref="AE48">INDEX(【設定】韻母十五音對照表!$B$4:$V$53, $X48, $Z$1)  &amp; " " &amp; AE$4</f>
        <v>uainn 6</v>
      </c>
      <c r="AF48" s="104" t="str">
        <f t="array" ref="AF48">INDEX(【設定】韻母十五音對照表!$B$4:$V$53, $X48, $Z$1)  &amp; " " &amp; AF$4</f>
        <v>uainn 7</v>
      </c>
      <c r="AG48" s="256" t="str">
        <f t="array" ref="AG48">INDEX(【設定】韻母十五音對照表!$B$4:$V$53, $X48, $AC$1)  &amp; " " &amp; AG$4</f>
        <v>uainnh 8</v>
      </c>
    </row>
    <row r="49" spans="2:33" ht="35">
      <c r="B49" s="137">
        <v>45</v>
      </c>
      <c r="C49" s="138" t="s">
        <v>637</v>
      </c>
      <c r="D49" s="139" t="s">
        <v>637</v>
      </c>
      <c r="E49" s="146" t="s">
        <v>1516</v>
      </c>
      <c r="F49" s="146" t="s">
        <v>1516</v>
      </c>
      <c r="G49" s="146" t="s">
        <v>1516</v>
      </c>
      <c r="H49" s="146" t="s">
        <v>1516</v>
      </c>
      <c r="I49" s="146" t="s">
        <v>1516</v>
      </c>
      <c r="J49" s="146" t="s">
        <v>1516</v>
      </c>
      <c r="K49" s="146" t="s">
        <v>1516</v>
      </c>
      <c r="L49" s="15"/>
      <c r="M49" s="137">
        <v>45</v>
      </c>
      <c r="N49" s="138" t="s">
        <v>637</v>
      </c>
      <c r="O49" s="140" t="str">
        <f t="array" ref="O49">INDEX(【設定】韻母十五音對照表!$B$4:$V$53, $M49, $O$1)  &amp; " " &amp; O$4</f>
        <v>ⁿöey 1</v>
      </c>
      <c r="P49" s="140" t="str">
        <f t="array" ref="P49">INDEX(【設定】韻母十五音對照表!$B$4:$V$53, $M49, $O$1)  &amp; " " &amp; P$4</f>
        <v>ⁿöey 2</v>
      </c>
      <c r="Q49" s="140" t="str">
        <f t="array" ref="Q49">INDEX(【設定】韻母十五音對照表!$B$4:$V$53, $M49, $O$1)  &amp; " " &amp; Q$4</f>
        <v>ⁿöey 3</v>
      </c>
      <c r="R49" s="141" t="str">
        <f t="array" ref="R49">INDEX(【設定】韻母十五音對照表!$B$4:$V$53, $M49, $R$1)  &amp; " " &amp; R$4</f>
        <v xml:space="preserve"> 4</v>
      </c>
      <c r="S49" s="140" t="str">
        <f t="array" ref="S49">INDEX(【設定】韻母十五音對照表!$B$4:$V$53, $M49, $O$1)  &amp; " " &amp; S$4</f>
        <v>ⁿöey 5</v>
      </c>
      <c r="T49" s="142" t="str">
        <f t="array" ref="T49">INDEX(【設定】韻母十五音對照表!$B$4:$V$53, $M49, $O$1)  &amp; " " &amp; T$4</f>
        <v>ⁿöey 6</v>
      </c>
      <c r="U49" s="140" t="str">
        <f t="array" ref="U49">INDEX(【設定】韻母十五音對照表!$B$4:$V$53, $M49, $O$1)  &amp; " " &amp; U$4</f>
        <v>ⁿöey 7</v>
      </c>
      <c r="V49" s="141" t="str">
        <f t="array" ref="V49">INDEX(【設定】韻母十五音對照表!$B$4:$V$53, $M49, $R$1)  &amp; " " &amp; V$4</f>
        <v xml:space="preserve"> 8</v>
      </c>
      <c r="W49" s="15"/>
      <c r="X49" s="137">
        <v>45</v>
      </c>
      <c r="Y49" s="138" t="s">
        <v>637</v>
      </c>
      <c r="Z49" s="104" t="str">
        <f t="array" ref="Z49">INDEX(【設定】韻母十五音對照表!$B$4:$V$53, $X49, $Z$1)  &amp; " " &amp; Z$4</f>
        <v>uenn 1</v>
      </c>
      <c r="AA49" s="104" t="str">
        <f t="array" ref="AA49">INDEX(【設定】韻母十五音對照表!$B$4:$V$53, $X49, $Z$1)  &amp; " " &amp; AA$4</f>
        <v>uenn 2</v>
      </c>
      <c r="AB49" s="104" t="str">
        <f t="array" ref="AB49">INDEX(【設定】韻母十五音對照表!$B$4:$V$53, $X49, $Z$1)  &amp; " " &amp; AB$4</f>
        <v>uenn 3</v>
      </c>
      <c r="AC49" s="256" t="str">
        <f t="array" ref="AC49">INDEX(【設定】韻母十五音對照表!$B$4:$V$53, $X49, $AC$1)  &amp; " " &amp; AC$4</f>
        <v xml:space="preserve"> 4</v>
      </c>
      <c r="AD49" s="104" t="str">
        <f t="array" ref="AD49">INDEX(【設定】韻母十五音對照表!$B$4:$V$53, $X49, $Z$1)  &amp; " " &amp; AD$4</f>
        <v>uenn 5</v>
      </c>
      <c r="AE49" s="257" t="str">
        <f t="array" ref="AE49">INDEX(【設定】韻母十五音對照表!$B$4:$V$53, $X49, $Z$1)  &amp; " " &amp; AE$4</f>
        <v>uenn 6</v>
      </c>
      <c r="AF49" s="104" t="str">
        <f t="array" ref="AF49">INDEX(【設定】韻母十五音對照表!$B$4:$V$53, $X49, $Z$1)  &amp; " " &amp; AF$4</f>
        <v>uenn 7</v>
      </c>
      <c r="AG49" s="256" t="str">
        <f t="array" ref="AG49">INDEX(【設定】韻母十五音對照表!$B$4:$V$53, $X49, $AC$1)  &amp; " " &amp; AG$4</f>
        <v xml:space="preserve"> 8</v>
      </c>
    </row>
    <row r="50" spans="2:33" ht="35">
      <c r="B50" s="137">
        <v>46</v>
      </c>
      <c r="C50" s="138" t="s">
        <v>664</v>
      </c>
      <c r="D50" s="139" t="s">
        <v>664</v>
      </c>
      <c r="E50" s="146" t="s">
        <v>1516</v>
      </c>
      <c r="F50" s="146" t="s">
        <v>1516</v>
      </c>
      <c r="G50" s="146" t="s">
        <v>1516</v>
      </c>
      <c r="H50" s="146" t="s">
        <v>1516</v>
      </c>
      <c r="I50" s="146" t="s">
        <v>1516</v>
      </c>
      <c r="J50" s="146" t="s">
        <v>1516</v>
      </c>
      <c r="K50" s="146" t="s">
        <v>1516</v>
      </c>
      <c r="L50" s="15"/>
      <c r="M50" s="137">
        <v>46</v>
      </c>
      <c r="N50" s="138" t="s">
        <v>664</v>
      </c>
      <c r="O50" s="140" t="str">
        <f t="array" ref="O50">INDEX(【設定】韻母十五音對照表!$B$4:$V$53, $M50, $O$1)  &amp; " " &amp; O$4</f>
        <v>ⁿeaou 1</v>
      </c>
      <c r="P50" s="140" t="str">
        <f t="array" ref="P50">INDEX(【設定】韻母十五音對照表!$B$4:$V$53, $M50, $O$1)  &amp; " " &amp; P$4</f>
        <v>ⁿeaou 2</v>
      </c>
      <c r="Q50" s="140" t="str">
        <f t="array" ref="Q50">INDEX(【設定】韻母十五音對照表!$B$4:$V$53, $M50, $O$1)  &amp; " " &amp; Q$4</f>
        <v>ⁿeaou 3</v>
      </c>
      <c r="R50" s="141" t="str">
        <f t="array" ref="R50">INDEX(【設定】韻母十五音對照表!$B$4:$V$53, $M50, $R$1)  &amp; " " &amp; R$4</f>
        <v>ⁿeaoŭh 4</v>
      </c>
      <c r="S50" s="140" t="str">
        <f t="array" ref="S50">INDEX(【設定】韻母十五音對照表!$B$4:$V$53, $M50, $O$1)  &amp; " " &amp; S$4</f>
        <v>ⁿeaou 5</v>
      </c>
      <c r="T50" s="142" t="str">
        <f t="array" ref="T50">INDEX(【設定】韻母十五音對照表!$B$4:$V$53, $M50, $O$1)  &amp; " " &amp; T$4</f>
        <v>ⁿeaou 6</v>
      </c>
      <c r="U50" s="140" t="str">
        <f t="array" ref="U50">INDEX(【設定】韻母十五音對照表!$B$4:$V$53, $M50, $O$1)  &amp; " " &amp; U$4</f>
        <v>ⁿeaou 7</v>
      </c>
      <c r="V50" s="141" t="str">
        <f t="array" ref="V50">INDEX(【設定】韻母十五音對照表!$B$4:$V$53, $M50, $R$1)  &amp; " " &amp; V$4</f>
        <v>ⁿeaoŭh 8</v>
      </c>
      <c r="W50" s="15"/>
      <c r="X50" s="137">
        <v>46</v>
      </c>
      <c r="Y50" s="138" t="s">
        <v>664</v>
      </c>
      <c r="Z50" s="104" t="str">
        <f t="array" ref="Z50">INDEX(【設定】韻母十五音對照表!$B$4:$V$53, $X50, $Z$1)  &amp; " " &amp; Z$4</f>
        <v>iaunn 1</v>
      </c>
      <c r="AA50" s="104" t="str">
        <f t="array" ref="AA50">INDEX(【設定】韻母十五音對照表!$B$4:$V$53, $X50, $Z$1)  &amp; " " &amp; AA$4</f>
        <v>iaunn 2</v>
      </c>
      <c r="AB50" s="104" t="str">
        <f t="array" ref="AB50">INDEX(【設定】韻母十五音對照表!$B$4:$V$53, $X50, $Z$1)  &amp; " " &amp; AB$4</f>
        <v>iaunn 3</v>
      </c>
      <c r="AC50" s="256" t="str">
        <f t="array" ref="AC50">INDEX(【設定】韻母十五音對照表!$B$4:$V$53, $X50, $AC$1)  &amp; " " &amp; AC$4</f>
        <v>iaunnh 4</v>
      </c>
      <c r="AD50" s="104" t="str">
        <f t="array" ref="AD50">INDEX(【設定】韻母十五音對照表!$B$4:$V$53, $X50, $Z$1)  &amp; " " &amp; AD$4</f>
        <v>iaunn 5</v>
      </c>
      <c r="AE50" s="257" t="str">
        <f t="array" ref="AE50">INDEX(【設定】韻母十五音對照表!$B$4:$V$53, $X50, $Z$1)  &amp; " " &amp; AE$4</f>
        <v>iaunn 6</v>
      </c>
      <c r="AF50" s="104" t="str">
        <f t="array" ref="AF50">INDEX(【設定】韻母十五音對照表!$B$4:$V$53, $X50, $Z$1)  &amp; " " &amp; AF$4</f>
        <v>iaunn 7</v>
      </c>
      <c r="AG50" s="256" t="str">
        <f t="array" ref="AG50">INDEX(【設定】韻母十五音對照表!$B$4:$V$53, $X50, $AC$1)  &amp; " " &amp; AG$4</f>
        <v>iaunnh 8</v>
      </c>
    </row>
    <row r="51" spans="2:33" ht="35">
      <c r="B51" s="137">
        <v>47</v>
      </c>
      <c r="C51" s="138" t="s">
        <v>679</v>
      </c>
      <c r="D51" s="139" t="s">
        <v>679</v>
      </c>
      <c r="E51" s="139" t="s">
        <v>1697</v>
      </c>
      <c r="F51" s="146" t="s">
        <v>1516</v>
      </c>
      <c r="G51" s="146" t="s">
        <v>1516</v>
      </c>
      <c r="H51" s="146" t="s">
        <v>1516</v>
      </c>
      <c r="I51" s="146" t="s">
        <v>1516</v>
      </c>
      <c r="J51" s="146" t="s">
        <v>1516</v>
      </c>
      <c r="K51" s="146" t="s">
        <v>1516</v>
      </c>
      <c r="L51" s="15"/>
      <c r="M51" s="137">
        <v>47</v>
      </c>
      <c r="N51" s="138" t="s">
        <v>679</v>
      </c>
      <c r="O51" s="140" t="str">
        <f t="array" ref="O51">INDEX(【設定】韻母十五音對照表!$B$4:$V$53, $M51, $O$1)  &amp; " " &amp; O$4</f>
        <v>om 1</v>
      </c>
      <c r="P51" s="140" t="str">
        <f t="array" ref="P51">INDEX(【設定】韻母十五音對照表!$B$4:$V$53, $M51, $O$1)  &amp; " " &amp; P$4</f>
        <v>om 2</v>
      </c>
      <c r="Q51" s="140" t="str">
        <f t="array" ref="Q51">INDEX(【設定】韻母十五音對照表!$B$4:$V$53, $M51, $O$1)  &amp; " " &amp; Q$4</f>
        <v>om 3</v>
      </c>
      <c r="R51" s="141" t="str">
        <f t="array" ref="R51">INDEX(【設定】韻母十五音對照表!$B$4:$V$53, $M51, $R$1)  &amp; " " &amp; R$4</f>
        <v>ŏmh 4</v>
      </c>
      <c r="S51" s="140" t="str">
        <f t="array" ref="S51">INDEX(【設定】韻母十五音對照表!$B$4:$V$53, $M51, $O$1)  &amp; " " &amp; S$4</f>
        <v>om 5</v>
      </c>
      <c r="T51" s="142" t="str">
        <f t="array" ref="T51">INDEX(【設定】韻母十五音對照表!$B$4:$V$53, $M51, $O$1)  &amp; " " &amp; T$4</f>
        <v>om 6</v>
      </c>
      <c r="U51" s="140" t="str">
        <f t="array" ref="U51">INDEX(【設定】韻母十五音對照表!$B$4:$V$53, $M51, $O$1)  &amp; " " &amp; U$4</f>
        <v>om 7</v>
      </c>
      <c r="V51" s="141" t="str">
        <f t="array" ref="V51">INDEX(【設定】韻母十五音對照表!$B$4:$V$53, $M51, $R$1)  &amp; " " &amp; V$4</f>
        <v>ŏmh 8</v>
      </c>
      <c r="W51" s="15"/>
      <c r="X51" s="137">
        <v>47</v>
      </c>
      <c r="Y51" s="138" t="s">
        <v>679</v>
      </c>
      <c r="Z51" s="104" t="str">
        <f t="array" ref="Z51">INDEX(【設定】韻母十五音對照表!$B$4:$V$53, $X51, $Z$1)  &amp; " " &amp; Z$4</f>
        <v>om 1</v>
      </c>
      <c r="AA51" s="104" t="str">
        <f t="array" ref="AA51">INDEX(【設定】韻母十五音對照表!$B$4:$V$53, $X51, $Z$1)  &amp; " " &amp; AA$4</f>
        <v>om 2</v>
      </c>
      <c r="AB51" s="104" t="str">
        <f t="array" ref="AB51">INDEX(【設定】韻母十五音對照表!$B$4:$V$53, $X51, $Z$1)  &amp; " " &amp; AB$4</f>
        <v>om 3</v>
      </c>
      <c r="AC51" s="256" t="str">
        <f t="array" ref="AC51">INDEX(【設定】韻母十五音對照表!$B$4:$V$53, $X51, $AC$1)  &amp; " " &amp; AC$4</f>
        <v>op 4</v>
      </c>
      <c r="AD51" s="104" t="str">
        <f t="array" ref="AD51">INDEX(【設定】韻母十五音對照表!$B$4:$V$53, $X51, $Z$1)  &amp; " " &amp; AD$4</f>
        <v>om 5</v>
      </c>
      <c r="AE51" s="257" t="str">
        <f t="array" ref="AE51">INDEX(【設定】韻母十五音對照表!$B$4:$V$53, $X51, $Z$1)  &amp; " " &amp; AE$4</f>
        <v>om 6</v>
      </c>
      <c r="AF51" s="104" t="str">
        <f t="array" ref="AF51">INDEX(【設定】韻母十五音對照表!$B$4:$V$53, $X51, $Z$1)  &amp; " " &amp; AF$4</f>
        <v>om 7</v>
      </c>
      <c r="AG51" s="256" t="str">
        <f t="array" ref="AG51">INDEX(【設定】韻母十五音對照表!$B$4:$V$53, $X51, $AC$1)  &amp; " " &amp; AG$4</f>
        <v>op 8</v>
      </c>
    </row>
    <row r="52" spans="2:33" ht="35">
      <c r="B52" s="137">
        <v>48</v>
      </c>
      <c r="C52" s="138" t="s">
        <v>688</v>
      </c>
      <c r="D52" s="139" t="s">
        <v>688</v>
      </c>
      <c r="E52" s="146" t="s">
        <v>1516</v>
      </c>
      <c r="F52" s="146" t="s">
        <v>1516</v>
      </c>
      <c r="G52" s="146" t="s">
        <v>1516</v>
      </c>
      <c r="H52" s="146" t="s">
        <v>1516</v>
      </c>
      <c r="I52" s="146" t="s">
        <v>1516</v>
      </c>
      <c r="J52" s="146" t="s">
        <v>1516</v>
      </c>
      <c r="K52" s="146" t="s">
        <v>1516</v>
      </c>
      <c r="L52" s="15"/>
      <c r="M52" s="137">
        <v>48</v>
      </c>
      <c r="N52" s="138" t="s">
        <v>688</v>
      </c>
      <c r="O52" s="140" t="str">
        <f t="array" ref="O52">INDEX(【設定】韻母十五音對照表!$B$4:$V$53, $M52, $O$1)  &amp; " " &amp; O$4</f>
        <v>ⁿaou 1</v>
      </c>
      <c r="P52" s="140" t="str">
        <f t="array" ref="P52">INDEX(【設定】韻母十五音對照表!$B$4:$V$53, $M52, $O$1)  &amp; " " &amp; P$4</f>
        <v>ⁿaou 2</v>
      </c>
      <c r="Q52" s="140" t="str">
        <f t="array" ref="Q52">INDEX(【設定】韻母十五音對照表!$B$4:$V$53, $M52, $O$1)  &amp; " " &amp; Q$4</f>
        <v>ⁿaou 3</v>
      </c>
      <c r="R52" s="141" t="str">
        <f t="array" ref="R52">INDEX(【設定】韻母十五音對照表!$B$4:$V$53, $M52, $R$1)  &amp; " " &amp; R$4</f>
        <v xml:space="preserve"> 4</v>
      </c>
      <c r="S52" s="140" t="str">
        <f t="array" ref="S52">INDEX(【設定】韻母十五音對照表!$B$4:$V$53, $M52, $O$1)  &amp; " " &amp; S$4</f>
        <v>ⁿaou 5</v>
      </c>
      <c r="T52" s="142" t="str">
        <f t="array" ref="T52">INDEX(【設定】韻母十五音對照表!$B$4:$V$53, $M52, $O$1)  &amp; " " &amp; T$4</f>
        <v>ⁿaou 6</v>
      </c>
      <c r="U52" s="140" t="str">
        <f t="array" ref="U52">INDEX(【設定】韻母十五音對照表!$B$4:$V$53, $M52, $O$1)  &amp; " " &amp; U$4</f>
        <v>ⁿaou 7</v>
      </c>
      <c r="V52" s="141" t="str">
        <f t="array" ref="V52">INDEX(【設定】韻母十五音對照表!$B$4:$V$53, $M52, $R$1)  &amp; " " &amp; V$4</f>
        <v xml:space="preserve"> 8</v>
      </c>
      <c r="W52" s="15"/>
      <c r="X52" s="137">
        <v>48</v>
      </c>
      <c r="Y52" s="138" t="s">
        <v>688</v>
      </c>
      <c r="Z52" s="104" t="str">
        <f t="array" ref="Z52">INDEX(【設定】韻母十五音對照表!$B$4:$V$53, $X52, $Z$1)  &amp; " " &amp; Z$4</f>
        <v>aunn 1</v>
      </c>
      <c r="AA52" s="104" t="str">
        <f t="array" ref="AA52">INDEX(【設定】韻母十五音對照表!$B$4:$V$53, $X52, $Z$1)  &amp; " " &amp; AA$4</f>
        <v>aunn 2</v>
      </c>
      <c r="AB52" s="104" t="str">
        <f t="array" ref="AB52">INDEX(【設定】韻母十五音對照表!$B$4:$V$53, $X52, $Z$1)  &amp; " " &amp; AB$4</f>
        <v>aunn 3</v>
      </c>
      <c r="AC52" s="256" t="str">
        <f t="array" ref="AC52">INDEX(【設定】韻母十五音對照表!$B$4:$V$53, $X52, $AC$1)  &amp; " " &amp; AC$4</f>
        <v xml:space="preserve"> 4</v>
      </c>
      <c r="AD52" s="104" t="str">
        <f t="array" ref="AD52">INDEX(【設定】韻母十五音對照表!$B$4:$V$53, $X52, $Z$1)  &amp; " " &amp; AD$4</f>
        <v>aunn 5</v>
      </c>
      <c r="AE52" s="257" t="str">
        <f t="array" ref="AE52">INDEX(【設定】韻母十五音對照表!$B$4:$V$53, $X52, $Z$1)  &amp; " " &amp; AE$4</f>
        <v>aunn 6</v>
      </c>
      <c r="AF52" s="104" t="str">
        <f t="array" ref="AF52">INDEX(【設定】韻母十五音對照表!$B$4:$V$53, $X52, $Z$1)  &amp; " " &amp; AF$4</f>
        <v>aunn 7</v>
      </c>
      <c r="AG52" s="256" t="str">
        <f t="array" ref="AG52">INDEX(【設定】韻母十五音對照表!$B$4:$V$53, $X52, $AC$1)  &amp; " " &amp; AG$4</f>
        <v xml:space="preserve"> 8</v>
      </c>
    </row>
    <row r="53" spans="2:33" ht="35">
      <c r="B53" s="137">
        <v>49</v>
      </c>
      <c r="C53" s="138" t="s">
        <v>695</v>
      </c>
      <c r="D53" s="139" t="s">
        <v>695</v>
      </c>
      <c r="E53" s="146" t="s">
        <v>1516</v>
      </c>
      <c r="F53" s="146" t="s">
        <v>1516</v>
      </c>
      <c r="G53" s="146" t="s">
        <v>1516</v>
      </c>
      <c r="H53" s="146" t="s">
        <v>1516</v>
      </c>
      <c r="I53" s="146" t="s">
        <v>1516</v>
      </c>
      <c r="J53" s="146" t="s">
        <v>1516</v>
      </c>
      <c r="K53" s="146" t="s">
        <v>1516</v>
      </c>
      <c r="L53" s="15"/>
      <c r="M53" s="137">
        <v>49</v>
      </c>
      <c r="N53" s="138" t="s">
        <v>695</v>
      </c>
      <c r="O53" s="140" t="str">
        <f t="array" ref="O53">INDEX(【設定】韻母十五音對照表!$B$4:$V$53, $M53, $O$1)  &amp; " " &amp; O$4</f>
        <v>ⁿo 1</v>
      </c>
      <c r="P53" s="140" t="str">
        <f t="array" ref="P53">INDEX(【設定】韻母十五音對照表!$B$4:$V$53, $M53, $O$1)  &amp; " " &amp; P$4</f>
        <v>ⁿo 2</v>
      </c>
      <c r="Q53" s="140" t="str">
        <f t="array" ref="Q53">INDEX(【設定】韻母十五音對照表!$B$4:$V$53, $M53, $O$1)  &amp; " " &amp; Q$4</f>
        <v>ⁿo 3</v>
      </c>
      <c r="R53" s="141" t="str">
        <f t="array" ref="R53">INDEX(【設定】韻母十五音對照表!$B$4:$V$53, $M53, $R$1)  &amp; " " &amp; R$4</f>
        <v>ⁿŏh 4</v>
      </c>
      <c r="S53" s="140" t="str">
        <f t="array" ref="S53">INDEX(【設定】韻母十五音對照表!$B$4:$V$53, $M53, $O$1)  &amp; " " &amp; S$4</f>
        <v>ⁿo 5</v>
      </c>
      <c r="T53" s="142" t="str">
        <f t="array" ref="T53">INDEX(【設定】韻母十五音對照表!$B$4:$V$53, $M53, $O$1)  &amp; " " &amp; T$4</f>
        <v>ⁿo 6</v>
      </c>
      <c r="U53" s="140" t="str">
        <f t="array" ref="U53">INDEX(【設定】韻母十五音對照表!$B$4:$V$53, $M53, $O$1)  &amp; " " &amp; U$4</f>
        <v>ⁿo 7</v>
      </c>
      <c r="V53" s="141" t="str">
        <f t="array" ref="V53">INDEX(【設定】韻母十五音對照表!$B$4:$V$53, $M53, $R$1)  &amp; " " &amp; V$4</f>
        <v>ⁿŏh 8</v>
      </c>
      <c r="W53" s="15"/>
      <c r="X53" s="137">
        <v>49</v>
      </c>
      <c r="Y53" s="138" t="s">
        <v>695</v>
      </c>
      <c r="Z53" s="104" t="str">
        <f t="array" ref="Z53">INDEX(【設定】韻母十五音對照表!$B$4:$V$53, $X53, $Z$1)  &amp; " " &amp; Z$4</f>
        <v>onn 1</v>
      </c>
      <c r="AA53" s="104" t="str">
        <f t="array" ref="AA53">INDEX(【設定】韻母十五音對照表!$B$4:$V$53, $X53, $Z$1)  &amp; " " &amp; AA$4</f>
        <v>onn 2</v>
      </c>
      <c r="AB53" s="104" t="str">
        <f t="array" ref="AB53">INDEX(【設定】韻母十五音對照表!$B$4:$V$53, $X53, $Z$1)  &amp; " " &amp; AB$4</f>
        <v>onn 3</v>
      </c>
      <c r="AC53" s="256" t="str">
        <f t="array" ref="AC53">INDEX(【設定】韻母十五音對照表!$B$4:$V$53, $X53, $AC$1)  &amp; " " &amp; AC$4</f>
        <v>onnh 4</v>
      </c>
      <c r="AD53" s="104" t="str">
        <f t="array" ref="AD53">INDEX(【設定】韻母十五音對照表!$B$4:$V$53, $X53, $Z$1)  &amp; " " &amp; AD$4</f>
        <v>onn 5</v>
      </c>
      <c r="AE53" s="257" t="str">
        <f t="array" ref="AE53">INDEX(【設定】韻母十五音對照表!$B$4:$V$53, $X53, $Z$1)  &amp; " " &amp; AE$4</f>
        <v>onn 6</v>
      </c>
      <c r="AF53" s="104" t="str">
        <f t="array" ref="AF53">INDEX(【設定】韻母十五音對照表!$B$4:$V$53, $X53, $Z$1)  &amp; " " &amp; AF$4</f>
        <v>onn 7</v>
      </c>
      <c r="AG53" s="256" t="str">
        <f t="array" ref="AG53">INDEX(【設定】韻母十五音對照表!$B$4:$V$53, $X53, $AC$1)  &amp; " " &amp; AG$4</f>
        <v>onnh 8</v>
      </c>
    </row>
    <row r="54" spans="2:33" ht="35">
      <c r="B54" s="137">
        <v>50</v>
      </c>
      <c r="C54" s="138" t="s">
        <v>707</v>
      </c>
      <c r="D54" s="139" t="s">
        <v>707</v>
      </c>
      <c r="E54" s="146" t="s">
        <v>1516</v>
      </c>
      <c r="F54" s="146" t="s">
        <v>1516</v>
      </c>
      <c r="G54" s="146" t="s">
        <v>1516</v>
      </c>
      <c r="H54" s="139" t="s">
        <v>707</v>
      </c>
      <c r="I54" s="146" t="s">
        <v>1516</v>
      </c>
      <c r="J54" s="146" t="s">
        <v>1516</v>
      </c>
      <c r="K54" s="146" t="s">
        <v>1516</v>
      </c>
      <c r="L54" s="15"/>
      <c r="M54" s="137">
        <v>50</v>
      </c>
      <c r="N54" s="138" t="s">
        <v>707</v>
      </c>
      <c r="O54" s="140" t="str">
        <f t="array" ref="O54">INDEX(【設定】韻母十五音對照表!$B$4:$V$53, $M54, $O$1)  &amp; " " &amp; O$4</f>
        <v>ⁿew 1</v>
      </c>
      <c r="P54" s="140" t="str">
        <f t="array" ref="P54">INDEX(【設定】韻母十五音對照表!$B$4:$V$53, $M54, $O$1)  &amp; " " &amp; P$4</f>
        <v>ⁿew 2</v>
      </c>
      <c r="Q54" s="140" t="str">
        <f t="array" ref="Q54">INDEX(【設定】韻母十五音對照表!$B$4:$V$53, $M54, $O$1)  &amp; " " &amp; Q$4</f>
        <v>ⁿew 3</v>
      </c>
      <c r="R54" s="141" t="str">
        <f t="array" ref="R54">INDEX(【設定】韻母十五音對照表!$B$4:$V$53, $M54, $R$1)  &amp; " " &amp; R$4</f>
        <v xml:space="preserve"> 4</v>
      </c>
      <c r="S54" s="140" t="str">
        <f t="array" ref="S54">INDEX(【設定】韻母十五音對照表!$B$4:$V$53, $M54, $O$1)  &amp; " " &amp; S$4</f>
        <v>ⁿew 5</v>
      </c>
      <c r="T54" s="142" t="str">
        <f t="array" ref="T54">INDEX(【設定】韻母十五音對照表!$B$4:$V$53, $M54, $O$1)  &amp; " " &amp; T$4</f>
        <v>ⁿew 6</v>
      </c>
      <c r="U54" s="140" t="str">
        <f t="array" ref="U54">INDEX(【設定】韻母十五音對照表!$B$4:$V$53, $M54, $O$1)  &amp; " " &amp; U$4</f>
        <v>ⁿew 7</v>
      </c>
      <c r="V54" s="141" t="str">
        <f t="array" ref="V54">INDEX(【設定】韻母十五音對照表!$B$4:$V$53, $M54, $R$1)  &amp; " " &amp; V$4</f>
        <v xml:space="preserve"> 8</v>
      </c>
      <c r="W54" s="15"/>
      <c r="X54" s="137">
        <v>50</v>
      </c>
      <c r="Y54" s="138" t="s">
        <v>707</v>
      </c>
      <c r="Z54" s="104" t="str">
        <f t="array" ref="Z54">INDEX(【設定】韻母十五音對照表!$B$4:$V$53, $X54, $Z$1)  &amp; " " &amp; Z$4</f>
        <v>iunn 1</v>
      </c>
      <c r="AA54" s="104" t="str">
        <f t="array" ref="AA54">INDEX(【設定】韻母十五音對照表!$B$4:$V$53, $X54, $Z$1)  &amp; " " &amp; AA$4</f>
        <v>iunn 2</v>
      </c>
      <c r="AB54" s="104" t="str">
        <f t="array" ref="AB54">INDEX(【設定】韻母十五音對照表!$B$4:$V$53, $X54, $Z$1)  &amp; " " &amp; AB$4</f>
        <v>iunn 3</v>
      </c>
      <c r="AC54" s="256" t="str">
        <f t="array" ref="AC54">INDEX(【設定】韻母十五音對照表!$B$4:$V$53, $X54, $AC$1)  &amp; " " &amp; AC$4</f>
        <v xml:space="preserve"> 4</v>
      </c>
      <c r="AD54" s="104" t="str">
        <f t="array" ref="AD54">INDEX(【設定】韻母十五音對照表!$B$4:$V$53, $X54, $Z$1)  &amp; " " &amp; AD$4</f>
        <v>iunn 5</v>
      </c>
      <c r="AE54" s="257" t="str">
        <f t="array" ref="AE54">INDEX(【設定】韻母十五音對照表!$B$4:$V$53, $X54, $Z$1)  &amp; " " &amp; AE$4</f>
        <v>iunn 6</v>
      </c>
      <c r="AF54" s="104" t="str">
        <f t="array" ref="AF54">INDEX(【設定】韻母十五音對照表!$B$4:$V$53, $X54, $Z$1)  &amp; " " &amp; AF$4</f>
        <v>iunn 7</v>
      </c>
      <c r="AG54" s="256" t="str">
        <f t="array" ref="AG54">INDEX(【設定】韻母十五音對照表!$B$4:$V$53, $X54, $AC$1)  &amp; " " &amp; AG$4</f>
        <v xml:space="preserve"> 8</v>
      </c>
    </row>
  </sheetData>
  <mergeCells count="6">
    <mergeCell ref="Y3:Y4"/>
    <mergeCell ref="B3:B4"/>
    <mergeCell ref="C3:C4"/>
    <mergeCell ref="M3:M4"/>
    <mergeCell ref="N3:N4"/>
    <mergeCell ref="X3:X4"/>
  </mergeCells>
  <phoneticPr fontId="9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具名範圍</vt:lpstr>
      </vt:variant>
      <vt:variant>
        <vt:i4>40</vt:i4>
      </vt:variant>
    </vt:vector>
  </HeadingPairs>
  <TitlesOfParts>
    <vt:vector size="65" baseType="lpstr">
      <vt:lpstr>文章</vt:lpstr>
      <vt:lpstr>【拼音】注音文章</vt:lpstr>
      <vt:lpstr>【拼音】白話字</vt:lpstr>
      <vt:lpstr>【拼音】方音</vt:lpstr>
      <vt:lpstr>【拼音】閩拼</vt:lpstr>
      <vt:lpstr>【設定】總表</vt:lpstr>
      <vt:lpstr>【設定】聲母十五音對照表</vt:lpstr>
      <vt:lpstr>【設定】韻母十五音對照表</vt:lpstr>
      <vt:lpstr>【設定】白話字聲表</vt:lpstr>
      <vt:lpstr>顎音化聲母</vt:lpstr>
      <vt:lpstr>白話字音節列表</vt:lpstr>
      <vt:lpstr>【設定】白話字韻表</vt:lpstr>
      <vt:lpstr>【設定】白話字韻母八聲調</vt:lpstr>
      <vt:lpstr>【設定】台羅韻表</vt:lpstr>
      <vt:lpstr>「設定】台羅韻母八聲調</vt:lpstr>
      <vt:lpstr>【設定】韻母排序對照表</vt:lpstr>
      <vt:lpstr>【設定】聲調對照表</vt:lpstr>
      <vt:lpstr>【設定】方音八音反切</vt:lpstr>
      <vt:lpstr>【設定】閩拼聲表</vt:lpstr>
      <vt:lpstr>【設定】閩拼韻表</vt:lpstr>
      <vt:lpstr>【設定】閩拼調表</vt:lpstr>
      <vt:lpstr>【設定】閩拼八聲調韻母</vt:lpstr>
      <vt:lpstr>【聲調】列表-bak</vt:lpstr>
      <vt:lpstr>【設定】排序表</vt:lpstr>
      <vt:lpstr>【設定】50韻母八音反切</vt:lpstr>
      <vt:lpstr>入聲韻母清單</vt:lpstr>
      <vt:lpstr>十五音入聲碼</vt:lpstr>
      <vt:lpstr>十五音舒聲碼</vt:lpstr>
      <vt:lpstr>十五音聲母資料表</vt:lpstr>
      <vt:lpstr>十五音韻母清單</vt:lpstr>
      <vt:lpstr>十五音韻母資料表</vt:lpstr>
      <vt:lpstr>中文數值資料表</vt:lpstr>
      <vt:lpstr>【設定】排序表!中文數值對照表</vt:lpstr>
      <vt:lpstr>方音八音反切資料表</vt:lpstr>
      <vt:lpstr>台羅入聲韻母清單</vt:lpstr>
      <vt:lpstr>台羅舒聲韻母清單</vt:lpstr>
      <vt:lpstr>台羅韻母八聲調資料表</vt:lpstr>
      <vt:lpstr>台羅韻母清單</vt:lpstr>
      <vt:lpstr>白話字聲母</vt:lpstr>
      <vt:lpstr>白話字聲母清單</vt:lpstr>
      <vt:lpstr>白話字聲母資料表</vt:lpstr>
      <vt:lpstr>「設定】台羅韻母八聲調!白話字韻母八聲調資料表</vt:lpstr>
      <vt:lpstr>白話字韻母八聲調資料表</vt:lpstr>
      <vt:lpstr>【設定】台羅韻表!白話字韻母清單</vt:lpstr>
      <vt:lpstr>白話字韻母清單</vt:lpstr>
      <vt:lpstr>【設定】台羅韻表!白話字韻母資料表</vt:lpstr>
      <vt:lpstr>白話字韻母資料表</vt:lpstr>
      <vt:lpstr>「設定】台羅韻母八聲調!白話字韻母聲調表</vt:lpstr>
      <vt:lpstr>【設定】白話字韻母八聲調!白話字韻母聲調表</vt:lpstr>
      <vt:lpstr>【設定】閩拼八聲調韻母!白話字韻母聲調表</vt:lpstr>
      <vt:lpstr>【設定】台羅韻表!白話字韻表</vt:lpstr>
      <vt:lpstr>白話字韻表</vt:lpstr>
      <vt:lpstr>麥氏入聲韻母清單</vt:lpstr>
      <vt:lpstr>麥氏舒聲韻母清單</vt:lpstr>
      <vt:lpstr>舒聲韻母清單</vt:lpstr>
      <vt:lpstr>閩拼入聲韻母清單</vt:lpstr>
      <vt:lpstr>閩拼舒聲韻母清單</vt:lpstr>
      <vt:lpstr>閩拼聲母清單</vt:lpstr>
      <vt:lpstr>閩拼韻母八聲調資料表</vt:lpstr>
      <vt:lpstr>閩拼韻母清單</vt:lpstr>
      <vt:lpstr>閩拼韻母資料表</vt:lpstr>
      <vt:lpstr>閩拼韻表</vt:lpstr>
      <vt:lpstr>【設定】總表!標點符號</vt:lpstr>
      <vt:lpstr>標題符號清單</vt:lpstr>
      <vt:lpstr>顎音化聲母資料表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居正中</cp:lastModifiedBy>
  <cp:revision/>
  <dcterms:created xsi:type="dcterms:W3CDTF">2022-09-08T03:37:48Z</dcterms:created>
  <dcterms:modified xsi:type="dcterms:W3CDTF">2023-08-09T06:14:07Z</dcterms:modified>
  <cp:category/>
  <cp:contentStatus/>
</cp:coreProperties>
</file>